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Z:\دبیرخانه کارگروه\17 - ضمانت نامه\کفایت سرمایه\"/>
    </mc:Choice>
  </mc:AlternateContent>
  <bookViews>
    <workbookView xWindow="0" yWindow="0" windowWidth="21570" windowHeight="7155" tabRatio="608" firstSheet="2" activeTab="6"/>
  </bookViews>
  <sheets>
    <sheet name="سرمایه پرداخت شده" sheetId="29" state="hidden" r:id="rId1"/>
    <sheet name="سرمایه نظارتی" sheetId="28" r:id="rId2"/>
    <sheet name="داراییهای موزون به ریسک اعتبار " sheetId="40" r:id="rId3"/>
    <sheet name=" داراییهای موزون به ریسک بازار " sheetId="27" r:id="rId4"/>
    <sheet name=" داراییهای موزون به ریسک عملیات" sheetId="42" r:id="rId5"/>
    <sheet name="نسبت کفایت سرمایه" sheetId="30" r:id="rId6"/>
    <sheet name="سقف دارایی های موزون به ریسک" sheetId="43" r:id="rId7"/>
    <sheet name="کدینگ" sheetId="6" state="hidden" r:id="rId8"/>
    <sheet name="سرمایه گذاری" sheetId="25" state="hidden" r:id="rId9"/>
    <sheet name="کنترل" sheetId="26" state="hidden" r:id="rId10"/>
    <sheet name="کنترل تسهیلات نا خالص" sheetId="35" state="hidden" r:id="rId11"/>
    <sheet name="غیر مشارکتی سایر تسهیلات-" sheetId="19" state="hidden" r:id="rId12"/>
    <sheet name=" عقود مشارکتی بورسی" sheetId="16" state="hidden" r:id="rId13"/>
    <sheet name="  مشارکتی حقیقیق  حقو قی " sheetId="33" state="hidden" r:id="rId14"/>
    <sheet name=" غیر  مشارکتی املاک مسکونی" sheetId="31" state="hidden" r:id="rId15"/>
    <sheet name="خالص مطالبات غیرجاری کمتر%20" sheetId="20" state="hidden" r:id="rId16"/>
    <sheet name="خالص  غیرجاری 20تا50 " sheetId="36" state="hidden" r:id="rId17"/>
    <sheet name="خالص مطالبات غیرجاری بیش %50" sheetId="37" state="hidden" r:id="rId18"/>
    <sheet name="تعهدات اعتباراسنا کالا وثیق1" sheetId="34" state="hidden" r:id="rId19"/>
    <sheet name="تعهدات اعتباراسنا کالا وثیق5" sheetId="38" state="hidden" r:id="rId20"/>
    <sheet name="مدل تعهدات اعتبارات اسنادی  " sheetId="24" state="hidden" r:id="rId21"/>
    <sheet name="جدول درآمدهای عملیاتی" sheetId="32" state="hidden" r:id="rId22"/>
    <sheet name="پیش ریافتها" sheetId="39" state="hidden" r:id="rId23"/>
  </sheets>
  <externalReferences>
    <externalReference r:id="rId24"/>
  </externalReferences>
  <definedNames>
    <definedName name="ch" localSheetId="4">#REF!</definedName>
    <definedName name="ch" localSheetId="12">#REF!</definedName>
    <definedName name="ch" localSheetId="19">#REF!</definedName>
    <definedName name="ch" localSheetId="17">#REF!</definedName>
    <definedName name="ch" localSheetId="2">#REF!</definedName>
    <definedName name="ch" localSheetId="7">#REF!</definedName>
    <definedName name="ch" localSheetId="20">#REF!</definedName>
    <definedName name="ch">#REF!</definedName>
    <definedName name="_xlnm.Print_Area" localSheetId="3">' داراییهای موزون به ریسک بازار '!$B$2:$E$9</definedName>
    <definedName name="_xlnm.Print_Area" localSheetId="4">' داراییهای موزون به ریسک عملیات'!$B$1:$E$7</definedName>
    <definedName name="_xlnm.Print_Area" localSheetId="2">'داراییهای موزون به ریسک اعتبار '!$A$2:$G$22</definedName>
    <definedName name="_xlnm.Print_Area" localSheetId="0">'سرمایه پرداخت شده'!$B$42:$D$52</definedName>
    <definedName name="_xlnm.Print_Area" localSheetId="8">'سرمایه گذاری'!$C$87:$J$93</definedName>
    <definedName name="_xlnm.Print_Area" localSheetId="1">'سرمایه نظارتی'!$B$3:$C$27</definedName>
    <definedName name="_xlnm.Print_Area" localSheetId="7">کدینگ!$G$2:$N$319</definedName>
    <definedName name="_xlnm.Print_Area" localSheetId="20">'مدل تعهدات اعتبارات اسنادی  '!$B$6:$AI$12</definedName>
    <definedName name="_xlnm.Print_Area" localSheetId="5">'نسبت کفایت سرمایه'!$B$1:$J$15</definedName>
    <definedName name="tt" localSheetId="4">#REF!</definedName>
    <definedName name="tt" localSheetId="12">#REF!</definedName>
    <definedName name="tt" localSheetId="19">#REF!</definedName>
    <definedName name="tt" localSheetId="17">#REF!</definedName>
    <definedName name="tt" localSheetId="2">#REF!</definedName>
    <definedName name="tt" localSheetId="7">#REF!</definedName>
    <definedName name="tt" localSheetId="20">#REF!</definedName>
    <definedName name="tt">#REF!</definedName>
  </definedNames>
  <calcPr calcId="162913"/>
</workbook>
</file>

<file path=xl/calcChain.xml><?xml version="1.0" encoding="utf-8"?>
<calcChain xmlns="http://schemas.openxmlformats.org/spreadsheetml/2006/main">
  <c r="B2" i="43" l="1"/>
  <c r="C11" i="28"/>
  <c r="C18" i="28" l="1"/>
  <c r="C19" i="28" s="1"/>
  <c r="E5" i="42" l="1"/>
  <c r="E7" i="42" s="1"/>
  <c r="G12" i="30" s="1"/>
  <c r="E5" i="27"/>
  <c r="E6" i="27" s="1"/>
  <c r="E8" i="27" s="1"/>
  <c r="G11" i="30" s="1"/>
  <c r="E7" i="40"/>
  <c r="G7" i="40" s="1"/>
  <c r="E8" i="40"/>
  <c r="G8" i="40" s="1"/>
  <c r="E9" i="40"/>
  <c r="G9" i="40" s="1"/>
  <c r="E10" i="40"/>
  <c r="G10" i="40" s="1"/>
  <c r="E11" i="40"/>
  <c r="G11" i="40" s="1"/>
  <c r="E12" i="40"/>
  <c r="G12" i="40" s="1"/>
  <c r="E13" i="40"/>
  <c r="G13" i="40" s="1"/>
  <c r="E14" i="40"/>
  <c r="G14" i="40" s="1"/>
  <c r="E15" i="40"/>
  <c r="G15" i="40" s="1"/>
  <c r="E16" i="40"/>
  <c r="G16" i="40" s="1"/>
  <c r="E17" i="40"/>
  <c r="G17" i="40" s="1"/>
  <c r="E18" i="40"/>
  <c r="G18" i="40" s="1"/>
  <c r="E19" i="40"/>
  <c r="G19" i="40" s="1"/>
  <c r="E20" i="40"/>
  <c r="G20" i="40" s="1"/>
  <c r="E21" i="40"/>
  <c r="G21" i="40" s="1"/>
  <c r="G22" i="40" s="1"/>
  <c r="E6" i="40"/>
  <c r="G6" i="40" s="1"/>
  <c r="C23" i="28"/>
  <c r="C25" i="28"/>
  <c r="G10" i="30" l="1"/>
  <c r="H13" i="30" s="1"/>
  <c r="L13" i="30" l="1"/>
  <c r="B6" i="43"/>
  <c r="C26" i="28"/>
  <c r="C27" i="28" s="1"/>
  <c r="H8" i="30" s="1"/>
  <c r="I88" i="25"/>
  <c r="E6" i="32"/>
  <c r="D6" i="32"/>
  <c r="C6" i="32"/>
  <c r="F6" i="32" s="1"/>
  <c r="H14" i="30" l="1"/>
  <c r="B5" i="43"/>
  <c r="AF236" i="37"/>
  <c r="E119" i="37"/>
  <c r="E180" i="37" l="1"/>
  <c r="AF167" i="37" l="1"/>
  <c r="AF168" i="37"/>
  <c r="D786" i="19"/>
  <c r="D783" i="19"/>
  <c r="D782" i="19"/>
  <c r="AL12" i="31" l="1"/>
  <c r="AL11" i="31"/>
  <c r="M496" i="6" l="1"/>
  <c r="AG585" i="34" l="1"/>
  <c r="AF585" i="34"/>
  <c r="AE585" i="34"/>
  <c r="AD585" i="34"/>
  <c r="AC585" i="34"/>
  <c r="AB585" i="34"/>
  <c r="AA585" i="34"/>
  <c r="AG584" i="34"/>
  <c r="AF584" i="34"/>
  <c r="AE584" i="34"/>
  <c r="AD584" i="34"/>
  <c r="AC584" i="34"/>
  <c r="AB584" i="34"/>
  <c r="AA584" i="34"/>
  <c r="AG583" i="34"/>
  <c r="AF583" i="34"/>
  <c r="AE583" i="34"/>
  <c r="AD583" i="34"/>
  <c r="AC583" i="34"/>
  <c r="AB583" i="34"/>
  <c r="AA583" i="34"/>
  <c r="AG582" i="34"/>
  <c r="AF582" i="34"/>
  <c r="AE582" i="34"/>
  <c r="AD582" i="34"/>
  <c r="AC582" i="34"/>
  <c r="AB582" i="34"/>
  <c r="AA582" i="34"/>
  <c r="AG581" i="34"/>
  <c r="AF581" i="34"/>
  <c r="AE581" i="34"/>
  <c r="AD581" i="34"/>
  <c r="AC581" i="34"/>
  <c r="AB581" i="34"/>
  <c r="AA581" i="34"/>
  <c r="AG580" i="34"/>
  <c r="AF580" i="34"/>
  <c r="AE580" i="34"/>
  <c r="AD580" i="34"/>
  <c r="AC580" i="34"/>
  <c r="AB580" i="34"/>
  <c r="AA580" i="34"/>
  <c r="AG579" i="34"/>
  <c r="AF579" i="34"/>
  <c r="AE579" i="34"/>
  <c r="AD579" i="34"/>
  <c r="AC579" i="34"/>
  <c r="AB579" i="34"/>
  <c r="AA579" i="34"/>
  <c r="AG578" i="34"/>
  <c r="AF578" i="34"/>
  <c r="AE578" i="34"/>
  <c r="AD578" i="34"/>
  <c r="AC578" i="34"/>
  <c r="AB578" i="34"/>
  <c r="AA578" i="34"/>
  <c r="AG577" i="34"/>
  <c r="AF577" i="34"/>
  <c r="AE577" i="34"/>
  <c r="AD577" i="34"/>
  <c r="AC577" i="34"/>
  <c r="AB577" i="34"/>
  <c r="AA577" i="34"/>
  <c r="AG576" i="34"/>
  <c r="AF576" i="34"/>
  <c r="AE576" i="34"/>
  <c r="AD576" i="34"/>
  <c r="AC576" i="34"/>
  <c r="AB576" i="34"/>
  <c r="AA576" i="34"/>
  <c r="AG575" i="34"/>
  <c r="AF575" i="34"/>
  <c r="AE575" i="34"/>
  <c r="AD575" i="34"/>
  <c r="AC575" i="34"/>
  <c r="AB575" i="34"/>
  <c r="AA575" i="34"/>
  <c r="AG574" i="34"/>
  <c r="AF574" i="34"/>
  <c r="AE574" i="34"/>
  <c r="AD574" i="34"/>
  <c r="AC574" i="34"/>
  <c r="AB574" i="34"/>
  <c r="AA574" i="34"/>
  <c r="AG573" i="34"/>
  <c r="AF573" i="34"/>
  <c r="AE573" i="34"/>
  <c r="AD573" i="34"/>
  <c r="AC573" i="34"/>
  <c r="AB573" i="34"/>
  <c r="AA573" i="34"/>
  <c r="AG572" i="34"/>
  <c r="AF572" i="34"/>
  <c r="AE572" i="34"/>
  <c r="AD572" i="34"/>
  <c r="AC572" i="34"/>
  <c r="AB572" i="34"/>
  <c r="AA572" i="34"/>
  <c r="AG571" i="34"/>
  <c r="AF571" i="34"/>
  <c r="AE571" i="34"/>
  <c r="AD571" i="34"/>
  <c r="AC571" i="34"/>
  <c r="AB571" i="34"/>
  <c r="AA571" i="34"/>
  <c r="AG570" i="34"/>
  <c r="AF570" i="34"/>
  <c r="AE570" i="34"/>
  <c r="AD570" i="34"/>
  <c r="AC570" i="34"/>
  <c r="AB570" i="34"/>
  <c r="AA570" i="34"/>
  <c r="AG569" i="34"/>
  <c r="AF569" i="34"/>
  <c r="AE569" i="34"/>
  <c r="AD569" i="34"/>
  <c r="AC569" i="34"/>
  <c r="AB569" i="34"/>
  <c r="AA569" i="34"/>
  <c r="AG568" i="34"/>
  <c r="AF568" i="34"/>
  <c r="AE568" i="34"/>
  <c r="AD568" i="34"/>
  <c r="AC568" i="34"/>
  <c r="AB568" i="34"/>
  <c r="AA568" i="34"/>
  <c r="AG567" i="34"/>
  <c r="AF567" i="34"/>
  <c r="AE567" i="34"/>
  <c r="AD567" i="34"/>
  <c r="AC567" i="34"/>
  <c r="AB567" i="34"/>
  <c r="AA567" i="34"/>
  <c r="AG566" i="34"/>
  <c r="AF566" i="34"/>
  <c r="AE566" i="34"/>
  <c r="AD566" i="34"/>
  <c r="AC566" i="34"/>
  <c r="AB566" i="34"/>
  <c r="AA566" i="34"/>
  <c r="AG565" i="34"/>
  <c r="AF565" i="34"/>
  <c r="AE565" i="34"/>
  <c r="AD565" i="34"/>
  <c r="AC565" i="34"/>
  <c r="AB565" i="34"/>
  <c r="AA565" i="34"/>
  <c r="AG564" i="34"/>
  <c r="AF564" i="34"/>
  <c r="AE564" i="34"/>
  <c r="AD564" i="34"/>
  <c r="AC564" i="34"/>
  <c r="AB564" i="34"/>
  <c r="AA564" i="34"/>
  <c r="AG563" i="34"/>
  <c r="AF563" i="34"/>
  <c r="AE563" i="34"/>
  <c r="AD563" i="34"/>
  <c r="AC563" i="34"/>
  <c r="AB563" i="34"/>
  <c r="AA563" i="34"/>
  <c r="AG562" i="34"/>
  <c r="AF562" i="34"/>
  <c r="AE562" i="34"/>
  <c r="AD562" i="34"/>
  <c r="AC562" i="34"/>
  <c r="AB562" i="34"/>
  <c r="AA562" i="34"/>
  <c r="AG561" i="34"/>
  <c r="AF561" i="34"/>
  <c r="AE561" i="34"/>
  <c r="AD561" i="34"/>
  <c r="AC561" i="34"/>
  <c r="AB561" i="34"/>
  <c r="AA561" i="34"/>
  <c r="AG560" i="34"/>
  <c r="AF560" i="34"/>
  <c r="AE560" i="34"/>
  <c r="AD560" i="34"/>
  <c r="AC560" i="34"/>
  <c r="AB560" i="34"/>
  <c r="AA560" i="34"/>
  <c r="AG559" i="34"/>
  <c r="AF559" i="34"/>
  <c r="AE559" i="34"/>
  <c r="AD559" i="34"/>
  <c r="AC559" i="34"/>
  <c r="AB559" i="34"/>
  <c r="AA559" i="34"/>
  <c r="AG558" i="34"/>
  <c r="AF558" i="34"/>
  <c r="AE558" i="34"/>
  <c r="AD558" i="34"/>
  <c r="AC558" i="34"/>
  <c r="AB558" i="34"/>
  <c r="AA558" i="34"/>
  <c r="AG557" i="34"/>
  <c r="AF557" i="34"/>
  <c r="AE557" i="34"/>
  <c r="AD557" i="34"/>
  <c r="AC557" i="34"/>
  <c r="AB557" i="34"/>
  <c r="AA557" i="34"/>
  <c r="AG556" i="34"/>
  <c r="AF556" i="34"/>
  <c r="AE556" i="34"/>
  <c r="AD556" i="34"/>
  <c r="AC556" i="34"/>
  <c r="AB556" i="34"/>
  <c r="AA556" i="34"/>
  <c r="AG555" i="34"/>
  <c r="AF555" i="34"/>
  <c r="AE555" i="34"/>
  <c r="AD555" i="34"/>
  <c r="AC555" i="34"/>
  <c r="AB555" i="34"/>
  <c r="AA555" i="34"/>
  <c r="AG554" i="34"/>
  <c r="AF554" i="34"/>
  <c r="AE554" i="34"/>
  <c r="AD554" i="34"/>
  <c r="AC554" i="34"/>
  <c r="AB554" i="34"/>
  <c r="AA554" i="34"/>
  <c r="AG553" i="34"/>
  <c r="AF553" i="34"/>
  <c r="AE553" i="34"/>
  <c r="AD553" i="34"/>
  <c r="AC553" i="34"/>
  <c r="AB553" i="34"/>
  <c r="AA553" i="34"/>
  <c r="AG552" i="34"/>
  <c r="AF552" i="34"/>
  <c r="AE552" i="34"/>
  <c r="AD552" i="34"/>
  <c r="AC552" i="34"/>
  <c r="AB552" i="34"/>
  <c r="AA552" i="34"/>
  <c r="AG551" i="34"/>
  <c r="AF551" i="34"/>
  <c r="AE551" i="34"/>
  <c r="AD551" i="34"/>
  <c r="AC551" i="34"/>
  <c r="AB551" i="34"/>
  <c r="AA551" i="34"/>
  <c r="AG550" i="34"/>
  <c r="AF550" i="34"/>
  <c r="AE550" i="34"/>
  <c r="AD550" i="34"/>
  <c r="AC550" i="34"/>
  <c r="AB550" i="34"/>
  <c r="AA550" i="34"/>
  <c r="AG549" i="34"/>
  <c r="AF549" i="34"/>
  <c r="AE549" i="34"/>
  <c r="AD549" i="34"/>
  <c r="AC549" i="34"/>
  <c r="AB549" i="34"/>
  <c r="AA549" i="34"/>
  <c r="AG548" i="34"/>
  <c r="AF548" i="34"/>
  <c r="AE548" i="34"/>
  <c r="AD548" i="34"/>
  <c r="AC548" i="34"/>
  <c r="AB548" i="34"/>
  <c r="AA548" i="34"/>
  <c r="AG547" i="34"/>
  <c r="AF547" i="34"/>
  <c r="AE547" i="34"/>
  <c r="AD547" i="34"/>
  <c r="AC547" i="34"/>
  <c r="AB547" i="34"/>
  <c r="AA547" i="34"/>
  <c r="AG546" i="34"/>
  <c r="AF546" i="34"/>
  <c r="AE546" i="34"/>
  <c r="AD546" i="34"/>
  <c r="AC546" i="34"/>
  <c r="AB546" i="34"/>
  <c r="AA546" i="34"/>
  <c r="AG545" i="34"/>
  <c r="AF545" i="34"/>
  <c r="AE545" i="34"/>
  <c r="AD545" i="34"/>
  <c r="AC545" i="34"/>
  <c r="AB545" i="34"/>
  <c r="AA545" i="34"/>
  <c r="AG544" i="34"/>
  <c r="AF544" i="34"/>
  <c r="AE544" i="34"/>
  <c r="AD544" i="34"/>
  <c r="AC544" i="34"/>
  <c r="AB544" i="34"/>
  <c r="AA544" i="34"/>
  <c r="AG543" i="34"/>
  <c r="AF543" i="34"/>
  <c r="AE543" i="34"/>
  <c r="AD543" i="34"/>
  <c r="AC543" i="34"/>
  <c r="AB543" i="34"/>
  <c r="AA543" i="34"/>
  <c r="AG542" i="34"/>
  <c r="AF542" i="34"/>
  <c r="AE542" i="34"/>
  <c r="AD542" i="34"/>
  <c r="AC542" i="34"/>
  <c r="AB542" i="34"/>
  <c r="AA542" i="34"/>
  <c r="AG541" i="34"/>
  <c r="AF541" i="34"/>
  <c r="AE541" i="34"/>
  <c r="AD541" i="34"/>
  <c r="AC541" i="34"/>
  <c r="AB541" i="34"/>
  <c r="AA541" i="34"/>
  <c r="AG540" i="34"/>
  <c r="AF540" i="34"/>
  <c r="AE540" i="34"/>
  <c r="AD540" i="34"/>
  <c r="AC540" i="34"/>
  <c r="AB540" i="34"/>
  <c r="AA540" i="34"/>
  <c r="AG539" i="34"/>
  <c r="AF539" i="34"/>
  <c r="AE539" i="34"/>
  <c r="AD539" i="34"/>
  <c r="AC539" i="34"/>
  <c r="AB539" i="34"/>
  <c r="AA539" i="34"/>
  <c r="AG538" i="34"/>
  <c r="AF538" i="34"/>
  <c r="AE538" i="34"/>
  <c r="AD538" i="34"/>
  <c r="AC538" i="34"/>
  <c r="AB538" i="34"/>
  <c r="AA538" i="34"/>
  <c r="AG537" i="34"/>
  <c r="AF537" i="34"/>
  <c r="AE537" i="34"/>
  <c r="AD537" i="34"/>
  <c r="AC537" i="34"/>
  <c r="AB537" i="34"/>
  <c r="AA537" i="34"/>
  <c r="AG536" i="34"/>
  <c r="AF536" i="34"/>
  <c r="AE536" i="34"/>
  <c r="AD536" i="34"/>
  <c r="AC536" i="34"/>
  <c r="AB536" i="34"/>
  <c r="AA536" i="34"/>
  <c r="AG535" i="34"/>
  <c r="AF535" i="34"/>
  <c r="AE535" i="34"/>
  <c r="AD535" i="34"/>
  <c r="AC535" i="34"/>
  <c r="AB535" i="34"/>
  <c r="AA535" i="34"/>
  <c r="AG534" i="34"/>
  <c r="AF534" i="34"/>
  <c r="AE534" i="34"/>
  <c r="AD534" i="34"/>
  <c r="AC534" i="34"/>
  <c r="AB534" i="34"/>
  <c r="AA534" i="34"/>
  <c r="AG533" i="34"/>
  <c r="AF533" i="34"/>
  <c r="AE533" i="34"/>
  <c r="AD533" i="34"/>
  <c r="AC533" i="34"/>
  <c r="AB533" i="34"/>
  <c r="AA533" i="34"/>
  <c r="AG532" i="34"/>
  <c r="AF532" i="34"/>
  <c r="AE532" i="34"/>
  <c r="AD532" i="34"/>
  <c r="AC532" i="34"/>
  <c r="AB532" i="34"/>
  <c r="AA532" i="34"/>
  <c r="AG531" i="34"/>
  <c r="AF531" i="34"/>
  <c r="AE531" i="34"/>
  <c r="AD531" i="34"/>
  <c r="AC531" i="34"/>
  <c r="AB531" i="34"/>
  <c r="AA531" i="34"/>
  <c r="AG530" i="34"/>
  <c r="AF530" i="34"/>
  <c r="AE530" i="34"/>
  <c r="AD530" i="34"/>
  <c r="AC530" i="34"/>
  <c r="AB530" i="34"/>
  <c r="AA530" i="34"/>
  <c r="AG529" i="34"/>
  <c r="AF529" i="34"/>
  <c r="AE529" i="34"/>
  <c r="AD529" i="34"/>
  <c r="AC529" i="34"/>
  <c r="AB529" i="34"/>
  <c r="AA529" i="34"/>
  <c r="AG528" i="34"/>
  <c r="AF528" i="34"/>
  <c r="AE528" i="34"/>
  <c r="AD528" i="34"/>
  <c r="AC528" i="34"/>
  <c r="AB528" i="34"/>
  <c r="AA528" i="34"/>
  <c r="AG527" i="34"/>
  <c r="AF527" i="34"/>
  <c r="AE527" i="34"/>
  <c r="AD527" i="34"/>
  <c r="AC527" i="34"/>
  <c r="AB527" i="34"/>
  <c r="AA527" i="34"/>
  <c r="AG526" i="34"/>
  <c r="AF526" i="34"/>
  <c r="AE526" i="34"/>
  <c r="AD526" i="34"/>
  <c r="AC526" i="34"/>
  <c r="AB526" i="34"/>
  <c r="AA526" i="34"/>
  <c r="AG525" i="34"/>
  <c r="AF525" i="34"/>
  <c r="AE525" i="34"/>
  <c r="AD525" i="34"/>
  <c r="AC525" i="34"/>
  <c r="AB525" i="34"/>
  <c r="AA525" i="34"/>
  <c r="AG524" i="34"/>
  <c r="AF524" i="34"/>
  <c r="AE524" i="34"/>
  <c r="AD524" i="34"/>
  <c r="AC524" i="34"/>
  <c r="AB524" i="34"/>
  <c r="AA524" i="34"/>
  <c r="AG523" i="34"/>
  <c r="AF523" i="34"/>
  <c r="AE523" i="34"/>
  <c r="AD523" i="34"/>
  <c r="AC523" i="34"/>
  <c r="AB523" i="34"/>
  <c r="AA523" i="34"/>
  <c r="AG522" i="34"/>
  <c r="AF522" i="34"/>
  <c r="AE522" i="34"/>
  <c r="AD522" i="34"/>
  <c r="AC522" i="34"/>
  <c r="AB522" i="34"/>
  <c r="AA522" i="34"/>
  <c r="AG521" i="34"/>
  <c r="AF521" i="34"/>
  <c r="AE521" i="34"/>
  <c r="AD521" i="34"/>
  <c r="AC521" i="34"/>
  <c r="AB521" i="34"/>
  <c r="AA521" i="34"/>
  <c r="AG520" i="34"/>
  <c r="AF520" i="34"/>
  <c r="AE520" i="34"/>
  <c r="AD520" i="34"/>
  <c r="AC520" i="34"/>
  <c r="AB520" i="34"/>
  <c r="AA520" i="34"/>
  <c r="AG519" i="34"/>
  <c r="AF519" i="34"/>
  <c r="AE519" i="34"/>
  <c r="AD519" i="34"/>
  <c r="AC519" i="34"/>
  <c r="AB519" i="34"/>
  <c r="AA519" i="34"/>
  <c r="AG518" i="34"/>
  <c r="AF518" i="34"/>
  <c r="AE518" i="34"/>
  <c r="AD518" i="34"/>
  <c r="AC518" i="34"/>
  <c r="AB518" i="34"/>
  <c r="AA518" i="34"/>
  <c r="AG517" i="34"/>
  <c r="AF517" i="34"/>
  <c r="AE517" i="34"/>
  <c r="AD517" i="34"/>
  <c r="AC517" i="34"/>
  <c r="AB517" i="34"/>
  <c r="AA517" i="34"/>
  <c r="AG516" i="34"/>
  <c r="AF516" i="34"/>
  <c r="AE516" i="34"/>
  <c r="AD516" i="34"/>
  <c r="AC516" i="34"/>
  <c r="AB516" i="34"/>
  <c r="AA516" i="34"/>
  <c r="AG515" i="34"/>
  <c r="AF515" i="34"/>
  <c r="AE515" i="34"/>
  <c r="AD515" i="34"/>
  <c r="AC515" i="34"/>
  <c r="AB515" i="34"/>
  <c r="AA515" i="34"/>
  <c r="AG514" i="34"/>
  <c r="AF514" i="34"/>
  <c r="AE514" i="34"/>
  <c r="AD514" i="34"/>
  <c r="AC514" i="34"/>
  <c r="AB514" i="34"/>
  <c r="AA514" i="34"/>
  <c r="AG513" i="34"/>
  <c r="AF513" i="34"/>
  <c r="AE513" i="34"/>
  <c r="AD513" i="34"/>
  <c r="AC513" i="34"/>
  <c r="AB513" i="34"/>
  <c r="AA513" i="34"/>
  <c r="AG512" i="34"/>
  <c r="AF512" i="34"/>
  <c r="AE512" i="34"/>
  <c r="AD512" i="34"/>
  <c r="AC512" i="34"/>
  <c r="AB512" i="34"/>
  <c r="AA512" i="34"/>
  <c r="AG511" i="34"/>
  <c r="AF511" i="34"/>
  <c r="AE511" i="34"/>
  <c r="AD511" i="34"/>
  <c r="AC511" i="34"/>
  <c r="AB511" i="34"/>
  <c r="AA511" i="34"/>
  <c r="AG510" i="34"/>
  <c r="AF510" i="34"/>
  <c r="AE510" i="34"/>
  <c r="AD510" i="34"/>
  <c r="AC510" i="34"/>
  <c r="AB510" i="34"/>
  <c r="AA510" i="34"/>
  <c r="AG509" i="34"/>
  <c r="AF509" i="34"/>
  <c r="AE509" i="34"/>
  <c r="AD509" i="34"/>
  <c r="AC509" i="34"/>
  <c r="AB509" i="34"/>
  <c r="AA509" i="34"/>
  <c r="AG508" i="34"/>
  <c r="AF508" i="34"/>
  <c r="AE508" i="34"/>
  <c r="AD508" i="34"/>
  <c r="AC508" i="34"/>
  <c r="AB508" i="34"/>
  <c r="AA508" i="34"/>
  <c r="AG507" i="34"/>
  <c r="AF507" i="34"/>
  <c r="AE507" i="34"/>
  <c r="AD507" i="34"/>
  <c r="AC507" i="34"/>
  <c r="AB507" i="34"/>
  <c r="AA507" i="34"/>
  <c r="AG506" i="34"/>
  <c r="AF506" i="34"/>
  <c r="AE506" i="34"/>
  <c r="AD506" i="34"/>
  <c r="AC506" i="34"/>
  <c r="AB506" i="34"/>
  <c r="AA506" i="34"/>
  <c r="AG505" i="34"/>
  <c r="AF505" i="34"/>
  <c r="AE505" i="34"/>
  <c r="AD505" i="34"/>
  <c r="AC505" i="34"/>
  <c r="AB505" i="34"/>
  <c r="AA505" i="34"/>
  <c r="AG504" i="34"/>
  <c r="AF504" i="34"/>
  <c r="AE504" i="34"/>
  <c r="AD504" i="34"/>
  <c r="AC504" i="34"/>
  <c r="AB504" i="34"/>
  <c r="AA504" i="34"/>
  <c r="AG503" i="34"/>
  <c r="AF503" i="34"/>
  <c r="AE503" i="34"/>
  <c r="AD503" i="34"/>
  <c r="AC503" i="34"/>
  <c r="AB503" i="34"/>
  <c r="AA503" i="34"/>
  <c r="AG502" i="34"/>
  <c r="AF502" i="34"/>
  <c r="AE502" i="34"/>
  <c r="AD502" i="34"/>
  <c r="AC502" i="34"/>
  <c r="AB502" i="34"/>
  <c r="AA502" i="34"/>
  <c r="AG501" i="34"/>
  <c r="AF501" i="34"/>
  <c r="AE501" i="34"/>
  <c r="AD501" i="34"/>
  <c r="AC501" i="34"/>
  <c r="AB501" i="34"/>
  <c r="AA501" i="34"/>
  <c r="AG500" i="34"/>
  <c r="AF500" i="34"/>
  <c r="AE500" i="34"/>
  <c r="AD500" i="34"/>
  <c r="AC500" i="34"/>
  <c r="AB500" i="34"/>
  <c r="AA500" i="34"/>
  <c r="AG499" i="34"/>
  <c r="AF499" i="34"/>
  <c r="AE499" i="34"/>
  <c r="AD499" i="34"/>
  <c r="AC499" i="34"/>
  <c r="AB499" i="34"/>
  <c r="AA499" i="34"/>
  <c r="AG498" i="34"/>
  <c r="AF498" i="34"/>
  <c r="AE498" i="34"/>
  <c r="AD498" i="34"/>
  <c r="AC498" i="34"/>
  <c r="AB498" i="34"/>
  <c r="AA498" i="34"/>
  <c r="AG497" i="34"/>
  <c r="AF497" i="34"/>
  <c r="AE497" i="34"/>
  <c r="AD497" i="34"/>
  <c r="AC497" i="34"/>
  <c r="AB497" i="34"/>
  <c r="AA497" i="34"/>
  <c r="AG496" i="34"/>
  <c r="AF496" i="34"/>
  <c r="AE496" i="34"/>
  <c r="AD496" i="34"/>
  <c r="AC496" i="34"/>
  <c r="AB496" i="34"/>
  <c r="AA496" i="34"/>
  <c r="AG495" i="34"/>
  <c r="AF495" i="34"/>
  <c r="AE495" i="34"/>
  <c r="AD495" i="34"/>
  <c r="AC495" i="34"/>
  <c r="AB495" i="34"/>
  <c r="AA495" i="34"/>
  <c r="AG494" i="34"/>
  <c r="AF494" i="34"/>
  <c r="AE494" i="34"/>
  <c r="AD494" i="34"/>
  <c r="AC494" i="34"/>
  <c r="AB494" i="34"/>
  <c r="AA494" i="34"/>
  <c r="AG493" i="34"/>
  <c r="AF493" i="34"/>
  <c r="AE493" i="34"/>
  <c r="AD493" i="34"/>
  <c r="AC493" i="34"/>
  <c r="AB493" i="34"/>
  <c r="AA493" i="34"/>
  <c r="AG492" i="34"/>
  <c r="AF492" i="34"/>
  <c r="AE492" i="34"/>
  <c r="AD492" i="34"/>
  <c r="AC492" i="34"/>
  <c r="AB492" i="34"/>
  <c r="AA492" i="34"/>
  <c r="AG491" i="34"/>
  <c r="AF491" i="34"/>
  <c r="AE491" i="34"/>
  <c r="AD491" i="34"/>
  <c r="AC491" i="34"/>
  <c r="AB491" i="34"/>
  <c r="AA491" i="34"/>
  <c r="AG490" i="34"/>
  <c r="AF490" i="34"/>
  <c r="AE490" i="34"/>
  <c r="AD490" i="34"/>
  <c r="AC490" i="34"/>
  <c r="AB490" i="34"/>
  <c r="AA490" i="34"/>
  <c r="AG489" i="34"/>
  <c r="AF489" i="34"/>
  <c r="AE489" i="34"/>
  <c r="AD489" i="34"/>
  <c r="AC489" i="34"/>
  <c r="AB489" i="34"/>
  <c r="AA489" i="34"/>
  <c r="AG488" i="34"/>
  <c r="AF488" i="34"/>
  <c r="AE488" i="34"/>
  <c r="AD488" i="34"/>
  <c r="AC488" i="34"/>
  <c r="AB488" i="34"/>
  <c r="AA488" i="34"/>
  <c r="AG487" i="34"/>
  <c r="AF487" i="34"/>
  <c r="AE487" i="34"/>
  <c r="AD487" i="34"/>
  <c r="AC487" i="34"/>
  <c r="AB487" i="34"/>
  <c r="AA487" i="34"/>
  <c r="AG486" i="34"/>
  <c r="AF486" i="34"/>
  <c r="AE486" i="34"/>
  <c r="AD486" i="34"/>
  <c r="AC486" i="34"/>
  <c r="AB486" i="34"/>
  <c r="AA486" i="34"/>
  <c r="AG485" i="34"/>
  <c r="AF485" i="34"/>
  <c r="AE485" i="34"/>
  <c r="AD485" i="34"/>
  <c r="AC485" i="34"/>
  <c r="AB485" i="34"/>
  <c r="AA485" i="34"/>
  <c r="AG484" i="34"/>
  <c r="AF484" i="34"/>
  <c r="AE484" i="34"/>
  <c r="AD484" i="34"/>
  <c r="AC484" i="34"/>
  <c r="AB484" i="34"/>
  <c r="AA484" i="34"/>
  <c r="AG483" i="34"/>
  <c r="AF483" i="34"/>
  <c r="AE483" i="34"/>
  <c r="AD483" i="34"/>
  <c r="AC483" i="34"/>
  <c r="AB483" i="34"/>
  <c r="AA483" i="34"/>
  <c r="AG482" i="34"/>
  <c r="AF482" i="34"/>
  <c r="AE482" i="34"/>
  <c r="AD482" i="34"/>
  <c r="AC482" i="34"/>
  <c r="AB482" i="34"/>
  <c r="AA482" i="34"/>
  <c r="AG481" i="34"/>
  <c r="AF481" i="34"/>
  <c r="AE481" i="34"/>
  <c r="AD481" i="34"/>
  <c r="AC481" i="34"/>
  <c r="AB481" i="34"/>
  <c r="AA481" i="34"/>
  <c r="AG480" i="34"/>
  <c r="AF480" i="34"/>
  <c r="AE480" i="34"/>
  <c r="AD480" i="34"/>
  <c r="AC480" i="34"/>
  <c r="AB480" i="34"/>
  <c r="AA480" i="34"/>
  <c r="AG479" i="34"/>
  <c r="AF479" i="34"/>
  <c r="AE479" i="34"/>
  <c r="AD479" i="34"/>
  <c r="AC479" i="34"/>
  <c r="AB479" i="34"/>
  <c r="AA479" i="34"/>
  <c r="AG478" i="34"/>
  <c r="AF478" i="34"/>
  <c r="AE478" i="34"/>
  <c r="AD478" i="34"/>
  <c r="AC478" i="34"/>
  <c r="AB478" i="34"/>
  <c r="AA478" i="34"/>
  <c r="AG477" i="34"/>
  <c r="AF477" i="34"/>
  <c r="AE477" i="34"/>
  <c r="AD477" i="34"/>
  <c r="AC477" i="34"/>
  <c r="AB477" i="34"/>
  <c r="AA477" i="34"/>
  <c r="AG476" i="34"/>
  <c r="AF476" i="34"/>
  <c r="AE476" i="34"/>
  <c r="AD476" i="34"/>
  <c r="AC476" i="34"/>
  <c r="AB476" i="34"/>
  <c r="AA476" i="34"/>
  <c r="AG475" i="34"/>
  <c r="AF475" i="34"/>
  <c r="AE475" i="34"/>
  <c r="AD475" i="34"/>
  <c r="AC475" i="34"/>
  <c r="AB475" i="34"/>
  <c r="AA475" i="34"/>
  <c r="AG474" i="34"/>
  <c r="AF474" i="34"/>
  <c r="AE474" i="34"/>
  <c r="AD474" i="34"/>
  <c r="AC474" i="34"/>
  <c r="AB474" i="34"/>
  <c r="AA474" i="34"/>
  <c r="AG473" i="34"/>
  <c r="AF473" i="34"/>
  <c r="AE473" i="34"/>
  <c r="AD473" i="34"/>
  <c r="AC473" i="34"/>
  <c r="AB473" i="34"/>
  <c r="AA473" i="34"/>
  <c r="AG472" i="34"/>
  <c r="AF472" i="34"/>
  <c r="AE472" i="34"/>
  <c r="AD472" i="34"/>
  <c r="AC472" i="34"/>
  <c r="AB472" i="34"/>
  <c r="AA472" i="34"/>
  <c r="AG471" i="34"/>
  <c r="AF471" i="34"/>
  <c r="AE471" i="34"/>
  <c r="AD471" i="34"/>
  <c r="AC471" i="34"/>
  <c r="AB471" i="34"/>
  <c r="AA471" i="34"/>
  <c r="AG470" i="34"/>
  <c r="AF470" i="34"/>
  <c r="AE470" i="34"/>
  <c r="AD470" i="34"/>
  <c r="AC470" i="34"/>
  <c r="AB470" i="34"/>
  <c r="AA470" i="34"/>
  <c r="AG469" i="34"/>
  <c r="AF469" i="34"/>
  <c r="AE469" i="34"/>
  <c r="AD469" i="34"/>
  <c r="AC469" i="34"/>
  <c r="AB469" i="34"/>
  <c r="AA469" i="34"/>
  <c r="AG468" i="34"/>
  <c r="AF468" i="34"/>
  <c r="AE468" i="34"/>
  <c r="AD468" i="34"/>
  <c r="AC468" i="34"/>
  <c r="AB468" i="34"/>
  <c r="AA468" i="34"/>
  <c r="AG467" i="34"/>
  <c r="AF467" i="34"/>
  <c r="AE467" i="34"/>
  <c r="AD467" i="34"/>
  <c r="AC467" i="34"/>
  <c r="AB467" i="34"/>
  <c r="AA467" i="34"/>
  <c r="AG466" i="34"/>
  <c r="AF466" i="34"/>
  <c r="AE466" i="34"/>
  <c r="AD466" i="34"/>
  <c r="AC466" i="34"/>
  <c r="AB466" i="34"/>
  <c r="AA466" i="34"/>
  <c r="AG465" i="34"/>
  <c r="AF465" i="34"/>
  <c r="AE465" i="34"/>
  <c r="AD465" i="34"/>
  <c r="AC465" i="34"/>
  <c r="AB465" i="34"/>
  <c r="AA465" i="34"/>
  <c r="AH465" i="34" s="1"/>
  <c r="AI465" i="34" s="1"/>
  <c r="AG464" i="34"/>
  <c r="AF464" i="34"/>
  <c r="AE464" i="34"/>
  <c r="AD464" i="34"/>
  <c r="AC464" i="34"/>
  <c r="AB464" i="34"/>
  <c r="AA464" i="34"/>
  <c r="AG463" i="34"/>
  <c r="AF463" i="34"/>
  <c r="AE463" i="34"/>
  <c r="AD463" i="34"/>
  <c r="AC463" i="34"/>
  <c r="AB463" i="34"/>
  <c r="AA463" i="34"/>
  <c r="AG462" i="34"/>
  <c r="AF462" i="34"/>
  <c r="AE462" i="34"/>
  <c r="AD462" i="34"/>
  <c r="AC462" i="34"/>
  <c r="AB462" i="34"/>
  <c r="AA462" i="34"/>
  <c r="AG461" i="34"/>
  <c r="AF461" i="34"/>
  <c r="AE461" i="34"/>
  <c r="AD461" i="34"/>
  <c r="AC461" i="34"/>
  <c r="AB461" i="34"/>
  <c r="AA461" i="34"/>
  <c r="AH461" i="34" s="1"/>
  <c r="AI461" i="34" s="1"/>
  <c r="AG460" i="34"/>
  <c r="AF460" i="34"/>
  <c r="AE460" i="34"/>
  <c r="AD460" i="34"/>
  <c r="AC460" i="34"/>
  <c r="AB460" i="34"/>
  <c r="AA460" i="34"/>
  <c r="AG459" i="34"/>
  <c r="AF459" i="34"/>
  <c r="AE459" i="34"/>
  <c r="AD459" i="34"/>
  <c r="AC459" i="34"/>
  <c r="AB459" i="34"/>
  <c r="AA459" i="34"/>
  <c r="AG458" i="34"/>
  <c r="AF458" i="34"/>
  <c r="AE458" i="34"/>
  <c r="AD458" i="34"/>
  <c r="AC458" i="34"/>
  <c r="AB458" i="34"/>
  <c r="AA458" i="34"/>
  <c r="AG457" i="34"/>
  <c r="AF457" i="34"/>
  <c r="AE457" i="34"/>
  <c r="AD457" i="34"/>
  <c r="AC457" i="34"/>
  <c r="AB457" i="34"/>
  <c r="AA457" i="34"/>
  <c r="AH457" i="34" s="1"/>
  <c r="AI457" i="34" s="1"/>
  <c r="AG456" i="34"/>
  <c r="AF456" i="34"/>
  <c r="AE456" i="34"/>
  <c r="AD456" i="34"/>
  <c r="AC456" i="34"/>
  <c r="AB456" i="34"/>
  <c r="AA456" i="34"/>
  <c r="AG455" i="34"/>
  <c r="AF455" i="34"/>
  <c r="AE455" i="34"/>
  <c r="AD455" i="34"/>
  <c r="AC455" i="34"/>
  <c r="AB455" i="34"/>
  <c r="AA455" i="34"/>
  <c r="AG454" i="34"/>
  <c r="AF454" i="34"/>
  <c r="AE454" i="34"/>
  <c r="AD454" i="34"/>
  <c r="AC454" i="34"/>
  <c r="AB454" i="34"/>
  <c r="AA454" i="34"/>
  <c r="AG453" i="34"/>
  <c r="AF453" i="34"/>
  <c r="AE453" i="34"/>
  <c r="AD453" i="34"/>
  <c r="AC453" i="34"/>
  <c r="AB453" i="34"/>
  <c r="AA453" i="34"/>
  <c r="AH453" i="34" s="1"/>
  <c r="AI453" i="34" s="1"/>
  <c r="AG452" i="34"/>
  <c r="AF452" i="34"/>
  <c r="AE452" i="34"/>
  <c r="AD452" i="34"/>
  <c r="AC452" i="34"/>
  <c r="AB452" i="34"/>
  <c r="AA452" i="34"/>
  <c r="AG451" i="34"/>
  <c r="AF451" i="34"/>
  <c r="AE451" i="34"/>
  <c r="AD451" i="34"/>
  <c r="AC451" i="34"/>
  <c r="AB451" i="34"/>
  <c r="AA451" i="34"/>
  <c r="AG450" i="34"/>
  <c r="AF450" i="34"/>
  <c r="AE450" i="34"/>
  <c r="AD450" i="34"/>
  <c r="AC450" i="34"/>
  <c r="AB450" i="34"/>
  <c r="AA450" i="34"/>
  <c r="AG449" i="34"/>
  <c r="AF449" i="34"/>
  <c r="AE449" i="34"/>
  <c r="AD449" i="34"/>
  <c r="AC449" i="34"/>
  <c r="AB449" i="34"/>
  <c r="AA449" i="34"/>
  <c r="AH449" i="34" s="1"/>
  <c r="AI449" i="34" s="1"/>
  <c r="AG448" i="34"/>
  <c r="AF448" i="34"/>
  <c r="AE448" i="34"/>
  <c r="AD448" i="34"/>
  <c r="AC448" i="34"/>
  <c r="AB448" i="34"/>
  <c r="AA448" i="34"/>
  <c r="AG447" i="34"/>
  <c r="AF447" i="34"/>
  <c r="AE447" i="34"/>
  <c r="AD447" i="34"/>
  <c r="AC447" i="34"/>
  <c r="AB447" i="34"/>
  <c r="AA447" i="34"/>
  <c r="AG446" i="34"/>
  <c r="AF446" i="34"/>
  <c r="AE446" i="34"/>
  <c r="AD446" i="34"/>
  <c r="AC446" i="34"/>
  <c r="AB446" i="34"/>
  <c r="AA446" i="34"/>
  <c r="AG445" i="34"/>
  <c r="AF445" i="34"/>
  <c r="AE445" i="34"/>
  <c r="AD445" i="34"/>
  <c r="AC445" i="34"/>
  <c r="AB445" i="34"/>
  <c r="AA445" i="34"/>
  <c r="AH445" i="34" s="1"/>
  <c r="AI445" i="34" s="1"/>
  <c r="AG444" i="34"/>
  <c r="AF444" i="34"/>
  <c r="AE444" i="34"/>
  <c r="AD444" i="34"/>
  <c r="AC444" i="34"/>
  <c r="AB444" i="34"/>
  <c r="AA444" i="34"/>
  <c r="AG443" i="34"/>
  <c r="AF443" i="34"/>
  <c r="AE443" i="34"/>
  <c r="AD443" i="34"/>
  <c r="AC443" i="34"/>
  <c r="AB443" i="34"/>
  <c r="AA443" i="34"/>
  <c r="AG442" i="34"/>
  <c r="AF442" i="34"/>
  <c r="AE442" i="34"/>
  <c r="AD442" i="34"/>
  <c r="AC442" i="34"/>
  <c r="AB442" i="34"/>
  <c r="AA442" i="34"/>
  <c r="AG441" i="34"/>
  <c r="AF441" i="34"/>
  <c r="AE441" i="34"/>
  <c r="AD441" i="34"/>
  <c r="AC441" i="34"/>
  <c r="AB441" i="34"/>
  <c r="AA441" i="34"/>
  <c r="AH441" i="34" s="1"/>
  <c r="AI441" i="34" s="1"/>
  <c r="AG440" i="34"/>
  <c r="AF440" i="34"/>
  <c r="AE440" i="34"/>
  <c r="AD440" i="34"/>
  <c r="AC440" i="34"/>
  <c r="AB440" i="34"/>
  <c r="AA440" i="34"/>
  <c r="AG439" i="34"/>
  <c r="AF439" i="34"/>
  <c r="AE439" i="34"/>
  <c r="AD439" i="34"/>
  <c r="AC439" i="34"/>
  <c r="AB439" i="34"/>
  <c r="AA439" i="34"/>
  <c r="AG438" i="34"/>
  <c r="AF438" i="34"/>
  <c r="AE438" i="34"/>
  <c r="AD438" i="34"/>
  <c r="AC438" i="34"/>
  <c r="AB438" i="34"/>
  <c r="AA438" i="34"/>
  <c r="AG437" i="34"/>
  <c r="AF437" i="34"/>
  <c r="AE437" i="34"/>
  <c r="AD437" i="34"/>
  <c r="AC437" i="34"/>
  <c r="AB437" i="34"/>
  <c r="AA437" i="34"/>
  <c r="AH437" i="34" s="1"/>
  <c r="AI437" i="34" s="1"/>
  <c r="AG436" i="34"/>
  <c r="AF436" i="34"/>
  <c r="AE436" i="34"/>
  <c r="AD436" i="34"/>
  <c r="AC436" i="34"/>
  <c r="AB436" i="34"/>
  <c r="AA436" i="34"/>
  <c r="AG435" i="34"/>
  <c r="AF435" i="34"/>
  <c r="AE435" i="34"/>
  <c r="AD435" i="34"/>
  <c r="AC435" i="34"/>
  <c r="AB435" i="34"/>
  <c r="AA435" i="34"/>
  <c r="AG434" i="34"/>
  <c r="AF434" i="34"/>
  <c r="AE434" i="34"/>
  <c r="AD434" i="34"/>
  <c r="AC434" i="34"/>
  <c r="AB434" i="34"/>
  <c r="AA434" i="34"/>
  <c r="AG433" i="34"/>
  <c r="AF433" i="34"/>
  <c r="AE433" i="34"/>
  <c r="AD433" i="34"/>
  <c r="AC433" i="34"/>
  <c r="AB433" i="34"/>
  <c r="AA433" i="34"/>
  <c r="AH433" i="34" s="1"/>
  <c r="AI433" i="34" s="1"/>
  <c r="AG432" i="34"/>
  <c r="AF432" i="34"/>
  <c r="AE432" i="34"/>
  <c r="AD432" i="34"/>
  <c r="AC432" i="34"/>
  <c r="AB432" i="34"/>
  <c r="AA432" i="34"/>
  <c r="AG431" i="34"/>
  <c r="AF431" i="34"/>
  <c r="AE431" i="34"/>
  <c r="AD431" i="34"/>
  <c r="AC431" i="34"/>
  <c r="AB431" i="34"/>
  <c r="AA431" i="34"/>
  <c r="AG430" i="34"/>
  <c r="AF430" i="34"/>
  <c r="AE430" i="34"/>
  <c r="AD430" i="34"/>
  <c r="AC430" i="34"/>
  <c r="AB430" i="34"/>
  <c r="AA430" i="34"/>
  <c r="AG429" i="34"/>
  <c r="AF429" i="34"/>
  <c r="AE429" i="34"/>
  <c r="AD429" i="34"/>
  <c r="AC429" i="34"/>
  <c r="AB429" i="34"/>
  <c r="AA429" i="34"/>
  <c r="AH429" i="34" s="1"/>
  <c r="AI429" i="34" s="1"/>
  <c r="AG428" i="34"/>
  <c r="AF428" i="34"/>
  <c r="AE428" i="34"/>
  <c r="AD428" i="34"/>
  <c r="AC428" i="34"/>
  <c r="AB428" i="34"/>
  <c r="AA428" i="34"/>
  <c r="AG427" i="34"/>
  <c r="AF427" i="34"/>
  <c r="AE427" i="34"/>
  <c r="AD427" i="34"/>
  <c r="AC427" i="34"/>
  <c r="AB427" i="34"/>
  <c r="AA427" i="34"/>
  <c r="AG426" i="34"/>
  <c r="AF426" i="34"/>
  <c r="AE426" i="34"/>
  <c r="AD426" i="34"/>
  <c r="AC426" i="34"/>
  <c r="AB426" i="34"/>
  <c r="AA426" i="34"/>
  <c r="AG425" i="34"/>
  <c r="AF425" i="34"/>
  <c r="AE425" i="34"/>
  <c r="AD425" i="34"/>
  <c r="AC425" i="34"/>
  <c r="AB425" i="34"/>
  <c r="AA425" i="34"/>
  <c r="AH425" i="34" s="1"/>
  <c r="AI425" i="34" s="1"/>
  <c r="AG424" i="34"/>
  <c r="AF424" i="34"/>
  <c r="AE424" i="34"/>
  <c r="AD424" i="34"/>
  <c r="AC424" i="34"/>
  <c r="AB424" i="34"/>
  <c r="AA424" i="34"/>
  <c r="AG423" i="34"/>
  <c r="AF423" i="34"/>
  <c r="AE423" i="34"/>
  <c r="AD423" i="34"/>
  <c r="AC423" i="34"/>
  <c r="AB423" i="34"/>
  <c r="AA423" i="34"/>
  <c r="AG422" i="34"/>
  <c r="AF422" i="34"/>
  <c r="AE422" i="34"/>
  <c r="AD422" i="34"/>
  <c r="AC422" i="34"/>
  <c r="AB422" i="34"/>
  <c r="AA422" i="34"/>
  <c r="AG421" i="34"/>
  <c r="AF421" i="34"/>
  <c r="AE421" i="34"/>
  <c r="AD421" i="34"/>
  <c r="AC421" i="34"/>
  <c r="AB421" i="34"/>
  <c r="AA421" i="34"/>
  <c r="AH421" i="34" s="1"/>
  <c r="AI421" i="34" s="1"/>
  <c r="AG420" i="34"/>
  <c r="AF420" i="34"/>
  <c r="AE420" i="34"/>
  <c r="AD420" i="34"/>
  <c r="AC420" i="34"/>
  <c r="AB420" i="34"/>
  <c r="AA420" i="34"/>
  <c r="AG419" i="34"/>
  <c r="AF419" i="34"/>
  <c r="AE419" i="34"/>
  <c r="AD419" i="34"/>
  <c r="AC419" i="34"/>
  <c r="AB419" i="34"/>
  <c r="AA419" i="34"/>
  <c r="AG418" i="34"/>
  <c r="AF418" i="34"/>
  <c r="AE418" i="34"/>
  <c r="AD418" i="34"/>
  <c r="AC418" i="34"/>
  <c r="AB418" i="34"/>
  <c r="AA418" i="34"/>
  <c r="AG417" i="34"/>
  <c r="AF417" i="34"/>
  <c r="AE417" i="34"/>
  <c r="AD417" i="34"/>
  <c r="AC417" i="34"/>
  <c r="AB417" i="34"/>
  <c r="AA417" i="34"/>
  <c r="AH417" i="34" s="1"/>
  <c r="AI417" i="34" s="1"/>
  <c r="AG416" i="34"/>
  <c r="AF416" i="34"/>
  <c r="AE416" i="34"/>
  <c r="AD416" i="34"/>
  <c r="AC416" i="34"/>
  <c r="AB416" i="34"/>
  <c r="AA416" i="34"/>
  <c r="AG415" i="34"/>
  <c r="AF415" i="34"/>
  <c r="AE415" i="34"/>
  <c r="AD415" i="34"/>
  <c r="AC415" i="34"/>
  <c r="AB415" i="34"/>
  <c r="AA415" i="34"/>
  <c r="AG414" i="34"/>
  <c r="AF414" i="34"/>
  <c r="AE414" i="34"/>
  <c r="AD414" i="34"/>
  <c r="AC414" i="34"/>
  <c r="AB414" i="34"/>
  <c r="AA414" i="34"/>
  <c r="AG413" i="34"/>
  <c r="AF413" i="34"/>
  <c r="AE413" i="34"/>
  <c r="AD413" i="34"/>
  <c r="AC413" i="34"/>
  <c r="AB413" i="34"/>
  <c r="AA413" i="34"/>
  <c r="AH413" i="34" s="1"/>
  <c r="AI413" i="34" s="1"/>
  <c r="AG412" i="34"/>
  <c r="AF412" i="34"/>
  <c r="AE412" i="34"/>
  <c r="AD412" i="34"/>
  <c r="AC412" i="34"/>
  <c r="AB412" i="34"/>
  <c r="AA412" i="34"/>
  <c r="AG411" i="34"/>
  <c r="AF411" i="34"/>
  <c r="AE411" i="34"/>
  <c r="AD411" i="34"/>
  <c r="AC411" i="34"/>
  <c r="AB411" i="34"/>
  <c r="AA411" i="34"/>
  <c r="AG410" i="34"/>
  <c r="AF410" i="34"/>
  <c r="AE410" i="34"/>
  <c r="AD410" i="34"/>
  <c r="AC410" i="34"/>
  <c r="AB410" i="34"/>
  <c r="AA410" i="34"/>
  <c r="AG409" i="34"/>
  <c r="AF409" i="34"/>
  <c r="AE409" i="34"/>
  <c r="AD409" i="34"/>
  <c r="AC409" i="34"/>
  <c r="AB409" i="34"/>
  <c r="AA409" i="34"/>
  <c r="AH409" i="34" s="1"/>
  <c r="AI409" i="34" s="1"/>
  <c r="AG408" i="34"/>
  <c r="AF408" i="34"/>
  <c r="AE408" i="34"/>
  <c r="AD408" i="34"/>
  <c r="AC408" i="34"/>
  <c r="AB408" i="34"/>
  <c r="AA408" i="34"/>
  <c r="AG407" i="34"/>
  <c r="AF407" i="34"/>
  <c r="AE407" i="34"/>
  <c r="AD407" i="34"/>
  <c r="AC407" i="34"/>
  <c r="AB407" i="34"/>
  <c r="AA407" i="34"/>
  <c r="AG406" i="34"/>
  <c r="AF406" i="34"/>
  <c r="AE406" i="34"/>
  <c r="AD406" i="34"/>
  <c r="AC406" i="34"/>
  <c r="AB406" i="34"/>
  <c r="AA406" i="34"/>
  <c r="AG405" i="34"/>
  <c r="AF405" i="34"/>
  <c r="AE405" i="34"/>
  <c r="AD405" i="34"/>
  <c r="AC405" i="34"/>
  <c r="AB405" i="34"/>
  <c r="AA405" i="34"/>
  <c r="AH405" i="34" s="1"/>
  <c r="AI405" i="34" s="1"/>
  <c r="AG404" i="34"/>
  <c r="AF404" i="34"/>
  <c r="AE404" i="34"/>
  <c r="AD404" i="34"/>
  <c r="AC404" i="34"/>
  <c r="AB404" i="34"/>
  <c r="AA404" i="34"/>
  <c r="AG403" i="34"/>
  <c r="AF403" i="34"/>
  <c r="AE403" i="34"/>
  <c r="AD403" i="34"/>
  <c r="AC403" i="34"/>
  <c r="AB403" i="34"/>
  <c r="AA403" i="34"/>
  <c r="AG402" i="34"/>
  <c r="AF402" i="34"/>
  <c r="AE402" i="34"/>
  <c r="AD402" i="34"/>
  <c r="AC402" i="34"/>
  <c r="AB402" i="34"/>
  <c r="AA402" i="34"/>
  <c r="AG401" i="34"/>
  <c r="AF401" i="34"/>
  <c r="AE401" i="34"/>
  <c r="AD401" i="34"/>
  <c r="AC401" i="34"/>
  <c r="AB401" i="34"/>
  <c r="AA401" i="34"/>
  <c r="AH401" i="34" s="1"/>
  <c r="AI401" i="34" s="1"/>
  <c r="AG400" i="34"/>
  <c r="AF400" i="34"/>
  <c r="AE400" i="34"/>
  <c r="AD400" i="34"/>
  <c r="AC400" i="34"/>
  <c r="AB400" i="34"/>
  <c r="AA400" i="34"/>
  <c r="AG399" i="34"/>
  <c r="AF399" i="34"/>
  <c r="AE399" i="34"/>
  <c r="AD399" i="34"/>
  <c r="AC399" i="34"/>
  <c r="AB399" i="34"/>
  <c r="AA399" i="34"/>
  <c r="AG398" i="34"/>
  <c r="AF398" i="34"/>
  <c r="AE398" i="34"/>
  <c r="AD398" i="34"/>
  <c r="AC398" i="34"/>
  <c r="AB398" i="34"/>
  <c r="AA398" i="34"/>
  <c r="AG397" i="34"/>
  <c r="AF397" i="34"/>
  <c r="AE397" i="34"/>
  <c r="AD397" i="34"/>
  <c r="AC397" i="34"/>
  <c r="AB397" i="34"/>
  <c r="AA397" i="34"/>
  <c r="AH397" i="34" s="1"/>
  <c r="AI397" i="34" s="1"/>
  <c r="AG396" i="34"/>
  <c r="AF396" i="34"/>
  <c r="AE396" i="34"/>
  <c r="AD396" i="34"/>
  <c r="AC396" i="34"/>
  <c r="AB396" i="34"/>
  <c r="AA396" i="34"/>
  <c r="AG395" i="34"/>
  <c r="AF395" i="34"/>
  <c r="AE395" i="34"/>
  <c r="AD395" i="34"/>
  <c r="AC395" i="34"/>
  <c r="AB395" i="34"/>
  <c r="AA395" i="34"/>
  <c r="AG394" i="34"/>
  <c r="AF394" i="34"/>
  <c r="AE394" i="34"/>
  <c r="AD394" i="34"/>
  <c r="AC394" i="34"/>
  <c r="AB394" i="34"/>
  <c r="AA394" i="34"/>
  <c r="AG393" i="34"/>
  <c r="AF393" i="34"/>
  <c r="AE393" i="34"/>
  <c r="AD393" i="34"/>
  <c r="AC393" i="34"/>
  <c r="AB393" i="34"/>
  <c r="AA393" i="34"/>
  <c r="AH393" i="34" s="1"/>
  <c r="AI393" i="34" s="1"/>
  <c r="AG392" i="34"/>
  <c r="AF392" i="34"/>
  <c r="AE392" i="34"/>
  <c r="AD392" i="34"/>
  <c r="AC392" i="34"/>
  <c r="AB392" i="34"/>
  <c r="AA392" i="34"/>
  <c r="AG391" i="34"/>
  <c r="AF391" i="34"/>
  <c r="AE391" i="34"/>
  <c r="AD391" i="34"/>
  <c r="AC391" i="34"/>
  <c r="AB391" i="34"/>
  <c r="AA391" i="34"/>
  <c r="AG390" i="34"/>
  <c r="AF390" i="34"/>
  <c r="AE390" i="34"/>
  <c r="AD390" i="34"/>
  <c r="AC390" i="34"/>
  <c r="AB390" i="34"/>
  <c r="AA390" i="34"/>
  <c r="AG389" i="34"/>
  <c r="AF389" i="34"/>
  <c r="AE389" i="34"/>
  <c r="AD389" i="34"/>
  <c r="AC389" i="34"/>
  <c r="AB389" i="34"/>
  <c r="AA389" i="34"/>
  <c r="AH389" i="34" s="1"/>
  <c r="AI389" i="34" s="1"/>
  <c r="AG388" i="34"/>
  <c r="AF388" i="34"/>
  <c r="AE388" i="34"/>
  <c r="AD388" i="34"/>
  <c r="AC388" i="34"/>
  <c r="AB388" i="34"/>
  <c r="AA388" i="34"/>
  <c r="AG387" i="34"/>
  <c r="AF387" i="34"/>
  <c r="AE387" i="34"/>
  <c r="AD387" i="34"/>
  <c r="AC387" i="34"/>
  <c r="AB387" i="34"/>
  <c r="AA387" i="34"/>
  <c r="AG386" i="34"/>
  <c r="AF386" i="34"/>
  <c r="AE386" i="34"/>
  <c r="AD386" i="34"/>
  <c r="AC386" i="34"/>
  <c r="AB386" i="34"/>
  <c r="AA386" i="34"/>
  <c r="AG385" i="34"/>
  <c r="AF385" i="34"/>
  <c r="AE385" i="34"/>
  <c r="AD385" i="34"/>
  <c r="AC385" i="34"/>
  <c r="AB385" i="34"/>
  <c r="AA385" i="34"/>
  <c r="AH385" i="34" s="1"/>
  <c r="AI385" i="34" s="1"/>
  <c r="AG384" i="34"/>
  <c r="AF384" i="34"/>
  <c r="AE384" i="34"/>
  <c r="AD384" i="34"/>
  <c r="AC384" i="34"/>
  <c r="AB384" i="34"/>
  <c r="AA384" i="34"/>
  <c r="AG383" i="34"/>
  <c r="AF383" i="34"/>
  <c r="AE383" i="34"/>
  <c r="AD383" i="34"/>
  <c r="AC383" i="34"/>
  <c r="AB383" i="34"/>
  <c r="AA383" i="34"/>
  <c r="AG382" i="34"/>
  <c r="AF382" i="34"/>
  <c r="AE382" i="34"/>
  <c r="AD382" i="34"/>
  <c r="AC382" i="34"/>
  <c r="AB382" i="34"/>
  <c r="AA382" i="34"/>
  <c r="AG381" i="34"/>
  <c r="AF381" i="34"/>
  <c r="AE381" i="34"/>
  <c r="AD381" i="34"/>
  <c r="AC381" i="34"/>
  <c r="AB381" i="34"/>
  <c r="AA381" i="34"/>
  <c r="AH381" i="34" s="1"/>
  <c r="AI381" i="34" s="1"/>
  <c r="AG380" i="34"/>
  <c r="AF380" i="34"/>
  <c r="AE380" i="34"/>
  <c r="AD380" i="34"/>
  <c r="AC380" i="34"/>
  <c r="AB380" i="34"/>
  <c r="AA380" i="34"/>
  <c r="AG379" i="34"/>
  <c r="AF379" i="34"/>
  <c r="AE379" i="34"/>
  <c r="AD379" i="34"/>
  <c r="AC379" i="34"/>
  <c r="AB379" i="34"/>
  <c r="AA379" i="34"/>
  <c r="AG378" i="34"/>
  <c r="AF378" i="34"/>
  <c r="AE378" i="34"/>
  <c r="AD378" i="34"/>
  <c r="AC378" i="34"/>
  <c r="AB378" i="34"/>
  <c r="AA378" i="34"/>
  <c r="AG377" i="34"/>
  <c r="AF377" i="34"/>
  <c r="AE377" i="34"/>
  <c r="AD377" i="34"/>
  <c r="AC377" i="34"/>
  <c r="AB377" i="34"/>
  <c r="AA377" i="34"/>
  <c r="AH377" i="34" s="1"/>
  <c r="AI377" i="34" s="1"/>
  <c r="AG376" i="34"/>
  <c r="AF376" i="34"/>
  <c r="AE376" i="34"/>
  <c r="AD376" i="34"/>
  <c r="AC376" i="34"/>
  <c r="AB376" i="34"/>
  <c r="AA376" i="34"/>
  <c r="AG375" i="34"/>
  <c r="AF375" i="34"/>
  <c r="AE375" i="34"/>
  <c r="AD375" i="34"/>
  <c r="AC375" i="34"/>
  <c r="AB375" i="34"/>
  <c r="AA375" i="34"/>
  <c r="AG374" i="34"/>
  <c r="AF374" i="34"/>
  <c r="AE374" i="34"/>
  <c r="AD374" i="34"/>
  <c r="AC374" i="34"/>
  <c r="AB374" i="34"/>
  <c r="AA374" i="34"/>
  <c r="AG373" i="34"/>
  <c r="AF373" i="34"/>
  <c r="AE373" i="34"/>
  <c r="AD373" i="34"/>
  <c r="AC373" i="34"/>
  <c r="AB373" i="34"/>
  <c r="AA373" i="34"/>
  <c r="AH373" i="34" s="1"/>
  <c r="AI373" i="34" s="1"/>
  <c r="AG372" i="34"/>
  <c r="AF372" i="34"/>
  <c r="AE372" i="34"/>
  <c r="AD372" i="34"/>
  <c r="AC372" i="34"/>
  <c r="AB372" i="34"/>
  <c r="AA372" i="34"/>
  <c r="AG371" i="34"/>
  <c r="AF371" i="34"/>
  <c r="AE371" i="34"/>
  <c r="AD371" i="34"/>
  <c r="AC371" i="34"/>
  <c r="AB371" i="34"/>
  <c r="AA371" i="34"/>
  <c r="AG370" i="34"/>
  <c r="AF370" i="34"/>
  <c r="AE370" i="34"/>
  <c r="AD370" i="34"/>
  <c r="AC370" i="34"/>
  <c r="AB370" i="34"/>
  <c r="AA370" i="34"/>
  <c r="AG369" i="34"/>
  <c r="AF369" i="34"/>
  <c r="AE369" i="34"/>
  <c r="AD369" i="34"/>
  <c r="AC369" i="34"/>
  <c r="AB369" i="34"/>
  <c r="AA369" i="34"/>
  <c r="AH369" i="34" s="1"/>
  <c r="AI369" i="34" s="1"/>
  <c r="AG368" i="34"/>
  <c r="AF368" i="34"/>
  <c r="AE368" i="34"/>
  <c r="AD368" i="34"/>
  <c r="AC368" i="34"/>
  <c r="AB368" i="34"/>
  <c r="AA368" i="34"/>
  <c r="AG367" i="34"/>
  <c r="AF367" i="34"/>
  <c r="AE367" i="34"/>
  <c r="AD367" i="34"/>
  <c r="AC367" i="34"/>
  <c r="AB367" i="34"/>
  <c r="AA367" i="34"/>
  <c r="AG366" i="34"/>
  <c r="AF366" i="34"/>
  <c r="AE366" i="34"/>
  <c r="AD366" i="34"/>
  <c r="AC366" i="34"/>
  <c r="AB366" i="34"/>
  <c r="AA366" i="34"/>
  <c r="AG365" i="34"/>
  <c r="AF365" i="34"/>
  <c r="AE365" i="34"/>
  <c r="AD365" i="34"/>
  <c r="AC365" i="34"/>
  <c r="AB365" i="34"/>
  <c r="AA365" i="34"/>
  <c r="AH365" i="34" s="1"/>
  <c r="AI365" i="34" s="1"/>
  <c r="AG364" i="34"/>
  <c r="AF364" i="34"/>
  <c r="AE364" i="34"/>
  <c r="AD364" i="34"/>
  <c r="AC364" i="34"/>
  <c r="AB364" i="34"/>
  <c r="AA364" i="34"/>
  <c r="AG363" i="34"/>
  <c r="AF363" i="34"/>
  <c r="AE363" i="34"/>
  <c r="AD363" i="34"/>
  <c r="AC363" i="34"/>
  <c r="AB363" i="34"/>
  <c r="AA363" i="34"/>
  <c r="AG362" i="34"/>
  <c r="AF362" i="34"/>
  <c r="AE362" i="34"/>
  <c r="AD362" i="34"/>
  <c r="AC362" i="34"/>
  <c r="AB362" i="34"/>
  <c r="AA362" i="34"/>
  <c r="AG361" i="34"/>
  <c r="AF361" i="34"/>
  <c r="AE361" i="34"/>
  <c r="AD361" i="34"/>
  <c r="AC361" i="34"/>
  <c r="AB361" i="34"/>
  <c r="AA361" i="34"/>
  <c r="AH361" i="34" s="1"/>
  <c r="AI361" i="34" s="1"/>
  <c r="AG360" i="34"/>
  <c r="AF360" i="34"/>
  <c r="AE360" i="34"/>
  <c r="AD360" i="34"/>
  <c r="AC360" i="34"/>
  <c r="AB360" i="34"/>
  <c r="AA360" i="34"/>
  <c r="AG359" i="34"/>
  <c r="AF359" i="34"/>
  <c r="AE359" i="34"/>
  <c r="AD359" i="34"/>
  <c r="AC359" i="34"/>
  <c r="AB359" i="34"/>
  <c r="AA359" i="34"/>
  <c r="AG358" i="34"/>
  <c r="AF358" i="34"/>
  <c r="AE358" i="34"/>
  <c r="AD358" i="34"/>
  <c r="AC358" i="34"/>
  <c r="AB358" i="34"/>
  <c r="AA358" i="34"/>
  <c r="AG357" i="34"/>
  <c r="AF357" i="34"/>
  <c r="AE357" i="34"/>
  <c r="AD357" i="34"/>
  <c r="AC357" i="34"/>
  <c r="AB357" i="34"/>
  <c r="AA357" i="34"/>
  <c r="AH357" i="34" s="1"/>
  <c r="AI357" i="34" s="1"/>
  <c r="AG356" i="34"/>
  <c r="AF356" i="34"/>
  <c r="AE356" i="34"/>
  <c r="AD356" i="34"/>
  <c r="AC356" i="34"/>
  <c r="AB356" i="34"/>
  <c r="AA356" i="34"/>
  <c r="AG355" i="34"/>
  <c r="AF355" i="34"/>
  <c r="AE355" i="34"/>
  <c r="AD355" i="34"/>
  <c r="AC355" i="34"/>
  <c r="AB355" i="34"/>
  <c r="AA355" i="34"/>
  <c r="AG354" i="34"/>
  <c r="AF354" i="34"/>
  <c r="AE354" i="34"/>
  <c r="AD354" i="34"/>
  <c r="AC354" i="34"/>
  <c r="AB354" i="34"/>
  <c r="AA354" i="34"/>
  <c r="AG353" i="34"/>
  <c r="AF353" i="34"/>
  <c r="AE353" i="34"/>
  <c r="AD353" i="34"/>
  <c r="AC353" i="34"/>
  <c r="AB353" i="34"/>
  <c r="AA353" i="34"/>
  <c r="AH353" i="34" s="1"/>
  <c r="AI353" i="34" s="1"/>
  <c r="AG352" i="34"/>
  <c r="AF352" i="34"/>
  <c r="AE352" i="34"/>
  <c r="AD352" i="34"/>
  <c r="AC352" i="34"/>
  <c r="AB352" i="34"/>
  <c r="AA352" i="34"/>
  <c r="AG351" i="34"/>
  <c r="AF351" i="34"/>
  <c r="AE351" i="34"/>
  <c r="AD351" i="34"/>
  <c r="AC351" i="34"/>
  <c r="AB351" i="34"/>
  <c r="AA351" i="34"/>
  <c r="AG350" i="34"/>
  <c r="AF350" i="34"/>
  <c r="AE350" i="34"/>
  <c r="AD350" i="34"/>
  <c r="AC350" i="34"/>
  <c r="AB350" i="34"/>
  <c r="AA350" i="34"/>
  <c r="AG349" i="34"/>
  <c r="AF349" i="34"/>
  <c r="AE349" i="34"/>
  <c r="AD349" i="34"/>
  <c r="AC349" i="34"/>
  <c r="AB349" i="34"/>
  <c r="AA349" i="34"/>
  <c r="AH349" i="34" s="1"/>
  <c r="AI349" i="34" s="1"/>
  <c r="AG348" i="34"/>
  <c r="AF348" i="34"/>
  <c r="AE348" i="34"/>
  <c r="AD348" i="34"/>
  <c r="AC348" i="34"/>
  <c r="AB348" i="34"/>
  <c r="AA348" i="34"/>
  <c r="AG347" i="34"/>
  <c r="AF347" i="34"/>
  <c r="AE347" i="34"/>
  <c r="AD347" i="34"/>
  <c r="AC347" i="34"/>
  <c r="AB347" i="34"/>
  <c r="AA347" i="34"/>
  <c r="AG346" i="34"/>
  <c r="AF346" i="34"/>
  <c r="AE346" i="34"/>
  <c r="AD346" i="34"/>
  <c r="AC346" i="34"/>
  <c r="AB346" i="34"/>
  <c r="AA346" i="34"/>
  <c r="AG345" i="34"/>
  <c r="AF345" i="34"/>
  <c r="AE345" i="34"/>
  <c r="AD345" i="34"/>
  <c r="AC345" i="34"/>
  <c r="AB345" i="34"/>
  <c r="AA345" i="34"/>
  <c r="AH345" i="34" s="1"/>
  <c r="AI345" i="34" s="1"/>
  <c r="AG344" i="34"/>
  <c r="AF344" i="34"/>
  <c r="AE344" i="34"/>
  <c r="AD344" i="34"/>
  <c r="AC344" i="34"/>
  <c r="AB344" i="34"/>
  <c r="AA344" i="34"/>
  <c r="AG343" i="34"/>
  <c r="AF343" i="34"/>
  <c r="AE343" i="34"/>
  <c r="AD343" i="34"/>
  <c r="AC343" i="34"/>
  <c r="AB343" i="34"/>
  <c r="AA343" i="34"/>
  <c r="AG342" i="34"/>
  <c r="AF342" i="34"/>
  <c r="AE342" i="34"/>
  <c r="AD342" i="34"/>
  <c r="AC342" i="34"/>
  <c r="AB342" i="34"/>
  <c r="AA342" i="34"/>
  <c r="AG341" i="34"/>
  <c r="AF341" i="34"/>
  <c r="AE341" i="34"/>
  <c r="AD341" i="34"/>
  <c r="AC341" i="34"/>
  <c r="AB341" i="34"/>
  <c r="AA341" i="34"/>
  <c r="AH341" i="34" s="1"/>
  <c r="AI341" i="34" s="1"/>
  <c r="AG340" i="34"/>
  <c r="AF340" i="34"/>
  <c r="AE340" i="34"/>
  <c r="AD340" i="34"/>
  <c r="AC340" i="34"/>
  <c r="AB340" i="34"/>
  <c r="AA340" i="34"/>
  <c r="AG339" i="34"/>
  <c r="AF339" i="34"/>
  <c r="AE339" i="34"/>
  <c r="AD339" i="34"/>
  <c r="AC339" i="34"/>
  <c r="AB339" i="34"/>
  <c r="AA339" i="34"/>
  <c r="AG338" i="34"/>
  <c r="AF338" i="34"/>
  <c r="AE338" i="34"/>
  <c r="AD338" i="34"/>
  <c r="AC338" i="34"/>
  <c r="AB338" i="34"/>
  <c r="AA338" i="34"/>
  <c r="AG337" i="34"/>
  <c r="AF337" i="34"/>
  <c r="AE337" i="34"/>
  <c r="AD337" i="34"/>
  <c r="AC337" i="34"/>
  <c r="AB337" i="34"/>
  <c r="AA337" i="34"/>
  <c r="AH337" i="34" s="1"/>
  <c r="AI337" i="34" s="1"/>
  <c r="AG336" i="34"/>
  <c r="AF336" i="34"/>
  <c r="AE336" i="34"/>
  <c r="AD336" i="34"/>
  <c r="AC336" i="34"/>
  <c r="AB336" i="34"/>
  <c r="AA336" i="34"/>
  <c r="AG335" i="34"/>
  <c r="AF335" i="34"/>
  <c r="AE335" i="34"/>
  <c r="AD335" i="34"/>
  <c r="AC335" i="34"/>
  <c r="AB335" i="34"/>
  <c r="AA335" i="34"/>
  <c r="AG334" i="34"/>
  <c r="AF334" i="34"/>
  <c r="AE334" i="34"/>
  <c r="AD334" i="34"/>
  <c r="AC334" i="34"/>
  <c r="AB334" i="34"/>
  <c r="AA334" i="34"/>
  <c r="AG333" i="34"/>
  <c r="AF333" i="34"/>
  <c r="AE333" i="34"/>
  <c r="AD333" i="34"/>
  <c r="AC333" i="34"/>
  <c r="AB333" i="34"/>
  <c r="AA333" i="34"/>
  <c r="AH333" i="34" s="1"/>
  <c r="AI333" i="34" s="1"/>
  <c r="AG332" i="34"/>
  <c r="AF332" i="34"/>
  <c r="AE332" i="34"/>
  <c r="AD332" i="34"/>
  <c r="AC332" i="34"/>
  <c r="AB332" i="34"/>
  <c r="AA332" i="34"/>
  <c r="AG331" i="34"/>
  <c r="AF331" i="34"/>
  <c r="AE331" i="34"/>
  <c r="AD331" i="34"/>
  <c r="AC331" i="34"/>
  <c r="AB331" i="34"/>
  <c r="AA331" i="34"/>
  <c r="AG330" i="34"/>
  <c r="AF330" i="34"/>
  <c r="AE330" i="34"/>
  <c r="AD330" i="34"/>
  <c r="AC330" i="34"/>
  <c r="AB330" i="34"/>
  <c r="AA330" i="34"/>
  <c r="AG329" i="34"/>
  <c r="AF329" i="34"/>
  <c r="AE329" i="34"/>
  <c r="AD329" i="34"/>
  <c r="AC329" i="34"/>
  <c r="AB329" i="34"/>
  <c r="AA329" i="34"/>
  <c r="AH329" i="34" s="1"/>
  <c r="AI329" i="34" s="1"/>
  <c r="AG328" i="34"/>
  <c r="AF328" i="34"/>
  <c r="AE328" i="34"/>
  <c r="AD328" i="34"/>
  <c r="AC328" i="34"/>
  <c r="AB328" i="34"/>
  <c r="AA328" i="34"/>
  <c r="AG327" i="34"/>
  <c r="AF327" i="34"/>
  <c r="AE327" i="34"/>
  <c r="AD327" i="34"/>
  <c r="AC327" i="34"/>
  <c r="AB327" i="34"/>
  <c r="AA327" i="34"/>
  <c r="AG326" i="34"/>
  <c r="AF326" i="34"/>
  <c r="AE326" i="34"/>
  <c r="AD326" i="34"/>
  <c r="AC326" i="34"/>
  <c r="AB326" i="34"/>
  <c r="AA326" i="34"/>
  <c r="AG325" i="34"/>
  <c r="AF325" i="34"/>
  <c r="AE325" i="34"/>
  <c r="AD325" i="34"/>
  <c r="AC325" i="34"/>
  <c r="AB325" i="34"/>
  <c r="AA325" i="34"/>
  <c r="AH325" i="34" s="1"/>
  <c r="AI325" i="34" s="1"/>
  <c r="AG324" i="34"/>
  <c r="AF324" i="34"/>
  <c r="AE324" i="34"/>
  <c r="AD324" i="34"/>
  <c r="AC324" i="34"/>
  <c r="AB324" i="34"/>
  <c r="AA324" i="34"/>
  <c r="AG323" i="34"/>
  <c r="AF323" i="34"/>
  <c r="AE323" i="34"/>
  <c r="AD323" i="34"/>
  <c r="AC323" i="34"/>
  <c r="AB323" i="34"/>
  <c r="AA323" i="34"/>
  <c r="AG322" i="34"/>
  <c r="AF322" i="34"/>
  <c r="AE322" i="34"/>
  <c r="AD322" i="34"/>
  <c r="AC322" i="34"/>
  <c r="AB322" i="34"/>
  <c r="AA322" i="34"/>
  <c r="AG321" i="34"/>
  <c r="AF321" i="34"/>
  <c r="AE321" i="34"/>
  <c r="AD321" i="34"/>
  <c r="AC321" i="34"/>
  <c r="AB321" i="34"/>
  <c r="AA321" i="34"/>
  <c r="AH321" i="34" s="1"/>
  <c r="AI321" i="34" s="1"/>
  <c r="AG320" i="34"/>
  <c r="AF320" i="34"/>
  <c r="AE320" i="34"/>
  <c r="AD320" i="34"/>
  <c r="AC320" i="34"/>
  <c r="AB320" i="34"/>
  <c r="AA320" i="34"/>
  <c r="AG319" i="34"/>
  <c r="AF319" i="34"/>
  <c r="AE319" i="34"/>
  <c r="AD319" i="34"/>
  <c r="AC319" i="34"/>
  <c r="AB319" i="34"/>
  <c r="AA319" i="34"/>
  <c r="AG318" i="34"/>
  <c r="AF318" i="34"/>
  <c r="AE318" i="34"/>
  <c r="AD318" i="34"/>
  <c r="AC318" i="34"/>
  <c r="AB318" i="34"/>
  <c r="AA318" i="34"/>
  <c r="AG317" i="34"/>
  <c r="AF317" i="34"/>
  <c r="AE317" i="34"/>
  <c r="AD317" i="34"/>
  <c r="AC317" i="34"/>
  <c r="AB317" i="34"/>
  <c r="AA317" i="34"/>
  <c r="AH317" i="34" s="1"/>
  <c r="AI317" i="34" s="1"/>
  <c r="AG316" i="34"/>
  <c r="AF316" i="34"/>
  <c r="AE316" i="34"/>
  <c r="AD316" i="34"/>
  <c r="AC316" i="34"/>
  <c r="AB316" i="34"/>
  <c r="AA316" i="34"/>
  <c r="AG315" i="34"/>
  <c r="AF315" i="34"/>
  <c r="AE315" i="34"/>
  <c r="AD315" i="34"/>
  <c r="AC315" i="34"/>
  <c r="AB315" i="34"/>
  <c r="AA315" i="34"/>
  <c r="AG314" i="34"/>
  <c r="AF314" i="34"/>
  <c r="AE314" i="34"/>
  <c r="AD314" i="34"/>
  <c r="AC314" i="34"/>
  <c r="AB314" i="34"/>
  <c r="AA314" i="34"/>
  <c r="AG313" i="34"/>
  <c r="AF313" i="34"/>
  <c r="AE313" i="34"/>
  <c r="AD313" i="34"/>
  <c r="AC313" i="34"/>
  <c r="AB313" i="34"/>
  <c r="AA313" i="34"/>
  <c r="AH313" i="34" s="1"/>
  <c r="AI313" i="34" s="1"/>
  <c r="AG312" i="34"/>
  <c r="AF312" i="34"/>
  <c r="AE312" i="34"/>
  <c r="AD312" i="34"/>
  <c r="AC312" i="34"/>
  <c r="AB312" i="34"/>
  <c r="AA312" i="34"/>
  <c r="AG311" i="34"/>
  <c r="AF311" i="34"/>
  <c r="AE311" i="34"/>
  <c r="AD311" i="34"/>
  <c r="AC311" i="34"/>
  <c r="AB311" i="34"/>
  <c r="AA311" i="34"/>
  <c r="AG310" i="34"/>
  <c r="AF310" i="34"/>
  <c r="AE310" i="34"/>
  <c r="AD310" i="34"/>
  <c r="AC310" i="34"/>
  <c r="AB310" i="34"/>
  <c r="AA310" i="34"/>
  <c r="AG309" i="34"/>
  <c r="AF309" i="34"/>
  <c r="AE309" i="34"/>
  <c r="AD309" i="34"/>
  <c r="AC309" i="34"/>
  <c r="AB309" i="34"/>
  <c r="AA309" i="34"/>
  <c r="AH309" i="34" s="1"/>
  <c r="AI309" i="34" s="1"/>
  <c r="AG308" i="34"/>
  <c r="AF308" i="34"/>
  <c r="AE308" i="34"/>
  <c r="AD308" i="34"/>
  <c r="AC308" i="34"/>
  <c r="AB308" i="34"/>
  <c r="AA308" i="34"/>
  <c r="AG307" i="34"/>
  <c r="AF307" i="34"/>
  <c r="AE307" i="34"/>
  <c r="AD307" i="34"/>
  <c r="AC307" i="34"/>
  <c r="AB307" i="34"/>
  <c r="AA307" i="34"/>
  <c r="AG306" i="34"/>
  <c r="AF306" i="34"/>
  <c r="AE306" i="34"/>
  <c r="AD306" i="34"/>
  <c r="AC306" i="34"/>
  <c r="AB306" i="34"/>
  <c r="AA306" i="34"/>
  <c r="AG305" i="34"/>
  <c r="AF305" i="34"/>
  <c r="AE305" i="34"/>
  <c r="AD305" i="34"/>
  <c r="AC305" i="34"/>
  <c r="AB305" i="34"/>
  <c r="AA305" i="34"/>
  <c r="AH305" i="34" s="1"/>
  <c r="AI305" i="34" s="1"/>
  <c r="AG304" i="34"/>
  <c r="AF304" i="34"/>
  <c r="AE304" i="34"/>
  <c r="AD304" i="34"/>
  <c r="AC304" i="34"/>
  <c r="AB304" i="34"/>
  <c r="AA304" i="34"/>
  <c r="AG303" i="34"/>
  <c r="AF303" i="34"/>
  <c r="AE303" i="34"/>
  <c r="AD303" i="34"/>
  <c r="AC303" i="34"/>
  <c r="AB303" i="34"/>
  <c r="AA303" i="34"/>
  <c r="AG302" i="34"/>
  <c r="AF302" i="34"/>
  <c r="AE302" i="34"/>
  <c r="AD302" i="34"/>
  <c r="AC302" i="34"/>
  <c r="AB302" i="34"/>
  <c r="AA302" i="34"/>
  <c r="AG301" i="34"/>
  <c r="AF301" i="34"/>
  <c r="AE301" i="34"/>
  <c r="AD301" i="34"/>
  <c r="AC301" i="34"/>
  <c r="AB301" i="34"/>
  <c r="AA301" i="34"/>
  <c r="AH301" i="34" s="1"/>
  <c r="AI301" i="34" s="1"/>
  <c r="AG300" i="34"/>
  <c r="AF300" i="34"/>
  <c r="AE300" i="34"/>
  <c r="AD300" i="34"/>
  <c r="AC300" i="34"/>
  <c r="AB300" i="34"/>
  <c r="AA300" i="34"/>
  <c r="AG299" i="34"/>
  <c r="AF299" i="34"/>
  <c r="AE299" i="34"/>
  <c r="AD299" i="34"/>
  <c r="AC299" i="34"/>
  <c r="AB299" i="34"/>
  <c r="AA299" i="34"/>
  <c r="AG298" i="34"/>
  <c r="AF298" i="34"/>
  <c r="AE298" i="34"/>
  <c r="AD298" i="34"/>
  <c r="AC298" i="34"/>
  <c r="AB298" i="34"/>
  <c r="AA298" i="34"/>
  <c r="AG297" i="34"/>
  <c r="AF297" i="34"/>
  <c r="AE297" i="34"/>
  <c r="AD297" i="34"/>
  <c r="AC297" i="34"/>
  <c r="AB297" i="34"/>
  <c r="AA297" i="34"/>
  <c r="AH297" i="34" s="1"/>
  <c r="AI297" i="34" s="1"/>
  <c r="AG296" i="34"/>
  <c r="AF296" i="34"/>
  <c r="AE296" i="34"/>
  <c r="AD296" i="34"/>
  <c r="AC296" i="34"/>
  <c r="AB296" i="34"/>
  <c r="AA296" i="34"/>
  <c r="AG295" i="34"/>
  <c r="AF295" i="34"/>
  <c r="AE295" i="34"/>
  <c r="AD295" i="34"/>
  <c r="AC295" i="34"/>
  <c r="AB295" i="34"/>
  <c r="AA295" i="34"/>
  <c r="AG294" i="34"/>
  <c r="AF294" i="34"/>
  <c r="AE294" i="34"/>
  <c r="AD294" i="34"/>
  <c r="AC294" i="34"/>
  <c r="AB294" i="34"/>
  <c r="AA294" i="34"/>
  <c r="AG293" i="34"/>
  <c r="AF293" i="34"/>
  <c r="AE293" i="34"/>
  <c r="AD293" i="34"/>
  <c r="AC293" i="34"/>
  <c r="AB293" i="34"/>
  <c r="AA293" i="34"/>
  <c r="AH293" i="34" s="1"/>
  <c r="AI293" i="34" s="1"/>
  <c r="AG292" i="34"/>
  <c r="AF292" i="34"/>
  <c r="AE292" i="34"/>
  <c r="AD292" i="34"/>
  <c r="AC292" i="34"/>
  <c r="AB292" i="34"/>
  <c r="AA292" i="34"/>
  <c r="AG291" i="34"/>
  <c r="AF291" i="34"/>
  <c r="AE291" i="34"/>
  <c r="AD291" i="34"/>
  <c r="AC291" i="34"/>
  <c r="AB291" i="34"/>
  <c r="AA291" i="34"/>
  <c r="AG290" i="34"/>
  <c r="AF290" i="34"/>
  <c r="AE290" i="34"/>
  <c r="AD290" i="34"/>
  <c r="AC290" i="34"/>
  <c r="AB290" i="34"/>
  <c r="AA290" i="34"/>
  <c r="AG289" i="34"/>
  <c r="AF289" i="34"/>
  <c r="AE289" i="34"/>
  <c r="AD289" i="34"/>
  <c r="AC289" i="34"/>
  <c r="AB289" i="34"/>
  <c r="AA289" i="34"/>
  <c r="AH289" i="34" s="1"/>
  <c r="AI289" i="34" s="1"/>
  <c r="AG288" i="34"/>
  <c r="AF288" i="34"/>
  <c r="AE288" i="34"/>
  <c r="AD288" i="34"/>
  <c r="AC288" i="34"/>
  <c r="AB288" i="34"/>
  <c r="AA288" i="34"/>
  <c r="AG287" i="34"/>
  <c r="AF287" i="34"/>
  <c r="AE287" i="34"/>
  <c r="AD287" i="34"/>
  <c r="AC287" i="34"/>
  <c r="AB287" i="34"/>
  <c r="AA287" i="34"/>
  <c r="AG286" i="34"/>
  <c r="AF286" i="34"/>
  <c r="AE286" i="34"/>
  <c r="AD286" i="34"/>
  <c r="AC286" i="34"/>
  <c r="AB286" i="34"/>
  <c r="AA286" i="34"/>
  <c r="AG285" i="34"/>
  <c r="AF285" i="34"/>
  <c r="AE285" i="34"/>
  <c r="AD285" i="34"/>
  <c r="AC285" i="34"/>
  <c r="AB285" i="34"/>
  <c r="AA285" i="34"/>
  <c r="AH285" i="34" s="1"/>
  <c r="AI285" i="34" s="1"/>
  <c r="AG284" i="34"/>
  <c r="AF284" i="34"/>
  <c r="AE284" i="34"/>
  <c r="AD284" i="34"/>
  <c r="AC284" i="34"/>
  <c r="AB284" i="34"/>
  <c r="AA284" i="34"/>
  <c r="AG283" i="34"/>
  <c r="AF283" i="34"/>
  <c r="AE283" i="34"/>
  <c r="AD283" i="34"/>
  <c r="AC283" i="34"/>
  <c r="AB283" i="34"/>
  <c r="AA283" i="34"/>
  <c r="AG282" i="34"/>
  <c r="AF282" i="34"/>
  <c r="AE282" i="34"/>
  <c r="AD282" i="34"/>
  <c r="AC282" i="34"/>
  <c r="AB282" i="34"/>
  <c r="AA282" i="34"/>
  <c r="AG281" i="34"/>
  <c r="AF281" i="34"/>
  <c r="AE281" i="34"/>
  <c r="AD281" i="34"/>
  <c r="AC281" i="34"/>
  <c r="AB281" i="34"/>
  <c r="AA281" i="34"/>
  <c r="AH281" i="34" s="1"/>
  <c r="AI281" i="34" s="1"/>
  <c r="AG280" i="34"/>
  <c r="AF280" i="34"/>
  <c r="AE280" i="34"/>
  <c r="AD280" i="34"/>
  <c r="AC280" i="34"/>
  <c r="AB280" i="34"/>
  <c r="AA280" i="34"/>
  <c r="AG279" i="34"/>
  <c r="AF279" i="34"/>
  <c r="AE279" i="34"/>
  <c r="AD279" i="34"/>
  <c r="AC279" i="34"/>
  <c r="AB279" i="34"/>
  <c r="AA279" i="34"/>
  <c r="AG278" i="34"/>
  <c r="AF278" i="34"/>
  <c r="AE278" i="34"/>
  <c r="AD278" i="34"/>
  <c r="AC278" i="34"/>
  <c r="AB278" i="34"/>
  <c r="AA278" i="34"/>
  <c r="AG277" i="34"/>
  <c r="AF277" i="34"/>
  <c r="AE277" i="34"/>
  <c r="AD277" i="34"/>
  <c r="AC277" i="34"/>
  <c r="AB277" i="34"/>
  <c r="AA277" i="34"/>
  <c r="AH277" i="34" s="1"/>
  <c r="AI277" i="34" s="1"/>
  <c r="AG276" i="34"/>
  <c r="AF276" i="34"/>
  <c r="AE276" i="34"/>
  <c r="AD276" i="34"/>
  <c r="AC276" i="34"/>
  <c r="AB276" i="34"/>
  <c r="AA276" i="34"/>
  <c r="AG275" i="34"/>
  <c r="AF275" i="34"/>
  <c r="AE275" i="34"/>
  <c r="AD275" i="34"/>
  <c r="AC275" i="34"/>
  <c r="AB275" i="34"/>
  <c r="AA275" i="34"/>
  <c r="AG274" i="34"/>
  <c r="AF274" i="34"/>
  <c r="AE274" i="34"/>
  <c r="AD274" i="34"/>
  <c r="AC274" i="34"/>
  <c r="AB274" i="34"/>
  <c r="AA274" i="34"/>
  <c r="AG273" i="34"/>
  <c r="AF273" i="34"/>
  <c r="AE273" i="34"/>
  <c r="AD273" i="34"/>
  <c r="AC273" i="34"/>
  <c r="AB273" i="34"/>
  <c r="AA273" i="34"/>
  <c r="AH273" i="34" s="1"/>
  <c r="AI273" i="34" s="1"/>
  <c r="AG272" i="34"/>
  <c r="AF272" i="34"/>
  <c r="AE272" i="34"/>
  <c r="AD272" i="34"/>
  <c r="AC272" i="34"/>
  <c r="AB272" i="34"/>
  <c r="AA272" i="34"/>
  <c r="AG271" i="34"/>
  <c r="AF271" i="34"/>
  <c r="AE271" i="34"/>
  <c r="AD271" i="34"/>
  <c r="AC271" i="34"/>
  <c r="AB271" i="34"/>
  <c r="AA271" i="34"/>
  <c r="AG270" i="34"/>
  <c r="AF270" i="34"/>
  <c r="AE270" i="34"/>
  <c r="AD270" i="34"/>
  <c r="AC270" i="34"/>
  <c r="AB270" i="34"/>
  <c r="AA270" i="34"/>
  <c r="AG269" i="34"/>
  <c r="AF269" i="34"/>
  <c r="AE269" i="34"/>
  <c r="AD269" i="34"/>
  <c r="AC269" i="34"/>
  <c r="AB269" i="34"/>
  <c r="AA269" i="34"/>
  <c r="AH269" i="34" s="1"/>
  <c r="AI269" i="34" s="1"/>
  <c r="AG268" i="34"/>
  <c r="AF268" i="34"/>
  <c r="AE268" i="34"/>
  <c r="AD268" i="34"/>
  <c r="AC268" i="34"/>
  <c r="AB268" i="34"/>
  <c r="AA268" i="34"/>
  <c r="AG267" i="34"/>
  <c r="AF267" i="34"/>
  <c r="AE267" i="34"/>
  <c r="AD267" i="34"/>
  <c r="AC267" i="34"/>
  <c r="AB267" i="34"/>
  <c r="AA267" i="34"/>
  <c r="AG266" i="34"/>
  <c r="AF266" i="34"/>
  <c r="AE266" i="34"/>
  <c r="AD266" i="34"/>
  <c r="AC266" i="34"/>
  <c r="AB266" i="34"/>
  <c r="AA266" i="34"/>
  <c r="AG265" i="34"/>
  <c r="AF265" i="34"/>
  <c r="AE265" i="34"/>
  <c r="AD265" i="34"/>
  <c r="AC265" i="34"/>
  <c r="AB265" i="34"/>
  <c r="AA265" i="34"/>
  <c r="AH265" i="34" s="1"/>
  <c r="AI265" i="34" s="1"/>
  <c r="AG264" i="34"/>
  <c r="AF264" i="34"/>
  <c r="AE264" i="34"/>
  <c r="AD264" i="34"/>
  <c r="AC264" i="34"/>
  <c r="AB264" i="34"/>
  <c r="AA264" i="34"/>
  <c r="AG263" i="34"/>
  <c r="AF263" i="34"/>
  <c r="AE263" i="34"/>
  <c r="AD263" i="34"/>
  <c r="AC263" i="34"/>
  <c r="AB263" i="34"/>
  <c r="AA263" i="34"/>
  <c r="AG262" i="34"/>
  <c r="AF262" i="34"/>
  <c r="AE262" i="34"/>
  <c r="AD262" i="34"/>
  <c r="AC262" i="34"/>
  <c r="AB262" i="34"/>
  <c r="AA262" i="34"/>
  <c r="AG261" i="34"/>
  <c r="AF261" i="34"/>
  <c r="AE261" i="34"/>
  <c r="AD261" i="34"/>
  <c r="AC261" i="34"/>
  <c r="AB261" i="34"/>
  <c r="AA261" i="34"/>
  <c r="AH261" i="34" s="1"/>
  <c r="AI261" i="34" s="1"/>
  <c r="AG260" i="34"/>
  <c r="AF260" i="34"/>
  <c r="AE260" i="34"/>
  <c r="AD260" i="34"/>
  <c r="AC260" i="34"/>
  <c r="AB260" i="34"/>
  <c r="AA260" i="34"/>
  <c r="AG259" i="34"/>
  <c r="AF259" i="34"/>
  <c r="AE259" i="34"/>
  <c r="AD259" i="34"/>
  <c r="AC259" i="34"/>
  <c r="AB259" i="34"/>
  <c r="AA259" i="34"/>
  <c r="AG258" i="34"/>
  <c r="AF258" i="34"/>
  <c r="AE258" i="34"/>
  <c r="AD258" i="34"/>
  <c r="AC258" i="34"/>
  <c r="AB258" i="34"/>
  <c r="AA258" i="34"/>
  <c r="AG257" i="34"/>
  <c r="AF257" i="34"/>
  <c r="AE257" i="34"/>
  <c r="AD257" i="34"/>
  <c r="AC257" i="34"/>
  <c r="AB257" i="34"/>
  <c r="AA257" i="34"/>
  <c r="AH257" i="34" s="1"/>
  <c r="AI257" i="34" s="1"/>
  <c r="AG256" i="34"/>
  <c r="AF256" i="34"/>
  <c r="AE256" i="34"/>
  <c r="AD256" i="34"/>
  <c r="AC256" i="34"/>
  <c r="AB256" i="34"/>
  <c r="AA256" i="34"/>
  <c r="AG255" i="34"/>
  <c r="AF255" i="34"/>
  <c r="AE255" i="34"/>
  <c r="AD255" i="34"/>
  <c r="AC255" i="34"/>
  <c r="AB255" i="34"/>
  <c r="AA255" i="34"/>
  <c r="AG254" i="34"/>
  <c r="AF254" i="34"/>
  <c r="AE254" i="34"/>
  <c r="AD254" i="34"/>
  <c r="AC254" i="34"/>
  <c r="AB254" i="34"/>
  <c r="AA254" i="34"/>
  <c r="AG253" i="34"/>
  <c r="AF253" i="34"/>
  <c r="AE253" i="34"/>
  <c r="AD253" i="34"/>
  <c r="AC253" i="34"/>
  <c r="AB253" i="34"/>
  <c r="AA253" i="34"/>
  <c r="AH253" i="34" s="1"/>
  <c r="AI253" i="34" s="1"/>
  <c r="AG252" i="34"/>
  <c r="AF252" i="34"/>
  <c r="AE252" i="34"/>
  <c r="AD252" i="34"/>
  <c r="AC252" i="34"/>
  <c r="AB252" i="34"/>
  <c r="AA252" i="34"/>
  <c r="AG251" i="34"/>
  <c r="AF251" i="34"/>
  <c r="AE251" i="34"/>
  <c r="AD251" i="34"/>
  <c r="AC251" i="34"/>
  <c r="AB251" i="34"/>
  <c r="AA251" i="34"/>
  <c r="AG250" i="34"/>
  <c r="AF250" i="34"/>
  <c r="AE250" i="34"/>
  <c r="AD250" i="34"/>
  <c r="AC250" i="34"/>
  <c r="AB250" i="34"/>
  <c r="AA250" i="34"/>
  <c r="AG249" i="34"/>
  <c r="AF249" i="34"/>
  <c r="AE249" i="34"/>
  <c r="AD249" i="34"/>
  <c r="AC249" i="34"/>
  <c r="AB249" i="34"/>
  <c r="AA249" i="34"/>
  <c r="AH249" i="34" s="1"/>
  <c r="AI249" i="34" s="1"/>
  <c r="AG248" i="34"/>
  <c r="AF248" i="34"/>
  <c r="AE248" i="34"/>
  <c r="AD248" i="34"/>
  <c r="AC248" i="34"/>
  <c r="AB248" i="34"/>
  <c r="AA248" i="34"/>
  <c r="AG247" i="34"/>
  <c r="AF247" i="34"/>
  <c r="AE247" i="34"/>
  <c r="AD247" i="34"/>
  <c r="AC247" i="34"/>
  <c r="AB247" i="34"/>
  <c r="AA247" i="34"/>
  <c r="AG246" i="34"/>
  <c r="AF246" i="34"/>
  <c r="AE246" i="34"/>
  <c r="AD246" i="34"/>
  <c r="AC246" i="34"/>
  <c r="AB246" i="34"/>
  <c r="AA246" i="34"/>
  <c r="AG245" i="34"/>
  <c r="AF245" i="34"/>
  <c r="AE245" i="34"/>
  <c r="AD245" i="34"/>
  <c r="AC245" i="34"/>
  <c r="AB245" i="34"/>
  <c r="AA245" i="34"/>
  <c r="AH245" i="34" s="1"/>
  <c r="AI245" i="34" s="1"/>
  <c r="AG244" i="34"/>
  <c r="AF244" i="34"/>
  <c r="AE244" i="34"/>
  <c r="AD244" i="34"/>
  <c r="AC244" i="34"/>
  <c r="AB244" i="34"/>
  <c r="AA244" i="34"/>
  <c r="AG243" i="34"/>
  <c r="AF243" i="34"/>
  <c r="AE243" i="34"/>
  <c r="AD243" i="34"/>
  <c r="AC243" i="34"/>
  <c r="AB243" i="34"/>
  <c r="AA243" i="34"/>
  <c r="AG242" i="34"/>
  <c r="AF242" i="34"/>
  <c r="AE242" i="34"/>
  <c r="AD242" i="34"/>
  <c r="AC242" i="34"/>
  <c r="AB242" i="34"/>
  <c r="AA242" i="34"/>
  <c r="AG241" i="34"/>
  <c r="AF241" i="34"/>
  <c r="AE241" i="34"/>
  <c r="AD241" i="34"/>
  <c r="AC241" i="34"/>
  <c r="AB241" i="34"/>
  <c r="AA241" i="34"/>
  <c r="AH241" i="34" s="1"/>
  <c r="AI241" i="34" s="1"/>
  <c r="AG240" i="34"/>
  <c r="AF240" i="34"/>
  <c r="AE240" i="34"/>
  <c r="AD240" i="34"/>
  <c r="AC240" i="34"/>
  <c r="AB240" i="34"/>
  <c r="AA240" i="34"/>
  <c r="AG239" i="34"/>
  <c r="AF239" i="34"/>
  <c r="AE239" i="34"/>
  <c r="AD239" i="34"/>
  <c r="AC239" i="34"/>
  <c r="AB239" i="34"/>
  <c r="AA239" i="34"/>
  <c r="AG238" i="34"/>
  <c r="AF238" i="34"/>
  <c r="AE238" i="34"/>
  <c r="AD238" i="34"/>
  <c r="AC238" i="34"/>
  <c r="AB238" i="34"/>
  <c r="AA238" i="34"/>
  <c r="AG237" i="34"/>
  <c r="AF237" i="34"/>
  <c r="AE237" i="34"/>
  <c r="AD237" i="34"/>
  <c r="AC237" i="34"/>
  <c r="AB237" i="34"/>
  <c r="AA237" i="34"/>
  <c r="AH237" i="34" s="1"/>
  <c r="AI237" i="34" s="1"/>
  <c r="AG236" i="34"/>
  <c r="AF236" i="34"/>
  <c r="AE236" i="34"/>
  <c r="AD236" i="34"/>
  <c r="AC236" i="34"/>
  <c r="AB236" i="34"/>
  <c r="AA236" i="34"/>
  <c r="AG235" i="34"/>
  <c r="AF235" i="34"/>
  <c r="AE235" i="34"/>
  <c r="AD235" i="34"/>
  <c r="AC235" i="34"/>
  <c r="AB235" i="34"/>
  <c r="AA235" i="34"/>
  <c r="AG234" i="34"/>
  <c r="AF234" i="34"/>
  <c r="AE234" i="34"/>
  <c r="AD234" i="34"/>
  <c r="AC234" i="34"/>
  <c r="AB234" i="34"/>
  <c r="AA234" i="34"/>
  <c r="AG233" i="34"/>
  <c r="AF233" i="34"/>
  <c r="AE233" i="34"/>
  <c r="AD233" i="34"/>
  <c r="AC233" i="34"/>
  <c r="AB233" i="34"/>
  <c r="AA233" i="34"/>
  <c r="AH233" i="34" s="1"/>
  <c r="AI233" i="34" s="1"/>
  <c r="AG232" i="34"/>
  <c r="AF232" i="34"/>
  <c r="AE232" i="34"/>
  <c r="AD232" i="34"/>
  <c r="AC232" i="34"/>
  <c r="AB232" i="34"/>
  <c r="AA232" i="34"/>
  <c r="AG231" i="34"/>
  <c r="AF231" i="34"/>
  <c r="AE231" i="34"/>
  <c r="AD231" i="34"/>
  <c r="AC231" i="34"/>
  <c r="AB231" i="34"/>
  <c r="AA231" i="34"/>
  <c r="AG230" i="34"/>
  <c r="AF230" i="34"/>
  <c r="AE230" i="34"/>
  <c r="AD230" i="34"/>
  <c r="AC230" i="34"/>
  <c r="AB230" i="34"/>
  <c r="AA230" i="34"/>
  <c r="AG229" i="34"/>
  <c r="AF229" i="34"/>
  <c r="AE229" i="34"/>
  <c r="AD229" i="34"/>
  <c r="AC229" i="34"/>
  <c r="AB229" i="34"/>
  <c r="AA229" i="34"/>
  <c r="AH229" i="34" s="1"/>
  <c r="AI229" i="34" s="1"/>
  <c r="AG228" i="34"/>
  <c r="AF228" i="34"/>
  <c r="AE228" i="34"/>
  <c r="AD228" i="34"/>
  <c r="AC228" i="34"/>
  <c r="AB228" i="34"/>
  <c r="AA228" i="34"/>
  <c r="AG227" i="34"/>
  <c r="AF227" i="34"/>
  <c r="AE227" i="34"/>
  <c r="AD227" i="34"/>
  <c r="AC227" i="34"/>
  <c r="AB227" i="34"/>
  <c r="AA227" i="34"/>
  <c r="AG226" i="34"/>
  <c r="AF226" i="34"/>
  <c r="AE226" i="34"/>
  <c r="AD226" i="34"/>
  <c r="AC226" i="34"/>
  <c r="AB226" i="34"/>
  <c r="AA226" i="34"/>
  <c r="AG225" i="34"/>
  <c r="AF225" i="34"/>
  <c r="AE225" i="34"/>
  <c r="AD225" i="34"/>
  <c r="AC225" i="34"/>
  <c r="AB225" i="34"/>
  <c r="AA225" i="34"/>
  <c r="AH225" i="34" s="1"/>
  <c r="AI225" i="34" s="1"/>
  <c r="AG224" i="34"/>
  <c r="AF224" i="34"/>
  <c r="AE224" i="34"/>
  <c r="AD224" i="34"/>
  <c r="AC224" i="34"/>
  <c r="AB224" i="34"/>
  <c r="AA224" i="34"/>
  <c r="AG223" i="34"/>
  <c r="AF223" i="34"/>
  <c r="AE223" i="34"/>
  <c r="AD223" i="34"/>
  <c r="AC223" i="34"/>
  <c r="AB223" i="34"/>
  <c r="AA223" i="34"/>
  <c r="AG222" i="34"/>
  <c r="AF222" i="34"/>
  <c r="AE222" i="34"/>
  <c r="AD222" i="34"/>
  <c r="AC222" i="34"/>
  <c r="AB222" i="34"/>
  <c r="AA222" i="34"/>
  <c r="AG221" i="34"/>
  <c r="AF221" i="34"/>
  <c r="AE221" i="34"/>
  <c r="AD221" i="34"/>
  <c r="AC221" i="34"/>
  <c r="AB221" i="34"/>
  <c r="AA221" i="34"/>
  <c r="AH221" i="34" s="1"/>
  <c r="AI221" i="34" s="1"/>
  <c r="AG220" i="34"/>
  <c r="AF220" i="34"/>
  <c r="AE220" i="34"/>
  <c r="AD220" i="34"/>
  <c r="AC220" i="34"/>
  <c r="AB220" i="34"/>
  <c r="AA220" i="34"/>
  <c r="AG219" i="34"/>
  <c r="AF219" i="34"/>
  <c r="AE219" i="34"/>
  <c r="AD219" i="34"/>
  <c r="AC219" i="34"/>
  <c r="AB219" i="34"/>
  <c r="AA219" i="34"/>
  <c r="AG218" i="34"/>
  <c r="AF218" i="34"/>
  <c r="AE218" i="34"/>
  <c r="AD218" i="34"/>
  <c r="AC218" i="34"/>
  <c r="AB218" i="34"/>
  <c r="AA218" i="34"/>
  <c r="AG217" i="34"/>
  <c r="AF217" i="34"/>
  <c r="AE217" i="34"/>
  <c r="AD217" i="34"/>
  <c r="AC217" i="34"/>
  <c r="AB217" i="34"/>
  <c r="AA217" i="34"/>
  <c r="AH217" i="34" s="1"/>
  <c r="AI217" i="34" s="1"/>
  <c r="AG216" i="34"/>
  <c r="AF216" i="34"/>
  <c r="AE216" i="34"/>
  <c r="AD216" i="34"/>
  <c r="AC216" i="34"/>
  <c r="AB216" i="34"/>
  <c r="AA216" i="34"/>
  <c r="AG215" i="34"/>
  <c r="AF215" i="34"/>
  <c r="AE215" i="34"/>
  <c r="AD215" i="34"/>
  <c r="AC215" i="34"/>
  <c r="AB215" i="34"/>
  <c r="AA215" i="34"/>
  <c r="AG214" i="34"/>
  <c r="AF214" i="34"/>
  <c r="AE214" i="34"/>
  <c r="AD214" i="34"/>
  <c r="AC214" i="34"/>
  <c r="AB214" i="34"/>
  <c r="AA214" i="34"/>
  <c r="AG213" i="34"/>
  <c r="AF213" i="34"/>
  <c r="AE213" i="34"/>
  <c r="AD213" i="34"/>
  <c r="AC213" i="34"/>
  <c r="AB213" i="34"/>
  <c r="AA213" i="34"/>
  <c r="AH213" i="34" s="1"/>
  <c r="AI213" i="34" s="1"/>
  <c r="AG212" i="34"/>
  <c r="AF212" i="34"/>
  <c r="AE212" i="34"/>
  <c r="AD212" i="34"/>
  <c r="AC212" i="34"/>
  <c r="AB212" i="34"/>
  <c r="AA212" i="34"/>
  <c r="AG211" i="34"/>
  <c r="AF211" i="34"/>
  <c r="AE211" i="34"/>
  <c r="AD211" i="34"/>
  <c r="AC211" i="34"/>
  <c r="AB211" i="34"/>
  <c r="AA211" i="34"/>
  <c r="AG210" i="34"/>
  <c r="AF210" i="34"/>
  <c r="AE210" i="34"/>
  <c r="AD210" i="34"/>
  <c r="AC210" i="34"/>
  <c r="AB210" i="34"/>
  <c r="AA210" i="34"/>
  <c r="AG209" i="34"/>
  <c r="AF209" i="34"/>
  <c r="AE209" i="34"/>
  <c r="AD209" i="34"/>
  <c r="AC209" i="34"/>
  <c r="AB209" i="34"/>
  <c r="AA209" i="34"/>
  <c r="AH209" i="34" s="1"/>
  <c r="AI209" i="34" s="1"/>
  <c r="AG208" i="34"/>
  <c r="AF208" i="34"/>
  <c r="AE208" i="34"/>
  <c r="AD208" i="34"/>
  <c r="AC208" i="34"/>
  <c r="AB208" i="34"/>
  <c r="AA208" i="34"/>
  <c r="AG207" i="34"/>
  <c r="AF207" i="34"/>
  <c r="AE207" i="34"/>
  <c r="AD207" i="34"/>
  <c r="AC207" i="34"/>
  <c r="AB207" i="34"/>
  <c r="AA207" i="34"/>
  <c r="AG206" i="34"/>
  <c r="AF206" i="34"/>
  <c r="AE206" i="34"/>
  <c r="AD206" i="34"/>
  <c r="AC206" i="34"/>
  <c r="AB206" i="34"/>
  <c r="AA206" i="34"/>
  <c r="AG205" i="34"/>
  <c r="AF205" i="34"/>
  <c r="AE205" i="34"/>
  <c r="AD205" i="34"/>
  <c r="AC205" i="34"/>
  <c r="AB205" i="34"/>
  <c r="AA205" i="34"/>
  <c r="AH205" i="34" s="1"/>
  <c r="AI205" i="34" s="1"/>
  <c r="AG204" i="34"/>
  <c r="AF204" i="34"/>
  <c r="AE204" i="34"/>
  <c r="AD204" i="34"/>
  <c r="AC204" i="34"/>
  <c r="AB204" i="34"/>
  <c r="AA204" i="34"/>
  <c r="AG203" i="34"/>
  <c r="AF203" i="34"/>
  <c r="AE203" i="34"/>
  <c r="AD203" i="34"/>
  <c r="AC203" i="34"/>
  <c r="AB203" i="34"/>
  <c r="AA203" i="34"/>
  <c r="AG202" i="34"/>
  <c r="AF202" i="34"/>
  <c r="AE202" i="34"/>
  <c r="AD202" i="34"/>
  <c r="AC202" i="34"/>
  <c r="AB202" i="34"/>
  <c r="AA202" i="34"/>
  <c r="AG201" i="34"/>
  <c r="AF201" i="34"/>
  <c r="AE201" i="34"/>
  <c r="AD201" i="34"/>
  <c r="AC201" i="34"/>
  <c r="AB201" i="34"/>
  <c r="AA201" i="34"/>
  <c r="AH201" i="34" s="1"/>
  <c r="AI201" i="34" s="1"/>
  <c r="AG200" i="34"/>
  <c r="AF200" i="34"/>
  <c r="AE200" i="34"/>
  <c r="AD200" i="34"/>
  <c r="AC200" i="34"/>
  <c r="AB200" i="34"/>
  <c r="AA200" i="34"/>
  <c r="AG199" i="34"/>
  <c r="AF199" i="34"/>
  <c r="AE199" i="34"/>
  <c r="AD199" i="34"/>
  <c r="AC199" i="34"/>
  <c r="AB199" i="34"/>
  <c r="AA199" i="34"/>
  <c r="AG198" i="34"/>
  <c r="AF198" i="34"/>
  <c r="AE198" i="34"/>
  <c r="AD198" i="34"/>
  <c r="AC198" i="34"/>
  <c r="AB198" i="34"/>
  <c r="AA198" i="34"/>
  <c r="AG197" i="34"/>
  <c r="AF197" i="34"/>
  <c r="AE197" i="34"/>
  <c r="AD197" i="34"/>
  <c r="AC197" i="34"/>
  <c r="AB197" i="34"/>
  <c r="AA197" i="34"/>
  <c r="AH197" i="34" s="1"/>
  <c r="AI197" i="34" s="1"/>
  <c r="AG196" i="34"/>
  <c r="AF196" i="34"/>
  <c r="AE196" i="34"/>
  <c r="AD196" i="34"/>
  <c r="AC196" i="34"/>
  <c r="AB196" i="34"/>
  <c r="AA196" i="34"/>
  <c r="AG195" i="34"/>
  <c r="AF195" i="34"/>
  <c r="AE195" i="34"/>
  <c r="AD195" i="34"/>
  <c r="AC195" i="34"/>
  <c r="AB195" i="34"/>
  <c r="AA195" i="34"/>
  <c r="AG194" i="34"/>
  <c r="AF194" i="34"/>
  <c r="AE194" i="34"/>
  <c r="AD194" i="34"/>
  <c r="AC194" i="34"/>
  <c r="AB194" i="34"/>
  <c r="AA194" i="34"/>
  <c r="AG193" i="34"/>
  <c r="AF193" i="34"/>
  <c r="AE193" i="34"/>
  <c r="AD193" i="34"/>
  <c r="AC193" i="34"/>
  <c r="AB193" i="34"/>
  <c r="AA193" i="34"/>
  <c r="AH193" i="34" s="1"/>
  <c r="AI193" i="34" s="1"/>
  <c r="AG192" i="34"/>
  <c r="AF192" i="34"/>
  <c r="AE192" i="34"/>
  <c r="AD192" i="34"/>
  <c r="AC192" i="34"/>
  <c r="AB192" i="34"/>
  <c r="AA192" i="34"/>
  <c r="AG191" i="34"/>
  <c r="AF191" i="34"/>
  <c r="AE191" i="34"/>
  <c r="AD191" i="34"/>
  <c r="AC191" i="34"/>
  <c r="AB191" i="34"/>
  <c r="AA191" i="34"/>
  <c r="AG190" i="34"/>
  <c r="AF190" i="34"/>
  <c r="AE190" i="34"/>
  <c r="AD190" i="34"/>
  <c r="AC190" i="34"/>
  <c r="AB190" i="34"/>
  <c r="AA190" i="34"/>
  <c r="AG189" i="34"/>
  <c r="AF189" i="34"/>
  <c r="AE189" i="34"/>
  <c r="AD189" i="34"/>
  <c r="AC189" i="34"/>
  <c r="AB189" i="34"/>
  <c r="AA189" i="34"/>
  <c r="AH189" i="34" s="1"/>
  <c r="AI189" i="34" s="1"/>
  <c r="AG188" i="34"/>
  <c r="AF188" i="34"/>
  <c r="AE188" i="34"/>
  <c r="AD188" i="34"/>
  <c r="AC188" i="34"/>
  <c r="AB188" i="34"/>
  <c r="AA188" i="34"/>
  <c r="AG187" i="34"/>
  <c r="AF187" i="34"/>
  <c r="AE187" i="34"/>
  <c r="AD187" i="34"/>
  <c r="AC187" i="34"/>
  <c r="AB187" i="34"/>
  <c r="AA187" i="34"/>
  <c r="AG186" i="34"/>
  <c r="AF186" i="34"/>
  <c r="AE186" i="34"/>
  <c r="AD186" i="34"/>
  <c r="AC186" i="34"/>
  <c r="AB186" i="34"/>
  <c r="AA186" i="34"/>
  <c r="AG185" i="34"/>
  <c r="AF185" i="34"/>
  <c r="AE185" i="34"/>
  <c r="AD185" i="34"/>
  <c r="AC185" i="34"/>
  <c r="AB185" i="34"/>
  <c r="AA185" i="34"/>
  <c r="AH185" i="34" s="1"/>
  <c r="AI185" i="34" s="1"/>
  <c r="AG184" i="34"/>
  <c r="AF184" i="34"/>
  <c r="AE184" i="34"/>
  <c r="AD184" i="34"/>
  <c r="AC184" i="34"/>
  <c r="AB184" i="34"/>
  <c r="AA184" i="34"/>
  <c r="AG183" i="34"/>
  <c r="AF183" i="34"/>
  <c r="AE183" i="34"/>
  <c r="AD183" i="34"/>
  <c r="AC183" i="34"/>
  <c r="AB183" i="34"/>
  <c r="AA183" i="34"/>
  <c r="AG182" i="34"/>
  <c r="AF182" i="34"/>
  <c r="AE182" i="34"/>
  <c r="AD182" i="34"/>
  <c r="AC182" i="34"/>
  <c r="AB182" i="34"/>
  <c r="AA182" i="34"/>
  <c r="AG181" i="34"/>
  <c r="AF181" i="34"/>
  <c r="AE181" i="34"/>
  <c r="AD181" i="34"/>
  <c r="AC181" i="34"/>
  <c r="AB181" i="34"/>
  <c r="AA181" i="34"/>
  <c r="AH181" i="34" s="1"/>
  <c r="AI181" i="34" s="1"/>
  <c r="AG180" i="34"/>
  <c r="AF180" i="34"/>
  <c r="AE180" i="34"/>
  <c r="AD180" i="34"/>
  <c r="AC180" i="34"/>
  <c r="AB180" i="34"/>
  <c r="AA180" i="34"/>
  <c r="AG179" i="34"/>
  <c r="AF179" i="34"/>
  <c r="AE179" i="34"/>
  <c r="AD179" i="34"/>
  <c r="AC179" i="34"/>
  <c r="AB179" i="34"/>
  <c r="AA179" i="34"/>
  <c r="AG178" i="34"/>
  <c r="AF178" i="34"/>
  <c r="AE178" i="34"/>
  <c r="AD178" i="34"/>
  <c r="AC178" i="34"/>
  <c r="AB178" i="34"/>
  <c r="AA178" i="34"/>
  <c r="AG177" i="34"/>
  <c r="AF177" i="34"/>
  <c r="AE177" i="34"/>
  <c r="AD177" i="34"/>
  <c r="AC177" i="34"/>
  <c r="AB177" i="34"/>
  <c r="AA177" i="34"/>
  <c r="AH177" i="34" s="1"/>
  <c r="AI177" i="34" s="1"/>
  <c r="AG176" i="34"/>
  <c r="AF176" i="34"/>
  <c r="AE176" i="34"/>
  <c r="AD176" i="34"/>
  <c r="AC176" i="34"/>
  <c r="AB176" i="34"/>
  <c r="AA176" i="34"/>
  <c r="AG175" i="34"/>
  <c r="AF175" i="34"/>
  <c r="AE175" i="34"/>
  <c r="AD175" i="34"/>
  <c r="AC175" i="34"/>
  <c r="AB175" i="34"/>
  <c r="AA175" i="34"/>
  <c r="AG174" i="34"/>
  <c r="AF174" i="34"/>
  <c r="AE174" i="34"/>
  <c r="AD174" i="34"/>
  <c r="AC174" i="34"/>
  <c r="AB174" i="34"/>
  <c r="AA174" i="34"/>
  <c r="AG173" i="34"/>
  <c r="AF173" i="34"/>
  <c r="AE173" i="34"/>
  <c r="AD173" i="34"/>
  <c r="AC173" i="34"/>
  <c r="AB173" i="34"/>
  <c r="AA173" i="34"/>
  <c r="AH173" i="34" s="1"/>
  <c r="AI173" i="34" s="1"/>
  <c r="AG172" i="34"/>
  <c r="AF172" i="34"/>
  <c r="AE172" i="34"/>
  <c r="AD172" i="34"/>
  <c r="AC172" i="34"/>
  <c r="AB172" i="34"/>
  <c r="AA172" i="34"/>
  <c r="AG171" i="34"/>
  <c r="AF171" i="34"/>
  <c r="AE171" i="34"/>
  <c r="AD171" i="34"/>
  <c r="AC171" i="34"/>
  <c r="AB171" i="34"/>
  <c r="AA171" i="34"/>
  <c r="AG170" i="34"/>
  <c r="AF170" i="34"/>
  <c r="AE170" i="34"/>
  <c r="AD170" i="34"/>
  <c r="AC170" i="34"/>
  <c r="AB170" i="34"/>
  <c r="AA170" i="34"/>
  <c r="AG169" i="34"/>
  <c r="AF169" i="34"/>
  <c r="AE169" i="34"/>
  <c r="AD169" i="34"/>
  <c r="AC169" i="34"/>
  <c r="AB169" i="34"/>
  <c r="AA169" i="34"/>
  <c r="AH169" i="34" s="1"/>
  <c r="AI169" i="34" s="1"/>
  <c r="AG168" i="34"/>
  <c r="AF168" i="34"/>
  <c r="AE168" i="34"/>
  <c r="AD168" i="34"/>
  <c r="AC168" i="34"/>
  <c r="AB168" i="34"/>
  <c r="AA168" i="34"/>
  <c r="AG167" i="34"/>
  <c r="AF167" i="34"/>
  <c r="AE167" i="34"/>
  <c r="AD167" i="34"/>
  <c r="AC167" i="34"/>
  <c r="AB167" i="34"/>
  <c r="AA167" i="34"/>
  <c r="AG166" i="34"/>
  <c r="AF166" i="34"/>
  <c r="AE166" i="34"/>
  <c r="AD166" i="34"/>
  <c r="AC166" i="34"/>
  <c r="AB166" i="34"/>
  <c r="AA166" i="34"/>
  <c r="AG165" i="34"/>
  <c r="AF165" i="34"/>
  <c r="AE165" i="34"/>
  <c r="AD165" i="34"/>
  <c r="AC165" i="34"/>
  <c r="AB165" i="34"/>
  <c r="AA165" i="34"/>
  <c r="AH165" i="34" s="1"/>
  <c r="AI165" i="34" s="1"/>
  <c r="AG164" i="34"/>
  <c r="AF164" i="34"/>
  <c r="AE164" i="34"/>
  <c r="AD164" i="34"/>
  <c r="AC164" i="34"/>
  <c r="AB164" i="34"/>
  <c r="AA164" i="34"/>
  <c r="AG163" i="34"/>
  <c r="AF163" i="34"/>
  <c r="AE163" i="34"/>
  <c r="AD163" i="34"/>
  <c r="AC163" i="34"/>
  <c r="AB163" i="34"/>
  <c r="AA163" i="34"/>
  <c r="AG162" i="34"/>
  <c r="AF162" i="34"/>
  <c r="AE162" i="34"/>
  <c r="AD162" i="34"/>
  <c r="AC162" i="34"/>
  <c r="AB162" i="34"/>
  <c r="AA162" i="34"/>
  <c r="AG161" i="34"/>
  <c r="AF161" i="34"/>
  <c r="AE161" i="34"/>
  <c r="AD161" i="34"/>
  <c r="AC161" i="34"/>
  <c r="AB161" i="34"/>
  <c r="AA161" i="34"/>
  <c r="AH161" i="34" s="1"/>
  <c r="AI161" i="34" s="1"/>
  <c r="AG160" i="34"/>
  <c r="AF160" i="34"/>
  <c r="AE160" i="34"/>
  <c r="AD160" i="34"/>
  <c r="AC160" i="34"/>
  <c r="AB160" i="34"/>
  <c r="AA160" i="34"/>
  <c r="AG159" i="34"/>
  <c r="AF159" i="34"/>
  <c r="AE159" i="34"/>
  <c r="AD159" i="34"/>
  <c r="AC159" i="34"/>
  <c r="AB159" i="34"/>
  <c r="AA159" i="34"/>
  <c r="AG158" i="34"/>
  <c r="AF158" i="34"/>
  <c r="AE158" i="34"/>
  <c r="AD158" i="34"/>
  <c r="AC158" i="34"/>
  <c r="AB158" i="34"/>
  <c r="AA158" i="34"/>
  <c r="AG157" i="34"/>
  <c r="AF157" i="34"/>
  <c r="AE157" i="34"/>
  <c r="AD157" i="34"/>
  <c r="AC157" i="34"/>
  <c r="AB157" i="34"/>
  <c r="AA157" i="34"/>
  <c r="AH157" i="34" s="1"/>
  <c r="AI157" i="34" s="1"/>
  <c r="AG156" i="34"/>
  <c r="AF156" i="34"/>
  <c r="AE156" i="34"/>
  <c r="AD156" i="34"/>
  <c r="AC156" i="34"/>
  <c r="AB156" i="34"/>
  <c r="AA156" i="34"/>
  <c r="AG155" i="34"/>
  <c r="AF155" i="34"/>
  <c r="AE155" i="34"/>
  <c r="AD155" i="34"/>
  <c r="AC155" i="34"/>
  <c r="AB155" i="34"/>
  <c r="AA155" i="34"/>
  <c r="AG154" i="34"/>
  <c r="AF154" i="34"/>
  <c r="AE154" i="34"/>
  <c r="AD154" i="34"/>
  <c r="AC154" i="34"/>
  <c r="AB154" i="34"/>
  <c r="AA154" i="34"/>
  <c r="AG153" i="34"/>
  <c r="AF153" i="34"/>
  <c r="AE153" i="34"/>
  <c r="AD153" i="34"/>
  <c r="AC153" i="34"/>
  <c r="AB153" i="34"/>
  <c r="AA153" i="34"/>
  <c r="AH153" i="34" s="1"/>
  <c r="AI153" i="34" s="1"/>
  <c r="AG152" i="34"/>
  <c r="AF152" i="34"/>
  <c r="AE152" i="34"/>
  <c r="AD152" i="34"/>
  <c r="AC152" i="34"/>
  <c r="AB152" i="34"/>
  <c r="AA152" i="34"/>
  <c r="AG151" i="34"/>
  <c r="AF151" i="34"/>
  <c r="AE151" i="34"/>
  <c r="AD151" i="34"/>
  <c r="AC151" i="34"/>
  <c r="AB151" i="34"/>
  <c r="AA151" i="34"/>
  <c r="AG150" i="34"/>
  <c r="AF150" i="34"/>
  <c r="AE150" i="34"/>
  <c r="AD150" i="34"/>
  <c r="AC150" i="34"/>
  <c r="AB150" i="34"/>
  <c r="AA150" i="34"/>
  <c r="AG149" i="34"/>
  <c r="AF149" i="34"/>
  <c r="AE149" i="34"/>
  <c r="AD149" i="34"/>
  <c r="AC149" i="34"/>
  <c r="AB149" i="34"/>
  <c r="AA149" i="34"/>
  <c r="AH149" i="34" s="1"/>
  <c r="AI149" i="34" s="1"/>
  <c r="AG148" i="34"/>
  <c r="AF148" i="34"/>
  <c r="AE148" i="34"/>
  <c r="AD148" i="34"/>
  <c r="AC148" i="34"/>
  <c r="AB148" i="34"/>
  <c r="AA148" i="34"/>
  <c r="AG147" i="34"/>
  <c r="AF147" i="34"/>
  <c r="AE147" i="34"/>
  <c r="AD147" i="34"/>
  <c r="AC147" i="34"/>
  <c r="AB147" i="34"/>
  <c r="AA147" i="34"/>
  <c r="AG146" i="34"/>
  <c r="AF146" i="34"/>
  <c r="AE146" i="34"/>
  <c r="AD146" i="34"/>
  <c r="AC146" i="34"/>
  <c r="AB146" i="34"/>
  <c r="AA146" i="34"/>
  <c r="AG145" i="34"/>
  <c r="AF145" i="34"/>
  <c r="AE145" i="34"/>
  <c r="AD145" i="34"/>
  <c r="AC145" i="34"/>
  <c r="AB145" i="34"/>
  <c r="AA145" i="34"/>
  <c r="AH145" i="34" s="1"/>
  <c r="AI145" i="34" s="1"/>
  <c r="AG144" i="34"/>
  <c r="AF144" i="34"/>
  <c r="AE144" i="34"/>
  <c r="AD144" i="34"/>
  <c r="AC144" i="34"/>
  <c r="AB144" i="34"/>
  <c r="AA144" i="34"/>
  <c r="AG143" i="34"/>
  <c r="AF143" i="34"/>
  <c r="AE143" i="34"/>
  <c r="AD143" i="34"/>
  <c r="AC143" i="34"/>
  <c r="AB143" i="34"/>
  <c r="AA143" i="34"/>
  <c r="AG142" i="34"/>
  <c r="AF142" i="34"/>
  <c r="AE142" i="34"/>
  <c r="AD142" i="34"/>
  <c r="AC142" i="34"/>
  <c r="AB142" i="34"/>
  <c r="AA142" i="34"/>
  <c r="AG141" i="34"/>
  <c r="AF141" i="34"/>
  <c r="AE141" i="34"/>
  <c r="AD141" i="34"/>
  <c r="AC141" i="34"/>
  <c r="AB141" i="34"/>
  <c r="AA141" i="34"/>
  <c r="AH141" i="34" s="1"/>
  <c r="AI141" i="34" s="1"/>
  <c r="AG140" i="34"/>
  <c r="AF140" i="34"/>
  <c r="AE140" i="34"/>
  <c r="AD140" i="34"/>
  <c r="AC140" i="34"/>
  <c r="AB140" i="34"/>
  <c r="AA140" i="34"/>
  <c r="AG139" i="34"/>
  <c r="AF139" i="34"/>
  <c r="AE139" i="34"/>
  <c r="AD139" i="34"/>
  <c r="AC139" i="34"/>
  <c r="AB139" i="34"/>
  <c r="AA139" i="34"/>
  <c r="AG138" i="34"/>
  <c r="AF138" i="34"/>
  <c r="AE138" i="34"/>
  <c r="AD138" i="34"/>
  <c r="AC138" i="34"/>
  <c r="AB138" i="34"/>
  <c r="AA138" i="34"/>
  <c r="AG137" i="34"/>
  <c r="AF137" i="34"/>
  <c r="AE137" i="34"/>
  <c r="AD137" i="34"/>
  <c r="AC137" i="34"/>
  <c r="AB137" i="34"/>
  <c r="AA137" i="34"/>
  <c r="AH137" i="34" s="1"/>
  <c r="AI137" i="34" s="1"/>
  <c r="AG136" i="34"/>
  <c r="AF136" i="34"/>
  <c r="AE136" i="34"/>
  <c r="AD136" i="34"/>
  <c r="AC136" i="34"/>
  <c r="AB136" i="34"/>
  <c r="AA136" i="34"/>
  <c r="AG135" i="34"/>
  <c r="AF135" i="34"/>
  <c r="AE135" i="34"/>
  <c r="AD135" i="34"/>
  <c r="AC135" i="34"/>
  <c r="AB135" i="34"/>
  <c r="AA135" i="34"/>
  <c r="AG134" i="34"/>
  <c r="AF134" i="34"/>
  <c r="AE134" i="34"/>
  <c r="AD134" i="34"/>
  <c r="AC134" i="34"/>
  <c r="AB134" i="34"/>
  <c r="AA134" i="34"/>
  <c r="AG133" i="34"/>
  <c r="AF133" i="34"/>
  <c r="AE133" i="34"/>
  <c r="AD133" i="34"/>
  <c r="AC133" i="34"/>
  <c r="AB133" i="34"/>
  <c r="AA133" i="34"/>
  <c r="AH133" i="34" s="1"/>
  <c r="AI133" i="34" s="1"/>
  <c r="AG132" i="34"/>
  <c r="AF132" i="34"/>
  <c r="AE132" i="34"/>
  <c r="AD132" i="34"/>
  <c r="AC132" i="34"/>
  <c r="AB132" i="34"/>
  <c r="AA132" i="34"/>
  <c r="AG131" i="34"/>
  <c r="AF131" i="34"/>
  <c r="AE131" i="34"/>
  <c r="AD131" i="34"/>
  <c r="AC131" i="34"/>
  <c r="AB131" i="34"/>
  <c r="AA131" i="34"/>
  <c r="AG130" i="34"/>
  <c r="AF130" i="34"/>
  <c r="AE130" i="34"/>
  <c r="AD130" i="34"/>
  <c r="AC130" i="34"/>
  <c r="AB130" i="34"/>
  <c r="AA130" i="34"/>
  <c r="AG129" i="34"/>
  <c r="AF129" i="34"/>
  <c r="AE129" i="34"/>
  <c r="AD129" i="34"/>
  <c r="AC129" i="34"/>
  <c r="AB129" i="34"/>
  <c r="AA129" i="34"/>
  <c r="AH129" i="34" s="1"/>
  <c r="AI129" i="34" s="1"/>
  <c r="AG128" i="34"/>
  <c r="AF128" i="34"/>
  <c r="AE128" i="34"/>
  <c r="AD128" i="34"/>
  <c r="AC128" i="34"/>
  <c r="AB128" i="34"/>
  <c r="AA128" i="34"/>
  <c r="AG127" i="34"/>
  <c r="AF127" i="34"/>
  <c r="AE127" i="34"/>
  <c r="AD127" i="34"/>
  <c r="AC127" i="34"/>
  <c r="AB127" i="34"/>
  <c r="AA127" i="34"/>
  <c r="AG126" i="34"/>
  <c r="AF126" i="34"/>
  <c r="AE126" i="34"/>
  <c r="AD126" i="34"/>
  <c r="AC126" i="34"/>
  <c r="AB126" i="34"/>
  <c r="AA126" i="34"/>
  <c r="AG125" i="34"/>
  <c r="AF125" i="34"/>
  <c r="AE125" i="34"/>
  <c r="AD125" i="34"/>
  <c r="AC125" i="34"/>
  <c r="AB125" i="34"/>
  <c r="AA125" i="34"/>
  <c r="AH125" i="34" s="1"/>
  <c r="AI125" i="34" s="1"/>
  <c r="AG124" i="34"/>
  <c r="AF124" i="34"/>
  <c r="AE124" i="34"/>
  <c r="AD124" i="34"/>
  <c r="AC124" i="34"/>
  <c r="AB124" i="34"/>
  <c r="AA124" i="34"/>
  <c r="AG123" i="34"/>
  <c r="AF123" i="34"/>
  <c r="AE123" i="34"/>
  <c r="AD123" i="34"/>
  <c r="AC123" i="34"/>
  <c r="AB123" i="34"/>
  <c r="AA123" i="34"/>
  <c r="AG122" i="34"/>
  <c r="AF122" i="34"/>
  <c r="AE122" i="34"/>
  <c r="AD122" i="34"/>
  <c r="AC122" i="34"/>
  <c r="AB122" i="34"/>
  <c r="AA122" i="34"/>
  <c r="AG121" i="34"/>
  <c r="AF121" i="34"/>
  <c r="AE121" i="34"/>
  <c r="AD121" i="34"/>
  <c r="AC121" i="34"/>
  <c r="AB121" i="34"/>
  <c r="AA121" i="34"/>
  <c r="AH121" i="34" s="1"/>
  <c r="AI121" i="34" s="1"/>
  <c r="AG120" i="34"/>
  <c r="AF120" i="34"/>
  <c r="AE120" i="34"/>
  <c r="AD120" i="34"/>
  <c r="AC120" i="34"/>
  <c r="AB120" i="34"/>
  <c r="AA120" i="34"/>
  <c r="AG119" i="34"/>
  <c r="AF119" i="34"/>
  <c r="AE119" i="34"/>
  <c r="AD119" i="34"/>
  <c r="AC119" i="34"/>
  <c r="AB119" i="34"/>
  <c r="AA119" i="34"/>
  <c r="AG118" i="34"/>
  <c r="AF118" i="34"/>
  <c r="AE118" i="34"/>
  <c r="AD118" i="34"/>
  <c r="AC118" i="34"/>
  <c r="AB118" i="34"/>
  <c r="AA118" i="34"/>
  <c r="AG117" i="34"/>
  <c r="AF117" i="34"/>
  <c r="AE117" i="34"/>
  <c r="AD117" i="34"/>
  <c r="AC117" i="34"/>
  <c r="AB117" i="34"/>
  <c r="AA117" i="34"/>
  <c r="AH117" i="34" s="1"/>
  <c r="AI117" i="34" s="1"/>
  <c r="AG116" i="34"/>
  <c r="AF116" i="34"/>
  <c r="AE116" i="34"/>
  <c r="AD116" i="34"/>
  <c r="AC116" i="34"/>
  <c r="AB116" i="34"/>
  <c r="AA116" i="34"/>
  <c r="AG115" i="34"/>
  <c r="AF115" i="34"/>
  <c r="AE115" i="34"/>
  <c r="AD115" i="34"/>
  <c r="AC115" i="34"/>
  <c r="AB115" i="34"/>
  <c r="AA115" i="34"/>
  <c r="AG114" i="34"/>
  <c r="AF114" i="34"/>
  <c r="AE114" i="34"/>
  <c r="AD114" i="34"/>
  <c r="AC114" i="34"/>
  <c r="AB114" i="34"/>
  <c r="AA114" i="34"/>
  <c r="AG113" i="34"/>
  <c r="AF113" i="34"/>
  <c r="AE113" i="34"/>
  <c r="AD113" i="34"/>
  <c r="AC113" i="34"/>
  <c r="AB113" i="34"/>
  <c r="AA113" i="34"/>
  <c r="AH113" i="34" s="1"/>
  <c r="AI113" i="34" s="1"/>
  <c r="AG112" i="34"/>
  <c r="AF112" i="34"/>
  <c r="AE112" i="34"/>
  <c r="AD112" i="34"/>
  <c r="AC112" i="34"/>
  <c r="AB112" i="34"/>
  <c r="AA112" i="34"/>
  <c r="AG111" i="34"/>
  <c r="AF111" i="34"/>
  <c r="AE111" i="34"/>
  <c r="AD111" i="34"/>
  <c r="AC111" i="34"/>
  <c r="AB111" i="34"/>
  <c r="AA111" i="34"/>
  <c r="AG110" i="34"/>
  <c r="AF110" i="34"/>
  <c r="AE110" i="34"/>
  <c r="AD110" i="34"/>
  <c r="AC110" i="34"/>
  <c r="AB110" i="34"/>
  <c r="AA110" i="34"/>
  <c r="AG109" i="34"/>
  <c r="AF109" i="34"/>
  <c r="AE109" i="34"/>
  <c r="AD109" i="34"/>
  <c r="AC109" i="34"/>
  <c r="AB109" i="34"/>
  <c r="AA109" i="34"/>
  <c r="AH109" i="34" s="1"/>
  <c r="AI109" i="34" s="1"/>
  <c r="AG108" i="34"/>
  <c r="AF108" i="34"/>
  <c r="AE108" i="34"/>
  <c r="AD108" i="34"/>
  <c r="AC108" i="34"/>
  <c r="AB108" i="34"/>
  <c r="AA108" i="34"/>
  <c r="AG107" i="34"/>
  <c r="AF107" i="34"/>
  <c r="AE107" i="34"/>
  <c r="AD107" i="34"/>
  <c r="AC107" i="34"/>
  <c r="AB107" i="34"/>
  <c r="AA107" i="34"/>
  <c r="AG106" i="34"/>
  <c r="AF106" i="34"/>
  <c r="AE106" i="34"/>
  <c r="AD106" i="34"/>
  <c r="AC106" i="34"/>
  <c r="AB106" i="34"/>
  <c r="AA106" i="34"/>
  <c r="AG105" i="34"/>
  <c r="AF105" i="34"/>
  <c r="AE105" i="34"/>
  <c r="AD105" i="34"/>
  <c r="AC105" i="34"/>
  <c r="AB105" i="34"/>
  <c r="AA105" i="34"/>
  <c r="AH105" i="34" s="1"/>
  <c r="AI105" i="34" s="1"/>
  <c r="AG104" i="34"/>
  <c r="AF104" i="34"/>
  <c r="AE104" i="34"/>
  <c r="AD104" i="34"/>
  <c r="AC104" i="34"/>
  <c r="AB104" i="34"/>
  <c r="AA104" i="34"/>
  <c r="AG103" i="34"/>
  <c r="AF103" i="34"/>
  <c r="AE103" i="34"/>
  <c r="AD103" i="34"/>
  <c r="AC103" i="34"/>
  <c r="AB103" i="34"/>
  <c r="AA103" i="34"/>
  <c r="AG102" i="34"/>
  <c r="AF102" i="34"/>
  <c r="AE102" i="34"/>
  <c r="AD102" i="34"/>
  <c r="AC102" i="34"/>
  <c r="AB102" i="34"/>
  <c r="AA102" i="34"/>
  <c r="AG101" i="34"/>
  <c r="AF101" i="34"/>
  <c r="AE101" i="34"/>
  <c r="AD101" i="34"/>
  <c r="AC101" i="34"/>
  <c r="AB101" i="34"/>
  <c r="AA101" i="34"/>
  <c r="AH101" i="34" s="1"/>
  <c r="AI101" i="34" s="1"/>
  <c r="AG100" i="34"/>
  <c r="AF100" i="34"/>
  <c r="AE100" i="34"/>
  <c r="AD100" i="34"/>
  <c r="AC100" i="34"/>
  <c r="AB100" i="34"/>
  <c r="AA100" i="34"/>
  <c r="AG99" i="34"/>
  <c r="AF99" i="34"/>
  <c r="AE99" i="34"/>
  <c r="AD99" i="34"/>
  <c r="AC99" i="34"/>
  <c r="AB99" i="34"/>
  <c r="AA99" i="34"/>
  <c r="AG98" i="34"/>
  <c r="AF98" i="34"/>
  <c r="AE98" i="34"/>
  <c r="AD98" i="34"/>
  <c r="AC98" i="34"/>
  <c r="AB98" i="34"/>
  <c r="AA98" i="34"/>
  <c r="AG97" i="34"/>
  <c r="AF97" i="34"/>
  <c r="AE97" i="34"/>
  <c r="AD97" i="34"/>
  <c r="AC97" i="34"/>
  <c r="AB97" i="34"/>
  <c r="AA97" i="34"/>
  <c r="AH97" i="34" s="1"/>
  <c r="AI97" i="34" s="1"/>
  <c r="AG96" i="34"/>
  <c r="AF96" i="34"/>
  <c r="AE96" i="34"/>
  <c r="AD96" i="34"/>
  <c r="AC96" i="34"/>
  <c r="AB96" i="34"/>
  <c r="AA96" i="34"/>
  <c r="AG95" i="34"/>
  <c r="AF95" i="34"/>
  <c r="AE95" i="34"/>
  <c r="AD95" i="34"/>
  <c r="AC95" i="34"/>
  <c r="AB95" i="34"/>
  <c r="AA95" i="34"/>
  <c r="AG94" i="34"/>
  <c r="AF94" i="34"/>
  <c r="AE94" i="34"/>
  <c r="AD94" i="34"/>
  <c r="AC94" i="34"/>
  <c r="AB94" i="34"/>
  <c r="AA94" i="34"/>
  <c r="AG93" i="34"/>
  <c r="AF93" i="34"/>
  <c r="AE93" i="34"/>
  <c r="AD93" i="34"/>
  <c r="AC93" i="34"/>
  <c r="AB93" i="34"/>
  <c r="AA93" i="34"/>
  <c r="AH93" i="34" s="1"/>
  <c r="AI93" i="34" s="1"/>
  <c r="AG92" i="34"/>
  <c r="AF92" i="34"/>
  <c r="AE92" i="34"/>
  <c r="AD92" i="34"/>
  <c r="AC92" i="34"/>
  <c r="AB92" i="34"/>
  <c r="AA92" i="34"/>
  <c r="AG91" i="34"/>
  <c r="AF91" i="34"/>
  <c r="AE91" i="34"/>
  <c r="AD91" i="34"/>
  <c r="AC91" i="34"/>
  <c r="AB91" i="34"/>
  <c r="AA91" i="34"/>
  <c r="AG90" i="34"/>
  <c r="AF90" i="34"/>
  <c r="AE90" i="34"/>
  <c r="AD90" i="34"/>
  <c r="AC90" i="34"/>
  <c r="AB90" i="34"/>
  <c r="AA90" i="34"/>
  <c r="AG89" i="34"/>
  <c r="AF89" i="34"/>
  <c r="AE89" i="34"/>
  <c r="AD89" i="34"/>
  <c r="AC89" i="34"/>
  <c r="AB89" i="34"/>
  <c r="AA89" i="34"/>
  <c r="AH89" i="34" s="1"/>
  <c r="AI89" i="34" s="1"/>
  <c r="AG88" i="34"/>
  <c r="AF88" i="34"/>
  <c r="AE88" i="34"/>
  <c r="AD88" i="34"/>
  <c r="AC88" i="34"/>
  <c r="AB88" i="34"/>
  <c r="AA88" i="34"/>
  <c r="AG87" i="34"/>
  <c r="AF87" i="34"/>
  <c r="AE87" i="34"/>
  <c r="AD87" i="34"/>
  <c r="AC87" i="34"/>
  <c r="AB87" i="34"/>
  <c r="AA87" i="34"/>
  <c r="AG86" i="34"/>
  <c r="AF86" i="34"/>
  <c r="AE86" i="34"/>
  <c r="AD86" i="34"/>
  <c r="AC86" i="34"/>
  <c r="AB86" i="34"/>
  <c r="AA86" i="34"/>
  <c r="AG85" i="34"/>
  <c r="AF85" i="34"/>
  <c r="AE85" i="34"/>
  <c r="AD85" i="34"/>
  <c r="AC85" i="34"/>
  <c r="AB85" i="34"/>
  <c r="AA85" i="34"/>
  <c r="AH85" i="34" s="1"/>
  <c r="AI85" i="34" s="1"/>
  <c r="AG84" i="34"/>
  <c r="AF84" i="34"/>
  <c r="AE84" i="34"/>
  <c r="AD84" i="34"/>
  <c r="AC84" i="34"/>
  <c r="AB84" i="34"/>
  <c r="AA84" i="34"/>
  <c r="AG83" i="34"/>
  <c r="AF83" i="34"/>
  <c r="AE83" i="34"/>
  <c r="AD83" i="34"/>
  <c r="AC83" i="34"/>
  <c r="AB83" i="34"/>
  <c r="AA83" i="34"/>
  <c r="AG82" i="34"/>
  <c r="AF82" i="34"/>
  <c r="AE82" i="34"/>
  <c r="AD82" i="34"/>
  <c r="AC82" i="34"/>
  <c r="AB82" i="34"/>
  <c r="AA82" i="34"/>
  <c r="AG81" i="34"/>
  <c r="AF81" i="34"/>
  <c r="AE81" i="34"/>
  <c r="AD81" i="34"/>
  <c r="AC81" i="34"/>
  <c r="AB81" i="34"/>
  <c r="AA81" i="34"/>
  <c r="AH81" i="34" s="1"/>
  <c r="AI81" i="34" s="1"/>
  <c r="AG80" i="34"/>
  <c r="AF80" i="34"/>
  <c r="AE80" i="34"/>
  <c r="AD80" i="34"/>
  <c r="AC80" i="34"/>
  <c r="AB80" i="34"/>
  <c r="AA80" i="34"/>
  <c r="AG79" i="34"/>
  <c r="AF79" i="34"/>
  <c r="AE79" i="34"/>
  <c r="AD79" i="34"/>
  <c r="AC79" i="34"/>
  <c r="AB79" i="34"/>
  <c r="AA79" i="34"/>
  <c r="AG78" i="34"/>
  <c r="AF78" i="34"/>
  <c r="AE78" i="34"/>
  <c r="AD78" i="34"/>
  <c r="AC78" i="34"/>
  <c r="AB78" i="34"/>
  <c r="AA78" i="34"/>
  <c r="AG77" i="34"/>
  <c r="AF77" i="34"/>
  <c r="AE77" i="34"/>
  <c r="AD77" i="34"/>
  <c r="AC77" i="34"/>
  <c r="AB77" i="34"/>
  <c r="AA77" i="34"/>
  <c r="AH77" i="34" s="1"/>
  <c r="AI77" i="34" s="1"/>
  <c r="AG76" i="34"/>
  <c r="AF76" i="34"/>
  <c r="AE76" i="34"/>
  <c r="AD76" i="34"/>
  <c r="AC76" i="34"/>
  <c r="AB76" i="34"/>
  <c r="AA76" i="34"/>
  <c r="AG75" i="34"/>
  <c r="AF75" i="34"/>
  <c r="AE75" i="34"/>
  <c r="AD75" i="34"/>
  <c r="AC75" i="34"/>
  <c r="AB75" i="34"/>
  <c r="AA75" i="34"/>
  <c r="AG74" i="34"/>
  <c r="AF74" i="34"/>
  <c r="AE74" i="34"/>
  <c r="AD74" i="34"/>
  <c r="AC74" i="34"/>
  <c r="AB74" i="34"/>
  <c r="AA74" i="34"/>
  <c r="AG73" i="34"/>
  <c r="AF73" i="34"/>
  <c r="AE73" i="34"/>
  <c r="AD73" i="34"/>
  <c r="AC73" i="34"/>
  <c r="AB73" i="34"/>
  <c r="AA73" i="34"/>
  <c r="AH73" i="34" s="1"/>
  <c r="AI73" i="34" s="1"/>
  <c r="AG72" i="34"/>
  <c r="AF72" i="34"/>
  <c r="AE72" i="34"/>
  <c r="AD72" i="34"/>
  <c r="AC72" i="34"/>
  <c r="AB72" i="34"/>
  <c r="AA72" i="34"/>
  <c r="AG71" i="34"/>
  <c r="AF71" i="34"/>
  <c r="AE71" i="34"/>
  <c r="AD71" i="34"/>
  <c r="AC71" i="34"/>
  <c r="AB71" i="34"/>
  <c r="AA71" i="34"/>
  <c r="AG70" i="34"/>
  <c r="AF70" i="34"/>
  <c r="AE70" i="34"/>
  <c r="AD70" i="34"/>
  <c r="AC70" i="34"/>
  <c r="AB70" i="34"/>
  <c r="AA70" i="34"/>
  <c r="AG69" i="34"/>
  <c r="AF69" i="34"/>
  <c r="AE69" i="34"/>
  <c r="AD69" i="34"/>
  <c r="AC69" i="34"/>
  <c r="AB69" i="34"/>
  <c r="AA69" i="34"/>
  <c r="AH69" i="34" s="1"/>
  <c r="AI69" i="34" s="1"/>
  <c r="AG68" i="34"/>
  <c r="AF68" i="34"/>
  <c r="AE68" i="34"/>
  <c r="AD68" i="34"/>
  <c r="AC68" i="34"/>
  <c r="AB68" i="34"/>
  <c r="AA68" i="34"/>
  <c r="AG67" i="34"/>
  <c r="AF67" i="34"/>
  <c r="AE67" i="34"/>
  <c r="AD67" i="34"/>
  <c r="AC67" i="34"/>
  <c r="AB67" i="34"/>
  <c r="AA67" i="34"/>
  <c r="AG66" i="34"/>
  <c r="AF66" i="34"/>
  <c r="AE66" i="34"/>
  <c r="AD66" i="34"/>
  <c r="AC66" i="34"/>
  <c r="AB66" i="34"/>
  <c r="AA66" i="34"/>
  <c r="AG65" i="34"/>
  <c r="AF65" i="34"/>
  <c r="AE65" i="34"/>
  <c r="AD65" i="34"/>
  <c r="AC65" i="34"/>
  <c r="AB65" i="34"/>
  <c r="AA65" i="34"/>
  <c r="AH65" i="34" s="1"/>
  <c r="AI65" i="34" s="1"/>
  <c r="AG64" i="34"/>
  <c r="AF64" i="34"/>
  <c r="AE64" i="34"/>
  <c r="AD64" i="34"/>
  <c r="AC64" i="34"/>
  <c r="AB64" i="34"/>
  <c r="AA64" i="34"/>
  <c r="AG63" i="34"/>
  <c r="AF63" i="34"/>
  <c r="AE63" i="34"/>
  <c r="AD63" i="34"/>
  <c r="AC63" i="34"/>
  <c r="AB63" i="34"/>
  <c r="AA63" i="34"/>
  <c r="AG62" i="34"/>
  <c r="AF62" i="34"/>
  <c r="AE62" i="34"/>
  <c r="AD62" i="34"/>
  <c r="AC62" i="34"/>
  <c r="AB62" i="34"/>
  <c r="AA62" i="34"/>
  <c r="AG61" i="34"/>
  <c r="AF61" i="34"/>
  <c r="AE61" i="34"/>
  <c r="AD61" i="34"/>
  <c r="AC61" i="34"/>
  <c r="AB61" i="34"/>
  <c r="AA61" i="34"/>
  <c r="AH61" i="34" s="1"/>
  <c r="AI61" i="34" s="1"/>
  <c r="AG60" i="34"/>
  <c r="AF60" i="34"/>
  <c r="AE60" i="34"/>
  <c r="AD60" i="34"/>
  <c r="AC60" i="34"/>
  <c r="AB60" i="34"/>
  <c r="AA60" i="34"/>
  <c r="AG59" i="34"/>
  <c r="AF59" i="34"/>
  <c r="AE59" i="34"/>
  <c r="AD59" i="34"/>
  <c r="AC59" i="34"/>
  <c r="AB59" i="34"/>
  <c r="AA59" i="34"/>
  <c r="AG58" i="34"/>
  <c r="AF58" i="34"/>
  <c r="AE58" i="34"/>
  <c r="AD58" i="34"/>
  <c r="AC58" i="34"/>
  <c r="AB58" i="34"/>
  <c r="AA58" i="34"/>
  <c r="AG57" i="34"/>
  <c r="AF57" i="34"/>
  <c r="AE57" i="34"/>
  <c r="AD57" i="34"/>
  <c r="AC57" i="34"/>
  <c r="AB57" i="34"/>
  <c r="AA57" i="34"/>
  <c r="AH57" i="34" s="1"/>
  <c r="AI57" i="34" s="1"/>
  <c r="AG56" i="34"/>
  <c r="AF56" i="34"/>
  <c r="AE56" i="34"/>
  <c r="AD56" i="34"/>
  <c r="AC56" i="34"/>
  <c r="AB56" i="34"/>
  <c r="AA56" i="34"/>
  <c r="AG55" i="34"/>
  <c r="AF55" i="34"/>
  <c r="AE55" i="34"/>
  <c r="AD55" i="34"/>
  <c r="AC55" i="34"/>
  <c r="AB55" i="34"/>
  <c r="AA55" i="34"/>
  <c r="AG54" i="34"/>
  <c r="AF54" i="34"/>
  <c r="AE54" i="34"/>
  <c r="AD54" i="34"/>
  <c r="AC54" i="34"/>
  <c r="AB54" i="34"/>
  <c r="AA54" i="34"/>
  <c r="AG53" i="34"/>
  <c r="AF53" i="34"/>
  <c r="AE53" i="34"/>
  <c r="AD53" i="34"/>
  <c r="AC53" i="34"/>
  <c r="AB53" i="34"/>
  <c r="AA53" i="34"/>
  <c r="AH53" i="34" s="1"/>
  <c r="AI53" i="34" s="1"/>
  <c r="AG52" i="34"/>
  <c r="AF52" i="34"/>
  <c r="AE52" i="34"/>
  <c r="AD52" i="34"/>
  <c r="AC52" i="34"/>
  <c r="AB52" i="34"/>
  <c r="AA52" i="34"/>
  <c r="AG51" i="34"/>
  <c r="AF51" i="34"/>
  <c r="AE51" i="34"/>
  <c r="AD51" i="34"/>
  <c r="AC51" i="34"/>
  <c r="AB51" i="34"/>
  <c r="AA51" i="34"/>
  <c r="AG50" i="34"/>
  <c r="AF50" i="34"/>
  <c r="AE50" i="34"/>
  <c r="AD50" i="34"/>
  <c r="AC50" i="34"/>
  <c r="AB50" i="34"/>
  <c r="AA50" i="34"/>
  <c r="AG49" i="34"/>
  <c r="AF49" i="34"/>
  <c r="AE49" i="34"/>
  <c r="AD49" i="34"/>
  <c r="AC49" i="34"/>
  <c r="AB49" i="34"/>
  <c r="AA49" i="34"/>
  <c r="AH49" i="34" s="1"/>
  <c r="AI49" i="34" s="1"/>
  <c r="AG48" i="34"/>
  <c r="AF48" i="34"/>
  <c r="AE48" i="34"/>
  <c r="AD48" i="34"/>
  <c r="AC48" i="34"/>
  <c r="AB48" i="34"/>
  <c r="AA48" i="34"/>
  <c r="AG47" i="34"/>
  <c r="AF47" i="34"/>
  <c r="AE47" i="34"/>
  <c r="AD47" i="34"/>
  <c r="AC47" i="34"/>
  <c r="AB47" i="34"/>
  <c r="AA47" i="34"/>
  <c r="AG46" i="34"/>
  <c r="AF46" i="34"/>
  <c r="AE46" i="34"/>
  <c r="AD46" i="34"/>
  <c r="AC46" i="34"/>
  <c r="AB46" i="34"/>
  <c r="AA46" i="34"/>
  <c r="AG45" i="34"/>
  <c r="AF45" i="34"/>
  <c r="AE45" i="34"/>
  <c r="AD45" i="34"/>
  <c r="AC45" i="34"/>
  <c r="AB45" i="34"/>
  <c r="AA45" i="34"/>
  <c r="AH45" i="34" s="1"/>
  <c r="AI45" i="34" s="1"/>
  <c r="AG44" i="34"/>
  <c r="AF44" i="34"/>
  <c r="AE44" i="34"/>
  <c r="AD44" i="34"/>
  <c r="AC44" i="34"/>
  <c r="AB44" i="34"/>
  <c r="AA44" i="34"/>
  <c r="AG43" i="34"/>
  <c r="AF43" i="34"/>
  <c r="AE43" i="34"/>
  <c r="AD43" i="34"/>
  <c r="AC43" i="34"/>
  <c r="AB43" i="34"/>
  <c r="AA43" i="34"/>
  <c r="AG42" i="34"/>
  <c r="AF42" i="34"/>
  <c r="AE42" i="34"/>
  <c r="AD42" i="34"/>
  <c r="AC42" i="34"/>
  <c r="AB42" i="34"/>
  <c r="AA42" i="34"/>
  <c r="AG41" i="34"/>
  <c r="AF41" i="34"/>
  <c r="AE41" i="34"/>
  <c r="AD41" i="34"/>
  <c r="AC41" i="34"/>
  <c r="AB41" i="34"/>
  <c r="AA41" i="34"/>
  <c r="AH41" i="34" s="1"/>
  <c r="AI41" i="34" s="1"/>
  <c r="AG40" i="34"/>
  <c r="AF40" i="34"/>
  <c r="AE40" i="34"/>
  <c r="AD40" i="34"/>
  <c r="AC40" i="34"/>
  <c r="AB40" i="34"/>
  <c r="AA40" i="34"/>
  <c r="AG39" i="34"/>
  <c r="AF39" i="34"/>
  <c r="AE39" i="34"/>
  <c r="AD39" i="34"/>
  <c r="AC39" i="34"/>
  <c r="AB39" i="34"/>
  <c r="AA39" i="34"/>
  <c r="AG38" i="34"/>
  <c r="AF38" i="34"/>
  <c r="AE38" i="34"/>
  <c r="AD38" i="34"/>
  <c r="AC38" i="34"/>
  <c r="AB38" i="34"/>
  <c r="AA38" i="34"/>
  <c r="AG37" i="34"/>
  <c r="AF37" i="34"/>
  <c r="AE37" i="34"/>
  <c r="AD37" i="34"/>
  <c r="AC37" i="34"/>
  <c r="AB37" i="34"/>
  <c r="AA37" i="34"/>
  <c r="AH37" i="34" s="1"/>
  <c r="AI37" i="34" s="1"/>
  <c r="AG36" i="34"/>
  <c r="AF36" i="34"/>
  <c r="AE36" i="34"/>
  <c r="AD36" i="34"/>
  <c r="AC36" i="34"/>
  <c r="AB36" i="34"/>
  <c r="AA36" i="34"/>
  <c r="AG35" i="34"/>
  <c r="AF35" i="34"/>
  <c r="AE35" i="34"/>
  <c r="AD35" i="34"/>
  <c r="AC35" i="34"/>
  <c r="AB35" i="34"/>
  <c r="AA35" i="34"/>
  <c r="AG34" i="34"/>
  <c r="AF34" i="34"/>
  <c r="AE34" i="34"/>
  <c r="AD34" i="34"/>
  <c r="AC34" i="34"/>
  <c r="AB34" i="34"/>
  <c r="AA34" i="34"/>
  <c r="AG33" i="34"/>
  <c r="AF33" i="34"/>
  <c r="AE33" i="34"/>
  <c r="AD33" i="34"/>
  <c r="AC33" i="34"/>
  <c r="AB33" i="34"/>
  <c r="AA33" i="34"/>
  <c r="AH33" i="34" s="1"/>
  <c r="AI33" i="34" s="1"/>
  <c r="AG32" i="34"/>
  <c r="AF32" i="34"/>
  <c r="AE32" i="34"/>
  <c r="AD32" i="34"/>
  <c r="AC32" i="34"/>
  <c r="AB32" i="34"/>
  <c r="AA32" i="34"/>
  <c r="AG31" i="34"/>
  <c r="AF31" i="34"/>
  <c r="AE31" i="34"/>
  <c r="AD31" i="34"/>
  <c r="AC31" i="34"/>
  <c r="AB31" i="34"/>
  <c r="AA31" i="34"/>
  <c r="AG30" i="34"/>
  <c r="AF30" i="34"/>
  <c r="AE30" i="34"/>
  <c r="AD30" i="34"/>
  <c r="AC30" i="34"/>
  <c r="AB30" i="34"/>
  <c r="AA30" i="34"/>
  <c r="AG29" i="34"/>
  <c r="AF29" i="34"/>
  <c r="AE29" i="34"/>
  <c r="AD29" i="34"/>
  <c r="AC29" i="34"/>
  <c r="AB29" i="34"/>
  <c r="AA29" i="34"/>
  <c r="AH29" i="34" s="1"/>
  <c r="AI29" i="34" s="1"/>
  <c r="AG28" i="34"/>
  <c r="AF28" i="34"/>
  <c r="AE28" i="34"/>
  <c r="AD28" i="34"/>
  <c r="AC28" i="34"/>
  <c r="AB28" i="34"/>
  <c r="AA28" i="34"/>
  <c r="AG27" i="34"/>
  <c r="AF27" i="34"/>
  <c r="AE27" i="34"/>
  <c r="AD27" i="34"/>
  <c r="AC27" i="34"/>
  <c r="AB27" i="34"/>
  <c r="AA27" i="34"/>
  <c r="AG26" i="34"/>
  <c r="AF26" i="34"/>
  <c r="AE26" i="34"/>
  <c r="AD26" i="34"/>
  <c r="AC26" i="34"/>
  <c r="AB26" i="34"/>
  <c r="AA26" i="34"/>
  <c r="AG25" i="34"/>
  <c r="AF25" i="34"/>
  <c r="AE25" i="34"/>
  <c r="AD25" i="34"/>
  <c r="AC25" i="34"/>
  <c r="AB25" i="34"/>
  <c r="AA25" i="34"/>
  <c r="AH25" i="34" s="1"/>
  <c r="AI25" i="34" s="1"/>
  <c r="AG24" i="34"/>
  <c r="AF24" i="34"/>
  <c r="AE24" i="34"/>
  <c r="AD24" i="34"/>
  <c r="AC24" i="34"/>
  <c r="AB24" i="34"/>
  <c r="AA24" i="34"/>
  <c r="AG23" i="34"/>
  <c r="AF23" i="34"/>
  <c r="AE23" i="34"/>
  <c r="AD23" i="34"/>
  <c r="AC23" i="34"/>
  <c r="AB23" i="34"/>
  <c r="AA23" i="34"/>
  <c r="AG22" i="34"/>
  <c r="AF22" i="34"/>
  <c r="AE22" i="34"/>
  <c r="AD22" i="34"/>
  <c r="AC22" i="34"/>
  <c r="AB22" i="34"/>
  <c r="AA22" i="34"/>
  <c r="AG21" i="34"/>
  <c r="AF21" i="34"/>
  <c r="AE21" i="34"/>
  <c r="AD21" i="34"/>
  <c r="AC21" i="34"/>
  <c r="AB21" i="34"/>
  <c r="AA21" i="34"/>
  <c r="AH21" i="34" s="1"/>
  <c r="AI21" i="34" s="1"/>
  <c r="AG20" i="34"/>
  <c r="AF20" i="34"/>
  <c r="AE20" i="34"/>
  <c r="AD20" i="34"/>
  <c r="AC20" i="34"/>
  <c r="AB20" i="34"/>
  <c r="AA20" i="34"/>
  <c r="AG19" i="34"/>
  <c r="AF19" i="34"/>
  <c r="AE19" i="34"/>
  <c r="AD19" i="34"/>
  <c r="AC19" i="34"/>
  <c r="AB19" i="34"/>
  <c r="AA19" i="34"/>
  <c r="AG18" i="34"/>
  <c r="AF18" i="34"/>
  <c r="AE18" i="34"/>
  <c r="AD18" i="34"/>
  <c r="AC18" i="34"/>
  <c r="AB18" i="34"/>
  <c r="AA18" i="34"/>
  <c r="AG11" i="34"/>
  <c r="AF11" i="34"/>
  <c r="AE11" i="34"/>
  <c r="AD11" i="34"/>
  <c r="AC11" i="34"/>
  <c r="AB11" i="34"/>
  <c r="AA11" i="34"/>
  <c r="AH11" i="34" s="1"/>
  <c r="T585" i="34"/>
  <c r="V585" i="34" s="1"/>
  <c r="T584" i="34"/>
  <c r="V584" i="34" s="1"/>
  <c r="T583" i="34"/>
  <c r="V583" i="34" s="1"/>
  <c r="T582" i="34"/>
  <c r="V582" i="34" s="1"/>
  <c r="T581" i="34"/>
  <c r="V581" i="34" s="1"/>
  <c r="T580" i="34"/>
  <c r="V580" i="34" s="1"/>
  <c r="T579" i="34"/>
  <c r="V579" i="34" s="1"/>
  <c r="T578" i="34"/>
  <c r="V578" i="34" s="1"/>
  <c r="T577" i="34"/>
  <c r="V577" i="34" s="1"/>
  <c r="T576" i="34"/>
  <c r="V576" i="34" s="1"/>
  <c r="T575" i="34"/>
  <c r="V575" i="34" s="1"/>
  <c r="T574" i="34"/>
  <c r="V574" i="34" s="1"/>
  <c r="T573" i="34"/>
  <c r="V573" i="34" s="1"/>
  <c r="T572" i="34"/>
  <c r="V572" i="34" s="1"/>
  <c r="T571" i="34"/>
  <c r="V571" i="34" s="1"/>
  <c r="T570" i="34"/>
  <c r="V570" i="34" s="1"/>
  <c r="T569" i="34"/>
  <c r="V569" i="34" s="1"/>
  <c r="T568" i="34"/>
  <c r="V568" i="34" s="1"/>
  <c r="T567" i="34"/>
  <c r="V567" i="34" s="1"/>
  <c r="T566" i="34"/>
  <c r="V566" i="34" s="1"/>
  <c r="T565" i="34"/>
  <c r="V565" i="34" s="1"/>
  <c r="T564" i="34"/>
  <c r="V564" i="34" s="1"/>
  <c r="T563" i="34"/>
  <c r="V563" i="34" s="1"/>
  <c r="T562" i="34"/>
  <c r="V562" i="34" s="1"/>
  <c r="T561" i="34"/>
  <c r="V561" i="34" s="1"/>
  <c r="T560" i="34"/>
  <c r="V560" i="34" s="1"/>
  <c r="T559" i="34"/>
  <c r="V559" i="34" s="1"/>
  <c r="T558" i="34"/>
  <c r="V558" i="34" s="1"/>
  <c r="T557" i="34"/>
  <c r="V557" i="34" s="1"/>
  <c r="T556" i="34"/>
  <c r="V556" i="34" s="1"/>
  <c r="T555" i="34"/>
  <c r="V555" i="34" s="1"/>
  <c r="T554" i="34"/>
  <c r="V554" i="34" s="1"/>
  <c r="T553" i="34"/>
  <c r="V553" i="34" s="1"/>
  <c r="T552" i="34"/>
  <c r="V552" i="34" s="1"/>
  <c r="T551" i="34"/>
  <c r="V551" i="34" s="1"/>
  <c r="T550" i="34"/>
  <c r="V550" i="34" s="1"/>
  <c r="T549" i="34"/>
  <c r="V549" i="34" s="1"/>
  <c r="T548" i="34"/>
  <c r="V548" i="34" s="1"/>
  <c r="T547" i="34"/>
  <c r="V547" i="34" s="1"/>
  <c r="T546" i="34"/>
  <c r="V546" i="34" s="1"/>
  <c r="T545" i="34"/>
  <c r="V545" i="34" s="1"/>
  <c r="T544" i="34"/>
  <c r="V544" i="34" s="1"/>
  <c r="T543" i="34"/>
  <c r="V543" i="34" s="1"/>
  <c r="T542" i="34"/>
  <c r="V542" i="34" s="1"/>
  <c r="T541" i="34"/>
  <c r="V541" i="34" s="1"/>
  <c r="T540" i="34"/>
  <c r="V540" i="34" s="1"/>
  <c r="T539" i="34"/>
  <c r="V539" i="34" s="1"/>
  <c r="T538" i="34"/>
  <c r="V538" i="34" s="1"/>
  <c r="T537" i="34"/>
  <c r="V537" i="34" s="1"/>
  <c r="T536" i="34"/>
  <c r="V536" i="34" s="1"/>
  <c r="T535" i="34"/>
  <c r="V535" i="34" s="1"/>
  <c r="T534" i="34"/>
  <c r="V534" i="34" s="1"/>
  <c r="T533" i="34"/>
  <c r="V533" i="34" s="1"/>
  <c r="T532" i="34"/>
  <c r="V532" i="34" s="1"/>
  <c r="T531" i="34"/>
  <c r="V531" i="34" s="1"/>
  <c r="T530" i="34"/>
  <c r="V530" i="34" s="1"/>
  <c r="T529" i="34"/>
  <c r="V529" i="34" s="1"/>
  <c r="T528" i="34"/>
  <c r="V528" i="34" s="1"/>
  <c r="T527" i="34"/>
  <c r="V527" i="34" s="1"/>
  <c r="T526" i="34"/>
  <c r="V526" i="34" s="1"/>
  <c r="T525" i="34"/>
  <c r="V525" i="34" s="1"/>
  <c r="T524" i="34"/>
  <c r="V524" i="34" s="1"/>
  <c r="T523" i="34"/>
  <c r="V523" i="34" s="1"/>
  <c r="T522" i="34"/>
  <c r="V522" i="34" s="1"/>
  <c r="T521" i="34"/>
  <c r="V521" i="34" s="1"/>
  <c r="T520" i="34"/>
  <c r="V520" i="34" s="1"/>
  <c r="T519" i="34"/>
  <c r="V519" i="34" s="1"/>
  <c r="T518" i="34"/>
  <c r="V518" i="34" s="1"/>
  <c r="T517" i="34"/>
  <c r="V517" i="34" s="1"/>
  <c r="T516" i="34"/>
  <c r="V516" i="34" s="1"/>
  <c r="T515" i="34"/>
  <c r="V515" i="34" s="1"/>
  <c r="T514" i="34"/>
  <c r="V514" i="34" s="1"/>
  <c r="T513" i="34"/>
  <c r="V513" i="34" s="1"/>
  <c r="T512" i="34"/>
  <c r="V512" i="34" s="1"/>
  <c r="T511" i="34"/>
  <c r="V511" i="34" s="1"/>
  <c r="T510" i="34"/>
  <c r="V510" i="34" s="1"/>
  <c r="T509" i="34"/>
  <c r="V509" i="34" s="1"/>
  <c r="T508" i="34"/>
  <c r="V508" i="34" s="1"/>
  <c r="T507" i="34"/>
  <c r="V507" i="34" s="1"/>
  <c r="T506" i="34"/>
  <c r="V506" i="34" s="1"/>
  <c r="T505" i="34"/>
  <c r="V505" i="34" s="1"/>
  <c r="T504" i="34"/>
  <c r="V504" i="34" s="1"/>
  <c r="T503" i="34"/>
  <c r="V503" i="34" s="1"/>
  <c r="T502" i="34"/>
  <c r="V502" i="34" s="1"/>
  <c r="T501" i="34"/>
  <c r="V501" i="34" s="1"/>
  <c r="T500" i="34"/>
  <c r="V500" i="34" s="1"/>
  <c r="T499" i="34"/>
  <c r="V499" i="34" s="1"/>
  <c r="T498" i="34"/>
  <c r="V498" i="34" s="1"/>
  <c r="T497" i="34"/>
  <c r="V497" i="34" s="1"/>
  <c r="T496" i="34"/>
  <c r="V496" i="34" s="1"/>
  <c r="T495" i="34"/>
  <c r="V495" i="34" s="1"/>
  <c r="T494" i="34"/>
  <c r="V494" i="34" s="1"/>
  <c r="T493" i="34"/>
  <c r="V493" i="34" s="1"/>
  <c r="T492" i="34"/>
  <c r="V492" i="34" s="1"/>
  <c r="T491" i="34"/>
  <c r="V491" i="34" s="1"/>
  <c r="T490" i="34"/>
  <c r="V490" i="34" s="1"/>
  <c r="T489" i="34"/>
  <c r="V489" i="34" s="1"/>
  <c r="T488" i="34"/>
  <c r="V488" i="34" s="1"/>
  <c r="T487" i="34"/>
  <c r="V487" i="34" s="1"/>
  <c r="T486" i="34"/>
  <c r="V486" i="34" s="1"/>
  <c r="T485" i="34"/>
  <c r="V485" i="34" s="1"/>
  <c r="T484" i="34"/>
  <c r="V484" i="34" s="1"/>
  <c r="T483" i="34"/>
  <c r="V483" i="34" s="1"/>
  <c r="T482" i="34"/>
  <c r="V482" i="34" s="1"/>
  <c r="T481" i="34"/>
  <c r="V481" i="34" s="1"/>
  <c r="T480" i="34"/>
  <c r="V480" i="34" s="1"/>
  <c r="T479" i="34"/>
  <c r="V479" i="34" s="1"/>
  <c r="T478" i="34"/>
  <c r="V478" i="34" s="1"/>
  <c r="T477" i="34"/>
  <c r="V477" i="34" s="1"/>
  <c r="T476" i="34"/>
  <c r="V476" i="34" s="1"/>
  <c r="T475" i="34"/>
  <c r="V475" i="34" s="1"/>
  <c r="T474" i="34"/>
  <c r="V474" i="34" s="1"/>
  <c r="T473" i="34"/>
  <c r="V473" i="34" s="1"/>
  <c r="T472" i="34"/>
  <c r="V472" i="34" s="1"/>
  <c r="T471" i="34"/>
  <c r="V471" i="34" s="1"/>
  <c r="T470" i="34"/>
  <c r="V470" i="34" s="1"/>
  <c r="T469" i="34"/>
  <c r="V469" i="34" s="1"/>
  <c r="T468" i="34"/>
  <c r="V468" i="34" s="1"/>
  <c r="T467" i="34"/>
  <c r="V467" i="34" s="1"/>
  <c r="T466" i="34"/>
  <c r="V466" i="34" s="1"/>
  <c r="T465" i="34"/>
  <c r="V465" i="34" s="1"/>
  <c r="T464" i="34"/>
  <c r="V464" i="34" s="1"/>
  <c r="T463" i="34"/>
  <c r="V463" i="34" s="1"/>
  <c r="T462" i="34"/>
  <c r="V462" i="34" s="1"/>
  <c r="T461" i="34"/>
  <c r="V461" i="34" s="1"/>
  <c r="T460" i="34"/>
  <c r="V460" i="34" s="1"/>
  <c r="T459" i="34"/>
  <c r="V459" i="34" s="1"/>
  <c r="T458" i="34"/>
  <c r="V458" i="34" s="1"/>
  <c r="T457" i="34"/>
  <c r="V457" i="34" s="1"/>
  <c r="T456" i="34"/>
  <c r="V456" i="34" s="1"/>
  <c r="T455" i="34"/>
  <c r="V455" i="34" s="1"/>
  <c r="T454" i="34"/>
  <c r="V454" i="34" s="1"/>
  <c r="T453" i="34"/>
  <c r="V453" i="34" s="1"/>
  <c r="T452" i="34"/>
  <c r="V452" i="34" s="1"/>
  <c r="T451" i="34"/>
  <c r="V451" i="34" s="1"/>
  <c r="T450" i="34"/>
  <c r="V450" i="34" s="1"/>
  <c r="T449" i="34"/>
  <c r="V449" i="34" s="1"/>
  <c r="T448" i="34"/>
  <c r="V448" i="34" s="1"/>
  <c r="T447" i="34"/>
  <c r="V447" i="34" s="1"/>
  <c r="T446" i="34"/>
  <c r="V446" i="34" s="1"/>
  <c r="T445" i="34"/>
  <c r="V445" i="34" s="1"/>
  <c r="T444" i="34"/>
  <c r="V444" i="34" s="1"/>
  <c r="T443" i="34"/>
  <c r="V443" i="34" s="1"/>
  <c r="T442" i="34"/>
  <c r="V442" i="34" s="1"/>
  <c r="T441" i="34"/>
  <c r="V441" i="34" s="1"/>
  <c r="T440" i="34"/>
  <c r="V440" i="34" s="1"/>
  <c r="T439" i="34"/>
  <c r="V439" i="34" s="1"/>
  <c r="T438" i="34"/>
  <c r="V438" i="34" s="1"/>
  <c r="T437" i="34"/>
  <c r="V437" i="34" s="1"/>
  <c r="T436" i="34"/>
  <c r="V436" i="34" s="1"/>
  <c r="T435" i="34"/>
  <c r="V435" i="34" s="1"/>
  <c r="T434" i="34"/>
  <c r="V434" i="34" s="1"/>
  <c r="T433" i="34"/>
  <c r="V433" i="34" s="1"/>
  <c r="T432" i="34"/>
  <c r="V432" i="34" s="1"/>
  <c r="T431" i="34"/>
  <c r="V431" i="34" s="1"/>
  <c r="T430" i="34"/>
  <c r="V430" i="34" s="1"/>
  <c r="T429" i="34"/>
  <c r="V429" i="34" s="1"/>
  <c r="T428" i="34"/>
  <c r="V428" i="34" s="1"/>
  <c r="T427" i="34"/>
  <c r="V427" i="34" s="1"/>
  <c r="T426" i="34"/>
  <c r="V426" i="34" s="1"/>
  <c r="T425" i="34"/>
  <c r="V425" i="34" s="1"/>
  <c r="T424" i="34"/>
  <c r="V424" i="34" s="1"/>
  <c r="T423" i="34"/>
  <c r="V423" i="34" s="1"/>
  <c r="T422" i="34"/>
  <c r="V422" i="34" s="1"/>
  <c r="T421" i="34"/>
  <c r="V421" i="34" s="1"/>
  <c r="T420" i="34"/>
  <c r="V420" i="34" s="1"/>
  <c r="T419" i="34"/>
  <c r="V419" i="34" s="1"/>
  <c r="T418" i="34"/>
  <c r="V418" i="34" s="1"/>
  <c r="T417" i="34"/>
  <c r="V417" i="34" s="1"/>
  <c r="T416" i="34"/>
  <c r="V416" i="34" s="1"/>
  <c r="T415" i="34"/>
  <c r="V415" i="34" s="1"/>
  <c r="T414" i="34"/>
  <c r="V414" i="34" s="1"/>
  <c r="T413" i="34"/>
  <c r="V413" i="34" s="1"/>
  <c r="T412" i="34"/>
  <c r="V412" i="34" s="1"/>
  <c r="T411" i="34"/>
  <c r="V411" i="34" s="1"/>
  <c r="T410" i="34"/>
  <c r="V410" i="34" s="1"/>
  <c r="T409" i="34"/>
  <c r="V409" i="34" s="1"/>
  <c r="T408" i="34"/>
  <c r="V408" i="34" s="1"/>
  <c r="T407" i="34"/>
  <c r="V407" i="34" s="1"/>
  <c r="T406" i="34"/>
  <c r="V406" i="34" s="1"/>
  <c r="T405" i="34"/>
  <c r="V405" i="34" s="1"/>
  <c r="T404" i="34"/>
  <c r="V404" i="34" s="1"/>
  <c r="T403" i="34"/>
  <c r="V403" i="34" s="1"/>
  <c r="T402" i="34"/>
  <c r="V402" i="34" s="1"/>
  <c r="T401" i="34"/>
  <c r="V401" i="34" s="1"/>
  <c r="T400" i="34"/>
  <c r="V400" i="34" s="1"/>
  <c r="T399" i="34"/>
  <c r="V399" i="34" s="1"/>
  <c r="T398" i="34"/>
  <c r="V398" i="34" s="1"/>
  <c r="T397" i="34"/>
  <c r="V397" i="34" s="1"/>
  <c r="T396" i="34"/>
  <c r="V396" i="34" s="1"/>
  <c r="T395" i="34"/>
  <c r="V395" i="34" s="1"/>
  <c r="T394" i="34"/>
  <c r="V394" i="34" s="1"/>
  <c r="T393" i="34"/>
  <c r="V393" i="34" s="1"/>
  <c r="T392" i="34"/>
  <c r="V392" i="34" s="1"/>
  <c r="T391" i="34"/>
  <c r="V391" i="34" s="1"/>
  <c r="T390" i="34"/>
  <c r="V390" i="34" s="1"/>
  <c r="T389" i="34"/>
  <c r="V389" i="34" s="1"/>
  <c r="T388" i="34"/>
  <c r="V388" i="34" s="1"/>
  <c r="T387" i="34"/>
  <c r="V387" i="34" s="1"/>
  <c r="T386" i="34"/>
  <c r="V386" i="34" s="1"/>
  <c r="T385" i="34"/>
  <c r="V385" i="34" s="1"/>
  <c r="T384" i="34"/>
  <c r="V384" i="34" s="1"/>
  <c r="T383" i="34"/>
  <c r="V383" i="34" s="1"/>
  <c r="T382" i="34"/>
  <c r="V382" i="34" s="1"/>
  <c r="T381" i="34"/>
  <c r="V381" i="34" s="1"/>
  <c r="T380" i="34"/>
  <c r="V380" i="34" s="1"/>
  <c r="T379" i="34"/>
  <c r="V379" i="34" s="1"/>
  <c r="T378" i="34"/>
  <c r="V378" i="34" s="1"/>
  <c r="T377" i="34"/>
  <c r="V377" i="34" s="1"/>
  <c r="T376" i="34"/>
  <c r="V376" i="34" s="1"/>
  <c r="T375" i="34"/>
  <c r="V375" i="34" s="1"/>
  <c r="T374" i="34"/>
  <c r="V374" i="34" s="1"/>
  <c r="T373" i="34"/>
  <c r="V373" i="34" s="1"/>
  <c r="T372" i="34"/>
  <c r="V372" i="34" s="1"/>
  <c r="T371" i="34"/>
  <c r="V371" i="34" s="1"/>
  <c r="T370" i="34"/>
  <c r="V370" i="34" s="1"/>
  <c r="T369" i="34"/>
  <c r="V369" i="34" s="1"/>
  <c r="T368" i="34"/>
  <c r="V368" i="34" s="1"/>
  <c r="T367" i="34"/>
  <c r="V367" i="34" s="1"/>
  <c r="T366" i="34"/>
  <c r="V366" i="34" s="1"/>
  <c r="T365" i="34"/>
  <c r="V365" i="34" s="1"/>
  <c r="T364" i="34"/>
  <c r="V364" i="34" s="1"/>
  <c r="T363" i="34"/>
  <c r="V363" i="34" s="1"/>
  <c r="T362" i="34"/>
  <c r="V362" i="34" s="1"/>
  <c r="T361" i="34"/>
  <c r="V361" i="34" s="1"/>
  <c r="T360" i="34"/>
  <c r="V360" i="34" s="1"/>
  <c r="T359" i="34"/>
  <c r="V359" i="34" s="1"/>
  <c r="T358" i="34"/>
  <c r="V358" i="34" s="1"/>
  <c r="T357" i="34"/>
  <c r="V357" i="34" s="1"/>
  <c r="T356" i="34"/>
  <c r="V356" i="34" s="1"/>
  <c r="T355" i="34"/>
  <c r="V355" i="34" s="1"/>
  <c r="T354" i="34"/>
  <c r="V354" i="34" s="1"/>
  <c r="T353" i="34"/>
  <c r="V353" i="34" s="1"/>
  <c r="T352" i="34"/>
  <c r="V352" i="34" s="1"/>
  <c r="T351" i="34"/>
  <c r="V351" i="34" s="1"/>
  <c r="T350" i="34"/>
  <c r="V350" i="34" s="1"/>
  <c r="T349" i="34"/>
  <c r="V349" i="34" s="1"/>
  <c r="T348" i="34"/>
  <c r="V348" i="34" s="1"/>
  <c r="T347" i="34"/>
  <c r="V347" i="34" s="1"/>
  <c r="T346" i="34"/>
  <c r="V346" i="34" s="1"/>
  <c r="T345" i="34"/>
  <c r="V345" i="34" s="1"/>
  <c r="T344" i="34"/>
  <c r="V344" i="34" s="1"/>
  <c r="T343" i="34"/>
  <c r="V343" i="34" s="1"/>
  <c r="T342" i="34"/>
  <c r="V342" i="34" s="1"/>
  <c r="T341" i="34"/>
  <c r="V341" i="34" s="1"/>
  <c r="T340" i="34"/>
  <c r="V340" i="34" s="1"/>
  <c r="T339" i="34"/>
  <c r="V339" i="34" s="1"/>
  <c r="T338" i="34"/>
  <c r="V338" i="34" s="1"/>
  <c r="T337" i="34"/>
  <c r="V337" i="34" s="1"/>
  <c r="T336" i="34"/>
  <c r="V336" i="34" s="1"/>
  <c r="T335" i="34"/>
  <c r="V335" i="34" s="1"/>
  <c r="T334" i="34"/>
  <c r="V334" i="34" s="1"/>
  <c r="T333" i="34"/>
  <c r="V333" i="34" s="1"/>
  <c r="T332" i="34"/>
  <c r="V332" i="34" s="1"/>
  <c r="T331" i="34"/>
  <c r="V331" i="34" s="1"/>
  <c r="T330" i="34"/>
  <c r="V330" i="34" s="1"/>
  <c r="T329" i="34"/>
  <c r="V329" i="34" s="1"/>
  <c r="T328" i="34"/>
  <c r="V328" i="34" s="1"/>
  <c r="T327" i="34"/>
  <c r="V327" i="34" s="1"/>
  <c r="T326" i="34"/>
  <c r="V326" i="34" s="1"/>
  <c r="T325" i="34"/>
  <c r="V325" i="34" s="1"/>
  <c r="T324" i="34"/>
  <c r="V324" i="34" s="1"/>
  <c r="T323" i="34"/>
  <c r="V323" i="34" s="1"/>
  <c r="T322" i="34"/>
  <c r="V322" i="34" s="1"/>
  <c r="T321" i="34"/>
  <c r="V321" i="34" s="1"/>
  <c r="T320" i="34"/>
  <c r="V320" i="34" s="1"/>
  <c r="T319" i="34"/>
  <c r="V319" i="34" s="1"/>
  <c r="T318" i="34"/>
  <c r="V318" i="34" s="1"/>
  <c r="T317" i="34"/>
  <c r="V317" i="34" s="1"/>
  <c r="T316" i="34"/>
  <c r="V316" i="34" s="1"/>
  <c r="T315" i="34"/>
  <c r="V315" i="34" s="1"/>
  <c r="T314" i="34"/>
  <c r="V314" i="34" s="1"/>
  <c r="T313" i="34"/>
  <c r="V313" i="34" s="1"/>
  <c r="T312" i="34"/>
  <c r="V312" i="34" s="1"/>
  <c r="T311" i="34"/>
  <c r="V311" i="34" s="1"/>
  <c r="T310" i="34"/>
  <c r="V310" i="34" s="1"/>
  <c r="T309" i="34"/>
  <c r="V309" i="34" s="1"/>
  <c r="T308" i="34"/>
  <c r="V308" i="34" s="1"/>
  <c r="T307" i="34"/>
  <c r="V307" i="34" s="1"/>
  <c r="T306" i="34"/>
  <c r="V306" i="34" s="1"/>
  <c r="T305" i="34"/>
  <c r="V305" i="34" s="1"/>
  <c r="T304" i="34"/>
  <c r="V304" i="34" s="1"/>
  <c r="T303" i="34"/>
  <c r="V303" i="34" s="1"/>
  <c r="T302" i="34"/>
  <c r="V302" i="34" s="1"/>
  <c r="T301" i="34"/>
  <c r="V301" i="34" s="1"/>
  <c r="T300" i="34"/>
  <c r="V300" i="34" s="1"/>
  <c r="T299" i="34"/>
  <c r="V299" i="34" s="1"/>
  <c r="T298" i="34"/>
  <c r="V298" i="34" s="1"/>
  <c r="T297" i="34"/>
  <c r="V297" i="34" s="1"/>
  <c r="T296" i="34"/>
  <c r="V296" i="34" s="1"/>
  <c r="T295" i="34"/>
  <c r="V295" i="34" s="1"/>
  <c r="T294" i="34"/>
  <c r="V294" i="34" s="1"/>
  <c r="T293" i="34"/>
  <c r="V293" i="34" s="1"/>
  <c r="T292" i="34"/>
  <c r="V292" i="34" s="1"/>
  <c r="T291" i="34"/>
  <c r="V291" i="34" s="1"/>
  <c r="T290" i="34"/>
  <c r="V290" i="34" s="1"/>
  <c r="T289" i="34"/>
  <c r="V289" i="34" s="1"/>
  <c r="T288" i="34"/>
  <c r="V288" i="34" s="1"/>
  <c r="T287" i="34"/>
  <c r="V287" i="34" s="1"/>
  <c r="T286" i="34"/>
  <c r="V286" i="34" s="1"/>
  <c r="T285" i="34"/>
  <c r="V285" i="34" s="1"/>
  <c r="T284" i="34"/>
  <c r="V284" i="34" s="1"/>
  <c r="T283" i="34"/>
  <c r="V283" i="34" s="1"/>
  <c r="T282" i="34"/>
  <c r="V282" i="34" s="1"/>
  <c r="T281" i="34"/>
  <c r="V281" i="34" s="1"/>
  <c r="T280" i="34"/>
  <c r="V280" i="34" s="1"/>
  <c r="T279" i="34"/>
  <c r="V279" i="34" s="1"/>
  <c r="T278" i="34"/>
  <c r="V278" i="34" s="1"/>
  <c r="T277" i="34"/>
  <c r="V277" i="34" s="1"/>
  <c r="T276" i="34"/>
  <c r="V276" i="34" s="1"/>
  <c r="T275" i="34"/>
  <c r="V275" i="34" s="1"/>
  <c r="T274" i="34"/>
  <c r="V274" i="34" s="1"/>
  <c r="T273" i="34"/>
  <c r="V273" i="34" s="1"/>
  <c r="T272" i="34"/>
  <c r="V272" i="34" s="1"/>
  <c r="T271" i="34"/>
  <c r="V271" i="34" s="1"/>
  <c r="T270" i="34"/>
  <c r="V270" i="34" s="1"/>
  <c r="T269" i="34"/>
  <c r="V269" i="34" s="1"/>
  <c r="T268" i="34"/>
  <c r="V268" i="34" s="1"/>
  <c r="T267" i="34"/>
  <c r="V267" i="34" s="1"/>
  <c r="T266" i="34"/>
  <c r="V266" i="34" s="1"/>
  <c r="T265" i="34"/>
  <c r="V265" i="34" s="1"/>
  <c r="T264" i="34"/>
  <c r="V264" i="34" s="1"/>
  <c r="T263" i="34"/>
  <c r="V263" i="34" s="1"/>
  <c r="T262" i="34"/>
  <c r="V262" i="34" s="1"/>
  <c r="T261" i="34"/>
  <c r="V261" i="34" s="1"/>
  <c r="T260" i="34"/>
  <c r="V260" i="34" s="1"/>
  <c r="T259" i="34"/>
  <c r="V259" i="34" s="1"/>
  <c r="T258" i="34"/>
  <c r="V258" i="34" s="1"/>
  <c r="T257" i="34"/>
  <c r="V257" i="34" s="1"/>
  <c r="T256" i="34"/>
  <c r="V256" i="34" s="1"/>
  <c r="T255" i="34"/>
  <c r="V255" i="34" s="1"/>
  <c r="T254" i="34"/>
  <c r="V254" i="34" s="1"/>
  <c r="T253" i="34"/>
  <c r="V253" i="34" s="1"/>
  <c r="T252" i="34"/>
  <c r="V252" i="34" s="1"/>
  <c r="T251" i="34"/>
  <c r="V251" i="34" s="1"/>
  <c r="T250" i="34"/>
  <c r="V250" i="34" s="1"/>
  <c r="T249" i="34"/>
  <c r="V249" i="34" s="1"/>
  <c r="T248" i="34"/>
  <c r="V248" i="34" s="1"/>
  <c r="T247" i="34"/>
  <c r="V247" i="34" s="1"/>
  <c r="T246" i="34"/>
  <c r="V246" i="34" s="1"/>
  <c r="T245" i="34"/>
  <c r="V245" i="34" s="1"/>
  <c r="T244" i="34"/>
  <c r="V244" i="34" s="1"/>
  <c r="T243" i="34"/>
  <c r="V243" i="34" s="1"/>
  <c r="T242" i="34"/>
  <c r="V242" i="34" s="1"/>
  <c r="T241" i="34"/>
  <c r="V241" i="34" s="1"/>
  <c r="T240" i="34"/>
  <c r="V240" i="34" s="1"/>
  <c r="T239" i="34"/>
  <c r="V239" i="34" s="1"/>
  <c r="T238" i="34"/>
  <c r="V238" i="34" s="1"/>
  <c r="T237" i="34"/>
  <c r="V237" i="34" s="1"/>
  <c r="T236" i="34"/>
  <c r="V236" i="34" s="1"/>
  <c r="T235" i="34"/>
  <c r="V235" i="34" s="1"/>
  <c r="T234" i="34"/>
  <c r="V234" i="34" s="1"/>
  <c r="T233" i="34"/>
  <c r="V233" i="34" s="1"/>
  <c r="T232" i="34"/>
  <c r="V232" i="34" s="1"/>
  <c r="T231" i="34"/>
  <c r="V231" i="34" s="1"/>
  <c r="T230" i="34"/>
  <c r="V230" i="34" s="1"/>
  <c r="T229" i="34"/>
  <c r="V229" i="34" s="1"/>
  <c r="T228" i="34"/>
  <c r="V228" i="34" s="1"/>
  <c r="T227" i="34"/>
  <c r="V227" i="34" s="1"/>
  <c r="T226" i="34"/>
  <c r="V226" i="34" s="1"/>
  <c r="T225" i="34"/>
  <c r="V225" i="34" s="1"/>
  <c r="T224" i="34"/>
  <c r="V224" i="34" s="1"/>
  <c r="T223" i="34"/>
  <c r="V223" i="34" s="1"/>
  <c r="T222" i="34"/>
  <c r="V222" i="34" s="1"/>
  <c r="T221" i="34"/>
  <c r="V221" i="34" s="1"/>
  <c r="T220" i="34"/>
  <c r="V220" i="34" s="1"/>
  <c r="T219" i="34"/>
  <c r="V219" i="34" s="1"/>
  <c r="T218" i="34"/>
  <c r="V218" i="34" s="1"/>
  <c r="T217" i="34"/>
  <c r="V217" i="34" s="1"/>
  <c r="T216" i="34"/>
  <c r="V216" i="34" s="1"/>
  <c r="T215" i="34"/>
  <c r="V215" i="34" s="1"/>
  <c r="T214" i="34"/>
  <c r="V214" i="34" s="1"/>
  <c r="T213" i="34"/>
  <c r="V213" i="34" s="1"/>
  <c r="T212" i="34"/>
  <c r="V212" i="34" s="1"/>
  <c r="T211" i="34"/>
  <c r="V211" i="34" s="1"/>
  <c r="T210" i="34"/>
  <c r="V210" i="34" s="1"/>
  <c r="T209" i="34"/>
  <c r="V209" i="34" s="1"/>
  <c r="T208" i="34"/>
  <c r="V208" i="34" s="1"/>
  <c r="T207" i="34"/>
  <c r="V207" i="34" s="1"/>
  <c r="T206" i="34"/>
  <c r="V206" i="34" s="1"/>
  <c r="T205" i="34"/>
  <c r="V205" i="34" s="1"/>
  <c r="T204" i="34"/>
  <c r="V204" i="34" s="1"/>
  <c r="T203" i="34"/>
  <c r="V203" i="34" s="1"/>
  <c r="T202" i="34"/>
  <c r="V202" i="34" s="1"/>
  <c r="T201" i="34"/>
  <c r="V201" i="34" s="1"/>
  <c r="T200" i="34"/>
  <c r="V200" i="34" s="1"/>
  <c r="T199" i="34"/>
  <c r="V199" i="34" s="1"/>
  <c r="T198" i="34"/>
  <c r="V198" i="34" s="1"/>
  <c r="T197" i="34"/>
  <c r="V197" i="34" s="1"/>
  <c r="T196" i="34"/>
  <c r="V196" i="34" s="1"/>
  <c r="T195" i="34"/>
  <c r="V195" i="34" s="1"/>
  <c r="T194" i="34"/>
  <c r="V194" i="34" s="1"/>
  <c r="T193" i="34"/>
  <c r="V193" i="34" s="1"/>
  <c r="T192" i="34"/>
  <c r="V192" i="34" s="1"/>
  <c r="T191" i="34"/>
  <c r="V191" i="34" s="1"/>
  <c r="T190" i="34"/>
  <c r="V190" i="34" s="1"/>
  <c r="T189" i="34"/>
  <c r="V189" i="34" s="1"/>
  <c r="T188" i="34"/>
  <c r="V188" i="34" s="1"/>
  <c r="T187" i="34"/>
  <c r="V187" i="34" s="1"/>
  <c r="T186" i="34"/>
  <c r="V186" i="34" s="1"/>
  <c r="T185" i="34"/>
  <c r="V185" i="34" s="1"/>
  <c r="T184" i="34"/>
  <c r="V184" i="34" s="1"/>
  <c r="T183" i="34"/>
  <c r="V183" i="34" s="1"/>
  <c r="T182" i="34"/>
  <c r="V182" i="34" s="1"/>
  <c r="T181" i="34"/>
  <c r="V181" i="34" s="1"/>
  <c r="T180" i="34"/>
  <c r="V180" i="34" s="1"/>
  <c r="T179" i="34"/>
  <c r="V179" i="34" s="1"/>
  <c r="T178" i="34"/>
  <c r="V178" i="34" s="1"/>
  <c r="T177" i="34"/>
  <c r="V177" i="34" s="1"/>
  <c r="T176" i="34"/>
  <c r="V176" i="34" s="1"/>
  <c r="T175" i="34"/>
  <c r="V175" i="34" s="1"/>
  <c r="T174" i="34"/>
  <c r="V174" i="34" s="1"/>
  <c r="T173" i="34"/>
  <c r="V173" i="34" s="1"/>
  <c r="T172" i="34"/>
  <c r="V172" i="34" s="1"/>
  <c r="T171" i="34"/>
  <c r="V171" i="34" s="1"/>
  <c r="T170" i="34"/>
  <c r="V170" i="34" s="1"/>
  <c r="T169" i="34"/>
  <c r="V169" i="34" s="1"/>
  <c r="T168" i="34"/>
  <c r="V168" i="34" s="1"/>
  <c r="T167" i="34"/>
  <c r="V167" i="34" s="1"/>
  <c r="T166" i="34"/>
  <c r="V166" i="34" s="1"/>
  <c r="T165" i="34"/>
  <c r="V165" i="34" s="1"/>
  <c r="T164" i="34"/>
  <c r="V164" i="34" s="1"/>
  <c r="T163" i="34"/>
  <c r="V163" i="34" s="1"/>
  <c r="T162" i="34"/>
  <c r="V162" i="34" s="1"/>
  <c r="T161" i="34"/>
  <c r="V161" i="34" s="1"/>
  <c r="T160" i="34"/>
  <c r="V160" i="34" s="1"/>
  <c r="T159" i="34"/>
  <c r="V159" i="34" s="1"/>
  <c r="T158" i="34"/>
  <c r="V158" i="34" s="1"/>
  <c r="T157" i="34"/>
  <c r="V157" i="34" s="1"/>
  <c r="T156" i="34"/>
  <c r="V156" i="34" s="1"/>
  <c r="T155" i="34"/>
  <c r="V155" i="34" s="1"/>
  <c r="T154" i="34"/>
  <c r="V154" i="34" s="1"/>
  <c r="T153" i="34"/>
  <c r="V153" i="34" s="1"/>
  <c r="T152" i="34"/>
  <c r="V152" i="34" s="1"/>
  <c r="T151" i="34"/>
  <c r="V151" i="34" s="1"/>
  <c r="T150" i="34"/>
  <c r="V150" i="34" s="1"/>
  <c r="T149" i="34"/>
  <c r="V149" i="34" s="1"/>
  <c r="T148" i="34"/>
  <c r="V148" i="34" s="1"/>
  <c r="T147" i="34"/>
  <c r="V147" i="34" s="1"/>
  <c r="T146" i="34"/>
  <c r="V146" i="34" s="1"/>
  <c r="T145" i="34"/>
  <c r="V145" i="34" s="1"/>
  <c r="T144" i="34"/>
  <c r="V144" i="34" s="1"/>
  <c r="T143" i="34"/>
  <c r="V143" i="34" s="1"/>
  <c r="T142" i="34"/>
  <c r="V142" i="34" s="1"/>
  <c r="T141" i="34"/>
  <c r="V141" i="34" s="1"/>
  <c r="T140" i="34"/>
  <c r="V140" i="34" s="1"/>
  <c r="T139" i="34"/>
  <c r="V139" i="34" s="1"/>
  <c r="T138" i="34"/>
  <c r="V138" i="34" s="1"/>
  <c r="T137" i="34"/>
  <c r="V137" i="34" s="1"/>
  <c r="T136" i="34"/>
  <c r="V136" i="34" s="1"/>
  <c r="T135" i="34"/>
  <c r="V135" i="34" s="1"/>
  <c r="T134" i="34"/>
  <c r="V134" i="34" s="1"/>
  <c r="T133" i="34"/>
  <c r="V133" i="34" s="1"/>
  <c r="T132" i="34"/>
  <c r="V132" i="34" s="1"/>
  <c r="T131" i="34"/>
  <c r="V131" i="34" s="1"/>
  <c r="T130" i="34"/>
  <c r="V130" i="34" s="1"/>
  <c r="T129" i="34"/>
  <c r="V129" i="34" s="1"/>
  <c r="T128" i="34"/>
  <c r="V128" i="34" s="1"/>
  <c r="T127" i="34"/>
  <c r="V127" i="34" s="1"/>
  <c r="T126" i="34"/>
  <c r="V126" i="34" s="1"/>
  <c r="T125" i="34"/>
  <c r="V125" i="34" s="1"/>
  <c r="T124" i="34"/>
  <c r="V124" i="34" s="1"/>
  <c r="T123" i="34"/>
  <c r="V123" i="34" s="1"/>
  <c r="T122" i="34"/>
  <c r="V122" i="34" s="1"/>
  <c r="T121" i="34"/>
  <c r="V121" i="34" s="1"/>
  <c r="T120" i="34"/>
  <c r="V120" i="34" s="1"/>
  <c r="T119" i="34"/>
  <c r="V119" i="34" s="1"/>
  <c r="T118" i="34"/>
  <c r="V118" i="34" s="1"/>
  <c r="T117" i="34"/>
  <c r="V117" i="34" s="1"/>
  <c r="T116" i="34"/>
  <c r="V116" i="34" s="1"/>
  <c r="T115" i="34"/>
  <c r="V115" i="34" s="1"/>
  <c r="T114" i="34"/>
  <c r="V114" i="34" s="1"/>
  <c r="T113" i="34"/>
  <c r="V113" i="34" s="1"/>
  <c r="T112" i="34"/>
  <c r="V112" i="34" s="1"/>
  <c r="T111" i="34"/>
  <c r="V111" i="34" s="1"/>
  <c r="T110" i="34"/>
  <c r="V110" i="34" s="1"/>
  <c r="T109" i="34"/>
  <c r="V109" i="34" s="1"/>
  <c r="T108" i="34"/>
  <c r="V108" i="34" s="1"/>
  <c r="T107" i="34"/>
  <c r="V107" i="34" s="1"/>
  <c r="T106" i="34"/>
  <c r="V106" i="34" s="1"/>
  <c r="T105" i="34"/>
  <c r="V105" i="34" s="1"/>
  <c r="T104" i="34"/>
  <c r="V104" i="34" s="1"/>
  <c r="T103" i="34"/>
  <c r="V103" i="34" s="1"/>
  <c r="T102" i="34"/>
  <c r="V102" i="34" s="1"/>
  <c r="T101" i="34"/>
  <c r="V101" i="34" s="1"/>
  <c r="T100" i="34"/>
  <c r="V100" i="34" s="1"/>
  <c r="T99" i="34"/>
  <c r="V99" i="34" s="1"/>
  <c r="T98" i="34"/>
  <c r="V98" i="34" s="1"/>
  <c r="T97" i="34"/>
  <c r="V97" i="34" s="1"/>
  <c r="T96" i="34"/>
  <c r="V96" i="34" s="1"/>
  <c r="T95" i="34"/>
  <c r="V95" i="34" s="1"/>
  <c r="T94" i="34"/>
  <c r="V94" i="34" s="1"/>
  <c r="T93" i="34"/>
  <c r="V93" i="34" s="1"/>
  <c r="T92" i="34"/>
  <c r="V92" i="34" s="1"/>
  <c r="T91" i="34"/>
  <c r="V91" i="34" s="1"/>
  <c r="T90" i="34"/>
  <c r="V90" i="34" s="1"/>
  <c r="T89" i="34"/>
  <c r="V89" i="34" s="1"/>
  <c r="T88" i="34"/>
  <c r="V88" i="34" s="1"/>
  <c r="T87" i="34"/>
  <c r="V87" i="34" s="1"/>
  <c r="T86" i="34"/>
  <c r="V86" i="34" s="1"/>
  <c r="T85" i="34"/>
  <c r="V85" i="34" s="1"/>
  <c r="T84" i="34"/>
  <c r="V84" i="34" s="1"/>
  <c r="T83" i="34"/>
  <c r="V83" i="34" s="1"/>
  <c r="T82" i="34"/>
  <c r="V82" i="34" s="1"/>
  <c r="T81" i="34"/>
  <c r="V81" i="34" s="1"/>
  <c r="T80" i="34"/>
  <c r="V80" i="34" s="1"/>
  <c r="T79" i="34"/>
  <c r="V79" i="34" s="1"/>
  <c r="T78" i="34"/>
  <c r="V78" i="34" s="1"/>
  <c r="T77" i="34"/>
  <c r="V77" i="34" s="1"/>
  <c r="T76" i="34"/>
  <c r="V76" i="34" s="1"/>
  <c r="T75" i="34"/>
  <c r="V75" i="34" s="1"/>
  <c r="T74" i="34"/>
  <c r="V74" i="34" s="1"/>
  <c r="T73" i="34"/>
  <c r="V73" i="34" s="1"/>
  <c r="T72" i="34"/>
  <c r="V72" i="34" s="1"/>
  <c r="T71" i="34"/>
  <c r="V71" i="34" s="1"/>
  <c r="T70" i="34"/>
  <c r="V70" i="34" s="1"/>
  <c r="T69" i="34"/>
  <c r="V69" i="34" s="1"/>
  <c r="T68" i="34"/>
  <c r="V68" i="34" s="1"/>
  <c r="T67" i="34"/>
  <c r="V67" i="34" s="1"/>
  <c r="T66" i="34"/>
  <c r="V66" i="34" s="1"/>
  <c r="T65" i="34"/>
  <c r="V65" i="34" s="1"/>
  <c r="T64" i="34"/>
  <c r="V64" i="34" s="1"/>
  <c r="T63" i="34"/>
  <c r="V63" i="34" s="1"/>
  <c r="T62" i="34"/>
  <c r="V62" i="34" s="1"/>
  <c r="T61" i="34"/>
  <c r="V61" i="34" s="1"/>
  <c r="T60" i="34"/>
  <c r="V60" i="34" s="1"/>
  <c r="T59" i="34"/>
  <c r="V59" i="34" s="1"/>
  <c r="T58" i="34"/>
  <c r="V58" i="34" s="1"/>
  <c r="T57" i="34"/>
  <c r="V57" i="34" s="1"/>
  <c r="T56" i="34"/>
  <c r="V56" i="34" s="1"/>
  <c r="T55" i="34"/>
  <c r="V55" i="34" s="1"/>
  <c r="T54" i="34"/>
  <c r="V54" i="34" s="1"/>
  <c r="T53" i="34"/>
  <c r="V53" i="34" s="1"/>
  <c r="T52" i="34"/>
  <c r="V52" i="34" s="1"/>
  <c r="T51" i="34"/>
  <c r="V51" i="34" s="1"/>
  <c r="T50" i="34"/>
  <c r="V50" i="34" s="1"/>
  <c r="T49" i="34"/>
  <c r="V49" i="34" s="1"/>
  <c r="T48" i="34"/>
  <c r="V48" i="34" s="1"/>
  <c r="T47" i="34"/>
  <c r="V47" i="34" s="1"/>
  <c r="T46" i="34"/>
  <c r="V46" i="34" s="1"/>
  <c r="T45" i="34"/>
  <c r="V45" i="34" s="1"/>
  <c r="T44" i="34"/>
  <c r="V44" i="34" s="1"/>
  <c r="T43" i="34"/>
  <c r="V43" i="34" s="1"/>
  <c r="T42" i="34"/>
  <c r="V42" i="34" s="1"/>
  <c r="T41" i="34"/>
  <c r="V41" i="34" s="1"/>
  <c r="T40" i="34"/>
  <c r="V40" i="34" s="1"/>
  <c r="T39" i="34"/>
  <c r="V39" i="34" s="1"/>
  <c r="T38" i="34"/>
  <c r="V38" i="34" s="1"/>
  <c r="T37" i="34"/>
  <c r="V37" i="34" s="1"/>
  <c r="T36" i="34"/>
  <c r="V36" i="34" s="1"/>
  <c r="T35" i="34"/>
  <c r="V35" i="34" s="1"/>
  <c r="T34" i="34"/>
  <c r="V34" i="34" s="1"/>
  <c r="T33" i="34"/>
  <c r="V33" i="34" s="1"/>
  <c r="T32" i="34"/>
  <c r="V32" i="34" s="1"/>
  <c r="T31" i="34"/>
  <c r="V31" i="34" s="1"/>
  <c r="T30" i="34"/>
  <c r="V30" i="34" s="1"/>
  <c r="T29" i="34"/>
  <c r="V29" i="34" s="1"/>
  <c r="T28" i="34"/>
  <c r="V28" i="34" s="1"/>
  <c r="T27" i="34"/>
  <c r="V27" i="34" s="1"/>
  <c r="T26" i="34"/>
  <c r="V26" i="34" s="1"/>
  <c r="T25" i="34"/>
  <c r="V25" i="34" s="1"/>
  <c r="T24" i="34"/>
  <c r="V24" i="34" s="1"/>
  <c r="T23" i="34"/>
  <c r="V23" i="34" s="1"/>
  <c r="T22" i="34"/>
  <c r="V22" i="34" s="1"/>
  <c r="T21" i="34"/>
  <c r="V21" i="34" s="1"/>
  <c r="T20" i="34"/>
  <c r="V20" i="34" s="1"/>
  <c r="T19" i="34"/>
  <c r="V19" i="34" s="1"/>
  <c r="T18" i="34"/>
  <c r="V18" i="34" s="1"/>
  <c r="T11" i="34"/>
  <c r="V11" i="34" s="1"/>
  <c r="U586" i="34"/>
  <c r="S586" i="34"/>
  <c r="R586" i="34"/>
  <c r="Q586" i="34"/>
  <c r="P586" i="34"/>
  <c r="O586" i="34"/>
  <c r="N586" i="34"/>
  <c r="M586" i="34"/>
  <c r="L586" i="34"/>
  <c r="K586" i="34"/>
  <c r="J586" i="34"/>
  <c r="I586" i="34"/>
  <c r="F586" i="34"/>
  <c r="AK1479" i="38"/>
  <c r="AJ1479" i="38"/>
  <c r="AD1479" i="38"/>
  <c r="AC1479" i="38"/>
  <c r="AB1479" i="38"/>
  <c r="AA1479" i="38"/>
  <c r="Z1479" i="38"/>
  <c r="Y1479" i="38"/>
  <c r="X1479" i="38"/>
  <c r="Q1479" i="38"/>
  <c r="S1479" i="38" s="1"/>
  <c r="AK1478" i="38"/>
  <c r="AJ1478" i="38"/>
  <c r="AD1478" i="38"/>
  <c r="AC1478" i="38"/>
  <c r="AB1478" i="38"/>
  <c r="AA1478" i="38"/>
  <c r="Z1478" i="38"/>
  <c r="Y1478" i="38"/>
  <c r="X1478" i="38"/>
  <c r="Q1478" i="38"/>
  <c r="S1478" i="38" s="1"/>
  <c r="AK1477" i="38"/>
  <c r="AJ1477" i="38"/>
  <c r="AD1477" i="38"/>
  <c r="AC1477" i="38"/>
  <c r="AB1477" i="38"/>
  <c r="AA1477" i="38"/>
  <c r="Z1477" i="38"/>
  <c r="Y1477" i="38"/>
  <c r="X1477" i="38"/>
  <c r="Q1477" i="38"/>
  <c r="S1477" i="38" s="1"/>
  <c r="AK1476" i="38"/>
  <c r="AJ1476" i="38"/>
  <c r="AD1476" i="38"/>
  <c r="AC1476" i="38"/>
  <c r="AB1476" i="38"/>
  <c r="AA1476" i="38"/>
  <c r="Z1476" i="38"/>
  <c r="Y1476" i="38"/>
  <c r="X1476" i="38"/>
  <c r="Q1476" i="38"/>
  <c r="S1476" i="38" s="1"/>
  <c r="AK1475" i="38"/>
  <c r="AJ1475" i="38"/>
  <c r="AD1475" i="38"/>
  <c r="AC1475" i="38"/>
  <c r="AB1475" i="38"/>
  <c r="AA1475" i="38"/>
  <c r="Z1475" i="38"/>
  <c r="Y1475" i="38"/>
  <c r="X1475" i="38"/>
  <c r="S1475" i="38"/>
  <c r="Q1475" i="38"/>
  <c r="AK1474" i="38"/>
  <c r="AJ1474" i="38"/>
  <c r="AD1474" i="38"/>
  <c r="AC1474" i="38"/>
  <c r="AB1474" i="38"/>
  <c r="AA1474" i="38"/>
  <c r="Z1474" i="38"/>
  <c r="Y1474" i="38"/>
  <c r="X1474" i="38"/>
  <c r="Q1474" i="38"/>
  <c r="S1474" i="38" s="1"/>
  <c r="AK1473" i="38"/>
  <c r="AJ1473" i="38"/>
  <c r="AD1473" i="38"/>
  <c r="AC1473" i="38"/>
  <c r="AB1473" i="38"/>
  <c r="AA1473" i="38"/>
  <c r="Z1473" i="38"/>
  <c r="Y1473" i="38"/>
  <c r="X1473" i="38"/>
  <c r="Q1473" i="38"/>
  <c r="S1473" i="38" s="1"/>
  <c r="AK1472" i="38"/>
  <c r="AJ1472" i="38"/>
  <c r="AD1472" i="38"/>
  <c r="AC1472" i="38"/>
  <c r="AB1472" i="38"/>
  <c r="AA1472" i="38"/>
  <c r="Z1472" i="38"/>
  <c r="Y1472" i="38"/>
  <c r="X1472" i="38"/>
  <c r="Q1472" i="38"/>
  <c r="S1472" i="38" s="1"/>
  <c r="AK1471" i="38"/>
  <c r="AJ1471" i="38"/>
  <c r="AD1471" i="38"/>
  <c r="AC1471" i="38"/>
  <c r="AB1471" i="38"/>
  <c r="AA1471" i="38"/>
  <c r="Z1471" i="38"/>
  <c r="Y1471" i="38"/>
  <c r="X1471" i="38"/>
  <c r="Q1471" i="38"/>
  <c r="S1471" i="38" s="1"/>
  <c r="AK1470" i="38"/>
  <c r="AJ1470" i="38"/>
  <c r="AD1470" i="38"/>
  <c r="AC1470" i="38"/>
  <c r="AB1470" i="38"/>
  <c r="AA1470" i="38"/>
  <c r="Z1470" i="38"/>
  <c r="Y1470" i="38"/>
  <c r="X1470" i="38"/>
  <c r="Q1470" i="38"/>
  <c r="S1470" i="38" s="1"/>
  <c r="AK1469" i="38"/>
  <c r="AJ1469" i="38"/>
  <c r="AD1469" i="38"/>
  <c r="AC1469" i="38"/>
  <c r="AB1469" i="38"/>
  <c r="AA1469" i="38"/>
  <c r="Z1469" i="38"/>
  <c r="Y1469" i="38"/>
  <c r="X1469" i="38"/>
  <c r="Q1469" i="38"/>
  <c r="S1469" i="38" s="1"/>
  <c r="AK1468" i="38"/>
  <c r="AJ1468" i="38"/>
  <c r="AD1468" i="38"/>
  <c r="AC1468" i="38"/>
  <c r="AB1468" i="38"/>
  <c r="AA1468" i="38"/>
  <c r="Z1468" i="38"/>
  <c r="Y1468" i="38"/>
  <c r="X1468" i="38"/>
  <c r="Q1468" i="38"/>
  <c r="S1468" i="38" s="1"/>
  <c r="AK1467" i="38"/>
  <c r="AJ1467" i="38"/>
  <c r="AD1467" i="38"/>
  <c r="AC1467" i="38"/>
  <c r="AB1467" i="38"/>
  <c r="AA1467" i="38"/>
  <c r="Z1467" i="38"/>
  <c r="Y1467" i="38"/>
  <c r="X1467" i="38"/>
  <c r="Q1467" i="38"/>
  <c r="S1467" i="38" s="1"/>
  <c r="AK1466" i="38"/>
  <c r="AJ1466" i="38"/>
  <c r="AD1466" i="38"/>
  <c r="AC1466" i="38"/>
  <c r="AB1466" i="38"/>
  <c r="AA1466" i="38"/>
  <c r="Z1466" i="38"/>
  <c r="Y1466" i="38"/>
  <c r="X1466" i="38"/>
  <c r="Q1466" i="38"/>
  <c r="S1466" i="38" s="1"/>
  <c r="AK1465" i="38"/>
  <c r="AJ1465" i="38"/>
  <c r="AD1465" i="38"/>
  <c r="AC1465" i="38"/>
  <c r="AB1465" i="38"/>
  <c r="AA1465" i="38"/>
  <c r="Z1465" i="38"/>
  <c r="Y1465" i="38"/>
  <c r="X1465" i="38"/>
  <c r="Q1465" i="38"/>
  <c r="S1465" i="38" s="1"/>
  <c r="AK1464" i="38"/>
  <c r="AJ1464" i="38"/>
  <c r="AD1464" i="38"/>
  <c r="AC1464" i="38"/>
  <c r="AB1464" i="38"/>
  <c r="AA1464" i="38"/>
  <c r="Z1464" i="38"/>
  <c r="Y1464" i="38"/>
  <c r="X1464" i="38"/>
  <c r="Q1464" i="38"/>
  <c r="S1464" i="38" s="1"/>
  <c r="AK1463" i="38"/>
  <c r="AJ1463" i="38"/>
  <c r="AD1463" i="38"/>
  <c r="AC1463" i="38"/>
  <c r="AB1463" i="38"/>
  <c r="AA1463" i="38"/>
  <c r="Z1463" i="38"/>
  <c r="Y1463" i="38"/>
  <c r="X1463" i="38"/>
  <c r="Q1463" i="38"/>
  <c r="S1463" i="38" s="1"/>
  <c r="AK1462" i="38"/>
  <c r="AJ1462" i="38"/>
  <c r="AD1462" i="38"/>
  <c r="AC1462" i="38"/>
  <c r="AB1462" i="38"/>
  <c r="AA1462" i="38"/>
  <c r="Z1462" i="38"/>
  <c r="Y1462" i="38"/>
  <c r="X1462" i="38"/>
  <c r="Q1462" i="38"/>
  <c r="S1462" i="38" s="1"/>
  <c r="AK1461" i="38"/>
  <c r="AJ1461" i="38"/>
  <c r="AD1461" i="38"/>
  <c r="AC1461" i="38"/>
  <c r="AB1461" i="38"/>
  <c r="AA1461" i="38"/>
  <c r="Z1461" i="38"/>
  <c r="Y1461" i="38"/>
  <c r="X1461" i="38"/>
  <c r="Q1461" i="38"/>
  <c r="S1461" i="38" s="1"/>
  <c r="AK1460" i="38"/>
  <c r="AJ1460" i="38"/>
  <c r="AD1460" i="38"/>
  <c r="AC1460" i="38"/>
  <c r="AB1460" i="38"/>
  <c r="AA1460" i="38"/>
  <c r="Z1460" i="38"/>
  <c r="Y1460" i="38"/>
  <c r="X1460" i="38"/>
  <c r="Q1460" i="38"/>
  <c r="S1460" i="38" s="1"/>
  <c r="AK1459" i="38"/>
  <c r="AJ1459" i="38"/>
  <c r="AD1459" i="38"/>
  <c r="AC1459" i="38"/>
  <c r="AB1459" i="38"/>
  <c r="AA1459" i="38"/>
  <c r="Z1459" i="38"/>
  <c r="Y1459" i="38"/>
  <c r="X1459" i="38"/>
  <c r="Q1459" i="38"/>
  <c r="S1459" i="38" s="1"/>
  <c r="AK1458" i="38"/>
  <c r="AJ1458" i="38"/>
  <c r="AD1458" i="38"/>
  <c r="AC1458" i="38"/>
  <c r="AB1458" i="38"/>
  <c r="AA1458" i="38"/>
  <c r="Z1458" i="38"/>
  <c r="Y1458" i="38"/>
  <c r="X1458" i="38"/>
  <c r="Q1458" i="38"/>
  <c r="S1458" i="38" s="1"/>
  <c r="AK1457" i="38"/>
  <c r="AJ1457" i="38"/>
  <c r="AD1457" i="38"/>
  <c r="AC1457" i="38"/>
  <c r="AB1457" i="38"/>
  <c r="AA1457" i="38"/>
  <c r="Z1457" i="38"/>
  <c r="Y1457" i="38"/>
  <c r="X1457" i="38"/>
  <c r="Q1457" i="38"/>
  <c r="S1457" i="38" s="1"/>
  <c r="AK1456" i="38"/>
  <c r="AJ1456" i="38"/>
  <c r="AD1456" i="38"/>
  <c r="AC1456" i="38"/>
  <c r="AB1456" i="38"/>
  <c r="AA1456" i="38"/>
  <c r="Z1456" i="38"/>
  <c r="Y1456" i="38"/>
  <c r="X1456" i="38"/>
  <c r="Q1456" i="38"/>
  <c r="S1456" i="38" s="1"/>
  <c r="AK1455" i="38"/>
  <c r="AJ1455" i="38"/>
  <c r="AD1455" i="38"/>
  <c r="AC1455" i="38"/>
  <c r="AB1455" i="38"/>
  <c r="AA1455" i="38"/>
  <c r="Z1455" i="38"/>
  <c r="Y1455" i="38"/>
  <c r="X1455" i="38"/>
  <c r="Q1455" i="38"/>
  <c r="S1455" i="38" s="1"/>
  <c r="AK1454" i="38"/>
  <c r="AJ1454" i="38"/>
  <c r="AD1454" i="38"/>
  <c r="AC1454" i="38"/>
  <c r="AB1454" i="38"/>
  <c r="AA1454" i="38"/>
  <c r="Z1454" i="38"/>
  <c r="Y1454" i="38"/>
  <c r="X1454" i="38"/>
  <c r="Q1454" i="38"/>
  <c r="S1454" i="38" s="1"/>
  <c r="AK1453" i="38"/>
  <c r="AJ1453" i="38"/>
  <c r="AD1453" i="38"/>
  <c r="AC1453" i="38"/>
  <c r="AB1453" i="38"/>
  <c r="AA1453" i="38"/>
  <c r="Z1453" i="38"/>
  <c r="Y1453" i="38"/>
  <c r="X1453" i="38"/>
  <c r="Q1453" i="38"/>
  <c r="S1453" i="38" s="1"/>
  <c r="AK1452" i="38"/>
  <c r="AJ1452" i="38"/>
  <c r="AD1452" i="38"/>
  <c r="AC1452" i="38"/>
  <c r="AB1452" i="38"/>
  <c r="AA1452" i="38"/>
  <c r="Z1452" i="38"/>
  <c r="Y1452" i="38"/>
  <c r="X1452" i="38"/>
  <c r="Q1452" i="38"/>
  <c r="S1452" i="38" s="1"/>
  <c r="AK1451" i="38"/>
  <c r="AJ1451" i="38"/>
  <c r="AD1451" i="38"/>
  <c r="AC1451" i="38"/>
  <c r="AB1451" i="38"/>
  <c r="AA1451" i="38"/>
  <c r="Z1451" i="38"/>
  <c r="Y1451" i="38"/>
  <c r="X1451" i="38"/>
  <c r="Q1451" i="38"/>
  <c r="S1451" i="38" s="1"/>
  <c r="AK1450" i="38"/>
  <c r="AJ1450" i="38"/>
  <c r="AD1450" i="38"/>
  <c r="AC1450" i="38"/>
  <c r="AB1450" i="38"/>
  <c r="AA1450" i="38"/>
  <c r="Z1450" i="38"/>
  <c r="Y1450" i="38"/>
  <c r="X1450" i="38"/>
  <c r="Q1450" i="38"/>
  <c r="S1450" i="38" s="1"/>
  <c r="AK1449" i="38"/>
  <c r="AJ1449" i="38"/>
  <c r="AD1449" i="38"/>
  <c r="AC1449" i="38"/>
  <c r="AB1449" i="38"/>
  <c r="AA1449" i="38"/>
  <c r="Z1449" i="38"/>
  <c r="Y1449" i="38"/>
  <c r="X1449" i="38"/>
  <c r="Q1449" i="38"/>
  <c r="S1449" i="38" s="1"/>
  <c r="AK1448" i="38"/>
  <c r="AJ1448" i="38"/>
  <c r="AD1448" i="38"/>
  <c r="AC1448" i="38"/>
  <c r="AB1448" i="38"/>
  <c r="AA1448" i="38"/>
  <c r="Z1448" i="38"/>
  <c r="Y1448" i="38"/>
  <c r="X1448" i="38"/>
  <c r="Q1448" i="38"/>
  <c r="S1448" i="38" s="1"/>
  <c r="AK1447" i="38"/>
  <c r="AJ1447" i="38"/>
  <c r="AD1447" i="38"/>
  <c r="AC1447" i="38"/>
  <c r="AB1447" i="38"/>
  <c r="AA1447" i="38"/>
  <c r="Z1447" i="38"/>
  <c r="Y1447" i="38"/>
  <c r="AE1447" i="38" s="1"/>
  <c r="AF1447" i="38" s="1"/>
  <c r="X1447" i="38"/>
  <c r="Q1447" i="38"/>
  <c r="S1447" i="38" s="1"/>
  <c r="AK1446" i="38"/>
  <c r="AJ1446" i="38"/>
  <c r="AD1446" i="38"/>
  <c r="AC1446" i="38"/>
  <c r="AB1446" i="38"/>
  <c r="AA1446" i="38"/>
  <c r="Z1446" i="38"/>
  <c r="Y1446" i="38"/>
  <c r="X1446" i="38"/>
  <c r="AE1446" i="38" s="1"/>
  <c r="AF1446" i="38" s="1"/>
  <c r="Q1446" i="38"/>
  <c r="S1446" i="38" s="1"/>
  <c r="AK1445" i="38"/>
  <c r="AJ1445" i="38"/>
  <c r="AD1445" i="38"/>
  <c r="AC1445" i="38"/>
  <c r="AB1445" i="38"/>
  <c r="AA1445" i="38"/>
  <c r="Z1445" i="38"/>
  <c r="Y1445" i="38"/>
  <c r="X1445" i="38"/>
  <c r="Q1445" i="38"/>
  <c r="S1445" i="38" s="1"/>
  <c r="AK1444" i="38"/>
  <c r="AJ1444" i="38"/>
  <c r="AD1444" i="38"/>
  <c r="AC1444" i="38"/>
  <c r="AB1444" i="38"/>
  <c r="AA1444" i="38"/>
  <c r="Z1444" i="38"/>
  <c r="Y1444" i="38"/>
  <c r="X1444" i="38"/>
  <c r="Q1444" i="38"/>
  <c r="S1444" i="38" s="1"/>
  <c r="AK1443" i="38"/>
  <c r="AJ1443" i="38"/>
  <c r="AD1443" i="38"/>
  <c r="AC1443" i="38"/>
  <c r="AB1443" i="38"/>
  <c r="AA1443" i="38"/>
  <c r="Z1443" i="38"/>
  <c r="Y1443" i="38"/>
  <c r="X1443" i="38"/>
  <c r="Q1443" i="38"/>
  <c r="S1443" i="38" s="1"/>
  <c r="AK1442" i="38"/>
  <c r="AJ1442" i="38"/>
  <c r="AD1442" i="38"/>
  <c r="AC1442" i="38"/>
  <c r="AB1442" i="38"/>
  <c r="AA1442" i="38"/>
  <c r="Z1442" i="38"/>
  <c r="Y1442" i="38"/>
  <c r="X1442" i="38"/>
  <c r="Q1442" i="38"/>
  <c r="S1442" i="38" s="1"/>
  <c r="AK1441" i="38"/>
  <c r="AJ1441" i="38"/>
  <c r="AD1441" i="38"/>
  <c r="AC1441" i="38"/>
  <c r="AB1441" i="38"/>
  <c r="AA1441" i="38"/>
  <c r="Z1441" i="38"/>
  <c r="Y1441" i="38"/>
  <c r="X1441" i="38"/>
  <c r="Q1441" i="38"/>
  <c r="S1441" i="38" s="1"/>
  <c r="AK1440" i="38"/>
  <c r="AJ1440" i="38"/>
  <c r="AD1440" i="38"/>
  <c r="AC1440" i="38"/>
  <c r="AB1440" i="38"/>
  <c r="AA1440" i="38"/>
  <c r="Z1440" i="38"/>
  <c r="Y1440" i="38"/>
  <c r="X1440" i="38"/>
  <c r="Q1440" i="38"/>
  <c r="S1440" i="38" s="1"/>
  <c r="AK1439" i="38"/>
  <c r="AJ1439" i="38"/>
  <c r="AD1439" i="38"/>
  <c r="AC1439" i="38"/>
  <c r="AB1439" i="38"/>
  <c r="AA1439" i="38"/>
  <c r="Z1439" i="38"/>
  <c r="Y1439" i="38"/>
  <c r="X1439" i="38"/>
  <c r="Q1439" i="38"/>
  <c r="S1439" i="38" s="1"/>
  <c r="AK1438" i="38"/>
  <c r="AJ1438" i="38"/>
  <c r="AD1438" i="38"/>
  <c r="AC1438" i="38"/>
  <c r="AB1438" i="38"/>
  <c r="AA1438" i="38"/>
  <c r="Z1438" i="38"/>
  <c r="Y1438" i="38"/>
  <c r="X1438" i="38"/>
  <c r="Q1438" i="38"/>
  <c r="S1438" i="38" s="1"/>
  <c r="AK1437" i="38"/>
  <c r="AJ1437" i="38"/>
  <c r="AD1437" i="38"/>
  <c r="AC1437" i="38"/>
  <c r="AB1437" i="38"/>
  <c r="AA1437" i="38"/>
  <c r="Z1437" i="38"/>
  <c r="Y1437" i="38"/>
  <c r="X1437" i="38"/>
  <c r="Q1437" i="38"/>
  <c r="S1437" i="38" s="1"/>
  <c r="AK1436" i="38"/>
  <c r="AJ1436" i="38"/>
  <c r="AD1436" i="38"/>
  <c r="AC1436" i="38"/>
  <c r="AB1436" i="38"/>
  <c r="AA1436" i="38"/>
  <c r="Z1436" i="38"/>
  <c r="Y1436" i="38"/>
  <c r="X1436" i="38"/>
  <c r="Q1436" i="38"/>
  <c r="S1436" i="38" s="1"/>
  <c r="AK1435" i="38"/>
  <c r="AJ1435" i="38"/>
  <c r="AD1435" i="38"/>
  <c r="AC1435" i="38"/>
  <c r="AB1435" i="38"/>
  <c r="AA1435" i="38"/>
  <c r="Z1435" i="38"/>
  <c r="Y1435" i="38"/>
  <c r="X1435" i="38"/>
  <c r="Q1435" i="38"/>
  <c r="S1435" i="38" s="1"/>
  <c r="AK1434" i="38"/>
  <c r="AJ1434" i="38"/>
  <c r="AD1434" i="38"/>
  <c r="AC1434" i="38"/>
  <c r="AB1434" i="38"/>
  <c r="AA1434" i="38"/>
  <c r="Z1434" i="38"/>
  <c r="Y1434" i="38"/>
  <c r="X1434" i="38"/>
  <c r="Q1434" i="38"/>
  <c r="S1434" i="38" s="1"/>
  <c r="AK1433" i="38"/>
  <c r="AJ1433" i="38"/>
  <c r="AD1433" i="38"/>
  <c r="AC1433" i="38"/>
  <c r="AB1433" i="38"/>
  <c r="AA1433" i="38"/>
  <c r="Z1433" i="38"/>
  <c r="Y1433" i="38"/>
  <c r="X1433" i="38"/>
  <c r="Q1433" i="38"/>
  <c r="S1433" i="38" s="1"/>
  <c r="AK1432" i="38"/>
  <c r="AJ1432" i="38"/>
  <c r="AD1432" i="38"/>
  <c r="AC1432" i="38"/>
  <c r="AB1432" i="38"/>
  <c r="AA1432" i="38"/>
  <c r="Z1432" i="38"/>
  <c r="Y1432" i="38"/>
  <c r="X1432" i="38"/>
  <c r="Q1432" i="38"/>
  <c r="S1432" i="38" s="1"/>
  <c r="AK1431" i="38"/>
  <c r="AJ1431" i="38"/>
  <c r="AD1431" i="38"/>
  <c r="AC1431" i="38"/>
  <c r="AB1431" i="38"/>
  <c r="AA1431" i="38"/>
  <c r="Z1431" i="38"/>
  <c r="Y1431" i="38"/>
  <c r="X1431" i="38"/>
  <c r="Q1431" i="38"/>
  <c r="S1431" i="38" s="1"/>
  <c r="AK1430" i="38"/>
  <c r="AJ1430" i="38"/>
  <c r="AD1430" i="38"/>
  <c r="AC1430" i="38"/>
  <c r="AB1430" i="38"/>
  <c r="AA1430" i="38"/>
  <c r="Z1430" i="38"/>
  <c r="Y1430" i="38"/>
  <c r="X1430" i="38"/>
  <c r="Q1430" i="38"/>
  <c r="S1430" i="38" s="1"/>
  <c r="AK1429" i="38"/>
  <c r="AJ1429" i="38"/>
  <c r="AD1429" i="38"/>
  <c r="AC1429" i="38"/>
  <c r="AB1429" i="38"/>
  <c r="AA1429" i="38"/>
  <c r="Z1429" i="38"/>
  <c r="Y1429" i="38"/>
  <c r="X1429" i="38"/>
  <c r="Q1429" i="38"/>
  <c r="S1429" i="38" s="1"/>
  <c r="AK1428" i="38"/>
  <c r="AJ1428" i="38"/>
  <c r="AD1428" i="38"/>
  <c r="AC1428" i="38"/>
  <c r="AB1428" i="38"/>
  <c r="AA1428" i="38"/>
  <c r="Z1428" i="38"/>
  <c r="Y1428" i="38"/>
  <c r="X1428" i="38"/>
  <c r="Q1428" i="38"/>
  <c r="S1428" i="38" s="1"/>
  <c r="AK1427" i="38"/>
  <c r="AJ1427" i="38"/>
  <c r="AD1427" i="38"/>
  <c r="AC1427" i="38"/>
  <c r="AB1427" i="38"/>
  <c r="AA1427" i="38"/>
  <c r="Z1427" i="38"/>
  <c r="Y1427" i="38"/>
  <c r="X1427" i="38"/>
  <c r="Q1427" i="38"/>
  <c r="S1427" i="38" s="1"/>
  <c r="AK1426" i="38"/>
  <c r="AJ1426" i="38"/>
  <c r="AD1426" i="38"/>
  <c r="AC1426" i="38"/>
  <c r="AB1426" i="38"/>
  <c r="AA1426" i="38"/>
  <c r="Z1426" i="38"/>
  <c r="Y1426" i="38"/>
  <c r="X1426" i="38"/>
  <c r="Q1426" i="38"/>
  <c r="S1426" i="38" s="1"/>
  <c r="AK1425" i="38"/>
  <c r="AJ1425" i="38"/>
  <c r="AD1425" i="38"/>
  <c r="AC1425" i="38"/>
  <c r="AB1425" i="38"/>
  <c r="AA1425" i="38"/>
  <c r="Z1425" i="38"/>
  <c r="Y1425" i="38"/>
  <c r="X1425" i="38"/>
  <c r="Q1425" i="38"/>
  <c r="S1425" i="38" s="1"/>
  <c r="AK1424" i="38"/>
  <c r="AJ1424" i="38"/>
  <c r="AD1424" i="38"/>
  <c r="AC1424" i="38"/>
  <c r="AB1424" i="38"/>
  <c r="AA1424" i="38"/>
  <c r="Z1424" i="38"/>
  <c r="Y1424" i="38"/>
  <c r="X1424" i="38"/>
  <c r="Q1424" i="38"/>
  <c r="S1424" i="38" s="1"/>
  <c r="AK1423" i="38"/>
  <c r="AJ1423" i="38"/>
  <c r="AD1423" i="38"/>
  <c r="AC1423" i="38"/>
  <c r="AB1423" i="38"/>
  <c r="AA1423" i="38"/>
  <c r="Z1423" i="38"/>
  <c r="Y1423" i="38"/>
  <c r="X1423" i="38"/>
  <c r="Q1423" i="38"/>
  <c r="S1423" i="38" s="1"/>
  <c r="AK1422" i="38"/>
  <c r="AJ1422" i="38"/>
  <c r="AD1422" i="38"/>
  <c r="AC1422" i="38"/>
  <c r="AB1422" i="38"/>
  <c r="AA1422" i="38"/>
  <c r="Z1422" i="38"/>
  <c r="Y1422" i="38"/>
  <c r="X1422" i="38"/>
  <c r="Q1422" i="38"/>
  <c r="S1422" i="38" s="1"/>
  <c r="AK1421" i="38"/>
  <c r="AJ1421" i="38"/>
  <c r="AD1421" i="38"/>
  <c r="AC1421" i="38"/>
  <c r="AB1421" i="38"/>
  <c r="AA1421" i="38"/>
  <c r="Z1421" i="38"/>
  <c r="Y1421" i="38"/>
  <c r="X1421" i="38"/>
  <c r="Q1421" i="38"/>
  <c r="S1421" i="38" s="1"/>
  <c r="AK1420" i="38"/>
  <c r="AJ1420" i="38"/>
  <c r="AD1420" i="38"/>
  <c r="AC1420" i="38"/>
  <c r="AB1420" i="38"/>
  <c r="AA1420" i="38"/>
  <c r="Z1420" i="38"/>
  <c r="Y1420" i="38"/>
  <c r="X1420" i="38"/>
  <c r="Q1420" i="38"/>
  <c r="S1420" i="38" s="1"/>
  <c r="AK1419" i="38"/>
  <c r="AJ1419" i="38"/>
  <c r="AD1419" i="38"/>
  <c r="AC1419" i="38"/>
  <c r="AB1419" i="38"/>
  <c r="AA1419" i="38"/>
  <c r="Z1419" i="38"/>
  <c r="Y1419" i="38"/>
  <c r="X1419" i="38"/>
  <c r="Q1419" i="38"/>
  <c r="S1419" i="38" s="1"/>
  <c r="AK1418" i="38"/>
  <c r="AJ1418" i="38"/>
  <c r="AD1418" i="38"/>
  <c r="AC1418" i="38"/>
  <c r="AB1418" i="38"/>
  <c r="AA1418" i="38"/>
  <c r="Z1418" i="38"/>
  <c r="Y1418" i="38"/>
  <c r="X1418" i="38"/>
  <c r="Q1418" i="38"/>
  <c r="S1418" i="38" s="1"/>
  <c r="AK1417" i="38"/>
  <c r="AJ1417" i="38"/>
  <c r="AD1417" i="38"/>
  <c r="AC1417" i="38"/>
  <c r="AB1417" i="38"/>
  <c r="AA1417" i="38"/>
  <c r="Z1417" i="38"/>
  <c r="Y1417" i="38"/>
  <c r="X1417" i="38"/>
  <c r="Q1417" i="38"/>
  <c r="S1417" i="38" s="1"/>
  <c r="AK1416" i="38"/>
  <c r="AJ1416" i="38"/>
  <c r="AD1416" i="38"/>
  <c r="AC1416" i="38"/>
  <c r="AB1416" i="38"/>
  <c r="AA1416" i="38"/>
  <c r="Z1416" i="38"/>
  <c r="Y1416" i="38"/>
  <c r="X1416" i="38"/>
  <c r="Q1416" i="38"/>
  <c r="S1416" i="38" s="1"/>
  <c r="AK1415" i="38"/>
  <c r="AJ1415" i="38"/>
  <c r="AD1415" i="38"/>
  <c r="AC1415" i="38"/>
  <c r="AB1415" i="38"/>
  <c r="AA1415" i="38"/>
  <c r="Z1415" i="38"/>
  <c r="Y1415" i="38"/>
  <c r="X1415" i="38"/>
  <c r="Q1415" i="38"/>
  <c r="S1415" i="38" s="1"/>
  <c r="AK1414" i="38"/>
  <c r="AJ1414" i="38"/>
  <c r="AD1414" i="38"/>
  <c r="AC1414" i="38"/>
  <c r="AB1414" i="38"/>
  <c r="AA1414" i="38"/>
  <c r="Z1414" i="38"/>
  <c r="Y1414" i="38"/>
  <c r="X1414" i="38"/>
  <c r="Q1414" i="38"/>
  <c r="S1414" i="38" s="1"/>
  <c r="AK1413" i="38"/>
  <c r="AJ1413" i="38"/>
  <c r="AD1413" i="38"/>
  <c r="AC1413" i="38"/>
  <c r="AB1413" i="38"/>
  <c r="AA1413" i="38"/>
  <c r="Z1413" i="38"/>
  <c r="Y1413" i="38"/>
  <c r="X1413" i="38"/>
  <c r="Q1413" i="38"/>
  <c r="S1413" i="38" s="1"/>
  <c r="AK1412" i="38"/>
  <c r="AJ1412" i="38"/>
  <c r="AD1412" i="38"/>
  <c r="AC1412" i="38"/>
  <c r="AB1412" i="38"/>
  <c r="AA1412" i="38"/>
  <c r="Z1412" i="38"/>
  <c r="Y1412" i="38"/>
  <c r="X1412" i="38"/>
  <c r="Q1412" i="38"/>
  <c r="S1412" i="38" s="1"/>
  <c r="AK1411" i="38"/>
  <c r="AJ1411" i="38"/>
  <c r="AD1411" i="38"/>
  <c r="AC1411" i="38"/>
  <c r="AB1411" i="38"/>
  <c r="AA1411" i="38"/>
  <c r="Z1411" i="38"/>
  <c r="Y1411" i="38"/>
  <c r="X1411" i="38"/>
  <c r="Q1411" i="38"/>
  <c r="S1411" i="38" s="1"/>
  <c r="AK1410" i="38"/>
  <c r="AJ1410" i="38"/>
  <c r="AD1410" i="38"/>
  <c r="AC1410" i="38"/>
  <c r="AB1410" i="38"/>
  <c r="AA1410" i="38"/>
  <c r="Z1410" i="38"/>
  <c r="Y1410" i="38"/>
  <c r="X1410" i="38"/>
  <c r="Q1410" i="38"/>
  <c r="S1410" i="38" s="1"/>
  <c r="AK1409" i="38"/>
  <c r="AJ1409" i="38"/>
  <c r="AD1409" i="38"/>
  <c r="AC1409" i="38"/>
  <c r="AB1409" i="38"/>
  <c r="AA1409" i="38"/>
  <c r="Z1409" i="38"/>
  <c r="Y1409" i="38"/>
  <c r="X1409" i="38"/>
  <c r="Q1409" i="38"/>
  <c r="S1409" i="38" s="1"/>
  <c r="AK1408" i="38"/>
  <c r="AJ1408" i="38"/>
  <c r="AD1408" i="38"/>
  <c r="AC1408" i="38"/>
  <c r="AB1408" i="38"/>
  <c r="AA1408" i="38"/>
  <c r="Z1408" i="38"/>
  <c r="Y1408" i="38"/>
  <c r="X1408" i="38"/>
  <c r="Q1408" i="38"/>
  <c r="S1408" i="38" s="1"/>
  <c r="AK1407" i="38"/>
  <c r="AJ1407" i="38"/>
  <c r="AD1407" i="38"/>
  <c r="AC1407" i="38"/>
  <c r="AB1407" i="38"/>
  <c r="AA1407" i="38"/>
  <c r="Z1407" i="38"/>
  <c r="Y1407" i="38"/>
  <c r="X1407" i="38"/>
  <c r="Q1407" i="38"/>
  <c r="S1407" i="38" s="1"/>
  <c r="AK1406" i="38"/>
  <c r="AJ1406" i="38"/>
  <c r="AD1406" i="38"/>
  <c r="AC1406" i="38"/>
  <c r="AB1406" i="38"/>
  <c r="AA1406" i="38"/>
  <c r="Z1406" i="38"/>
  <c r="Y1406" i="38"/>
  <c r="X1406" i="38"/>
  <c r="Q1406" i="38"/>
  <c r="S1406" i="38" s="1"/>
  <c r="AK1405" i="38"/>
  <c r="AJ1405" i="38"/>
  <c r="AD1405" i="38"/>
  <c r="AC1405" i="38"/>
  <c r="AB1405" i="38"/>
  <c r="AA1405" i="38"/>
  <c r="Z1405" i="38"/>
  <c r="Y1405" i="38"/>
  <c r="X1405" i="38"/>
  <c r="Q1405" i="38"/>
  <c r="S1405" i="38" s="1"/>
  <c r="AK1404" i="38"/>
  <c r="AJ1404" i="38"/>
  <c r="AD1404" i="38"/>
  <c r="AC1404" i="38"/>
  <c r="AB1404" i="38"/>
  <c r="AA1404" i="38"/>
  <c r="Z1404" i="38"/>
  <c r="Y1404" i="38"/>
  <c r="X1404" i="38"/>
  <c r="Q1404" i="38"/>
  <c r="S1404" i="38" s="1"/>
  <c r="AK1403" i="38"/>
  <c r="AJ1403" i="38"/>
  <c r="AD1403" i="38"/>
  <c r="AC1403" i="38"/>
  <c r="AB1403" i="38"/>
  <c r="AA1403" i="38"/>
  <c r="Z1403" i="38"/>
  <c r="Y1403" i="38"/>
  <c r="X1403" i="38"/>
  <c r="Q1403" i="38"/>
  <c r="S1403" i="38" s="1"/>
  <c r="AK1402" i="38"/>
  <c r="AJ1402" i="38"/>
  <c r="AD1402" i="38"/>
  <c r="AC1402" i="38"/>
  <c r="AB1402" i="38"/>
  <c r="AA1402" i="38"/>
  <c r="Z1402" i="38"/>
  <c r="Y1402" i="38"/>
  <c r="X1402" i="38"/>
  <c r="Q1402" i="38"/>
  <c r="S1402" i="38" s="1"/>
  <c r="AK1401" i="38"/>
  <c r="AJ1401" i="38"/>
  <c r="AD1401" i="38"/>
  <c r="AC1401" i="38"/>
  <c r="AB1401" i="38"/>
  <c r="AA1401" i="38"/>
  <c r="Z1401" i="38"/>
  <c r="Y1401" i="38"/>
  <c r="X1401" i="38"/>
  <c r="Q1401" i="38"/>
  <c r="S1401" i="38" s="1"/>
  <c r="AK1400" i="38"/>
  <c r="AJ1400" i="38"/>
  <c r="AD1400" i="38"/>
  <c r="AC1400" i="38"/>
  <c r="AB1400" i="38"/>
  <c r="AA1400" i="38"/>
  <c r="Z1400" i="38"/>
  <c r="Y1400" i="38"/>
  <c r="X1400" i="38"/>
  <c r="Q1400" i="38"/>
  <c r="S1400" i="38" s="1"/>
  <c r="AK1399" i="38"/>
  <c r="AJ1399" i="38"/>
  <c r="AD1399" i="38"/>
  <c r="AC1399" i="38"/>
  <c r="AB1399" i="38"/>
  <c r="AA1399" i="38"/>
  <c r="Z1399" i="38"/>
  <c r="Y1399" i="38"/>
  <c r="X1399" i="38"/>
  <c r="Q1399" i="38"/>
  <c r="S1399" i="38" s="1"/>
  <c r="AK1398" i="38"/>
  <c r="AJ1398" i="38"/>
  <c r="AD1398" i="38"/>
  <c r="AC1398" i="38"/>
  <c r="AB1398" i="38"/>
  <c r="AA1398" i="38"/>
  <c r="Z1398" i="38"/>
  <c r="Y1398" i="38"/>
  <c r="X1398" i="38"/>
  <c r="Q1398" i="38"/>
  <c r="S1398" i="38" s="1"/>
  <c r="AK1397" i="38"/>
  <c r="AJ1397" i="38"/>
  <c r="AD1397" i="38"/>
  <c r="AC1397" i="38"/>
  <c r="AB1397" i="38"/>
  <c r="AA1397" i="38"/>
  <c r="Z1397" i="38"/>
  <c r="Y1397" i="38"/>
  <c r="X1397" i="38"/>
  <c r="Q1397" i="38"/>
  <c r="S1397" i="38" s="1"/>
  <c r="AK1396" i="38"/>
  <c r="AJ1396" i="38"/>
  <c r="AD1396" i="38"/>
  <c r="AC1396" i="38"/>
  <c r="AB1396" i="38"/>
  <c r="AA1396" i="38"/>
  <c r="Z1396" i="38"/>
  <c r="Y1396" i="38"/>
  <c r="X1396" i="38"/>
  <c r="Q1396" i="38"/>
  <c r="S1396" i="38" s="1"/>
  <c r="AK1395" i="38"/>
  <c r="AJ1395" i="38"/>
  <c r="AD1395" i="38"/>
  <c r="AC1395" i="38"/>
  <c r="AB1395" i="38"/>
  <c r="AA1395" i="38"/>
  <c r="Z1395" i="38"/>
  <c r="Y1395" i="38"/>
  <c r="X1395" i="38"/>
  <c r="Q1395" i="38"/>
  <c r="S1395" i="38" s="1"/>
  <c r="AK1394" i="38"/>
  <c r="AJ1394" i="38"/>
  <c r="AD1394" i="38"/>
  <c r="AC1394" i="38"/>
  <c r="AB1394" i="38"/>
  <c r="AA1394" i="38"/>
  <c r="Z1394" i="38"/>
  <c r="Y1394" i="38"/>
  <c r="X1394" i="38"/>
  <c r="Q1394" i="38"/>
  <c r="S1394" i="38" s="1"/>
  <c r="AK1393" i="38"/>
  <c r="AJ1393" i="38"/>
  <c r="AD1393" i="38"/>
  <c r="AC1393" i="38"/>
  <c r="AB1393" i="38"/>
  <c r="AA1393" i="38"/>
  <c r="Z1393" i="38"/>
  <c r="Y1393" i="38"/>
  <c r="X1393" i="38"/>
  <c r="Q1393" i="38"/>
  <c r="S1393" i="38" s="1"/>
  <c r="AK1392" i="38"/>
  <c r="AJ1392" i="38"/>
  <c r="AD1392" i="38"/>
  <c r="AC1392" i="38"/>
  <c r="AB1392" i="38"/>
  <c r="AA1392" i="38"/>
  <c r="Z1392" i="38"/>
  <c r="Y1392" i="38"/>
  <c r="X1392" i="38"/>
  <c r="Q1392" i="38"/>
  <c r="S1392" i="38" s="1"/>
  <c r="AK1391" i="38"/>
  <c r="AJ1391" i="38"/>
  <c r="AD1391" i="38"/>
  <c r="AC1391" i="38"/>
  <c r="AB1391" i="38"/>
  <c r="AA1391" i="38"/>
  <c r="Z1391" i="38"/>
  <c r="Y1391" i="38"/>
  <c r="X1391" i="38"/>
  <c r="Q1391" i="38"/>
  <c r="S1391" i="38" s="1"/>
  <c r="AK1390" i="38"/>
  <c r="AJ1390" i="38"/>
  <c r="AD1390" i="38"/>
  <c r="AC1390" i="38"/>
  <c r="AB1390" i="38"/>
  <c r="AA1390" i="38"/>
  <c r="Z1390" i="38"/>
  <c r="Y1390" i="38"/>
  <c r="X1390" i="38"/>
  <c r="Q1390" i="38"/>
  <c r="S1390" i="38" s="1"/>
  <c r="AK1389" i="38"/>
  <c r="AJ1389" i="38"/>
  <c r="AD1389" i="38"/>
  <c r="AC1389" i="38"/>
  <c r="AB1389" i="38"/>
  <c r="AA1389" i="38"/>
  <c r="Z1389" i="38"/>
  <c r="Y1389" i="38"/>
  <c r="X1389" i="38"/>
  <c r="Q1389" i="38"/>
  <c r="S1389" i="38" s="1"/>
  <c r="AK1388" i="38"/>
  <c r="AJ1388" i="38"/>
  <c r="AD1388" i="38"/>
  <c r="AC1388" i="38"/>
  <c r="AB1388" i="38"/>
  <c r="AA1388" i="38"/>
  <c r="Z1388" i="38"/>
  <c r="Y1388" i="38"/>
  <c r="X1388" i="38"/>
  <c r="Q1388" i="38"/>
  <c r="S1388" i="38" s="1"/>
  <c r="AK1387" i="38"/>
  <c r="AJ1387" i="38"/>
  <c r="AD1387" i="38"/>
  <c r="AC1387" i="38"/>
  <c r="AB1387" i="38"/>
  <c r="AA1387" i="38"/>
  <c r="Z1387" i="38"/>
  <c r="Y1387" i="38"/>
  <c r="X1387" i="38"/>
  <c r="Q1387" i="38"/>
  <c r="S1387" i="38" s="1"/>
  <c r="AK1386" i="38"/>
  <c r="AJ1386" i="38"/>
  <c r="AD1386" i="38"/>
  <c r="AC1386" i="38"/>
  <c r="AB1386" i="38"/>
  <c r="AA1386" i="38"/>
  <c r="Z1386" i="38"/>
  <c r="Y1386" i="38"/>
  <c r="X1386" i="38"/>
  <c r="Q1386" i="38"/>
  <c r="S1386" i="38" s="1"/>
  <c r="AK1385" i="38"/>
  <c r="AJ1385" i="38"/>
  <c r="AD1385" i="38"/>
  <c r="AC1385" i="38"/>
  <c r="AB1385" i="38"/>
  <c r="AA1385" i="38"/>
  <c r="Z1385" i="38"/>
  <c r="Y1385" i="38"/>
  <c r="X1385" i="38"/>
  <c r="S1385" i="38"/>
  <c r="Q1385" i="38"/>
  <c r="AK1384" i="38"/>
  <c r="AJ1384" i="38"/>
  <c r="AD1384" i="38"/>
  <c r="AC1384" i="38"/>
  <c r="AB1384" i="38"/>
  <c r="AA1384" i="38"/>
  <c r="Z1384" i="38"/>
  <c r="Y1384" i="38"/>
  <c r="X1384" i="38"/>
  <c r="Q1384" i="38"/>
  <c r="S1384" i="38" s="1"/>
  <c r="AK1383" i="38"/>
  <c r="AJ1383" i="38"/>
  <c r="AD1383" i="38"/>
  <c r="AC1383" i="38"/>
  <c r="AB1383" i="38"/>
  <c r="AA1383" i="38"/>
  <c r="Z1383" i="38"/>
  <c r="Y1383" i="38"/>
  <c r="X1383" i="38"/>
  <c r="Q1383" i="38"/>
  <c r="S1383" i="38" s="1"/>
  <c r="AK1382" i="38"/>
  <c r="AJ1382" i="38"/>
  <c r="AD1382" i="38"/>
  <c r="AC1382" i="38"/>
  <c r="AB1382" i="38"/>
  <c r="AA1382" i="38"/>
  <c r="Z1382" i="38"/>
  <c r="Y1382" i="38"/>
  <c r="X1382" i="38"/>
  <c r="Q1382" i="38"/>
  <c r="S1382" i="38" s="1"/>
  <c r="AK1381" i="38"/>
  <c r="AJ1381" i="38"/>
  <c r="AD1381" i="38"/>
  <c r="AC1381" i="38"/>
  <c r="AB1381" i="38"/>
  <c r="AA1381" i="38"/>
  <c r="Z1381" i="38"/>
  <c r="Y1381" i="38"/>
  <c r="X1381" i="38"/>
  <c r="Q1381" i="38"/>
  <c r="S1381" i="38" s="1"/>
  <c r="AK1380" i="38"/>
  <c r="AJ1380" i="38"/>
  <c r="AD1380" i="38"/>
  <c r="AC1380" i="38"/>
  <c r="AB1380" i="38"/>
  <c r="AA1380" i="38"/>
  <c r="Z1380" i="38"/>
  <c r="Y1380" i="38"/>
  <c r="X1380" i="38"/>
  <c r="Q1380" i="38"/>
  <c r="S1380" i="38" s="1"/>
  <c r="AK1379" i="38"/>
  <c r="AJ1379" i="38"/>
  <c r="AD1379" i="38"/>
  <c r="AC1379" i="38"/>
  <c r="AB1379" i="38"/>
  <c r="AA1379" i="38"/>
  <c r="Z1379" i="38"/>
  <c r="Y1379" i="38"/>
  <c r="X1379" i="38"/>
  <c r="Q1379" i="38"/>
  <c r="S1379" i="38" s="1"/>
  <c r="AK1378" i="38"/>
  <c r="AJ1378" i="38"/>
  <c r="AD1378" i="38"/>
  <c r="AC1378" i="38"/>
  <c r="AB1378" i="38"/>
  <c r="AA1378" i="38"/>
  <c r="Z1378" i="38"/>
  <c r="Y1378" i="38"/>
  <c r="X1378" i="38"/>
  <c r="Q1378" i="38"/>
  <c r="S1378" i="38" s="1"/>
  <c r="AK1377" i="38"/>
  <c r="AJ1377" i="38"/>
  <c r="AD1377" i="38"/>
  <c r="AC1377" i="38"/>
  <c r="AB1377" i="38"/>
  <c r="AA1377" i="38"/>
  <c r="Z1377" i="38"/>
  <c r="Y1377" i="38"/>
  <c r="X1377" i="38"/>
  <c r="Q1377" i="38"/>
  <c r="S1377" i="38" s="1"/>
  <c r="AK1376" i="38"/>
  <c r="AJ1376" i="38"/>
  <c r="AD1376" i="38"/>
  <c r="AC1376" i="38"/>
  <c r="AB1376" i="38"/>
  <c r="AA1376" i="38"/>
  <c r="Z1376" i="38"/>
  <c r="Y1376" i="38"/>
  <c r="X1376" i="38"/>
  <c r="Q1376" i="38"/>
  <c r="S1376" i="38" s="1"/>
  <c r="AK1375" i="38"/>
  <c r="AJ1375" i="38"/>
  <c r="AD1375" i="38"/>
  <c r="AC1375" i="38"/>
  <c r="AB1375" i="38"/>
  <c r="AA1375" i="38"/>
  <c r="Z1375" i="38"/>
  <c r="Y1375" i="38"/>
  <c r="X1375" i="38"/>
  <c r="Q1375" i="38"/>
  <c r="S1375" i="38" s="1"/>
  <c r="AK1374" i="38"/>
  <c r="AJ1374" i="38"/>
  <c r="AD1374" i="38"/>
  <c r="AC1374" i="38"/>
  <c r="AB1374" i="38"/>
  <c r="AA1374" i="38"/>
  <c r="Z1374" i="38"/>
  <c r="Y1374" i="38"/>
  <c r="X1374" i="38"/>
  <c r="Q1374" i="38"/>
  <c r="S1374" i="38" s="1"/>
  <c r="AK1373" i="38"/>
  <c r="AJ1373" i="38"/>
  <c r="AD1373" i="38"/>
  <c r="AC1373" i="38"/>
  <c r="AB1373" i="38"/>
  <c r="AA1373" i="38"/>
  <c r="Z1373" i="38"/>
  <c r="Y1373" i="38"/>
  <c r="X1373" i="38"/>
  <c r="Q1373" i="38"/>
  <c r="S1373" i="38" s="1"/>
  <c r="AK1372" i="38"/>
  <c r="AJ1372" i="38"/>
  <c r="AD1372" i="38"/>
  <c r="AC1372" i="38"/>
  <c r="AB1372" i="38"/>
  <c r="AA1372" i="38"/>
  <c r="Z1372" i="38"/>
  <c r="Y1372" i="38"/>
  <c r="X1372" i="38"/>
  <c r="Q1372" i="38"/>
  <c r="S1372" i="38" s="1"/>
  <c r="AK1371" i="38"/>
  <c r="AJ1371" i="38"/>
  <c r="AD1371" i="38"/>
  <c r="AC1371" i="38"/>
  <c r="AB1371" i="38"/>
  <c r="AA1371" i="38"/>
  <c r="Z1371" i="38"/>
  <c r="Y1371" i="38"/>
  <c r="X1371" i="38"/>
  <c r="Q1371" i="38"/>
  <c r="S1371" i="38" s="1"/>
  <c r="AK1370" i="38"/>
  <c r="AJ1370" i="38"/>
  <c r="AD1370" i="38"/>
  <c r="AC1370" i="38"/>
  <c r="AB1370" i="38"/>
  <c r="AA1370" i="38"/>
  <c r="Z1370" i="38"/>
  <c r="Y1370" i="38"/>
  <c r="X1370" i="38"/>
  <c r="Q1370" i="38"/>
  <c r="S1370" i="38" s="1"/>
  <c r="AK1369" i="38"/>
  <c r="AJ1369" i="38"/>
  <c r="AD1369" i="38"/>
  <c r="AC1369" i="38"/>
  <c r="AB1369" i="38"/>
  <c r="AA1369" i="38"/>
  <c r="Z1369" i="38"/>
  <c r="Y1369" i="38"/>
  <c r="X1369" i="38"/>
  <c r="Q1369" i="38"/>
  <c r="S1369" i="38" s="1"/>
  <c r="AK1368" i="38"/>
  <c r="AJ1368" i="38"/>
  <c r="AD1368" i="38"/>
  <c r="AC1368" i="38"/>
  <c r="AB1368" i="38"/>
  <c r="AA1368" i="38"/>
  <c r="Z1368" i="38"/>
  <c r="Y1368" i="38"/>
  <c r="X1368" i="38"/>
  <c r="Q1368" i="38"/>
  <c r="S1368" i="38" s="1"/>
  <c r="AK1367" i="38"/>
  <c r="AJ1367" i="38"/>
  <c r="AD1367" i="38"/>
  <c r="AC1367" i="38"/>
  <c r="AB1367" i="38"/>
  <c r="AA1367" i="38"/>
  <c r="Z1367" i="38"/>
  <c r="Y1367" i="38"/>
  <c r="X1367" i="38"/>
  <c r="Q1367" i="38"/>
  <c r="S1367" i="38" s="1"/>
  <c r="AK1366" i="38"/>
  <c r="AJ1366" i="38"/>
  <c r="AD1366" i="38"/>
  <c r="AC1366" i="38"/>
  <c r="AB1366" i="38"/>
  <c r="AA1366" i="38"/>
  <c r="Z1366" i="38"/>
  <c r="Y1366" i="38"/>
  <c r="X1366" i="38"/>
  <c r="Q1366" i="38"/>
  <c r="S1366" i="38" s="1"/>
  <c r="AK1365" i="38"/>
  <c r="AJ1365" i="38"/>
  <c r="AD1365" i="38"/>
  <c r="AC1365" i="38"/>
  <c r="AB1365" i="38"/>
  <c r="AA1365" i="38"/>
  <c r="Z1365" i="38"/>
  <c r="Y1365" i="38"/>
  <c r="X1365" i="38"/>
  <c r="Q1365" i="38"/>
  <c r="S1365" i="38" s="1"/>
  <c r="AK1364" i="38"/>
  <c r="AJ1364" i="38"/>
  <c r="AD1364" i="38"/>
  <c r="AC1364" i="38"/>
  <c r="AB1364" i="38"/>
  <c r="AA1364" i="38"/>
  <c r="Z1364" i="38"/>
  <c r="Y1364" i="38"/>
  <c r="X1364" i="38"/>
  <c r="Q1364" i="38"/>
  <c r="S1364" i="38" s="1"/>
  <c r="AK1363" i="38"/>
  <c r="AJ1363" i="38"/>
  <c r="AD1363" i="38"/>
  <c r="AC1363" i="38"/>
  <c r="AB1363" i="38"/>
  <c r="AA1363" i="38"/>
  <c r="Z1363" i="38"/>
  <c r="Y1363" i="38"/>
  <c r="X1363" i="38"/>
  <c r="Q1363" i="38"/>
  <c r="S1363" i="38" s="1"/>
  <c r="AK1362" i="38"/>
  <c r="AJ1362" i="38"/>
  <c r="AD1362" i="38"/>
  <c r="AC1362" i="38"/>
  <c r="AB1362" i="38"/>
  <c r="AA1362" i="38"/>
  <c r="Z1362" i="38"/>
  <c r="Y1362" i="38"/>
  <c r="X1362" i="38"/>
  <c r="Q1362" i="38"/>
  <c r="S1362" i="38" s="1"/>
  <c r="AK1361" i="38"/>
  <c r="AJ1361" i="38"/>
  <c r="AD1361" i="38"/>
  <c r="AC1361" i="38"/>
  <c r="AB1361" i="38"/>
  <c r="AA1361" i="38"/>
  <c r="Z1361" i="38"/>
  <c r="Y1361" i="38"/>
  <c r="X1361" i="38"/>
  <c r="Q1361" i="38"/>
  <c r="S1361" i="38" s="1"/>
  <c r="AK1360" i="38"/>
  <c r="AJ1360" i="38"/>
  <c r="AD1360" i="38"/>
  <c r="AC1360" i="38"/>
  <c r="AB1360" i="38"/>
  <c r="AA1360" i="38"/>
  <c r="Z1360" i="38"/>
  <c r="Y1360" i="38"/>
  <c r="X1360" i="38"/>
  <c r="Q1360" i="38"/>
  <c r="S1360" i="38" s="1"/>
  <c r="AK1359" i="38"/>
  <c r="AJ1359" i="38"/>
  <c r="AD1359" i="38"/>
  <c r="AC1359" i="38"/>
  <c r="AB1359" i="38"/>
  <c r="AA1359" i="38"/>
  <c r="Z1359" i="38"/>
  <c r="Y1359" i="38"/>
  <c r="X1359" i="38"/>
  <c r="Q1359" i="38"/>
  <c r="S1359" i="38" s="1"/>
  <c r="AK1358" i="38"/>
  <c r="AJ1358" i="38"/>
  <c r="AD1358" i="38"/>
  <c r="AC1358" i="38"/>
  <c r="AB1358" i="38"/>
  <c r="AA1358" i="38"/>
  <c r="Z1358" i="38"/>
  <c r="Y1358" i="38"/>
  <c r="X1358" i="38"/>
  <c r="Q1358" i="38"/>
  <c r="S1358" i="38" s="1"/>
  <c r="AK1357" i="38"/>
  <c r="AJ1357" i="38"/>
  <c r="AD1357" i="38"/>
  <c r="AC1357" i="38"/>
  <c r="AB1357" i="38"/>
  <c r="AA1357" i="38"/>
  <c r="Z1357" i="38"/>
  <c r="Y1357" i="38"/>
  <c r="X1357" i="38"/>
  <c r="Q1357" i="38"/>
  <c r="S1357" i="38" s="1"/>
  <c r="AK1356" i="38"/>
  <c r="AJ1356" i="38"/>
  <c r="AD1356" i="38"/>
  <c r="AC1356" i="38"/>
  <c r="AB1356" i="38"/>
  <c r="AA1356" i="38"/>
  <c r="Z1356" i="38"/>
  <c r="Y1356" i="38"/>
  <c r="X1356" i="38"/>
  <c r="Q1356" i="38"/>
  <c r="S1356" i="38" s="1"/>
  <c r="AK1355" i="38"/>
  <c r="AJ1355" i="38"/>
  <c r="AD1355" i="38"/>
  <c r="AC1355" i="38"/>
  <c r="AB1355" i="38"/>
  <c r="AA1355" i="38"/>
  <c r="Z1355" i="38"/>
  <c r="Y1355" i="38"/>
  <c r="X1355" i="38"/>
  <c r="S1355" i="38"/>
  <c r="Q1355" i="38"/>
  <c r="AK1354" i="38"/>
  <c r="AJ1354" i="38"/>
  <c r="AD1354" i="38"/>
  <c r="AC1354" i="38"/>
  <c r="AB1354" i="38"/>
  <c r="AA1354" i="38"/>
  <c r="Z1354" i="38"/>
  <c r="Y1354" i="38"/>
  <c r="X1354" i="38"/>
  <c r="Q1354" i="38"/>
  <c r="S1354" i="38" s="1"/>
  <c r="AK1353" i="38"/>
  <c r="AJ1353" i="38"/>
  <c r="AD1353" i="38"/>
  <c r="AC1353" i="38"/>
  <c r="AB1353" i="38"/>
  <c r="AA1353" i="38"/>
  <c r="Z1353" i="38"/>
  <c r="Y1353" i="38"/>
  <c r="X1353" i="38"/>
  <c r="Q1353" i="38"/>
  <c r="S1353" i="38" s="1"/>
  <c r="AK1352" i="38"/>
  <c r="AJ1352" i="38"/>
  <c r="AD1352" i="38"/>
  <c r="AC1352" i="38"/>
  <c r="AB1352" i="38"/>
  <c r="AA1352" i="38"/>
  <c r="Z1352" i="38"/>
  <c r="Y1352" i="38"/>
  <c r="X1352" i="38"/>
  <c r="Q1352" i="38"/>
  <c r="S1352" i="38" s="1"/>
  <c r="AK1351" i="38"/>
  <c r="AJ1351" i="38"/>
  <c r="AD1351" i="38"/>
  <c r="AC1351" i="38"/>
  <c r="AB1351" i="38"/>
  <c r="AA1351" i="38"/>
  <c r="Z1351" i="38"/>
  <c r="Y1351" i="38"/>
  <c r="X1351" i="38"/>
  <c r="Q1351" i="38"/>
  <c r="S1351" i="38" s="1"/>
  <c r="AK1350" i="38"/>
  <c r="AJ1350" i="38"/>
  <c r="AD1350" i="38"/>
  <c r="AC1350" i="38"/>
  <c r="AB1350" i="38"/>
  <c r="AA1350" i="38"/>
  <c r="Z1350" i="38"/>
  <c r="Y1350" i="38"/>
  <c r="X1350" i="38"/>
  <c r="Q1350" i="38"/>
  <c r="S1350" i="38" s="1"/>
  <c r="AK1349" i="38"/>
  <c r="AJ1349" i="38"/>
  <c r="AD1349" i="38"/>
  <c r="AC1349" i="38"/>
  <c r="AB1349" i="38"/>
  <c r="AA1349" i="38"/>
  <c r="Z1349" i="38"/>
  <c r="Y1349" i="38"/>
  <c r="X1349" i="38"/>
  <c r="Q1349" i="38"/>
  <c r="S1349" i="38" s="1"/>
  <c r="AK1348" i="38"/>
  <c r="AJ1348" i="38"/>
  <c r="AD1348" i="38"/>
  <c r="AC1348" i="38"/>
  <c r="AB1348" i="38"/>
  <c r="AA1348" i="38"/>
  <c r="Z1348" i="38"/>
  <c r="Y1348" i="38"/>
  <c r="X1348" i="38"/>
  <c r="Q1348" i="38"/>
  <c r="S1348" i="38" s="1"/>
  <c r="AK1347" i="38"/>
  <c r="AJ1347" i="38"/>
  <c r="AD1347" i="38"/>
  <c r="AC1347" i="38"/>
  <c r="AB1347" i="38"/>
  <c r="AA1347" i="38"/>
  <c r="Z1347" i="38"/>
  <c r="Y1347" i="38"/>
  <c r="X1347" i="38"/>
  <c r="Q1347" i="38"/>
  <c r="S1347" i="38" s="1"/>
  <c r="AK1346" i="38"/>
  <c r="AJ1346" i="38"/>
  <c r="AD1346" i="38"/>
  <c r="AC1346" i="38"/>
  <c r="AB1346" i="38"/>
  <c r="AA1346" i="38"/>
  <c r="Z1346" i="38"/>
  <c r="Y1346" i="38"/>
  <c r="X1346" i="38"/>
  <c r="Q1346" i="38"/>
  <c r="S1346" i="38" s="1"/>
  <c r="AK1345" i="38"/>
  <c r="AJ1345" i="38"/>
  <c r="AD1345" i="38"/>
  <c r="AC1345" i="38"/>
  <c r="AB1345" i="38"/>
  <c r="AA1345" i="38"/>
  <c r="Z1345" i="38"/>
  <c r="Y1345" i="38"/>
  <c r="X1345" i="38"/>
  <c r="Q1345" i="38"/>
  <c r="S1345" i="38" s="1"/>
  <c r="AK1344" i="38"/>
  <c r="AJ1344" i="38"/>
  <c r="AD1344" i="38"/>
  <c r="AC1344" i="38"/>
  <c r="AB1344" i="38"/>
  <c r="AA1344" i="38"/>
  <c r="Z1344" i="38"/>
  <c r="Y1344" i="38"/>
  <c r="X1344" i="38"/>
  <c r="Q1344" i="38"/>
  <c r="S1344" i="38" s="1"/>
  <c r="AK1343" i="38"/>
  <c r="AJ1343" i="38"/>
  <c r="AD1343" i="38"/>
  <c r="AC1343" i="38"/>
  <c r="AB1343" i="38"/>
  <c r="AA1343" i="38"/>
  <c r="Z1343" i="38"/>
  <c r="Y1343" i="38"/>
  <c r="X1343" i="38"/>
  <c r="Q1343" i="38"/>
  <c r="S1343" i="38" s="1"/>
  <c r="AK1342" i="38"/>
  <c r="AJ1342" i="38"/>
  <c r="AD1342" i="38"/>
  <c r="AC1342" i="38"/>
  <c r="AB1342" i="38"/>
  <c r="AA1342" i="38"/>
  <c r="Z1342" i="38"/>
  <c r="Y1342" i="38"/>
  <c r="X1342" i="38"/>
  <c r="Q1342" i="38"/>
  <c r="S1342" i="38" s="1"/>
  <c r="AK1341" i="38"/>
  <c r="AJ1341" i="38"/>
  <c r="AD1341" i="38"/>
  <c r="AC1341" i="38"/>
  <c r="AB1341" i="38"/>
  <c r="AA1341" i="38"/>
  <c r="Z1341" i="38"/>
  <c r="Y1341" i="38"/>
  <c r="X1341" i="38"/>
  <c r="Q1341" i="38"/>
  <c r="S1341" i="38" s="1"/>
  <c r="AK1340" i="38"/>
  <c r="AJ1340" i="38"/>
  <c r="AD1340" i="38"/>
  <c r="AC1340" i="38"/>
  <c r="AB1340" i="38"/>
  <c r="AA1340" i="38"/>
  <c r="Z1340" i="38"/>
  <c r="Y1340" i="38"/>
  <c r="X1340" i="38"/>
  <c r="Q1340" i="38"/>
  <c r="S1340" i="38" s="1"/>
  <c r="AK1339" i="38"/>
  <c r="AJ1339" i="38"/>
  <c r="AD1339" i="38"/>
  <c r="AC1339" i="38"/>
  <c r="AB1339" i="38"/>
  <c r="AA1339" i="38"/>
  <c r="Z1339" i="38"/>
  <c r="Y1339" i="38"/>
  <c r="X1339" i="38"/>
  <c r="Q1339" i="38"/>
  <c r="S1339" i="38" s="1"/>
  <c r="AK1338" i="38"/>
  <c r="AJ1338" i="38"/>
  <c r="AD1338" i="38"/>
  <c r="AC1338" i="38"/>
  <c r="AB1338" i="38"/>
  <c r="AA1338" i="38"/>
  <c r="Z1338" i="38"/>
  <c r="Y1338" i="38"/>
  <c r="X1338" i="38"/>
  <c r="Q1338" i="38"/>
  <c r="S1338" i="38" s="1"/>
  <c r="AK1337" i="38"/>
  <c r="AJ1337" i="38"/>
  <c r="AD1337" i="38"/>
  <c r="AC1337" i="38"/>
  <c r="AB1337" i="38"/>
  <c r="AA1337" i="38"/>
  <c r="Z1337" i="38"/>
  <c r="Y1337" i="38"/>
  <c r="X1337" i="38"/>
  <c r="Q1337" i="38"/>
  <c r="S1337" i="38" s="1"/>
  <c r="AK1336" i="38"/>
  <c r="AJ1336" i="38"/>
  <c r="AD1336" i="38"/>
  <c r="AC1336" i="38"/>
  <c r="AB1336" i="38"/>
  <c r="AA1336" i="38"/>
  <c r="Z1336" i="38"/>
  <c r="Y1336" i="38"/>
  <c r="X1336" i="38"/>
  <c r="Q1336" i="38"/>
  <c r="S1336" i="38" s="1"/>
  <c r="AK1335" i="38"/>
  <c r="AJ1335" i="38"/>
  <c r="AD1335" i="38"/>
  <c r="AC1335" i="38"/>
  <c r="AB1335" i="38"/>
  <c r="AA1335" i="38"/>
  <c r="Z1335" i="38"/>
  <c r="Y1335" i="38"/>
  <c r="X1335" i="38"/>
  <c r="Q1335" i="38"/>
  <c r="S1335" i="38" s="1"/>
  <c r="AK1334" i="38"/>
  <c r="AJ1334" i="38"/>
  <c r="AD1334" i="38"/>
  <c r="AC1334" i="38"/>
  <c r="AB1334" i="38"/>
  <c r="AA1334" i="38"/>
  <c r="Z1334" i="38"/>
  <c r="Y1334" i="38"/>
  <c r="X1334" i="38"/>
  <c r="Q1334" i="38"/>
  <c r="S1334" i="38" s="1"/>
  <c r="AK1333" i="38"/>
  <c r="AJ1333" i="38"/>
  <c r="AD1333" i="38"/>
  <c r="AC1333" i="38"/>
  <c r="AB1333" i="38"/>
  <c r="AA1333" i="38"/>
  <c r="Z1333" i="38"/>
  <c r="Y1333" i="38"/>
  <c r="X1333" i="38"/>
  <c r="Q1333" i="38"/>
  <c r="S1333" i="38" s="1"/>
  <c r="AK1332" i="38"/>
  <c r="AJ1332" i="38"/>
  <c r="AD1332" i="38"/>
  <c r="AC1332" i="38"/>
  <c r="AB1332" i="38"/>
  <c r="AA1332" i="38"/>
  <c r="Z1332" i="38"/>
  <c r="Y1332" i="38"/>
  <c r="X1332" i="38"/>
  <c r="Q1332" i="38"/>
  <c r="S1332" i="38" s="1"/>
  <c r="AK1331" i="38"/>
  <c r="AJ1331" i="38"/>
  <c r="AD1331" i="38"/>
  <c r="AC1331" i="38"/>
  <c r="AB1331" i="38"/>
  <c r="AA1331" i="38"/>
  <c r="Z1331" i="38"/>
  <c r="Y1331" i="38"/>
  <c r="X1331" i="38"/>
  <c r="Q1331" i="38"/>
  <c r="S1331" i="38" s="1"/>
  <c r="AK1330" i="38"/>
  <c r="AJ1330" i="38"/>
  <c r="AD1330" i="38"/>
  <c r="AC1330" i="38"/>
  <c r="AB1330" i="38"/>
  <c r="AA1330" i="38"/>
  <c r="Z1330" i="38"/>
  <c r="Y1330" i="38"/>
  <c r="X1330" i="38"/>
  <c r="Q1330" i="38"/>
  <c r="S1330" i="38" s="1"/>
  <c r="AK1329" i="38"/>
  <c r="AJ1329" i="38"/>
  <c r="AD1329" i="38"/>
  <c r="AC1329" i="38"/>
  <c r="AB1329" i="38"/>
  <c r="AA1329" i="38"/>
  <c r="Z1329" i="38"/>
  <c r="Y1329" i="38"/>
  <c r="X1329" i="38"/>
  <c r="Q1329" i="38"/>
  <c r="S1329" i="38" s="1"/>
  <c r="AK1328" i="38"/>
  <c r="AJ1328" i="38"/>
  <c r="AD1328" i="38"/>
  <c r="AC1328" i="38"/>
  <c r="AB1328" i="38"/>
  <c r="AA1328" i="38"/>
  <c r="Z1328" i="38"/>
  <c r="Y1328" i="38"/>
  <c r="X1328" i="38"/>
  <c r="Q1328" i="38"/>
  <c r="S1328" i="38" s="1"/>
  <c r="AK1327" i="38"/>
  <c r="AJ1327" i="38"/>
  <c r="AD1327" i="38"/>
  <c r="AC1327" i="38"/>
  <c r="AB1327" i="38"/>
  <c r="AA1327" i="38"/>
  <c r="Z1327" i="38"/>
  <c r="Y1327" i="38"/>
  <c r="X1327" i="38"/>
  <c r="Q1327" i="38"/>
  <c r="S1327" i="38" s="1"/>
  <c r="AK1326" i="38"/>
  <c r="AJ1326" i="38"/>
  <c r="AD1326" i="38"/>
  <c r="AC1326" i="38"/>
  <c r="AB1326" i="38"/>
  <c r="AA1326" i="38"/>
  <c r="Z1326" i="38"/>
  <c r="Y1326" i="38"/>
  <c r="X1326" i="38"/>
  <c r="Q1326" i="38"/>
  <c r="S1326" i="38" s="1"/>
  <c r="AK1325" i="38"/>
  <c r="AJ1325" i="38"/>
  <c r="AD1325" i="38"/>
  <c r="AC1325" i="38"/>
  <c r="AB1325" i="38"/>
  <c r="AA1325" i="38"/>
  <c r="Z1325" i="38"/>
  <c r="Y1325" i="38"/>
  <c r="X1325" i="38"/>
  <c r="Q1325" i="38"/>
  <c r="S1325" i="38" s="1"/>
  <c r="AK1324" i="38"/>
  <c r="AJ1324" i="38"/>
  <c r="AD1324" i="38"/>
  <c r="AC1324" i="38"/>
  <c r="AB1324" i="38"/>
  <c r="AA1324" i="38"/>
  <c r="Z1324" i="38"/>
  <c r="Y1324" i="38"/>
  <c r="X1324" i="38"/>
  <c r="Q1324" i="38"/>
  <c r="S1324" i="38" s="1"/>
  <c r="AK1323" i="38"/>
  <c r="AJ1323" i="38"/>
  <c r="AD1323" i="38"/>
  <c r="AC1323" i="38"/>
  <c r="AB1323" i="38"/>
  <c r="AA1323" i="38"/>
  <c r="Z1323" i="38"/>
  <c r="Y1323" i="38"/>
  <c r="X1323" i="38"/>
  <c r="Q1323" i="38"/>
  <c r="S1323" i="38" s="1"/>
  <c r="AK1322" i="38"/>
  <c r="AJ1322" i="38"/>
  <c r="AD1322" i="38"/>
  <c r="AC1322" i="38"/>
  <c r="AB1322" i="38"/>
  <c r="AA1322" i="38"/>
  <c r="Z1322" i="38"/>
  <c r="Y1322" i="38"/>
  <c r="X1322" i="38"/>
  <c r="Q1322" i="38"/>
  <c r="S1322" i="38" s="1"/>
  <c r="AK1321" i="38"/>
  <c r="AJ1321" i="38"/>
  <c r="AD1321" i="38"/>
  <c r="AC1321" i="38"/>
  <c r="AB1321" i="38"/>
  <c r="AA1321" i="38"/>
  <c r="Z1321" i="38"/>
  <c r="Y1321" i="38"/>
  <c r="X1321" i="38"/>
  <c r="Q1321" i="38"/>
  <c r="S1321" i="38" s="1"/>
  <c r="AK1320" i="38"/>
  <c r="AJ1320" i="38"/>
  <c r="AD1320" i="38"/>
  <c r="AC1320" i="38"/>
  <c r="AB1320" i="38"/>
  <c r="AA1320" i="38"/>
  <c r="Z1320" i="38"/>
  <c r="Y1320" i="38"/>
  <c r="X1320" i="38"/>
  <c r="Q1320" i="38"/>
  <c r="S1320" i="38" s="1"/>
  <c r="AK1319" i="38"/>
  <c r="AJ1319" i="38"/>
  <c r="AD1319" i="38"/>
  <c r="AC1319" i="38"/>
  <c r="AB1319" i="38"/>
  <c r="AA1319" i="38"/>
  <c r="Z1319" i="38"/>
  <c r="Y1319" i="38"/>
  <c r="X1319" i="38"/>
  <c r="Q1319" i="38"/>
  <c r="S1319" i="38" s="1"/>
  <c r="AK1318" i="38"/>
  <c r="AJ1318" i="38"/>
  <c r="AD1318" i="38"/>
  <c r="AC1318" i="38"/>
  <c r="AB1318" i="38"/>
  <c r="AA1318" i="38"/>
  <c r="Z1318" i="38"/>
  <c r="Y1318" i="38"/>
  <c r="X1318" i="38"/>
  <c r="Q1318" i="38"/>
  <c r="S1318" i="38" s="1"/>
  <c r="AK1317" i="38"/>
  <c r="AJ1317" i="38"/>
  <c r="AD1317" i="38"/>
  <c r="AC1317" i="38"/>
  <c r="AB1317" i="38"/>
  <c r="AA1317" i="38"/>
  <c r="Z1317" i="38"/>
  <c r="Y1317" i="38"/>
  <c r="X1317" i="38"/>
  <c r="Q1317" i="38"/>
  <c r="S1317" i="38" s="1"/>
  <c r="AK1316" i="38"/>
  <c r="AJ1316" i="38"/>
  <c r="AD1316" i="38"/>
  <c r="AC1316" i="38"/>
  <c r="AB1316" i="38"/>
  <c r="AA1316" i="38"/>
  <c r="Z1316" i="38"/>
  <c r="Y1316" i="38"/>
  <c r="X1316" i="38"/>
  <c r="Q1316" i="38"/>
  <c r="S1316" i="38" s="1"/>
  <c r="AK1315" i="38"/>
  <c r="AJ1315" i="38"/>
  <c r="AD1315" i="38"/>
  <c r="AC1315" i="38"/>
  <c r="AB1315" i="38"/>
  <c r="AA1315" i="38"/>
  <c r="Z1315" i="38"/>
  <c r="Y1315" i="38"/>
  <c r="X1315" i="38"/>
  <c r="Q1315" i="38"/>
  <c r="S1315" i="38" s="1"/>
  <c r="AK1314" i="38"/>
  <c r="AJ1314" i="38"/>
  <c r="AD1314" i="38"/>
  <c r="AC1314" i="38"/>
  <c r="AB1314" i="38"/>
  <c r="AA1314" i="38"/>
  <c r="Z1314" i="38"/>
  <c r="Y1314" i="38"/>
  <c r="X1314" i="38"/>
  <c r="Q1314" i="38"/>
  <c r="S1314" i="38" s="1"/>
  <c r="AK1313" i="38"/>
  <c r="AJ1313" i="38"/>
  <c r="AD1313" i="38"/>
  <c r="AC1313" i="38"/>
  <c r="AB1313" i="38"/>
  <c r="AA1313" i="38"/>
  <c r="Z1313" i="38"/>
  <c r="Y1313" i="38"/>
  <c r="X1313" i="38"/>
  <c r="Q1313" i="38"/>
  <c r="S1313" i="38" s="1"/>
  <c r="AK1312" i="38"/>
  <c r="AJ1312" i="38"/>
  <c r="AD1312" i="38"/>
  <c r="AC1312" i="38"/>
  <c r="AB1312" i="38"/>
  <c r="AA1312" i="38"/>
  <c r="Z1312" i="38"/>
  <c r="Y1312" i="38"/>
  <c r="X1312" i="38"/>
  <c r="Q1312" i="38"/>
  <c r="S1312" i="38" s="1"/>
  <c r="AK1311" i="38"/>
  <c r="AJ1311" i="38"/>
  <c r="AD1311" i="38"/>
  <c r="AC1311" i="38"/>
  <c r="AB1311" i="38"/>
  <c r="AA1311" i="38"/>
  <c r="Z1311" i="38"/>
  <c r="Y1311" i="38"/>
  <c r="X1311" i="38"/>
  <c r="Q1311" i="38"/>
  <c r="S1311" i="38" s="1"/>
  <c r="AK1310" i="38"/>
  <c r="AJ1310" i="38"/>
  <c r="AD1310" i="38"/>
  <c r="AC1310" i="38"/>
  <c r="AB1310" i="38"/>
  <c r="AA1310" i="38"/>
  <c r="Z1310" i="38"/>
  <c r="Y1310" i="38"/>
  <c r="X1310" i="38"/>
  <c r="Q1310" i="38"/>
  <c r="S1310" i="38" s="1"/>
  <c r="AK1309" i="38"/>
  <c r="AJ1309" i="38"/>
  <c r="AD1309" i="38"/>
  <c r="AC1309" i="38"/>
  <c r="AB1309" i="38"/>
  <c r="AA1309" i="38"/>
  <c r="Z1309" i="38"/>
  <c r="Y1309" i="38"/>
  <c r="X1309" i="38"/>
  <c r="Q1309" i="38"/>
  <c r="S1309" i="38" s="1"/>
  <c r="AK1308" i="38"/>
  <c r="AJ1308" i="38"/>
  <c r="AD1308" i="38"/>
  <c r="AC1308" i="38"/>
  <c r="AB1308" i="38"/>
  <c r="AA1308" i="38"/>
  <c r="Z1308" i="38"/>
  <c r="Y1308" i="38"/>
  <c r="X1308" i="38"/>
  <c r="Q1308" i="38"/>
  <c r="S1308" i="38" s="1"/>
  <c r="AK1307" i="38"/>
  <c r="AJ1307" i="38"/>
  <c r="AD1307" i="38"/>
  <c r="AC1307" i="38"/>
  <c r="AB1307" i="38"/>
  <c r="AA1307" i="38"/>
  <c r="Z1307" i="38"/>
  <c r="Y1307" i="38"/>
  <c r="X1307" i="38"/>
  <c r="Q1307" i="38"/>
  <c r="S1307" i="38" s="1"/>
  <c r="AK1306" i="38"/>
  <c r="AJ1306" i="38"/>
  <c r="AD1306" i="38"/>
  <c r="AC1306" i="38"/>
  <c r="AB1306" i="38"/>
  <c r="AA1306" i="38"/>
  <c r="Z1306" i="38"/>
  <c r="Y1306" i="38"/>
  <c r="X1306" i="38"/>
  <c r="Q1306" i="38"/>
  <c r="S1306" i="38" s="1"/>
  <c r="AK1305" i="38"/>
  <c r="AJ1305" i="38"/>
  <c r="AD1305" i="38"/>
  <c r="AC1305" i="38"/>
  <c r="AB1305" i="38"/>
  <c r="AA1305" i="38"/>
  <c r="Z1305" i="38"/>
  <c r="Y1305" i="38"/>
  <c r="X1305" i="38"/>
  <c r="Q1305" i="38"/>
  <c r="S1305" i="38" s="1"/>
  <c r="AK1304" i="38"/>
  <c r="AJ1304" i="38"/>
  <c r="AD1304" i="38"/>
  <c r="AC1304" i="38"/>
  <c r="AB1304" i="38"/>
  <c r="AA1304" i="38"/>
  <c r="Z1304" i="38"/>
  <c r="Y1304" i="38"/>
  <c r="X1304" i="38"/>
  <c r="Q1304" i="38"/>
  <c r="S1304" i="38" s="1"/>
  <c r="AK1303" i="38"/>
  <c r="AJ1303" i="38"/>
  <c r="AD1303" i="38"/>
  <c r="AC1303" i="38"/>
  <c r="AB1303" i="38"/>
  <c r="AA1303" i="38"/>
  <c r="Z1303" i="38"/>
  <c r="Y1303" i="38"/>
  <c r="X1303" i="38"/>
  <c r="Q1303" i="38"/>
  <c r="S1303" i="38" s="1"/>
  <c r="AK1302" i="38"/>
  <c r="AJ1302" i="38"/>
  <c r="AD1302" i="38"/>
  <c r="AC1302" i="38"/>
  <c r="AB1302" i="38"/>
  <c r="AA1302" i="38"/>
  <c r="Z1302" i="38"/>
  <c r="Y1302" i="38"/>
  <c r="X1302" i="38"/>
  <c r="Q1302" i="38"/>
  <c r="S1302" i="38" s="1"/>
  <c r="AK1301" i="38"/>
  <c r="AJ1301" i="38"/>
  <c r="AD1301" i="38"/>
  <c r="AC1301" i="38"/>
  <c r="AB1301" i="38"/>
  <c r="AA1301" i="38"/>
  <c r="Z1301" i="38"/>
  <c r="Y1301" i="38"/>
  <c r="X1301" i="38"/>
  <c r="Q1301" i="38"/>
  <c r="S1301" i="38" s="1"/>
  <c r="AK1300" i="38"/>
  <c r="AJ1300" i="38"/>
  <c r="AD1300" i="38"/>
  <c r="AC1300" i="38"/>
  <c r="AB1300" i="38"/>
  <c r="AA1300" i="38"/>
  <c r="Z1300" i="38"/>
  <c r="Y1300" i="38"/>
  <c r="X1300" i="38"/>
  <c r="Q1300" i="38"/>
  <c r="S1300" i="38" s="1"/>
  <c r="AK1299" i="38"/>
  <c r="AJ1299" i="38"/>
  <c r="AD1299" i="38"/>
  <c r="AC1299" i="38"/>
  <c r="AB1299" i="38"/>
  <c r="AA1299" i="38"/>
  <c r="Z1299" i="38"/>
  <c r="Y1299" i="38"/>
  <c r="X1299" i="38"/>
  <c r="Q1299" i="38"/>
  <c r="S1299" i="38" s="1"/>
  <c r="AK1298" i="38"/>
  <c r="AJ1298" i="38"/>
  <c r="AD1298" i="38"/>
  <c r="AC1298" i="38"/>
  <c r="AB1298" i="38"/>
  <c r="AA1298" i="38"/>
  <c r="Z1298" i="38"/>
  <c r="Y1298" i="38"/>
  <c r="X1298" i="38"/>
  <c r="Q1298" i="38"/>
  <c r="S1298" i="38" s="1"/>
  <c r="AK1297" i="38"/>
  <c r="AJ1297" i="38"/>
  <c r="AD1297" i="38"/>
  <c r="AC1297" i="38"/>
  <c r="AB1297" i="38"/>
  <c r="AA1297" i="38"/>
  <c r="Z1297" i="38"/>
  <c r="Y1297" i="38"/>
  <c r="X1297" i="38"/>
  <c r="Q1297" i="38"/>
  <c r="S1297" i="38" s="1"/>
  <c r="AK1296" i="38"/>
  <c r="AJ1296" i="38"/>
  <c r="AD1296" i="38"/>
  <c r="AC1296" i="38"/>
  <c r="AB1296" i="38"/>
  <c r="AA1296" i="38"/>
  <c r="Z1296" i="38"/>
  <c r="Y1296" i="38"/>
  <c r="X1296" i="38"/>
  <c r="Q1296" i="38"/>
  <c r="S1296" i="38" s="1"/>
  <c r="AK1295" i="38"/>
  <c r="AJ1295" i="38"/>
  <c r="AD1295" i="38"/>
  <c r="AC1295" i="38"/>
  <c r="AB1295" i="38"/>
  <c r="AA1295" i="38"/>
  <c r="Z1295" i="38"/>
  <c r="Y1295" i="38"/>
  <c r="X1295" i="38"/>
  <c r="Q1295" i="38"/>
  <c r="S1295" i="38" s="1"/>
  <c r="AK1294" i="38"/>
  <c r="AJ1294" i="38"/>
  <c r="AD1294" i="38"/>
  <c r="AC1294" i="38"/>
  <c r="AB1294" i="38"/>
  <c r="AA1294" i="38"/>
  <c r="Z1294" i="38"/>
  <c r="Y1294" i="38"/>
  <c r="X1294" i="38"/>
  <c r="Q1294" i="38"/>
  <c r="S1294" i="38" s="1"/>
  <c r="AK1293" i="38"/>
  <c r="AJ1293" i="38"/>
  <c r="AD1293" i="38"/>
  <c r="AC1293" i="38"/>
  <c r="AB1293" i="38"/>
  <c r="AA1293" i="38"/>
  <c r="Z1293" i="38"/>
  <c r="Y1293" i="38"/>
  <c r="X1293" i="38"/>
  <c r="Q1293" i="38"/>
  <c r="S1293" i="38" s="1"/>
  <c r="AK1292" i="38"/>
  <c r="AJ1292" i="38"/>
  <c r="AD1292" i="38"/>
  <c r="AC1292" i="38"/>
  <c r="AB1292" i="38"/>
  <c r="AA1292" i="38"/>
  <c r="Z1292" i="38"/>
  <c r="Y1292" i="38"/>
  <c r="X1292" i="38"/>
  <c r="Q1292" i="38"/>
  <c r="S1292" i="38" s="1"/>
  <c r="AK1291" i="38"/>
  <c r="AJ1291" i="38"/>
  <c r="AD1291" i="38"/>
  <c r="AC1291" i="38"/>
  <c r="AB1291" i="38"/>
  <c r="AA1291" i="38"/>
  <c r="Z1291" i="38"/>
  <c r="Y1291" i="38"/>
  <c r="X1291" i="38"/>
  <c r="Q1291" i="38"/>
  <c r="S1291" i="38" s="1"/>
  <c r="AK1290" i="38"/>
  <c r="AJ1290" i="38"/>
  <c r="AD1290" i="38"/>
  <c r="AC1290" i="38"/>
  <c r="AB1290" i="38"/>
  <c r="AA1290" i="38"/>
  <c r="Z1290" i="38"/>
  <c r="Y1290" i="38"/>
  <c r="X1290" i="38"/>
  <c r="S1290" i="38"/>
  <c r="Q1290" i="38"/>
  <c r="AK1289" i="38"/>
  <c r="AJ1289" i="38"/>
  <c r="AD1289" i="38"/>
  <c r="AC1289" i="38"/>
  <c r="AB1289" i="38"/>
  <c r="AA1289" i="38"/>
  <c r="Z1289" i="38"/>
  <c r="Y1289" i="38"/>
  <c r="X1289" i="38"/>
  <c r="Q1289" i="38"/>
  <c r="S1289" i="38" s="1"/>
  <c r="AK1288" i="38"/>
  <c r="AJ1288" i="38"/>
  <c r="AD1288" i="38"/>
  <c r="AC1288" i="38"/>
  <c r="AB1288" i="38"/>
  <c r="AA1288" i="38"/>
  <c r="Z1288" i="38"/>
  <c r="Y1288" i="38"/>
  <c r="X1288" i="38"/>
  <c r="Q1288" i="38"/>
  <c r="S1288" i="38" s="1"/>
  <c r="AK1287" i="38"/>
  <c r="AJ1287" i="38"/>
  <c r="AD1287" i="38"/>
  <c r="AC1287" i="38"/>
  <c r="AB1287" i="38"/>
  <c r="AA1287" i="38"/>
  <c r="Z1287" i="38"/>
  <c r="Y1287" i="38"/>
  <c r="X1287" i="38"/>
  <c r="Q1287" i="38"/>
  <c r="S1287" i="38" s="1"/>
  <c r="AK1286" i="38"/>
  <c r="AJ1286" i="38"/>
  <c r="AD1286" i="38"/>
  <c r="AC1286" i="38"/>
  <c r="AB1286" i="38"/>
  <c r="AA1286" i="38"/>
  <c r="Z1286" i="38"/>
  <c r="Y1286" i="38"/>
  <c r="X1286" i="38"/>
  <c r="Q1286" i="38"/>
  <c r="S1286" i="38" s="1"/>
  <c r="AK1285" i="38"/>
  <c r="AJ1285" i="38"/>
  <c r="AD1285" i="38"/>
  <c r="AC1285" i="38"/>
  <c r="AB1285" i="38"/>
  <c r="AA1285" i="38"/>
  <c r="Z1285" i="38"/>
  <c r="Y1285" i="38"/>
  <c r="X1285" i="38"/>
  <c r="Q1285" i="38"/>
  <c r="S1285" i="38" s="1"/>
  <c r="AK1284" i="38"/>
  <c r="AJ1284" i="38"/>
  <c r="AD1284" i="38"/>
  <c r="AC1284" i="38"/>
  <c r="AB1284" i="38"/>
  <c r="AA1284" i="38"/>
  <c r="Z1284" i="38"/>
  <c r="Y1284" i="38"/>
  <c r="X1284" i="38"/>
  <c r="Q1284" i="38"/>
  <c r="S1284" i="38" s="1"/>
  <c r="AK1283" i="38"/>
  <c r="AJ1283" i="38"/>
  <c r="AD1283" i="38"/>
  <c r="AC1283" i="38"/>
  <c r="AB1283" i="38"/>
  <c r="AA1283" i="38"/>
  <c r="Z1283" i="38"/>
  <c r="Y1283" i="38"/>
  <c r="X1283" i="38"/>
  <c r="Q1283" i="38"/>
  <c r="S1283" i="38" s="1"/>
  <c r="AK1282" i="38"/>
  <c r="AJ1282" i="38"/>
  <c r="AD1282" i="38"/>
  <c r="AC1282" i="38"/>
  <c r="AB1282" i="38"/>
  <c r="AA1282" i="38"/>
  <c r="Z1282" i="38"/>
  <c r="Y1282" i="38"/>
  <c r="X1282" i="38"/>
  <c r="Q1282" i="38"/>
  <c r="S1282" i="38" s="1"/>
  <c r="AK1281" i="38"/>
  <c r="AJ1281" i="38"/>
  <c r="AD1281" i="38"/>
  <c r="AC1281" i="38"/>
  <c r="AB1281" i="38"/>
  <c r="AA1281" i="38"/>
  <c r="Z1281" i="38"/>
  <c r="Y1281" i="38"/>
  <c r="X1281" i="38"/>
  <c r="Q1281" i="38"/>
  <c r="S1281" i="38" s="1"/>
  <c r="AK1280" i="38"/>
  <c r="AJ1280" i="38"/>
  <c r="AD1280" i="38"/>
  <c r="AC1280" i="38"/>
  <c r="AB1280" i="38"/>
  <c r="AA1280" i="38"/>
  <c r="Z1280" i="38"/>
  <c r="Y1280" i="38"/>
  <c r="X1280" i="38"/>
  <c r="Q1280" i="38"/>
  <c r="S1280" i="38" s="1"/>
  <c r="AK1279" i="38"/>
  <c r="AJ1279" i="38"/>
  <c r="AD1279" i="38"/>
  <c r="AC1279" i="38"/>
  <c r="AB1279" i="38"/>
  <c r="AA1279" i="38"/>
  <c r="Z1279" i="38"/>
  <c r="Y1279" i="38"/>
  <c r="X1279" i="38"/>
  <c r="Q1279" i="38"/>
  <c r="S1279" i="38" s="1"/>
  <c r="AK1278" i="38"/>
  <c r="AJ1278" i="38"/>
  <c r="AD1278" i="38"/>
  <c r="AC1278" i="38"/>
  <c r="AB1278" i="38"/>
  <c r="AA1278" i="38"/>
  <c r="Z1278" i="38"/>
  <c r="Y1278" i="38"/>
  <c r="X1278" i="38"/>
  <c r="Q1278" i="38"/>
  <c r="S1278" i="38" s="1"/>
  <c r="AK1277" i="38"/>
  <c r="AJ1277" i="38"/>
  <c r="AD1277" i="38"/>
  <c r="AC1277" i="38"/>
  <c r="AB1277" i="38"/>
  <c r="AA1277" i="38"/>
  <c r="Z1277" i="38"/>
  <c r="Y1277" i="38"/>
  <c r="X1277" i="38"/>
  <c r="Q1277" i="38"/>
  <c r="S1277" i="38" s="1"/>
  <c r="AK1276" i="38"/>
  <c r="AJ1276" i="38"/>
  <c r="AD1276" i="38"/>
  <c r="AC1276" i="38"/>
  <c r="AB1276" i="38"/>
  <c r="AA1276" i="38"/>
  <c r="Z1276" i="38"/>
  <c r="Y1276" i="38"/>
  <c r="X1276" i="38"/>
  <c r="Q1276" i="38"/>
  <c r="S1276" i="38" s="1"/>
  <c r="AK1275" i="38"/>
  <c r="AJ1275" i="38"/>
  <c r="AD1275" i="38"/>
  <c r="AC1275" i="38"/>
  <c r="AB1275" i="38"/>
  <c r="AA1275" i="38"/>
  <c r="Z1275" i="38"/>
  <c r="Y1275" i="38"/>
  <c r="X1275" i="38"/>
  <c r="Q1275" i="38"/>
  <c r="S1275" i="38" s="1"/>
  <c r="AK1274" i="38"/>
  <c r="AJ1274" i="38"/>
  <c r="AD1274" i="38"/>
  <c r="AC1274" i="38"/>
  <c r="AB1274" i="38"/>
  <c r="AA1274" i="38"/>
  <c r="Z1274" i="38"/>
  <c r="Y1274" i="38"/>
  <c r="X1274" i="38"/>
  <c r="Q1274" i="38"/>
  <c r="S1274" i="38" s="1"/>
  <c r="AK1273" i="38"/>
  <c r="AJ1273" i="38"/>
  <c r="AD1273" i="38"/>
  <c r="AC1273" i="38"/>
  <c r="AB1273" i="38"/>
  <c r="AA1273" i="38"/>
  <c r="Z1273" i="38"/>
  <c r="Y1273" i="38"/>
  <c r="X1273" i="38"/>
  <c r="Q1273" i="38"/>
  <c r="S1273" i="38" s="1"/>
  <c r="AK1272" i="38"/>
  <c r="AJ1272" i="38"/>
  <c r="AD1272" i="38"/>
  <c r="AC1272" i="38"/>
  <c r="AB1272" i="38"/>
  <c r="AA1272" i="38"/>
  <c r="Z1272" i="38"/>
  <c r="Y1272" i="38"/>
  <c r="X1272" i="38"/>
  <c r="Q1272" i="38"/>
  <c r="S1272" i="38" s="1"/>
  <c r="AK1271" i="38"/>
  <c r="AJ1271" i="38"/>
  <c r="AD1271" i="38"/>
  <c r="AC1271" i="38"/>
  <c r="AB1271" i="38"/>
  <c r="AA1271" i="38"/>
  <c r="Z1271" i="38"/>
  <c r="Y1271" i="38"/>
  <c r="X1271" i="38"/>
  <c r="Q1271" i="38"/>
  <c r="S1271" i="38" s="1"/>
  <c r="AK1270" i="38"/>
  <c r="AJ1270" i="38"/>
  <c r="AD1270" i="38"/>
  <c r="AC1270" i="38"/>
  <c r="AB1270" i="38"/>
  <c r="AA1270" i="38"/>
  <c r="Z1270" i="38"/>
  <c r="Y1270" i="38"/>
  <c r="X1270" i="38"/>
  <c r="Q1270" i="38"/>
  <c r="S1270" i="38" s="1"/>
  <c r="AK1269" i="38"/>
  <c r="AJ1269" i="38"/>
  <c r="AD1269" i="38"/>
  <c r="AC1269" i="38"/>
  <c r="AB1269" i="38"/>
  <c r="AA1269" i="38"/>
  <c r="Z1269" i="38"/>
  <c r="Y1269" i="38"/>
  <c r="X1269" i="38"/>
  <c r="Q1269" i="38"/>
  <c r="S1269" i="38" s="1"/>
  <c r="AK1268" i="38"/>
  <c r="AJ1268" i="38"/>
  <c r="AD1268" i="38"/>
  <c r="AC1268" i="38"/>
  <c r="AB1268" i="38"/>
  <c r="AA1268" i="38"/>
  <c r="Z1268" i="38"/>
  <c r="Y1268" i="38"/>
  <c r="X1268" i="38"/>
  <c r="Q1268" i="38"/>
  <c r="S1268" i="38" s="1"/>
  <c r="AK1267" i="38"/>
  <c r="AJ1267" i="38"/>
  <c r="AD1267" i="38"/>
  <c r="AC1267" i="38"/>
  <c r="AB1267" i="38"/>
  <c r="AA1267" i="38"/>
  <c r="Z1267" i="38"/>
  <c r="Y1267" i="38"/>
  <c r="X1267" i="38"/>
  <c r="Q1267" i="38"/>
  <c r="S1267" i="38" s="1"/>
  <c r="AK1266" i="38"/>
  <c r="AJ1266" i="38"/>
  <c r="AD1266" i="38"/>
  <c r="AC1266" i="38"/>
  <c r="AB1266" i="38"/>
  <c r="AA1266" i="38"/>
  <c r="Z1266" i="38"/>
  <c r="Y1266" i="38"/>
  <c r="X1266" i="38"/>
  <c r="Q1266" i="38"/>
  <c r="S1266" i="38" s="1"/>
  <c r="AK1265" i="38"/>
  <c r="AJ1265" i="38"/>
  <c r="AD1265" i="38"/>
  <c r="AC1265" i="38"/>
  <c r="AB1265" i="38"/>
  <c r="AA1265" i="38"/>
  <c r="Z1265" i="38"/>
  <c r="Y1265" i="38"/>
  <c r="X1265" i="38"/>
  <c r="Q1265" i="38"/>
  <c r="S1265" i="38" s="1"/>
  <c r="AK1264" i="38"/>
  <c r="AJ1264" i="38"/>
  <c r="AD1264" i="38"/>
  <c r="AC1264" i="38"/>
  <c r="AB1264" i="38"/>
  <c r="AA1264" i="38"/>
  <c r="Z1264" i="38"/>
  <c r="Y1264" i="38"/>
  <c r="X1264" i="38"/>
  <c r="Q1264" i="38"/>
  <c r="S1264" i="38" s="1"/>
  <c r="AK1263" i="38"/>
  <c r="AJ1263" i="38"/>
  <c r="AD1263" i="38"/>
  <c r="AC1263" i="38"/>
  <c r="AB1263" i="38"/>
  <c r="AA1263" i="38"/>
  <c r="Z1263" i="38"/>
  <c r="Y1263" i="38"/>
  <c r="X1263" i="38"/>
  <c r="Q1263" i="38"/>
  <c r="S1263" i="38" s="1"/>
  <c r="AK1262" i="38"/>
  <c r="AJ1262" i="38"/>
  <c r="AD1262" i="38"/>
  <c r="AC1262" i="38"/>
  <c r="AB1262" i="38"/>
  <c r="AA1262" i="38"/>
  <c r="Z1262" i="38"/>
  <c r="Y1262" i="38"/>
  <c r="X1262" i="38"/>
  <c r="Q1262" i="38"/>
  <c r="S1262" i="38" s="1"/>
  <c r="AK1261" i="38"/>
  <c r="AJ1261" i="38"/>
  <c r="AD1261" i="38"/>
  <c r="AC1261" i="38"/>
  <c r="AB1261" i="38"/>
  <c r="AA1261" i="38"/>
  <c r="Z1261" i="38"/>
  <c r="Y1261" i="38"/>
  <c r="X1261" i="38"/>
  <c r="Q1261" i="38"/>
  <c r="S1261" i="38" s="1"/>
  <c r="AK1260" i="38"/>
  <c r="AJ1260" i="38"/>
  <c r="AD1260" i="38"/>
  <c r="AC1260" i="38"/>
  <c r="AB1260" i="38"/>
  <c r="AA1260" i="38"/>
  <c r="Z1260" i="38"/>
  <c r="Y1260" i="38"/>
  <c r="X1260" i="38"/>
  <c r="Q1260" i="38"/>
  <c r="S1260" i="38" s="1"/>
  <c r="AK1259" i="38"/>
  <c r="AJ1259" i="38"/>
  <c r="AD1259" i="38"/>
  <c r="AC1259" i="38"/>
  <c r="AB1259" i="38"/>
  <c r="AA1259" i="38"/>
  <c r="Z1259" i="38"/>
  <c r="Y1259" i="38"/>
  <c r="X1259" i="38"/>
  <c r="Q1259" i="38"/>
  <c r="S1259" i="38" s="1"/>
  <c r="AK1258" i="38"/>
  <c r="AJ1258" i="38"/>
  <c r="AD1258" i="38"/>
  <c r="AC1258" i="38"/>
  <c r="AB1258" i="38"/>
  <c r="AA1258" i="38"/>
  <c r="Z1258" i="38"/>
  <c r="Y1258" i="38"/>
  <c r="X1258" i="38"/>
  <c r="Q1258" i="38"/>
  <c r="S1258" i="38" s="1"/>
  <c r="AK1257" i="38"/>
  <c r="AJ1257" i="38"/>
  <c r="AD1257" i="38"/>
  <c r="AC1257" i="38"/>
  <c r="AB1257" i="38"/>
  <c r="AA1257" i="38"/>
  <c r="Z1257" i="38"/>
  <c r="Y1257" i="38"/>
  <c r="X1257" i="38"/>
  <c r="Q1257" i="38"/>
  <c r="S1257" i="38" s="1"/>
  <c r="AK1256" i="38"/>
  <c r="AJ1256" i="38"/>
  <c r="AD1256" i="38"/>
  <c r="AC1256" i="38"/>
  <c r="AB1256" i="38"/>
  <c r="AA1256" i="38"/>
  <c r="Z1256" i="38"/>
  <c r="Y1256" i="38"/>
  <c r="X1256" i="38"/>
  <c r="Q1256" i="38"/>
  <c r="S1256" i="38" s="1"/>
  <c r="AK1255" i="38"/>
  <c r="AJ1255" i="38"/>
  <c r="AD1255" i="38"/>
  <c r="AC1255" i="38"/>
  <c r="AB1255" i="38"/>
  <c r="AA1255" i="38"/>
  <c r="Z1255" i="38"/>
  <c r="Y1255" i="38"/>
  <c r="X1255" i="38"/>
  <c r="Q1255" i="38"/>
  <c r="S1255" i="38" s="1"/>
  <c r="AK1254" i="38"/>
  <c r="AJ1254" i="38"/>
  <c r="AD1254" i="38"/>
  <c r="AC1254" i="38"/>
  <c r="AB1254" i="38"/>
  <c r="AA1254" i="38"/>
  <c r="Z1254" i="38"/>
  <c r="Y1254" i="38"/>
  <c r="X1254" i="38"/>
  <c r="Q1254" i="38"/>
  <c r="S1254" i="38" s="1"/>
  <c r="AK1253" i="38"/>
  <c r="AJ1253" i="38"/>
  <c r="AD1253" i="38"/>
  <c r="AC1253" i="38"/>
  <c r="AB1253" i="38"/>
  <c r="AA1253" i="38"/>
  <c r="Z1253" i="38"/>
  <c r="Y1253" i="38"/>
  <c r="X1253" i="38"/>
  <c r="Q1253" i="38"/>
  <c r="S1253" i="38" s="1"/>
  <c r="AK1252" i="38"/>
  <c r="AJ1252" i="38"/>
  <c r="AD1252" i="38"/>
  <c r="AC1252" i="38"/>
  <c r="AB1252" i="38"/>
  <c r="AA1252" i="38"/>
  <c r="Z1252" i="38"/>
  <c r="Y1252" i="38"/>
  <c r="X1252" i="38"/>
  <c r="Q1252" i="38"/>
  <c r="S1252" i="38" s="1"/>
  <c r="AK1251" i="38"/>
  <c r="AJ1251" i="38"/>
  <c r="AD1251" i="38"/>
  <c r="AC1251" i="38"/>
  <c r="AB1251" i="38"/>
  <c r="AA1251" i="38"/>
  <c r="Z1251" i="38"/>
  <c r="Y1251" i="38"/>
  <c r="X1251" i="38"/>
  <c r="Q1251" i="38"/>
  <c r="S1251" i="38" s="1"/>
  <c r="AK1250" i="38"/>
  <c r="AJ1250" i="38"/>
  <c r="AD1250" i="38"/>
  <c r="AC1250" i="38"/>
  <c r="AB1250" i="38"/>
  <c r="AA1250" i="38"/>
  <c r="Z1250" i="38"/>
  <c r="Y1250" i="38"/>
  <c r="X1250" i="38"/>
  <c r="Q1250" i="38"/>
  <c r="S1250" i="38" s="1"/>
  <c r="AK1249" i="38"/>
  <c r="AJ1249" i="38"/>
  <c r="AD1249" i="38"/>
  <c r="AC1249" i="38"/>
  <c r="AB1249" i="38"/>
  <c r="AA1249" i="38"/>
  <c r="Z1249" i="38"/>
  <c r="Y1249" i="38"/>
  <c r="X1249" i="38"/>
  <c r="Q1249" i="38"/>
  <c r="S1249" i="38" s="1"/>
  <c r="AK1248" i="38"/>
  <c r="AJ1248" i="38"/>
  <c r="AD1248" i="38"/>
  <c r="AC1248" i="38"/>
  <c r="AB1248" i="38"/>
  <c r="AA1248" i="38"/>
  <c r="Z1248" i="38"/>
  <c r="Y1248" i="38"/>
  <c r="X1248" i="38"/>
  <c r="Q1248" i="38"/>
  <c r="S1248" i="38" s="1"/>
  <c r="AK1247" i="38"/>
  <c r="AJ1247" i="38"/>
  <c r="AD1247" i="38"/>
  <c r="AC1247" i="38"/>
  <c r="AB1247" i="38"/>
  <c r="AA1247" i="38"/>
  <c r="Z1247" i="38"/>
  <c r="Y1247" i="38"/>
  <c r="X1247" i="38"/>
  <c r="Q1247" i="38"/>
  <c r="S1247" i="38" s="1"/>
  <c r="AK1246" i="38"/>
  <c r="AJ1246" i="38"/>
  <c r="AD1246" i="38"/>
  <c r="AC1246" i="38"/>
  <c r="AB1246" i="38"/>
  <c r="AA1246" i="38"/>
  <c r="Z1246" i="38"/>
  <c r="Y1246" i="38"/>
  <c r="X1246" i="38"/>
  <c r="Q1246" i="38"/>
  <c r="S1246" i="38" s="1"/>
  <c r="AK1245" i="38"/>
  <c r="AJ1245" i="38"/>
  <c r="AD1245" i="38"/>
  <c r="AC1245" i="38"/>
  <c r="AB1245" i="38"/>
  <c r="AA1245" i="38"/>
  <c r="Z1245" i="38"/>
  <c r="Y1245" i="38"/>
  <c r="X1245" i="38"/>
  <c r="Q1245" i="38"/>
  <c r="S1245" i="38" s="1"/>
  <c r="AK1244" i="38"/>
  <c r="AJ1244" i="38"/>
  <c r="AD1244" i="38"/>
  <c r="AC1244" i="38"/>
  <c r="AB1244" i="38"/>
  <c r="AA1244" i="38"/>
  <c r="Z1244" i="38"/>
  <c r="Y1244" i="38"/>
  <c r="X1244" i="38"/>
  <c r="Q1244" i="38"/>
  <c r="S1244" i="38" s="1"/>
  <c r="AK1243" i="38"/>
  <c r="AJ1243" i="38"/>
  <c r="AD1243" i="38"/>
  <c r="AC1243" i="38"/>
  <c r="AB1243" i="38"/>
  <c r="AA1243" i="38"/>
  <c r="Z1243" i="38"/>
  <c r="Y1243" i="38"/>
  <c r="X1243" i="38"/>
  <c r="Q1243" i="38"/>
  <c r="S1243" i="38" s="1"/>
  <c r="AK1242" i="38"/>
  <c r="AJ1242" i="38"/>
  <c r="AD1242" i="38"/>
  <c r="AC1242" i="38"/>
  <c r="AB1242" i="38"/>
  <c r="AA1242" i="38"/>
  <c r="Z1242" i="38"/>
  <c r="Y1242" i="38"/>
  <c r="X1242" i="38"/>
  <c r="Q1242" i="38"/>
  <c r="S1242" i="38" s="1"/>
  <c r="AK1241" i="38"/>
  <c r="AJ1241" i="38"/>
  <c r="AD1241" i="38"/>
  <c r="AC1241" i="38"/>
  <c r="AB1241" i="38"/>
  <c r="AA1241" i="38"/>
  <c r="Z1241" i="38"/>
  <c r="Y1241" i="38"/>
  <c r="X1241" i="38"/>
  <c r="Q1241" i="38"/>
  <c r="S1241" i="38" s="1"/>
  <c r="AK1240" i="38"/>
  <c r="AJ1240" i="38"/>
  <c r="AD1240" i="38"/>
  <c r="AC1240" i="38"/>
  <c r="AB1240" i="38"/>
  <c r="AA1240" i="38"/>
  <c r="Z1240" i="38"/>
  <c r="Y1240" i="38"/>
  <c r="X1240" i="38"/>
  <c r="Q1240" i="38"/>
  <c r="S1240" i="38" s="1"/>
  <c r="AK1239" i="38"/>
  <c r="AJ1239" i="38"/>
  <c r="AD1239" i="38"/>
  <c r="AC1239" i="38"/>
  <c r="AB1239" i="38"/>
  <c r="AA1239" i="38"/>
  <c r="Z1239" i="38"/>
  <c r="Y1239" i="38"/>
  <c r="X1239" i="38"/>
  <c r="Q1239" i="38"/>
  <c r="S1239" i="38" s="1"/>
  <c r="AK1238" i="38"/>
  <c r="AJ1238" i="38"/>
  <c r="AD1238" i="38"/>
  <c r="AC1238" i="38"/>
  <c r="AB1238" i="38"/>
  <c r="AA1238" i="38"/>
  <c r="Z1238" i="38"/>
  <c r="Y1238" i="38"/>
  <c r="X1238" i="38"/>
  <c r="Q1238" i="38"/>
  <c r="S1238" i="38" s="1"/>
  <c r="AK1237" i="38"/>
  <c r="AJ1237" i="38"/>
  <c r="AD1237" i="38"/>
  <c r="AC1237" i="38"/>
  <c r="AB1237" i="38"/>
  <c r="AA1237" i="38"/>
  <c r="Z1237" i="38"/>
  <c r="Y1237" i="38"/>
  <c r="X1237" i="38"/>
  <c r="Q1237" i="38"/>
  <c r="S1237" i="38" s="1"/>
  <c r="AK1236" i="38"/>
  <c r="AJ1236" i="38"/>
  <c r="AD1236" i="38"/>
  <c r="AC1236" i="38"/>
  <c r="AB1236" i="38"/>
  <c r="AA1236" i="38"/>
  <c r="Z1236" i="38"/>
  <c r="Y1236" i="38"/>
  <c r="X1236" i="38"/>
  <c r="Q1236" i="38"/>
  <c r="S1236" i="38" s="1"/>
  <c r="AK1235" i="38"/>
  <c r="AJ1235" i="38"/>
  <c r="AD1235" i="38"/>
  <c r="AC1235" i="38"/>
  <c r="AB1235" i="38"/>
  <c r="AA1235" i="38"/>
  <c r="Z1235" i="38"/>
  <c r="Y1235" i="38"/>
  <c r="X1235" i="38"/>
  <c r="Q1235" i="38"/>
  <c r="S1235" i="38" s="1"/>
  <c r="AK1234" i="38"/>
  <c r="AJ1234" i="38"/>
  <c r="AD1234" i="38"/>
  <c r="AC1234" i="38"/>
  <c r="AB1234" i="38"/>
  <c r="AA1234" i="38"/>
  <c r="Z1234" i="38"/>
  <c r="Y1234" i="38"/>
  <c r="X1234" i="38"/>
  <c r="Q1234" i="38"/>
  <c r="S1234" i="38" s="1"/>
  <c r="AK1233" i="38"/>
  <c r="AJ1233" i="38"/>
  <c r="AD1233" i="38"/>
  <c r="AC1233" i="38"/>
  <c r="AB1233" i="38"/>
  <c r="AA1233" i="38"/>
  <c r="Z1233" i="38"/>
  <c r="Y1233" i="38"/>
  <c r="X1233" i="38"/>
  <c r="Q1233" i="38"/>
  <c r="S1233" i="38" s="1"/>
  <c r="AK1232" i="38"/>
  <c r="AJ1232" i="38"/>
  <c r="AD1232" i="38"/>
  <c r="AC1232" i="38"/>
  <c r="AB1232" i="38"/>
  <c r="AA1232" i="38"/>
  <c r="Z1232" i="38"/>
  <c r="Y1232" i="38"/>
  <c r="X1232" i="38"/>
  <c r="Q1232" i="38"/>
  <c r="S1232" i="38" s="1"/>
  <c r="AK1231" i="38"/>
  <c r="AJ1231" i="38"/>
  <c r="AD1231" i="38"/>
  <c r="AC1231" i="38"/>
  <c r="AB1231" i="38"/>
  <c r="AA1231" i="38"/>
  <c r="Z1231" i="38"/>
  <c r="Y1231" i="38"/>
  <c r="X1231" i="38"/>
  <c r="Q1231" i="38"/>
  <c r="S1231" i="38" s="1"/>
  <c r="AK1230" i="38"/>
  <c r="AJ1230" i="38"/>
  <c r="AD1230" i="38"/>
  <c r="AC1230" i="38"/>
  <c r="AB1230" i="38"/>
  <c r="AA1230" i="38"/>
  <c r="Z1230" i="38"/>
  <c r="Y1230" i="38"/>
  <c r="X1230" i="38"/>
  <c r="Q1230" i="38"/>
  <c r="S1230" i="38" s="1"/>
  <c r="AK1229" i="38"/>
  <c r="AJ1229" i="38"/>
  <c r="AD1229" i="38"/>
  <c r="AC1229" i="38"/>
  <c r="AB1229" i="38"/>
  <c r="AA1229" i="38"/>
  <c r="Z1229" i="38"/>
  <c r="Y1229" i="38"/>
  <c r="X1229" i="38"/>
  <c r="Q1229" i="38"/>
  <c r="S1229" i="38" s="1"/>
  <c r="AK1228" i="38"/>
  <c r="AJ1228" i="38"/>
  <c r="AD1228" i="38"/>
  <c r="AC1228" i="38"/>
  <c r="AB1228" i="38"/>
  <c r="AA1228" i="38"/>
  <c r="Z1228" i="38"/>
  <c r="Y1228" i="38"/>
  <c r="AE1228" i="38" s="1"/>
  <c r="AF1228" i="38" s="1"/>
  <c r="X1228" i="38"/>
  <c r="Q1228" i="38"/>
  <c r="S1228" i="38" s="1"/>
  <c r="AK1227" i="38"/>
  <c r="AJ1227" i="38"/>
  <c r="AD1227" i="38"/>
  <c r="AC1227" i="38"/>
  <c r="AB1227" i="38"/>
  <c r="AA1227" i="38"/>
  <c r="Z1227" i="38"/>
  <c r="Y1227" i="38"/>
  <c r="X1227" i="38"/>
  <c r="AE1227" i="38" s="1"/>
  <c r="AF1227" i="38" s="1"/>
  <c r="Q1227" i="38"/>
  <c r="S1227" i="38" s="1"/>
  <c r="AK1226" i="38"/>
  <c r="AJ1226" i="38"/>
  <c r="AD1226" i="38"/>
  <c r="AC1226" i="38"/>
  <c r="AB1226" i="38"/>
  <c r="AA1226" i="38"/>
  <c r="Z1226" i="38"/>
  <c r="Y1226" i="38"/>
  <c r="X1226" i="38"/>
  <c r="Q1226" i="38"/>
  <c r="S1226" i="38" s="1"/>
  <c r="AK1225" i="38"/>
  <c r="AJ1225" i="38"/>
  <c r="AD1225" i="38"/>
  <c r="AC1225" i="38"/>
  <c r="AB1225" i="38"/>
  <c r="AA1225" i="38"/>
  <c r="Z1225" i="38"/>
  <c r="Y1225" i="38"/>
  <c r="X1225" i="38"/>
  <c r="Q1225" i="38"/>
  <c r="S1225" i="38" s="1"/>
  <c r="AK1224" i="38"/>
  <c r="AJ1224" i="38"/>
  <c r="AD1224" i="38"/>
  <c r="AC1224" i="38"/>
  <c r="AB1224" i="38"/>
  <c r="AA1224" i="38"/>
  <c r="Z1224" i="38"/>
  <c r="Y1224" i="38"/>
  <c r="X1224" i="38"/>
  <c r="Q1224" i="38"/>
  <c r="S1224" i="38" s="1"/>
  <c r="AK1223" i="38"/>
  <c r="AJ1223" i="38"/>
  <c r="AD1223" i="38"/>
  <c r="AC1223" i="38"/>
  <c r="AB1223" i="38"/>
  <c r="AA1223" i="38"/>
  <c r="Z1223" i="38"/>
  <c r="Y1223" i="38"/>
  <c r="X1223" i="38"/>
  <c r="AE1223" i="38" s="1"/>
  <c r="AF1223" i="38" s="1"/>
  <c r="Q1223" i="38"/>
  <c r="S1223" i="38" s="1"/>
  <c r="AK1222" i="38"/>
  <c r="AJ1222" i="38"/>
  <c r="AD1222" i="38"/>
  <c r="AC1222" i="38"/>
  <c r="AB1222" i="38"/>
  <c r="AA1222" i="38"/>
  <c r="Z1222" i="38"/>
  <c r="Y1222" i="38"/>
  <c r="X1222" i="38"/>
  <c r="Q1222" i="38"/>
  <c r="S1222" i="38" s="1"/>
  <c r="AK1221" i="38"/>
  <c r="AJ1221" i="38"/>
  <c r="AD1221" i="38"/>
  <c r="AC1221" i="38"/>
  <c r="AB1221" i="38"/>
  <c r="AA1221" i="38"/>
  <c r="Z1221" i="38"/>
  <c r="Y1221" i="38"/>
  <c r="X1221" i="38"/>
  <c r="Q1221" i="38"/>
  <c r="S1221" i="38" s="1"/>
  <c r="AK1220" i="38"/>
  <c r="AJ1220" i="38"/>
  <c r="AD1220" i="38"/>
  <c r="AC1220" i="38"/>
  <c r="AB1220" i="38"/>
  <c r="AA1220" i="38"/>
  <c r="Z1220" i="38"/>
  <c r="Y1220" i="38"/>
  <c r="X1220" i="38"/>
  <c r="Q1220" i="38"/>
  <c r="S1220" i="38" s="1"/>
  <c r="AK1219" i="38"/>
  <c r="AJ1219" i="38"/>
  <c r="AD1219" i="38"/>
  <c r="AC1219" i="38"/>
  <c r="AB1219" i="38"/>
  <c r="AA1219" i="38"/>
  <c r="Z1219" i="38"/>
  <c r="Y1219" i="38"/>
  <c r="X1219" i="38"/>
  <c r="Q1219" i="38"/>
  <c r="S1219" i="38" s="1"/>
  <c r="AK1218" i="38"/>
  <c r="AJ1218" i="38"/>
  <c r="AD1218" i="38"/>
  <c r="AC1218" i="38"/>
  <c r="AB1218" i="38"/>
  <c r="AA1218" i="38"/>
  <c r="Z1218" i="38"/>
  <c r="Y1218" i="38"/>
  <c r="X1218" i="38"/>
  <c r="Q1218" i="38"/>
  <c r="S1218" i="38" s="1"/>
  <c r="AK1217" i="38"/>
  <c r="AJ1217" i="38"/>
  <c r="AD1217" i="38"/>
  <c r="AC1217" i="38"/>
  <c r="AB1217" i="38"/>
  <c r="AA1217" i="38"/>
  <c r="Z1217" i="38"/>
  <c r="Y1217" i="38"/>
  <c r="X1217" i="38"/>
  <c r="Q1217" i="38"/>
  <c r="S1217" i="38" s="1"/>
  <c r="AK1216" i="38"/>
  <c r="AJ1216" i="38"/>
  <c r="AD1216" i="38"/>
  <c r="AC1216" i="38"/>
  <c r="AB1216" i="38"/>
  <c r="AA1216" i="38"/>
  <c r="Z1216" i="38"/>
  <c r="Y1216" i="38"/>
  <c r="X1216" i="38"/>
  <c r="Q1216" i="38"/>
  <c r="S1216" i="38" s="1"/>
  <c r="AK1215" i="38"/>
  <c r="AJ1215" i="38"/>
  <c r="AD1215" i="38"/>
  <c r="AC1215" i="38"/>
  <c r="AB1215" i="38"/>
  <c r="AA1215" i="38"/>
  <c r="Z1215" i="38"/>
  <c r="Y1215" i="38"/>
  <c r="X1215" i="38"/>
  <c r="Q1215" i="38"/>
  <c r="S1215" i="38" s="1"/>
  <c r="AK1214" i="38"/>
  <c r="AJ1214" i="38"/>
  <c r="AD1214" i="38"/>
  <c r="AC1214" i="38"/>
  <c r="AB1214" i="38"/>
  <c r="AA1214" i="38"/>
  <c r="Z1214" i="38"/>
  <c r="Y1214" i="38"/>
  <c r="X1214" i="38"/>
  <c r="Q1214" i="38"/>
  <c r="S1214" i="38" s="1"/>
  <c r="AK1213" i="38"/>
  <c r="AJ1213" i="38"/>
  <c r="AD1213" i="38"/>
  <c r="AC1213" i="38"/>
  <c r="AB1213" i="38"/>
  <c r="AA1213" i="38"/>
  <c r="Z1213" i="38"/>
  <c r="Y1213" i="38"/>
  <c r="X1213" i="38"/>
  <c r="Q1213" i="38"/>
  <c r="S1213" i="38" s="1"/>
  <c r="AK1212" i="38"/>
  <c r="AJ1212" i="38"/>
  <c r="AD1212" i="38"/>
  <c r="AC1212" i="38"/>
  <c r="AB1212" i="38"/>
  <c r="AA1212" i="38"/>
  <c r="Z1212" i="38"/>
  <c r="Y1212" i="38"/>
  <c r="X1212" i="38"/>
  <c r="Q1212" i="38"/>
  <c r="S1212" i="38" s="1"/>
  <c r="AK1211" i="38"/>
  <c r="AJ1211" i="38"/>
  <c r="AD1211" i="38"/>
  <c r="AC1211" i="38"/>
  <c r="AB1211" i="38"/>
  <c r="AA1211" i="38"/>
  <c r="Z1211" i="38"/>
  <c r="Y1211" i="38"/>
  <c r="X1211" i="38"/>
  <c r="Q1211" i="38"/>
  <c r="S1211" i="38" s="1"/>
  <c r="AK1210" i="38"/>
  <c r="AJ1210" i="38"/>
  <c r="AD1210" i="38"/>
  <c r="AC1210" i="38"/>
  <c r="AB1210" i="38"/>
  <c r="AA1210" i="38"/>
  <c r="Z1210" i="38"/>
  <c r="Y1210" i="38"/>
  <c r="X1210" i="38"/>
  <c r="Q1210" i="38"/>
  <c r="S1210" i="38" s="1"/>
  <c r="AK1209" i="38"/>
  <c r="AJ1209" i="38"/>
  <c r="AD1209" i="38"/>
  <c r="AC1209" i="38"/>
  <c r="AB1209" i="38"/>
  <c r="AA1209" i="38"/>
  <c r="Z1209" i="38"/>
  <c r="Y1209" i="38"/>
  <c r="X1209" i="38"/>
  <c r="Q1209" i="38"/>
  <c r="S1209" i="38" s="1"/>
  <c r="AK1208" i="38"/>
  <c r="AJ1208" i="38"/>
  <c r="AD1208" i="38"/>
  <c r="AC1208" i="38"/>
  <c r="AB1208" i="38"/>
  <c r="AA1208" i="38"/>
  <c r="Z1208" i="38"/>
  <c r="Y1208" i="38"/>
  <c r="X1208" i="38"/>
  <c r="Q1208" i="38"/>
  <c r="S1208" i="38" s="1"/>
  <c r="AK1207" i="38"/>
  <c r="AJ1207" i="38"/>
  <c r="AD1207" i="38"/>
  <c r="AC1207" i="38"/>
  <c r="AB1207" i="38"/>
  <c r="AA1207" i="38"/>
  <c r="Z1207" i="38"/>
  <c r="Y1207" i="38"/>
  <c r="X1207" i="38"/>
  <c r="Q1207" i="38"/>
  <c r="S1207" i="38" s="1"/>
  <c r="AK1206" i="38"/>
  <c r="AJ1206" i="38"/>
  <c r="AD1206" i="38"/>
  <c r="AC1206" i="38"/>
  <c r="AB1206" i="38"/>
  <c r="AA1206" i="38"/>
  <c r="Z1206" i="38"/>
  <c r="Y1206" i="38"/>
  <c r="X1206" i="38"/>
  <c r="Q1206" i="38"/>
  <c r="S1206" i="38" s="1"/>
  <c r="AK1205" i="38"/>
  <c r="AJ1205" i="38"/>
  <c r="AD1205" i="38"/>
  <c r="AC1205" i="38"/>
  <c r="AB1205" i="38"/>
  <c r="AA1205" i="38"/>
  <c r="Z1205" i="38"/>
  <c r="Y1205" i="38"/>
  <c r="X1205" i="38"/>
  <c r="Q1205" i="38"/>
  <c r="S1205" i="38" s="1"/>
  <c r="AK1204" i="38"/>
  <c r="AJ1204" i="38"/>
  <c r="AD1204" i="38"/>
  <c r="AC1204" i="38"/>
  <c r="AB1204" i="38"/>
  <c r="AA1204" i="38"/>
  <c r="Z1204" i="38"/>
  <c r="Y1204" i="38"/>
  <c r="X1204" i="38"/>
  <c r="Q1204" i="38"/>
  <c r="S1204" i="38" s="1"/>
  <c r="AK1203" i="38"/>
  <c r="AJ1203" i="38"/>
  <c r="AD1203" i="38"/>
  <c r="AC1203" i="38"/>
  <c r="AB1203" i="38"/>
  <c r="AA1203" i="38"/>
  <c r="Z1203" i="38"/>
  <c r="Y1203" i="38"/>
  <c r="X1203" i="38"/>
  <c r="Q1203" i="38"/>
  <c r="S1203" i="38" s="1"/>
  <c r="AK1202" i="38"/>
  <c r="AJ1202" i="38"/>
  <c r="AD1202" i="38"/>
  <c r="AC1202" i="38"/>
  <c r="AB1202" i="38"/>
  <c r="AA1202" i="38"/>
  <c r="Z1202" i="38"/>
  <c r="Y1202" i="38"/>
  <c r="X1202" i="38"/>
  <c r="Q1202" i="38"/>
  <c r="S1202" i="38" s="1"/>
  <c r="AK1201" i="38"/>
  <c r="AJ1201" i="38"/>
  <c r="AD1201" i="38"/>
  <c r="AC1201" i="38"/>
  <c r="AB1201" i="38"/>
  <c r="AA1201" i="38"/>
  <c r="Z1201" i="38"/>
  <c r="Y1201" i="38"/>
  <c r="X1201" i="38"/>
  <c r="Q1201" i="38"/>
  <c r="S1201" i="38" s="1"/>
  <c r="AK1200" i="38"/>
  <c r="AJ1200" i="38"/>
  <c r="AD1200" i="38"/>
  <c r="AC1200" i="38"/>
  <c r="AB1200" i="38"/>
  <c r="AA1200" i="38"/>
  <c r="Z1200" i="38"/>
  <c r="Y1200" i="38"/>
  <c r="X1200" i="38"/>
  <c r="Q1200" i="38"/>
  <c r="S1200" i="38" s="1"/>
  <c r="AK1199" i="38"/>
  <c r="AJ1199" i="38"/>
  <c r="AD1199" i="38"/>
  <c r="AC1199" i="38"/>
  <c r="AB1199" i="38"/>
  <c r="AA1199" i="38"/>
  <c r="Z1199" i="38"/>
  <c r="Y1199" i="38"/>
  <c r="X1199" i="38"/>
  <c r="Q1199" i="38"/>
  <c r="S1199" i="38" s="1"/>
  <c r="AK1198" i="38"/>
  <c r="AJ1198" i="38"/>
  <c r="AD1198" i="38"/>
  <c r="AC1198" i="38"/>
  <c r="AB1198" i="38"/>
  <c r="AA1198" i="38"/>
  <c r="Z1198" i="38"/>
  <c r="Y1198" i="38"/>
  <c r="X1198" i="38"/>
  <c r="Q1198" i="38"/>
  <c r="S1198" i="38" s="1"/>
  <c r="AK1197" i="38"/>
  <c r="AJ1197" i="38"/>
  <c r="AD1197" i="38"/>
  <c r="AC1197" i="38"/>
  <c r="AB1197" i="38"/>
  <c r="AA1197" i="38"/>
  <c r="Z1197" i="38"/>
  <c r="Y1197" i="38"/>
  <c r="X1197" i="38"/>
  <c r="Q1197" i="38"/>
  <c r="S1197" i="38" s="1"/>
  <c r="AK1196" i="38"/>
  <c r="AJ1196" i="38"/>
  <c r="AD1196" i="38"/>
  <c r="AC1196" i="38"/>
  <c r="AB1196" i="38"/>
  <c r="AA1196" i="38"/>
  <c r="Z1196" i="38"/>
  <c r="Y1196" i="38"/>
  <c r="X1196" i="38"/>
  <c r="Q1196" i="38"/>
  <c r="S1196" i="38" s="1"/>
  <c r="AK1195" i="38"/>
  <c r="AJ1195" i="38"/>
  <c r="AD1195" i="38"/>
  <c r="AC1195" i="38"/>
  <c r="AB1195" i="38"/>
  <c r="AA1195" i="38"/>
  <c r="Z1195" i="38"/>
  <c r="Y1195" i="38"/>
  <c r="X1195" i="38"/>
  <c r="Q1195" i="38"/>
  <c r="S1195" i="38" s="1"/>
  <c r="AK1194" i="38"/>
  <c r="AJ1194" i="38"/>
  <c r="AD1194" i="38"/>
  <c r="AC1194" i="38"/>
  <c r="AB1194" i="38"/>
  <c r="AA1194" i="38"/>
  <c r="Z1194" i="38"/>
  <c r="Y1194" i="38"/>
  <c r="X1194" i="38"/>
  <c r="Q1194" i="38"/>
  <c r="S1194" i="38" s="1"/>
  <c r="AK1193" i="38"/>
  <c r="AJ1193" i="38"/>
  <c r="AD1193" i="38"/>
  <c r="AC1193" i="38"/>
  <c r="AB1193" i="38"/>
  <c r="AA1193" i="38"/>
  <c r="Z1193" i="38"/>
  <c r="Y1193" i="38"/>
  <c r="X1193" i="38"/>
  <c r="Q1193" i="38"/>
  <c r="S1193" i="38" s="1"/>
  <c r="AK1192" i="38"/>
  <c r="AJ1192" i="38"/>
  <c r="AD1192" i="38"/>
  <c r="AC1192" i="38"/>
  <c r="AB1192" i="38"/>
  <c r="AA1192" i="38"/>
  <c r="Z1192" i="38"/>
  <c r="Y1192" i="38"/>
  <c r="X1192" i="38"/>
  <c r="Q1192" i="38"/>
  <c r="S1192" i="38" s="1"/>
  <c r="AK1191" i="38"/>
  <c r="AJ1191" i="38"/>
  <c r="AD1191" i="38"/>
  <c r="AC1191" i="38"/>
  <c r="AB1191" i="38"/>
  <c r="AA1191" i="38"/>
  <c r="Z1191" i="38"/>
  <c r="Y1191" i="38"/>
  <c r="X1191" i="38"/>
  <c r="Q1191" i="38"/>
  <c r="S1191" i="38" s="1"/>
  <c r="AK1190" i="38"/>
  <c r="AJ1190" i="38"/>
  <c r="AD1190" i="38"/>
  <c r="AC1190" i="38"/>
  <c r="AB1190" i="38"/>
  <c r="AA1190" i="38"/>
  <c r="Z1190" i="38"/>
  <c r="Y1190" i="38"/>
  <c r="X1190" i="38"/>
  <c r="Q1190" i="38"/>
  <c r="S1190" i="38" s="1"/>
  <c r="AK1189" i="38"/>
  <c r="AJ1189" i="38"/>
  <c r="AD1189" i="38"/>
  <c r="AC1189" i="38"/>
  <c r="AB1189" i="38"/>
  <c r="AA1189" i="38"/>
  <c r="Z1189" i="38"/>
  <c r="Y1189" i="38"/>
  <c r="X1189" i="38"/>
  <c r="Q1189" i="38"/>
  <c r="S1189" i="38" s="1"/>
  <c r="AK1188" i="38"/>
  <c r="AJ1188" i="38"/>
  <c r="AD1188" i="38"/>
  <c r="AC1188" i="38"/>
  <c r="AB1188" i="38"/>
  <c r="AA1188" i="38"/>
  <c r="Z1188" i="38"/>
  <c r="Y1188" i="38"/>
  <c r="X1188" i="38"/>
  <c r="Q1188" i="38"/>
  <c r="S1188" i="38" s="1"/>
  <c r="AK1187" i="38"/>
  <c r="AJ1187" i="38"/>
  <c r="AD1187" i="38"/>
  <c r="AC1187" i="38"/>
  <c r="AB1187" i="38"/>
  <c r="AA1187" i="38"/>
  <c r="Z1187" i="38"/>
  <c r="Y1187" i="38"/>
  <c r="X1187" i="38"/>
  <c r="Q1187" i="38"/>
  <c r="S1187" i="38" s="1"/>
  <c r="AK1186" i="38"/>
  <c r="AJ1186" i="38"/>
  <c r="AD1186" i="38"/>
  <c r="AC1186" i="38"/>
  <c r="AB1186" i="38"/>
  <c r="AA1186" i="38"/>
  <c r="Z1186" i="38"/>
  <c r="Y1186" i="38"/>
  <c r="X1186" i="38"/>
  <c r="Q1186" i="38"/>
  <c r="S1186" i="38" s="1"/>
  <c r="AK1185" i="38"/>
  <c r="AJ1185" i="38"/>
  <c r="AD1185" i="38"/>
  <c r="AC1185" i="38"/>
  <c r="AB1185" i="38"/>
  <c r="AA1185" i="38"/>
  <c r="Z1185" i="38"/>
  <c r="Y1185" i="38"/>
  <c r="X1185" i="38"/>
  <c r="Q1185" i="38"/>
  <c r="S1185" i="38" s="1"/>
  <c r="AK1184" i="38"/>
  <c r="AJ1184" i="38"/>
  <c r="AD1184" i="38"/>
  <c r="AC1184" i="38"/>
  <c r="AB1184" i="38"/>
  <c r="AA1184" i="38"/>
  <c r="Z1184" i="38"/>
  <c r="Y1184" i="38"/>
  <c r="X1184" i="38"/>
  <c r="Q1184" i="38"/>
  <c r="S1184" i="38" s="1"/>
  <c r="AK1183" i="38"/>
  <c r="AJ1183" i="38"/>
  <c r="AD1183" i="38"/>
  <c r="AC1183" i="38"/>
  <c r="AB1183" i="38"/>
  <c r="AA1183" i="38"/>
  <c r="Z1183" i="38"/>
  <c r="Y1183" i="38"/>
  <c r="X1183" i="38"/>
  <c r="Q1183" i="38"/>
  <c r="S1183" i="38" s="1"/>
  <c r="AK1182" i="38"/>
  <c r="AJ1182" i="38"/>
  <c r="AD1182" i="38"/>
  <c r="AC1182" i="38"/>
  <c r="AB1182" i="38"/>
  <c r="AA1182" i="38"/>
  <c r="Z1182" i="38"/>
  <c r="Y1182" i="38"/>
  <c r="X1182" i="38"/>
  <c r="Q1182" i="38"/>
  <c r="S1182" i="38" s="1"/>
  <c r="AK1181" i="38"/>
  <c r="AJ1181" i="38"/>
  <c r="AD1181" i="38"/>
  <c r="AC1181" i="38"/>
  <c r="AB1181" i="38"/>
  <c r="AA1181" i="38"/>
  <c r="Z1181" i="38"/>
  <c r="Y1181" i="38"/>
  <c r="X1181" i="38"/>
  <c r="Q1181" i="38"/>
  <c r="S1181" i="38" s="1"/>
  <c r="AK1180" i="38"/>
  <c r="AJ1180" i="38"/>
  <c r="AD1180" i="38"/>
  <c r="AC1180" i="38"/>
  <c r="AB1180" i="38"/>
  <c r="AA1180" i="38"/>
  <c r="Z1180" i="38"/>
  <c r="Y1180" i="38"/>
  <c r="X1180" i="38"/>
  <c r="Q1180" i="38"/>
  <c r="S1180" i="38" s="1"/>
  <c r="AK1179" i="38"/>
  <c r="AJ1179" i="38"/>
  <c r="AD1179" i="38"/>
  <c r="AC1179" i="38"/>
  <c r="AB1179" i="38"/>
  <c r="AA1179" i="38"/>
  <c r="Z1179" i="38"/>
  <c r="Y1179" i="38"/>
  <c r="X1179" i="38"/>
  <c r="Q1179" i="38"/>
  <c r="S1179" i="38" s="1"/>
  <c r="AK1178" i="38"/>
  <c r="AJ1178" i="38"/>
  <c r="AD1178" i="38"/>
  <c r="AC1178" i="38"/>
  <c r="AB1178" i="38"/>
  <c r="AA1178" i="38"/>
  <c r="Z1178" i="38"/>
  <c r="Y1178" i="38"/>
  <c r="X1178" i="38"/>
  <c r="Q1178" i="38"/>
  <c r="S1178" i="38" s="1"/>
  <c r="AK1177" i="38"/>
  <c r="AJ1177" i="38"/>
  <c r="AD1177" i="38"/>
  <c r="AC1177" i="38"/>
  <c r="AB1177" i="38"/>
  <c r="AA1177" i="38"/>
  <c r="Z1177" i="38"/>
  <c r="Y1177" i="38"/>
  <c r="X1177" i="38"/>
  <c r="Q1177" i="38"/>
  <c r="S1177" i="38" s="1"/>
  <c r="AK1176" i="38"/>
  <c r="AJ1176" i="38"/>
  <c r="AD1176" i="38"/>
  <c r="AC1176" i="38"/>
  <c r="AB1176" i="38"/>
  <c r="AA1176" i="38"/>
  <c r="Z1176" i="38"/>
  <c r="Y1176" i="38"/>
  <c r="X1176" i="38"/>
  <c r="Q1176" i="38"/>
  <c r="S1176" i="38" s="1"/>
  <c r="AK1175" i="38"/>
  <c r="AJ1175" i="38"/>
  <c r="AD1175" i="38"/>
  <c r="AC1175" i="38"/>
  <c r="AB1175" i="38"/>
  <c r="AA1175" i="38"/>
  <c r="Z1175" i="38"/>
  <c r="Y1175" i="38"/>
  <c r="X1175" i="38"/>
  <c r="Q1175" i="38"/>
  <c r="S1175" i="38" s="1"/>
  <c r="AK1174" i="38"/>
  <c r="AJ1174" i="38"/>
  <c r="AD1174" i="38"/>
  <c r="AC1174" i="38"/>
  <c r="AB1174" i="38"/>
  <c r="AA1174" i="38"/>
  <c r="Z1174" i="38"/>
  <c r="Y1174" i="38"/>
  <c r="X1174" i="38"/>
  <c r="Q1174" i="38"/>
  <c r="S1174" i="38" s="1"/>
  <c r="AK1173" i="38"/>
  <c r="AJ1173" i="38"/>
  <c r="AD1173" i="38"/>
  <c r="AC1173" i="38"/>
  <c r="AB1173" i="38"/>
  <c r="AA1173" i="38"/>
  <c r="Z1173" i="38"/>
  <c r="Y1173" i="38"/>
  <c r="X1173" i="38"/>
  <c r="Q1173" i="38"/>
  <c r="S1173" i="38" s="1"/>
  <c r="AK1172" i="38"/>
  <c r="AJ1172" i="38"/>
  <c r="AD1172" i="38"/>
  <c r="AC1172" i="38"/>
  <c r="AB1172" i="38"/>
  <c r="AA1172" i="38"/>
  <c r="Z1172" i="38"/>
  <c r="Y1172" i="38"/>
  <c r="X1172" i="38"/>
  <c r="Q1172" i="38"/>
  <c r="S1172" i="38" s="1"/>
  <c r="AK1171" i="38"/>
  <c r="AJ1171" i="38"/>
  <c r="AD1171" i="38"/>
  <c r="AC1171" i="38"/>
  <c r="AB1171" i="38"/>
  <c r="AA1171" i="38"/>
  <c r="Z1171" i="38"/>
  <c r="Y1171" i="38"/>
  <c r="X1171" i="38"/>
  <c r="Q1171" i="38"/>
  <c r="S1171" i="38" s="1"/>
  <c r="AK1170" i="38"/>
  <c r="AJ1170" i="38"/>
  <c r="AD1170" i="38"/>
  <c r="AC1170" i="38"/>
  <c r="AB1170" i="38"/>
  <c r="AA1170" i="38"/>
  <c r="Z1170" i="38"/>
  <c r="Y1170" i="38"/>
  <c r="X1170" i="38"/>
  <c r="Q1170" i="38"/>
  <c r="S1170" i="38" s="1"/>
  <c r="AK1169" i="38"/>
  <c r="AJ1169" i="38"/>
  <c r="AD1169" i="38"/>
  <c r="AC1169" i="38"/>
  <c r="AB1169" i="38"/>
  <c r="AA1169" i="38"/>
  <c r="Z1169" i="38"/>
  <c r="Y1169" i="38"/>
  <c r="X1169" i="38"/>
  <c r="Q1169" i="38"/>
  <c r="S1169" i="38" s="1"/>
  <c r="AK1168" i="38"/>
  <c r="AJ1168" i="38"/>
  <c r="AD1168" i="38"/>
  <c r="AC1168" i="38"/>
  <c r="AB1168" i="38"/>
  <c r="AA1168" i="38"/>
  <c r="Z1168" i="38"/>
  <c r="Y1168" i="38"/>
  <c r="X1168" i="38"/>
  <c r="Q1168" i="38"/>
  <c r="S1168" i="38" s="1"/>
  <c r="AK1167" i="38"/>
  <c r="AJ1167" i="38"/>
  <c r="AD1167" i="38"/>
  <c r="AC1167" i="38"/>
  <c r="AB1167" i="38"/>
  <c r="AA1167" i="38"/>
  <c r="Z1167" i="38"/>
  <c r="Y1167" i="38"/>
  <c r="X1167" i="38"/>
  <c r="Q1167" i="38"/>
  <c r="S1167" i="38" s="1"/>
  <c r="AK1166" i="38"/>
  <c r="AJ1166" i="38"/>
  <c r="AD1166" i="38"/>
  <c r="AC1166" i="38"/>
  <c r="AB1166" i="38"/>
  <c r="AA1166" i="38"/>
  <c r="Z1166" i="38"/>
  <c r="Y1166" i="38"/>
  <c r="X1166" i="38"/>
  <c r="Q1166" i="38"/>
  <c r="S1166" i="38" s="1"/>
  <c r="AK1165" i="38"/>
  <c r="AJ1165" i="38"/>
  <c r="AD1165" i="38"/>
  <c r="AC1165" i="38"/>
  <c r="AB1165" i="38"/>
  <c r="AA1165" i="38"/>
  <c r="Z1165" i="38"/>
  <c r="Y1165" i="38"/>
  <c r="X1165" i="38"/>
  <c r="Q1165" i="38"/>
  <c r="S1165" i="38" s="1"/>
  <c r="AK1164" i="38"/>
  <c r="AJ1164" i="38"/>
  <c r="AD1164" i="38"/>
  <c r="AC1164" i="38"/>
  <c r="AB1164" i="38"/>
  <c r="AA1164" i="38"/>
  <c r="Z1164" i="38"/>
  <c r="Y1164" i="38"/>
  <c r="X1164" i="38"/>
  <c r="Q1164" i="38"/>
  <c r="S1164" i="38" s="1"/>
  <c r="AK1163" i="38"/>
  <c r="AJ1163" i="38"/>
  <c r="AD1163" i="38"/>
  <c r="AC1163" i="38"/>
  <c r="AB1163" i="38"/>
  <c r="AA1163" i="38"/>
  <c r="Z1163" i="38"/>
  <c r="Y1163" i="38"/>
  <c r="X1163" i="38"/>
  <c r="Q1163" i="38"/>
  <c r="S1163" i="38" s="1"/>
  <c r="AK1162" i="38"/>
  <c r="AJ1162" i="38"/>
  <c r="AD1162" i="38"/>
  <c r="AC1162" i="38"/>
  <c r="AB1162" i="38"/>
  <c r="AA1162" i="38"/>
  <c r="Z1162" i="38"/>
  <c r="Y1162" i="38"/>
  <c r="X1162" i="38"/>
  <c r="Q1162" i="38"/>
  <c r="S1162" i="38" s="1"/>
  <c r="AK1161" i="38"/>
  <c r="AJ1161" i="38"/>
  <c r="AD1161" i="38"/>
  <c r="AC1161" i="38"/>
  <c r="AB1161" i="38"/>
  <c r="AA1161" i="38"/>
  <c r="Z1161" i="38"/>
  <c r="Y1161" i="38"/>
  <c r="X1161" i="38"/>
  <c r="Q1161" i="38"/>
  <c r="S1161" i="38" s="1"/>
  <c r="AK1160" i="38"/>
  <c r="AJ1160" i="38"/>
  <c r="AD1160" i="38"/>
  <c r="AC1160" i="38"/>
  <c r="AB1160" i="38"/>
  <c r="AA1160" i="38"/>
  <c r="Z1160" i="38"/>
  <c r="Y1160" i="38"/>
  <c r="X1160" i="38"/>
  <c r="S1160" i="38"/>
  <c r="Q1160" i="38"/>
  <c r="AK1159" i="38"/>
  <c r="AJ1159" i="38"/>
  <c r="AD1159" i="38"/>
  <c r="AC1159" i="38"/>
  <c r="AB1159" i="38"/>
  <c r="AA1159" i="38"/>
  <c r="Z1159" i="38"/>
  <c r="Y1159" i="38"/>
  <c r="X1159" i="38"/>
  <c r="Q1159" i="38"/>
  <c r="S1159" i="38" s="1"/>
  <c r="AK1158" i="38"/>
  <c r="AJ1158" i="38"/>
  <c r="AD1158" i="38"/>
  <c r="AC1158" i="38"/>
  <c r="AB1158" i="38"/>
  <c r="AA1158" i="38"/>
  <c r="Z1158" i="38"/>
  <c r="Y1158" i="38"/>
  <c r="X1158" i="38"/>
  <c r="Q1158" i="38"/>
  <c r="S1158" i="38" s="1"/>
  <c r="AK1157" i="38"/>
  <c r="AJ1157" i="38"/>
  <c r="AD1157" i="38"/>
  <c r="AC1157" i="38"/>
  <c r="AB1157" i="38"/>
  <c r="AA1157" i="38"/>
  <c r="Z1157" i="38"/>
  <c r="Y1157" i="38"/>
  <c r="X1157" i="38"/>
  <c r="Q1157" i="38"/>
  <c r="S1157" i="38" s="1"/>
  <c r="AK1156" i="38"/>
  <c r="AJ1156" i="38"/>
  <c r="AD1156" i="38"/>
  <c r="AC1156" i="38"/>
  <c r="AB1156" i="38"/>
  <c r="AA1156" i="38"/>
  <c r="Z1156" i="38"/>
  <c r="Y1156" i="38"/>
  <c r="X1156" i="38"/>
  <c r="Q1156" i="38"/>
  <c r="S1156" i="38" s="1"/>
  <c r="AK1155" i="38"/>
  <c r="AJ1155" i="38"/>
  <c r="AD1155" i="38"/>
  <c r="AC1155" i="38"/>
  <c r="AB1155" i="38"/>
  <c r="AA1155" i="38"/>
  <c r="Z1155" i="38"/>
  <c r="Y1155" i="38"/>
  <c r="X1155" i="38"/>
  <c r="Q1155" i="38"/>
  <c r="S1155" i="38" s="1"/>
  <c r="AK1154" i="38"/>
  <c r="AJ1154" i="38"/>
  <c r="AD1154" i="38"/>
  <c r="AC1154" i="38"/>
  <c r="AB1154" i="38"/>
  <c r="AA1154" i="38"/>
  <c r="Z1154" i="38"/>
  <c r="Y1154" i="38"/>
  <c r="X1154" i="38"/>
  <c r="Q1154" i="38"/>
  <c r="S1154" i="38" s="1"/>
  <c r="AK1153" i="38"/>
  <c r="AJ1153" i="38"/>
  <c r="AD1153" i="38"/>
  <c r="AC1153" i="38"/>
  <c r="AB1153" i="38"/>
  <c r="AA1153" i="38"/>
  <c r="Z1153" i="38"/>
  <c r="Y1153" i="38"/>
  <c r="X1153" i="38"/>
  <c r="Q1153" i="38"/>
  <c r="S1153" i="38" s="1"/>
  <c r="AK1152" i="38"/>
  <c r="AJ1152" i="38"/>
  <c r="AD1152" i="38"/>
  <c r="AC1152" i="38"/>
  <c r="AB1152" i="38"/>
  <c r="AA1152" i="38"/>
  <c r="Z1152" i="38"/>
  <c r="Y1152" i="38"/>
  <c r="X1152" i="38"/>
  <c r="Q1152" i="38"/>
  <c r="S1152" i="38" s="1"/>
  <c r="AK1151" i="38"/>
  <c r="AJ1151" i="38"/>
  <c r="AD1151" i="38"/>
  <c r="AC1151" i="38"/>
  <c r="AB1151" i="38"/>
  <c r="AA1151" i="38"/>
  <c r="Z1151" i="38"/>
  <c r="Y1151" i="38"/>
  <c r="X1151" i="38"/>
  <c r="Q1151" i="38"/>
  <c r="S1151" i="38" s="1"/>
  <c r="AK1150" i="38"/>
  <c r="AJ1150" i="38"/>
  <c r="AD1150" i="38"/>
  <c r="AC1150" i="38"/>
  <c r="AB1150" i="38"/>
  <c r="AA1150" i="38"/>
  <c r="Z1150" i="38"/>
  <c r="Y1150" i="38"/>
  <c r="X1150" i="38"/>
  <c r="Q1150" i="38"/>
  <c r="S1150" i="38" s="1"/>
  <c r="AK1149" i="38"/>
  <c r="AJ1149" i="38"/>
  <c r="AD1149" i="38"/>
  <c r="AC1149" i="38"/>
  <c r="AB1149" i="38"/>
  <c r="AA1149" i="38"/>
  <c r="Z1149" i="38"/>
  <c r="Y1149" i="38"/>
  <c r="X1149" i="38"/>
  <c r="Q1149" i="38"/>
  <c r="S1149" i="38" s="1"/>
  <c r="AK1148" i="38"/>
  <c r="AJ1148" i="38"/>
  <c r="AD1148" i="38"/>
  <c r="AC1148" i="38"/>
  <c r="AB1148" i="38"/>
  <c r="AA1148" i="38"/>
  <c r="Z1148" i="38"/>
  <c r="Y1148" i="38"/>
  <c r="X1148" i="38"/>
  <c r="Q1148" i="38"/>
  <c r="S1148" i="38" s="1"/>
  <c r="AK1147" i="38"/>
  <c r="AJ1147" i="38"/>
  <c r="AD1147" i="38"/>
  <c r="AC1147" i="38"/>
  <c r="AB1147" i="38"/>
  <c r="AA1147" i="38"/>
  <c r="Z1147" i="38"/>
  <c r="Y1147" i="38"/>
  <c r="X1147" i="38"/>
  <c r="Q1147" i="38"/>
  <c r="S1147" i="38" s="1"/>
  <c r="AK1146" i="38"/>
  <c r="AJ1146" i="38"/>
  <c r="AD1146" i="38"/>
  <c r="AC1146" i="38"/>
  <c r="AB1146" i="38"/>
  <c r="AA1146" i="38"/>
  <c r="Z1146" i="38"/>
  <c r="Y1146" i="38"/>
  <c r="X1146" i="38"/>
  <c r="Q1146" i="38"/>
  <c r="S1146" i="38" s="1"/>
  <c r="AK1145" i="38"/>
  <c r="AJ1145" i="38"/>
  <c r="AD1145" i="38"/>
  <c r="AC1145" i="38"/>
  <c r="AB1145" i="38"/>
  <c r="AA1145" i="38"/>
  <c r="Z1145" i="38"/>
  <c r="Y1145" i="38"/>
  <c r="X1145" i="38"/>
  <c r="Q1145" i="38"/>
  <c r="S1145" i="38" s="1"/>
  <c r="AK1144" i="38"/>
  <c r="AJ1144" i="38"/>
  <c r="AD1144" i="38"/>
  <c r="AC1144" i="38"/>
  <c r="AB1144" i="38"/>
  <c r="AA1144" i="38"/>
  <c r="Z1144" i="38"/>
  <c r="Y1144" i="38"/>
  <c r="X1144" i="38"/>
  <c r="Q1144" i="38"/>
  <c r="S1144" i="38" s="1"/>
  <c r="AK1143" i="38"/>
  <c r="AJ1143" i="38"/>
  <c r="AD1143" i="38"/>
  <c r="AC1143" i="38"/>
  <c r="AB1143" i="38"/>
  <c r="AA1143" i="38"/>
  <c r="Z1143" i="38"/>
  <c r="Y1143" i="38"/>
  <c r="X1143" i="38"/>
  <c r="Q1143" i="38"/>
  <c r="S1143" i="38" s="1"/>
  <c r="AK1142" i="38"/>
  <c r="AJ1142" i="38"/>
  <c r="AD1142" i="38"/>
  <c r="AC1142" i="38"/>
  <c r="AB1142" i="38"/>
  <c r="AA1142" i="38"/>
  <c r="Z1142" i="38"/>
  <c r="Y1142" i="38"/>
  <c r="X1142" i="38"/>
  <c r="Q1142" i="38"/>
  <c r="S1142" i="38" s="1"/>
  <c r="AK1141" i="38"/>
  <c r="AJ1141" i="38"/>
  <c r="AD1141" i="38"/>
  <c r="AC1141" i="38"/>
  <c r="AB1141" i="38"/>
  <c r="AA1141" i="38"/>
  <c r="Z1141" i="38"/>
  <c r="Y1141" i="38"/>
  <c r="X1141" i="38"/>
  <c r="Q1141" i="38"/>
  <c r="S1141" i="38" s="1"/>
  <c r="AK1140" i="38"/>
  <c r="AJ1140" i="38"/>
  <c r="AD1140" i="38"/>
  <c r="AC1140" i="38"/>
  <c r="AB1140" i="38"/>
  <c r="AA1140" i="38"/>
  <c r="Z1140" i="38"/>
  <c r="Y1140" i="38"/>
  <c r="X1140" i="38"/>
  <c r="Q1140" i="38"/>
  <c r="S1140" i="38" s="1"/>
  <c r="AK1139" i="38"/>
  <c r="AJ1139" i="38"/>
  <c r="AD1139" i="38"/>
  <c r="AC1139" i="38"/>
  <c r="AB1139" i="38"/>
  <c r="AA1139" i="38"/>
  <c r="Z1139" i="38"/>
  <c r="Y1139" i="38"/>
  <c r="X1139" i="38"/>
  <c r="Q1139" i="38"/>
  <c r="S1139" i="38" s="1"/>
  <c r="AK1138" i="38"/>
  <c r="AJ1138" i="38"/>
  <c r="AD1138" i="38"/>
  <c r="AC1138" i="38"/>
  <c r="AB1138" i="38"/>
  <c r="AA1138" i="38"/>
  <c r="Z1138" i="38"/>
  <c r="Y1138" i="38"/>
  <c r="X1138" i="38"/>
  <c r="Q1138" i="38"/>
  <c r="S1138" i="38" s="1"/>
  <c r="AK1137" i="38"/>
  <c r="AJ1137" i="38"/>
  <c r="AD1137" i="38"/>
  <c r="AC1137" i="38"/>
  <c r="AB1137" i="38"/>
  <c r="AA1137" i="38"/>
  <c r="Z1137" i="38"/>
  <c r="Y1137" i="38"/>
  <c r="X1137" i="38"/>
  <c r="Q1137" i="38"/>
  <c r="S1137" i="38" s="1"/>
  <c r="AK1136" i="38"/>
  <c r="AJ1136" i="38"/>
  <c r="AD1136" i="38"/>
  <c r="AC1136" i="38"/>
  <c r="AB1136" i="38"/>
  <c r="AA1136" i="38"/>
  <c r="Z1136" i="38"/>
  <c r="Y1136" i="38"/>
  <c r="X1136" i="38"/>
  <c r="Q1136" i="38"/>
  <c r="S1136" i="38" s="1"/>
  <c r="AK1135" i="38"/>
  <c r="AJ1135" i="38"/>
  <c r="AD1135" i="38"/>
  <c r="AC1135" i="38"/>
  <c r="AB1135" i="38"/>
  <c r="AA1135" i="38"/>
  <c r="Z1135" i="38"/>
  <c r="Y1135" i="38"/>
  <c r="X1135" i="38"/>
  <c r="Q1135" i="38"/>
  <c r="S1135" i="38" s="1"/>
  <c r="AK1134" i="38"/>
  <c r="AJ1134" i="38"/>
  <c r="AD1134" i="38"/>
  <c r="AC1134" i="38"/>
  <c r="AB1134" i="38"/>
  <c r="AA1134" i="38"/>
  <c r="Z1134" i="38"/>
  <c r="Y1134" i="38"/>
  <c r="X1134" i="38"/>
  <c r="Q1134" i="38"/>
  <c r="S1134" i="38" s="1"/>
  <c r="AK1133" i="38"/>
  <c r="AJ1133" i="38"/>
  <c r="AD1133" i="38"/>
  <c r="AC1133" i="38"/>
  <c r="AB1133" i="38"/>
  <c r="AA1133" i="38"/>
  <c r="Z1133" i="38"/>
  <c r="Y1133" i="38"/>
  <c r="X1133" i="38"/>
  <c r="Q1133" i="38"/>
  <c r="S1133" i="38" s="1"/>
  <c r="AK1132" i="38"/>
  <c r="AJ1132" i="38"/>
  <c r="AD1132" i="38"/>
  <c r="AC1132" i="38"/>
  <c r="AB1132" i="38"/>
  <c r="AA1132" i="38"/>
  <c r="Z1132" i="38"/>
  <c r="Y1132" i="38"/>
  <c r="X1132" i="38"/>
  <c r="Q1132" i="38"/>
  <c r="S1132" i="38" s="1"/>
  <c r="AK1131" i="38"/>
  <c r="AJ1131" i="38"/>
  <c r="AD1131" i="38"/>
  <c r="AC1131" i="38"/>
  <c r="AB1131" i="38"/>
  <c r="AA1131" i="38"/>
  <c r="Z1131" i="38"/>
  <c r="Y1131" i="38"/>
  <c r="X1131" i="38"/>
  <c r="Q1131" i="38"/>
  <c r="S1131" i="38" s="1"/>
  <c r="AK1130" i="38"/>
  <c r="AJ1130" i="38"/>
  <c r="AD1130" i="38"/>
  <c r="AC1130" i="38"/>
  <c r="AB1130" i="38"/>
  <c r="AA1130" i="38"/>
  <c r="Z1130" i="38"/>
  <c r="Y1130" i="38"/>
  <c r="X1130" i="38"/>
  <c r="Q1130" i="38"/>
  <c r="S1130" i="38" s="1"/>
  <c r="AK1129" i="38"/>
  <c r="AJ1129" i="38"/>
  <c r="AD1129" i="38"/>
  <c r="AC1129" i="38"/>
  <c r="AB1129" i="38"/>
  <c r="AA1129" i="38"/>
  <c r="Z1129" i="38"/>
  <c r="Y1129" i="38"/>
  <c r="X1129" i="38"/>
  <c r="Q1129" i="38"/>
  <c r="S1129" i="38" s="1"/>
  <c r="AK1128" i="38"/>
  <c r="AJ1128" i="38"/>
  <c r="AD1128" i="38"/>
  <c r="AC1128" i="38"/>
  <c r="AB1128" i="38"/>
  <c r="AA1128" i="38"/>
  <c r="Z1128" i="38"/>
  <c r="Y1128" i="38"/>
  <c r="X1128" i="38"/>
  <c r="Q1128" i="38"/>
  <c r="S1128" i="38" s="1"/>
  <c r="AK1127" i="38"/>
  <c r="AJ1127" i="38"/>
  <c r="AD1127" i="38"/>
  <c r="AC1127" i="38"/>
  <c r="AB1127" i="38"/>
  <c r="AA1127" i="38"/>
  <c r="Z1127" i="38"/>
  <c r="Y1127" i="38"/>
  <c r="X1127" i="38"/>
  <c r="Q1127" i="38"/>
  <c r="S1127" i="38" s="1"/>
  <c r="AK1126" i="38"/>
  <c r="AJ1126" i="38"/>
  <c r="AD1126" i="38"/>
  <c r="AC1126" i="38"/>
  <c r="AB1126" i="38"/>
  <c r="AA1126" i="38"/>
  <c r="Z1126" i="38"/>
  <c r="Y1126" i="38"/>
  <c r="X1126" i="38"/>
  <c r="Q1126" i="38"/>
  <c r="S1126" i="38" s="1"/>
  <c r="AK1125" i="38"/>
  <c r="AJ1125" i="38"/>
  <c r="AD1125" i="38"/>
  <c r="AC1125" i="38"/>
  <c r="AB1125" i="38"/>
  <c r="AA1125" i="38"/>
  <c r="Z1125" i="38"/>
  <c r="Y1125" i="38"/>
  <c r="X1125" i="38"/>
  <c r="Q1125" i="38"/>
  <c r="S1125" i="38" s="1"/>
  <c r="AK1124" i="38"/>
  <c r="AJ1124" i="38"/>
  <c r="AD1124" i="38"/>
  <c r="AC1124" i="38"/>
  <c r="AB1124" i="38"/>
  <c r="AA1124" i="38"/>
  <c r="Z1124" i="38"/>
  <c r="Y1124" i="38"/>
  <c r="X1124" i="38"/>
  <c r="Q1124" i="38"/>
  <c r="S1124" i="38" s="1"/>
  <c r="AK1123" i="38"/>
  <c r="AJ1123" i="38"/>
  <c r="AD1123" i="38"/>
  <c r="AC1123" i="38"/>
  <c r="AB1123" i="38"/>
  <c r="AA1123" i="38"/>
  <c r="Z1123" i="38"/>
  <c r="Y1123" i="38"/>
  <c r="X1123" i="38"/>
  <c r="Q1123" i="38"/>
  <c r="S1123" i="38" s="1"/>
  <c r="AK1122" i="38"/>
  <c r="AJ1122" i="38"/>
  <c r="AD1122" i="38"/>
  <c r="AC1122" i="38"/>
  <c r="AB1122" i="38"/>
  <c r="AA1122" i="38"/>
  <c r="Z1122" i="38"/>
  <c r="Y1122" i="38"/>
  <c r="X1122" i="38"/>
  <c r="Q1122" i="38"/>
  <c r="S1122" i="38" s="1"/>
  <c r="AK1121" i="38"/>
  <c r="AJ1121" i="38"/>
  <c r="AD1121" i="38"/>
  <c r="AC1121" i="38"/>
  <c r="AB1121" i="38"/>
  <c r="AA1121" i="38"/>
  <c r="Z1121" i="38"/>
  <c r="Y1121" i="38"/>
  <c r="X1121" i="38"/>
  <c r="Q1121" i="38"/>
  <c r="S1121" i="38" s="1"/>
  <c r="AK1120" i="38"/>
  <c r="AJ1120" i="38"/>
  <c r="AD1120" i="38"/>
  <c r="AC1120" i="38"/>
  <c r="AB1120" i="38"/>
  <c r="AA1120" i="38"/>
  <c r="Z1120" i="38"/>
  <c r="Y1120" i="38"/>
  <c r="X1120" i="38"/>
  <c r="Q1120" i="38"/>
  <c r="S1120" i="38" s="1"/>
  <c r="AK1119" i="38"/>
  <c r="AJ1119" i="38"/>
  <c r="AD1119" i="38"/>
  <c r="AC1119" i="38"/>
  <c r="AB1119" i="38"/>
  <c r="AA1119" i="38"/>
  <c r="Z1119" i="38"/>
  <c r="Y1119" i="38"/>
  <c r="X1119" i="38"/>
  <c r="Q1119" i="38"/>
  <c r="S1119" i="38" s="1"/>
  <c r="AK1118" i="38"/>
  <c r="AJ1118" i="38"/>
  <c r="AD1118" i="38"/>
  <c r="AC1118" i="38"/>
  <c r="AB1118" i="38"/>
  <c r="AA1118" i="38"/>
  <c r="Z1118" i="38"/>
  <c r="Y1118" i="38"/>
  <c r="X1118" i="38"/>
  <c r="Q1118" i="38"/>
  <c r="S1118" i="38" s="1"/>
  <c r="AK1117" i="38"/>
  <c r="AJ1117" i="38"/>
  <c r="AD1117" i="38"/>
  <c r="AC1117" i="38"/>
  <c r="AB1117" i="38"/>
  <c r="AA1117" i="38"/>
  <c r="Z1117" i="38"/>
  <c r="Y1117" i="38"/>
  <c r="X1117" i="38"/>
  <c r="Q1117" i="38"/>
  <c r="S1117" i="38" s="1"/>
  <c r="AK1116" i="38"/>
  <c r="AJ1116" i="38"/>
  <c r="AD1116" i="38"/>
  <c r="AC1116" i="38"/>
  <c r="AB1116" i="38"/>
  <c r="AA1116" i="38"/>
  <c r="Z1116" i="38"/>
  <c r="Y1116" i="38"/>
  <c r="X1116" i="38"/>
  <c r="Q1116" i="38"/>
  <c r="S1116" i="38" s="1"/>
  <c r="AK1115" i="38"/>
  <c r="AJ1115" i="38"/>
  <c r="AD1115" i="38"/>
  <c r="AC1115" i="38"/>
  <c r="AB1115" i="38"/>
  <c r="AA1115" i="38"/>
  <c r="Z1115" i="38"/>
  <c r="Y1115" i="38"/>
  <c r="X1115" i="38"/>
  <c r="Q1115" i="38"/>
  <c r="S1115" i="38" s="1"/>
  <c r="AK1114" i="38"/>
  <c r="AJ1114" i="38"/>
  <c r="AD1114" i="38"/>
  <c r="AC1114" i="38"/>
  <c r="AB1114" i="38"/>
  <c r="AA1114" i="38"/>
  <c r="Z1114" i="38"/>
  <c r="Y1114" i="38"/>
  <c r="X1114" i="38"/>
  <c r="Q1114" i="38"/>
  <c r="S1114" i="38" s="1"/>
  <c r="AK1113" i="38"/>
  <c r="AJ1113" i="38"/>
  <c r="AD1113" i="38"/>
  <c r="AC1113" i="38"/>
  <c r="AB1113" i="38"/>
  <c r="AA1113" i="38"/>
  <c r="Z1113" i="38"/>
  <c r="Y1113" i="38"/>
  <c r="X1113" i="38"/>
  <c r="Q1113" i="38"/>
  <c r="S1113" i="38" s="1"/>
  <c r="AK1112" i="38"/>
  <c r="AJ1112" i="38"/>
  <c r="AD1112" i="38"/>
  <c r="AC1112" i="38"/>
  <c r="AB1112" i="38"/>
  <c r="AA1112" i="38"/>
  <c r="Z1112" i="38"/>
  <c r="Y1112" i="38"/>
  <c r="X1112" i="38"/>
  <c r="Q1112" i="38"/>
  <c r="S1112" i="38" s="1"/>
  <c r="AK1111" i="38"/>
  <c r="AJ1111" i="38"/>
  <c r="AD1111" i="38"/>
  <c r="AC1111" i="38"/>
  <c r="AB1111" i="38"/>
  <c r="AA1111" i="38"/>
  <c r="Z1111" i="38"/>
  <c r="Y1111" i="38"/>
  <c r="X1111" i="38"/>
  <c r="Q1111" i="38"/>
  <c r="S1111" i="38" s="1"/>
  <c r="AK1110" i="38"/>
  <c r="AJ1110" i="38"/>
  <c r="AD1110" i="38"/>
  <c r="AC1110" i="38"/>
  <c r="AB1110" i="38"/>
  <c r="AA1110" i="38"/>
  <c r="Z1110" i="38"/>
  <c r="Y1110" i="38"/>
  <c r="X1110" i="38"/>
  <c r="Q1110" i="38"/>
  <c r="S1110" i="38" s="1"/>
  <c r="AK1109" i="38"/>
  <c r="AJ1109" i="38"/>
  <c r="AD1109" i="38"/>
  <c r="AC1109" i="38"/>
  <c r="AB1109" i="38"/>
  <c r="AA1109" i="38"/>
  <c r="Z1109" i="38"/>
  <c r="Y1109" i="38"/>
  <c r="X1109" i="38"/>
  <c r="Q1109" i="38"/>
  <c r="S1109" i="38" s="1"/>
  <c r="AK1108" i="38"/>
  <c r="AJ1108" i="38"/>
  <c r="AD1108" i="38"/>
  <c r="AC1108" i="38"/>
  <c r="AB1108" i="38"/>
  <c r="AA1108" i="38"/>
  <c r="Z1108" i="38"/>
  <c r="Y1108" i="38"/>
  <c r="X1108" i="38"/>
  <c r="Q1108" i="38"/>
  <c r="S1108" i="38" s="1"/>
  <c r="AK1107" i="38"/>
  <c r="AJ1107" i="38"/>
  <c r="AD1107" i="38"/>
  <c r="AC1107" i="38"/>
  <c r="AB1107" i="38"/>
  <c r="AA1107" i="38"/>
  <c r="Z1107" i="38"/>
  <c r="Y1107" i="38"/>
  <c r="X1107" i="38"/>
  <c r="Q1107" i="38"/>
  <c r="S1107" i="38" s="1"/>
  <c r="AK1106" i="38"/>
  <c r="AJ1106" i="38"/>
  <c r="AD1106" i="38"/>
  <c r="AC1106" i="38"/>
  <c r="AB1106" i="38"/>
  <c r="AA1106" i="38"/>
  <c r="Z1106" i="38"/>
  <c r="Y1106" i="38"/>
  <c r="X1106" i="38"/>
  <c r="Q1106" i="38"/>
  <c r="S1106" i="38" s="1"/>
  <c r="AK1105" i="38"/>
  <c r="AJ1105" i="38"/>
  <c r="AD1105" i="38"/>
  <c r="AC1105" i="38"/>
  <c r="AB1105" i="38"/>
  <c r="AA1105" i="38"/>
  <c r="Z1105" i="38"/>
  <c r="Y1105" i="38"/>
  <c r="X1105" i="38"/>
  <c r="Q1105" i="38"/>
  <c r="S1105" i="38" s="1"/>
  <c r="AK1104" i="38"/>
  <c r="AJ1104" i="38"/>
  <c r="AD1104" i="38"/>
  <c r="AC1104" i="38"/>
  <c r="AB1104" i="38"/>
  <c r="AA1104" i="38"/>
  <c r="Z1104" i="38"/>
  <c r="Y1104" i="38"/>
  <c r="X1104" i="38"/>
  <c r="Q1104" i="38"/>
  <c r="S1104" i="38" s="1"/>
  <c r="AK1103" i="38"/>
  <c r="AJ1103" i="38"/>
  <c r="AD1103" i="38"/>
  <c r="AC1103" i="38"/>
  <c r="AB1103" i="38"/>
  <c r="AA1103" i="38"/>
  <c r="Z1103" i="38"/>
  <c r="Y1103" i="38"/>
  <c r="X1103" i="38"/>
  <c r="Q1103" i="38"/>
  <c r="S1103" i="38" s="1"/>
  <c r="AK1102" i="38"/>
  <c r="AJ1102" i="38"/>
  <c r="AD1102" i="38"/>
  <c r="AC1102" i="38"/>
  <c r="AB1102" i="38"/>
  <c r="AA1102" i="38"/>
  <c r="Z1102" i="38"/>
  <c r="Y1102" i="38"/>
  <c r="X1102" i="38"/>
  <c r="Q1102" i="38"/>
  <c r="S1102" i="38" s="1"/>
  <c r="AK1101" i="38"/>
  <c r="AJ1101" i="38"/>
  <c r="AD1101" i="38"/>
  <c r="AC1101" i="38"/>
  <c r="AB1101" i="38"/>
  <c r="AA1101" i="38"/>
  <c r="Z1101" i="38"/>
  <c r="Y1101" i="38"/>
  <c r="X1101" i="38"/>
  <c r="Q1101" i="38"/>
  <c r="S1101" i="38" s="1"/>
  <c r="AK1100" i="38"/>
  <c r="AJ1100" i="38"/>
  <c r="AD1100" i="38"/>
  <c r="AC1100" i="38"/>
  <c r="AB1100" i="38"/>
  <c r="AA1100" i="38"/>
  <c r="Z1100" i="38"/>
  <c r="Y1100" i="38"/>
  <c r="X1100" i="38"/>
  <c r="Q1100" i="38"/>
  <c r="S1100" i="38" s="1"/>
  <c r="AK1099" i="38"/>
  <c r="AJ1099" i="38"/>
  <c r="AD1099" i="38"/>
  <c r="AC1099" i="38"/>
  <c r="AB1099" i="38"/>
  <c r="AA1099" i="38"/>
  <c r="Z1099" i="38"/>
  <c r="Y1099" i="38"/>
  <c r="X1099" i="38"/>
  <c r="Q1099" i="38"/>
  <c r="S1099" i="38" s="1"/>
  <c r="AK1098" i="38"/>
  <c r="AJ1098" i="38"/>
  <c r="AD1098" i="38"/>
  <c r="AC1098" i="38"/>
  <c r="AB1098" i="38"/>
  <c r="AA1098" i="38"/>
  <c r="Z1098" i="38"/>
  <c r="Y1098" i="38"/>
  <c r="X1098" i="38"/>
  <c r="Q1098" i="38"/>
  <c r="S1098" i="38" s="1"/>
  <c r="AK1097" i="38"/>
  <c r="AJ1097" i="38"/>
  <c r="AD1097" i="38"/>
  <c r="AC1097" i="38"/>
  <c r="AB1097" i="38"/>
  <c r="AA1097" i="38"/>
  <c r="Z1097" i="38"/>
  <c r="Y1097" i="38"/>
  <c r="X1097" i="38"/>
  <c r="Q1097" i="38"/>
  <c r="S1097" i="38" s="1"/>
  <c r="AK1096" i="38"/>
  <c r="AJ1096" i="38"/>
  <c r="AD1096" i="38"/>
  <c r="AC1096" i="38"/>
  <c r="AB1096" i="38"/>
  <c r="AA1096" i="38"/>
  <c r="Z1096" i="38"/>
  <c r="Y1096" i="38"/>
  <c r="AE1096" i="38" s="1"/>
  <c r="AF1096" i="38" s="1"/>
  <c r="X1096" i="38"/>
  <c r="Q1096" i="38"/>
  <c r="S1096" i="38" s="1"/>
  <c r="AK1095" i="38"/>
  <c r="AJ1095" i="38"/>
  <c r="AD1095" i="38"/>
  <c r="AC1095" i="38"/>
  <c r="AB1095" i="38"/>
  <c r="AA1095" i="38"/>
  <c r="Z1095" i="38"/>
  <c r="Y1095" i="38"/>
  <c r="X1095" i="38"/>
  <c r="AE1095" i="38" s="1"/>
  <c r="AF1095" i="38" s="1"/>
  <c r="Q1095" i="38"/>
  <c r="S1095" i="38" s="1"/>
  <c r="AK1094" i="38"/>
  <c r="AJ1094" i="38"/>
  <c r="AD1094" i="38"/>
  <c r="AC1094" i="38"/>
  <c r="AB1094" i="38"/>
  <c r="AA1094" i="38"/>
  <c r="Z1094" i="38"/>
  <c r="Y1094" i="38"/>
  <c r="X1094" i="38"/>
  <c r="Q1094" i="38"/>
  <c r="S1094" i="38" s="1"/>
  <c r="AK1093" i="38"/>
  <c r="AJ1093" i="38"/>
  <c r="AD1093" i="38"/>
  <c r="AC1093" i="38"/>
  <c r="AB1093" i="38"/>
  <c r="AA1093" i="38"/>
  <c r="Z1093" i="38"/>
  <c r="Y1093" i="38"/>
  <c r="X1093" i="38"/>
  <c r="Q1093" i="38"/>
  <c r="S1093" i="38" s="1"/>
  <c r="AK1092" i="38"/>
  <c r="AJ1092" i="38"/>
  <c r="AD1092" i="38"/>
  <c r="AC1092" i="38"/>
  <c r="AB1092" i="38"/>
  <c r="AA1092" i="38"/>
  <c r="Z1092" i="38"/>
  <c r="Y1092" i="38"/>
  <c r="X1092" i="38"/>
  <c r="Q1092" i="38"/>
  <c r="S1092" i="38" s="1"/>
  <c r="AK1091" i="38"/>
  <c r="AJ1091" i="38"/>
  <c r="AD1091" i="38"/>
  <c r="AC1091" i="38"/>
  <c r="AB1091" i="38"/>
  <c r="AA1091" i="38"/>
  <c r="Z1091" i="38"/>
  <c r="Y1091" i="38"/>
  <c r="X1091" i="38"/>
  <c r="Q1091" i="38"/>
  <c r="S1091" i="38" s="1"/>
  <c r="AK1090" i="38"/>
  <c r="AJ1090" i="38"/>
  <c r="AD1090" i="38"/>
  <c r="AC1090" i="38"/>
  <c r="AB1090" i="38"/>
  <c r="AA1090" i="38"/>
  <c r="Z1090" i="38"/>
  <c r="Y1090" i="38"/>
  <c r="X1090" i="38"/>
  <c r="Q1090" i="38"/>
  <c r="S1090" i="38" s="1"/>
  <c r="AK1089" i="38"/>
  <c r="AJ1089" i="38"/>
  <c r="AD1089" i="38"/>
  <c r="AC1089" i="38"/>
  <c r="AB1089" i="38"/>
  <c r="AA1089" i="38"/>
  <c r="Z1089" i="38"/>
  <c r="Y1089" i="38"/>
  <c r="X1089" i="38"/>
  <c r="Q1089" i="38"/>
  <c r="S1089" i="38" s="1"/>
  <c r="AK1088" i="38"/>
  <c r="AJ1088" i="38"/>
  <c r="AD1088" i="38"/>
  <c r="AC1088" i="38"/>
  <c r="AB1088" i="38"/>
  <c r="AA1088" i="38"/>
  <c r="Z1088" i="38"/>
  <c r="Y1088" i="38"/>
  <c r="X1088" i="38"/>
  <c r="Q1088" i="38"/>
  <c r="S1088" i="38" s="1"/>
  <c r="AK1087" i="38"/>
  <c r="AJ1087" i="38"/>
  <c r="AD1087" i="38"/>
  <c r="AC1087" i="38"/>
  <c r="AB1087" i="38"/>
  <c r="AA1087" i="38"/>
  <c r="Z1087" i="38"/>
  <c r="Y1087" i="38"/>
  <c r="X1087" i="38"/>
  <c r="Q1087" i="38"/>
  <c r="S1087" i="38" s="1"/>
  <c r="AK1086" i="38"/>
  <c r="AJ1086" i="38"/>
  <c r="AD1086" i="38"/>
  <c r="AC1086" i="38"/>
  <c r="AB1086" i="38"/>
  <c r="AA1086" i="38"/>
  <c r="Z1086" i="38"/>
  <c r="Y1086" i="38"/>
  <c r="X1086" i="38"/>
  <c r="Q1086" i="38"/>
  <c r="S1086" i="38" s="1"/>
  <c r="AK1085" i="38"/>
  <c r="AJ1085" i="38"/>
  <c r="AD1085" i="38"/>
  <c r="AC1085" i="38"/>
  <c r="AB1085" i="38"/>
  <c r="AA1085" i="38"/>
  <c r="Z1085" i="38"/>
  <c r="Y1085" i="38"/>
  <c r="X1085" i="38"/>
  <c r="Q1085" i="38"/>
  <c r="S1085" i="38" s="1"/>
  <c r="AK1084" i="38"/>
  <c r="AJ1084" i="38"/>
  <c r="AD1084" i="38"/>
  <c r="AC1084" i="38"/>
  <c r="AB1084" i="38"/>
  <c r="AA1084" i="38"/>
  <c r="Z1084" i="38"/>
  <c r="Y1084" i="38"/>
  <c r="X1084" i="38"/>
  <c r="Q1084" i="38"/>
  <c r="S1084" i="38" s="1"/>
  <c r="AK1083" i="38"/>
  <c r="AJ1083" i="38"/>
  <c r="AD1083" i="38"/>
  <c r="AC1083" i="38"/>
  <c r="AB1083" i="38"/>
  <c r="AA1083" i="38"/>
  <c r="Z1083" i="38"/>
  <c r="Y1083" i="38"/>
  <c r="X1083" i="38"/>
  <c r="Q1083" i="38"/>
  <c r="S1083" i="38" s="1"/>
  <c r="AK1082" i="38"/>
  <c r="AJ1082" i="38"/>
  <c r="AD1082" i="38"/>
  <c r="AC1082" i="38"/>
  <c r="AB1082" i="38"/>
  <c r="AA1082" i="38"/>
  <c r="Z1082" i="38"/>
  <c r="Y1082" i="38"/>
  <c r="X1082" i="38"/>
  <c r="Q1082" i="38"/>
  <c r="S1082" i="38" s="1"/>
  <c r="AK1081" i="38"/>
  <c r="AJ1081" i="38"/>
  <c r="AD1081" i="38"/>
  <c r="AC1081" i="38"/>
  <c r="AB1081" i="38"/>
  <c r="AA1081" i="38"/>
  <c r="Z1081" i="38"/>
  <c r="Y1081" i="38"/>
  <c r="X1081" i="38"/>
  <c r="Q1081" i="38"/>
  <c r="S1081" i="38" s="1"/>
  <c r="AK1080" i="38"/>
  <c r="AJ1080" i="38"/>
  <c r="AD1080" i="38"/>
  <c r="AC1080" i="38"/>
  <c r="AB1080" i="38"/>
  <c r="AA1080" i="38"/>
  <c r="Z1080" i="38"/>
  <c r="Y1080" i="38"/>
  <c r="X1080" i="38"/>
  <c r="Q1080" i="38"/>
  <c r="S1080" i="38" s="1"/>
  <c r="AK1079" i="38"/>
  <c r="AJ1079" i="38"/>
  <c r="AD1079" i="38"/>
  <c r="AC1079" i="38"/>
  <c r="AB1079" i="38"/>
  <c r="AA1079" i="38"/>
  <c r="Z1079" i="38"/>
  <c r="Y1079" i="38"/>
  <c r="X1079" i="38"/>
  <c r="Q1079" i="38"/>
  <c r="S1079" i="38" s="1"/>
  <c r="AK1078" i="38"/>
  <c r="AJ1078" i="38"/>
  <c r="AD1078" i="38"/>
  <c r="AC1078" i="38"/>
  <c r="AB1078" i="38"/>
  <c r="AA1078" i="38"/>
  <c r="Z1078" i="38"/>
  <c r="Y1078" i="38"/>
  <c r="X1078" i="38"/>
  <c r="Q1078" i="38"/>
  <c r="S1078" i="38" s="1"/>
  <c r="AK1077" i="38"/>
  <c r="AJ1077" i="38"/>
  <c r="AD1077" i="38"/>
  <c r="AC1077" i="38"/>
  <c r="AB1077" i="38"/>
  <c r="AA1077" i="38"/>
  <c r="Z1077" i="38"/>
  <c r="Y1077" i="38"/>
  <c r="X1077" i="38"/>
  <c r="Q1077" i="38"/>
  <c r="S1077" i="38" s="1"/>
  <c r="AK1076" i="38"/>
  <c r="AJ1076" i="38"/>
  <c r="AD1076" i="38"/>
  <c r="AC1076" i="38"/>
  <c r="AB1076" i="38"/>
  <c r="AA1076" i="38"/>
  <c r="Z1076" i="38"/>
  <c r="Y1076" i="38"/>
  <c r="X1076" i="38"/>
  <c r="Q1076" i="38"/>
  <c r="S1076" i="38" s="1"/>
  <c r="AK1075" i="38"/>
  <c r="AJ1075" i="38"/>
  <c r="AD1075" i="38"/>
  <c r="AC1075" i="38"/>
  <c r="AB1075" i="38"/>
  <c r="AA1075" i="38"/>
  <c r="Z1075" i="38"/>
  <c r="Y1075" i="38"/>
  <c r="X1075" i="38"/>
  <c r="Q1075" i="38"/>
  <c r="S1075" i="38" s="1"/>
  <c r="AK1074" i="38"/>
  <c r="AJ1074" i="38"/>
  <c r="AD1074" i="38"/>
  <c r="AC1074" i="38"/>
  <c r="AB1074" i="38"/>
  <c r="AA1074" i="38"/>
  <c r="Z1074" i="38"/>
  <c r="Y1074" i="38"/>
  <c r="X1074" i="38"/>
  <c r="Q1074" i="38"/>
  <c r="S1074" i="38" s="1"/>
  <c r="AK1073" i="38"/>
  <c r="AJ1073" i="38"/>
  <c r="AD1073" i="38"/>
  <c r="AC1073" i="38"/>
  <c r="AB1073" i="38"/>
  <c r="AA1073" i="38"/>
  <c r="Z1073" i="38"/>
  <c r="Y1073" i="38"/>
  <c r="X1073" i="38"/>
  <c r="Q1073" i="38"/>
  <c r="S1073" i="38" s="1"/>
  <c r="AK1072" i="38"/>
  <c r="AJ1072" i="38"/>
  <c r="AD1072" i="38"/>
  <c r="AC1072" i="38"/>
  <c r="AB1072" i="38"/>
  <c r="AA1072" i="38"/>
  <c r="Z1072" i="38"/>
  <c r="Y1072" i="38"/>
  <c r="X1072" i="38"/>
  <c r="Q1072" i="38"/>
  <c r="S1072" i="38" s="1"/>
  <c r="AK1071" i="38"/>
  <c r="AJ1071" i="38"/>
  <c r="AD1071" i="38"/>
  <c r="AC1071" i="38"/>
  <c r="AB1071" i="38"/>
  <c r="AA1071" i="38"/>
  <c r="Z1071" i="38"/>
  <c r="Y1071" i="38"/>
  <c r="X1071" i="38"/>
  <c r="Q1071" i="38"/>
  <c r="S1071" i="38" s="1"/>
  <c r="AK1070" i="38"/>
  <c r="AJ1070" i="38"/>
  <c r="AD1070" i="38"/>
  <c r="AC1070" i="38"/>
  <c r="AB1070" i="38"/>
  <c r="AA1070" i="38"/>
  <c r="Z1070" i="38"/>
  <c r="Y1070" i="38"/>
  <c r="X1070" i="38"/>
  <c r="Q1070" i="38"/>
  <c r="S1070" i="38" s="1"/>
  <c r="AK1069" i="38"/>
  <c r="AJ1069" i="38"/>
  <c r="AD1069" i="38"/>
  <c r="AC1069" i="38"/>
  <c r="AB1069" i="38"/>
  <c r="AA1069" i="38"/>
  <c r="Z1069" i="38"/>
  <c r="Y1069" i="38"/>
  <c r="X1069" i="38"/>
  <c r="Q1069" i="38"/>
  <c r="S1069" i="38" s="1"/>
  <c r="AK1068" i="38"/>
  <c r="AJ1068" i="38"/>
  <c r="AD1068" i="38"/>
  <c r="AC1068" i="38"/>
  <c r="AB1068" i="38"/>
  <c r="AA1068" i="38"/>
  <c r="Z1068" i="38"/>
  <c r="Y1068" i="38"/>
  <c r="X1068" i="38"/>
  <c r="Q1068" i="38"/>
  <c r="S1068" i="38" s="1"/>
  <c r="AK1067" i="38"/>
  <c r="AJ1067" i="38"/>
  <c r="AD1067" i="38"/>
  <c r="AC1067" i="38"/>
  <c r="AB1067" i="38"/>
  <c r="AA1067" i="38"/>
  <c r="Z1067" i="38"/>
  <c r="Y1067" i="38"/>
  <c r="X1067" i="38"/>
  <c r="Q1067" i="38"/>
  <c r="S1067" i="38" s="1"/>
  <c r="AK1066" i="38"/>
  <c r="AJ1066" i="38"/>
  <c r="AD1066" i="38"/>
  <c r="AC1066" i="38"/>
  <c r="AB1066" i="38"/>
  <c r="AA1066" i="38"/>
  <c r="Z1066" i="38"/>
  <c r="Y1066" i="38"/>
  <c r="X1066" i="38"/>
  <c r="Q1066" i="38"/>
  <c r="S1066" i="38" s="1"/>
  <c r="AK1065" i="38"/>
  <c r="AJ1065" i="38"/>
  <c r="AD1065" i="38"/>
  <c r="AC1065" i="38"/>
  <c r="AB1065" i="38"/>
  <c r="AA1065" i="38"/>
  <c r="Z1065" i="38"/>
  <c r="Y1065" i="38"/>
  <c r="X1065" i="38"/>
  <c r="Q1065" i="38"/>
  <c r="S1065" i="38" s="1"/>
  <c r="AK1064" i="38"/>
  <c r="AJ1064" i="38"/>
  <c r="AD1064" i="38"/>
  <c r="AC1064" i="38"/>
  <c r="AB1064" i="38"/>
  <c r="AA1064" i="38"/>
  <c r="Z1064" i="38"/>
  <c r="Y1064" i="38"/>
  <c r="X1064" i="38"/>
  <c r="Q1064" i="38"/>
  <c r="S1064" i="38" s="1"/>
  <c r="AK1063" i="38"/>
  <c r="AJ1063" i="38"/>
  <c r="AD1063" i="38"/>
  <c r="AC1063" i="38"/>
  <c r="AB1063" i="38"/>
  <c r="AA1063" i="38"/>
  <c r="Z1063" i="38"/>
  <c r="Y1063" i="38"/>
  <c r="X1063" i="38"/>
  <c r="Q1063" i="38"/>
  <c r="S1063" i="38" s="1"/>
  <c r="AK1062" i="38"/>
  <c r="AJ1062" i="38"/>
  <c r="AD1062" i="38"/>
  <c r="AC1062" i="38"/>
  <c r="AB1062" i="38"/>
  <c r="AA1062" i="38"/>
  <c r="Z1062" i="38"/>
  <c r="Y1062" i="38"/>
  <c r="X1062" i="38"/>
  <c r="Q1062" i="38"/>
  <c r="S1062" i="38" s="1"/>
  <c r="AK1061" i="38"/>
  <c r="AJ1061" i="38"/>
  <c r="AD1061" i="38"/>
  <c r="AC1061" i="38"/>
  <c r="AB1061" i="38"/>
  <c r="AA1061" i="38"/>
  <c r="Z1061" i="38"/>
  <c r="Y1061" i="38"/>
  <c r="X1061" i="38"/>
  <c r="Q1061" i="38"/>
  <c r="S1061" i="38" s="1"/>
  <c r="AK1060" i="38"/>
  <c r="AJ1060" i="38"/>
  <c r="AD1060" i="38"/>
  <c r="AC1060" i="38"/>
  <c r="AB1060" i="38"/>
  <c r="AA1060" i="38"/>
  <c r="Z1060" i="38"/>
  <c r="Y1060" i="38"/>
  <c r="X1060" i="38"/>
  <c r="Q1060" i="38"/>
  <c r="S1060" i="38" s="1"/>
  <c r="AK1059" i="38"/>
  <c r="AJ1059" i="38"/>
  <c r="AD1059" i="38"/>
  <c r="AC1059" i="38"/>
  <c r="AB1059" i="38"/>
  <c r="AA1059" i="38"/>
  <c r="Z1059" i="38"/>
  <c r="Y1059" i="38"/>
  <c r="X1059" i="38"/>
  <c r="Q1059" i="38"/>
  <c r="S1059" i="38" s="1"/>
  <c r="AK1058" i="38"/>
  <c r="AJ1058" i="38"/>
  <c r="AD1058" i="38"/>
  <c r="AC1058" i="38"/>
  <c r="AB1058" i="38"/>
  <c r="AA1058" i="38"/>
  <c r="Z1058" i="38"/>
  <c r="Y1058" i="38"/>
  <c r="X1058" i="38"/>
  <c r="Q1058" i="38"/>
  <c r="S1058" i="38" s="1"/>
  <c r="AK1057" i="38"/>
  <c r="AJ1057" i="38"/>
  <c r="AD1057" i="38"/>
  <c r="AC1057" i="38"/>
  <c r="AB1057" i="38"/>
  <c r="AA1057" i="38"/>
  <c r="Z1057" i="38"/>
  <c r="Y1057" i="38"/>
  <c r="X1057" i="38"/>
  <c r="Q1057" i="38"/>
  <c r="S1057" i="38" s="1"/>
  <c r="AK1056" i="38"/>
  <c r="AJ1056" i="38"/>
  <c r="AD1056" i="38"/>
  <c r="AC1056" i="38"/>
  <c r="AB1056" i="38"/>
  <c r="AA1056" i="38"/>
  <c r="Z1056" i="38"/>
  <c r="Y1056" i="38"/>
  <c r="X1056" i="38"/>
  <c r="Q1056" i="38"/>
  <c r="S1056" i="38" s="1"/>
  <c r="AK1055" i="38"/>
  <c r="AJ1055" i="38"/>
  <c r="AD1055" i="38"/>
  <c r="AC1055" i="38"/>
  <c r="AB1055" i="38"/>
  <c r="AA1055" i="38"/>
  <c r="Z1055" i="38"/>
  <c r="Y1055" i="38"/>
  <c r="X1055" i="38"/>
  <c r="Q1055" i="38"/>
  <c r="S1055" i="38" s="1"/>
  <c r="AK1054" i="38"/>
  <c r="AJ1054" i="38"/>
  <c r="AD1054" i="38"/>
  <c r="AC1054" i="38"/>
  <c r="AB1054" i="38"/>
  <c r="AA1054" i="38"/>
  <c r="Z1054" i="38"/>
  <c r="Y1054" i="38"/>
  <c r="X1054" i="38"/>
  <c r="Q1054" i="38"/>
  <c r="S1054" i="38" s="1"/>
  <c r="AK1053" i="38"/>
  <c r="AJ1053" i="38"/>
  <c r="AD1053" i="38"/>
  <c r="AC1053" i="38"/>
  <c r="AB1053" i="38"/>
  <c r="AA1053" i="38"/>
  <c r="Z1053" i="38"/>
  <c r="Y1053" i="38"/>
  <c r="X1053" i="38"/>
  <c r="Q1053" i="38"/>
  <c r="S1053" i="38" s="1"/>
  <c r="AK1052" i="38"/>
  <c r="AJ1052" i="38"/>
  <c r="AD1052" i="38"/>
  <c r="AC1052" i="38"/>
  <c r="AB1052" i="38"/>
  <c r="AA1052" i="38"/>
  <c r="Z1052" i="38"/>
  <c r="Y1052" i="38"/>
  <c r="X1052" i="38"/>
  <c r="Q1052" i="38"/>
  <c r="S1052" i="38" s="1"/>
  <c r="AK1051" i="38"/>
  <c r="AJ1051" i="38"/>
  <c r="AD1051" i="38"/>
  <c r="AC1051" i="38"/>
  <c r="AB1051" i="38"/>
  <c r="AA1051" i="38"/>
  <c r="Z1051" i="38"/>
  <c r="Y1051" i="38"/>
  <c r="X1051" i="38"/>
  <c r="Q1051" i="38"/>
  <c r="S1051" i="38" s="1"/>
  <c r="AK1050" i="38"/>
  <c r="AJ1050" i="38"/>
  <c r="AD1050" i="38"/>
  <c r="AC1050" i="38"/>
  <c r="AB1050" i="38"/>
  <c r="AA1050" i="38"/>
  <c r="Z1050" i="38"/>
  <c r="Y1050" i="38"/>
  <c r="X1050" i="38"/>
  <c r="Q1050" i="38"/>
  <c r="S1050" i="38" s="1"/>
  <c r="AK1049" i="38"/>
  <c r="AJ1049" i="38"/>
  <c r="AD1049" i="38"/>
  <c r="AC1049" i="38"/>
  <c r="AB1049" i="38"/>
  <c r="AA1049" i="38"/>
  <c r="Z1049" i="38"/>
  <c r="Y1049" i="38"/>
  <c r="X1049" i="38"/>
  <c r="Q1049" i="38"/>
  <c r="S1049" i="38" s="1"/>
  <c r="AK1048" i="38"/>
  <c r="AJ1048" i="38"/>
  <c r="AD1048" i="38"/>
  <c r="AC1048" i="38"/>
  <c r="AB1048" i="38"/>
  <c r="AA1048" i="38"/>
  <c r="Z1048" i="38"/>
  <c r="Y1048" i="38"/>
  <c r="X1048" i="38"/>
  <c r="Q1048" i="38"/>
  <c r="S1048" i="38" s="1"/>
  <c r="AK1047" i="38"/>
  <c r="AJ1047" i="38"/>
  <c r="AD1047" i="38"/>
  <c r="AC1047" i="38"/>
  <c r="AB1047" i="38"/>
  <c r="AA1047" i="38"/>
  <c r="Z1047" i="38"/>
  <c r="Y1047" i="38"/>
  <c r="X1047" i="38"/>
  <c r="Q1047" i="38"/>
  <c r="S1047" i="38" s="1"/>
  <c r="AK1046" i="38"/>
  <c r="AJ1046" i="38"/>
  <c r="AD1046" i="38"/>
  <c r="AC1046" i="38"/>
  <c r="AB1046" i="38"/>
  <c r="AA1046" i="38"/>
  <c r="Z1046" i="38"/>
  <c r="Y1046" i="38"/>
  <c r="X1046" i="38"/>
  <c r="Q1046" i="38"/>
  <c r="S1046" i="38" s="1"/>
  <c r="AK1045" i="38"/>
  <c r="AJ1045" i="38"/>
  <c r="AD1045" i="38"/>
  <c r="AC1045" i="38"/>
  <c r="AB1045" i="38"/>
  <c r="AA1045" i="38"/>
  <c r="Z1045" i="38"/>
  <c r="Y1045" i="38"/>
  <c r="X1045" i="38"/>
  <c r="Q1045" i="38"/>
  <c r="S1045" i="38" s="1"/>
  <c r="AK1044" i="38"/>
  <c r="AJ1044" i="38"/>
  <c r="AD1044" i="38"/>
  <c r="AC1044" i="38"/>
  <c r="AB1044" i="38"/>
  <c r="AA1044" i="38"/>
  <c r="Z1044" i="38"/>
  <c r="Y1044" i="38"/>
  <c r="X1044" i="38"/>
  <c r="Q1044" i="38"/>
  <c r="S1044" i="38" s="1"/>
  <c r="AK1043" i="38"/>
  <c r="AJ1043" i="38"/>
  <c r="AD1043" i="38"/>
  <c r="AC1043" i="38"/>
  <c r="AB1043" i="38"/>
  <c r="AA1043" i="38"/>
  <c r="Z1043" i="38"/>
  <c r="Y1043" i="38"/>
  <c r="X1043" i="38"/>
  <c r="Q1043" i="38"/>
  <c r="S1043" i="38" s="1"/>
  <c r="AK1042" i="38"/>
  <c r="AJ1042" i="38"/>
  <c r="AD1042" i="38"/>
  <c r="AC1042" i="38"/>
  <c r="AB1042" i="38"/>
  <c r="AA1042" i="38"/>
  <c r="Z1042" i="38"/>
  <c r="Y1042" i="38"/>
  <c r="X1042" i="38"/>
  <c r="Q1042" i="38"/>
  <c r="S1042" i="38" s="1"/>
  <c r="AK1041" i="38"/>
  <c r="AJ1041" i="38"/>
  <c r="AD1041" i="38"/>
  <c r="AC1041" i="38"/>
  <c r="AB1041" i="38"/>
  <c r="AA1041" i="38"/>
  <c r="Z1041" i="38"/>
  <c r="Y1041" i="38"/>
  <c r="X1041" i="38"/>
  <c r="Q1041" i="38"/>
  <c r="S1041" i="38" s="1"/>
  <c r="AK1040" i="38"/>
  <c r="AJ1040" i="38"/>
  <c r="AD1040" i="38"/>
  <c r="AC1040" i="38"/>
  <c r="AB1040" i="38"/>
  <c r="AA1040" i="38"/>
  <c r="Z1040" i="38"/>
  <c r="Y1040" i="38"/>
  <c r="X1040" i="38"/>
  <c r="Q1040" i="38"/>
  <c r="S1040" i="38" s="1"/>
  <c r="AK1039" i="38"/>
  <c r="AJ1039" i="38"/>
  <c r="AD1039" i="38"/>
  <c r="AC1039" i="38"/>
  <c r="AB1039" i="38"/>
  <c r="AA1039" i="38"/>
  <c r="Z1039" i="38"/>
  <c r="Y1039" i="38"/>
  <c r="X1039" i="38"/>
  <c r="Q1039" i="38"/>
  <c r="S1039" i="38" s="1"/>
  <c r="AK1038" i="38"/>
  <c r="AJ1038" i="38"/>
  <c r="AD1038" i="38"/>
  <c r="AC1038" i="38"/>
  <c r="AB1038" i="38"/>
  <c r="AA1038" i="38"/>
  <c r="Z1038" i="38"/>
  <c r="Y1038" i="38"/>
  <c r="X1038" i="38"/>
  <c r="Q1038" i="38"/>
  <c r="S1038" i="38" s="1"/>
  <c r="AK1037" i="38"/>
  <c r="AJ1037" i="38"/>
  <c r="AD1037" i="38"/>
  <c r="AC1037" i="38"/>
  <c r="AB1037" i="38"/>
  <c r="AA1037" i="38"/>
  <c r="Z1037" i="38"/>
  <c r="Y1037" i="38"/>
  <c r="X1037" i="38"/>
  <c r="Q1037" i="38"/>
  <c r="S1037" i="38" s="1"/>
  <c r="AK1036" i="38"/>
  <c r="AJ1036" i="38"/>
  <c r="AD1036" i="38"/>
  <c r="AC1036" i="38"/>
  <c r="AB1036" i="38"/>
  <c r="AA1036" i="38"/>
  <c r="Z1036" i="38"/>
  <c r="Y1036" i="38"/>
  <c r="X1036" i="38"/>
  <c r="Q1036" i="38"/>
  <c r="S1036" i="38" s="1"/>
  <c r="AK1035" i="38"/>
  <c r="AJ1035" i="38"/>
  <c r="AD1035" i="38"/>
  <c r="AC1035" i="38"/>
  <c r="AB1035" i="38"/>
  <c r="AA1035" i="38"/>
  <c r="Z1035" i="38"/>
  <c r="Y1035" i="38"/>
  <c r="X1035" i="38"/>
  <c r="Q1035" i="38"/>
  <c r="S1035" i="38" s="1"/>
  <c r="AK1034" i="38"/>
  <c r="AJ1034" i="38"/>
  <c r="AD1034" i="38"/>
  <c r="AC1034" i="38"/>
  <c r="AB1034" i="38"/>
  <c r="AA1034" i="38"/>
  <c r="Z1034" i="38"/>
  <c r="Y1034" i="38"/>
  <c r="X1034" i="38"/>
  <c r="Q1034" i="38"/>
  <c r="S1034" i="38" s="1"/>
  <c r="AK1033" i="38"/>
  <c r="AJ1033" i="38"/>
  <c r="AD1033" i="38"/>
  <c r="AC1033" i="38"/>
  <c r="AB1033" i="38"/>
  <c r="AA1033" i="38"/>
  <c r="Z1033" i="38"/>
  <c r="Y1033" i="38"/>
  <c r="X1033" i="38"/>
  <c r="Q1033" i="38"/>
  <c r="S1033" i="38" s="1"/>
  <c r="AK1032" i="38"/>
  <c r="AJ1032" i="38"/>
  <c r="AD1032" i="38"/>
  <c r="AC1032" i="38"/>
  <c r="AB1032" i="38"/>
  <c r="AA1032" i="38"/>
  <c r="Z1032" i="38"/>
  <c r="Y1032" i="38"/>
  <c r="X1032" i="38"/>
  <c r="S1032" i="38"/>
  <c r="Q1032" i="38"/>
  <c r="AK1031" i="38"/>
  <c r="AJ1031" i="38"/>
  <c r="AD1031" i="38"/>
  <c r="AC1031" i="38"/>
  <c r="AB1031" i="38"/>
  <c r="AA1031" i="38"/>
  <c r="Z1031" i="38"/>
  <c r="Y1031" i="38"/>
  <c r="X1031" i="38"/>
  <c r="Q1031" i="38"/>
  <c r="S1031" i="38" s="1"/>
  <c r="AK1030" i="38"/>
  <c r="AJ1030" i="38"/>
  <c r="AD1030" i="38"/>
  <c r="AC1030" i="38"/>
  <c r="AB1030" i="38"/>
  <c r="AA1030" i="38"/>
  <c r="Z1030" i="38"/>
  <c r="Y1030" i="38"/>
  <c r="X1030" i="38"/>
  <c r="Q1030" i="38"/>
  <c r="S1030" i="38" s="1"/>
  <c r="AK1029" i="38"/>
  <c r="AJ1029" i="38"/>
  <c r="AD1029" i="38"/>
  <c r="AC1029" i="38"/>
  <c r="AB1029" i="38"/>
  <c r="AA1029" i="38"/>
  <c r="Z1029" i="38"/>
  <c r="Y1029" i="38"/>
  <c r="X1029" i="38"/>
  <c r="Q1029" i="38"/>
  <c r="S1029" i="38" s="1"/>
  <c r="AK1028" i="38"/>
  <c r="AJ1028" i="38"/>
  <c r="AD1028" i="38"/>
  <c r="AC1028" i="38"/>
  <c r="AB1028" i="38"/>
  <c r="AA1028" i="38"/>
  <c r="Z1028" i="38"/>
  <c r="Y1028" i="38"/>
  <c r="X1028" i="38"/>
  <c r="Q1028" i="38"/>
  <c r="S1028" i="38" s="1"/>
  <c r="AK1027" i="38"/>
  <c r="AJ1027" i="38"/>
  <c r="AD1027" i="38"/>
  <c r="AC1027" i="38"/>
  <c r="AB1027" i="38"/>
  <c r="AA1027" i="38"/>
  <c r="Z1027" i="38"/>
  <c r="Y1027" i="38"/>
  <c r="X1027" i="38"/>
  <c r="Q1027" i="38"/>
  <c r="S1027" i="38" s="1"/>
  <c r="AK1026" i="38"/>
  <c r="AJ1026" i="38"/>
  <c r="AD1026" i="38"/>
  <c r="AC1026" i="38"/>
  <c r="AB1026" i="38"/>
  <c r="AA1026" i="38"/>
  <c r="Z1026" i="38"/>
  <c r="Y1026" i="38"/>
  <c r="X1026" i="38"/>
  <c r="Q1026" i="38"/>
  <c r="S1026" i="38" s="1"/>
  <c r="AK1025" i="38"/>
  <c r="AJ1025" i="38"/>
  <c r="AD1025" i="38"/>
  <c r="AC1025" i="38"/>
  <c r="AB1025" i="38"/>
  <c r="AA1025" i="38"/>
  <c r="Z1025" i="38"/>
  <c r="Y1025" i="38"/>
  <c r="X1025" i="38"/>
  <c r="Q1025" i="38"/>
  <c r="S1025" i="38" s="1"/>
  <c r="AK1024" i="38"/>
  <c r="AJ1024" i="38"/>
  <c r="AD1024" i="38"/>
  <c r="AC1024" i="38"/>
  <c r="AB1024" i="38"/>
  <c r="AA1024" i="38"/>
  <c r="Z1024" i="38"/>
  <c r="Y1024" i="38"/>
  <c r="X1024" i="38"/>
  <c r="Q1024" i="38"/>
  <c r="S1024" i="38" s="1"/>
  <c r="AK1023" i="38"/>
  <c r="AJ1023" i="38"/>
  <c r="AD1023" i="38"/>
  <c r="AC1023" i="38"/>
  <c r="AB1023" i="38"/>
  <c r="AA1023" i="38"/>
  <c r="Z1023" i="38"/>
  <c r="Y1023" i="38"/>
  <c r="X1023" i="38"/>
  <c r="Q1023" i="38"/>
  <c r="S1023" i="38" s="1"/>
  <c r="AK1022" i="38"/>
  <c r="AJ1022" i="38"/>
  <c r="AD1022" i="38"/>
  <c r="AC1022" i="38"/>
  <c r="AB1022" i="38"/>
  <c r="AA1022" i="38"/>
  <c r="Z1022" i="38"/>
  <c r="Y1022" i="38"/>
  <c r="X1022" i="38"/>
  <c r="Q1022" i="38"/>
  <c r="S1022" i="38" s="1"/>
  <c r="AK1021" i="38"/>
  <c r="AJ1021" i="38"/>
  <c r="AD1021" i="38"/>
  <c r="AC1021" i="38"/>
  <c r="AB1021" i="38"/>
  <c r="AA1021" i="38"/>
  <c r="Z1021" i="38"/>
  <c r="Y1021" i="38"/>
  <c r="X1021" i="38"/>
  <c r="Q1021" i="38"/>
  <c r="S1021" i="38" s="1"/>
  <c r="AK1020" i="38"/>
  <c r="AJ1020" i="38"/>
  <c r="AD1020" i="38"/>
  <c r="AC1020" i="38"/>
  <c r="AB1020" i="38"/>
  <c r="AA1020" i="38"/>
  <c r="Z1020" i="38"/>
  <c r="Y1020" i="38"/>
  <c r="X1020" i="38"/>
  <c r="Q1020" i="38"/>
  <c r="S1020" i="38" s="1"/>
  <c r="AK1019" i="38"/>
  <c r="AJ1019" i="38"/>
  <c r="AD1019" i="38"/>
  <c r="AC1019" i="38"/>
  <c r="AB1019" i="38"/>
  <c r="AA1019" i="38"/>
  <c r="Z1019" i="38"/>
  <c r="Y1019" i="38"/>
  <c r="X1019" i="38"/>
  <c r="Q1019" i="38"/>
  <c r="S1019" i="38" s="1"/>
  <c r="AK1018" i="38"/>
  <c r="AJ1018" i="38"/>
  <c r="AD1018" i="38"/>
  <c r="AC1018" i="38"/>
  <c r="AB1018" i="38"/>
  <c r="AA1018" i="38"/>
  <c r="Z1018" i="38"/>
  <c r="Y1018" i="38"/>
  <c r="X1018" i="38"/>
  <c r="Q1018" i="38"/>
  <c r="S1018" i="38" s="1"/>
  <c r="AK1017" i="38"/>
  <c r="AJ1017" i="38"/>
  <c r="AD1017" i="38"/>
  <c r="AC1017" i="38"/>
  <c r="AB1017" i="38"/>
  <c r="AA1017" i="38"/>
  <c r="Z1017" i="38"/>
  <c r="Y1017" i="38"/>
  <c r="X1017" i="38"/>
  <c r="Q1017" i="38"/>
  <c r="S1017" i="38" s="1"/>
  <c r="AK1016" i="38"/>
  <c r="AJ1016" i="38"/>
  <c r="AD1016" i="38"/>
  <c r="AC1016" i="38"/>
  <c r="AB1016" i="38"/>
  <c r="AA1016" i="38"/>
  <c r="Z1016" i="38"/>
  <c r="Y1016" i="38"/>
  <c r="X1016" i="38"/>
  <c r="Q1016" i="38"/>
  <c r="S1016" i="38" s="1"/>
  <c r="AK1015" i="38"/>
  <c r="AJ1015" i="38"/>
  <c r="AD1015" i="38"/>
  <c r="AC1015" i="38"/>
  <c r="AB1015" i="38"/>
  <c r="AA1015" i="38"/>
  <c r="Z1015" i="38"/>
  <c r="Y1015" i="38"/>
  <c r="X1015" i="38"/>
  <c r="Q1015" i="38"/>
  <c r="S1015" i="38" s="1"/>
  <c r="AK1014" i="38"/>
  <c r="AJ1014" i="38"/>
  <c r="AD1014" i="38"/>
  <c r="AC1014" i="38"/>
  <c r="AB1014" i="38"/>
  <c r="AA1014" i="38"/>
  <c r="Z1014" i="38"/>
  <c r="Y1014" i="38"/>
  <c r="X1014" i="38"/>
  <c r="Q1014" i="38"/>
  <c r="S1014" i="38" s="1"/>
  <c r="AK1013" i="38"/>
  <c r="AJ1013" i="38"/>
  <c r="AD1013" i="38"/>
  <c r="AC1013" i="38"/>
  <c r="AB1013" i="38"/>
  <c r="AA1013" i="38"/>
  <c r="Z1013" i="38"/>
  <c r="Y1013" i="38"/>
  <c r="X1013" i="38"/>
  <c r="Q1013" i="38"/>
  <c r="S1013" i="38" s="1"/>
  <c r="AK1012" i="38"/>
  <c r="AJ1012" i="38"/>
  <c r="AD1012" i="38"/>
  <c r="AC1012" i="38"/>
  <c r="AB1012" i="38"/>
  <c r="AA1012" i="38"/>
  <c r="Z1012" i="38"/>
  <c r="Y1012" i="38"/>
  <c r="X1012" i="38"/>
  <c r="Q1012" i="38"/>
  <c r="S1012" i="38" s="1"/>
  <c r="AK1011" i="38"/>
  <c r="AJ1011" i="38"/>
  <c r="AD1011" i="38"/>
  <c r="AC1011" i="38"/>
  <c r="AB1011" i="38"/>
  <c r="AA1011" i="38"/>
  <c r="Z1011" i="38"/>
  <c r="Y1011" i="38"/>
  <c r="X1011" i="38"/>
  <c r="Q1011" i="38"/>
  <c r="S1011" i="38" s="1"/>
  <c r="AK1010" i="38"/>
  <c r="AJ1010" i="38"/>
  <c r="AD1010" i="38"/>
  <c r="AC1010" i="38"/>
  <c r="AB1010" i="38"/>
  <c r="AA1010" i="38"/>
  <c r="Z1010" i="38"/>
  <c r="Y1010" i="38"/>
  <c r="X1010" i="38"/>
  <c r="Q1010" i="38"/>
  <c r="S1010" i="38" s="1"/>
  <c r="AK1009" i="38"/>
  <c r="AJ1009" i="38"/>
  <c r="AD1009" i="38"/>
  <c r="AC1009" i="38"/>
  <c r="AB1009" i="38"/>
  <c r="AA1009" i="38"/>
  <c r="Z1009" i="38"/>
  <c r="Y1009" i="38"/>
  <c r="X1009" i="38"/>
  <c r="Q1009" i="38"/>
  <c r="S1009" i="38" s="1"/>
  <c r="AK1008" i="38"/>
  <c r="AJ1008" i="38"/>
  <c r="AD1008" i="38"/>
  <c r="AC1008" i="38"/>
  <c r="AB1008" i="38"/>
  <c r="AA1008" i="38"/>
  <c r="Z1008" i="38"/>
  <c r="Y1008" i="38"/>
  <c r="X1008" i="38"/>
  <c r="Q1008" i="38"/>
  <c r="S1008" i="38" s="1"/>
  <c r="AK1007" i="38"/>
  <c r="AJ1007" i="38"/>
  <c r="AD1007" i="38"/>
  <c r="AC1007" i="38"/>
  <c r="AB1007" i="38"/>
  <c r="AA1007" i="38"/>
  <c r="Z1007" i="38"/>
  <c r="Y1007" i="38"/>
  <c r="X1007" i="38"/>
  <c r="Q1007" i="38"/>
  <c r="S1007" i="38" s="1"/>
  <c r="AK1006" i="38"/>
  <c r="AJ1006" i="38"/>
  <c r="AD1006" i="38"/>
  <c r="AC1006" i="38"/>
  <c r="AB1006" i="38"/>
  <c r="AA1006" i="38"/>
  <c r="Z1006" i="38"/>
  <c r="Y1006" i="38"/>
  <c r="X1006" i="38"/>
  <c r="Q1006" i="38"/>
  <c r="S1006" i="38" s="1"/>
  <c r="AK1005" i="38"/>
  <c r="AJ1005" i="38"/>
  <c r="AD1005" i="38"/>
  <c r="AC1005" i="38"/>
  <c r="AB1005" i="38"/>
  <c r="AA1005" i="38"/>
  <c r="Z1005" i="38"/>
  <c r="Y1005" i="38"/>
  <c r="X1005" i="38"/>
  <c r="Q1005" i="38"/>
  <c r="S1005" i="38" s="1"/>
  <c r="AK1004" i="38"/>
  <c r="AJ1004" i="38"/>
  <c r="AD1004" i="38"/>
  <c r="AC1004" i="38"/>
  <c r="AB1004" i="38"/>
  <c r="AA1004" i="38"/>
  <c r="Z1004" i="38"/>
  <c r="Y1004" i="38"/>
  <c r="X1004" i="38"/>
  <c r="Q1004" i="38"/>
  <c r="S1004" i="38" s="1"/>
  <c r="AK1003" i="38"/>
  <c r="AJ1003" i="38"/>
  <c r="AD1003" i="38"/>
  <c r="AC1003" i="38"/>
  <c r="AB1003" i="38"/>
  <c r="AA1003" i="38"/>
  <c r="Z1003" i="38"/>
  <c r="Y1003" i="38"/>
  <c r="X1003" i="38"/>
  <c r="Q1003" i="38"/>
  <c r="S1003" i="38" s="1"/>
  <c r="AK1002" i="38"/>
  <c r="AJ1002" i="38"/>
  <c r="AD1002" i="38"/>
  <c r="AC1002" i="38"/>
  <c r="AB1002" i="38"/>
  <c r="AA1002" i="38"/>
  <c r="Z1002" i="38"/>
  <c r="Y1002" i="38"/>
  <c r="X1002" i="38"/>
  <c r="Q1002" i="38"/>
  <c r="S1002" i="38" s="1"/>
  <c r="AK1001" i="38"/>
  <c r="AJ1001" i="38"/>
  <c r="AD1001" i="38"/>
  <c r="AC1001" i="38"/>
  <c r="AB1001" i="38"/>
  <c r="AA1001" i="38"/>
  <c r="Z1001" i="38"/>
  <c r="Y1001" i="38"/>
  <c r="X1001" i="38"/>
  <c r="Q1001" i="38"/>
  <c r="S1001" i="38" s="1"/>
  <c r="AK1000" i="38"/>
  <c r="AJ1000" i="38"/>
  <c r="AD1000" i="38"/>
  <c r="AC1000" i="38"/>
  <c r="AB1000" i="38"/>
  <c r="AA1000" i="38"/>
  <c r="Z1000" i="38"/>
  <c r="Y1000" i="38"/>
  <c r="X1000" i="38"/>
  <c r="Q1000" i="38"/>
  <c r="S1000" i="38" s="1"/>
  <c r="AK999" i="38"/>
  <c r="AJ999" i="38"/>
  <c r="AD999" i="38"/>
  <c r="AC999" i="38"/>
  <c r="AB999" i="38"/>
  <c r="AA999" i="38"/>
  <c r="Z999" i="38"/>
  <c r="Y999" i="38"/>
  <c r="X999" i="38"/>
  <c r="Q999" i="38"/>
  <c r="S999" i="38" s="1"/>
  <c r="AK998" i="38"/>
  <c r="AJ998" i="38"/>
  <c r="AD998" i="38"/>
  <c r="AC998" i="38"/>
  <c r="AB998" i="38"/>
  <c r="AA998" i="38"/>
  <c r="Z998" i="38"/>
  <c r="Y998" i="38"/>
  <c r="X998" i="38"/>
  <c r="Q998" i="38"/>
  <c r="S998" i="38" s="1"/>
  <c r="AK997" i="38"/>
  <c r="AJ997" i="38"/>
  <c r="AD997" i="38"/>
  <c r="AC997" i="38"/>
  <c r="AB997" i="38"/>
  <c r="AA997" i="38"/>
  <c r="Z997" i="38"/>
  <c r="Y997" i="38"/>
  <c r="X997" i="38"/>
  <c r="Q997" i="38"/>
  <c r="S997" i="38" s="1"/>
  <c r="AK996" i="38"/>
  <c r="AJ996" i="38"/>
  <c r="AD996" i="38"/>
  <c r="AC996" i="38"/>
  <c r="AB996" i="38"/>
  <c r="AA996" i="38"/>
  <c r="Z996" i="38"/>
  <c r="Y996" i="38"/>
  <c r="X996" i="38"/>
  <c r="Q996" i="38"/>
  <c r="S996" i="38" s="1"/>
  <c r="AK995" i="38"/>
  <c r="AJ995" i="38"/>
  <c r="AD995" i="38"/>
  <c r="AC995" i="38"/>
  <c r="AB995" i="38"/>
  <c r="AA995" i="38"/>
  <c r="Z995" i="38"/>
  <c r="Y995" i="38"/>
  <c r="X995" i="38"/>
  <c r="Q995" i="38"/>
  <c r="S995" i="38" s="1"/>
  <c r="AK994" i="38"/>
  <c r="AJ994" i="38"/>
  <c r="AD994" i="38"/>
  <c r="AC994" i="38"/>
  <c r="AB994" i="38"/>
  <c r="AA994" i="38"/>
  <c r="Z994" i="38"/>
  <c r="Y994" i="38"/>
  <c r="X994" i="38"/>
  <c r="Q994" i="38"/>
  <c r="S994" i="38" s="1"/>
  <c r="AK993" i="38"/>
  <c r="AJ993" i="38"/>
  <c r="AD993" i="38"/>
  <c r="AC993" i="38"/>
  <c r="AB993" i="38"/>
  <c r="AA993" i="38"/>
  <c r="Z993" i="38"/>
  <c r="Y993" i="38"/>
  <c r="X993" i="38"/>
  <c r="Q993" i="38"/>
  <c r="S993" i="38" s="1"/>
  <c r="AK992" i="38"/>
  <c r="AJ992" i="38"/>
  <c r="AD992" i="38"/>
  <c r="AC992" i="38"/>
  <c r="AB992" i="38"/>
  <c r="AA992" i="38"/>
  <c r="Z992" i="38"/>
  <c r="Y992" i="38"/>
  <c r="X992" i="38"/>
  <c r="Q992" i="38"/>
  <c r="S992" i="38" s="1"/>
  <c r="AK991" i="38"/>
  <c r="AJ991" i="38"/>
  <c r="AD991" i="38"/>
  <c r="AC991" i="38"/>
  <c r="AB991" i="38"/>
  <c r="AA991" i="38"/>
  <c r="Z991" i="38"/>
  <c r="Y991" i="38"/>
  <c r="X991" i="38"/>
  <c r="Q991" i="38"/>
  <c r="S991" i="38" s="1"/>
  <c r="AK990" i="38"/>
  <c r="AJ990" i="38"/>
  <c r="AD990" i="38"/>
  <c r="AC990" i="38"/>
  <c r="AB990" i="38"/>
  <c r="AA990" i="38"/>
  <c r="Z990" i="38"/>
  <c r="Y990" i="38"/>
  <c r="X990" i="38"/>
  <c r="Q990" i="38"/>
  <c r="S990" i="38" s="1"/>
  <c r="AK989" i="38"/>
  <c r="AJ989" i="38"/>
  <c r="AD989" i="38"/>
  <c r="AC989" i="38"/>
  <c r="AB989" i="38"/>
  <c r="AA989" i="38"/>
  <c r="Z989" i="38"/>
  <c r="Y989" i="38"/>
  <c r="X989" i="38"/>
  <c r="Q989" i="38"/>
  <c r="S989" i="38" s="1"/>
  <c r="AK988" i="38"/>
  <c r="AJ988" i="38"/>
  <c r="AD988" i="38"/>
  <c r="AC988" i="38"/>
  <c r="AB988" i="38"/>
  <c r="AA988" i="38"/>
  <c r="Z988" i="38"/>
  <c r="Y988" i="38"/>
  <c r="X988" i="38"/>
  <c r="Q988" i="38"/>
  <c r="S988" i="38" s="1"/>
  <c r="AK987" i="38"/>
  <c r="AJ987" i="38"/>
  <c r="AD987" i="38"/>
  <c r="AC987" i="38"/>
  <c r="AB987" i="38"/>
  <c r="AA987" i="38"/>
  <c r="Z987" i="38"/>
  <c r="Y987" i="38"/>
  <c r="X987" i="38"/>
  <c r="Q987" i="38"/>
  <c r="S987" i="38" s="1"/>
  <c r="AK986" i="38"/>
  <c r="AJ986" i="38"/>
  <c r="AD986" i="38"/>
  <c r="AC986" i="38"/>
  <c r="AB986" i="38"/>
  <c r="AA986" i="38"/>
  <c r="Z986" i="38"/>
  <c r="Y986" i="38"/>
  <c r="X986" i="38"/>
  <c r="Q986" i="38"/>
  <c r="S986" i="38" s="1"/>
  <c r="AK985" i="38"/>
  <c r="AJ985" i="38"/>
  <c r="AD985" i="38"/>
  <c r="AC985" i="38"/>
  <c r="AB985" i="38"/>
  <c r="AA985" i="38"/>
  <c r="Z985" i="38"/>
  <c r="Y985" i="38"/>
  <c r="X985" i="38"/>
  <c r="Q985" i="38"/>
  <c r="S985" i="38" s="1"/>
  <c r="AK984" i="38"/>
  <c r="AJ984" i="38"/>
  <c r="AD984" i="38"/>
  <c r="AC984" i="38"/>
  <c r="AB984" i="38"/>
  <c r="AA984" i="38"/>
  <c r="Z984" i="38"/>
  <c r="Y984" i="38"/>
  <c r="X984" i="38"/>
  <c r="Q984" i="38"/>
  <c r="S984" i="38" s="1"/>
  <c r="AK983" i="38"/>
  <c r="AJ983" i="38"/>
  <c r="AD983" i="38"/>
  <c r="AC983" i="38"/>
  <c r="AB983" i="38"/>
  <c r="AA983" i="38"/>
  <c r="Z983" i="38"/>
  <c r="Y983" i="38"/>
  <c r="X983" i="38"/>
  <c r="Q983" i="38"/>
  <c r="S983" i="38" s="1"/>
  <c r="AK982" i="38"/>
  <c r="AJ982" i="38"/>
  <c r="AD982" i="38"/>
  <c r="AC982" i="38"/>
  <c r="AB982" i="38"/>
  <c r="AA982" i="38"/>
  <c r="Z982" i="38"/>
  <c r="Y982" i="38"/>
  <c r="X982" i="38"/>
  <c r="Q982" i="38"/>
  <c r="S982" i="38" s="1"/>
  <c r="AK981" i="38"/>
  <c r="AJ981" i="38"/>
  <c r="AD981" i="38"/>
  <c r="AC981" i="38"/>
  <c r="AB981" i="38"/>
  <c r="AA981" i="38"/>
  <c r="Z981" i="38"/>
  <c r="Y981" i="38"/>
  <c r="X981" i="38"/>
  <c r="Q981" i="38"/>
  <c r="S981" i="38" s="1"/>
  <c r="AK980" i="38"/>
  <c r="AJ980" i="38"/>
  <c r="AD980" i="38"/>
  <c r="AC980" i="38"/>
  <c r="AB980" i="38"/>
  <c r="AA980" i="38"/>
  <c r="Z980" i="38"/>
  <c r="Y980" i="38"/>
  <c r="X980" i="38"/>
  <c r="Q980" i="38"/>
  <c r="S980" i="38" s="1"/>
  <c r="AK979" i="38"/>
  <c r="AJ979" i="38"/>
  <c r="AD979" i="38"/>
  <c r="AC979" i="38"/>
  <c r="AB979" i="38"/>
  <c r="AA979" i="38"/>
  <c r="Z979" i="38"/>
  <c r="Y979" i="38"/>
  <c r="X979" i="38"/>
  <c r="Q979" i="38"/>
  <c r="S979" i="38" s="1"/>
  <c r="AK978" i="38"/>
  <c r="AJ978" i="38"/>
  <c r="AD978" i="38"/>
  <c r="AC978" i="38"/>
  <c r="AB978" i="38"/>
  <c r="AA978" i="38"/>
  <c r="Z978" i="38"/>
  <c r="Y978" i="38"/>
  <c r="X978" i="38"/>
  <c r="Q978" i="38"/>
  <c r="S978" i="38" s="1"/>
  <c r="AK977" i="38"/>
  <c r="AJ977" i="38"/>
  <c r="AD977" i="38"/>
  <c r="AC977" i="38"/>
  <c r="AB977" i="38"/>
  <c r="AA977" i="38"/>
  <c r="Z977" i="38"/>
  <c r="Y977" i="38"/>
  <c r="X977" i="38"/>
  <c r="Q977" i="38"/>
  <c r="S977" i="38" s="1"/>
  <c r="AK976" i="38"/>
  <c r="AJ976" i="38"/>
  <c r="AD976" i="38"/>
  <c r="AC976" i="38"/>
  <c r="AB976" i="38"/>
  <c r="AA976" i="38"/>
  <c r="Z976" i="38"/>
  <c r="Y976" i="38"/>
  <c r="X976" i="38"/>
  <c r="Q976" i="38"/>
  <c r="S976" i="38" s="1"/>
  <c r="AK975" i="38"/>
  <c r="AJ975" i="38"/>
  <c r="AD975" i="38"/>
  <c r="AC975" i="38"/>
  <c r="AB975" i="38"/>
  <c r="AA975" i="38"/>
  <c r="Z975" i="38"/>
  <c r="Y975" i="38"/>
  <c r="X975" i="38"/>
  <c r="Q975" i="38"/>
  <c r="S975" i="38" s="1"/>
  <c r="AK974" i="38"/>
  <c r="AJ974" i="38"/>
  <c r="AD974" i="38"/>
  <c r="AC974" i="38"/>
  <c r="AB974" i="38"/>
  <c r="AA974" i="38"/>
  <c r="Z974" i="38"/>
  <c r="Y974" i="38"/>
  <c r="X974" i="38"/>
  <c r="Q974" i="38"/>
  <c r="S974" i="38" s="1"/>
  <c r="AK973" i="38"/>
  <c r="AJ973" i="38"/>
  <c r="AD973" i="38"/>
  <c r="AC973" i="38"/>
  <c r="AB973" i="38"/>
  <c r="AA973" i="38"/>
  <c r="Z973" i="38"/>
  <c r="Y973" i="38"/>
  <c r="X973" i="38"/>
  <c r="Q973" i="38"/>
  <c r="S973" i="38" s="1"/>
  <c r="AK972" i="38"/>
  <c r="AJ972" i="38"/>
  <c r="AD972" i="38"/>
  <c r="AC972" i="38"/>
  <c r="AB972" i="38"/>
  <c r="AA972" i="38"/>
  <c r="Z972" i="38"/>
  <c r="Y972" i="38"/>
  <c r="X972" i="38"/>
  <c r="Q972" i="38"/>
  <c r="S972" i="38" s="1"/>
  <c r="AK971" i="38"/>
  <c r="AJ971" i="38"/>
  <c r="AD971" i="38"/>
  <c r="AC971" i="38"/>
  <c r="AB971" i="38"/>
  <c r="AA971" i="38"/>
  <c r="Z971" i="38"/>
  <c r="Y971" i="38"/>
  <c r="X971" i="38"/>
  <c r="Q971" i="38"/>
  <c r="S971" i="38" s="1"/>
  <c r="AK970" i="38"/>
  <c r="AJ970" i="38"/>
  <c r="AD970" i="38"/>
  <c r="AC970" i="38"/>
  <c r="AB970" i="38"/>
  <c r="AA970" i="38"/>
  <c r="Z970" i="38"/>
  <c r="Y970" i="38"/>
  <c r="X970" i="38"/>
  <c r="Q970" i="38"/>
  <c r="S970" i="38" s="1"/>
  <c r="AK969" i="38"/>
  <c r="AJ969" i="38"/>
  <c r="AD969" i="38"/>
  <c r="AC969" i="38"/>
  <c r="AB969" i="38"/>
  <c r="AA969" i="38"/>
  <c r="Z969" i="38"/>
  <c r="Y969" i="38"/>
  <c r="X969" i="38"/>
  <c r="Q969" i="38"/>
  <c r="S969" i="38" s="1"/>
  <c r="AK968" i="38"/>
  <c r="AJ968" i="38"/>
  <c r="AD968" i="38"/>
  <c r="AC968" i="38"/>
  <c r="AB968" i="38"/>
  <c r="AA968" i="38"/>
  <c r="Z968" i="38"/>
  <c r="Y968" i="38"/>
  <c r="X968" i="38"/>
  <c r="Q968" i="38"/>
  <c r="S968" i="38" s="1"/>
  <c r="AK967" i="38"/>
  <c r="AJ967" i="38"/>
  <c r="AD967" i="38"/>
  <c r="AC967" i="38"/>
  <c r="AB967" i="38"/>
  <c r="AA967" i="38"/>
  <c r="Z967" i="38"/>
  <c r="Y967" i="38"/>
  <c r="X967" i="38"/>
  <c r="S967" i="38"/>
  <c r="Q967" i="38"/>
  <c r="AK966" i="38"/>
  <c r="AJ966" i="38"/>
  <c r="AD966" i="38"/>
  <c r="AC966" i="38"/>
  <c r="AB966" i="38"/>
  <c r="AA966" i="38"/>
  <c r="Z966" i="38"/>
  <c r="Y966" i="38"/>
  <c r="X966" i="38"/>
  <c r="Q966" i="38"/>
  <c r="S966" i="38" s="1"/>
  <c r="AK965" i="38"/>
  <c r="AJ965" i="38"/>
  <c r="AD965" i="38"/>
  <c r="AC965" i="38"/>
  <c r="AB965" i="38"/>
  <c r="AA965" i="38"/>
  <c r="Z965" i="38"/>
  <c r="Y965" i="38"/>
  <c r="X965" i="38"/>
  <c r="Q965" i="38"/>
  <c r="S965" i="38" s="1"/>
  <c r="AK964" i="38"/>
  <c r="AJ964" i="38"/>
  <c r="AD964" i="38"/>
  <c r="AC964" i="38"/>
  <c r="AB964" i="38"/>
  <c r="AA964" i="38"/>
  <c r="Z964" i="38"/>
  <c r="Y964" i="38"/>
  <c r="X964" i="38"/>
  <c r="Q964" i="38"/>
  <c r="S964" i="38" s="1"/>
  <c r="AK963" i="38"/>
  <c r="AJ963" i="38"/>
  <c r="AD963" i="38"/>
  <c r="AC963" i="38"/>
  <c r="AB963" i="38"/>
  <c r="AA963" i="38"/>
  <c r="Z963" i="38"/>
  <c r="Y963" i="38"/>
  <c r="X963" i="38"/>
  <c r="Q963" i="38"/>
  <c r="S963" i="38" s="1"/>
  <c r="AK962" i="38"/>
  <c r="AJ962" i="38"/>
  <c r="AD962" i="38"/>
  <c r="AC962" i="38"/>
  <c r="AB962" i="38"/>
  <c r="AA962" i="38"/>
  <c r="Z962" i="38"/>
  <c r="Y962" i="38"/>
  <c r="X962" i="38"/>
  <c r="Q962" i="38"/>
  <c r="S962" i="38" s="1"/>
  <c r="AK961" i="38"/>
  <c r="AJ961" i="38"/>
  <c r="AD961" i="38"/>
  <c r="AC961" i="38"/>
  <c r="AB961" i="38"/>
  <c r="AA961" i="38"/>
  <c r="Z961" i="38"/>
  <c r="Y961" i="38"/>
  <c r="X961" i="38"/>
  <c r="Q961" i="38"/>
  <c r="S961" i="38" s="1"/>
  <c r="AK960" i="38"/>
  <c r="AJ960" i="38"/>
  <c r="AD960" i="38"/>
  <c r="AC960" i="38"/>
  <c r="AB960" i="38"/>
  <c r="AA960" i="38"/>
  <c r="Z960" i="38"/>
  <c r="Y960" i="38"/>
  <c r="X960" i="38"/>
  <c r="Q960" i="38"/>
  <c r="S960" i="38" s="1"/>
  <c r="AK959" i="38"/>
  <c r="AJ959" i="38"/>
  <c r="AD959" i="38"/>
  <c r="AC959" i="38"/>
  <c r="AB959" i="38"/>
  <c r="AA959" i="38"/>
  <c r="Z959" i="38"/>
  <c r="Y959" i="38"/>
  <c r="X959" i="38"/>
  <c r="Q959" i="38"/>
  <c r="S959" i="38" s="1"/>
  <c r="AK958" i="38"/>
  <c r="AJ958" i="38"/>
  <c r="AD958" i="38"/>
  <c r="AC958" i="38"/>
  <c r="AB958" i="38"/>
  <c r="AA958" i="38"/>
  <c r="Z958" i="38"/>
  <c r="Y958" i="38"/>
  <c r="X958" i="38"/>
  <c r="Q958" i="38"/>
  <c r="S958" i="38" s="1"/>
  <c r="AK957" i="38"/>
  <c r="AJ957" i="38"/>
  <c r="AD957" i="38"/>
  <c r="AC957" i="38"/>
  <c r="AB957" i="38"/>
  <c r="AA957" i="38"/>
  <c r="Z957" i="38"/>
  <c r="Y957" i="38"/>
  <c r="X957" i="38"/>
  <c r="Q957" i="38"/>
  <c r="S957" i="38" s="1"/>
  <c r="AK956" i="38"/>
  <c r="AJ956" i="38"/>
  <c r="AD956" i="38"/>
  <c r="AC956" i="38"/>
  <c r="AB956" i="38"/>
  <c r="AA956" i="38"/>
  <c r="Z956" i="38"/>
  <c r="Y956" i="38"/>
  <c r="X956" i="38"/>
  <c r="Q956" i="38"/>
  <c r="S956" i="38" s="1"/>
  <c r="AK955" i="38"/>
  <c r="AJ955" i="38"/>
  <c r="AD955" i="38"/>
  <c r="AC955" i="38"/>
  <c r="AB955" i="38"/>
  <c r="AA955" i="38"/>
  <c r="Z955" i="38"/>
  <c r="Y955" i="38"/>
  <c r="X955" i="38"/>
  <c r="Q955" i="38"/>
  <c r="S955" i="38" s="1"/>
  <c r="AK954" i="38"/>
  <c r="AJ954" i="38"/>
  <c r="AD954" i="38"/>
  <c r="AC954" i="38"/>
  <c r="AB954" i="38"/>
  <c r="AA954" i="38"/>
  <c r="Z954" i="38"/>
  <c r="Y954" i="38"/>
  <c r="X954" i="38"/>
  <c r="Q954" i="38"/>
  <c r="S954" i="38" s="1"/>
  <c r="AK953" i="38"/>
  <c r="AJ953" i="38"/>
  <c r="AD953" i="38"/>
  <c r="AC953" i="38"/>
  <c r="AB953" i="38"/>
  <c r="AA953" i="38"/>
  <c r="Z953" i="38"/>
  <c r="Y953" i="38"/>
  <c r="X953" i="38"/>
  <c r="Q953" i="38"/>
  <c r="S953" i="38" s="1"/>
  <c r="AK952" i="38"/>
  <c r="AJ952" i="38"/>
  <c r="AD952" i="38"/>
  <c r="AC952" i="38"/>
  <c r="AB952" i="38"/>
  <c r="AA952" i="38"/>
  <c r="Z952" i="38"/>
  <c r="Y952" i="38"/>
  <c r="X952" i="38"/>
  <c r="Q952" i="38"/>
  <c r="S952" i="38" s="1"/>
  <c r="AK951" i="38"/>
  <c r="AJ951" i="38"/>
  <c r="AD951" i="38"/>
  <c r="AC951" i="38"/>
  <c r="AB951" i="38"/>
  <c r="AA951" i="38"/>
  <c r="Z951" i="38"/>
  <c r="Y951" i="38"/>
  <c r="X951" i="38"/>
  <c r="Q951" i="38"/>
  <c r="S951" i="38" s="1"/>
  <c r="AK950" i="38"/>
  <c r="AJ950" i="38"/>
  <c r="AD950" i="38"/>
  <c r="AC950" i="38"/>
  <c r="AB950" i="38"/>
  <c r="AA950" i="38"/>
  <c r="Z950" i="38"/>
  <c r="Y950" i="38"/>
  <c r="X950" i="38"/>
  <c r="Q950" i="38"/>
  <c r="S950" i="38" s="1"/>
  <c r="AK949" i="38"/>
  <c r="AJ949" i="38"/>
  <c r="AD949" i="38"/>
  <c r="AC949" i="38"/>
  <c r="AB949" i="38"/>
  <c r="AA949" i="38"/>
  <c r="Z949" i="38"/>
  <c r="Y949" i="38"/>
  <c r="X949" i="38"/>
  <c r="Q949" i="38"/>
  <c r="S949" i="38" s="1"/>
  <c r="AK948" i="38"/>
  <c r="AJ948" i="38"/>
  <c r="AD948" i="38"/>
  <c r="AC948" i="38"/>
  <c r="AB948" i="38"/>
  <c r="AA948" i="38"/>
  <c r="Z948" i="38"/>
  <c r="Y948" i="38"/>
  <c r="X948" i="38"/>
  <c r="Q948" i="38"/>
  <c r="S948" i="38" s="1"/>
  <c r="AK947" i="38"/>
  <c r="AJ947" i="38"/>
  <c r="AD947" i="38"/>
  <c r="AC947" i="38"/>
  <c r="AB947" i="38"/>
  <c r="AA947" i="38"/>
  <c r="Z947" i="38"/>
  <c r="Y947" i="38"/>
  <c r="X947" i="38"/>
  <c r="Q947" i="38"/>
  <c r="S947" i="38" s="1"/>
  <c r="AK946" i="38"/>
  <c r="AJ946" i="38"/>
  <c r="AD946" i="38"/>
  <c r="AC946" i="38"/>
  <c r="AB946" i="38"/>
  <c r="AA946" i="38"/>
  <c r="Z946" i="38"/>
  <c r="Y946" i="38"/>
  <c r="X946" i="38"/>
  <c r="Q946" i="38"/>
  <c r="S946" i="38" s="1"/>
  <c r="AK945" i="38"/>
  <c r="AJ945" i="38"/>
  <c r="AD945" i="38"/>
  <c r="AC945" i="38"/>
  <c r="AB945" i="38"/>
  <c r="AA945" i="38"/>
  <c r="Z945" i="38"/>
  <c r="Y945" i="38"/>
  <c r="X945" i="38"/>
  <c r="Q945" i="38"/>
  <c r="S945" i="38" s="1"/>
  <c r="AK944" i="38"/>
  <c r="AJ944" i="38"/>
  <c r="AD944" i="38"/>
  <c r="AC944" i="38"/>
  <c r="AB944" i="38"/>
  <c r="AA944" i="38"/>
  <c r="Z944" i="38"/>
  <c r="Y944" i="38"/>
  <c r="X944" i="38"/>
  <c r="Q944" i="38"/>
  <c r="S944" i="38" s="1"/>
  <c r="AK943" i="38"/>
  <c r="AJ943" i="38"/>
  <c r="AD943" i="38"/>
  <c r="AC943" i="38"/>
  <c r="AB943" i="38"/>
  <c r="AA943" i="38"/>
  <c r="Z943" i="38"/>
  <c r="Y943" i="38"/>
  <c r="X943" i="38"/>
  <c r="Q943" i="38"/>
  <c r="S943" i="38" s="1"/>
  <c r="AK942" i="38"/>
  <c r="AJ942" i="38"/>
  <c r="AD942" i="38"/>
  <c r="AC942" i="38"/>
  <c r="AB942" i="38"/>
  <c r="AA942" i="38"/>
  <c r="Z942" i="38"/>
  <c r="Y942" i="38"/>
  <c r="X942" i="38"/>
  <c r="Q942" i="38"/>
  <c r="S942" i="38" s="1"/>
  <c r="AK941" i="38"/>
  <c r="AJ941" i="38"/>
  <c r="AD941" i="38"/>
  <c r="AC941" i="38"/>
  <c r="AB941" i="38"/>
  <c r="AA941" i="38"/>
  <c r="Z941" i="38"/>
  <c r="Y941" i="38"/>
  <c r="X941" i="38"/>
  <c r="Q941" i="38"/>
  <c r="S941" i="38" s="1"/>
  <c r="AK940" i="38"/>
  <c r="AJ940" i="38"/>
  <c r="AD940" i="38"/>
  <c r="AC940" i="38"/>
  <c r="AB940" i="38"/>
  <c r="AA940" i="38"/>
  <c r="Z940" i="38"/>
  <c r="Y940" i="38"/>
  <c r="X940" i="38"/>
  <c r="Q940" i="38"/>
  <c r="S940" i="38" s="1"/>
  <c r="AK939" i="38"/>
  <c r="AJ939" i="38"/>
  <c r="AD939" i="38"/>
  <c r="AC939" i="38"/>
  <c r="AB939" i="38"/>
  <c r="AA939" i="38"/>
  <c r="Z939" i="38"/>
  <c r="Y939" i="38"/>
  <c r="X939" i="38"/>
  <c r="Q939" i="38"/>
  <c r="S939" i="38" s="1"/>
  <c r="AK938" i="38"/>
  <c r="AJ938" i="38"/>
  <c r="AD938" i="38"/>
  <c r="AC938" i="38"/>
  <c r="AB938" i="38"/>
  <c r="AA938" i="38"/>
  <c r="Z938" i="38"/>
  <c r="Y938" i="38"/>
  <c r="X938" i="38"/>
  <c r="Q938" i="38"/>
  <c r="S938" i="38" s="1"/>
  <c r="AK937" i="38"/>
  <c r="AJ937" i="38"/>
  <c r="AD937" i="38"/>
  <c r="AC937" i="38"/>
  <c r="AB937" i="38"/>
  <c r="AA937" i="38"/>
  <c r="Z937" i="38"/>
  <c r="Y937" i="38"/>
  <c r="X937" i="38"/>
  <c r="Q937" i="38"/>
  <c r="S937" i="38" s="1"/>
  <c r="AK936" i="38"/>
  <c r="AJ936" i="38"/>
  <c r="AD936" i="38"/>
  <c r="AC936" i="38"/>
  <c r="AB936" i="38"/>
  <c r="AA936" i="38"/>
  <c r="Z936" i="38"/>
  <c r="Y936" i="38"/>
  <c r="X936" i="38"/>
  <c r="Q936" i="38"/>
  <c r="S936" i="38" s="1"/>
  <c r="AK935" i="38"/>
  <c r="AJ935" i="38"/>
  <c r="AD935" i="38"/>
  <c r="AC935" i="38"/>
  <c r="AB935" i="38"/>
  <c r="AA935" i="38"/>
  <c r="Z935" i="38"/>
  <c r="Y935" i="38"/>
  <c r="X935" i="38"/>
  <c r="Q935" i="38"/>
  <c r="S935" i="38" s="1"/>
  <c r="AK934" i="38"/>
  <c r="AJ934" i="38"/>
  <c r="AD934" i="38"/>
  <c r="AC934" i="38"/>
  <c r="AB934" i="38"/>
  <c r="AA934" i="38"/>
  <c r="Z934" i="38"/>
  <c r="Y934" i="38"/>
  <c r="X934" i="38"/>
  <c r="Q934" i="38"/>
  <c r="S934" i="38" s="1"/>
  <c r="AK933" i="38"/>
  <c r="AJ933" i="38"/>
  <c r="AD933" i="38"/>
  <c r="AC933" i="38"/>
  <c r="AB933" i="38"/>
  <c r="AA933" i="38"/>
  <c r="Z933" i="38"/>
  <c r="Y933" i="38"/>
  <c r="X933" i="38"/>
  <c r="Q933" i="38"/>
  <c r="S933" i="38" s="1"/>
  <c r="AK932" i="38"/>
  <c r="AJ932" i="38"/>
  <c r="AD932" i="38"/>
  <c r="AC932" i="38"/>
  <c r="AB932" i="38"/>
  <c r="AA932" i="38"/>
  <c r="Z932" i="38"/>
  <c r="Y932" i="38"/>
  <c r="X932" i="38"/>
  <c r="Q932" i="38"/>
  <c r="S932" i="38" s="1"/>
  <c r="AK931" i="38"/>
  <c r="AJ931" i="38"/>
  <c r="AD931" i="38"/>
  <c r="AC931" i="38"/>
  <c r="AB931" i="38"/>
  <c r="AA931" i="38"/>
  <c r="Z931" i="38"/>
  <c r="Y931" i="38"/>
  <c r="X931" i="38"/>
  <c r="Q931" i="38"/>
  <c r="S931" i="38" s="1"/>
  <c r="AK930" i="38"/>
  <c r="AJ930" i="38"/>
  <c r="AD930" i="38"/>
  <c r="AC930" i="38"/>
  <c r="AB930" i="38"/>
  <c r="AA930" i="38"/>
  <c r="Z930" i="38"/>
  <c r="Y930" i="38"/>
  <c r="X930" i="38"/>
  <c r="Q930" i="38"/>
  <c r="S930" i="38" s="1"/>
  <c r="AK929" i="38"/>
  <c r="AJ929" i="38"/>
  <c r="AD929" i="38"/>
  <c r="AC929" i="38"/>
  <c r="AB929" i="38"/>
  <c r="AA929" i="38"/>
  <c r="Z929" i="38"/>
  <c r="Y929" i="38"/>
  <c r="X929" i="38"/>
  <c r="Q929" i="38"/>
  <c r="S929" i="38" s="1"/>
  <c r="AK928" i="38"/>
  <c r="AJ928" i="38"/>
  <c r="AD928" i="38"/>
  <c r="AC928" i="38"/>
  <c r="AB928" i="38"/>
  <c r="AA928" i="38"/>
  <c r="Z928" i="38"/>
  <c r="Y928" i="38"/>
  <c r="X928" i="38"/>
  <c r="Q928" i="38"/>
  <c r="S928" i="38" s="1"/>
  <c r="AK927" i="38"/>
  <c r="AJ927" i="38"/>
  <c r="AD927" i="38"/>
  <c r="AC927" i="38"/>
  <c r="AB927" i="38"/>
  <c r="AA927" i="38"/>
  <c r="Z927" i="38"/>
  <c r="Y927" i="38"/>
  <c r="X927" i="38"/>
  <c r="Q927" i="38"/>
  <c r="S927" i="38" s="1"/>
  <c r="AK926" i="38"/>
  <c r="AJ926" i="38"/>
  <c r="AD926" i="38"/>
  <c r="AC926" i="38"/>
  <c r="AB926" i="38"/>
  <c r="AA926" i="38"/>
  <c r="Z926" i="38"/>
  <c r="Y926" i="38"/>
  <c r="X926" i="38"/>
  <c r="Q926" i="38"/>
  <c r="S926" i="38" s="1"/>
  <c r="AK925" i="38"/>
  <c r="AJ925" i="38"/>
  <c r="AD925" i="38"/>
  <c r="AC925" i="38"/>
  <c r="AB925" i="38"/>
  <c r="AA925" i="38"/>
  <c r="Z925" i="38"/>
  <c r="Y925" i="38"/>
  <c r="X925" i="38"/>
  <c r="Q925" i="38"/>
  <c r="S925" i="38" s="1"/>
  <c r="AK924" i="38"/>
  <c r="AJ924" i="38"/>
  <c r="AD924" i="38"/>
  <c r="AC924" i="38"/>
  <c r="AB924" i="38"/>
  <c r="AA924" i="38"/>
  <c r="Z924" i="38"/>
  <c r="Y924" i="38"/>
  <c r="X924" i="38"/>
  <c r="Q924" i="38"/>
  <c r="S924" i="38" s="1"/>
  <c r="AK923" i="38"/>
  <c r="AJ923" i="38"/>
  <c r="AD923" i="38"/>
  <c r="AC923" i="38"/>
  <c r="AB923" i="38"/>
  <c r="AA923" i="38"/>
  <c r="Z923" i="38"/>
  <c r="Y923" i="38"/>
  <c r="X923" i="38"/>
  <c r="Q923" i="38"/>
  <c r="S923" i="38" s="1"/>
  <c r="AK922" i="38"/>
  <c r="AJ922" i="38"/>
  <c r="AD922" i="38"/>
  <c r="AC922" i="38"/>
  <c r="AB922" i="38"/>
  <c r="AA922" i="38"/>
  <c r="Z922" i="38"/>
  <c r="Y922" i="38"/>
  <c r="X922" i="38"/>
  <c r="Q922" i="38"/>
  <c r="S922" i="38" s="1"/>
  <c r="AK921" i="38"/>
  <c r="AJ921" i="38"/>
  <c r="AD921" i="38"/>
  <c r="AC921" i="38"/>
  <c r="AB921" i="38"/>
  <c r="AA921" i="38"/>
  <c r="Z921" i="38"/>
  <c r="Y921" i="38"/>
  <c r="X921" i="38"/>
  <c r="Q921" i="38"/>
  <c r="S921" i="38" s="1"/>
  <c r="AK920" i="38"/>
  <c r="AJ920" i="38"/>
  <c r="AD920" i="38"/>
  <c r="AC920" i="38"/>
  <c r="AB920" i="38"/>
  <c r="AA920" i="38"/>
  <c r="Z920" i="38"/>
  <c r="Y920" i="38"/>
  <c r="X920" i="38"/>
  <c r="Q920" i="38"/>
  <c r="S920" i="38" s="1"/>
  <c r="AK919" i="38"/>
  <c r="AJ919" i="38"/>
  <c r="AD919" i="38"/>
  <c r="AC919" i="38"/>
  <c r="AB919" i="38"/>
  <c r="AA919" i="38"/>
  <c r="Z919" i="38"/>
  <c r="Y919" i="38"/>
  <c r="X919" i="38"/>
  <c r="Q919" i="38"/>
  <c r="S919" i="38" s="1"/>
  <c r="AK918" i="38"/>
  <c r="AJ918" i="38"/>
  <c r="AD918" i="38"/>
  <c r="AC918" i="38"/>
  <c r="AB918" i="38"/>
  <c r="AA918" i="38"/>
  <c r="Z918" i="38"/>
  <c r="Y918" i="38"/>
  <c r="X918" i="38"/>
  <c r="Q918" i="38"/>
  <c r="S918" i="38" s="1"/>
  <c r="AK917" i="38"/>
  <c r="AJ917" i="38"/>
  <c r="AD917" i="38"/>
  <c r="AC917" i="38"/>
  <c r="AB917" i="38"/>
  <c r="AA917" i="38"/>
  <c r="Z917" i="38"/>
  <c r="Y917" i="38"/>
  <c r="X917" i="38"/>
  <c r="Q917" i="38"/>
  <c r="S917" i="38" s="1"/>
  <c r="AK916" i="38"/>
  <c r="AJ916" i="38"/>
  <c r="AD916" i="38"/>
  <c r="AC916" i="38"/>
  <c r="AB916" i="38"/>
  <c r="AA916" i="38"/>
  <c r="Z916" i="38"/>
  <c r="Y916" i="38"/>
  <c r="X916" i="38"/>
  <c r="Q916" i="38"/>
  <c r="S916" i="38" s="1"/>
  <c r="AK915" i="38"/>
  <c r="AJ915" i="38"/>
  <c r="AD915" i="38"/>
  <c r="AC915" i="38"/>
  <c r="AB915" i="38"/>
  <c r="AA915" i="38"/>
  <c r="Z915" i="38"/>
  <c r="Y915" i="38"/>
  <c r="X915" i="38"/>
  <c r="Q915" i="38"/>
  <c r="S915" i="38" s="1"/>
  <c r="AK914" i="38"/>
  <c r="AJ914" i="38"/>
  <c r="AD914" i="38"/>
  <c r="AC914" i="38"/>
  <c r="AB914" i="38"/>
  <c r="AA914" i="38"/>
  <c r="Z914" i="38"/>
  <c r="Y914" i="38"/>
  <c r="X914" i="38"/>
  <c r="Q914" i="38"/>
  <c r="S914" i="38" s="1"/>
  <c r="AK913" i="38"/>
  <c r="AJ913" i="38"/>
  <c r="AD913" i="38"/>
  <c r="AC913" i="38"/>
  <c r="AB913" i="38"/>
  <c r="AA913" i="38"/>
  <c r="Z913" i="38"/>
  <c r="Y913" i="38"/>
  <c r="X913" i="38"/>
  <c r="Q913" i="38"/>
  <c r="S913" i="38" s="1"/>
  <c r="AK912" i="38"/>
  <c r="AJ912" i="38"/>
  <c r="AD912" i="38"/>
  <c r="AC912" i="38"/>
  <c r="AB912" i="38"/>
  <c r="AA912" i="38"/>
  <c r="Z912" i="38"/>
  <c r="Y912" i="38"/>
  <c r="X912" i="38"/>
  <c r="Q912" i="38"/>
  <c r="S912" i="38" s="1"/>
  <c r="AK911" i="38"/>
  <c r="AJ911" i="38"/>
  <c r="AD911" i="38"/>
  <c r="AC911" i="38"/>
  <c r="AB911" i="38"/>
  <c r="AA911" i="38"/>
  <c r="Z911" i="38"/>
  <c r="Y911" i="38"/>
  <c r="X911" i="38"/>
  <c r="Q911" i="38"/>
  <c r="S911" i="38" s="1"/>
  <c r="AK910" i="38"/>
  <c r="AJ910" i="38"/>
  <c r="AD910" i="38"/>
  <c r="AC910" i="38"/>
  <c r="AB910" i="38"/>
  <c r="AA910" i="38"/>
  <c r="Z910" i="38"/>
  <c r="Y910" i="38"/>
  <c r="X910" i="38"/>
  <c r="Q910" i="38"/>
  <c r="S910" i="38" s="1"/>
  <c r="AK909" i="38"/>
  <c r="AJ909" i="38"/>
  <c r="AD909" i="38"/>
  <c r="AC909" i="38"/>
  <c r="AB909" i="38"/>
  <c r="AA909" i="38"/>
  <c r="Z909" i="38"/>
  <c r="Y909" i="38"/>
  <c r="X909" i="38"/>
  <c r="Q909" i="38"/>
  <c r="S909" i="38" s="1"/>
  <c r="AK908" i="38"/>
  <c r="AJ908" i="38"/>
  <c r="AD908" i="38"/>
  <c r="AC908" i="38"/>
  <c r="AB908" i="38"/>
  <c r="AA908" i="38"/>
  <c r="Z908" i="38"/>
  <c r="Y908" i="38"/>
  <c r="X908" i="38"/>
  <c r="Q908" i="38"/>
  <c r="S908" i="38" s="1"/>
  <c r="AK907" i="38"/>
  <c r="AJ907" i="38"/>
  <c r="AD907" i="38"/>
  <c r="AC907" i="38"/>
  <c r="AB907" i="38"/>
  <c r="AA907" i="38"/>
  <c r="Z907" i="38"/>
  <c r="Y907" i="38"/>
  <c r="X907" i="38"/>
  <c r="Q907" i="38"/>
  <c r="S907" i="38" s="1"/>
  <c r="AK906" i="38"/>
  <c r="AJ906" i="38"/>
  <c r="AD906" i="38"/>
  <c r="AC906" i="38"/>
  <c r="AB906" i="38"/>
  <c r="AA906" i="38"/>
  <c r="Z906" i="38"/>
  <c r="Y906" i="38"/>
  <c r="X906" i="38"/>
  <c r="Q906" i="38"/>
  <c r="S906" i="38" s="1"/>
  <c r="AK905" i="38"/>
  <c r="AJ905" i="38"/>
  <c r="AD905" i="38"/>
  <c r="AC905" i="38"/>
  <c r="AB905" i="38"/>
  <c r="AA905" i="38"/>
  <c r="Z905" i="38"/>
  <c r="Y905" i="38"/>
  <c r="X905" i="38"/>
  <c r="Q905" i="38"/>
  <c r="S905" i="38" s="1"/>
  <c r="AK904" i="38"/>
  <c r="AJ904" i="38"/>
  <c r="AD904" i="38"/>
  <c r="AC904" i="38"/>
  <c r="AB904" i="38"/>
  <c r="AA904" i="38"/>
  <c r="Z904" i="38"/>
  <c r="Y904" i="38"/>
  <c r="X904" i="38"/>
  <c r="Q904" i="38"/>
  <c r="S904" i="38" s="1"/>
  <c r="AK903" i="38"/>
  <c r="AJ903" i="38"/>
  <c r="AD903" i="38"/>
  <c r="AC903" i="38"/>
  <c r="AB903" i="38"/>
  <c r="AA903" i="38"/>
  <c r="Z903" i="38"/>
  <c r="Y903" i="38"/>
  <c r="AE903" i="38" s="1"/>
  <c r="AF903" i="38" s="1"/>
  <c r="X903" i="38"/>
  <c r="Q903" i="38"/>
  <c r="S903" i="38" s="1"/>
  <c r="AK902" i="38"/>
  <c r="AJ902" i="38"/>
  <c r="AD902" i="38"/>
  <c r="AC902" i="38"/>
  <c r="AB902" i="38"/>
  <c r="AA902" i="38"/>
  <c r="Z902" i="38"/>
  <c r="Y902" i="38"/>
  <c r="X902" i="38"/>
  <c r="AE902" i="38" s="1"/>
  <c r="AF902" i="38" s="1"/>
  <c r="Q902" i="38"/>
  <c r="S902" i="38" s="1"/>
  <c r="AK901" i="38"/>
  <c r="AJ901" i="38"/>
  <c r="AD901" i="38"/>
  <c r="AC901" i="38"/>
  <c r="AB901" i="38"/>
  <c r="AA901" i="38"/>
  <c r="Z901" i="38"/>
  <c r="Y901" i="38"/>
  <c r="X901" i="38"/>
  <c r="Q901" i="38"/>
  <c r="S901" i="38" s="1"/>
  <c r="AK900" i="38"/>
  <c r="AJ900" i="38"/>
  <c r="AD900" i="38"/>
  <c r="AC900" i="38"/>
  <c r="AB900" i="38"/>
  <c r="AA900" i="38"/>
  <c r="Z900" i="38"/>
  <c r="Y900" i="38"/>
  <c r="X900" i="38"/>
  <c r="Q900" i="38"/>
  <c r="S900" i="38" s="1"/>
  <c r="AK899" i="38"/>
  <c r="AJ899" i="38"/>
  <c r="AD899" i="38"/>
  <c r="AC899" i="38"/>
  <c r="AB899" i="38"/>
  <c r="AA899" i="38"/>
  <c r="Z899" i="38"/>
  <c r="Y899" i="38"/>
  <c r="X899" i="38"/>
  <c r="Q899" i="38"/>
  <c r="S899" i="38" s="1"/>
  <c r="AK898" i="38"/>
  <c r="AJ898" i="38"/>
  <c r="AD898" i="38"/>
  <c r="AC898" i="38"/>
  <c r="AB898" i="38"/>
  <c r="AA898" i="38"/>
  <c r="Z898" i="38"/>
  <c r="Y898" i="38"/>
  <c r="X898" i="38"/>
  <c r="Q898" i="38"/>
  <c r="S898" i="38" s="1"/>
  <c r="AK897" i="38"/>
  <c r="AJ897" i="38"/>
  <c r="AD897" i="38"/>
  <c r="AC897" i="38"/>
  <c r="AB897" i="38"/>
  <c r="AA897" i="38"/>
  <c r="Z897" i="38"/>
  <c r="Y897" i="38"/>
  <c r="X897" i="38"/>
  <c r="Q897" i="38"/>
  <c r="S897" i="38" s="1"/>
  <c r="AK896" i="38"/>
  <c r="AJ896" i="38"/>
  <c r="AD896" i="38"/>
  <c r="AC896" i="38"/>
  <c r="AB896" i="38"/>
  <c r="AA896" i="38"/>
  <c r="Z896" i="38"/>
  <c r="Y896" i="38"/>
  <c r="X896" i="38"/>
  <c r="Q896" i="38"/>
  <c r="S896" i="38" s="1"/>
  <c r="AK895" i="38"/>
  <c r="AJ895" i="38"/>
  <c r="AD895" i="38"/>
  <c r="AC895" i="38"/>
  <c r="AB895" i="38"/>
  <c r="AA895" i="38"/>
  <c r="Z895" i="38"/>
  <c r="Y895" i="38"/>
  <c r="X895" i="38"/>
  <c r="Q895" i="38"/>
  <c r="S895" i="38" s="1"/>
  <c r="AK894" i="38"/>
  <c r="AJ894" i="38"/>
  <c r="AD894" i="38"/>
  <c r="AC894" i="38"/>
  <c r="AB894" i="38"/>
  <c r="AA894" i="38"/>
  <c r="Z894" i="38"/>
  <c r="Y894" i="38"/>
  <c r="X894" i="38"/>
  <c r="Q894" i="38"/>
  <c r="S894" i="38" s="1"/>
  <c r="AK893" i="38"/>
  <c r="AJ893" i="38"/>
  <c r="AD893" i="38"/>
  <c r="AC893" i="38"/>
  <c r="AB893" i="38"/>
  <c r="AA893" i="38"/>
  <c r="Z893" i="38"/>
  <c r="Y893" i="38"/>
  <c r="X893" i="38"/>
  <c r="Q893" i="38"/>
  <c r="S893" i="38" s="1"/>
  <c r="AK892" i="38"/>
  <c r="AJ892" i="38"/>
  <c r="AD892" i="38"/>
  <c r="AC892" i="38"/>
  <c r="AB892" i="38"/>
  <c r="AA892" i="38"/>
  <c r="Z892" i="38"/>
  <c r="Y892" i="38"/>
  <c r="X892" i="38"/>
  <c r="Q892" i="38"/>
  <c r="S892" i="38" s="1"/>
  <c r="AK891" i="38"/>
  <c r="AJ891" i="38"/>
  <c r="AD891" i="38"/>
  <c r="AC891" i="38"/>
  <c r="AB891" i="38"/>
  <c r="AA891" i="38"/>
  <c r="Z891" i="38"/>
  <c r="Y891" i="38"/>
  <c r="X891" i="38"/>
  <c r="Q891" i="38"/>
  <c r="S891" i="38" s="1"/>
  <c r="AK890" i="38"/>
  <c r="AJ890" i="38"/>
  <c r="AD890" i="38"/>
  <c r="AC890" i="38"/>
  <c r="AB890" i="38"/>
  <c r="AA890" i="38"/>
  <c r="Z890" i="38"/>
  <c r="Y890" i="38"/>
  <c r="X890" i="38"/>
  <c r="Q890" i="38"/>
  <c r="S890" i="38" s="1"/>
  <c r="AK889" i="38"/>
  <c r="AJ889" i="38"/>
  <c r="AD889" i="38"/>
  <c r="AC889" i="38"/>
  <c r="AB889" i="38"/>
  <c r="AA889" i="38"/>
  <c r="Z889" i="38"/>
  <c r="Y889" i="38"/>
  <c r="X889" i="38"/>
  <c r="Q889" i="38"/>
  <c r="S889" i="38" s="1"/>
  <c r="AK888" i="38"/>
  <c r="AJ888" i="38"/>
  <c r="AD888" i="38"/>
  <c r="AC888" i="38"/>
  <c r="AB888" i="38"/>
  <c r="AA888" i="38"/>
  <c r="Z888" i="38"/>
  <c r="Y888" i="38"/>
  <c r="X888" i="38"/>
  <c r="Q888" i="38"/>
  <c r="S888" i="38" s="1"/>
  <c r="AK887" i="38"/>
  <c r="AJ887" i="38"/>
  <c r="AD887" i="38"/>
  <c r="AC887" i="38"/>
  <c r="AB887" i="38"/>
  <c r="AA887" i="38"/>
  <c r="Z887" i="38"/>
  <c r="Y887" i="38"/>
  <c r="X887" i="38"/>
  <c r="Q887" i="38"/>
  <c r="S887" i="38" s="1"/>
  <c r="AK886" i="38"/>
  <c r="AJ886" i="38"/>
  <c r="AD886" i="38"/>
  <c r="AC886" i="38"/>
  <c r="AB886" i="38"/>
  <c r="AA886" i="38"/>
  <c r="Z886" i="38"/>
  <c r="Y886" i="38"/>
  <c r="X886" i="38"/>
  <c r="Q886" i="38"/>
  <c r="S886" i="38" s="1"/>
  <c r="AK885" i="38"/>
  <c r="AJ885" i="38"/>
  <c r="AD885" i="38"/>
  <c r="AC885" i="38"/>
  <c r="AB885" i="38"/>
  <c r="AA885" i="38"/>
  <c r="Z885" i="38"/>
  <c r="Y885" i="38"/>
  <c r="X885" i="38"/>
  <c r="Q885" i="38"/>
  <c r="S885" i="38" s="1"/>
  <c r="AK884" i="38"/>
  <c r="AJ884" i="38"/>
  <c r="AD884" i="38"/>
  <c r="AC884" i="38"/>
  <c r="AB884" i="38"/>
  <c r="AA884" i="38"/>
  <c r="Z884" i="38"/>
  <c r="Y884" i="38"/>
  <c r="X884" i="38"/>
  <c r="Q884" i="38"/>
  <c r="S884" i="38" s="1"/>
  <c r="AK883" i="38"/>
  <c r="AJ883" i="38"/>
  <c r="AD883" i="38"/>
  <c r="AC883" i="38"/>
  <c r="AB883" i="38"/>
  <c r="AA883" i="38"/>
  <c r="Z883" i="38"/>
  <c r="Y883" i="38"/>
  <c r="X883" i="38"/>
  <c r="Q883" i="38"/>
  <c r="S883" i="38" s="1"/>
  <c r="AK882" i="38"/>
  <c r="AJ882" i="38"/>
  <c r="AD882" i="38"/>
  <c r="AC882" i="38"/>
  <c r="AB882" i="38"/>
  <c r="AA882" i="38"/>
  <c r="Z882" i="38"/>
  <c r="Y882" i="38"/>
  <c r="X882" i="38"/>
  <c r="Q882" i="38"/>
  <c r="S882" i="38" s="1"/>
  <c r="AK881" i="38"/>
  <c r="AJ881" i="38"/>
  <c r="AD881" i="38"/>
  <c r="AC881" i="38"/>
  <c r="AB881" i="38"/>
  <c r="AA881" i="38"/>
  <c r="Z881" i="38"/>
  <c r="Y881" i="38"/>
  <c r="X881" i="38"/>
  <c r="Q881" i="38"/>
  <c r="S881" i="38" s="1"/>
  <c r="AK880" i="38"/>
  <c r="AJ880" i="38"/>
  <c r="AD880" i="38"/>
  <c r="AC880" i="38"/>
  <c r="AB880" i="38"/>
  <c r="AA880" i="38"/>
  <c r="Z880" i="38"/>
  <c r="Y880" i="38"/>
  <c r="X880" i="38"/>
  <c r="Q880" i="38"/>
  <c r="S880" i="38" s="1"/>
  <c r="AK879" i="38"/>
  <c r="AJ879" i="38"/>
  <c r="AD879" i="38"/>
  <c r="AC879" i="38"/>
  <c r="AB879" i="38"/>
  <c r="AA879" i="38"/>
  <c r="Z879" i="38"/>
  <c r="Y879" i="38"/>
  <c r="X879" i="38"/>
  <c r="Q879" i="38"/>
  <c r="S879" i="38" s="1"/>
  <c r="AK878" i="38"/>
  <c r="AJ878" i="38"/>
  <c r="AD878" i="38"/>
  <c r="AC878" i="38"/>
  <c r="AB878" i="38"/>
  <c r="AA878" i="38"/>
  <c r="Z878" i="38"/>
  <c r="Y878" i="38"/>
  <c r="X878" i="38"/>
  <c r="Q878" i="38"/>
  <c r="S878" i="38" s="1"/>
  <c r="AK877" i="38"/>
  <c r="AJ877" i="38"/>
  <c r="AD877" i="38"/>
  <c r="AC877" i="38"/>
  <c r="AB877" i="38"/>
  <c r="AA877" i="38"/>
  <c r="Z877" i="38"/>
  <c r="Y877" i="38"/>
  <c r="X877" i="38"/>
  <c r="Q877" i="38"/>
  <c r="S877" i="38" s="1"/>
  <c r="AK876" i="38"/>
  <c r="AJ876" i="38"/>
  <c r="AD876" i="38"/>
  <c r="AC876" i="38"/>
  <c r="AB876" i="38"/>
  <c r="AA876" i="38"/>
  <c r="Z876" i="38"/>
  <c r="Y876" i="38"/>
  <c r="X876" i="38"/>
  <c r="Q876" i="38"/>
  <c r="S876" i="38" s="1"/>
  <c r="AK875" i="38"/>
  <c r="AJ875" i="38"/>
  <c r="AD875" i="38"/>
  <c r="AC875" i="38"/>
  <c r="AB875" i="38"/>
  <c r="AA875" i="38"/>
  <c r="Z875" i="38"/>
  <c r="Y875" i="38"/>
  <c r="X875" i="38"/>
  <c r="Q875" i="38"/>
  <c r="S875" i="38" s="1"/>
  <c r="AK874" i="38"/>
  <c r="AJ874" i="38"/>
  <c r="AD874" i="38"/>
  <c r="AC874" i="38"/>
  <c r="AB874" i="38"/>
  <c r="AA874" i="38"/>
  <c r="Z874" i="38"/>
  <c r="Y874" i="38"/>
  <c r="X874" i="38"/>
  <c r="Q874" i="38"/>
  <c r="S874" i="38" s="1"/>
  <c r="AK873" i="38"/>
  <c r="AJ873" i="38"/>
  <c r="AD873" i="38"/>
  <c r="AC873" i="38"/>
  <c r="AB873" i="38"/>
  <c r="AA873" i="38"/>
  <c r="Z873" i="38"/>
  <c r="Y873" i="38"/>
  <c r="X873" i="38"/>
  <c r="Q873" i="38"/>
  <c r="S873" i="38" s="1"/>
  <c r="AK872" i="38"/>
  <c r="AJ872" i="38"/>
  <c r="AD872" i="38"/>
  <c r="AC872" i="38"/>
  <c r="AB872" i="38"/>
  <c r="AA872" i="38"/>
  <c r="Z872" i="38"/>
  <c r="Y872" i="38"/>
  <c r="X872" i="38"/>
  <c r="Q872" i="38"/>
  <c r="S872" i="38" s="1"/>
  <c r="AK871" i="38"/>
  <c r="AJ871" i="38"/>
  <c r="AD871" i="38"/>
  <c r="AC871" i="38"/>
  <c r="AB871" i="38"/>
  <c r="AA871" i="38"/>
  <c r="Z871" i="38"/>
  <c r="Y871" i="38"/>
  <c r="X871" i="38"/>
  <c r="Q871" i="38"/>
  <c r="S871" i="38" s="1"/>
  <c r="AK870" i="38"/>
  <c r="AJ870" i="38"/>
  <c r="AD870" i="38"/>
  <c r="AC870" i="38"/>
  <c r="AB870" i="38"/>
  <c r="AA870" i="38"/>
  <c r="Z870" i="38"/>
  <c r="Y870" i="38"/>
  <c r="X870" i="38"/>
  <c r="Q870" i="38"/>
  <c r="S870" i="38" s="1"/>
  <c r="AK869" i="38"/>
  <c r="AJ869" i="38"/>
  <c r="AD869" i="38"/>
  <c r="AC869" i="38"/>
  <c r="AB869" i="38"/>
  <c r="AA869" i="38"/>
  <c r="Z869" i="38"/>
  <c r="Y869" i="38"/>
  <c r="X869" i="38"/>
  <c r="Q869" i="38"/>
  <c r="S869" i="38" s="1"/>
  <c r="AK868" i="38"/>
  <c r="AJ868" i="38"/>
  <c r="AD868" i="38"/>
  <c r="AC868" i="38"/>
  <c r="AB868" i="38"/>
  <c r="AA868" i="38"/>
  <c r="Z868" i="38"/>
  <c r="Y868" i="38"/>
  <c r="X868" i="38"/>
  <c r="Q868" i="38"/>
  <c r="S868" i="38" s="1"/>
  <c r="AK867" i="38"/>
  <c r="AJ867" i="38"/>
  <c r="AD867" i="38"/>
  <c r="AC867" i="38"/>
  <c r="AB867" i="38"/>
  <c r="AA867" i="38"/>
  <c r="Z867" i="38"/>
  <c r="Y867" i="38"/>
  <c r="X867" i="38"/>
  <c r="Q867" i="38"/>
  <c r="S867" i="38" s="1"/>
  <c r="AK866" i="38"/>
  <c r="AJ866" i="38"/>
  <c r="AD866" i="38"/>
  <c r="AC866" i="38"/>
  <c r="AB866" i="38"/>
  <c r="AA866" i="38"/>
  <c r="Z866" i="38"/>
  <c r="Y866" i="38"/>
  <c r="X866" i="38"/>
  <c r="Q866" i="38"/>
  <c r="S866" i="38" s="1"/>
  <c r="AK865" i="38"/>
  <c r="AJ865" i="38"/>
  <c r="AD865" i="38"/>
  <c r="AC865" i="38"/>
  <c r="AB865" i="38"/>
  <c r="AA865" i="38"/>
  <c r="Z865" i="38"/>
  <c r="Y865" i="38"/>
  <c r="X865" i="38"/>
  <c r="Q865" i="38"/>
  <c r="S865" i="38" s="1"/>
  <c r="AK864" i="38"/>
  <c r="AJ864" i="38"/>
  <c r="AD864" i="38"/>
  <c r="AC864" i="38"/>
  <c r="AB864" i="38"/>
  <c r="AA864" i="38"/>
  <c r="Z864" i="38"/>
  <c r="Y864" i="38"/>
  <c r="X864" i="38"/>
  <c r="Q864" i="38"/>
  <c r="S864" i="38" s="1"/>
  <c r="AK863" i="38"/>
  <c r="AJ863" i="38"/>
  <c r="AD863" i="38"/>
  <c r="AC863" i="38"/>
  <c r="AB863" i="38"/>
  <c r="AA863" i="38"/>
  <c r="Z863" i="38"/>
  <c r="Y863" i="38"/>
  <c r="X863" i="38"/>
  <c r="Q863" i="38"/>
  <c r="S863" i="38" s="1"/>
  <c r="AK862" i="38"/>
  <c r="AJ862" i="38"/>
  <c r="AD862" i="38"/>
  <c r="AC862" i="38"/>
  <c r="AB862" i="38"/>
  <c r="AA862" i="38"/>
  <c r="Z862" i="38"/>
  <c r="Y862" i="38"/>
  <c r="X862" i="38"/>
  <c r="Q862" i="38"/>
  <c r="S862" i="38" s="1"/>
  <c r="AK861" i="38"/>
  <c r="AJ861" i="38"/>
  <c r="AD861" i="38"/>
  <c r="AC861" i="38"/>
  <c r="AB861" i="38"/>
  <c r="AA861" i="38"/>
  <c r="Z861" i="38"/>
  <c r="Y861" i="38"/>
  <c r="X861" i="38"/>
  <c r="Q861" i="38"/>
  <c r="S861" i="38" s="1"/>
  <c r="AK860" i="38"/>
  <c r="AJ860" i="38"/>
  <c r="AD860" i="38"/>
  <c r="AC860" i="38"/>
  <c r="AB860" i="38"/>
  <c r="AA860" i="38"/>
  <c r="Z860" i="38"/>
  <c r="Y860" i="38"/>
  <c r="X860" i="38"/>
  <c r="Q860" i="38"/>
  <c r="S860" i="38" s="1"/>
  <c r="AK859" i="38"/>
  <c r="AJ859" i="38"/>
  <c r="AD859" i="38"/>
  <c r="AC859" i="38"/>
  <c r="AB859" i="38"/>
  <c r="AA859" i="38"/>
  <c r="Z859" i="38"/>
  <c r="Y859" i="38"/>
  <c r="X859" i="38"/>
  <c r="Q859" i="38"/>
  <c r="S859" i="38" s="1"/>
  <c r="AK858" i="38"/>
  <c r="AJ858" i="38"/>
  <c r="AD858" i="38"/>
  <c r="AC858" i="38"/>
  <c r="AB858" i="38"/>
  <c r="AA858" i="38"/>
  <c r="Z858" i="38"/>
  <c r="Y858" i="38"/>
  <c r="X858" i="38"/>
  <c r="Q858" i="38"/>
  <c r="S858" i="38" s="1"/>
  <c r="AK857" i="38"/>
  <c r="AJ857" i="38"/>
  <c r="AD857" i="38"/>
  <c r="AC857" i="38"/>
  <c r="AB857" i="38"/>
  <c r="AA857" i="38"/>
  <c r="Z857" i="38"/>
  <c r="Y857" i="38"/>
  <c r="X857" i="38"/>
  <c r="Q857" i="38"/>
  <c r="S857" i="38" s="1"/>
  <c r="AK856" i="38"/>
  <c r="AJ856" i="38"/>
  <c r="AD856" i="38"/>
  <c r="AC856" i="38"/>
  <c r="AB856" i="38"/>
  <c r="AA856" i="38"/>
  <c r="Z856" i="38"/>
  <c r="Y856" i="38"/>
  <c r="X856" i="38"/>
  <c r="Q856" i="38"/>
  <c r="S856" i="38" s="1"/>
  <c r="AK855" i="38"/>
  <c r="AJ855" i="38"/>
  <c r="AD855" i="38"/>
  <c r="AC855" i="38"/>
  <c r="AB855" i="38"/>
  <c r="AA855" i="38"/>
  <c r="Z855" i="38"/>
  <c r="Y855" i="38"/>
  <c r="X855" i="38"/>
  <c r="Q855" i="38"/>
  <c r="S855" i="38" s="1"/>
  <c r="AK854" i="38"/>
  <c r="AJ854" i="38"/>
  <c r="AD854" i="38"/>
  <c r="AC854" i="38"/>
  <c r="AB854" i="38"/>
  <c r="AA854" i="38"/>
  <c r="Z854" i="38"/>
  <c r="Y854" i="38"/>
  <c r="X854" i="38"/>
  <c r="Q854" i="38"/>
  <c r="S854" i="38" s="1"/>
  <c r="AK853" i="38"/>
  <c r="AJ853" i="38"/>
  <c r="AD853" i="38"/>
  <c r="AC853" i="38"/>
  <c r="AB853" i="38"/>
  <c r="AA853" i="38"/>
  <c r="Z853" i="38"/>
  <c r="Y853" i="38"/>
  <c r="X853" i="38"/>
  <c r="Q853" i="38"/>
  <c r="S853" i="38" s="1"/>
  <c r="AK852" i="38"/>
  <c r="AJ852" i="38"/>
  <c r="AD852" i="38"/>
  <c r="AC852" i="38"/>
  <c r="AB852" i="38"/>
  <c r="AA852" i="38"/>
  <c r="Z852" i="38"/>
  <c r="Y852" i="38"/>
  <c r="X852" i="38"/>
  <c r="Q852" i="38"/>
  <c r="S852" i="38" s="1"/>
  <c r="AK851" i="38"/>
  <c r="AJ851" i="38"/>
  <c r="AD851" i="38"/>
  <c r="AC851" i="38"/>
  <c r="AB851" i="38"/>
  <c r="AA851" i="38"/>
  <c r="Z851" i="38"/>
  <c r="Y851" i="38"/>
  <c r="X851" i="38"/>
  <c r="Q851" i="38"/>
  <c r="S851" i="38" s="1"/>
  <c r="AK850" i="38"/>
  <c r="AJ850" i="38"/>
  <c r="AD850" i="38"/>
  <c r="AC850" i="38"/>
  <c r="AB850" i="38"/>
  <c r="AA850" i="38"/>
  <c r="Z850" i="38"/>
  <c r="Y850" i="38"/>
  <c r="X850" i="38"/>
  <c r="Q850" i="38"/>
  <c r="S850" i="38" s="1"/>
  <c r="AK849" i="38"/>
  <c r="AJ849" i="38"/>
  <c r="AD849" i="38"/>
  <c r="AC849" i="38"/>
  <c r="AB849" i="38"/>
  <c r="AA849" i="38"/>
  <c r="Z849" i="38"/>
  <c r="Y849" i="38"/>
  <c r="X849" i="38"/>
  <c r="Q849" i="38"/>
  <c r="S849" i="38" s="1"/>
  <c r="AK848" i="38"/>
  <c r="AJ848" i="38"/>
  <c r="AD848" i="38"/>
  <c r="AC848" i="38"/>
  <c r="AB848" i="38"/>
  <c r="AA848" i="38"/>
  <c r="Z848" i="38"/>
  <c r="Y848" i="38"/>
  <c r="X848" i="38"/>
  <c r="Q848" i="38"/>
  <c r="S848" i="38" s="1"/>
  <c r="AK847" i="38"/>
  <c r="AJ847" i="38"/>
  <c r="AD847" i="38"/>
  <c r="AC847" i="38"/>
  <c r="AB847" i="38"/>
  <c r="AA847" i="38"/>
  <c r="Z847" i="38"/>
  <c r="Y847" i="38"/>
  <c r="X847" i="38"/>
  <c r="Q847" i="38"/>
  <c r="S847" i="38" s="1"/>
  <c r="AK846" i="38"/>
  <c r="AJ846" i="38"/>
  <c r="AD846" i="38"/>
  <c r="AC846" i="38"/>
  <c r="AB846" i="38"/>
  <c r="AA846" i="38"/>
  <c r="Z846" i="38"/>
  <c r="Y846" i="38"/>
  <c r="X846" i="38"/>
  <c r="Q846" i="38"/>
  <c r="S846" i="38" s="1"/>
  <c r="AK845" i="38"/>
  <c r="AJ845" i="38"/>
  <c r="AD845" i="38"/>
  <c r="AC845" i="38"/>
  <c r="AB845" i="38"/>
  <c r="AA845" i="38"/>
  <c r="Z845" i="38"/>
  <c r="Y845" i="38"/>
  <c r="X845" i="38"/>
  <c r="Q845" i="38"/>
  <c r="S845" i="38" s="1"/>
  <c r="AK844" i="38"/>
  <c r="AJ844" i="38"/>
  <c r="AD844" i="38"/>
  <c r="AC844" i="38"/>
  <c r="AB844" i="38"/>
  <c r="AA844" i="38"/>
  <c r="Z844" i="38"/>
  <c r="Y844" i="38"/>
  <c r="X844" i="38"/>
  <c r="Q844" i="38"/>
  <c r="S844" i="38" s="1"/>
  <c r="AK843" i="38"/>
  <c r="AJ843" i="38"/>
  <c r="AD843" i="38"/>
  <c r="AC843" i="38"/>
  <c r="AB843" i="38"/>
  <c r="AA843" i="38"/>
  <c r="Z843" i="38"/>
  <c r="Y843" i="38"/>
  <c r="X843" i="38"/>
  <c r="Q843" i="38"/>
  <c r="S843" i="38" s="1"/>
  <c r="AK842" i="38"/>
  <c r="AJ842" i="38"/>
  <c r="AD842" i="38"/>
  <c r="AC842" i="38"/>
  <c r="AB842" i="38"/>
  <c r="AA842" i="38"/>
  <c r="Z842" i="38"/>
  <c r="Y842" i="38"/>
  <c r="X842" i="38"/>
  <c r="Q842" i="38"/>
  <c r="S842" i="38" s="1"/>
  <c r="AK841" i="38"/>
  <c r="AJ841" i="38"/>
  <c r="AD841" i="38"/>
  <c r="AC841" i="38"/>
  <c r="AB841" i="38"/>
  <c r="AA841" i="38"/>
  <c r="Z841" i="38"/>
  <c r="Y841" i="38"/>
  <c r="X841" i="38"/>
  <c r="Q841" i="38"/>
  <c r="S841" i="38" s="1"/>
  <c r="AK840" i="38"/>
  <c r="AJ840" i="38"/>
  <c r="AD840" i="38"/>
  <c r="AC840" i="38"/>
  <c r="AB840" i="38"/>
  <c r="AA840" i="38"/>
  <c r="Z840" i="38"/>
  <c r="Y840" i="38"/>
  <c r="X840" i="38"/>
  <c r="Q840" i="38"/>
  <c r="S840" i="38" s="1"/>
  <c r="AK839" i="38"/>
  <c r="AJ839" i="38"/>
  <c r="AD839" i="38"/>
  <c r="AC839" i="38"/>
  <c r="AB839" i="38"/>
  <c r="AA839" i="38"/>
  <c r="Z839" i="38"/>
  <c r="Y839" i="38"/>
  <c r="X839" i="38"/>
  <c r="S839" i="38"/>
  <c r="Q839" i="38"/>
  <c r="AK838" i="38"/>
  <c r="AJ838" i="38"/>
  <c r="AD838" i="38"/>
  <c r="AC838" i="38"/>
  <c r="AB838" i="38"/>
  <c r="AA838" i="38"/>
  <c r="Z838" i="38"/>
  <c r="Y838" i="38"/>
  <c r="X838" i="38"/>
  <c r="Q838" i="38"/>
  <c r="S838" i="38" s="1"/>
  <c r="AK837" i="38"/>
  <c r="AJ837" i="38"/>
  <c r="AD837" i="38"/>
  <c r="AC837" i="38"/>
  <c r="AB837" i="38"/>
  <c r="AA837" i="38"/>
  <c r="Z837" i="38"/>
  <c r="Y837" i="38"/>
  <c r="X837" i="38"/>
  <c r="Q837" i="38"/>
  <c r="S837" i="38" s="1"/>
  <c r="AK836" i="38"/>
  <c r="AJ836" i="38"/>
  <c r="AD836" i="38"/>
  <c r="AC836" i="38"/>
  <c r="AB836" i="38"/>
  <c r="AA836" i="38"/>
  <c r="Z836" i="38"/>
  <c r="Y836" i="38"/>
  <c r="X836" i="38"/>
  <c r="Q836" i="38"/>
  <c r="S836" i="38" s="1"/>
  <c r="AK835" i="38"/>
  <c r="AJ835" i="38"/>
  <c r="AD835" i="38"/>
  <c r="AC835" i="38"/>
  <c r="AB835" i="38"/>
  <c r="AA835" i="38"/>
  <c r="Z835" i="38"/>
  <c r="Y835" i="38"/>
  <c r="X835" i="38"/>
  <c r="Q835" i="38"/>
  <c r="S835" i="38" s="1"/>
  <c r="AK834" i="38"/>
  <c r="AJ834" i="38"/>
  <c r="AD834" i="38"/>
  <c r="AC834" i="38"/>
  <c r="AB834" i="38"/>
  <c r="AA834" i="38"/>
  <c r="Z834" i="38"/>
  <c r="Y834" i="38"/>
  <c r="X834" i="38"/>
  <c r="Q834" i="38"/>
  <c r="S834" i="38" s="1"/>
  <c r="AK833" i="38"/>
  <c r="AJ833" i="38"/>
  <c r="AD833" i="38"/>
  <c r="AC833" i="38"/>
  <c r="AB833" i="38"/>
  <c r="AA833" i="38"/>
  <c r="Z833" i="38"/>
  <c r="Y833" i="38"/>
  <c r="X833" i="38"/>
  <c r="Q833" i="38"/>
  <c r="S833" i="38" s="1"/>
  <c r="AK832" i="38"/>
  <c r="AJ832" i="38"/>
  <c r="AD832" i="38"/>
  <c r="AC832" i="38"/>
  <c r="AB832" i="38"/>
  <c r="AA832" i="38"/>
  <c r="Z832" i="38"/>
  <c r="Y832" i="38"/>
  <c r="X832" i="38"/>
  <c r="Q832" i="38"/>
  <c r="S832" i="38" s="1"/>
  <c r="AK831" i="38"/>
  <c r="AJ831" i="38"/>
  <c r="AD831" i="38"/>
  <c r="AC831" i="38"/>
  <c r="AB831" i="38"/>
  <c r="AA831" i="38"/>
  <c r="Z831" i="38"/>
  <c r="Y831" i="38"/>
  <c r="X831" i="38"/>
  <c r="Q831" i="38"/>
  <c r="S831" i="38" s="1"/>
  <c r="AK830" i="38"/>
  <c r="AJ830" i="38"/>
  <c r="AD830" i="38"/>
  <c r="AC830" i="38"/>
  <c r="AB830" i="38"/>
  <c r="AA830" i="38"/>
  <c r="Z830" i="38"/>
  <c r="Y830" i="38"/>
  <c r="X830" i="38"/>
  <c r="Q830" i="38"/>
  <c r="S830" i="38" s="1"/>
  <c r="AK829" i="38"/>
  <c r="AJ829" i="38"/>
  <c r="AD829" i="38"/>
  <c r="AC829" i="38"/>
  <c r="AB829" i="38"/>
  <c r="AA829" i="38"/>
  <c r="Z829" i="38"/>
  <c r="Y829" i="38"/>
  <c r="X829" i="38"/>
  <c r="Q829" i="38"/>
  <c r="S829" i="38" s="1"/>
  <c r="AK828" i="38"/>
  <c r="AJ828" i="38"/>
  <c r="AD828" i="38"/>
  <c r="AC828" i="38"/>
  <c r="AB828" i="38"/>
  <c r="AA828" i="38"/>
  <c r="Z828" i="38"/>
  <c r="Y828" i="38"/>
  <c r="X828" i="38"/>
  <c r="Q828" i="38"/>
  <c r="S828" i="38" s="1"/>
  <c r="AK827" i="38"/>
  <c r="AJ827" i="38"/>
  <c r="AD827" i="38"/>
  <c r="AC827" i="38"/>
  <c r="AB827" i="38"/>
  <c r="AA827" i="38"/>
  <c r="Z827" i="38"/>
  <c r="Y827" i="38"/>
  <c r="X827" i="38"/>
  <c r="Q827" i="38"/>
  <c r="S827" i="38" s="1"/>
  <c r="AK826" i="38"/>
  <c r="AJ826" i="38"/>
  <c r="AD826" i="38"/>
  <c r="AC826" i="38"/>
  <c r="AB826" i="38"/>
  <c r="AA826" i="38"/>
  <c r="Z826" i="38"/>
  <c r="Y826" i="38"/>
  <c r="X826" i="38"/>
  <c r="Q826" i="38"/>
  <c r="S826" i="38" s="1"/>
  <c r="AK825" i="38"/>
  <c r="AJ825" i="38"/>
  <c r="AD825" i="38"/>
  <c r="AC825" i="38"/>
  <c r="AB825" i="38"/>
  <c r="AA825" i="38"/>
  <c r="Z825" i="38"/>
  <c r="Y825" i="38"/>
  <c r="X825" i="38"/>
  <c r="Q825" i="38"/>
  <c r="S825" i="38" s="1"/>
  <c r="AK824" i="38"/>
  <c r="AJ824" i="38"/>
  <c r="AD824" i="38"/>
  <c r="AC824" i="38"/>
  <c r="AB824" i="38"/>
  <c r="AA824" i="38"/>
  <c r="Z824" i="38"/>
  <c r="Y824" i="38"/>
  <c r="X824" i="38"/>
  <c r="Q824" i="38"/>
  <c r="S824" i="38" s="1"/>
  <c r="AK823" i="38"/>
  <c r="AJ823" i="38"/>
  <c r="AD823" i="38"/>
  <c r="AC823" i="38"/>
  <c r="AB823" i="38"/>
  <c r="AA823" i="38"/>
  <c r="Z823" i="38"/>
  <c r="Y823" i="38"/>
  <c r="X823" i="38"/>
  <c r="Q823" i="38"/>
  <c r="S823" i="38" s="1"/>
  <c r="AK822" i="38"/>
  <c r="AJ822" i="38"/>
  <c r="AD822" i="38"/>
  <c r="AC822" i="38"/>
  <c r="AB822" i="38"/>
  <c r="AA822" i="38"/>
  <c r="Z822" i="38"/>
  <c r="Y822" i="38"/>
  <c r="X822" i="38"/>
  <c r="Q822" i="38"/>
  <c r="S822" i="38" s="1"/>
  <c r="AK821" i="38"/>
  <c r="AJ821" i="38"/>
  <c r="AD821" i="38"/>
  <c r="AC821" i="38"/>
  <c r="AB821" i="38"/>
  <c r="AA821" i="38"/>
  <c r="Z821" i="38"/>
  <c r="Y821" i="38"/>
  <c r="X821" i="38"/>
  <c r="Q821" i="38"/>
  <c r="S821" i="38" s="1"/>
  <c r="AK820" i="38"/>
  <c r="AJ820" i="38"/>
  <c r="AD820" i="38"/>
  <c r="AC820" i="38"/>
  <c r="AB820" i="38"/>
  <c r="AA820" i="38"/>
  <c r="Z820" i="38"/>
  <c r="Y820" i="38"/>
  <c r="X820" i="38"/>
  <c r="Q820" i="38"/>
  <c r="S820" i="38" s="1"/>
  <c r="AK819" i="38"/>
  <c r="AJ819" i="38"/>
  <c r="AD819" i="38"/>
  <c r="AC819" i="38"/>
  <c r="AB819" i="38"/>
  <c r="AA819" i="38"/>
  <c r="Z819" i="38"/>
  <c r="Y819" i="38"/>
  <c r="X819" i="38"/>
  <c r="Q819" i="38"/>
  <c r="S819" i="38" s="1"/>
  <c r="AK818" i="38"/>
  <c r="AJ818" i="38"/>
  <c r="AD818" i="38"/>
  <c r="AC818" i="38"/>
  <c r="AB818" i="38"/>
  <c r="AA818" i="38"/>
  <c r="Z818" i="38"/>
  <c r="Y818" i="38"/>
  <c r="X818" i="38"/>
  <c r="Q818" i="38"/>
  <c r="S818" i="38" s="1"/>
  <c r="AK817" i="38"/>
  <c r="AJ817" i="38"/>
  <c r="AD817" i="38"/>
  <c r="AC817" i="38"/>
  <c r="AB817" i="38"/>
  <c r="AA817" i="38"/>
  <c r="Z817" i="38"/>
  <c r="Y817" i="38"/>
  <c r="X817" i="38"/>
  <c r="Q817" i="38"/>
  <c r="S817" i="38" s="1"/>
  <c r="AK816" i="38"/>
  <c r="AJ816" i="38"/>
  <c r="AD816" i="38"/>
  <c r="AC816" i="38"/>
  <c r="AB816" i="38"/>
  <c r="AA816" i="38"/>
  <c r="Z816" i="38"/>
  <c r="Y816" i="38"/>
  <c r="X816" i="38"/>
  <c r="Q816" i="38"/>
  <c r="S816" i="38" s="1"/>
  <c r="AK815" i="38"/>
  <c r="AJ815" i="38"/>
  <c r="AD815" i="38"/>
  <c r="AC815" i="38"/>
  <c r="AB815" i="38"/>
  <c r="AA815" i="38"/>
  <c r="Z815" i="38"/>
  <c r="Y815" i="38"/>
  <c r="X815" i="38"/>
  <c r="Q815" i="38"/>
  <c r="S815" i="38" s="1"/>
  <c r="AK814" i="38"/>
  <c r="AJ814" i="38"/>
  <c r="AD814" i="38"/>
  <c r="AC814" i="38"/>
  <c r="AB814" i="38"/>
  <c r="AA814" i="38"/>
  <c r="Z814" i="38"/>
  <c r="Y814" i="38"/>
  <c r="X814" i="38"/>
  <c r="Q814" i="38"/>
  <c r="S814" i="38" s="1"/>
  <c r="AK813" i="38"/>
  <c r="AJ813" i="38"/>
  <c r="AD813" i="38"/>
  <c r="AC813" i="38"/>
  <c r="AB813" i="38"/>
  <c r="AA813" i="38"/>
  <c r="Z813" i="38"/>
  <c r="Y813" i="38"/>
  <c r="X813" i="38"/>
  <c r="Q813" i="38"/>
  <c r="S813" i="38" s="1"/>
  <c r="AK812" i="38"/>
  <c r="AJ812" i="38"/>
  <c r="AD812" i="38"/>
  <c r="AC812" i="38"/>
  <c r="AB812" i="38"/>
  <c r="AA812" i="38"/>
  <c r="Z812" i="38"/>
  <c r="Y812" i="38"/>
  <c r="X812" i="38"/>
  <c r="Q812" i="38"/>
  <c r="S812" i="38" s="1"/>
  <c r="AK811" i="38"/>
  <c r="AJ811" i="38"/>
  <c r="AD811" i="38"/>
  <c r="AC811" i="38"/>
  <c r="AB811" i="38"/>
  <c r="AA811" i="38"/>
  <c r="Z811" i="38"/>
  <c r="Y811" i="38"/>
  <c r="X811" i="38"/>
  <c r="Q811" i="38"/>
  <c r="S811" i="38" s="1"/>
  <c r="AK810" i="38"/>
  <c r="AJ810" i="38"/>
  <c r="AD810" i="38"/>
  <c r="AC810" i="38"/>
  <c r="AB810" i="38"/>
  <c r="AA810" i="38"/>
  <c r="Z810" i="38"/>
  <c r="Y810" i="38"/>
  <c r="X810" i="38"/>
  <c r="Q810" i="38"/>
  <c r="S810" i="38" s="1"/>
  <c r="AK809" i="38"/>
  <c r="AJ809" i="38"/>
  <c r="AD809" i="38"/>
  <c r="AC809" i="38"/>
  <c r="AB809" i="38"/>
  <c r="AA809" i="38"/>
  <c r="Z809" i="38"/>
  <c r="Y809" i="38"/>
  <c r="X809" i="38"/>
  <c r="Q809" i="38"/>
  <c r="S809" i="38" s="1"/>
  <c r="AK808" i="38"/>
  <c r="AJ808" i="38"/>
  <c r="AD808" i="38"/>
  <c r="AC808" i="38"/>
  <c r="AB808" i="38"/>
  <c r="AA808" i="38"/>
  <c r="Z808" i="38"/>
  <c r="Y808" i="38"/>
  <c r="X808" i="38"/>
  <c r="Q808" i="38"/>
  <c r="S808" i="38" s="1"/>
  <c r="AK807" i="38"/>
  <c r="AJ807" i="38"/>
  <c r="AD807" i="38"/>
  <c r="AC807" i="38"/>
  <c r="AB807" i="38"/>
  <c r="AA807" i="38"/>
  <c r="Z807" i="38"/>
  <c r="Y807" i="38"/>
  <c r="X807" i="38"/>
  <c r="Q807" i="38"/>
  <c r="S807" i="38" s="1"/>
  <c r="AK806" i="38"/>
  <c r="AJ806" i="38"/>
  <c r="AD806" i="38"/>
  <c r="AC806" i="38"/>
  <c r="AB806" i="38"/>
  <c r="AA806" i="38"/>
  <c r="Z806" i="38"/>
  <c r="Y806" i="38"/>
  <c r="X806" i="38"/>
  <c r="Q806" i="38"/>
  <c r="S806" i="38" s="1"/>
  <c r="AK805" i="38"/>
  <c r="AJ805" i="38"/>
  <c r="AD805" i="38"/>
  <c r="AC805" i="38"/>
  <c r="AB805" i="38"/>
  <c r="AA805" i="38"/>
  <c r="Z805" i="38"/>
  <c r="Y805" i="38"/>
  <c r="X805" i="38"/>
  <c r="Q805" i="38"/>
  <c r="S805" i="38" s="1"/>
  <c r="AK804" i="38"/>
  <c r="AJ804" i="38"/>
  <c r="AD804" i="38"/>
  <c r="AC804" i="38"/>
  <c r="AB804" i="38"/>
  <c r="AA804" i="38"/>
  <c r="Z804" i="38"/>
  <c r="Y804" i="38"/>
  <c r="X804" i="38"/>
  <c r="Q804" i="38"/>
  <c r="S804" i="38" s="1"/>
  <c r="AK803" i="38"/>
  <c r="AJ803" i="38"/>
  <c r="AD803" i="38"/>
  <c r="AC803" i="38"/>
  <c r="AB803" i="38"/>
  <c r="AA803" i="38"/>
  <c r="Z803" i="38"/>
  <c r="Y803" i="38"/>
  <c r="X803" i="38"/>
  <c r="Q803" i="38"/>
  <c r="S803" i="38" s="1"/>
  <c r="AK802" i="38"/>
  <c r="AJ802" i="38"/>
  <c r="AD802" i="38"/>
  <c r="AC802" i="38"/>
  <c r="AB802" i="38"/>
  <c r="AA802" i="38"/>
  <c r="Z802" i="38"/>
  <c r="Y802" i="38"/>
  <c r="X802" i="38"/>
  <c r="Q802" i="38"/>
  <c r="S802" i="38" s="1"/>
  <c r="AK801" i="38"/>
  <c r="AJ801" i="38"/>
  <c r="AD801" i="38"/>
  <c r="AC801" i="38"/>
  <c r="AB801" i="38"/>
  <c r="AA801" i="38"/>
  <c r="Z801" i="38"/>
  <c r="Y801" i="38"/>
  <c r="X801" i="38"/>
  <c r="Q801" i="38"/>
  <c r="S801" i="38" s="1"/>
  <c r="AK800" i="38"/>
  <c r="AJ800" i="38"/>
  <c r="AD800" i="38"/>
  <c r="AC800" i="38"/>
  <c r="AB800" i="38"/>
  <c r="AA800" i="38"/>
  <c r="Z800" i="38"/>
  <c r="Y800" i="38"/>
  <c r="X800" i="38"/>
  <c r="Q800" i="38"/>
  <c r="S800" i="38" s="1"/>
  <c r="AK799" i="38"/>
  <c r="AJ799" i="38"/>
  <c r="AD799" i="38"/>
  <c r="AC799" i="38"/>
  <c r="AB799" i="38"/>
  <c r="AA799" i="38"/>
  <c r="Z799" i="38"/>
  <c r="Y799" i="38"/>
  <c r="X799" i="38"/>
  <c r="Q799" i="38"/>
  <c r="S799" i="38" s="1"/>
  <c r="AK798" i="38"/>
  <c r="AJ798" i="38"/>
  <c r="AD798" i="38"/>
  <c r="AC798" i="38"/>
  <c r="AB798" i="38"/>
  <c r="AA798" i="38"/>
  <c r="Z798" i="38"/>
  <c r="Y798" i="38"/>
  <c r="X798" i="38"/>
  <c r="Q798" i="38"/>
  <c r="S798" i="38" s="1"/>
  <c r="AK797" i="38"/>
  <c r="AJ797" i="38"/>
  <c r="AD797" i="38"/>
  <c r="AC797" i="38"/>
  <c r="AB797" i="38"/>
  <c r="AA797" i="38"/>
  <c r="Z797" i="38"/>
  <c r="Y797" i="38"/>
  <c r="X797" i="38"/>
  <c r="Q797" i="38"/>
  <c r="S797" i="38" s="1"/>
  <c r="AK796" i="38"/>
  <c r="AJ796" i="38"/>
  <c r="AD796" i="38"/>
  <c r="AC796" i="38"/>
  <c r="AB796" i="38"/>
  <c r="AA796" i="38"/>
  <c r="Z796" i="38"/>
  <c r="Y796" i="38"/>
  <c r="X796" i="38"/>
  <c r="Q796" i="38"/>
  <c r="S796" i="38" s="1"/>
  <c r="AK795" i="38"/>
  <c r="AJ795" i="38"/>
  <c r="AD795" i="38"/>
  <c r="AC795" i="38"/>
  <c r="AB795" i="38"/>
  <c r="AA795" i="38"/>
  <c r="Z795" i="38"/>
  <c r="Y795" i="38"/>
  <c r="X795" i="38"/>
  <c r="Q795" i="38"/>
  <c r="S795" i="38" s="1"/>
  <c r="AK794" i="38"/>
  <c r="AJ794" i="38"/>
  <c r="AD794" i="38"/>
  <c r="AC794" i="38"/>
  <c r="AB794" i="38"/>
  <c r="AA794" i="38"/>
  <c r="Z794" i="38"/>
  <c r="Y794" i="38"/>
  <c r="X794" i="38"/>
  <c r="Q794" i="38"/>
  <c r="S794" i="38" s="1"/>
  <c r="AK793" i="38"/>
  <c r="AJ793" i="38"/>
  <c r="AD793" i="38"/>
  <c r="AC793" i="38"/>
  <c r="AB793" i="38"/>
  <c r="AA793" i="38"/>
  <c r="Z793" i="38"/>
  <c r="Y793" i="38"/>
  <c r="X793" i="38"/>
  <c r="Q793" i="38"/>
  <c r="S793" i="38" s="1"/>
  <c r="AK792" i="38"/>
  <c r="AJ792" i="38"/>
  <c r="AD792" i="38"/>
  <c r="AC792" i="38"/>
  <c r="AB792" i="38"/>
  <c r="AA792" i="38"/>
  <c r="Z792" i="38"/>
  <c r="Y792" i="38"/>
  <c r="X792" i="38"/>
  <c r="Q792" i="38"/>
  <c r="S792" i="38" s="1"/>
  <c r="AK791" i="38"/>
  <c r="AJ791" i="38"/>
  <c r="AD791" i="38"/>
  <c r="AC791" i="38"/>
  <c r="AB791" i="38"/>
  <c r="AA791" i="38"/>
  <c r="Z791" i="38"/>
  <c r="Y791" i="38"/>
  <c r="X791" i="38"/>
  <c r="Q791" i="38"/>
  <c r="S791" i="38" s="1"/>
  <c r="AK790" i="38"/>
  <c r="AJ790" i="38"/>
  <c r="AD790" i="38"/>
  <c r="AC790" i="38"/>
  <c r="AB790" i="38"/>
  <c r="AA790" i="38"/>
  <c r="Z790" i="38"/>
  <c r="Y790" i="38"/>
  <c r="X790" i="38"/>
  <c r="Q790" i="38"/>
  <c r="S790" i="38" s="1"/>
  <c r="AK789" i="38"/>
  <c r="AJ789" i="38"/>
  <c r="AD789" i="38"/>
  <c r="AC789" i="38"/>
  <c r="AB789" i="38"/>
  <c r="AA789" i="38"/>
  <c r="Z789" i="38"/>
  <c r="Y789" i="38"/>
  <c r="X789" i="38"/>
  <c r="Q789" i="38"/>
  <c r="S789" i="38" s="1"/>
  <c r="AK788" i="38"/>
  <c r="AJ788" i="38"/>
  <c r="AD788" i="38"/>
  <c r="AC788" i="38"/>
  <c r="AB788" i="38"/>
  <c r="AA788" i="38"/>
  <c r="Z788" i="38"/>
  <c r="Y788" i="38"/>
  <c r="X788" i="38"/>
  <c r="Q788" i="38"/>
  <c r="S788" i="38" s="1"/>
  <c r="AK787" i="38"/>
  <c r="AJ787" i="38"/>
  <c r="AD787" i="38"/>
  <c r="AC787" i="38"/>
  <c r="AB787" i="38"/>
  <c r="AA787" i="38"/>
  <c r="Z787" i="38"/>
  <c r="Y787" i="38"/>
  <c r="X787" i="38"/>
  <c r="Q787" i="38"/>
  <c r="S787" i="38" s="1"/>
  <c r="AK786" i="38"/>
  <c r="AJ786" i="38"/>
  <c r="AD786" i="38"/>
  <c r="AC786" i="38"/>
  <c r="AB786" i="38"/>
  <c r="AA786" i="38"/>
  <c r="Z786" i="38"/>
  <c r="Y786" i="38"/>
  <c r="X786" i="38"/>
  <c r="Q786" i="38"/>
  <c r="S786" i="38" s="1"/>
  <c r="AK785" i="38"/>
  <c r="AJ785" i="38"/>
  <c r="AD785" i="38"/>
  <c r="AC785" i="38"/>
  <c r="AB785" i="38"/>
  <c r="AA785" i="38"/>
  <c r="Z785" i="38"/>
  <c r="Y785" i="38"/>
  <c r="X785" i="38"/>
  <c r="Q785" i="38"/>
  <c r="S785" i="38" s="1"/>
  <c r="AK784" i="38"/>
  <c r="AJ784" i="38"/>
  <c r="AD784" i="38"/>
  <c r="AC784" i="38"/>
  <c r="AB784" i="38"/>
  <c r="AA784" i="38"/>
  <c r="Z784" i="38"/>
  <c r="Y784" i="38"/>
  <c r="X784" i="38"/>
  <c r="Q784" i="38"/>
  <c r="S784" i="38" s="1"/>
  <c r="AK783" i="38"/>
  <c r="AJ783" i="38"/>
  <c r="AD783" i="38"/>
  <c r="AC783" i="38"/>
  <c r="AB783" i="38"/>
  <c r="AA783" i="38"/>
  <c r="Z783" i="38"/>
  <c r="Y783" i="38"/>
  <c r="X783" i="38"/>
  <c r="Q783" i="38"/>
  <c r="S783" i="38" s="1"/>
  <c r="AK782" i="38"/>
  <c r="AJ782" i="38"/>
  <c r="AD782" i="38"/>
  <c r="AC782" i="38"/>
  <c r="AB782" i="38"/>
  <c r="AA782" i="38"/>
  <c r="Z782" i="38"/>
  <c r="Y782" i="38"/>
  <c r="X782" i="38"/>
  <c r="Q782" i="38"/>
  <c r="S782" i="38" s="1"/>
  <c r="AK781" i="38"/>
  <c r="AJ781" i="38"/>
  <c r="AD781" i="38"/>
  <c r="AC781" i="38"/>
  <c r="AB781" i="38"/>
  <c r="AA781" i="38"/>
  <c r="Z781" i="38"/>
  <c r="Y781" i="38"/>
  <c r="X781" i="38"/>
  <c r="Q781" i="38"/>
  <c r="S781" i="38" s="1"/>
  <c r="AK780" i="38"/>
  <c r="AJ780" i="38"/>
  <c r="AD780" i="38"/>
  <c r="AC780" i="38"/>
  <c r="AB780" i="38"/>
  <c r="AA780" i="38"/>
  <c r="Z780" i="38"/>
  <c r="Y780" i="38"/>
  <c r="X780" i="38"/>
  <c r="Q780" i="38"/>
  <c r="S780" i="38" s="1"/>
  <c r="AK779" i="38"/>
  <c r="AJ779" i="38"/>
  <c r="AD779" i="38"/>
  <c r="AC779" i="38"/>
  <c r="AB779" i="38"/>
  <c r="AA779" i="38"/>
  <c r="Z779" i="38"/>
  <c r="Y779" i="38"/>
  <c r="X779" i="38"/>
  <c r="Q779" i="38"/>
  <c r="S779" i="38" s="1"/>
  <c r="AK778" i="38"/>
  <c r="AJ778" i="38"/>
  <c r="AD778" i="38"/>
  <c r="AC778" i="38"/>
  <c r="AB778" i="38"/>
  <c r="AA778" i="38"/>
  <c r="Z778" i="38"/>
  <c r="Y778" i="38"/>
  <c r="X778" i="38"/>
  <c r="Q778" i="38"/>
  <c r="S778" i="38" s="1"/>
  <c r="AK777" i="38"/>
  <c r="AJ777" i="38"/>
  <c r="AD777" i="38"/>
  <c r="AC777" i="38"/>
  <c r="AB777" i="38"/>
  <c r="AA777" i="38"/>
  <c r="Z777" i="38"/>
  <c r="Y777" i="38"/>
  <c r="X777" i="38"/>
  <c r="Q777" i="38"/>
  <c r="S777" i="38" s="1"/>
  <c r="AK776" i="38"/>
  <c r="AJ776" i="38"/>
  <c r="AD776" i="38"/>
  <c r="AC776" i="38"/>
  <c r="AB776" i="38"/>
  <c r="AA776" i="38"/>
  <c r="Z776" i="38"/>
  <c r="Y776" i="38"/>
  <c r="X776" i="38"/>
  <c r="Q776" i="38"/>
  <c r="S776" i="38" s="1"/>
  <c r="AK775" i="38"/>
  <c r="AJ775" i="38"/>
  <c r="AD775" i="38"/>
  <c r="AC775" i="38"/>
  <c r="AB775" i="38"/>
  <c r="AA775" i="38"/>
  <c r="Z775" i="38"/>
  <c r="Y775" i="38"/>
  <c r="AE775" i="38" s="1"/>
  <c r="AF775" i="38" s="1"/>
  <c r="X775" i="38"/>
  <c r="Q775" i="38"/>
  <c r="S775" i="38" s="1"/>
  <c r="AK774" i="38"/>
  <c r="AJ774" i="38"/>
  <c r="AD774" i="38"/>
  <c r="AC774" i="38"/>
  <c r="AB774" i="38"/>
  <c r="AA774" i="38"/>
  <c r="Z774" i="38"/>
  <c r="Y774" i="38"/>
  <c r="X774" i="38"/>
  <c r="AE774" i="38" s="1"/>
  <c r="AF774" i="38" s="1"/>
  <c r="Q774" i="38"/>
  <c r="S774" i="38" s="1"/>
  <c r="AK773" i="38"/>
  <c r="AJ773" i="38"/>
  <c r="AD773" i="38"/>
  <c r="AC773" i="38"/>
  <c r="AB773" i="38"/>
  <c r="AA773" i="38"/>
  <c r="Z773" i="38"/>
  <c r="Y773" i="38"/>
  <c r="X773" i="38"/>
  <c r="Q773" i="38"/>
  <c r="S773" i="38" s="1"/>
  <c r="AK772" i="38"/>
  <c r="AJ772" i="38"/>
  <c r="AD772" i="38"/>
  <c r="AC772" i="38"/>
  <c r="AB772" i="38"/>
  <c r="AA772" i="38"/>
  <c r="Z772" i="38"/>
  <c r="Y772" i="38"/>
  <c r="X772" i="38"/>
  <c r="Q772" i="38"/>
  <c r="S772" i="38" s="1"/>
  <c r="AK771" i="38"/>
  <c r="AJ771" i="38"/>
  <c r="AD771" i="38"/>
  <c r="AC771" i="38"/>
  <c r="AB771" i="38"/>
  <c r="AA771" i="38"/>
  <c r="Z771" i="38"/>
  <c r="Y771" i="38"/>
  <c r="X771" i="38"/>
  <c r="Q771" i="38"/>
  <c r="S771" i="38" s="1"/>
  <c r="AK770" i="38"/>
  <c r="AJ770" i="38"/>
  <c r="AD770" i="38"/>
  <c r="AC770" i="38"/>
  <c r="AB770" i="38"/>
  <c r="AA770" i="38"/>
  <c r="Z770" i="38"/>
  <c r="Y770" i="38"/>
  <c r="X770" i="38"/>
  <c r="Q770" i="38"/>
  <c r="S770" i="38" s="1"/>
  <c r="AK769" i="38"/>
  <c r="AJ769" i="38"/>
  <c r="AD769" i="38"/>
  <c r="AC769" i="38"/>
  <c r="AB769" i="38"/>
  <c r="AA769" i="38"/>
  <c r="Z769" i="38"/>
  <c r="Y769" i="38"/>
  <c r="X769" i="38"/>
  <c r="Q769" i="38"/>
  <c r="S769" i="38" s="1"/>
  <c r="AK768" i="38"/>
  <c r="AJ768" i="38"/>
  <c r="AD768" i="38"/>
  <c r="AC768" i="38"/>
  <c r="AB768" i="38"/>
  <c r="AA768" i="38"/>
  <c r="Z768" i="38"/>
  <c r="Y768" i="38"/>
  <c r="X768" i="38"/>
  <c r="Q768" i="38"/>
  <c r="S768" i="38" s="1"/>
  <c r="AK767" i="38"/>
  <c r="AJ767" i="38"/>
  <c r="AD767" i="38"/>
  <c r="AC767" i="38"/>
  <c r="AB767" i="38"/>
  <c r="AA767" i="38"/>
  <c r="Z767" i="38"/>
  <c r="Y767" i="38"/>
  <c r="X767" i="38"/>
  <c r="Q767" i="38"/>
  <c r="S767" i="38" s="1"/>
  <c r="AK766" i="38"/>
  <c r="AJ766" i="38"/>
  <c r="AD766" i="38"/>
  <c r="AC766" i="38"/>
  <c r="AB766" i="38"/>
  <c r="AA766" i="38"/>
  <c r="Z766" i="38"/>
  <c r="Y766" i="38"/>
  <c r="X766" i="38"/>
  <c r="Q766" i="38"/>
  <c r="S766" i="38" s="1"/>
  <c r="AK765" i="38"/>
  <c r="AJ765" i="38"/>
  <c r="AD765" i="38"/>
  <c r="AC765" i="38"/>
  <c r="AB765" i="38"/>
  <c r="AA765" i="38"/>
  <c r="Z765" i="38"/>
  <c r="Y765" i="38"/>
  <c r="X765" i="38"/>
  <c r="Q765" i="38"/>
  <c r="S765" i="38" s="1"/>
  <c r="AK764" i="38"/>
  <c r="AJ764" i="38"/>
  <c r="AD764" i="38"/>
  <c r="AC764" i="38"/>
  <c r="AB764" i="38"/>
  <c r="AA764" i="38"/>
  <c r="Z764" i="38"/>
  <c r="Y764" i="38"/>
  <c r="X764" i="38"/>
  <c r="Q764" i="38"/>
  <c r="S764" i="38" s="1"/>
  <c r="AK763" i="38"/>
  <c r="AJ763" i="38"/>
  <c r="AD763" i="38"/>
  <c r="AC763" i="38"/>
  <c r="AB763" i="38"/>
  <c r="AA763" i="38"/>
  <c r="Z763" i="38"/>
  <c r="Y763" i="38"/>
  <c r="X763" i="38"/>
  <c r="Q763" i="38"/>
  <c r="S763" i="38" s="1"/>
  <c r="AK762" i="38"/>
  <c r="AJ762" i="38"/>
  <c r="AD762" i="38"/>
  <c r="AC762" i="38"/>
  <c r="AB762" i="38"/>
  <c r="AA762" i="38"/>
  <c r="Z762" i="38"/>
  <c r="Y762" i="38"/>
  <c r="X762" i="38"/>
  <c r="Q762" i="38"/>
  <c r="S762" i="38" s="1"/>
  <c r="AK761" i="38"/>
  <c r="AJ761" i="38"/>
  <c r="AD761" i="38"/>
  <c r="AC761" i="38"/>
  <c r="AB761" i="38"/>
  <c r="AA761" i="38"/>
  <c r="Z761" i="38"/>
  <c r="Y761" i="38"/>
  <c r="X761" i="38"/>
  <c r="Q761" i="38"/>
  <c r="S761" i="38" s="1"/>
  <c r="AK760" i="38"/>
  <c r="AJ760" i="38"/>
  <c r="AD760" i="38"/>
  <c r="AC760" i="38"/>
  <c r="AB760" i="38"/>
  <c r="AA760" i="38"/>
  <c r="Z760" i="38"/>
  <c r="Y760" i="38"/>
  <c r="X760" i="38"/>
  <c r="Q760" i="38"/>
  <c r="S760" i="38" s="1"/>
  <c r="AK759" i="38"/>
  <c r="AJ759" i="38"/>
  <c r="AD759" i="38"/>
  <c r="AC759" i="38"/>
  <c r="AB759" i="38"/>
  <c r="AA759" i="38"/>
  <c r="Z759" i="38"/>
  <c r="Y759" i="38"/>
  <c r="X759" i="38"/>
  <c r="Q759" i="38"/>
  <c r="S759" i="38" s="1"/>
  <c r="AK758" i="38"/>
  <c r="AJ758" i="38"/>
  <c r="AD758" i="38"/>
  <c r="AC758" i="38"/>
  <c r="AB758" i="38"/>
  <c r="AA758" i="38"/>
  <c r="Z758" i="38"/>
  <c r="Y758" i="38"/>
  <c r="X758" i="38"/>
  <c r="Q758" i="38"/>
  <c r="S758" i="38" s="1"/>
  <c r="AK757" i="38"/>
  <c r="AJ757" i="38"/>
  <c r="AD757" i="38"/>
  <c r="AC757" i="38"/>
  <c r="AB757" i="38"/>
  <c r="AA757" i="38"/>
  <c r="Z757" i="38"/>
  <c r="Y757" i="38"/>
  <c r="X757" i="38"/>
  <c r="Q757" i="38"/>
  <c r="S757" i="38" s="1"/>
  <c r="AK756" i="38"/>
  <c r="AJ756" i="38"/>
  <c r="AD756" i="38"/>
  <c r="AC756" i="38"/>
  <c r="AB756" i="38"/>
  <c r="AA756" i="38"/>
  <c r="Z756" i="38"/>
  <c r="Y756" i="38"/>
  <c r="X756" i="38"/>
  <c r="Q756" i="38"/>
  <c r="S756" i="38" s="1"/>
  <c r="AK755" i="38"/>
  <c r="AJ755" i="38"/>
  <c r="AD755" i="38"/>
  <c r="AC755" i="38"/>
  <c r="AB755" i="38"/>
  <c r="AA755" i="38"/>
  <c r="Z755" i="38"/>
  <c r="Y755" i="38"/>
  <c r="X755" i="38"/>
  <c r="Q755" i="38"/>
  <c r="S755" i="38" s="1"/>
  <c r="AK754" i="38"/>
  <c r="AJ754" i="38"/>
  <c r="AD754" i="38"/>
  <c r="AC754" i="38"/>
  <c r="AB754" i="38"/>
  <c r="AA754" i="38"/>
  <c r="Z754" i="38"/>
  <c r="Y754" i="38"/>
  <c r="X754" i="38"/>
  <c r="Q754" i="38"/>
  <c r="S754" i="38" s="1"/>
  <c r="AK753" i="38"/>
  <c r="AJ753" i="38"/>
  <c r="AD753" i="38"/>
  <c r="AC753" i="38"/>
  <c r="AB753" i="38"/>
  <c r="AA753" i="38"/>
  <c r="Z753" i="38"/>
  <c r="Y753" i="38"/>
  <c r="X753" i="38"/>
  <c r="Q753" i="38"/>
  <c r="S753" i="38" s="1"/>
  <c r="AK752" i="38"/>
  <c r="AJ752" i="38"/>
  <c r="AD752" i="38"/>
  <c r="AC752" i="38"/>
  <c r="AB752" i="38"/>
  <c r="AA752" i="38"/>
  <c r="Z752" i="38"/>
  <c r="Y752" i="38"/>
  <c r="X752" i="38"/>
  <c r="Q752" i="38"/>
  <c r="S752" i="38" s="1"/>
  <c r="AK751" i="38"/>
  <c r="AJ751" i="38"/>
  <c r="AD751" i="38"/>
  <c r="AC751" i="38"/>
  <c r="AB751" i="38"/>
  <c r="AA751" i="38"/>
  <c r="Z751" i="38"/>
  <c r="Y751" i="38"/>
  <c r="X751" i="38"/>
  <c r="Q751" i="38"/>
  <c r="S751" i="38" s="1"/>
  <c r="AK750" i="38"/>
  <c r="AJ750" i="38"/>
  <c r="AD750" i="38"/>
  <c r="AC750" i="38"/>
  <c r="AB750" i="38"/>
  <c r="AA750" i="38"/>
  <c r="Z750" i="38"/>
  <c r="Y750" i="38"/>
  <c r="X750" i="38"/>
  <c r="Q750" i="38"/>
  <c r="S750" i="38" s="1"/>
  <c r="AK749" i="38"/>
  <c r="AJ749" i="38"/>
  <c r="AD749" i="38"/>
  <c r="AC749" i="38"/>
  <c r="AB749" i="38"/>
  <c r="AA749" i="38"/>
  <c r="Z749" i="38"/>
  <c r="Y749" i="38"/>
  <c r="X749" i="38"/>
  <c r="Q749" i="38"/>
  <c r="S749" i="38" s="1"/>
  <c r="AK748" i="38"/>
  <c r="AJ748" i="38"/>
  <c r="AD748" i="38"/>
  <c r="AC748" i="38"/>
  <c r="AB748" i="38"/>
  <c r="AA748" i="38"/>
  <c r="Z748" i="38"/>
  <c r="Y748" i="38"/>
  <c r="X748" i="38"/>
  <c r="Q748" i="38"/>
  <c r="S748" i="38" s="1"/>
  <c r="AK747" i="38"/>
  <c r="AJ747" i="38"/>
  <c r="AD747" i="38"/>
  <c r="AC747" i="38"/>
  <c r="AB747" i="38"/>
  <c r="AA747" i="38"/>
  <c r="Z747" i="38"/>
  <c r="Y747" i="38"/>
  <c r="X747" i="38"/>
  <c r="Q747" i="38"/>
  <c r="S747" i="38" s="1"/>
  <c r="AK746" i="38"/>
  <c r="AJ746" i="38"/>
  <c r="AD746" i="38"/>
  <c r="AC746" i="38"/>
  <c r="AB746" i="38"/>
  <c r="AA746" i="38"/>
  <c r="Z746" i="38"/>
  <c r="Y746" i="38"/>
  <c r="X746" i="38"/>
  <c r="Q746" i="38"/>
  <c r="S746" i="38" s="1"/>
  <c r="AK745" i="38"/>
  <c r="AJ745" i="38"/>
  <c r="AD745" i="38"/>
  <c r="AC745" i="38"/>
  <c r="AB745" i="38"/>
  <c r="AA745" i="38"/>
  <c r="Z745" i="38"/>
  <c r="Y745" i="38"/>
  <c r="X745" i="38"/>
  <c r="Q745" i="38"/>
  <c r="S745" i="38" s="1"/>
  <c r="AK744" i="38"/>
  <c r="AJ744" i="38"/>
  <c r="AD744" i="38"/>
  <c r="AC744" i="38"/>
  <c r="AB744" i="38"/>
  <c r="AA744" i="38"/>
  <c r="Z744" i="38"/>
  <c r="Y744" i="38"/>
  <c r="X744" i="38"/>
  <c r="Q744" i="38"/>
  <c r="S744" i="38" s="1"/>
  <c r="AK743" i="38"/>
  <c r="AJ743" i="38"/>
  <c r="AD743" i="38"/>
  <c r="AC743" i="38"/>
  <c r="AB743" i="38"/>
  <c r="AA743" i="38"/>
  <c r="Z743" i="38"/>
  <c r="Y743" i="38"/>
  <c r="X743" i="38"/>
  <c r="Q743" i="38"/>
  <c r="S743" i="38" s="1"/>
  <c r="AK742" i="38"/>
  <c r="AJ742" i="38"/>
  <c r="AD742" i="38"/>
  <c r="AC742" i="38"/>
  <c r="AB742" i="38"/>
  <c r="AA742" i="38"/>
  <c r="Z742" i="38"/>
  <c r="Y742" i="38"/>
  <c r="X742" i="38"/>
  <c r="Q742" i="38"/>
  <c r="S742" i="38" s="1"/>
  <c r="AK741" i="38"/>
  <c r="AJ741" i="38"/>
  <c r="AD741" i="38"/>
  <c r="AC741" i="38"/>
  <c r="AB741" i="38"/>
  <c r="AA741" i="38"/>
  <c r="Z741" i="38"/>
  <c r="Y741" i="38"/>
  <c r="X741" i="38"/>
  <c r="Q741" i="38"/>
  <c r="S741" i="38" s="1"/>
  <c r="AK740" i="38"/>
  <c r="AJ740" i="38"/>
  <c r="AD740" i="38"/>
  <c r="AC740" i="38"/>
  <c r="AB740" i="38"/>
  <c r="AA740" i="38"/>
  <c r="Z740" i="38"/>
  <c r="Y740" i="38"/>
  <c r="X740" i="38"/>
  <c r="Q740" i="38"/>
  <c r="S740" i="38" s="1"/>
  <c r="AK739" i="38"/>
  <c r="AJ739" i="38"/>
  <c r="AD739" i="38"/>
  <c r="AC739" i="38"/>
  <c r="AB739" i="38"/>
  <c r="AA739" i="38"/>
  <c r="Z739" i="38"/>
  <c r="Y739" i="38"/>
  <c r="X739" i="38"/>
  <c r="Q739" i="38"/>
  <c r="S739" i="38" s="1"/>
  <c r="AK738" i="38"/>
  <c r="AJ738" i="38"/>
  <c r="AD738" i="38"/>
  <c r="AC738" i="38"/>
  <c r="AB738" i="38"/>
  <c r="AA738" i="38"/>
  <c r="Z738" i="38"/>
  <c r="Y738" i="38"/>
  <c r="X738" i="38"/>
  <c r="Q738" i="38"/>
  <c r="S738" i="38" s="1"/>
  <c r="AK737" i="38"/>
  <c r="AJ737" i="38"/>
  <c r="AD737" i="38"/>
  <c r="AC737" i="38"/>
  <c r="AB737" i="38"/>
  <c r="AA737" i="38"/>
  <c r="Z737" i="38"/>
  <c r="Y737" i="38"/>
  <c r="X737" i="38"/>
  <c r="Q737" i="38"/>
  <c r="S737" i="38" s="1"/>
  <c r="AK736" i="38"/>
  <c r="AJ736" i="38"/>
  <c r="AD736" i="38"/>
  <c r="AC736" i="38"/>
  <c r="AB736" i="38"/>
  <c r="AA736" i="38"/>
  <c r="Z736" i="38"/>
  <c r="Y736" i="38"/>
  <c r="X736" i="38"/>
  <c r="Q736" i="38"/>
  <c r="S736" i="38" s="1"/>
  <c r="AK735" i="38"/>
  <c r="AJ735" i="38"/>
  <c r="AD735" i="38"/>
  <c r="AC735" i="38"/>
  <c r="AB735" i="38"/>
  <c r="AA735" i="38"/>
  <c r="Z735" i="38"/>
  <c r="Y735" i="38"/>
  <c r="X735" i="38"/>
  <c r="Q735" i="38"/>
  <c r="S735" i="38" s="1"/>
  <c r="AK734" i="38"/>
  <c r="AJ734" i="38"/>
  <c r="AD734" i="38"/>
  <c r="AC734" i="38"/>
  <c r="AB734" i="38"/>
  <c r="AA734" i="38"/>
  <c r="Z734" i="38"/>
  <c r="Y734" i="38"/>
  <c r="X734" i="38"/>
  <c r="Q734" i="38"/>
  <c r="S734" i="38" s="1"/>
  <c r="AK733" i="38"/>
  <c r="AJ733" i="38"/>
  <c r="AD733" i="38"/>
  <c r="AC733" i="38"/>
  <c r="AB733" i="38"/>
  <c r="AA733" i="38"/>
  <c r="Z733" i="38"/>
  <c r="Y733" i="38"/>
  <c r="X733" i="38"/>
  <c r="Q733" i="38"/>
  <c r="S733" i="38" s="1"/>
  <c r="AK732" i="38"/>
  <c r="AJ732" i="38"/>
  <c r="AD732" i="38"/>
  <c r="AC732" i="38"/>
  <c r="AB732" i="38"/>
  <c r="AA732" i="38"/>
  <c r="Z732" i="38"/>
  <c r="Y732" i="38"/>
  <c r="X732" i="38"/>
  <c r="Q732" i="38"/>
  <c r="S732" i="38" s="1"/>
  <c r="AK731" i="38"/>
  <c r="AJ731" i="38"/>
  <c r="AD731" i="38"/>
  <c r="AC731" i="38"/>
  <c r="AB731" i="38"/>
  <c r="AA731" i="38"/>
  <c r="Z731" i="38"/>
  <c r="Y731" i="38"/>
  <c r="X731" i="38"/>
  <c r="Q731" i="38"/>
  <c r="S731" i="38" s="1"/>
  <c r="AK730" i="38"/>
  <c r="AJ730" i="38"/>
  <c r="AD730" i="38"/>
  <c r="AC730" i="38"/>
  <c r="AB730" i="38"/>
  <c r="AA730" i="38"/>
  <c r="Z730" i="38"/>
  <c r="Y730" i="38"/>
  <c r="X730" i="38"/>
  <c r="Q730" i="38"/>
  <c r="S730" i="38" s="1"/>
  <c r="AK729" i="38"/>
  <c r="AJ729" i="38"/>
  <c r="AD729" i="38"/>
  <c r="AC729" i="38"/>
  <c r="AB729" i="38"/>
  <c r="AA729" i="38"/>
  <c r="Z729" i="38"/>
  <c r="Y729" i="38"/>
  <c r="X729" i="38"/>
  <c r="Q729" i="38"/>
  <c r="S729" i="38" s="1"/>
  <c r="AK728" i="38"/>
  <c r="AJ728" i="38"/>
  <c r="AD728" i="38"/>
  <c r="AC728" i="38"/>
  <c r="AB728" i="38"/>
  <c r="AA728" i="38"/>
  <c r="Z728" i="38"/>
  <c r="Y728" i="38"/>
  <c r="X728" i="38"/>
  <c r="Q728" i="38"/>
  <c r="S728" i="38" s="1"/>
  <c r="AK727" i="38"/>
  <c r="AJ727" i="38"/>
  <c r="AD727" i="38"/>
  <c r="AC727" i="38"/>
  <c r="AB727" i="38"/>
  <c r="AA727" i="38"/>
  <c r="Z727" i="38"/>
  <c r="Y727" i="38"/>
  <c r="X727" i="38"/>
  <c r="Q727" i="38"/>
  <c r="S727" i="38" s="1"/>
  <c r="AK726" i="38"/>
  <c r="AJ726" i="38"/>
  <c r="AD726" i="38"/>
  <c r="AC726" i="38"/>
  <c r="AB726" i="38"/>
  <c r="AA726" i="38"/>
  <c r="Z726" i="38"/>
  <c r="Y726" i="38"/>
  <c r="X726" i="38"/>
  <c r="Q726" i="38"/>
  <c r="S726" i="38" s="1"/>
  <c r="AK725" i="38"/>
  <c r="AJ725" i="38"/>
  <c r="AD725" i="38"/>
  <c r="AC725" i="38"/>
  <c r="AB725" i="38"/>
  <c r="AA725" i="38"/>
  <c r="Z725" i="38"/>
  <c r="Y725" i="38"/>
  <c r="X725" i="38"/>
  <c r="Q725" i="38"/>
  <c r="S725" i="38" s="1"/>
  <c r="AK724" i="38"/>
  <c r="AJ724" i="38"/>
  <c r="AD724" i="38"/>
  <c r="AC724" i="38"/>
  <c r="AB724" i="38"/>
  <c r="AA724" i="38"/>
  <c r="Z724" i="38"/>
  <c r="Y724" i="38"/>
  <c r="X724" i="38"/>
  <c r="Q724" i="38"/>
  <c r="S724" i="38" s="1"/>
  <c r="AK723" i="38"/>
  <c r="AJ723" i="38"/>
  <c r="AD723" i="38"/>
  <c r="AC723" i="38"/>
  <c r="AB723" i="38"/>
  <c r="AA723" i="38"/>
  <c r="Z723" i="38"/>
  <c r="Y723" i="38"/>
  <c r="X723" i="38"/>
  <c r="Q723" i="38"/>
  <c r="S723" i="38" s="1"/>
  <c r="AK722" i="38"/>
  <c r="AJ722" i="38"/>
  <c r="AD722" i="38"/>
  <c r="AC722" i="38"/>
  <c r="AB722" i="38"/>
  <c r="AA722" i="38"/>
  <c r="Z722" i="38"/>
  <c r="Y722" i="38"/>
  <c r="X722" i="38"/>
  <c r="Q722" i="38"/>
  <c r="S722" i="38" s="1"/>
  <c r="AK721" i="38"/>
  <c r="AJ721" i="38"/>
  <c r="AD721" i="38"/>
  <c r="AC721" i="38"/>
  <c r="AB721" i="38"/>
  <c r="AA721" i="38"/>
  <c r="Z721" i="38"/>
  <c r="Y721" i="38"/>
  <c r="X721" i="38"/>
  <c r="Q721" i="38"/>
  <c r="S721" i="38" s="1"/>
  <c r="AK720" i="38"/>
  <c r="AJ720" i="38"/>
  <c r="AD720" i="38"/>
  <c r="AC720" i="38"/>
  <c r="AB720" i="38"/>
  <c r="AA720" i="38"/>
  <c r="Z720" i="38"/>
  <c r="Y720" i="38"/>
  <c r="X720" i="38"/>
  <c r="Q720" i="38"/>
  <c r="S720" i="38" s="1"/>
  <c r="AK719" i="38"/>
  <c r="AJ719" i="38"/>
  <c r="AD719" i="38"/>
  <c r="AC719" i="38"/>
  <c r="AB719" i="38"/>
  <c r="AA719" i="38"/>
  <c r="Z719" i="38"/>
  <c r="Y719" i="38"/>
  <c r="X719" i="38"/>
  <c r="Q719" i="38"/>
  <c r="S719" i="38" s="1"/>
  <c r="AK718" i="38"/>
  <c r="AJ718" i="38"/>
  <c r="AD718" i="38"/>
  <c r="AC718" i="38"/>
  <c r="AB718" i="38"/>
  <c r="AA718" i="38"/>
  <c r="Z718" i="38"/>
  <c r="Y718" i="38"/>
  <c r="X718" i="38"/>
  <c r="Q718" i="38"/>
  <c r="S718" i="38" s="1"/>
  <c r="AK717" i="38"/>
  <c r="AJ717" i="38"/>
  <c r="AD717" i="38"/>
  <c r="AC717" i="38"/>
  <c r="AB717" i="38"/>
  <c r="AA717" i="38"/>
  <c r="Z717" i="38"/>
  <c r="Y717" i="38"/>
  <c r="X717" i="38"/>
  <c r="Q717" i="38"/>
  <c r="S717" i="38" s="1"/>
  <c r="AK716" i="38"/>
  <c r="AJ716" i="38"/>
  <c r="AD716" i="38"/>
  <c r="AC716" i="38"/>
  <c r="AB716" i="38"/>
  <c r="AA716" i="38"/>
  <c r="Z716" i="38"/>
  <c r="Y716" i="38"/>
  <c r="X716" i="38"/>
  <c r="Q716" i="38"/>
  <c r="S716" i="38" s="1"/>
  <c r="AK715" i="38"/>
  <c r="AJ715" i="38"/>
  <c r="AD715" i="38"/>
  <c r="AC715" i="38"/>
  <c r="AB715" i="38"/>
  <c r="AA715" i="38"/>
  <c r="Z715" i="38"/>
  <c r="Y715" i="38"/>
  <c r="X715" i="38"/>
  <c r="Q715" i="38"/>
  <c r="S715" i="38" s="1"/>
  <c r="AK714" i="38"/>
  <c r="AJ714" i="38"/>
  <c r="AD714" i="38"/>
  <c r="AC714" i="38"/>
  <c r="AB714" i="38"/>
  <c r="AA714" i="38"/>
  <c r="Z714" i="38"/>
  <c r="Y714" i="38"/>
  <c r="X714" i="38"/>
  <c r="Q714" i="38"/>
  <c r="S714" i="38" s="1"/>
  <c r="AK713" i="38"/>
  <c r="AJ713" i="38"/>
  <c r="AD713" i="38"/>
  <c r="AC713" i="38"/>
  <c r="AB713" i="38"/>
  <c r="AA713" i="38"/>
  <c r="Z713" i="38"/>
  <c r="Y713" i="38"/>
  <c r="X713" i="38"/>
  <c r="Q713" i="38"/>
  <c r="S713" i="38" s="1"/>
  <c r="AK712" i="38"/>
  <c r="AJ712" i="38"/>
  <c r="AD712" i="38"/>
  <c r="AC712" i="38"/>
  <c r="AB712" i="38"/>
  <c r="AA712" i="38"/>
  <c r="Z712" i="38"/>
  <c r="Y712" i="38"/>
  <c r="AE712" i="38" s="1"/>
  <c r="AF712" i="38" s="1"/>
  <c r="X712" i="38"/>
  <c r="Q712" i="38"/>
  <c r="S712" i="38" s="1"/>
  <c r="AK711" i="38"/>
  <c r="AJ711" i="38"/>
  <c r="AD711" i="38"/>
  <c r="AC711" i="38"/>
  <c r="AB711" i="38"/>
  <c r="AA711" i="38"/>
  <c r="Z711" i="38"/>
  <c r="Y711" i="38"/>
  <c r="X711" i="38"/>
  <c r="AE711" i="38" s="1"/>
  <c r="AF711" i="38" s="1"/>
  <c r="Q711" i="38"/>
  <c r="S711" i="38" s="1"/>
  <c r="AK710" i="38"/>
  <c r="AJ710" i="38"/>
  <c r="AD710" i="38"/>
  <c r="AC710" i="38"/>
  <c r="AB710" i="38"/>
  <c r="AA710" i="38"/>
  <c r="Z710" i="38"/>
  <c r="Y710" i="38"/>
  <c r="X710" i="38"/>
  <c r="Q710" i="38"/>
  <c r="S710" i="38" s="1"/>
  <c r="AK709" i="38"/>
  <c r="AJ709" i="38"/>
  <c r="AD709" i="38"/>
  <c r="AC709" i="38"/>
  <c r="AB709" i="38"/>
  <c r="AA709" i="38"/>
  <c r="Z709" i="38"/>
  <c r="Y709" i="38"/>
  <c r="X709" i="38"/>
  <c r="Q709" i="38"/>
  <c r="S709" i="38" s="1"/>
  <c r="AK708" i="38"/>
  <c r="AJ708" i="38"/>
  <c r="AD708" i="38"/>
  <c r="AC708" i="38"/>
  <c r="AB708" i="38"/>
  <c r="AA708" i="38"/>
  <c r="Z708" i="38"/>
  <c r="Y708" i="38"/>
  <c r="X708" i="38"/>
  <c r="Q708" i="38"/>
  <c r="S708" i="38" s="1"/>
  <c r="AK707" i="38"/>
  <c r="AJ707" i="38"/>
  <c r="AD707" i="38"/>
  <c r="AC707" i="38"/>
  <c r="AB707" i="38"/>
  <c r="AA707" i="38"/>
  <c r="Z707" i="38"/>
  <c r="Y707" i="38"/>
  <c r="X707" i="38"/>
  <c r="Q707" i="38"/>
  <c r="S707" i="38" s="1"/>
  <c r="AK706" i="38"/>
  <c r="AJ706" i="38"/>
  <c r="AD706" i="38"/>
  <c r="AC706" i="38"/>
  <c r="AB706" i="38"/>
  <c r="AA706" i="38"/>
  <c r="Z706" i="38"/>
  <c r="Y706" i="38"/>
  <c r="X706" i="38"/>
  <c r="Q706" i="38"/>
  <c r="S706" i="38" s="1"/>
  <c r="AK705" i="38"/>
  <c r="AJ705" i="38"/>
  <c r="AD705" i="38"/>
  <c r="AC705" i="38"/>
  <c r="AB705" i="38"/>
  <c r="AA705" i="38"/>
  <c r="Z705" i="38"/>
  <c r="Y705" i="38"/>
  <c r="X705" i="38"/>
  <c r="Q705" i="38"/>
  <c r="S705" i="38" s="1"/>
  <c r="AK704" i="38"/>
  <c r="AJ704" i="38"/>
  <c r="AD704" i="38"/>
  <c r="AC704" i="38"/>
  <c r="AB704" i="38"/>
  <c r="AA704" i="38"/>
  <c r="Z704" i="38"/>
  <c r="Y704" i="38"/>
  <c r="X704" i="38"/>
  <c r="Q704" i="38"/>
  <c r="S704" i="38" s="1"/>
  <c r="AK703" i="38"/>
  <c r="AJ703" i="38"/>
  <c r="AD703" i="38"/>
  <c r="AC703" i="38"/>
  <c r="AB703" i="38"/>
  <c r="AA703" i="38"/>
  <c r="Z703" i="38"/>
  <c r="Y703" i="38"/>
  <c r="X703" i="38"/>
  <c r="Q703" i="38"/>
  <c r="S703" i="38" s="1"/>
  <c r="AK702" i="38"/>
  <c r="AJ702" i="38"/>
  <c r="AD702" i="38"/>
  <c r="AC702" i="38"/>
  <c r="AB702" i="38"/>
  <c r="AA702" i="38"/>
  <c r="Z702" i="38"/>
  <c r="Y702" i="38"/>
  <c r="X702" i="38"/>
  <c r="Q702" i="38"/>
  <c r="S702" i="38" s="1"/>
  <c r="AK701" i="38"/>
  <c r="AJ701" i="38"/>
  <c r="AD701" i="38"/>
  <c r="AC701" i="38"/>
  <c r="AB701" i="38"/>
  <c r="AA701" i="38"/>
  <c r="Z701" i="38"/>
  <c r="Y701" i="38"/>
  <c r="X701" i="38"/>
  <c r="Q701" i="38"/>
  <c r="S701" i="38" s="1"/>
  <c r="AK700" i="38"/>
  <c r="AJ700" i="38"/>
  <c r="AD700" i="38"/>
  <c r="AC700" i="38"/>
  <c r="AB700" i="38"/>
  <c r="AA700" i="38"/>
  <c r="Z700" i="38"/>
  <c r="Y700" i="38"/>
  <c r="X700" i="38"/>
  <c r="Q700" i="38"/>
  <c r="S700" i="38" s="1"/>
  <c r="AK699" i="38"/>
  <c r="AJ699" i="38"/>
  <c r="AD699" i="38"/>
  <c r="AC699" i="38"/>
  <c r="AB699" i="38"/>
  <c r="AA699" i="38"/>
  <c r="Z699" i="38"/>
  <c r="Y699" i="38"/>
  <c r="X699" i="38"/>
  <c r="Q699" i="38"/>
  <c r="S699" i="38" s="1"/>
  <c r="AK698" i="38"/>
  <c r="AJ698" i="38"/>
  <c r="AD698" i="38"/>
  <c r="AC698" i="38"/>
  <c r="AB698" i="38"/>
  <c r="AA698" i="38"/>
  <c r="Z698" i="38"/>
  <c r="Y698" i="38"/>
  <c r="X698" i="38"/>
  <c r="Q698" i="38"/>
  <c r="S698" i="38" s="1"/>
  <c r="AK697" i="38"/>
  <c r="AJ697" i="38"/>
  <c r="AD697" i="38"/>
  <c r="AC697" i="38"/>
  <c r="AB697" i="38"/>
  <c r="AA697" i="38"/>
  <c r="Z697" i="38"/>
  <c r="Y697" i="38"/>
  <c r="X697" i="38"/>
  <c r="Q697" i="38"/>
  <c r="S697" i="38" s="1"/>
  <c r="AK696" i="38"/>
  <c r="AJ696" i="38"/>
  <c r="AD696" i="38"/>
  <c r="AC696" i="38"/>
  <c r="AB696" i="38"/>
  <c r="AA696" i="38"/>
  <c r="Z696" i="38"/>
  <c r="Y696" i="38"/>
  <c r="X696" i="38"/>
  <c r="Q696" i="38"/>
  <c r="S696" i="38" s="1"/>
  <c r="AK695" i="38"/>
  <c r="AJ695" i="38"/>
  <c r="AD695" i="38"/>
  <c r="AC695" i="38"/>
  <c r="AB695" i="38"/>
  <c r="AA695" i="38"/>
  <c r="Z695" i="38"/>
  <c r="Y695" i="38"/>
  <c r="X695" i="38"/>
  <c r="Q695" i="38"/>
  <c r="S695" i="38" s="1"/>
  <c r="AK694" i="38"/>
  <c r="AJ694" i="38"/>
  <c r="AD694" i="38"/>
  <c r="AC694" i="38"/>
  <c r="AB694" i="38"/>
  <c r="AA694" i="38"/>
  <c r="Z694" i="38"/>
  <c r="Y694" i="38"/>
  <c r="X694" i="38"/>
  <c r="Q694" i="38"/>
  <c r="S694" i="38" s="1"/>
  <c r="AK693" i="38"/>
  <c r="AJ693" i="38"/>
  <c r="AD693" i="38"/>
  <c r="AC693" i="38"/>
  <c r="AB693" i="38"/>
  <c r="AA693" i="38"/>
  <c r="Z693" i="38"/>
  <c r="Y693" i="38"/>
  <c r="X693" i="38"/>
  <c r="Q693" i="38"/>
  <c r="S693" i="38" s="1"/>
  <c r="AK692" i="38"/>
  <c r="AJ692" i="38"/>
  <c r="AD692" i="38"/>
  <c r="AC692" i="38"/>
  <c r="AB692" i="38"/>
  <c r="AA692" i="38"/>
  <c r="Z692" i="38"/>
  <c r="Y692" i="38"/>
  <c r="X692" i="38"/>
  <c r="Q692" i="38"/>
  <c r="S692" i="38" s="1"/>
  <c r="AK691" i="38"/>
  <c r="AJ691" i="38"/>
  <c r="AD691" i="38"/>
  <c r="AC691" i="38"/>
  <c r="AB691" i="38"/>
  <c r="AA691" i="38"/>
  <c r="Z691" i="38"/>
  <c r="Y691" i="38"/>
  <c r="X691" i="38"/>
  <c r="Q691" i="38"/>
  <c r="S691" i="38" s="1"/>
  <c r="AK690" i="38"/>
  <c r="AJ690" i="38"/>
  <c r="AD690" i="38"/>
  <c r="AC690" i="38"/>
  <c r="AB690" i="38"/>
  <c r="AA690" i="38"/>
  <c r="Z690" i="38"/>
  <c r="Y690" i="38"/>
  <c r="X690" i="38"/>
  <c r="Q690" i="38"/>
  <c r="S690" i="38" s="1"/>
  <c r="AK689" i="38"/>
  <c r="AJ689" i="38"/>
  <c r="AD689" i="38"/>
  <c r="AC689" i="38"/>
  <c r="AB689" i="38"/>
  <c r="AA689" i="38"/>
  <c r="Z689" i="38"/>
  <c r="Y689" i="38"/>
  <c r="X689" i="38"/>
  <c r="Q689" i="38"/>
  <c r="S689" i="38" s="1"/>
  <c r="AK688" i="38"/>
  <c r="AJ688" i="38"/>
  <c r="AD688" i="38"/>
  <c r="AC688" i="38"/>
  <c r="AB688" i="38"/>
  <c r="AA688" i="38"/>
  <c r="Z688" i="38"/>
  <c r="Y688" i="38"/>
  <c r="X688" i="38"/>
  <c r="Q688" i="38"/>
  <c r="S688" i="38" s="1"/>
  <c r="AK687" i="38"/>
  <c r="AJ687" i="38"/>
  <c r="AD687" i="38"/>
  <c r="AC687" i="38"/>
  <c r="AB687" i="38"/>
  <c r="AA687" i="38"/>
  <c r="Z687" i="38"/>
  <c r="Y687" i="38"/>
  <c r="X687" i="38"/>
  <c r="Q687" i="38"/>
  <c r="S687" i="38" s="1"/>
  <c r="AK686" i="38"/>
  <c r="AJ686" i="38"/>
  <c r="AD686" i="38"/>
  <c r="AC686" i="38"/>
  <c r="AB686" i="38"/>
  <c r="AA686" i="38"/>
  <c r="Z686" i="38"/>
  <c r="Y686" i="38"/>
  <c r="X686" i="38"/>
  <c r="Q686" i="38"/>
  <c r="S686" i="38" s="1"/>
  <c r="AK685" i="38"/>
  <c r="AJ685" i="38"/>
  <c r="AD685" i="38"/>
  <c r="AC685" i="38"/>
  <c r="AB685" i="38"/>
  <c r="AA685" i="38"/>
  <c r="Z685" i="38"/>
  <c r="Y685" i="38"/>
  <c r="X685" i="38"/>
  <c r="Q685" i="38"/>
  <c r="S685" i="38" s="1"/>
  <c r="AK684" i="38"/>
  <c r="AJ684" i="38"/>
  <c r="AD684" i="38"/>
  <c r="AC684" i="38"/>
  <c r="AB684" i="38"/>
  <c r="AA684" i="38"/>
  <c r="Z684" i="38"/>
  <c r="Y684" i="38"/>
  <c r="X684" i="38"/>
  <c r="Q684" i="38"/>
  <c r="S684" i="38" s="1"/>
  <c r="AK683" i="38"/>
  <c r="AJ683" i="38"/>
  <c r="AD683" i="38"/>
  <c r="AC683" i="38"/>
  <c r="AB683" i="38"/>
  <c r="AA683" i="38"/>
  <c r="Z683" i="38"/>
  <c r="Y683" i="38"/>
  <c r="X683" i="38"/>
  <c r="Q683" i="38"/>
  <c r="S683" i="38" s="1"/>
  <c r="AK682" i="38"/>
  <c r="AJ682" i="38"/>
  <c r="AD682" i="38"/>
  <c r="AC682" i="38"/>
  <c r="AB682" i="38"/>
  <c r="AA682" i="38"/>
  <c r="Z682" i="38"/>
  <c r="Y682" i="38"/>
  <c r="X682" i="38"/>
  <c r="Q682" i="38"/>
  <c r="S682" i="38" s="1"/>
  <c r="AK681" i="38"/>
  <c r="AJ681" i="38"/>
  <c r="AD681" i="38"/>
  <c r="AC681" i="38"/>
  <c r="AB681" i="38"/>
  <c r="AA681" i="38"/>
  <c r="Z681" i="38"/>
  <c r="Y681" i="38"/>
  <c r="X681" i="38"/>
  <c r="Q681" i="38"/>
  <c r="S681" i="38" s="1"/>
  <c r="AK680" i="38"/>
  <c r="AJ680" i="38"/>
  <c r="AD680" i="38"/>
  <c r="AC680" i="38"/>
  <c r="AB680" i="38"/>
  <c r="AA680" i="38"/>
  <c r="Z680" i="38"/>
  <c r="Y680" i="38"/>
  <c r="X680" i="38"/>
  <c r="Q680" i="38"/>
  <c r="S680" i="38" s="1"/>
  <c r="AK679" i="38"/>
  <c r="AJ679" i="38"/>
  <c r="AD679" i="38"/>
  <c r="AC679" i="38"/>
  <c r="AB679" i="38"/>
  <c r="AA679" i="38"/>
  <c r="Z679" i="38"/>
  <c r="Y679" i="38"/>
  <c r="X679" i="38"/>
  <c r="Q679" i="38"/>
  <c r="S679" i="38" s="1"/>
  <c r="AK678" i="38"/>
  <c r="AJ678" i="38"/>
  <c r="AD678" i="38"/>
  <c r="AC678" i="38"/>
  <c r="AB678" i="38"/>
  <c r="AA678" i="38"/>
  <c r="Z678" i="38"/>
  <c r="Y678" i="38"/>
  <c r="X678" i="38"/>
  <c r="Q678" i="38"/>
  <c r="S678" i="38" s="1"/>
  <c r="AK677" i="38"/>
  <c r="AJ677" i="38"/>
  <c r="AD677" i="38"/>
  <c r="AC677" i="38"/>
  <c r="AB677" i="38"/>
  <c r="AA677" i="38"/>
  <c r="Z677" i="38"/>
  <c r="Y677" i="38"/>
  <c r="X677" i="38"/>
  <c r="Q677" i="38"/>
  <c r="S677" i="38" s="1"/>
  <c r="AK676" i="38"/>
  <c r="AJ676" i="38"/>
  <c r="AD676" i="38"/>
  <c r="AC676" i="38"/>
  <c r="AB676" i="38"/>
  <c r="AA676" i="38"/>
  <c r="Z676" i="38"/>
  <c r="Y676" i="38"/>
  <c r="X676" i="38"/>
  <c r="Q676" i="38"/>
  <c r="S676" i="38" s="1"/>
  <c r="AK675" i="38"/>
  <c r="AJ675" i="38"/>
  <c r="AD675" i="38"/>
  <c r="AC675" i="38"/>
  <c r="AB675" i="38"/>
  <c r="AA675" i="38"/>
  <c r="Z675" i="38"/>
  <c r="Y675" i="38"/>
  <c r="X675" i="38"/>
  <c r="Q675" i="38"/>
  <c r="S675" i="38" s="1"/>
  <c r="AK674" i="38"/>
  <c r="AJ674" i="38"/>
  <c r="AD674" i="38"/>
  <c r="AC674" i="38"/>
  <c r="AB674" i="38"/>
  <c r="AA674" i="38"/>
  <c r="Z674" i="38"/>
  <c r="Y674" i="38"/>
  <c r="X674" i="38"/>
  <c r="Q674" i="38"/>
  <c r="S674" i="38" s="1"/>
  <c r="AK673" i="38"/>
  <c r="AJ673" i="38"/>
  <c r="AD673" i="38"/>
  <c r="AC673" i="38"/>
  <c r="AB673" i="38"/>
  <c r="AA673" i="38"/>
  <c r="Z673" i="38"/>
  <c r="Y673" i="38"/>
  <c r="X673" i="38"/>
  <c r="Q673" i="38"/>
  <c r="S673" i="38" s="1"/>
  <c r="AK672" i="38"/>
  <c r="AJ672" i="38"/>
  <c r="AD672" i="38"/>
  <c r="AC672" i="38"/>
  <c r="AB672" i="38"/>
  <c r="AA672" i="38"/>
  <c r="Z672" i="38"/>
  <c r="Y672" i="38"/>
  <c r="X672" i="38"/>
  <c r="Q672" i="38"/>
  <c r="S672" i="38" s="1"/>
  <c r="AK671" i="38"/>
  <c r="AJ671" i="38"/>
  <c r="AD671" i="38"/>
  <c r="AC671" i="38"/>
  <c r="AB671" i="38"/>
  <c r="AA671" i="38"/>
  <c r="Z671" i="38"/>
  <c r="Y671" i="38"/>
  <c r="X671" i="38"/>
  <c r="Q671" i="38"/>
  <c r="S671" i="38" s="1"/>
  <c r="AK670" i="38"/>
  <c r="AJ670" i="38"/>
  <c r="AD670" i="38"/>
  <c r="AC670" i="38"/>
  <c r="AB670" i="38"/>
  <c r="AA670" i="38"/>
  <c r="Z670" i="38"/>
  <c r="Y670" i="38"/>
  <c r="X670" i="38"/>
  <c r="Q670" i="38"/>
  <c r="S670" i="38" s="1"/>
  <c r="AK669" i="38"/>
  <c r="AJ669" i="38"/>
  <c r="AD669" i="38"/>
  <c r="AC669" i="38"/>
  <c r="AB669" i="38"/>
  <c r="AA669" i="38"/>
  <c r="Z669" i="38"/>
  <c r="Y669" i="38"/>
  <c r="X669" i="38"/>
  <c r="Q669" i="38"/>
  <c r="S669" i="38" s="1"/>
  <c r="AK668" i="38"/>
  <c r="AJ668" i="38"/>
  <c r="AD668" i="38"/>
  <c r="AC668" i="38"/>
  <c r="AB668" i="38"/>
  <c r="AA668" i="38"/>
  <c r="Z668" i="38"/>
  <c r="Y668" i="38"/>
  <c r="X668" i="38"/>
  <c r="Q668" i="38"/>
  <c r="S668" i="38" s="1"/>
  <c r="AK667" i="38"/>
  <c r="AJ667" i="38"/>
  <c r="AD667" i="38"/>
  <c r="AC667" i="38"/>
  <c r="AB667" i="38"/>
  <c r="AA667" i="38"/>
  <c r="Z667" i="38"/>
  <c r="Y667" i="38"/>
  <c r="X667" i="38"/>
  <c r="Q667" i="38"/>
  <c r="S667" i="38" s="1"/>
  <c r="AK666" i="38"/>
  <c r="AJ666" i="38"/>
  <c r="AD666" i="38"/>
  <c r="AC666" i="38"/>
  <c r="AB666" i="38"/>
  <c r="AA666" i="38"/>
  <c r="Z666" i="38"/>
  <c r="Y666" i="38"/>
  <c r="X666" i="38"/>
  <c r="Q666" i="38"/>
  <c r="S666" i="38" s="1"/>
  <c r="AK665" i="38"/>
  <c r="AJ665" i="38"/>
  <c r="AD665" i="38"/>
  <c r="AC665" i="38"/>
  <c r="AB665" i="38"/>
  <c r="AA665" i="38"/>
  <c r="Z665" i="38"/>
  <c r="Y665" i="38"/>
  <c r="X665" i="38"/>
  <c r="Q665" i="38"/>
  <c r="S665" i="38" s="1"/>
  <c r="AK664" i="38"/>
  <c r="AJ664" i="38"/>
  <c r="AD664" i="38"/>
  <c r="AC664" i="38"/>
  <c r="AB664" i="38"/>
  <c r="AA664" i="38"/>
  <c r="Z664" i="38"/>
  <c r="Y664" i="38"/>
  <c r="X664" i="38"/>
  <c r="Q664" i="38"/>
  <c r="S664" i="38" s="1"/>
  <c r="AK663" i="38"/>
  <c r="AJ663" i="38"/>
  <c r="AD663" i="38"/>
  <c r="AC663" i="38"/>
  <c r="AB663" i="38"/>
  <c r="AA663" i="38"/>
  <c r="Z663" i="38"/>
  <c r="Y663" i="38"/>
  <c r="X663" i="38"/>
  <c r="Q663" i="38"/>
  <c r="S663" i="38" s="1"/>
  <c r="AK662" i="38"/>
  <c r="AJ662" i="38"/>
  <c r="AD662" i="38"/>
  <c r="AC662" i="38"/>
  <c r="AB662" i="38"/>
  <c r="AA662" i="38"/>
  <c r="Z662" i="38"/>
  <c r="Y662" i="38"/>
  <c r="X662" i="38"/>
  <c r="Q662" i="38"/>
  <c r="S662" i="38" s="1"/>
  <c r="AK661" i="38"/>
  <c r="AJ661" i="38"/>
  <c r="AD661" i="38"/>
  <c r="AC661" i="38"/>
  <c r="AB661" i="38"/>
  <c r="AA661" i="38"/>
  <c r="Z661" i="38"/>
  <c r="Y661" i="38"/>
  <c r="X661" i="38"/>
  <c r="Q661" i="38"/>
  <c r="S661" i="38" s="1"/>
  <c r="AK660" i="38"/>
  <c r="AJ660" i="38"/>
  <c r="AD660" i="38"/>
  <c r="AC660" i="38"/>
  <c r="AB660" i="38"/>
  <c r="AA660" i="38"/>
  <c r="Z660" i="38"/>
  <c r="Y660" i="38"/>
  <c r="X660" i="38"/>
  <c r="Q660" i="38"/>
  <c r="S660" i="38" s="1"/>
  <c r="AK659" i="38"/>
  <c r="AJ659" i="38"/>
  <c r="AD659" i="38"/>
  <c r="AC659" i="38"/>
  <c r="AB659" i="38"/>
  <c r="AA659" i="38"/>
  <c r="Z659" i="38"/>
  <c r="Y659" i="38"/>
  <c r="X659" i="38"/>
  <c r="Q659" i="38"/>
  <c r="S659" i="38" s="1"/>
  <c r="AK658" i="38"/>
  <c r="AJ658" i="38"/>
  <c r="AD658" i="38"/>
  <c r="AC658" i="38"/>
  <c r="AB658" i="38"/>
  <c r="AA658" i="38"/>
  <c r="Z658" i="38"/>
  <c r="Y658" i="38"/>
  <c r="X658" i="38"/>
  <c r="Q658" i="38"/>
  <c r="S658" i="38" s="1"/>
  <c r="AK657" i="38"/>
  <c r="AJ657" i="38"/>
  <c r="AD657" i="38"/>
  <c r="AC657" i="38"/>
  <c r="AB657" i="38"/>
  <c r="AA657" i="38"/>
  <c r="Z657" i="38"/>
  <c r="Y657" i="38"/>
  <c r="X657" i="38"/>
  <c r="Q657" i="38"/>
  <c r="S657" i="38" s="1"/>
  <c r="AK656" i="38"/>
  <c r="AJ656" i="38"/>
  <c r="AD656" i="38"/>
  <c r="AC656" i="38"/>
  <c r="AB656" i="38"/>
  <c r="AA656" i="38"/>
  <c r="Z656" i="38"/>
  <c r="Y656" i="38"/>
  <c r="X656" i="38"/>
  <c r="Q656" i="38"/>
  <c r="S656" i="38" s="1"/>
  <c r="AK655" i="38"/>
  <c r="AJ655" i="38"/>
  <c r="AD655" i="38"/>
  <c r="AC655" i="38"/>
  <c r="AB655" i="38"/>
  <c r="AA655" i="38"/>
  <c r="Z655" i="38"/>
  <c r="Y655" i="38"/>
  <c r="X655" i="38"/>
  <c r="Q655" i="38"/>
  <c r="S655" i="38" s="1"/>
  <c r="AK654" i="38"/>
  <c r="AJ654" i="38"/>
  <c r="AD654" i="38"/>
  <c r="AC654" i="38"/>
  <c r="AB654" i="38"/>
  <c r="AA654" i="38"/>
  <c r="Z654" i="38"/>
  <c r="Y654" i="38"/>
  <c r="X654" i="38"/>
  <c r="Q654" i="38"/>
  <c r="S654" i="38" s="1"/>
  <c r="AK653" i="38"/>
  <c r="AJ653" i="38"/>
  <c r="AD653" i="38"/>
  <c r="AC653" i="38"/>
  <c r="AB653" i="38"/>
  <c r="AA653" i="38"/>
  <c r="Z653" i="38"/>
  <c r="Y653" i="38"/>
  <c r="X653" i="38"/>
  <c r="Q653" i="38"/>
  <c r="S653" i="38" s="1"/>
  <c r="AK652" i="38"/>
  <c r="AJ652" i="38"/>
  <c r="AD652" i="38"/>
  <c r="AC652" i="38"/>
  <c r="AB652" i="38"/>
  <c r="AA652" i="38"/>
  <c r="Z652" i="38"/>
  <c r="Y652" i="38"/>
  <c r="X652" i="38"/>
  <c r="Q652" i="38"/>
  <c r="S652" i="38" s="1"/>
  <c r="AK651" i="38"/>
  <c r="AJ651" i="38"/>
  <c r="AD651" i="38"/>
  <c r="AC651" i="38"/>
  <c r="AB651" i="38"/>
  <c r="AA651" i="38"/>
  <c r="Z651" i="38"/>
  <c r="Y651" i="38"/>
  <c r="X651" i="38"/>
  <c r="Q651" i="38"/>
  <c r="S651" i="38" s="1"/>
  <c r="AK650" i="38"/>
  <c r="AJ650" i="38"/>
  <c r="AD650" i="38"/>
  <c r="AC650" i="38"/>
  <c r="AB650" i="38"/>
  <c r="AA650" i="38"/>
  <c r="Z650" i="38"/>
  <c r="Y650" i="38"/>
  <c r="X650" i="38"/>
  <c r="Q650" i="38"/>
  <c r="S650" i="38" s="1"/>
  <c r="AK649" i="38"/>
  <c r="AJ649" i="38"/>
  <c r="AD649" i="38"/>
  <c r="AC649" i="38"/>
  <c r="AB649" i="38"/>
  <c r="AA649" i="38"/>
  <c r="Z649" i="38"/>
  <c r="Y649" i="38"/>
  <c r="X649" i="38"/>
  <c r="Q649" i="38"/>
  <c r="S649" i="38" s="1"/>
  <c r="AK648" i="38"/>
  <c r="AJ648" i="38"/>
  <c r="AD648" i="38"/>
  <c r="AC648" i="38"/>
  <c r="AB648" i="38"/>
  <c r="AA648" i="38"/>
  <c r="Z648" i="38"/>
  <c r="Y648" i="38"/>
  <c r="X648" i="38"/>
  <c r="S648" i="38"/>
  <c r="Q648" i="38"/>
  <c r="AK647" i="38"/>
  <c r="AJ647" i="38"/>
  <c r="AD647" i="38"/>
  <c r="AC647" i="38"/>
  <c r="AB647" i="38"/>
  <c r="AA647" i="38"/>
  <c r="Z647" i="38"/>
  <c r="Y647" i="38"/>
  <c r="X647" i="38"/>
  <c r="Q647" i="38"/>
  <c r="S647" i="38" s="1"/>
  <c r="AK646" i="38"/>
  <c r="AJ646" i="38"/>
  <c r="AD646" i="38"/>
  <c r="AC646" i="38"/>
  <c r="AB646" i="38"/>
  <c r="AA646" i="38"/>
  <c r="Z646" i="38"/>
  <c r="Y646" i="38"/>
  <c r="X646" i="38"/>
  <c r="Q646" i="38"/>
  <c r="S646" i="38" s="1"/>
  <c r="AK645" i="38"/>
  <c r="AJ645" i="38"/>
  <c r="AD645" i="38"/>
  <c r="AC645" i="38"/>
  <c r="AB645" i="38"/>
  <c r="AA645" i="38"/>
  <c r="Z645" i="38"/>
  <c r="Y645" i="38"/>
  <c r="X645" i="38"/>
  <c r="Q645" i="38"/>
  <c r="S645" i="38" s="1"/>
  <c r="AK644" i="38"/>
  <c r="AJ644" i="38"/>
  <c r="AD644" i="38"/>
  <c r="AC644" i="38"/>
  <c r="AB644" i="38"/>
  <c r="AA644" i="38"/>
  <c r="Z644" i="38"/>
  <c r="Y644" i="38"/>
  <c r="X644" i="38"/>
  <c r="Q644" i="38"/>
  <c r="S644" i="38" s="1"/>
  <c r="AK643" i="38"/>
  <c r="AJ643" i="38"/>
  <c r="AD643" i="38"/>
  <c r="AC643" i="38"/>
  <c r="AB643" i="38"/>
  <c r="AA643" i="38"/>
  <c r="Z643" i="38"/>
  <c r="Y643" i="38"/>
  <c r="X643" i="38"/>
  <c r="Q643" i="38"/>
  <c r="S643" i="38" s="1"/>
  <c r="AK642" i="38"/>
  <c r="AJ642" i="38"/>
  <c r="AD642" i="38"/>
  <c r="AC642" i="38"/>
  <c r="AB642" i="38"/>
  <c r="AA642" i="38"/>
  <c r="Z642" i="38"/>
  <c r="Y642" i="38"/>
  <c r="X642" i="38"/>
  <c r="Q642" i="38"/>
  <c r="S642" i="38" s="1"/>
  <c r="AK641" i="38"/>
  <c r="AJ641" i="38"/>
  <c r="AD641" i="38"/>
  <c r="AC641" i="38"/>
  <c r="AB641" i="38"/>
  <c r="AA641" i="38"/>
  <c r="Z641" i="38"/>
  <c r="Y641" i="38"/>
  <c r="X641" i="38"/>
  <c r="Q641" i="38"/>
  <c r="S641" i="38" s="1"/>
  <c r="AK640" i="38"/>
  <c r="AJ640" i="38"/>
  <c r="AD640" i="38"/>
  <c r="AC640" i="38"/>
  <c r="AB640" i="38"/>
  <c r="AA640" i="38"/>
  <c r="Z640" i="38"/>
  <c r="Y640" i="38"/>
  <c r="X640" i="38"/>
  <c r="Q640" i="38"/>
  <c r="S640" i="38" s="1"/>
  <c r="AK639" i="38"/>
  <c r="AJ639" i="38"/>
  <c r="AD639" i="38"/>
  <c r="AC639" i="38"/>
  <c r="AB639" i="38"/>
  <c r="AA639" i="38"/>
  <c r="Z639" i="38"/>
  <c r="Y639" i="38"/>
  <c r="X639" i="38"/>
  <c r="Q639" i="38"/>
  <c r="S639" i="38" s="1"/>
  <c r="AK638" i="38"/>
  <c r="AJ638" i="38"/>
  <c r="AD638" i="38"/>
  <c r="AC638" i="38"/>
  <c r="AB638" i="38"/>
  <c r="AA638" i="38"/>
  <c r="Z638" i="38"/>
  <c r="Y638" i="38"/>
  <c r="X638" i="38"/>
  <c r="Q638" i="38"/>
  <c r="S638" i="38" s="1"/>
  <c r="AK637" i="38"/>
  <c r="AJ637" i="38"/>
  <c r="AD637" i="38"/>
  <c r="AC637" i="38"/>
  <c r="AB637" i="38"/>
  <c r="AA637" i="38"/>
  <c r="Z637" i="38"/>
  <c r="Y637" i="38"/>
  <c r="X637" i="38"/>
  <c r="Q637" i="38"/>
  <c r="S637" i="38" s="1"/>
  <c r="AK636" i="38"/>
  <c r="AJ636" i="38"/>
  <c r="AD636" i="38"/>
  <c r="AC636" i="38"/>
  <c r="AB636" i="38"/>
  <c r="AA636" i="38"/>
  <c r="Z636" i="38"/>
  <c r="Y636" i="38"/>
  <c r="X636" i="38"/>
  <c r="Q636" i="38"/>
  <c r="S636" i="38" s="1"/>
  <c r="AK635" i="38"/>
  <c r="AJ635" i="38"/>
  <c r="AD635" i="38"/>
  <c r="AC635" i="38"/>
  <c r="AB635" i="38"/>
  <c r="AA635" i="38"/>
  <c r="Z635" i="38"/>
  <c r="Y635" i="38"/>
  <c r="X635" i="38"/>
  <c r="Q635" i="38"/>
  <c r="S635" i="38" s="1"/>
  <c r="AK634" i="38"/>
  <c r="AJ634" i="38"/>
  <c r="AD634" i="38"/>
  <c r="AC634" i="38"/>
  <c r="AB634" i="38"/>
  <c r="AA634" i="38"/>
  <c r="Z634" i="38"/>
  <c r="Y634" i="38"/>
  <c r="X634" i="38"/>
  <c r="Q634" i="38"/>
  <c r="S634" i="38" s="1"/>
  <c r="AK633" i="38"/>
  <c r="AJ633" i="38"/>
  <c r="AD633" i="38"/>
  <c r="AC633" i="38"/>
  <c r="AB633" i="38"/>
  <c r="AA633" i="38"/>
  <c r="Z633" i="38"/>
  <c r="Y633" i="38"/>
  <c r="X633" i="38"/>
  <c r="Q633" i="38"/>
  <c r="S633" i="38" s="1"/>
  <c r="AK632" i="38"/>
  <c r="AJ632" i="38"/>
  <c r="AD632" i="38"/>
  <c r="AC632" i="38"/>
  <c r="AB632" i="38"/>
  <c r="AA632" i="38"/>
  <c r="Z632" i="38"/>
  <c r="Y632" i="38"/>
  <c r="X632" i="38"/>
  <c r="Q632" i="38"/>
  <c r="S632" i="38" s="1"/>
  <c r="AK631" i="38"/>
  <c r="AJ631" i="38"/>
  <c r="AD631" i="38"/>
  <c r="AC631" i="38"/>
  <c r="AB631" i="38"/>
  <c r="AA631" i="38"/>
  <c r="Z631" i="38"/>
  <c r="Y631" i="38"/>
  <c r="X631" i="38"/>
  <c r="Q631" i="38"/>
  <c r="S631" i="38" s="1"/>
  <c r="AK630" i="38"/>
  <c r="AJ630" i="38"/>
  <c r="AD630" i="38"/>
  <c r="AC630" i="38"/>
  <c r="AB630" i="38"/>
  <c r="AA630" i="38"/>
  <c r="Z630" i="38"/>
  <c r="Y630" i="38"/>
  <c r="X630" i="38"/>
  <c r="Q630" i="38"/>
  <c r="S630" i="38" s="1"/>
  <c r="AK629" i="38"/>
  <c r="AJ629" i="38"/>
  <c r="AD629" i="38"/>
  <c r="AC629" i="38"/>
  <c r="AB629" i="38"/>
  <c r="AA629" i="38"/>
  <c r="Z629" i="38"/>
  <c r="Y629" i="38"/>
  <c r="X629" i="38"/>
  <c r="Q629" i="38"/>
  <c r="S629" i="38" s="1"/>
  <c r="AK628" i="38"/>
  <c r="AJ628" i="38"/>
  <c r="AD628" i="38"/>
  <c r="AC628" i="38"/>
  <c r="AB628" i="38"/>
  <c r="AA628" i="38"/>
  <c r="Z628" i="38"/>
  <c r="Y628" i="38"/>
  <c r="X628" i="38"/>
  <c r="Q628" i="38"/>
  <c r="S628" i="38" s="1"/>
  <c r="AK627" i="38"/>
  <c r="AJ627" i="38"/>
  <c r="AD627" i="38"/>
  <c r="AC627" i="38"/>
  <c r="AB627" i="38"/>
  <c r="AA627" i="38"/>
  <c r="Z627" i="38"/>
  <c r="Y627" i="38"/>
  <c r="X627" i="38"/>
  <c r="Q627" i="38"/>
  <c r="S627" i="38" s="1"/>
  <c r="AK626" i="38"/>
  <c r="AJ626" i="38"/>
  <c r="AD626" i="38"/>
  <c r="AC626" i="38"/>
  <c r="AB626" i="38"/>
  <c r="AA626" i="38"/>
  <c r="Z626" i="38"/>
  <c r="Y626" i="38"/>
  <c r="X626" i="38"/>
  <c r="Q626" i="38"/>
  <c r="S626" i="38" s="1"/>
  <c r="AK625" i="38"/>
  <c r="AJ625" i="38"/>
  <c r="AD625" i="38"/>
  <c r="AC625" i="38"/>
  <c r="AB625" i="38"/>
  <c r="AA625" i="38"/>
  <c r="Z625" i="38"/>
  <c r="Y625" i="38"/>
  <c r="X625" i="38"/>
  <c r="Q625" i="38"/>
  <c r="S625" i="38" s="1"/>
  <c r="AK624" i="38"/>
  <c r="AJ624" i="38"/>
  <c r="AD624" i="38"/>
  <c r="AC624" i="38"/>
  <c r="AB624" i="38"/>
  <c r="AA624" i="38"/>
  <c r="Z624" i="38"/>
  <c r="Y624" i="38"/>
  <c r="X624" i="38"/>
  <c r="Q624" i="38"/>
  <c r="S624" i="38" s="1"/>
  <c r="AK623" i="38"/>
  <c r="AJ623" i="38"/>
  <c r="AD623" i="38"/>
  <c r="AC623" i="38"/>
  <c r="AB623" i="38"/>
  <c r="AA623" i="38"/>
  <c r="Z623" i="38"/>
  <c r="Y623" i="38"/>
  <c r="X623" i="38"/>
  <c r="Q623" i="38"/>
  <c r="S623" i="38" s="1"/>
  <c r="AK622" i="38"/>
  <c r="AJ622" i="38"/>
  <c r="AD622" i="38"/>
  <c r="AC622" i="38"/>
  <c r="AB622" i="38"/>
  <c r="AA622" i="38"/>
  <c r="Z622" i="38"/>
  <c r="Y622" i="38"/>
  <c r="X622" i="38"/>
  <c r="Q622" i="38"/>
  <c r="S622" i="38" s="1"/>
  <c r="AK621" i="38"/>
  <c r="AJ621" i="38"/>
  <c r="AD621" i="38"/>
  <c r="AC621" i="38"/>
  <c r="AB621" i="38"/>
  <c r="AA621" i="38"/>
  <c r="Z621" i="38"/>
  <c r="Y621" i="38"/>
  <c r="X621" i="38"/>
  <c r="Q621" i="38"/>
  <c r="S621" i="38" s="1"/>
  <c r="AK620" i="38"/>
  <c r="AJ620" i="38"/>
  <c r="AD620" i="38"/>
  <c r="AC620" i="38"/>
  <c r="AB620" i="38"/>
  <c r="AA620" i="38"/>
  <c r="Z620" i="38"/>
  <c r="Y620" i="38"/>
  <c r="X620" i="38"/>
  <c r="Q620" i="38"/>
  <c r="S620" i="38" s="1"/>
  <c r="AK619" i="38"/>
  <c r="AJ619" i="38"/>
  <c r="AD619" i="38"/>
  <c r="AC619" i="38"/>
  <c r="AB619" i="38"/>
  <c r="AA619" i="38"/>
  <c r="Z619" i="38"/>
  <c r="Y619" i="38"/>
  <c r="X619" i="38"/>
  <c r="Q619" i="38"/>
  <c r="S619" i="38" s="1"/>
  <c r="AK618" i="38"/>
  <c r="AJ618" i="38"/>
  <c r="AD618" i="38"/>
  <c r="AC618" i="38"/>
  <c r="AB618" i="38"/>
  <c r="AA618" i="38"/>
  <c r="Z618" i="38"/>
  <c r="Y618" i="38"/>
  <c r="X618" i="38"/>
  <c r="Q618" i="38"/>
  <c r="S618" i="38" s="1"/>
  <c r="AK617" i="38"/>
  <c r="AJ617" i="38"/>
  <c r="AD617" i="38"/>
  <c r="AC617" i="38"/>
  <c r="AB617" i="38"/>
  <c r="AA617" i="38"/>
  <c r="Z617" i="38"/>
  <c r="Y617" i="38"/>
  <c r="X617" i="38"/>
  <c r="Q617" i="38"/>
  <c r="S617" i="38" s="1"/>
  <c r="AK616" i="38"/>
  <c r="AJ616" i="38"/>
  <c r="AD616" i="38"/>
  <c r="AC616" i="38"/>
  <c r="AB616" i="38"/>
  <c r="AA616" i="38"/>
  <c r="Z616" i="38"/>
  <c r="Y616" i="38"/>
  <c r="X616" i="38"/>
  <c r="Q616" i="38"/>
  <c r="S616" i="38" s="1"/>
  <c r="AK615" i="38"/>
  <c r="AJ615" i="38"/>
  <c r="AD615" i="38"/>
  <c r="AC615" i="38"/>
  <c r="AB615" i="38"/>
  <c r="AA615" i="38"/>
  <c r="Z615" i="38"/>
  <c r="Y615" i="38"/>
  <c r="X615" i="38"/>
  <c r="Q615" i="38"/>
  <c r="S615" i="38" s="1"/>
  <c r="AK614" i="38"/>
  <c r="AJ614" i="38"/>
  <c r="AD614" i="38"/>
  <c r="AC614" i="38"/>
  <c r="AB614" i="38"/>
  <c r="AA614" i="38"/>
  <c r="Z614" i="38"/>
  <c r="Y614" i="38"/>
  <c r="X614" i="38"/>
  <c r="Q614" i="38"/>
  <c r="S614" i="38" s="1"/>
  <c r="AK613" i="38"/>
  <c r="AJ613" i="38"/>
  <c r="AD613" i="38"/>
  <c r="AC613" i="38"/>
  <c r="AB613" i="38"/>
  <c r="AA613" i="38"/>
  <c r="Z613" i="38"/>
  <c r="Y613" i="38"/>
  <c r="X613" i="38"/>
  <c r="Q613" i="38"/>
  <c r="S613" i="38" s="1"/>
  <c r="AK612" i="38"/>
  <c r="AJ612" i="38"/>
  <c r="AD612" i="38"/>
  <c r="AC612" i="38"/>
  <c r="AB612" i="38"/>
  <c r="AA612" i="38"/>
  <c r="Z612" i="38"/>
  <c r="Y612" i="38"/>
  <c r="X612" i="38"/>
  <c r="Q612" i="38"/>
  <c r="S612" i="38" s="1"/>
  <c r="AK611" i="38"/>
  <c r="AJ611" i="38"/>
  <c r="AD611" i="38"/>
  <c r="AC611" i="38"/>
  <c r="AB611" i="38"/>
  <c r="AA611" i="38"/>
  <c r="Z611" i="38"/>
  <c r="Y611" i="38"/>
  <c r="X611" i="38"/>
  <c r="Q611" i="38"/>
  <c r="S611" i="38" s="1"/>
  <c r="AK610" i="38"/>
  <c r="AJ610" i="38"/>
  <c r="AD610" i="38"/>
  <c r="AC610" i="38"/>
  <c r="AB610" i="38"/>
  <c r="AA610" i="38"/>
  <c r="Z610" i="38"/>
  <c r="Y610" i="38"/>
  <c r="X610" i="38"/>
  <c r="Q610" i="38"/>
  <c r="S610" i="38" s="1"/>
  <c r="AK609" i="38"/>
  <c r="AJ609" i="38"/>
  <c r="AD609" i="38"/>
  <c r="AC609" i="38"/>
  <c r="AB609" i="38"/>
  <c r="AA609" i="38"/>
  <c r="Z609" i="38"/>
  <c r="Y609" i="38"/>
  <c r="X609" i="38"/>
  <c r="Q609" i="38"/>
  <c r="S609" i="38" s="1"/>
  <c r="AK608" i="38"/>
  <c r="AJ608" i="38"/>
  <c r="AD608" i="38"/>
  <c r="AC608" i="38"/>
  <c r="AB608" i="38"/>
  <c r="AA608" i="38"/>
  <c r="Z608" i="38"/>
  <c r="Y608" i="38"/>
  <c r="X608" i="38"/>
  <c r="Q608" i="38"/>
  <c r="S608" i="38" s="1"/>
  <c r="AK607" i="38"/>
  <c r="AJ607" i="38"/>
  <c r="AD607" i="38"/>
  <c r="AC607" i="38"/>
  <c r="AB607" i="38"/>
  <c r="AA607" i="38"/>
  <c r="Z607" i="38"/>
  <c r="Y607" i="38"/>
  <c r="X607" i="38"/>
  <c r="Q607" i="38"/>
  <c r="S607" i="38" s="1"/>
  <c r="AK606" i="38"/>
  <c r="AJ606" i="38"/>
  <c r="AD606" i="38"/>
  <c r="AC606" i="38"/>
  <c r="AB606" i="38"/>
  <c r="AA606" i="38"/>
  <c r="Z606" i="38"/>
  <c r="Y606" i="38"/>
  <c r="X606" i="38"/>
  <c r="Q606" i="38"/>
  <c r="S606" i="38" s="1"/>
  <c r="AK605" i="38"/>
  <c r="AJ605" i="38"/>
  <c r="AD605" i="38"/>
  <c r="AC605" i="38"/>
  <c r="AB605" i="38"/>
  <c r="AA605" i="38"/>
  <c r="Z605" i="38"/>
  <c r="Y605" i="38"/>
  <c r="X605" i="38"/>
  <c r="Q605" i="38"/>
  <c r="S605" i="38" s="1"/>
  <c r="AK604" i="38"/>
  <c r="AJ604" i="38"/>
  <c r="AD604" i="38"/>
  <c r="AC604" i="38"/>
  <c r="AB604" i="38"/>
  <c r="AA604" i="38"/>
  <c r="Z604" i="38"/>
  <c r="Y604" i="38"/>
  <c r="X604" i="38"/>
  <c r="Q604" i="38"/>
  <c r="S604" i="38" s="1"/>
  <c r="AK603" i="38"/>
  <c r="AJ603" i="38"/>
  <c r="AD603" i="38"/>
  <c r="AC603" i="38"/>
  <c r="AB603" i="38"/>
  <c r="AA603" i="38"/>
  <c r="Z603" i="38"/>
  <c r="Y603" i="38"/>
  <c r="X603" i="38"/>
  <c r="Q603" i="38"/>
  <c r="S603" i="38" s="1"/>
  <c r="AK602" i="38"/>
  <c r="AJ602" i="38"/>
  <c r="AD602" i="38"/>
  <c r="AC602" i="38"/>
  <c r="AB602" i="38"/>
  <c r="AA602" i="38"/>
  <c r="Z602" i="38"/>
  <c r="Y602" i="38"/>
  <c r="X602" i="38"/>
  <c r="Q602" i="38"/>
  <c r="S602" i="38" s="1"/>
  <c r="AK601" i="38"/>
  <c r="AJ601" i="38"/>
  <c r="AD601" i="38"/>
  <c r="AC601" i="38"/>
  <c r="AB601" i="38"/>
  <c r="AA601" i="38"/>
  <c r="Z601" i="38"/>
  <c r="Y601" i="38"/>
  <c r="X601" i="38"/>
  <c r="Q601" i="38"/>
  <c r="S601" i="38" s="1"/>
  <c r="AK600" i="38"/>
  <c r="AJ600" i="38"/>
  <c r="AD600" i="38"/>
  <c r="AC600" i="38"/>
  <c r="AB600" i="38"/>
  <c r="AA600" i="38"/>
  <c r="Z600" i="38"/>
  <c r="Y600" i="38"/>
  <c r="X600" i="38"/>
  <c r="Q600" i="38"/>
  <c r="S600" i="38" s="1"/>
  <c r="AK599" i="38"/>
  <c r="AJ599" i="38"/>
  <c r="AD599" i="38"/>
  <c r="AC599" i="38"/>
  <c r="AB599" i="38"/>
  <c r="AA599" i="38"/>
  <c r="Z599" i="38"/>
  <c r="Y599" i="38"/>
  <c r="X599" i="38"/>
  <c r="Q599" i="38"/>
  <c r="S599" i="38" s="1"/>
  <c r="AK598" i="38"/>
  <c r="AJ598" i="38"/>
  <c r="AD598" i="38"/>
  <c r="AC598" i="38"/>
  <c r="AB598" i="38"/>
  <c r="AA598" i="38"/>
  <c r="Z598" i="38"/>
  <c r="Y598" i="38"/>
  <c r="X598" i="38"/>
  <c r="Q598" i="38"/>
  <c r="S598" i="38" s="1"/>
  <c r="AK597" i="38"/>
  <c r="AJ597" i="38"/>
  <c r="AD597" i="38"/>
  <c r="AC597" i="38"/>
  <c r="AB597" i="38"/>
  <c r="AA597" i="38"/>
  <c r="Z597" i="38"/>
  <c r="Y597" i="38"/>
  <c r="X597" i="38"/>
  <c r="Q597" i="38"/>
  <c r="S597" i="38" s="1"/>
  <c r="AK596" i="38"/>
  <c r="AJ596" i="38"/>
  <c r="AD596" i="38"/>
  <c r="AC596" i="38"/>
  <c r="AB596" i="38"/>
  <c r="AA596" i="38"/>
  <c r="Z596" i="38"/>
  <c r="Y596" i="38"/>
  <c r="X596" i="38"/>
  <c r="Q596" i="38"/>
  <c r="S596" i="38" s="1"/>
  <c r="AK595" i="38"/>
  <c r="AJ595" i="38"/>
  <c r="AD595" i="38"/>
  <c r="AC595" i="38"/>
  <c r="AB595" i="38"/>
  <c r="AA595" i="38"/>
  <c r="Z595" i="38"/>
  <c r="Y595" i="38"/>
  <c r="X595" i="38"/>
  <c r="Q595" i="38"/>
  <c r="S595" i="38" s="1"/>
  <c r="AK594" i="38"/>
  <c r="AJ594" i="38"/>
  <c r="AD594" i="38"/>
  <c r="AC594" i="38"/>
  <c r="AB594" i="38"/>
  <c r="AA594" i="38"/>
  <c r="Z594" i="38"/>
  <c r="Y594" i="38"/>
  <c r="X594" i="38"/>
  <c r="Q594" i="38"/>
  <c r="S594" i="38" s="1"/>
  <c r="AK593" i="38"/>
  <c r="AJ593" i="38"/>
  <c r="AD593" i="38"/>
  <c r="AC593" i="38"/>
  <c r="AB593" i="38"/>
  <c r="AA593" i="38"/>
  <c r="Z593" i="38"/>
  <c r="Y593" i="38"/>
  <c r="X593" i="38"/>
  <c r="Q593" i="38"/>
  <c r="S593" i="38" s="1"/>
  <c r="AK592" i="38"/>
  <c r="AJ592" i="38"/>
  <c r="AD592" i="38"/>
  <c r="AC592" i="38"/>
  <c r="AB592" i="38"/>
  <c r="AA592" i="38"/>
  <c r="Z592" i="38"/>
  <c r="Y592" i="38"/>
  <c r="X592" i="38"/>
  <c r="Q592" i="38"/>
  <c r="S592" i="38" s="1"/>
  <c r="AK591" i="38"/>
  <c r="AJ591" i="38"/>
  <c r="AD591" i="38"/>
  <c r="AC591" i="38"/>
  <c r="AB591" i="38"/>
  <c r="AA591" i="38"/>
  <c r="Z591" i="38"/>
  <c r="Y591" i="38"/>
  <c r="X591" i="38"/>
  <c r="Q591" i="38"/>
  <c r="S591" i="38" s="1"/>
  <c r="AK590" i="38"/>
  <c r="AJ590" i="38"/>
  <c r="AD590" i="38"/>
  <c r="AC590" i="38"/>
  <c r="AB590" i="38"/>
  <c r="AA590" i="38"/>
  <c r="Z590" i="38"/>
  <c r="Y590" i="38"/>
  <c r="X590" i="38"/>
  <c r="Q590" i="38"/>
  <c r="S590" i="38" s="1"/>
  <c r="AK589" i="38"/>
  <c r="AJ589" i="38"/>
  <c r="AD589" i="38"/>
  <c r="AC589" i="38"/>
  <c r="AB589" i="38"/>
  <c r="AA589" i="38"/>
  <c r="Z589" i="38"/>
  <c r="Y589" i="38"/>
  <c r="X589" i="38"/>
  <c r="Q589" i="38"/>
  <c r="S589" i="38" s="1"/>
  <c r="AK588" i="38"/>
  <c r="AJ588" i="38"/>
  <c r="AD588" i="38"/>
  <c r="AC588" i="38"/>
  <c r="AB588" i="38"/>
  <c r="AA588" i="38"/>
  <c r="Z588" i="38"/>
  <c r="Y588" i="38"/>
  <c r="X588" i="38"/>
  <c r="Q588" i="38"/>
  <c r="S588" i="38" s="1"/>
  <c r="AK587" i="38"/>
  <c r="AJ587" i="38"/>
  <c r="AD587" i="38"/>
  <c r="AC587" i="38"/>
  <c r="AB587" i="38"/>
  <c r="AA587" i="38"/>
  <c r="Z587" i="38"/>
  <c r="Y587" i="38"/>
  <c r="X587" i="38"/>
  <c r="Q587" i="38"/>
  <c r="S587" i="38" s="1"/>
  <c r="AK586" i="38"/>
  <c r="AJ586" i="38"/>
  <c r="AD586" i="38"/>
  <c r="AC586" i="38"/>
  <c r="AB586" i="38"/>
  <c r="AA586" i="38"/>
  <c r="Z586" i="38"/>
  <c r="Y586" i="38"/>
  <c r="X586" i="38"/>
  <c r="Q586" i="38"/>
  <c r="S586" i="38" s="1"/>
  <c r="AK585" i="38"/>
  <c r="AJ585" i="38"/>
  <c r="AD585" i="38"/>
  <c r="AC585" i="38"/>
  <c r="AB585" i="38"/>
  <c r="AA585" i="38"/>
  <c r="Z585" i="38"/>
  <c r="Y585" i="38"/>
  <c r="X585" i="38"/>
  <c r="Q585" i="38"/>
  <c r="S585" i="38" s="1"/>
  <c r="AK584" i="38"/>
  <c r="AJ584" i="38"/>
  <c r="AD584" i="38"/>
  <c r="AC584" i="38"/>
  <c r="AB584" i="38"/>
  <c r="AA584" i="38"/>
  <c r="Z584" i="38"/>
  <c r="Y584" i="38"/>
  <c r="X584" i="38"/>
  <c r="Q584" i="38"/>
  <c r="S584" i="38" s="1"/>
  <c r="AK583" i="38"/>
  <c r="AJ583" i="38"/>
  <c r="AD583" i="38"/>
  <c r="AC583" i="38"/>
  <c r="AB583" i="38"/>
  <c r="AA583" i="38"/>
  <c r="Z583" i="38"/>
  <c r="Y583" i="38"/>
  <c r="X583" i="38"/>
  <c r="Q583" i="38"/>
  <c r="S583" i="38" s="1"/>
  <c r="AK582" i="38"/>
  <c r="AJ582" i="38"/>
  <c r="AD582" i="38"/>
  <c r="AC582" i="38"/>
  <c r="AB582" i="38"/>
  <c r="AA582" i="38"/>
  <c r="Z582" i="38"/>
  <c r="Y582" i="38"/>
  <c r="X582" i="38"/>
  <c r="Q582" i="38"/>
  <c r="S582" i="38" s="1"/>
  <c r="AK581" i="38"/>
  <c r="AJ581" i="38"/>
  <c r="AD581" i="38"/>
  <c r="AC581" i="38"/>
  <c r="AB581" i="38"/>
  <c r="AA581" i="38"/>
  <c r="Z581" i="38"/>
  <c r="Y581" i="38"/>
  <c r="X581" i="38"/>
  <c r="Q581" i="38"/>
  <c r="S581" i="38" s="1"/>
  <c r="AK580" i="38"/>
  <c r="AJ580" i="38"/>
  <c r="AD580" i="38"/>
  <c r="AC580" i="38"/>
  <c r="AB580" i="38"/>
  <c r="AA580" i="38"/>
  <c r="Z580" i="38"/>
  <c r="Y580" i="38"/>
  <c r="X580" i="38"/>
  <c r="Q580" i="38"/>
  <c r="S580" i="38" s="1"/>
  <c r="AK579" i="38"/>
  <c r="AJ579" i="38"/>
  <c r="AD579" i="38"/>
  <c r="AC579" i="38"/>
  <c r="AB579" i="38"/>
  <c r="AA579" i="38"/>
  <c r="Z579" i="38"/>
  <c r="Y579" i="38"/>
  <c r="X579" i="38"/>
  <c r="Q579" i="38"/>
  <c r="S579" i="38" s="1"/>
  <c r="AK578" i="38"/>
  <c r="AJ578" i="38"/>
  <c r="AD578" i="38"/>
  <c r="AC578" i="38"/>
  <c r="AB578" i="38"/>
  <c r="AA578" i="38"/>
  <c r="Z578" i="38"/>
  <c r="Y578" i="38"/>
  <c r="X578" i="38"/>
  <c r="Q578" i="38"/>
  <c r="S578" i="38" s="1"/>
  <c r="AK577" i="38"/>
  <c r="AJ577" i="38"/>
  <c r="AD577" i="38"/>
  <c r="AC577" i="38"/>
  <c r="AB577" i="38"/>
  <c r="AA577" i="38"/>
  <c r="Z577" i="38"/>
  <c r="Y577" i="38"/>
  <c r="X577" i="38"/>
  <c r="Q577" i="38"/>
  <c r="S577" i="38" s="1"/>
  <c r="AK576" i="38"/>
  <c r="AJ576" i="38"/>
  <c r="AD576" i="38"/>
  <c r="AC576" i="38"/>
  <c r="AB576" i="38"/>
  <c r="AA576" i="38"/>
  <c r="Z576" i="38"/>
  <c r="Y576" i="38"/>
  <c r="X576" i="38"/>
  <c r="Q576" i="38"/>
  <c r="S576" i="38" s="1"/>
  <c r="AK575" i="38"/>
  <c r="AJ575" i="38"/>
  <c r="AD575" i="38"/>
  <c r="AC575" i="38"/>
  <c r="AB575" i="38"/>
  <c r="AA575" i="38"/>
  <c r="Z575" i="38"/>
  <c r="Y575" i="38"/>
  <c r="X575" i="38"/>
  <c r="Q575" i="38"/>
  <c r="S575" i="38" s="1"/>
  <c r="AK574" i="38"/>
  <c r="AJ574" i="38"/>
  <c r="AD574" i="38"/>
  <c r="AC574" i="38"/>
  <c r="AB574" i="38"/>
  <c r="AA574" i="38"/>
  <c r="Z574" i="38"/>
  <c r="Y574" i="38"/>
  <c r="X574" i="38"/>
  <c r="Q574" i="38"/>
  <c r="S574" i="38" s="1"/>
  <c r="AK573" i="38"/>
  <c r="AJ573" i="38"/>
  <c r="AD573" i="38"/>
  <c r="AC573" i="38"/>
  <c r="AB573" i="38"/>
  <c r="AA573" i="38"/>
  <c r="Z573" i="38"/>
  <c r="Y573" i="38"/>
  <c r="X573" i="38"/>
  <c r="Q573" i="38"/>
  <c r="S573" i="38" s="1"/>
  <c r="AK572" i="38"/>
  <c r="AJ572" i="38"/>
  <c r="AD572" i="38"/>
  <c r="AC572" i="38"/>
  <c r="AB572" i="38"/>
  <c r="AA572" i="38"/>
  <c r="Z572" i="38"/>
  <c r="Y572" i="38"/>
  <c r="X572" i="38"/>
  <c r="Q572" i="38"/>
  <c r="S572" i="38" s="1"/>
  <c r="AK571" i="38"/>
  <c r="AJ571" i="38"/>
  <c r="AD571" i="38"/>
  <c r="AC571" i="38"/>
  <c r="AB571" i="38"/>
  <c r="AA571" i="38"/>
  <c r="Z571" i="38"/>
  <c r="Y571" i="38"/>
  <c r="X571" i="38"/>
  <c r="Q571" i="38"/>
  <c r="S571" i="38" s="1"/>
  <c r="AK570" i="38"/>
  <c r="AJ570" i="38"/>
  <c r="AD570" i="38"/>
  <c r="AC570" i="38"/>
  <c r="AB570" i="38"/>
  <c r="AA570" i="38"/>
  <c r="Z570" i="38"/>
  <c r="Y570" i="38"/>
  <c r="X570" i="38"/>
  <c r="Q570" i="38"/>
  <c r="S570" i="38" s="1"/>
  <c r="AK569" i="38"/>
  <c r="AJ569" i="38"/>
  <c r="AD569" i="38"/>
  <c r="AC569" i="38"/>
  <c r="AB569" i="38"/>
  <c r="AA569" i="38"/>
  <c r="Z569" i="38"/>
  <c r="Y569" i="38"/>
  <c r="X569" i="38"/>
  <c r="Q569" i="38"/>
  <c r="S569" i="38" s="1"/>
  <c r="AK568" i="38"/>
  <c r="AJ568" i="38"/>
  <c r="AD568" i="38"/>
  <c r="AC568" i="38"/>
  <c r="AB568" i="38"/>
  <c r="AA568" i="38"/>
  <c r="Z568" i="38"/>
  <c r="Y568" i="38"/>
  <c r="AE568" i="38" s="1"/>
  <c r="AF568" i="38" s="1"/>
  <c r="X568" i="38"/>
  <c r="Q568" i="38"/>
  <c r="S568" i="38" s="1"/>
  <c r="AK567" i="38"/>
  <c r="AJ567" i="38"/>
  <c r="AD567" i="38"/>
  <c r="AC567" i="38"/>
  <c r="AB567" i="38"/>
  <c r="AA567" i="38"/>
  <c r="Z567" i="38"/>
  <c r="Y567" i="38"/>
  <c r="X567" i="38"/>
  <c r="AE567" i="38" s="1"/>
  <c r="AF567" i="38" s="1"/>
  <c r="Q567" i="38"/>
  <c r="S567" i="38" s="1"/>
  <c r="AK566" i="38"/>
  <c r="AJ566" i="38"/>
  <c r="AD566" i="38"/>
  <c r="AC566" i="38"/>
  <c r="AB566" i="38"/>
  <c r="AA566" i="38"/>
  <c r="Z566" i="38"/>
  <c r="Y566" i="38"/>
  <c r="X566" i="38"/>
  <c r="Q566" i="38"/>
  <c r="S566" i="38" s="1"/>
  <c r="AK565" i="38"/>
  <c r="AJ565" i="38"/>
  <c r="AD565" i="38"/>
  <c r="AC565" i="38"/>
  <c r="AB565" i="38"/>
  <c r="AA565" i="38"/>
  <c r="Z565" i="38"/>
  <c r="Y565" i="38"/>
  <c r="X565" i="38"/>
  <c r="Q565" i="38"/>
  <c r="S565" i="38" s="1"/>
  <c r="AK564" i="38"/>
  <c r="AJ564" i="38"/>
  <c r="AD564" i="38"/>
  <c r="AC564" i="38"/>
  <c r="AB564" i="38"/>
  <c r="AA564" i="38"/>
  <c r="Z564" i="38"/>
  <c r="Y564" i="38"/>
  <c r="X564" i="38"/>
  <c r="Q564" i="38"/>
  <c r="S564" i="38" s="1"/>
  <c r="AK563" i="38"/>
  <c r="AJ563" i="38"/>
  <c r="AD563" i="38"/>
  <c r="AC563" i="38"/>
  <c r="AB563" i="38"/>
  <c r="AA563" i="38"/>
  <c r="Z563" i="38"/>
  <c r="Y563" i="38"/>
  <c r="X563" i="38"/>
  <c r="Q563" i="38"/>
  <c r="S563" i="38" s="1"/>
  <c r="AK562" i="38"/>
  <c r="AJ562" i="38"/>
  <c r="AD562" i="38"/>
  <c r="AC562" i="38"/>
  <c r="AB562" i="38"/>
  <c r="AA562" i="38"/>
  <c r="Z562" i="38"/>
  <c r="Y562" i="38"/>
  <c r="X562" i="38"/>
  <c r="Q562" i="38"/>
  <c r="S562" i="38" s="1"/>
  <c r="AK561" i="38"/>
  <c r="AJ561" i="38"/>
  <c r="AD561" i="38"/>
  <c r="AC561" i="38"/>
  <c r="AB561" i="38"/>
  <c r="AA561" i="38"/>
  <c r="Z561" i="38"/>
  <c r="Y561" i="38"/>
  <c r="X561" i="38"/>
  <c r="Q561" i="38"/>
  <c r="S561" i="38" s="1"/>
  <c r="AK560" i="38"/>
  <c r="AJ560" i="38"/>
  <c r="AD560" i="38"/>
  <c r="AC560" i="38"/>
  <c r="AB560" i="38"/>
  <c r="AA560" i="38"/>
  <c r="Z560" i="38"/>
  <c r="Y560" i="38"/>
  <c r="X560" i="38"/>
  <c r="Q560" i="38"/>
  <c r="S560" i="38" s="1"/>
  <c r="AK559" i="38"/>
  <c r="AJ559" i="38"/>
  <c r="AD559" i="38"/>
  <c r="AC559" i="38"/>
  <c r="AB559" i="38"/>
  <c r="AA559" i="38"/>
  <c r="Z559" i="38"/>
  <c r="Y559" i="38"/>
  <c r="X559" i="38"/>
  <c r="Q559" i="38"/>
  <c r="S559" i="38" s="1"/>
  <c r="AK558" i="38"/>
  <c r="AJ558" i="38"/>
  <c r="AD558" i="38"/>
  <c r="AC558" i="38"/>
  <c r="AB558" i="38"/>
  <c r="AA558" i="38"/>
  <c r="Z558" i="38"/>
  <c r="Y558" i="38"/>
  <c r="X558" i="38"/>
  <c r="Q558" i="38"/>
  <c r="S558" i="38" s="1"/>
  <c r="AK557" i="38"/>
  <c r="AJ557" i="38"/>
  <c r="AD557" i="38"/>
  <c r="AC557" i="38"/>
  <c r="AB557" i="38"/>
  <c r="AA557" i="38"/>
  <c r="Z557" i="38"/>
  <c r="Y557" i="38"/>
  <c r="X557" i="38"/>
  <c r="Q557" i="38"/>
  <c r="S557" i="38" s="1"/>
  <c r="AK556" i="38"/>
  <c r="AJ556" i="38"/>
  <c r="AD556" i="38"/>
  <c r="AC556" i="38"/>
  <c r="AB556" i="38"/>
  <c r="AA556" i="38"/>
  <c r="Z556" i="38"/>
  <c r="Y556" i="38"/>
  <c r="X556" i="38"/>
  <c r="Q556" i="38"/>
  <c r="S556" i="38" s="1"/>
  <c r="AK555" i="38"/>
  <c r="AJ555" i="38"/>
  <c r="AD555" i="38"/>
  <c r="AC555" i="38"/>
  <c r="AB555" i="38"/>
  <c r="AA555" i="38"/>
  <c r="Z555" i="38"/>
  <c r="Y555" i="38"/>
  <c r="X555" i="38"/>
  <c r="Q555" i="38"/>
  <c r="S555" i="38" s="1"/>
  <c r="AK554" i="38"/>
  <c r="AJ554" i="38"/>
  <c r="AD554" i="38"/>
  <c r="AC554" i="38"/>
  <c r="AB554" i="38"/>
  <c r="AA554" i="38"/>
  <c r="Z554" i="38"/>
  <c r="Y554" i="38"/>
  <c r="X554" i="38"/>
  <c r="Q554" i="38"/>
  <c r="S554" i="38" s="1"/>
  <c r="AK553" i="38"/>
  <c r="AJ553" i="38"/>
  <c r="AD553" i="38"/>
  <c r="AC553" i="38"/>
  <c r="AB553" i="38"/>
  <c r="AA553" i="38"/>
  <c r="Z553" i="38"/>
  <c r="Y553" i="38"/>
  <c r="X553" i="38"/>
  <c r="Q553" i="38"/>
  <c r="S553" i="38" s="1"/>
  <c r="AK552" i="38"/>
  <c r="AJ552" i="38"/>
  <c r="AD552" i="38"/>
  <c r="AC552" i="38"/>
  <c r="AB552" i="38"/>
  <c r="AA552" i="38"/>
  <c r="Z552" i="38"/>
  <c r="Y552" i="38"/>
  <c r="X552" i="38"/>
  <c r="Q552" i="38"/>
  <c r="S552" i="38" s="1"/>
  <c r="AK551" i="38"/>
  <c r="AJ551" i="38"/>
  <c r="AD551" i="38"/>
  <c r="AC551" i="38"/>
  <c r="AB551" i="38"/>
  <c r="AA551" i="38"/>
  <c r="Z551" i="38"/>
  <c r="Y551" i="38"/>
  <c r="X551" i="38"/>
  <c r="Q551" i="38"/>
  <c r="S551" i="38" s="1"/>
  <c r="AK550" i="38"/>
  <c r="AJ550" i="38"/>
  <c r="AD550" i="38"/>
  <c r="AC550" i="38"/>
  <c r="AB550" i="38"/>
  <c r="AA550" i="38"/>
  <c r="Z550" i="38"/>
  <c r="Y550" i="38"/>
  <c r="X550" i="38"/>
  <c r="Q550" i="38"/>
  <c r="S550" i="38" s="1"/>
  <c r="AK549" i="38"/>
  <c r="AJ549" i="38"/>
  <c r="AD549" i="38"/>
  <c r="AC549" i="38"/>
  <c r="AB549" i="38"/>
  <c r="AA549" i="38"/>
  <c r="Z549" i="38"/>
  <c r="Y549" i="38"/>
  <c r="X549" i="38"/>
  <c r="Q549" i="38"/>
  <c r="S549" i="38" s="1"/>
  <c r="AK548" i="38"/>
  <c r="AJ548" i="38"/>
  <c r="AD548" i="38"/>
  <c r="AC548" i="38"/>
  <c r="AB548" i="38"/>
  <c r="AA548" i="38"/>
  <c r="Z548" i="38"/>
  <c r="Y548" i="38"/>
  <c r="X548" i="38"/>
  <c r="Q548" i="38"/>
  <c r="S548" i="38" s="1"/>
  <c r="AK547" i="38"/>
  <c r="AJ547" i="38"/>
  <c r="AD547" i="38"/>
  <c r="AC547" i="38"/>
  <c r="AB547" i="38"/>
  <c r="AA547" i="38"/>
  <c r="Z547" i="38"/>
  <c r="Y547" i="38"/>
  <c r="X547" i="38"/>
  <c r="Q547" i="38"/>
  <c r="S547" i="38" s="1"/>
  <c r="AK546" i="38"/>
  <c r="AJ546" i="38"/>
  <c r="AD546" i="38"/>
  <c r="AC546" i="38"/>
  <c r="AB546" i="38"/>
  <c r="AA546" i="38"/>
  <c r="Z546" i="38"/>
  <c r="Y546" i="38"/>
  <c r="X546" i="38"/>
  <c r="Q546" i="38"/>
  <c r="S546" i="38" s="1"/>
  <c r="AK545" i="38"/>
  <c r="AJ545" i="38"/>
  <c r="AD545" i="38"/>
  <c r="AC545" i="38"/>
  <c r="AB545" i="38"/>
  <c r="AA545" i="38"/>
  <c r="Z545" i="38"/>
  <c r="Y545" i="38"/>
  <c r="X545" i="38"/>
  <c r="Q545" i="38"/>
  <c r="S545" i="38" s="1"/>
  <c r="AK544" i="38"/>
  <c r="AJ544" i="38"/>
  <c r="AD544" i="38"/>
  <c r="AC544" i="38"/>
  <c r="AB544" i="38"/>
  <c r="AA544" i="38"/>
  <c r="Z544" i="38"/>
  <c r="Y544" i="38"/>
  <c r="X544" i="38"/>
  <c r="Q544" i="38"/>
  <c r="S544" i="38" s="1"/>
  <c r="AK543" i="38"/>
  <c r="AJ543" i="38"/>
  <c r="AD543" i="38"/>
  <c r="AC543" i="38"/>
  <c r="AB543" i="38"/>
  <c r="AA543" i="38"/>
  <c r="Z543" i="38"/>
  <c r="Y543" i="38"/>
  <c r="X543" i="38"/>
  <c r="Q543" i="38"/>
  <c r="S543" i="38" s="1"/>
  <c r="AK542" i="38"/>
  <c r="AJ542" i="38"/>
  <c r="AD542" i="38"/>
  <c r="AC542" i="38"/>
  <c r="AB542" i="38"/>
  <c r="AA542" i="38"/>
  <c r="Z542" i="38"/>
  <c r="Y542" i="38"/>
  <c r="X542" i="38"/>
  <c r="Q542" i="38"/>
  <c r="S542" i="38" s="1"/>
  <c r="AK541" i="38"/>
  <c r="AJ541" i="38"/>
  <c r="AD541" i="38"/>
  <c r="AC541" i="38"/>
  <c r="AB541" i="38"/>
  <c r="AA541" i="38"/>
  <c r="Z541" i="38"/>
  <c r="Y541" i="38"/>
  <c r="X541" i="38"/>
  <c r="Q541" i="38"/>
  <c r="S541" i="38" s="1"/>
  <c r="AK540" i="38"/>
  <c r="AJ540" i="38"/>
  <c r="AD540" i="38"/>
  <c r="AC540" i="38"/>
  <c r="AB540" i="38"/>
  <c r="AA540" i="38"/>
  <c r="Z540" i="38"/>
  <c r="Y540" i="38"/>
  <c r="X540" i="38"/>
  <c r="Q540" i="38"/>
  <c r="S540" i="38" s="1"/>
  <c r="AK539" i="38"/>
  <c r="AJ539" i="38"/>
  <c r="AD539" i="38"/>
  <c r="AC539" i="38"/>
  <c r="AB539" i="38"/>
  <c r="AA539" i="38"/>
  <c r="Z539" i="38"/>
  <c r="Y539" i="38"/>
  <c r="X539" i="38"/>
  <c r="Q539" i="38"/>
  <c r="S539" i="38" s="1"/>
  <c r="AK538" i="38"/>
  <c r="AJ538" i="38"/>
  <c r="AD538" i="38"/>
  <c r="AC538" i="38"/>
  <c r="AB538" i="38"/>
  <c r="AA538" i="38"/>
  <c r="Z538" i="38"/>
  <c r="Y538" i="38"/>
  <c r="X538" i="38"/>
  <c r="Q538" i="38"/>
  <c r="S538" i="38" s="1"/>
  <c r="AK537" i="38"/>
  <c r="AJ537" i="38"/>
  <c r="AD537" i="38"/>
  <c r="AC537" i="38"/>
  <c r="AB537" i="38"/>
  <c r="AA537" i="38"/>
  <c r="Z537" i="38"/>
  <c r="Y537" i="38"/>
  <c r="X537" i="38"/>
  <c r="Q537" i="38"/>
  <c r="S537" i="38" s="1"/>
  <c r="AK536" i="38"/>
  <c r="AJ536" i="38"/>
  <c r="AD536" i="38"/>
  <c r="AC536" i="38"/>
  <c r="AB536" i="38"/>
  <c r="AA536" i="38"/>
  <c r="Z536" i="38"/>
  <c r="Y536" i="38"/>
  <c r="X536" i="38"/>
  <c r="Q536" i="38"/>
  <c r="S536" i="38" s="1"/>
  <c r="AK535" i="38"/>
  <c r="AJ535" i="38"/>
  <c r="AD535" i="38"/>
  <c r="AC535" i="38"/>
  <c r="AB535" i="38"/>
  <c r="AA535" i="38"/>
  <c r="Z535" i="38"/>
  <c r="Y535" i="38"/>
  <c r="X535" i="38"/>
  <c r="Q535" i="38"/>
  <c r="S535" i="38" s="1"/>
  <c r="AK534" i="38"/>
  <c r="AJ534" i="38"/>
  <c r="AD534" i="38"/>
  <c r="AC534" i="38"/>
  <c r="AB534" i="38"/>
  <c r="AA534" i="38"/>
  <c r="Z534" i="38"/>
  <c r="Y534" i="38"/>
  <c r="X534" i="38"/>
  <c r="Q534" i="38"/>
  <c r="S534" i="38" s="1"/>
  <c r="AK533" i="38"/>
  <c r="AJ533" i="38"/>
  <c r="AD533" i="38"/>
  <c r="AC533" i="38"/>
  <c r="AB533" i="38"/>
  <c r="AA533" i="38"/>
  <c r="Z533" i="38"/>
  <c r="Y533" i="38"/>
  <c r="X533" i="38"/>
  <c r="Q533" i="38"/>
  <c r="S533" i="38" s="1"/>
  <c r="AK532" i="38"/>
  <c r="AJ532" i="38"/>
  <c r="AD532" i="38"/>
  <c r="AC532" i="38"/>
  <c r="AB532" i="38"/>
  <c r="AA532" i="38"/>
  <c r="Z532" i="38"/>
  <c r="Y532" i="38"/>
  <c r="X532" i="38"/>
  <c r="Q532" i="38"/>
  <c r="S532" i="38" s="1"/>
  <c r="AK531" i="38"/>
  <c r="AJ531" i="38"/>
  <c r="AD531" i="38"/>
  <c r="AC531" i="38"/>
  <c r="AB531" i="38"/>
  <c r="AA531" i="38"/>
  <c r="Z531" i="38"/>
  <c r="Y531" i="38"/>
  <c r="X531" i="38"/>
  <c r="Q531" i="38"/>
  <c r="S531" i="38" s="1"/>
  <c r="AK530" i="38"/>
  <c r="AJ530" i="38"/>
  <c r="AD530" i="38"/>
  <c r="AC530" i="38"/>
  <c r="AB530" i="38"/>
  <c r="AA530" i="38"/>
  <c r="Z530" i="38"/>
  <c r="Y530" i="38"/>
  <c r="X530" i="38"/>
  <c r="Q530" i="38"/>
  <c r="S530" i="38" s="1"/>
  <c r="AK529" i="38"/>
  <c r="AJ529" i="38"/>
  <c r="AD529" i="38"/>
  <c r="AC529" i="38"/>
  <c r="AB529" i="38"/>
  <c r="AA529" i="38"/>
  <c r="Z529" i="38"/>
  <c r="Y529" i="38"/>
  <c r="X529" i="38"/>
  <c r="Q529" i="38"/>
  <c r="S529" i="38" s="1"/>
  <c r="AK528" i="38"/>
  <c r="AJ528" i="38"/>
  <c r="AD528" i="38"/>
  <c r="AC528" i="38"/>
  <c r="AB528" i="38"/>
  <c r="AA528" i="38"/>
  <c r="Z528" i="38"/>
  <c r="Y528" i="38"/>
  <c r="X528" i="38"/>
  <c r="Q528" i="38"/>
  <c r="S528" i="38" s="1"/>
  <c r="AK527" i="38"/>
  <c r="AJ527" i="38"/>
  <c r="AD527" i="38"/>
  <c r="AC527" i="38"/>
  <c r="AB527" i="38"/>
  <c r="AA527" i="38"/>
  <c r="Z527" i="38"/>
  <c r="Y527" i="38"/>
  <c r="X527" i="38"/>
  <c r="Q527" i="38"/>
  <c r="S527" i="38" s="1"/>
  <c r="AK526" i="38"/>
  <c r="AJ526" i="38"/>
  <c r="AD526" i="38"/>
  <c r="AC526" i="38"/>
  <c r="AB526" i="38"/>
  <c r="AA526" i="38"/>
  <c r="Z526" i="38"/>
  <c r="Y526" i="38"/>
  <c r="X526" i="38"/>
  <c r="Q526" i="38"/>
  <c r="S526" i="38" s="1"/>
  <c r="AK525" i="38"/>
  <c r="AJ525" i="38"/>
  <c r="AD525" i="38"/>
  <c r="AC525" i="38"/>
  <c r="AB525" i="38"/>
  <c r="AA525" i="38"/>
  <c r="Z525" i="38"/>
  <c r="Y525" i="38"/>
  <c r="X525" i="38"/>
  <c r="Q525" i="38"/>
  <c r="S525" i="38" s="1"/>
  <c r="AK524" i="38"/>
  <c r="AJ524" i="38"/>
  <c r="AD524" i="38"/>
  <c r="AC524" i="38"/>
  <c r="AB524" i="38"/>
  <c r="AA524" i="38"/>
  <c r="Z524" i="38"/>
  <c r="Y524" i="38"/>
  <c r="X524" i="38"/>
  <c r="Q524" i="38"/>
  <c r="S524" i="38" s="1"/>
  <c r="AK523" i="38"/>
  <c r="AJ523" i="38"/>
  <c r="AD523" i="38"/>
  <c r="AC523" i="38"/>
  <c r="AB523" i="38"/>
  <c r="AA523" i="38"/>
  <c r="Z523" i="38"/>
  <c r="Y523" i="38"/>
  <c r="X523" i="38"/>
  <c r="Q523" i="38"/>
  <c r="S523" i="38" s="1"/>
  <c r="AK522" i="38"/>
  <c r="AJ522" i="38"/>
  <c r="AD522" i="38"/>
  <c r="AC522" i="38"/>
  <c r="AB522" i="38"/>
  <c r="AA522" i="38"/>
  <c r="Z522" i="38"/>
  <c r="Y522" i="38"/>
  <c r="X522" i="38"/>
  <c r="Q522" i="38"/>
  <c r="S522" i="38" s="1"/>
  <c r="AK521" i="38"/>
  <c r="AJ521" i="38"/>
  <c r="AD521" i="38"/>
  <c r="AC521" i="38"/>
  <c r="AB521" i="38"/>
  <c r="AA521" i="38"/>
  <c r="Z521" i="38"/>
  <c r="Y521" i="38"/>
  <c r="X521" i="38"/>
  <c r="Q521" i="38"/>
  <c r="S521" i="38" s="1"/>
  <c r="AK520" i="38"/>
  <c r="AJ520" i="38"/>
  <c r="AD520" i="38"/>
  <c r="AC520" i="38"/>
  <c r="AB520" i="38"/>
  <c r="AA520" i="38"/>
  <c r="Z520" i="38"/>
  <c r="Y520" i="38"/>
  <c r="X520" i="38"/>
  <c r="Q520" i="38"/>
  <c r="S520" i="38" s="1"/>
  <c r="AK519" i="38"/>
  <c r="AJ519" i="38"/>
  <c r="AD519" i="38"/>
  <c r="AC519" i="38"/>
  <c r="AB519" i="38"/>
  <c r="AA519" i="38"/>
  <c r="Z519" i="38"/>
  <c r="Y519" i="38"/>
  <c r="X519" i="38"/>
  <c r="Q519" i="38"/>
  <c r="S519" i="38" s="1"/>
  <c r="AK518" i="38"/>
  <c r="AJ518" i="38"/>
  <c r="AD518" i="38"/>
  <c r="AC518" i="38"/>
  <c r="AB518" i="38"/>
  <c r="AA518" i="38"/>
  <c r="Z518" i="38"/>
  <c r="Y518" i="38"/>
  <c r="X518" i="38"/>
  <c r="Q518" i="38"/>
  <c r="S518" i="38" s="1"/>
  <c r="AK517" i="38"/>
  <c r="AJ517" i="38"/>
  <c r="AD517" i="38"/>
  <c r="AC517" i="38"/>
  <c r="AB517" i="38"/>
  <c r="AA517" i="38"/>
  <c r="Z517" i="38"/>
  <c r="Y517" i="38"/>
  <c r="X517" i="38"/>
  <c r="Q517" i="38"/>
  <c r="S517" i="38" s="1"/>
  <c r="AK516" i="38"/>
  <c r="AJ516" i="38"/>
  <c r="AD516" i="38"/>
  <c r="AC516" i="38"/>
  <c r="AB516" i="38"/>
  <c r="AA516" i="38"/>
  <c r="Z516" i="38"/>
  <c r="Y516" i="38"/>
  <c r="X516" i="38"/>
  <c r="Q516" i="38"/>
  <c r="S516" i="38" s="1"/>
  <c r="AK515" i="38"/>
  <c r="AJ515" i="38"/>
  <c r="AD515" i="38"/>
  <c r="AC515" i="38"/>
  <c r="AB515" i="38"/>
  <c r="AA515" i="38"/>
  <c r="Z515" i="38"/>
  <c r="Y515" i="38"/>
  <c r="X515" i="38"/>
  <c r="Q515" i="38"/>
  <c r="S515" i="38" s="1"/>
  <c r="AK514" i="38"/>
  <c r="AJ514" i="38"/>
  <c r="AD514" i="38"/>
  <c r="AC514" i="38"/>
  <c r="AB514" i="38"/>
  <c r="AA514" i="38"/>
  <c r="Z514" i="38"/>
  <c r="Y514" i="38"/>
  <c r="X514" i="38"/>
  <c r="Q514" i="38"/>
  <c r="S514" i="38" s="1"/>
  <c r="AK513" i="38"/>
  <c r="AJ513" i="38"/>
  <c r="AD513" i="38"/>
  <c r="AC513" i="38"/>
  <c r="AB513" i="38"/>
  <c r="AA513" i="38"/>
  <c r="Z513" i="38"/>
  <c r="Y513" i="38"/>
  <c r="X513" i="38"/>
  <c r="Q513" i="38"/>
  <c r="S513" i="38" s="1"/>
  <c r="AK512" i="38"/>
  <c r="AJ512" i="38"/>
  <c r="AD512" i="38"/>
  <c r="AC512" i="38"/>
  <c r="AB512" i="38"/>
  <c r="AA512" i="38"/>
  <c r="Z512" i="38"/>
  <c r="Y512" i="38"/>
  <c r="X512" i="38"/>
  <c r="Q512" i="38"/>
  <c r="S512" i="38" s="1"/>
  <c r="AK511" i="38"/>
  <c r="AJ511" i="38"/>
  <c r="AD511" i="38"/>
  <c r="AC511" i="38"/>
  <c r="AB511" i="38"/>
  <c r="AA511" i="38"/>
  <c r="Z511" i="38"/>
  <c r="Y511" i="38"/>
  <c r="X511" i="38"/>
  <c r="Q511" i="38"/>
  <c r="S511" i="38" s="1"/>
  <c r="AK510" i="38"/>
  <c r="AJ510" i="38"/>
  <c r="AD510" i="38"/>
  <c r="AC510" i="38"/>
  <c r="AB510" i="38"/>
  <c r="AA510" i="38"/>
  <c r="Z510" i="38"/>
  <c r="Y510" i="38"/>
  <c r="X510" i="38"/>
  <c r="Q510" i="38"/>
  <c r="S510" i="38" s="1"/>
  <c r="AK509" i="38"/>
  <c r="AJ509" i="38"/>
  <c r="AD509" i="38"/>
  <c r="AC509" i="38"/>
  <c r="AB509" i="38"/>
  <c r="AA509" i="38"/>
  <c r="Z509" i="38"/>
  <c r="Y509" i="38"/>
  <c r="X509" i="38"/>
  <c r="Q509" i="38"/>
  <c r="S509" i="38" s="1"/>
  <c r="AK508" i="38"/>
  <c r="AJ508" i="38"/>
  <c r="AD508" i="38"/>
  <c r="AC508" i="38"/>
  <c r="AB508" i="38"/>
  <c r="AA508" i="38"/>
  <c r="Z508" i="38"/>
  <c r="Y508" i="38"/>
  <c r="X508" i="38"/>
  <c r="Q508" i="38"/>
  <c r="S508" i="38" s="1"/>
  <c r="AK507" i="38"/>
  <c r="AJ507" i="38"/>
  <c r="AD507" i="38"/>
  <c r="AC507" i="38"/>
  <c r="AB507" i="38"/>
  <c r="AA507" i="38"/>
  <c r="Z507" i="38"/>
  <c r="Y507" i="38"/>
  <c r="X507" i="38"/>
  <c r="Q507" i="38"/>
  <c r="S507" i="38" s="1"/>
  <c r="AK506" i="38"/>
  <c r="AJ506" i="38"/>
  <c r="AD506" i="38"/>
  <c r="AC506" i="38"/>
  <c r="AB506" i="38"/>
  <c r="AA506" i="38"/>
  <c r="Z506" i="38"/>
  <c r="Y506" i="38"/>
  <c r="X506" i="38"/>
  <c r="Q506" i="38"/>
  <c r="S506" i="38" s="1"/>
  <c r="AK505" i="38"/>
  <c r="AJ505" i="38"/>
  <c r="AD505" i="38"/>
  <c r="AC505" i="38"/>
  <c r="AB505" i="38"/>
  <c r="AA505" i="38"/>
  <c r="Z505" i="38"/>
  <c r="Y505" i="38"/>
  <c r="X505" i="38"/>
  <c r="Q505" i="38"/>
  <c r="S505" i="38" s="1"/>
  <c r="AK504" i="38"/>
  <c r="AJ504" i="38"/>
  <c r="AD504" i="38"/>
  <c r="AC504" i="38"/>
  <c r="AB504" i="38"/>
  <c r="AA504" i="38"/>
  <c r="Z504" i="38"/>
  <c r="Y504" i="38"/>
  <c r="X504" i="38"/>
  <c r="S504" i="38"/>
  <c r="Q504" i="38"/>
  <c r="AK503" i="38"/>
  <c r="AJ503" i="38"/>
  <c r="AD503" i="38"/>
  <c r="AC503" i="38"/>
  <c r="AB503" i="38"/>
  <c r="AA503" i="38"/>
  <c r="Z503" i="38"/>
  <c r="Y503" i="38"/>
  <c r="X503" i="38"/>
  <c r="Q503" i="38"/>
  <c r="S503" i="38" s="1"/>
  <c r="AK502" i="38"/>
  <c r="AJ502" i="38"/>
  <c r="AD502" i="38"/>
  <c r="AC502" i="38"/>
  <c r="AB502" i="38"/>
  <c r="AA502" i="38"/>
  <c r="Z502" i="38"/>
  <c r="Y502" i="38"/>
  <c r="X502" i="38"/>
  <c r="Q502" i="38"/>
  <c r="S502" i="38" s="1"/>
  <c r="AK501" i="38"/>
  <c r="AJ501" i="38"/>
  <c r="AD501" i="38"/>
  <c r="AC501" i="38"/>
  <c r="AB501" i="38"/>
  <c r="AA501" i="38"/>
  <c r="Z501" i="38"/>
  <c r="Y501" i="38"/>
  <c r="X501" i="38"/>
  <c r="Q501" i="38"/>
  <c r="S501" i="38" s="1"/>
  <c r="AK500" i="38"/>
  <c r="AJ500" i="38"/>
  <c r="AD500" i="38"/>
  <c r="AC500" i="38"/>
  <c r="AB500" i="38"/>
  <c r="AA500" i="38"/>
  <c r="Z500" i="38"/>
  <c r="Y500" i="38"/>
  <c r="X500" i="38"/>
  <c r="Q500" i="38"/>
  <c r="S500" i="38" s="1"/>
  <c r="AK499" i="38"/>
  <c r="AJ499" i="38"/>
  <c r="AD499" i="38"/>
  <c r="AC499" i="38"/>
  <c r="AB499" i="38"/>
  <c r="AA499" i="38"/>
  <c r="Z499" i="38"/>
  <c r="Y499" i="38"/>
  <c r="X499" i="38"/>
  <c r="Q499" i="38"/>
  <c r="S499" i="38" s="1"/>
  <c r="AK498" i="38"/>
  <c r="AJ498" i="38"/>
  <c r="AD498" i="38"/>
  <c r="AC498" i="38"/>
  <c r="AB498" i="38"/>
  <c r="AA498" i="38"/>
  <c r="Z498" i="38"/>
  <c r="Y498" i="38"/>
  <c r="X498" i="38"/>
  <c r="Q498" i="38"/>
  <c r="S498" i="38" s="1"/>
  <c r="AK497" i="38"/>
  <c r="AJ497" i="38"/>
  <c r="AD497" i="38"/>
  <c r="AC497" i="38"/>
  <c r="AB497" i="38"/>
  <c r="AA497" i="38"/>
  <c r="Z497" i="38"/>
  <c r="Y497" i="38"/>
  <c r="X497" i="38"/>
  <c r="Q497" i="38"/>
  <c r="S497" i="38" s="1"/>
  <c r="AK496" i="38"/>
  <c r="AJ496" i="38"/>
  <c r="AD496" i="38"/>
  <c r="AC496" i="38"/>
  <c r="AB496" i="38"/>
  <c r="AA496" i="38"/>
  <c r="Z496" i="38"/>
  <c r="Y496" i="38"/>
  <c r="X496" i="38"/>
  <c r="Q496" i="38"/>
  <c r="S496" i="38" s="1"/>
  <c r="AK495" i="38"/>
  <c r="AJ495" i="38"/>
  <c r="AD495" i="38"/>
  <c r="AC495" i="38"/>
  <c r="AB495" i="38"/>
  <c r="AA495" i="38"/>
  <c r="Z495" i="38"/>
  <c r="Y495" i="38"/>
  <c r="X495" i="38"/>
  <c r="Q495" i="38"/>
  <c r="S495" i="38" s="1"/>
  <c r="AK494" i="38"/>
  <c r="AJ494" i="38"/>
  <c r="AD494" i="38"/>
  <c r="AC494" i="38"/>
  <c r="AB494" i="38"/>
  <c r="AA494" i="38"/>
  <c r="Z494" i="38"/>
  <c r="Y494" i="38"/>
  <c r="X494" i="38"/>
  <c r="Q494" i="38"/>
  <c r="S494" i="38" s="1"/>
  <c r="AK493" i="38"/>
  <c r="AJ493" i="38"/>
  <c r="AD493" i="38"/>
  <c r="AC493" i="38"/>
  <c r="AB493" i="38"/>
  <c r="AA493" i="38"/>
  <c r="Z493" i="38"/>
  <c r="Y493" i="38"/>
  <c r="X493" i="38"/>
  <c r="Q493" i="38"/>
  <c r="S493" i="38" s="1"/>
  <c r="AK492" i="38"/>
  <c r="AJ492" i="38"/>
  <c r="AD492" i="38"/>
  <c r="AC492" i="38"/>
  <c r="AB492" i="38"/>
  <c r="AA492" i="38"/>
  <c r="Z492" i="38"/>
  <c r="Y492" i="38"/>
  <c r="X492" i="38"/>
  <c r="Q492" i="38"/>
  <c r="S492" i="38" s="1"/>
  <c r="AK491" i="38"/>
  <c r="AJ491" i="38"/>
  <c r="AD491" i="38"/>
  <c r="AC491" i="38"/>
  <c r="AB491" i="38"/>
  <c r="AA491" i="38"/>
  <c r="Z491" i="38"/>
  <c r="Y491" i="38"/>
  <c r="X491" i="38"/>
  <c r="Q491" i="38"/>
  <c r="S491" i="38" s="1"/>
  <c r="AK490" i="38"/>
  <c r="AJ490" i="38"/>
  <c r="AD490" i="38"/>
  <c r="AC490" i="38"/>
  <c r="AB490" i="38"/>
  <c r="AA490" i="38"/>
  <c r="Z490" i="38"/>
  <c r="Y490" i="38"/>
  <c r="X490" i="38"/>
  <c r="Q490" i="38"/>
  <c r="S490" i="38" s="1"/>
  <c r="AK489" i="38"/>
  <c r="AJ489" i="38"/>
  <c r="AD489" i="38"/>
  <c r="AC489" i="38"/>
  <c r="AB489" i="38"/>
  <c r="AA489" i="38"/>
  <c r="Z489" i="38"/>
  <c r="Y489" i="38"/>
  <c r="X489" i="38"/>
  <c r="Q489" i="38"/>
  <c r="S489" i="38" s="1"/>
  <c r="AK488" i="38"/>
  <c r="AJ488" i="38"/>
  <c r="AD488" i="38"/>
  <c r="AC488" i="38"/>
  <c r="AB488" i="38"/>
  <c r="AA488" i="38"/>
  <c r="Z488" i="38"/>
  <c r="Y488" i="38"/>
  <c r="X488" i="38"/>
  <c r="Q488" i="38"/>
  <c r="S488" i="38" s="1"/>
  <c r="AK487" i="38"/>
  <c r="AJ487" i="38"/>
  <c r="AD487" i="38"/>
  <c r="AC487" i="38"/>
  <c r="AB487" i="38"/>
  <c r="AA487" i="38"/>
  <c r="Z487" i="38"/>
  <c r="Y487" i="38"/>
  <c r="X487" i="38"/>
  <c r="Q487" i="38"/>
  <c r="S487" i="38" s="1"/>
  <c r="AK486" i="38"/>
  <c r="AJ486" i="38"/>
  <c r="AD486" i="38"/>
  <c r="AC486" i="38"/>
  <c r="AB486" i="38"/>
  <c r="AA486" i="38"/>
  <c r="Z486" i="38"/>
  <c r="Y486" i="38"/>
  <c r="X486" i="38"/>
  <c r="Q486" i="38"/>
  <c r="S486" i="38" s="1"/>
  <c r="AK485" i="38"/>
  <c r="AJ485" i="38"/>
  <c r="AD485" i="38"/>
  <c r="AC485" i="38"/>
  <c r="AB485" i="38"/>
  <c r="AA485" i="38"/>
  <c r="Z485" i="38"/>
  <c r="Y485" i="38"/>
  <c r="X485" i="38"/>
  <c r="Q485" i="38"/>
  <c r="S485" i="38" s="1"/>
  <c r="AK484" i="38"/>
  <c r="AJ484" i="38"/>
  <c r="AD484" i="38"/>
  <c r="AC484" i="38"/>
  <c r="AB484" i="38"/>
  <c r="AA484" i="38"/>
  <c r="Z484" i="38"/>
  <c r="Y484" i="38"/>
  <c r="X484" i="38"/>
  <c r="Q484" i="38"/>
  <c r="S484" i="38" s="1"/>
  <c r="AK483" i="38"/>
  <c r="AJ483" i="38"/>
  <c r="AD483" i="38"/>
  <c r="AC483" i="38"/>
  <c r="AB483" i="38"/>
  <c r="AA483" i="38"/>
  <c r="Z483" i="38"/>
  <c r="Y483" i="38"/>
  <c r="X483" i="38"/>
  <c r="Q483" i="38"/>
  <c r="S483" i="38" s="1"/>
  <c r="AK482" i="38"/>
  <c r="AJ482" i="38"/>
  <c r="AD482" i="38"/>
  <c r="AC482" i="38"/>
  <c r="AB482" i="38"/>
  <c r="AA482" i="38"/>
  <c r="Z482" i="38"/>
  <c r="Y482" i="38"/>
  <c r="X482" i="38"/>
  <c r="Q482" i="38"/>
  <c r="S482" i="38" s="1"/>
  <c r="AK481" i="38"/>
  <c r="AJ481" i="38"/>
  <c r="AD481" i="38"/>
  <c r="AC481" i="38"/>
  <c r="AB481" i="38"/>
  <c r="AA481" i="38"/>
  <c r="Z481" i="38"/>
  <c r="Y481" i="38"/>
  <c r="X481" i="38"/>
  <c r="Q481" i="38"/>
  <c r="S481" i="38" s="1"/>
  <c r="AK480" i="38"/>
  <c r="AJ480" i="38"/>
  <c r="AD480" i="38"/>
  <c r="AC480" i="38"/>
  <c r="AB480" i="38"/>
  <c r="AA480" i="38"/>
  <c r="Z480" i="38"/>
  <c r="Y480" i="38"/>
  <c r="X480" i="38"/>
  <c r="Q480" i="38"/>
  <c r="S480" i="38" s="1"/>
  <c r="AK479" i="38"/>
  <c r="AJ479" i="38"/>
  <c r="AD479" i="38"/>
  <c r="AC479" i="38"/>
  <c r="AB479" i="38"/>
  <c r="AA479" i="38"/>
  <c r="Z479" i="38"/>
  <c r="Y479" i="38"/>
  <c r="X479" i="38"/>
  <c r="Q479" i="38"/>
  <c r="S479" i="38" s="1"/>
  <c r="AK478" i="38"/>
  <c r="AJ478" i="38"/>
  <c r="AD478" i="38"/>
  <c r="AC478" i="38"/>
  <c r="AB478" i="38"/>
  <c r="AA478" i="38"/>
  <c r="Z478" i="38"/>
  <c r="Y478" i="38"/>
  <c r="X478" i="38"/>
  <c r="Q478" i="38"/>
  <c r="S478" i="38" s="1"/>
  <c r="AK477" i="38"/>
  <c r="AJ477" i="38"/>
  <c r="AD477" i="38"/>
  <c r="AC477" i="38"/>
  <c r="AB477" i="38"/>
  <c r="AA477" i="38"/>
  <c r="Z477" i="38"/>
  <c r="Y477" i="38"/>
  <c r="X477" i="38"/>
  <c r="Q477" i="38"/>
  <c r="S477" i="38" s="1"/>
  <c r="AK476" i="38"/>
  <c r="AJ476" i="38"/>
  <c r="AD476" i="38"/>
  <c r="AC476" i="38"/>
  <c r="AB476" i="38"/>
  <c r="AA476" i="38"/>
  <c r="Z476" i="38"/>
  <c r="Y476" i="38"/>
  <c r="X476" i="38"/>
  <c r="Q476" i="38"/>
  <c r="S476" i="38" s="1"/>
  <c r="AK475" i="38"/>
  <c r="AJ475" i="38"/>
  <c r="AD475" i="38"/>
  <c r="AC475" i="38"/>
  <c r="AB475" i="38"/>
  <c r="AA475" i="38"/>
  <c r="Z475" i="38"/>
  <c r="Y475" i="38"/>
  <c r="X475" i="38"/>
  <c r="Q475" i="38"/>
  <c r="S475" i="38" s="1"/>
  <c r="AK474" i="38"/>
  <c r="AJ474" i="38"/>
  <c r="AD474" i="38"/>
  <c r="AC474" i="38"/>
  <c r="AB474" i="38"/>
  <c r="AA474" i="38"/>
  <c r="Z474" i="38"/>
  <c r="Y474" i="38"/>
  <c r="X474" i="38"/>
  <c r="Q474" i="38"/>
  <c r="S474" i="38" s="1"/>
  <c r="AK473" i="38"/>
  <c r="AJ473" i="38"/>
  <c r="AD473" i="38"/>
  <c r="AC473" i="38"/>
  <c r="AB473" i="38"/>
  <c r="AA473" i="38"/>
  <c r="Z473" i="38"/>
  <c r="Y473" i="38"/>
  <c r="X473" i="38"/>
  <c r="Q473" i="38"/>
  <c r="S473" i="38" s="1"/>
  <c r="AK472" i="38"/>
  <c r="AJ472" i="38"/>
  <c r="AD472" i="38"/>
  <c r="AC472" i="38"/>
  <c r="AB472" i="38"/>
  <c r="AA472" i="38"/>
  <c r="Z472" i="38"/>
  <c r="Y472" i="38"/>
  <c r="X472" i="38"/>
  <c r="Q472" i="38"/>
  <c r="S472" i="38" s="1"/>
  <c r="AK471" i="38"/>
  <c r="AJ471" i="38"/>
  <c r="AD471" i="38"/>
  <c r="AC471" i="38"/>
  <c r="AB471" i="38"/>
  <c r="AA471" i="38"/>
  <c r="Z471" i="38"/>
  <c r="Y471" i="38"/>
  <c r="X471" i="38"/>
  <c r="Q471" i="38"/>
  <c r="S471" i="38" s="1"/>
  <c r="AK470" i="38"/>
  <c r="AJ470" i="38"/>
  <c r="AD470" i="38"/>
  <c r="AC470" i="38"/>
  <c r="AB470" i="38"/>
  <c r="AA470" i="38"/>
  <c r="Z470" i="38"/>
  <c r="Y470" i="38"/>
  <c r="X470" i="38"/>
  <c r="Q470" i="38"/>
  <c r="S470" i="38" s="1"/>
  <c r="AK469" i="38"/>
  <c r="AJ469" i="38"/>
  <c r="AD469" i="38"/>
  <c r="AC469" i="38"/>
  <c r="AB469" i="38"/>
  <c r="AA469" i="38"/>
  <c r="Z469" i="38"/>
  <c r="Y469" i="38"/>
  <c r="X469" i="38"/>
  <c r="Q469" i="38"/>
  <c r="S469" i="38" s="1"/>
  <c r="AK468" i="38"/>
  <c r="AJ468" i="38"/>
  <c r="AD468" i="38"/>
  <c r="AC468" i="38"/>
  <c r="AB468" i="38"/>
  <c r="AA468" i="38"/>
  <c r="Z468" i="38"/>
  <c r="Y468" i="38"/>
  <c r="X468" i="38"/>
  <c r="Q468" i="38"/>
  <c r="S468" i="38" s="1"/>
  <c r="AK467" i="38"/>
  <c r="AJ467" i="38"/>
  <c r="AD467" i="38"/>
  <c r="AC467" i="38"/>
  <c r="AB467" i="38"/>
  <c r="AA467" i="38"/>
  <c r="Z467" i="38"/>
  <c r="Y467" i="38"/>
  <c r="X467" i="38"/>
  <c r="Q467" i="38"/>
  <c r="S467" i="38" s="1"/>
  <c r="AK466" i="38"/>
  <c r="AJ466" i="38"/>
  <c r="AD466" i="38"/>
  <c r="AC466" i="38"/>
  <c r="AB466" i="38"/>
  <c r="AA466" i="38"/>
  <c r="Z466" i="38"/>
  <c r="Y466" i="38"/>
  <c r="X466" i="38"/>
  <c r="Q466" i="38"/>
  <c r="S466" i="38" s="1"/>
  <c r="AK465" i="38"/>
  <c r="AJ465" i="38"/>
  <c r="AD465" i="38"/>
  <c r="AC465" i="38"/>
  <c r="AB465" i="38"/>
  <c r="AA465" i="38"/>
  <c r="Z465" i="38"/>
  <c r="Y465" i="38"/>
  <c r="X465" i="38"/>
  <c r="Q465" i="38"/>
  <c r="S465" i="38" s="1"/>
  <c r="AK464" i="38"/>
  <c r="AJ464" i="38"/>
  <c r="AD464" i="38"/>
  <c r="AC464" i="38"/>
  <c r="AB464" i="38"/>
  <c r="AA464" i="38"/>
  <c r="Z464" i="38"/>
  <c r="Y464" i="38"/>
  <c r="X464" i="38"/>
  <c r="Q464" i="38"/>
  <c r="S464" i="38" s="1"/>
  <c r="AK463" i="38"/>
  <c r="AJ463" i="38"/>
  <c r="AD463" i="38"/>
  <c r="AC463" i="38"/>
  <c r="AB463" i="38"/>
  <c r="AA463" i="38"/>
  <c r="Z463" i="38"/>
  <c r="Y463" i="38"/>
  <c r="X463" i="38"/>
  <c r="Q463" i="38"/>
  <c r="S463" i="38" s="1"/>
  <c r="AK462" i="38"/>
  <c r="AJ462" i="38"/>
  <c r="AD462" i="38"/>
  <c r="AC462" i="38"/>
  <c r="AB462" i="38"/>
  <c r="AA462" i="38"/>
  <c r="Z462" i="38"/>
  <c r="Y462" i="38"/>
  <c r="X462" i="38"/>
  <c r="Q462" i="38"/>
  <c r="S462" i="38" s="1"/>
  <c r="AK461" i="38"/>
  <c r="AJ461" i="38"/>
  <c r="AD461" i="38"/>
  <c r="AC461" i="38"/>
  <c r="AB461" i="38"/>
  <c r="AA461" i="38"/>
  <c r="Z461" i="38"/>
  <c r="Y461" i="38"/>
  <c r="X461" i="38"/>
  <c r="Q461" i="38"/>
  <c r="S461" i="38" s="1"/>
  <c r="AK460" i="38"/>
  <c r="AJ460" i="38"/>
  <c r="AD460" i="38"/>
  <c r="AC460" i="38"/>
  <c r="AB460" i="38"/>
  <c r="AA460" i="38"/>
  <c r="Z460" i="38"/>
  <c r="Y460" i="38"/>
  <c r="X460" i="38"/>
  <c r="Q460" i="38"/>
  <c r="S460" i="38" s="1"/>
  <c r="AK459" i="38"/>
  <c r="AJ459" i="38"/>
  <c r="AD459" i="38"/>
  <c r="AC459" i="38"/>
  <c r="AB459" i="38"/>
  <c r="AA459" i="38"/>
  <c r="Z459" i="38"/>
  <c r="Y459" i="38"/>
  <c r="X459" i="38"/>
  <c r="Q459" i="38"/>
  <c r="S459" i="38" s="1"/>
  <c r="AK458" i="38"/>
  <c r="AJ458" i="38"/>
  <c r="AD458" i="38"/>
  <c r="AC458" i="38"/>
  <c r="AB458" i="38"/>
  <c r="AA458" i="38"/>
  <c r="Z458" i="38"/>
  <c r="Y458" i="38"/>
  <c r="X458" i="38"/>
  <c r="Q458" i="38"/>
  <c r="S458" i="38" s="1"/>
  <c r="AK457" i="38"/>
  <c r="AJ457" i="38"/>
  <c r="AD457" i="38"/>
  <c r="AC457" i="38"/>
  <c r="AB457" i="38"/>
  <c r="AA457" i="38"/>
  <c r="Z457" i="38"/>
  <c r="Y457" i="38"/>
  <c r="X457" i="38"/>
  <c r="Q457" i="38"/>
  <c r="S457" i="38" s="1"/>
  <c r="AK456" i="38"/>
  <c r="AJ456" i="38"/>
  <c r="AD456" i="38"/>
  <c r="AC456" i="38"/>
  <c r="AB456" i="38"/>
  <c r="AA456" i="38"/>
  <c r="Z456" i="38"/>
  <c r="Y456" i="38"/>
  <c r="X456" i="38"/>
  <c r="Q456" i="38"/>
  <c r="S456" i="38" s="1"/>
  <c r="AK455" i="38"/>
  <c r="AJ455" i="38"/>
  <c r="AD455" i="38"/>
  <c r="AC455" i="38"/>
  <c r="AB455" i="38"/>
  <c r="AA455" i="38"/>
  <c r="Z455" i="38"/>
  <c r="Y455" i="38"/>
  <c r="X455" i="38"/>
  <c r="Q455" i="38"/>
  <c r="S455" i="38" s="1"/>
  <c r="AK454" i="38"/>
  <c r="AJ454" i="38"/>
  <c r="AD454" i="38"/>
  <c r="AC454" i="38"/>
  <c r="AB454" i="38"/>
  <c r="AA454" i="38"/>
  <c r="Z454" i="38"/>
  <c r="Y454" i="38"/>
  <c r="X454" i="38"/>
  <c r="Q454" i="38"/>
  <c r="S454" i="38" s="1"/>
  <c r="AK453" i="38"/>
  <c r="AJ453" i="38"/>
  <c r="AD453" i="38"/>
  <c r="AC453" i="38"/>
  <c r="AB453" i="38"/>
  <c r="AA453" i="38"/>
  <c r="Z453" i="38"/>
  <c r="Y453" i="38"/>
  <c r="X453" i="38"/>
  <c r="Q453" i="38"/>
  <c r="S453" i="38" s="1"/>
  <c r="AK452" i="38"/>
  <c r="AJ452" i="38"/>
  <c r="AD452" i="38"/>
  <c r="AC452" i="38"/>
  <c r="AB452" i="38"/>
  <c r="AA452" i="38"/>
  <c r="Z452" i="38"/>
  <c r="Y452" i="38"/>
  <c r="X452" i="38"/>
  <c r="Q452" i="38"/>
  <c r="S452" i="38" s="1"/>
  <c r="AK451" i="38"/>
  <c r="AJ451" i="38"/>
  <c r="AD451" i="38"/>
  <c r="AC451" i="38"/>
  <c r="AB451" i="38"/>
  <c r="AA451" i="38"/>
  <c r="Z451" i="38"/>
  <c r="Y451" i="38"/>
  <c r="X451" i="38"/>
  <c r="Q451" i="38"/>
  <c r="S451" i="38" s="1"/>
  <c r="AK450" i="38"/>
  <c r="AJ450" i="38"/>
  <c r="AD450" i="38"/>
  <c r="AC450" i="38"/>
  <c r="AB450" i="38"/>
  <c r="AA450" i="38"/>
  <c r="Z450" i="38"/>
  <c r="Y450" i="38"/>
  <c r="X450" i="38"/>
  <c r="Q450" i="38"/>
  <c r="S450" i="38" s="1"/>
  <c r="AK449" i="38"/>
  <c r="AJ449" i="38"/>
  <c r="AD449" i="38"/>
  <c r="AC449" i="38"/>
  <c r="AB449" i="38"/>
  <c r="AA449" i="38"/>
  <c r="Z449" i="38"/>
  <c r="Y449" i="38"/>
  <c r="X449" i="38"/>
  <c r="Q449" i="38"/>
  <c r="S449" i="38" s="1"/>
  <c r="AK448" i="38"/>
  <c r="AJ448" i="38"/>
  <c r="AD448" i="38"/>
  <c r="AC448" i="38"/>
  <c r="AB448" i="38"/>
  <c r="AA448" i="38"/>
  <c r="Z448" i="38"/>
  <c r="Y448" i="38"/>
  <c r="X448" i="38"/>
  <c r="Q448" i="38"/>
  <c r="S448" i="38" s="1"/>
  <c r="AK447" i="38"/>
  <c r="AJ447" i="38"/>
  <c r="AD447" i="38"/>
  <c r="AC447" i="38"/>
  <c r="AB447" i="38"/>
  <c r="AA447" i="38"/>
  <c r="Z447" i="38"/>
  <c r="Y447" i="38"/>
  <c r="X447" i="38"/>
  <c r="Q447" i="38"/>
  <c r="S447" i="38" s="1"/>
  <c r="AK446" i="38"/>
  <c r="AJ446" i="38"/>
  <c r="AD446" i="38"/>
  <c r="AC446" i="38"/>
  <c r="AB446" i="38"/>
  <c r="AA446" i="38"/>
  <c r="Z446" i="38"/>
  <c r="Y446" i="38"/>
  <c r="X446" i="38"/>
  <c r="Q446" i="38"/>
  <c r="S446" i="38" s="1"/>
  <c r="AK445" i="38"/>
  <c r="AJ445" i="38"/>
  <c r="AD445" i="38"/>
  <c r="AC445" i="38"/>
  <c r="AB445" i="38"/>
  <c r="AA445" i="38"/>
  <c r="Z445" i="38"/>
  <c r="Y445" i="38"/>
  <c r="X445" i="38"/>
  <c r="Q445" i="38"/>
  <c r="S445" i="38" s="1"/>
  <c r="AK444" i="38"/>
  <c r="AJ444" i="38"/>
  <c r="AD444" i="38"/>
  <c r="AC444" i="38"/>
  <c r="AB444" i="38"/>
  <c r="AA444" i="38"/>
  <c r="Z444" i="38"/>
  <c r="Y444" i="38"/>
  <c r="X444" i="38"/>
  <c r="Q444" i="38"/>
  <c r="S444" i="38" s="1"/>
  <c r="AK443" i="38"/>
  <c r="AJ443" i="38"/>
  <c r="AD443" i="38"/>
  <c r="AC443" i="38"/>
  <c r="AB443" i="38"/>
  <c r="AA443" i="38"/>
  <c r="Z443" i="38"/>
  <c r="Y443" i="38"/>
  <c r="X443" i="38"/>
  <c r="Q443" i="38"/>
  <c r="S443" i="38" s="1"/>
  <c r="AK442" i="38"/>
  <c r="AJ442" i="38"/>
  <c r="AD442" i="38"/>
  <c r="AC442" i="38"/>
  <c r="AB442" i="38"/>
  <c r="AA442" i="38"/>
  <c r="Z442" i="38"/>
  <c r="Y442" i="38"/>
  <c r="X442" i="38"/>
  <c r="Q442" i="38"/>
  <c r="S442" i="38" s="1"/>
  <c r="AK441" i="38"/>
  <c r="AJ441" i="38"/>
  <c r="AD441" i="38"/>
  <c r="AC441" i="38"/>
  <c r="AB441" i="38"/>
  <c r="AA441" i="38"/>
  <c r="Z441" i="38"/>
  <c r="Y441" i="38"/>
  <c r="X441" i="38"/>
  <c r="Q441" i="38"/>
  <c r="S441" i="38" s="1"/>
  <c r="AK440" i="38"/>
  <c r="AJ440" i="38"/>
  <c r="AD440" i="38"/>
  <c r="AC440" i="38"/>
  <c r="AB440" i="38"/>
  <c r="AA440" i="38"/>
  <c r="Z440" i="38"/>
  <c r="Y440" i="38"/>
  <c r="AE440" i="38" s="1"/>
  <c r="AF440" i="38" s="1"/>
  <c r="X440" i="38"/>
  <c r="Q440" i="38"/>
  <c r="S440" i="38" s="1"/>
  <c r="AK439" i="38"/>
  <c r="AJ439" i="38"/>
  <c r="AD439" i="38"/>
  <c r="AC439" i="38"/>
  <c r="AB439" i="38"/>
  <c r="AA439" i="38"/>
  <c r="Z439" i="38"/>
  <c r="Y439" i="38"/>
  <c r="X439" i="38"/>
  <c r="AE439" i="38" s="1"/>
  <c r="AF439" i="38" s="1"/>
  <c r="Q439" i="38"/>
  <c r="S439" i="38" s="1"/>
  <c r="AK438" i="38"/>
  <c r="AJ438" i="38"/>
  <c r="AD438" i="38"/>
  <c r="AC438" i="38"/>
  <c r="AB438" i="38"/>
  <c r="AA438" i="38"/>
  <c r="Z438" i="38"/>
  <c r="Y438" i="38"/>
  <c r="X438" i="38"/>
  <c r="Q438" i="38"/>
  <c r="S438" i="38" s="1"/>
  <c r="AK437" i="38"/>
  <c r="AJ437" i="38"/>
  <c r="AD437" i="38"/>
  <c r="AC437" i="38"/>
  <c r="AB437" i="38"/>
  <c r="AA437" i="38"/>
  <c r="Z437" i="38"/>
  <c r="Y437" i="38"/>
  <c r="X437" i="38"/>
  <c r="Q437" i="38"/>
  <c r="S437" i="38" s="1"/>
  <c r="AK436" i="38"/>
  <c r="AJ436" i="38"/>
  <c r="AD436" i="38"/>
  <c r="AC436" i="38"/>
  <c r="AB436" i="38"/>
  <c r="AA436" i="38"/>
  <c r="Z436" i="38"/>
  <c r="Y436" i="38"/>
  <c r="X436" i="38"/>
  <c r="Q436" i="38"/>
  <c r="S436" i="38" s="1"/>
  <c r="AK435" i="38"/>
  <c r="AJ435" i="38"/>
  <c r="AD435" i="38"/>
  <c r="AC435" i="38"/>
  <c r="AB435" i="38"/>
  <c r="AA435" i="38"/>
  <c r="Z435" i="38"/>
  <c r="Y435" i="38"/>
  <c r="X435" i="38"/>
  <c r="Q435" i="38"/>
  <c r="S435" i="38" s="1"/>
  <c r="AK434" i="38"/>
  <c r="AJ434" i="38"/>
  <c r="AD434" i="38"/>
  <c r="AC434" i="38"/>
  <c r="AB434" i="38"/>
  <c r="AA434" i="38"/>
  <c r="Z434" i="38"/>
  <c r="Y434" i="38"/>
  <c r="X434" i="38"/>
  <c r="Q434" i="38"/>
  <c r="S434" i="38" s="1"/>
  <c r="AK433" i="38"/>
  <c r="AJ433" i="38"/>
  <c r="AD433" i="38"/>
  <c r="AC433" i="38"/>
  <c r="AB433" i="38"/>
  <c r="AA433" i="38"/>
  <c r="Z433" i="38"/>
  <c r="Y433" i="38"/>
  <c r="X433" i="38"/>
  <c r="Q433" i="38"/>
  <c r="S433" i="38" s="1"/>
  <c r="AK432" i="38"/>
  <c r="AJ432" i="38"/>
  <c r="AD432" i="38"/>
  <c r="AC432" i="38"/>
  <c r="AB432" i="38"/>
  <c r="AA432" i="38"/>
  <c r="Z432" i="38"/>
  <c r="Y432" i="38"/>
  <c r="X432" i="38"/>
  <c r="Q432" i="38"/>
  <c r="S432" i="38" s="1"/>
  <c r="AK431" i="38"/>
  <c r="AJ431" i="38"/>
  <c r="AD431" i="38"/>
  <c r="AC431" i="38"/>
  <c r="AB431" i="38"/>
  <c r="AA431" i="38"/>
  <c r="Z431" i="38"/>
  <c r="Y431" i="38"/>
  <c r="X431" i="38"/>
  <c r="Q431" i="38"/>
  <c r="S431" i="38" s="1"/>
  <c r="AK430" i="38"/>
  <c r="AJ430" i="38"/>
  <c r="AD430" i="38"/>
  <c r="AC430" i="38"/>
  <c r="AB430" i="38"/>
  <c r="AA430" i="38"/>
  <c r="Z430" i="38"/>
  <c r="Y430" i="38"/>
  <c r="X430" i="38"/>
  <c r="Q430" i="38"/>
  <c r="S430" i="38" s="1"/>
  <c r="AK429" i="38"/>
  <c r="AJ429" i="38"/>
  <c r="AD429" i="38"/>
  <c r="AC429" i="38"/>
  <c r="AB429" i="38"/>
  <c r="AA429" i="38"/>
  <c r="Z429" i="38"/>
  <c r="Y429" i="38"/>
  <c r="X429" i="38"/>
  <c r="Q429" i="38"/>
  <c r="S429" i="38" s="1"/>
  <c r="AK428" i="38"/>
  <c r="AJ428" i="38"/>
  <c r="AD428" i="38"/>
  <c r="AC428" i="38"/>
  <c r="AB428" i="38"/>
  <c r="AA428" i="38"/>
  <c r="Z428" i="38"/>
  <c r="Y428" i="38"/>
  <c r="X428" i="38"/>
  <c r="Q428" i="38"/>
  <c r="S428" i="38" s="1"/>
  <c r="AK427" i="38"/>
  <c r="AJ427" i="38"/>
  <c r="AD427" i="38"/>
  <c r="AC427" i="38"/>
  <c r="AB427" i="38"/>
  <c r="AA427" i="38"/>
  <c r="Z427" i="38"/>
  <c r="Y427" i="38"/>
  <c r="X427" i="38"/>
  <c r="Q427" i="38"/>
  <c r="S427" i="38" s="1"/>
  <c r="AK426" i="38"/>
  <c r="AJ426" i="38"/>
  <c r="AD426" i="38"/>
  <c r="AC426" i="38"/>
  <c r="AB426" i="38"/>
  <c r="AA426" i="38"/>
  <c r="Z426" i="38"/>
  <c r="Y426" i="38"/>
  <c r="X426" i="38"/>
  <c r="Q426" i="38"/>
  <c r="S426" i="38" s="1"/>
  <c r="AK425" i="38"/>
  <c r="AJ425" i="38"/>
  <c r="AD425" i="38"/>
  <c r="AC425" i="38"/>
  <c r="AB425" i="38"/>
  <c r="AA425" i="38"/>
  <c r="Z425" i="38"/>
  <c r="Y425" i="38"/>
  <c r="X425" i="38"/>
  <c r="Q425" i="38"/>
  <c r="S425" i="38" s="1"/>
  <c r="AK424" i="38"/>
  <c r="AJ424" i="38"/>
  <c r="AD424" i="38"/>
  <c r="AC424" i="38"/>
  <c r="AB424" i="38"/>
  <c r="AA424" i="38"/>
  <c r="Z424" i="38"/>
  <c r="Y424" i="38"/>
  <c r="X424" i="38"/>
  <c r="Q424" i="38"/>
  <c r="S424" i="38" s="1"/>
  <c r="AK423" i="38"/>
  <c r="AJ423" i="38"/>
  <c r="AD423" i="38"/>
  <c r="AC423" i="38"/>
  <c r="AB423" i="38"/>
  <c r="AA423" i="38"/>
  <c r="Z423" i="38"/>
  <c r="Y423" i="38"/>
  <c r="X423" i="38"/>
  <c r="Q423" i="38"/>
  <c r="S423" i="38" s="1"/>
  <c r="AK422" i="38"/>
  <c r="AJ422" i="38"/>
  <c r="AD422" i="38"/>
  <c r="AC422" i="38"/>
  <c r="AB422" i="38"/>
  <c r="AA422" i="38"/>
  <c r="Z422" i="38"/>
  <c r="Y422" i="38"/>
  <c r="X422" i="38"/>
  <c r="Q422" i="38"/>
  <c r="S422" i="38" s="1"/>
  <c r="AK421" i="38"/>
  <c r="AJ421" i="38"/>
  <c r="AD421" i="38"/>
  <c r="AC421" i="38"/>
  <c r="AB421" i="38"/>
  <c r="AA421" i="38"/>
  <c r="Z421" i="38"/>
  <c r="Y421" i="38"/>
  <c r="X421" i="38"/>
  <c r="Q421" i="38"/>
  <c r="S421" i="38" s="1"/>
  <c r="AK420" i="38"/>
  <c r="AJ420" i="38"/>
  <c r="AD420" i="38"/>
  <c r="AC420" i="38"/>
  <c r="AB420" i="38"/>
  <c r="AA420" i="38"/>
  <c r="Z420" i="38"/>
  <c r="Y420" i="38"/>
  <c r="X420" i="38"/>
  <c r="Q420" i="38"/>
  <c r="S420" i="38" s="1"/>
  <c r="AK419" i="38"/>
  <c r="AJ419" i="38"/>
  <c r="AD419" i="38"/>
  <c r="AC419" i="38"/>
  <c r="AB419" i="38"/>
  <c r="AA419" i="38"/>
  <c r="Z419" i="38"/>
  <c r="Y419" i="38"/>
  <c r="X419" i="38"/>
  <c r="Q419" i="38"/>
  <c r="S419" i="38" s="1"/>
  <c r="AK418" i="38"/>
  <c r="AJ418" i="38"/>
  <c r="AD418" i="38"/>
  <c r="AC418" i="38"/>
  <c r="AB418" i="38"/>
  <c r="AA418" i="38"/>
  <c r="Z418" i="38"/>
  <c r="Y418" i="38"/>
  <c r="X418" i="38"/>
  <c r="Q418" i="38"/>
  <c r="S418" i="38" s="1"/>
  <c r="AK417" i="38"/>
  <c r="AJ417" i="38"/>
  <c r="AD417" i="38"/>
  <c r="AC417" i="38"/>
  <c r="AB417" i="38"/>
  <c r="AA417" i="38"/>
  <c r="Z417" i="38"/>
  <c r="Y417" i="38"/>
  <c r="X417" i="38"/>
  <c r="Q417" i="38"/>
  <c r="S417" i="38" s="1"/>
  <c r="AK416" i="38"/>
  <c r="AJ416" i="38"/>
  <c r="AD416" i="38"/>
  <c r="AC416" i="38"/>
  <c r="AB416" i="38"/>
  <c r="AA416" i="38"/>
  <c r="Z416" i="38"/>
  <c r="Y416" i="38"/>
  <c r="X416" i="38"/>
  <c r="Q416" i="38"/>
  <c r="S416" i="38" s="1"/>
  <c r="AK415" i="38"/>
  <c r="AJ415" i="38"/>
  <c r="AD415" i="38"/>
  <c r="AC415" i="38"/>
  <c r="AB415" i="38"/>
  <c r="AA415" i="38"/>
  <c r="Z415" i="38"/>
  <c r="Y415" i="38"/>
  <c r="X415" i="38"/>
  <c r="Q415" i="38"/>
  <c r="S415" i="38" s="1"/>
  <c r="AK414" i="38"/>
  <c r="AJ414" i="38"/>
  <c r="AD414" i="38"/>
  <c r="AC414" i="38"/>
  <c r="AB414" i="38"/>
  <c r="AA414" i="38"/>
  <c r="Z414" i="38"/>
  <c r="Y414" i="38"/>
  <c r="X414" i="38"/>
  <c r="Q414" i="38"/>
  <c r="S414" i="38" s="1"/>
  <c r="AK413" i="38"/>
  <c r="AJ413" i="38"/>
  <c r="AD413" i="38"/>
  <c r="AC413" i="38"/>
  <c r="AB413" i="38"/>
  <c r="AA413" i="38"/>
  <c r="Z413" i="38"/>
  <c r="Y413" i="38"/>
  <c r="X413" i="38"/>
  <c r="Q413" i="38"/>
  <c r="S413" i="38" s="1"/>
  <c r="AK412" i="38"/>
  <c r="AJ412" i="38"/>
  <c r="AD412" i="38"/>
  <c r="AC412" i="38"/>
  <c r="AB412" i="38"/>
  <c r="AA412" i="38"/>
  <c r="Z412" i="38"/>
  <c r="Y412" i="38"/>
  <c r="X412" i="38"/>
  <c r="Q412" i="38"/>
  <c r="S412" i="38" s="1"/>
  <c r="AK411" i="38"/>
  <c r="AJ411" i="38"/>
  <c r="AD411" i="38"/>
  <c r="AC411" i="38"/>
  <c r="AB411" i="38"/>
  <c r="AA411" i="38"/>
  <c r="Z411" i="38"/>
  <c r="Y411" i="38"/>
  <c r="X411" i="38"/>
  <c r="Q411" i="38"/>
  <c r="S411" i="38" s="1"/>
  <c r="AK410" i="38"/>
  <c r="AJ410" i="38"/>
  <c r="AD410" i="38"/>
  <c r="AC410" i="38"/>
  <c r="AB410" i="38"/>
  <c r="AA410" i="38"/>
  <c r="Z410" i="38"/>
  <c r="Y410" i="38"/>
  <c r="X410" i="38"/>
  <c r="Q410" i="38"/>
  <c r="S410" i="38" s="1"/>
  <c r="AK409" i="38"/>
  <c r="AJ409" i="38"/>
  <c r="AD409" i="38"/>
  <c r="AC409" i="38"/>
  <c r="AB409" i="38"/>
  <c r="AA409" i="38"/>
  <c r="Z409" i="38"/>
  <c r="Y409" i="38"/>
  <c r="X409" i="38"/>
  <c r="Q409" i="38"/>
  <c r="S409" i="38" s="1"/>
  <c r="AK408" i="38"/>
  <c r="AJ408" i="38"/>
  <c r="AD408" i="38"/>
  <c r="AC408" i="38"/>
  <c r="AB408" i="38"/>
  <c r="AA408" i="38"/>
  <c r="Z408" i="38"/>
  <c r="Y408" i="38"/>
  <c r="X408" i="38"/>
  <c r="Q408" i="38"/>
  <c r="S408" i="38" s="1"/>
  <c r="AK407" i="38"/>
  <c r="AJ407" i="38"/>
  <c r="AD407" i="38"/>
  <c r="AC407" i="38"/>
  <c r="AB407" i="38"/>
  <c r="AA407" i="38"/>
  <c r="Z407" i="38"/>
  <c r="Y407" i="38"/>
  <c r="X407" i="38"/>
  <c r="Q407" i="38"/>
  <c r="S407" i="38" s="1"/>
  <c r="AK406" i="38"/>
  <c r="AJ406" i="38"/>
  <c r="AD406" i="38"/>
  <c r="AC406" i="38"/>
  <c r="AB406" i="38"/>
  <c r="AA406" i="38"/>
  <c r="Z406" i="38"/>
  <c r="Y406" i="38"/>
  <c r="X406" i="38"/>
  <c r="Q406" i="38"/>
  <c r="S406" i="38" s="1"/>
  <c r="AK405" i="38"/>
  <c r="AJ405" i="38"/>
  <c r="AD405" i="38"/>
  <c r="AC405" i="38"/>
  <c r="AB405" i="38"/>
  <c r="AA405" i="38"/>
  <c r="Z405" i="38"/>
  <c r="Y405" i="38"/>
  <c r="X405" i="38"/>
  <c r="Q405" i="38"/>
  <c r="S405" i="38" s="1"/>
  <c r="AK404" i="38"/>
  <c r="AJ404" i="38"/>
  <c r="AD404" i="38"/>
  <c r="AC404" i="38"/>
  <c r="AB404" i="38"/>
  <c r="AA404" i="38"/>
  <c r="Z404" i="38"/>
  <c r="Y404" i="38"/>
  <c r="X404" i="38"/>
  <c r="Q404" i="38"/>
  <c r="S404" i="38" s="1"/>
  <c r="AK403" i="38"/>
  <c r="AJ403" i="38"/>
  <c r="AD403" i="38"/>
  <c r="AC403" i="38"/>
  <c r="AB403" i="38"/>
  <c r="AA403" i="38"/>
  <c r="Z403" i="38"/>
  <c r="Y403" i="38"/>
  <c r="X403" i="38"/>
  <c r="Q403" i="38"/>
  <c r="S403" i="38" s="1"/>
  <c r="AK402" i="38"/>
  <c r="AJ402" i="38"/>
  <c r="AD402" i="38"/>
  <c r="AC402" i="38"/>
  <c r="AB402" i="38"/>
  <c r="AA402" i="38"/>
  <c r="Z402" i="38"/>
  <c r="Y402" i="38"/>
  <c r="X402" i="38"/>
  <c r="Q402" i="38"/>
  <c r="S402" i="38" s="1"/>
  <c r="AK401" i="38"/>
  <c r="AJ401" i="38"/>
  <c r="AD401" i="38"/>
  <c r="AC401" i="38"/>
  <c r="AB401" i="38"/>
  <c r="AA401" i="38"/>
  <c r="Z401" i="38"/>
  <c r="Y401" i="38"/>
  <c r="X401" i="38"/>
  <c r="Q401" i="38"/>
  <c r="S401" i="38" s="1"/>
  <c r="AK400" i="38"/>
  <c r="AJ400" i="38"/>
  <c r="AD400" i="38"/>
  <c r="AC400" i="38"/>
  <c r="AB400" i="38"/>
  <c r="AA400" i="38"/>
  <c r="Z400" i="38"/>
  <c r="Y400" i="38"/>
  <c r="X400" i="38"/>
  <c r="Q400" i="38"/>
  <c r="S400" i="38" s="1"/>
  <c r="AK399" i="38"/>
  <c r="AJ399" i="38"/>
  <c r="AD399" i="38"/>
  <c r="AC399" i="38"/>
  <c r="AB399" i="38"/>
  <c r="AA399" i="38"/>
  <c r="Z399" i="38"/>
  <c r="Y399" i="38"/>
  <c r="X399" i="38"/>
  <c r="Q399" i="38"/>
  <c r="S399" i="38" s="1"/>
  <c r="AK398" i="38"/>
  <c r="AJ398" i="38"/>
  <c r="AD398" i="38"/>
  <c r="AC398" i="38"/>
  <c r="AB398" i="38"/>
  <c r="AA398" i="38"/>
  <c r="Z398" i="38"/>
  <c r="Y398" i="38"/>
  <c r="X398" i="38"/>
  <c r="Q398" i="38"/>
  <c r="S398" i="38" s="1"/>
  <c r="AK397" i="38"/>
  <c r="AJ397" i="38"/>
  <c r="AD397" i="38"/>
  <c r="AC397" i="38"/>
  <c r="AB397" i="38"/>
  <c r="AA397" i="38"/>
  <c r="Z397" i="38"/>
  <c r="Y397" i="38"/>
  <c r="X397" i="38"/>
  <c r="Q397" i="38"/>
  <c r="S397" i="38" s="1"/>
  <c r="AK396" i="38"/>
  <c r="AJ396" i="38"/>
  <c r="AD396" i="38"/>
  <c r="AC396" i="38"/>
  <c r="AB396" i="38"/>
  <c r="AA396" i="38"/>
  <c r="Z396" i="38"/>
  <c r="Y396" i="38"/>
  <c r="X396" i="38"/>
  <c r="Q396" i="38"/>
  <c r="S396" i="38" s="1"/>
  <c r="AK395" i="38"/>
  <c r="AJ395" i="38"/>
  <c r="AD395" i="38"/>
  <c r="AC395" i="38"/>
  <c r="AB395" i="38"/>
  <c r="AA395" i="38"/>
  <c r="Z395" i="38"/>
  <c r="Y395" i="38"/>
  <c r="X395" i="38"/>
  <c r="Q395" i="38"/>
  <c r="S395" i="38" s="1"/>
  <c r="AK394" i="38"/>
  <c r="AJ394" i="38"/>
  <c r="AD394" i="38"/>
  <c r="AC394" i="38"/>
  <c r="AB394" i="38"/>
  <c r="AA394" i="38"/>
  <c r="Z394" i="38"/>
  <c r="Y394" i="38"/>
  <c r="X394" i="38"/>
  <c r="Q394" i="38"/>
  <c r="S394" i="38" s="1"/>
  <c r="AK393" i="38"/>
  <c r="AJ393" i="38"/>
  <c r="AD393" i="38"/>
  <c r="AC393" i="38"/>
  <c r="AB393" i="38"/>
  <c r="AA393" i="38"/>
  <c r="Z393" i="38"/>
  <c r="Y393" i="38"/>
  <c r="X393" i="38"/>
  <c r="Q393" i="38"/>
  <c r="S393" i="38" s="1"/>
  <c r="AK392" i="38"/>
  <c r="AJ392" i="38"/>
  <c r="AD392" i="38"/>
  <c r="AC392" i="38"/>
  <c r="AB392" i="38"/>
  <c r="AA392" i="38"/>
  <c r="Z392" i="38"/>
  <c r="Y392" i="38"/>
  <c r="X392" i="38"/>
  <c r="Q392" i="38"/>
  <c r="S392" i="38" s="1"/>
  <c r="AK391" i="38"/>
  <c r="AJ391" i="38"/>
  <c r="AD391" i="38"/>
  <c r="AC391" i="38"/>
  <c r="AB391" i="38"/>
  <c r="AA391" i="38"/>
  <c r="Z391" i="38"/>
  <c r="Y391" i="38"/>
  <c r="X391" i="38"/>
  <c r="Q391" i="38"/>
  <c r="S391" i="38" s="1"/>
  <c r="AK390" i="38"/>
  <c r="AJ390" i="38"/>
  <c r="AD390" i="38"/>
  <c r="AC390" i="38"/>
  <c r="AB390" i="38"/>
  <c r="AA390" i="38"/>
  <c r="Z390" i="38"/>
  <c r="Y390" i="38"/>
  <c r="X390" i="38"/>
  <c r="Q390" i="38"/>
  <c r="S390" i="38" s="1"/>
  <c r="AK389" i="38"/>
  <c r="AJ389" i="38"/>
  <c r="AD389" i="38"/>
  <c r="AC389" i="38"/>
  <c r="AB389" i="38"/>
  <c r="AA389" i="38"/>
  <c r="Z389" i="38"/>
  <c r="Y389" i="38"/>
  <c r="X389" i="38"/>
  <c r="Q389" i="38"/>
  <c r="S389" i="38" s="1"/>
  <c r="AK388" i="38"/>
  <c r="AJ388" i="38"/>
  <c r="AD388" i="38"/>
  <c r="AC388" i="38"/>
  <c r="AB388" i="38"/>
  <c r="AA388" i="38"/>
  <c r="Z388" i="38"/>
  <c r="Y388" i="38"/>
  <c r="X388" i="38"/>
  <c r="Q388" i="38"/>
  <c r="S388" i="38" s="1"/>
  <c r="AK387" i="38"/>
  <c r="AJ387" i="38"/>
  <c r="AD387" i="38"/>
  <c r="AC387" i="38"/>
  <c r="AB387" i="38"/>
  <c r="AA387" i="38"/>
  <c r="Z387" i="38"/>
  <c r="Y387" i="38"/>
  <c r="X387" i="38"/>
  <c r="Q387" i="38"/>
  <c r="S387" i="38" s="1"/>
  <c r="AK386" i="38"/>
  <c r="AJ386" i="38"/>
  <c r="AD386" i="38"/>
  <c r="AC386" i="38"/>
  <c r="AB386" i="38"/>
  <c r="AA386" i="38"/>
  <c r="Z386" i="38"/>
  <c r="Y386" i="38"/>
  <c r="X386" i="38"/>
  <c r="Q386" i="38"/>
  <c r="S386" i="38" s="1"/>
  <c r="AK385" i="38"/>
  <c r="AJ385" i="38"/>
  <c r="AD385" i="38"/>
  <c r="AC385" i="38"/>
  <c r="AB385" i="38"/>
  <c r="AA385" i="38"/>
  <c r="Z385" i="38"/>
  <c r="Y385" i="38"/>
  <c r="X385" i="38"/>
  <c r="Q385" i="38"/>
  <c r="S385" i="38" s="1"/>
  <c r="AK384" i="38"/>
  <c r="AJ384" i="38"/>
  <c r="AD384" i="38"/>
  <c r="AC384" i="38"/>
  <c r="AB384" i="38"/>
  <c r="AA384" i="38"/>
  <c r="Z384" i="38"/>
  <c r="Y384" i="38"/>
  <c r="X384" i="38"/>
  <c r="Q384" i="38"/>
  <c r="S384" i="38" s="1"/>
  <c r="AK383" i="38"/>
  <c r="AJ383" i="38"/>
  <c r="AD383" i="38"/>
  <c r="AC383" i="38"/>
  <c r="AB383" i="38"/>
  <c r="AA383" i="38"/>
  <c r="Z383" i="38"/>
  <c r="Y383" i="38"/>
  <c r="X383" i="38"/>
  <c r="Q383" i="38"/>
  <c r="S383" i="38" s="1"/>
  <c r="AK382" i="38"/>
  <c r="AJ382" i="38"/>
  <c r="AD382" i="38"/>
  <c r="AC382" i="38"/>
  <c r="AB382" i="38"/>
  <c r="AA382" i="38"/>
  <c r="Z382" i="38"/>
  <c r="Y382" i="38"/>
  <c r="X382" i="38"/>
  <c r="Q382" i="38"/>
  <c r="S382" i="38" s="1"/>
  <c r="AK381" i="38"/>
  <c r="AJ381" i="38"/>
  <c r="AD381" i="38"/>
  <c r="AC381" i="38"/>
  <c r="AB381" i="38"/>
  <c r="AA381" i="38"/>
  <c r="Z381" i="38"/>
  <c r="Y381" i="38"/>
  <c r="X381" i="38"/>
  <c r="Q381" i="38"/>
  <c r="S381" i="38" s="1"/>
  <c r="AK380" i="38"/>
  <c r="AJ380" i="38"/>
  <c r="AD380" i="38"/>
  <c r="AC380" i="38"/>
  <c r="AB380" i="38"/>
  <c r="AA380" i="38"/>
  <c r="Z380" i="38"/>
  <c r="Y380" i="38"/>
  <c r="X380" i="38"/>
  <c r="Q380" i="38"/>
  <c r="S380" i="38" s="1"/>
  <c r="AK379" i="38"/>
  <c r="AJ379" i="38"/>
  <c r="AD379" i="38"/>
  <c r="AC379" i="38"/>
  <c r="AB379" i="38"/>
  <c r="AA379" i="38"/>
  <c r="Z379" i="38"/>
  <c r="Y379" i="38"/>
  <c r="X379" i="38"/>
  <c r="Q379" i="38"/>
  <c r="S379" i="38" s="1"/>
  <c r="AK378" i="38"/>
  <c r="AJ378" i="38"/>
  <c r="AD378" i="38"/>
  <c r="AC378" i="38"/>
  <c r="AB378" i="38"/>
  <c r="AA378" i="38"/>
  <c r="Z378" i="38"/>
  <c r="Y378" i="38"/>
  <c r="X378" i="38"/>
  <c r="Q378" i="38"/>
  <c r="S378" i="38" s="1"/>
  <c r="AK377" i="38"/>
  <c r="AJ377" i="38"/>
  <c r="AD377" i="38"/>
  <c r="AC377" i="38"/>
  <c r="AB377" i="38"/>
  <c r="AA377" i="38"/>
  <c r="Z377" i="38"/>
  <c r="Y377" i="38"/>
  <c r="AE377" i="38" s="1"/>
  <c r="AF377" i="38" s="1"/>
  <c r="X377" i="38"/>
  <c r="Q377" i="38"/>
  <c r="S377" i="38" s="1"/>
  <c r="AK376" i="38"/>
  <c r="AJ376" i="38"/>
  <c r="AD376" i="38"/>
  <c r="AC376" i="38"/>
  <c r="AB376" i="38"/>
  <c r="AA376" i="38"/>
  <c r="Z376" i="38"/>
  <c r="Y376" i="38"/>
  <c r="X376" i="38"/>
  <c r="AE376" i="38" s="1"/>
  <c r="AF376" i="38" s="1"/>
  <c r="Q376" i="38"/>
  <c r="S376" i="38" s="1"/>
  <c r="AK375" i="38"/>
  <c r="AJ375" i="38"/>
  <c r="AD375" i="38"/>
  <c r="AC375" i="38"/>
  <c r="AB375" i="38"/>
  <c r="AA375" i="38"/>
  <c r="Z375" i="38"/>
  <c r="Y375" i="38"/>
  <c r="X375" i="38"/>
  <c r="Q375" i="38"/>
  <c r="S375" i="38" s="1"/>
  <c r="AK374" i="38"/>
  <c r="AJ374" i="38"/>
  <c r="AD374" i="38"/>
  <c r="AC374" i="38"/>
  <c r="AB374" i="38"/>
  <c r="AA374" i="38"/>
  <c r="Z374" i="38"/>
  <c r="Y374" i="38"/>
  <c r="X374" i="38"/>
  <c r="Q374" i="38"/>
  <c r="S374" i="38" s="1"/>
  <c r="AK373" i="38"/>
  <c r="AJ373" i="38"/>
  <c r="AD373" i="38"/>
  <c r="AC373" i="38"/>
  <c r="AB373" i="38"/>
  <c r="AA373" i="38"/>
  <c r="Z373" i="38"/>
  <c r="Y373" i="38"/>
  <c r="X373" i="38"/>
  <c r="Q373" i="38"/>
  <c r="S373" i="38" s="1"/>
  <c r="AK372" i="38"/>
  <c r="AJ372" i="38"/>
  <c r="AD372" i="38"/>
  <c r="AC372" i="38"/>
  <c r="AB372" i="38"/>
  <c r="AA372" i="38"/>
  <c r="Z372" i="38"/>
  <c r="Y372" i="38"/>
  <c r="X372" i="38"/>
  <c r="Q372" i="38"/>
  <c r="S372" i="38" s="1"/>
  <c r="AK371" i="38"/>
  <c r="AJ371" i="38"/>
  <c r="AD371" i="38"/>
  <c r="AC371" i="38"/>
  <c r="AB371" i="38"/>
  <c r="AA371" i="38"/>
  <c r="Z371" i="38"/>
  <c r="Y371" i="38"/>
  <c r="X371" i="38"/>
  <c r="Q371" i="38"/>
  <c r="S371" i="38" s="1"/>
  <c r="AK370" i="38"/>
  <c r="AJ370" i="38"/>
  <c r="AD370" i="38"/>
  <c r="AC370" i="38"/>
  <c r="AB370" i="38"/>
  <c r="AA370" i="38"/>
  <c r="Z370" i="38"/>
  <c r="Y370" i="38"/>
  <c r="X370" i="38"/>
  <c r="Q370" i="38"/>
  <c r="S370" i="38" s="1"/>
  <c r="AK369" i="38"/>
  <c r="AJ369" i="38"/>
  <c r="AD369" i="38"/>
  <c r="AC369" i="38"/>
  <c r="AB369" i="38"/>
  <c r="AA369" i="38"/>
  <c r="Z369" i="38"/>
  <c r="Y369" i="38"/>
  <c r="X369" i="38"/>
  <c r="Q369" i="38"/>
  <c r="S369" i="38" s="1"/>
  <c r="AK368" i="38"/>
  <c r="AJ368" i="38"/>
  <c r="AD368" i="38"/>
  <c r="AC368" i="38"/>
  <c r="AB368" i="38"/>
  <c r="AA368" i="38"/>
  <c r="Z368" i="38"/>
  <c r="Y368" i="38"/>
  <c r="X368" i="38"/>
  <c r="Q368" i="38"/>
  <c r="S368" i="38" s="1"/>
  <c r="AK367" i="38"/>
  <c r="AJ367" i="38"/>
  <c r="AD367" i="38"/>
  <c r="AC367" i="38"/>
  <c r="AB367" i="38"/>
  <c r="AA367" i="38"/>
  <c r="Z367" i="38"/>
  <c r="Y367" i="38"/>
  <c r="X367" i="38"/>
  <c r="Q367" i="38"/>
  <c r="S367" i="38" s="1"/>
  <c r="AK366" i="38"/>
  <c r="AJ366" i="38"/>
  <c r="AD366" i="38"/>
  <c r="AC366" i="38"/>
  <c r="AB366" i="38"/>
  <c r="AA366" i="38"/>
  <c r="Z366" i="38"/>
  <c r="Y366" i="38"/>
  <c r="X366" i="38"/>
  <c r="Q366" i="38"/>
  <c r="S366" i="38" s="1"/>
  <c r="AK365" i="38"/>
  <c r="AJ365" i="38"/>
  <c r="AD365" i="38"/>
  <c r="AC365" i="38"/>
  <c r="AB365" i="38"/>
  <c r="AA365" i="38"/>
  <c r="Z365" i="38"/>
  <c r="Y365" i="38"/>
  <c r="X365" i="38"/>
  <c r="Q365" i="38"/>
  <c r="S365" i="38" s="1"/>
  <c r="AK364" i="38"/>
  <c r="AJ364" i="38"/>
  <c r="AD364" i="38"/>
  <c r="AC364" i="38"/>
  <c r="AB364" i="38"/>
  <c r="AA364" i="38"/>
  <c r="Z364" i="38"/>
  <c r="Y364" i="38"/>
  <c r="X364" i="38"/>
  <c r="Q364" i="38"/>
  <c r="S364" i="38" s="1"/>
  <c r="AK363" i="38"/>
  <c r="AJ363" i="38"/>
  <c r="AD363" i="38"/>
  <c r="AC363" i="38"/>
  <c r="AB363" i="38"/>
  <c r="AA363" i="38"/>
  <c r="Z363" i="38"/>
  <c r="Y363" i="38"/>
  <c r="X363" i="38"/>
  <c r="Q363" i="38"/>
  <c r="S363" i="38" s="1"/>
  <c r="AK362" i="38"/>
  <c r="AJ362" i="38"/>
  <c r="AD362" i="38"/>
  <c r="AC362" i="38"/>
  <c r="AB362" i="38"/>
  <c r="AA362" i="38"/>
  <c r="Z362" i="38"/>
  <c r="Y362" i="38"/>
  <c r="X362" i="38"/>
  <c r="Q362" i="38"/>
  <c r="S362" i="38" s="1"/>
  <c r="AK361" i="38"/>
  <c r="AJ361" i="38"/>
  <c r="AD361" i="38"/>
  <c r="AC361" i="38"/>
  <c r="AB361" i="38"/>
  <c r="AA361" i="38"/>
  <c r="Z361" i="38"/>
  <c r="Y361" i="38"/>
  <c r="X361" i="38"/>
  <c r="Q361" i="38"/>
  <c r="S361" i="38" s="1"/>
  <c r="AK360" i="38"/>
  <c r="AJ360" i="38"/>
  <c r="AD360" i="38"/>
  <c r="AC360" i="38"/>
  <c r="AB360" i="38"/>
  <c r="AA360" i="38"/>
  <c r="Z360" i="38"/>
  <c r="Y360" i="38"/>
  <c r="X360" i="38"/>
  <c r="Q360" i="38"/>
  <c r="S360" i="38" s="1"/>
  <c r="AK359" i="38"/>
  <c r="AJ359" i="38"/>
  <c r="AD359" i="38"/>
  <c r="AC359" i="38"/>
  <c r="AB359" i="38"/>
  <c r="AA359" i="38"/>
  <c r="Z359" i="38"/>
  <c r="Y359" i="38"/>
  <c r="X359" i="38"/>
  <c r="Q359" i="38"/>
  <c r="S359" i="38" s="1"/>
  <c r="AK358" i="38"/>
  <c r="AJ358" i="38"/>
  <c r="AD358" i="38"/>
  <c r="AC358" i="38"/>
  <c r="AB358" i="38"/>
  <c r="AA358" i="38"/>
  <c r="Z358" i="38"/>
  <c r="Y358" i="38"/>
  <c r="X358" i="38"/>
  <c r="Q358" i="38"/>
  <c r="S358" i="38" s="1"/>
  <c r="AK357" i="38"/>
  <c r="AJ357" i="38"/>
  <c r="AD357" i="38"/>
  <c r="AC357" i="38"/>
  <c r="AB357" i="38"/>
  <c r="AA357" i="38"/>
  <c r="Z357" i="38"/>
  <c r="Y357" i="38"/>
  <c r="X357" i="38"/>
  <c r="Q357" i="38"/>
  <c r="S357" i="38" s="1"/>
  <c r="AK356" i="38"/>
  <c r="AJ356" i="38"/>
  <c r="AD356" i="38"/>
  <c r="AC356" i="38"/>
  <c r="AB356" i="38"/>
  <c r="AA356" i="38"/>
  <c r="Z356" i="38"/>
  <c r="Y356" i="38"/>
  <c r="X356" i="38"/>
  <c r="Q356" i="38"/>
  <c r="S356" i="38" s="1"/>
  <c r="AK355" i="38"/>
  <c r="AJ355" i="38"/>
  <c r="AD355" i="38"/>
  <c r="AC355" i="38"/>
  <c r="AB355" i="38"/>
  <c r="AA355" i="38"/>
  <c r="Z355" i="38"/>
  <c r="Y355" i="38"/>
  <c r="X355" i="38"/>
  <c r="Q355" i="38"/>
  <c r="S355" i="38" s="1"/>
  <c r="AK354" i="38"/>
  <c r="AJ354" i="38"/>
  <c r="AD354" i="38"/>
  <c r="AC354" i="38"/>
  <c r="AB354" i="38"/>
  <c r="AA354" i="38"/>
  <c r="Z354" i="38"/>
  <c r="Y354" i="38"/>
  <c r="X354" i="38"/>
  <c r="Q354" i="38"/>
  <c r="S354" i="38" s="1"/>
  <c r="AK353" i="38"/>
  <c r="AJ353" i="38"/>
  <c r="AD353" i="38"/>
  <c r="AC353" i="38"/>
  <c r="AB353" i="38"/>
  <c r="AA353" i="38"/>
  <c r="Z353" i="38"/>
  <c r="Y353" i="38"/>
  <c r="X353" i="38"/>
  <c r="Q353" i="38"/>
  <c r="S353" i="38" s="1"/>
  <c r="AK352" i="38"/>
  <c r="AJ352" i="38"/>
  <c r="AD352" i="38"/>
  <c r="AC352" i="38"/>
  <c r="AB352" i="38"/>
  <c r="AA352" i="38"/>
  <c r="Z352" i="38"/>
  <c r="Y352" i="38"/>
  <c r="X352" i="38"/>
  <c r="Q352" i="38"/>
  <c r="S352" i="38" s="1"/>
  <c r="AK351" i="38"/>
  <c r="AJ351" i="38"/>
  <c r="AD351" i="38"/>
  <c r="AC351" i="38"/>
  <c r="AB351" i="38"/>
  <c r="AA351" i="38"/>
  <c r="Z351" i="38"/>
  <c r="Y351" i="38"/>
  <c r="X351" i="38"/>
  <c r="Q351" i="38"/>
  <c r="S351" i="38" s="1"/>
  <c r="AK350" i="38"/>
  <c r="AJ350" i="38"/>
  <c r="AD350" i="38"/>
  <c r="AC350" i="38"/>
  <c r="AB350" i="38"/>
  <c r="AA350" i="38"/>
  <c r="Z350" i="38"/>
  <c r="Y350" i="38"/>
  <c r="X350" i="38"/>
  <c r="Q350" i="38"/>
  <c r="S350" i="38" s="1"/>
  <c r="AK349" i="38"/>
  <c r="AJ349" i="38"/>
  <c r="AD349" i="38"/>
  <c r="AC349" i="38"/>
  <c r="AB349" i="38"/>
  <c r="AA349" i="38"/>
  <c r="Z349" i="38"/>
  <c r="Y349" i="38"/>
  <c r="X349" i="38"/>
  <c r="Q349" i="38"/>
  <c r="S349" i="38" s="1"/>
  <c r="AK348" i="38"/>
  <c r="AJ348" i="38"/>
  <c r="AD348" i="38"/>
  <c r="AC348" i="38"/>
  <c r="AB348" i="38"/>
  <c r="AA348" i="38"/>
  <c r="Z348" i="38"/>
  <c r="Y348" i="38"/>
  <c r="X348" i="38"/>
  <c r="Q348" i="38"/>
  <c r="S348" i="38" s="1"/>
  <c r="AK347" i="38"/>
  <c r="AJ347" i="38"/>
  <c r="AD347" i="38"/>
  <c r="AC347" i="38"/>
  <c r="AB347" i="38"/>
  <c r="AA347" i="38"/>
  <c r="Z347" i="38"/>
  <c r="Y347" i="38"/>
  <c r="X347" i="38"/>
  <c r="Q347" i="38"/>
  <c r="S347" i="38" s="1"/>
  <c r="AK346" i="38"/>
  <c r="AJ346" i="38"/>
  <c r="AD346" i="38"/>
  <c r="AC346" i="38"/>
  <c r="AB346" i="38"/>
  <c r="AA346" i="38"/>
  <c r="Z346" i="38"/>
  <c r="Y346" i="38"/>
  <c r="X346" i="38"/>
  <c r="Q346" i="38"/>
  <c r="S346" i="38" s="1"/>
  <c r="AK345" i="38"/>
  <c r="AJ345" i="38"/>
  <c r="AD345" i="38"/>
  <c r="AC345" i="38"/>
  <c r="AB345" i="38"/>
  <c r="AA345" i="38"/>
  <c r="Z345" i="38"/>
  <c r="Y345" i="38"/>
  <c r="X345" i="38"/>
  <c r="Q345" i="38"/>
  <c r="S345" i="38" s="1"/>
  <c r="AK344" i="38"/>
  <c r="AJ344" i="38"/>
  <c r="AD344" i="38"/>
  <c r="AC344" i="38"/>
  <c r="AB344" i="38"/>
  <c r="AA344" i="38"/>
  <c r="Z344" i="38"/>
  <c r="Y344" i="38"/>
  <c r="X344" i="38"/>
  <c r="Q344" i="38"/>
  <c r="S344" i="38" s="1"/>
  <c r="AK343" i="38"/>
  <c r="AJ343" i="38"/>
  <c r="AD343" i="38"/>
  <c r="AC343" i="38"/>
  <c r="AB343" i="38"/>
  <c r="AA343" i="38"/>
  <c r="Z343" i="38"/>
  <c r="Y343" i="38"/>
  <c r="X343" i="38"/>
  <c r="Q343" i="38"/>
  <c r="S343" i="38" s="1"/>
  <c r="AK342" i="38"/>
  <c r="AJ342" i="38"/>
  <c r="AD342" i="38"/>
  <c r="AC342" i="38"/>
  <c r="AB342" i="38"/>
  <c r="AA342" i="38"/>
  <c r="Z342" i="38"/>
  <c r="Y342" i="38"/>
  <c r="X342" i="38"/>
  <c r="Q342" i="38"/>
  <c r="S342" i="38" s="1"/>
  <c r="AK341" i="38"/>
  <c r="AJ341" i="38"/>
  <c r="AD341" i="38"/>
  <c r="AC341" i="38"/>
  <c r="AB341" i="38"/>
  <c r="AA341" i="38"/>
  <c r="Z341" i="38"/>
  <c r="Y341" i="38"/>
  <c r="X341" i="38"/>
  <c r="Q341" i="38"/>
  <c r="S341" i="38" s="1"/>
  <c r="AK340" i="38"/>
  <c r="AJ340" i="38"/>
  <c r="AD340" i="38"/>
  <c r="AC340" i="38"/>
  <c r="AB340" i="38"/>
  <c r="AA340" i="38"/>
  <c r="Z340" i="38"/>
  <c r="Y340" i="38"/>
  <c r="X340" i="38"/>
  <c r="Q340" i="38"/>
  <c r="S340" i="38" s="1"/>
  <c r="AK339" i="38"/>
  <c r="AJ339" i="38"/>
  <c r="AD339" i="38"/>
  <c r="AC339" i="38"/>
  <c r="AB339" i="38"/>
  <c r="AA339" i="38"/>
  <c r="Z339" i="38"/>
  <c r="Y339" i="38"/>
  <c r="X339" i="38"/>
  <c r="Q339" i="38"/>
  <c r="S339" i="38" s="1"/>
  <c r="AK338" i="38"/>
  <c r="AJ338" i="38"/>
  <c r="AD338" i="38"/>
  <c r="AC338" i="38"/>
  <c r="AB338" i="38"/>
  <c r="AA338" i="38"/>
  <c r="Z338" i="38"/>
  <c r="Y338" i="38"/>
  <c r="X338" i="38"/>
  <c r="Q338" i="38"/>
  <c r="S338" i="38" s="1"/>
  <c r="AK337" i="38"/>
  <c r="AJ337" i="38"/>
  <c r="AD337" i="38"/>
  <c r="AC337" i="38"/>
  <c r="AB337" i="38"/>
  <c r="AA337" i="38"/>
  <c r="Z337" i="38"/>
  <c r="Y337" i="38"/>
  <c r="X337" i="38"/>
  <c r="Q337" i="38"/>
  <c r="S337" i="38" s="1"/>
  <c r="AK336" i="38"/>
  <c r="AJ336" i="38"/>
  <c r="AD336" i="38"/>
  <c r="AC336" i="38"/>
  <c r="AB336" i="38"/>
  <c r="AA336" i="38"/>
  <c r="Z336" i="38"/>
  <c r="Y336" i="38"/>
  <c r="X336" i="38"/>
  <c r="Q336" i="38"/>
  <c r="S336" i="38" s="1"/>
  <c r="AK335" i="38"/>
  <c r="AJ335" i="38"/>
  <c r="AD335" i="38"/>
  <c r="AC335" i="38"/>
  <c r="AB335" i="38"/>
  <c r="AA335" i="38"/>
  <c r="Z335" i="38"/>
  <c r="Y335" i="38"/>
  <c r="X335" i="38"/>
  <c r="Q335" i="38"/>
  <c r="S335" i="38" s="1"/>
  <c r="AK334" i="38"/>
  <c r="AJ334" i="38"/>
  <c r="AD334" i="38"/>
  <c r="AC334" i="38"/>
  <c r="AB334" i="38"/>
  <c r="AA334" i="38"/>
  <c r="Z334" i="38"/>
  <c r="Y334" i="38"/>
  <c r="X334" i="38"/>
  <c r="Q334" i="38"/>
  <c r="S334" i="38" s="1"/>
  <c r="AK333" i="38"/>
  <c r="AJ333" i="38"/>
  <c r="AD333" i="38"/>
  <c r="AC333" i="38"/>
  <c r="AB333" i="38"/>
  <c r="AA333" i="38"/>
  <c r="Z333" i="38"/>
  <c r="Y333" i="38"/>
  <c r="X333" i="38"/>
  <c r="Q333" i="38"/>
  <c r="S333" i="38" s="1"/>
  <c r="AK332" i="38"/>
  <c r="AJ332" i="38"/>
  <c r="AD332" i="38"/>
  <c r="AC332" i="38"/>
  <c r="AB332" i="38"/>
  <c r="AA332" i="38"/>
  <c r="Z332" i="38"/>
  <c r="Y332" i="38"/>
  <c r="X332" i="38"/>
  <c r="Q332" i="38"/>
  <c r="S332" i="38" s="1"/>
  <c r="AK331" i="38"/>
  <c r="AJ331" i="38"/>
  <c r="AD331" i="38"/>
  <c r="AC331" i="38"/>
  <c r="AB331" i="38"/>
  <c r="AA331" i="38"/>
  <c r="Z331" i="38"/>
  <c r="Y331" i="38"/>
  <c r="X331" i="38"/>
  <c r="Q331" i="38"/>
  <c r="S331" i="38" s="1"/>
  <c r="AK330" i="38"/>
  <c r="AJ330" i="38"/>
  <c r="AD330" i="38"/>
  <c r="AC330" i="38"/>
  <c r="AB330" i="38"/>
  <c r="AA330" i="38"/>
  <c r="Z330" i="38"/>
  <c r="Y330" i="38"/>
  <c r="X330" i="38"/>
  <c r="Q330" i="38"/>
  <c r="S330" i="38" s="1"/>
  <c r="AK329" i="38"/>
  <c r="AJ329" i="38"/>
  <c r="AD329" i="38"/>
  <c r="AC329" i="38"/>
  <c r="AB329" i="38"/>
  <c r="AA329" i="38"/>
  <c r="Z329" i="38"/>
  <c r="Y329" i="38"/>
  <c r="X329" i="38"/>
  <c r="Q329" i="38"/>
  <c r="S329" i="38" s="1"/>
  <c r="AK328" i="38"/>
  <c r="AJ328" i="38"/>
  <c r="AD328" i="38"/>
  <c r="AC328" i="38"/>
  <c r="AB328" i="38"/>
  <c r="AA328" i="38"/>
  <c r="Z328" i="38"/>
  <c r="Y328" i="38"/>
  <c r="X328" i="38"/>
  <c r="Q328" i="38"/>
  <c r="S328" i="38" s="1"/>
  <c r="AK327" i="38"/>
  <c r="AJ327" i="38"/>
  <c r="AD327" i="38"/>
  <c r="AC327" i="38"/>
  <c r="AB327" i="38"/>
  <c r="AA327" i="38"/>
  <c r="Z327" i="38"/>
  <c r="Y327" i="38"/>
  <c r="X327" i="38"/>
  <c r="Q327" i="38"/>
  <c r="S327" i="38" s="1"/>
  <c r="AK326" i="38"/>
  <c r="AJ326" i="38"/>
  <c r="AD326" i="38"/>
  <c r="AC326" i="38"/>
  <c r="AB326" i="38"/>
  <c r="AA326" i="38"/>
  <c r="Z326" i="38"/>
  <c r="Y326" i="38"/>
  <c r="X326" i="38"/>
  <c r="Q326" i="38"/>
  <c r="S326" i="38" s="1"/>
  <c r="AK325" i="38"/>
  <c r="AJ325" i="38"/>
  <c r="AD325" i="38"/>
  <c r="AC325" i="38"/>
  <c r="AB325" i="38"/>
  <c r="AA325" i="38"/>
  <c r="Z325" i="38"/>
  <c r="Y325" i="38"/>
  <c r="X325" i="38"/>
  <c r="Q325" i="38"/>
  <c r="S325" i="38" s="1"/>
  <c r="AK324" i="38"/>
  <c r="AJ324" i="38"/>
  <c r="AD324" i="38"/>
  <c r="AC324" i="38"/>
  <c r="AB324" i="38"/>
  <c r="AA324" i="38"/>
  <c r="Z324" i="38"/>
  <c r="Y324" i="38"/>
  <c r="X324" i="38"/>
  <c r="Q324" i="38"/>
  <c r="S324" i="38" s="1"/>
  <c r="AK323" i="38"/>
  <c r="AJ323" i="38"/>
  <c r="AD323" i="38"/>
  <c r="AC323" i="38"/>
  <c r="AB323" i="38"/>
  <c r="AA323" i="38"/>
  <c r="Z323" i="38"/>
  <c r="Y323" i="38"/>
  <c r="X323" i="38"/>
  <c r="Q323" i="38"/>
  <c r="S323" i="38" s="1"/>
  <c r="AK322" i="38"/>
  <c r="AJ322" i="38"/>
  <c r="AD322" i="38"/>
  <c r="AC322" i="38"/>
  <c r="AB322" i="38"/>
  <c r="AA322" i="38"/>
  <c r="Z322" i="38"/>
  <c r="Y322" i="38"/>
  <c r="X322" i="38"/>
  <c r="Q322" i="38"/>
  <c r="S322" i="38" s="1"/>
  <c r="AK321" i="38"/>
  <c r="AJ321" i="38"/>
  <c r="AD321" i="38"/>
  <c r="AC321" i="38"/>
  <c r="AB321" i="38"/>
  <c r="AA321" i="38"/>
  <c r="Z321" i="38"/>
  <c r="Y321" i="38"/>
  <c r="X321" i="38"/>
  <c r="Q321" i="38"/>
  <c r="S321" i="38" s="1"/>
  <c r="AK320" i="38"/>
  <c r="AJ320" i="38"/>
  <c r="AD320" i="38"/>
  <c r="AC320" i="38"/>
  <c r="AB320" i="38"/>
  <c r="AA320" i="38"/>
  <c r="Z320" i="38"/>
  <c r="Y320" i="38"/>
  <c r="X320" i="38"/>
  <c r="Q320" i="38"/>
  <c r="S320" i="38" s="1"/>
  <c r="AK319" i="38"/>
  <c r="AJ319" i="38"/>
  <c r="AD319" i="38"/>
  <c r="AC319" i="38"/>
  <c r="AB319" i="38"/>
  <c r="AA319" i="38"/>
  <c r="Z319" i="38"/>
  <c r="Y319" i="38"/>
  <c r="X319" i="38"/>
  <c r="Q319" i="38"/>
  <c r="S319" i="38" s="1"/>
  <c r="AK318" i="38"/>
  <c r="AJ318" i="38"/>
  <c r="AD318" i="38"/>
  <c r="AC318" i="38"/>
  <c r="AB318" i="38"/>
  <c r="AA318" i="38"/>
  <c r="Z318" i="38"/>
  <c r="Y318" i="38"/>
  <c r="X318" i="38"/>
  <c r="Q318" i="38"/>
  <c r="S318" i="38" s="1"/>
  <c r="AK317" i="38"/>
  <c r="AJ317" i="38"/>
  <c r="AD317" i="38"/>
  <c r="AC317" i="38"/>
  <c r="AB317" i="38"/>
  <c r="AA317" i="38"/>
  <c r="Z317" i="38"/>
  <c r="Y317" i="38"/>
  <c r="X317" i="38"/>
  <c r="Q317" i="38"/>
  <c r="S317" i="38" s="1"/>
  <c r="AK316" i="38"/>
  <c r="AJ316" i="38"/>
  <c r="AD316" i="38"/>
  <c r="AC316" i="38"/>
  <c r="AB316" i="38"/>
  <c r="AA316" i="38"/>
  <c r="Z316" i="38"/>
  <c r="Y316" i="38"/>
  <c r="X316" i="38"/>
  <c r="Q316" i="38"/>
  <c r="S316" i="38" s="1"/>
  <c r="AK315" i="38"/>
  <c r="AJ315" i="38"/>
  <c r="AD315" i="38"/>
  <c r="AC315" i="38"/>
  <c r="AB315" i="38"/>
  <c r="AA315" i="38"/>
  <c r="Z315" i="38"/>
  <c r="Y315" i="38"/>
  <c r="X315" i="38"/>
  <c r="Q315" i="38"/>
  <c r="S315" i="38" s="1"/>
  <c r="AK314" i="38"/>
  <c r="AJ314" i="38"/>
  <c r="AD314" i="38"/>
  <c r="AC314" i="38"/>
  <c r="AB314" i="38"/>
  <c r="AA314" i="38"/>
  <c r="Z314" i="38"/>
  <c r="Y314" i="38"/>
  <c r="X314" i="38"/>
  <c r="Q314" i="38"/>
  <c r="S314" i="38" s="1"/>
  <c r="AK313" i="38"/>
  <c r="AJ313" i="38"/>
  <c r="AD313" i="38"/>
  <c r="AC313" i="38"/>
  <c r="AB313" i="38"/>
  <c r="AA313" i="38"/>
  <c r="Z313" i="38"/>
  <c r="Y313" i="38"/>
  <c r="X313" i="38"/>
  <c r="Q313" i="38"/>
  <c r="S313" i="38" s="1"/>
  <c r="AK312" i="38"/>
  <c r="AJ312" i="38"/>
  <c r="AD312" i="38"/>
  <c r="AC312" i="38"/>
  <c r="AB312" i="38"/>
  <c r="AA312" i="38"/>
  <c r="Z312" i="38"/>
  <c r="Y312" i="38"/>
  <c r="X312" i="38"/>
  <c r="Q312" i="38"/>
  <c r="S312" i="38" s="1"/>
  <c r="AK311" i="38"/>
  <c r="AJ311" i="38"/>
  <c r="AD311" i="38"/>
  <c r="AC311" i="38"/>
  <c r="AB311" i="38"/>
  <c r="AA311" i="38"/>
  <c r="Z311" i="38"/>
  <c r="Y311" i="38"/>
  <c r="X311" i="38"/>
  <c r="S311" i="38"/>
  <c r="Q311" i="38"/>
  <c r="AK310" i="38"/>
  <c r="AJ310" i="38"/>
  <c r="AD310" i="38"/>
  <c r="AC310" i="38"/>
  <c r="AB310" i="38"/>
  <c r="AA310" i="38"/>
  <c r="Z310" i="38"/>
  <c r="Y310" i="38"/>
  <c r="X310" i="38"/>
  <c r="Q310" i="38"/>
  <c r="S310" i="38" s="1"/>
  <c r="AK309" i="38"/>
  <c r="AJ309" i="38"/>
  <c r="AD309" i="38"/>
  <c r="AC309" i="38"/>
  <c r="AB309" i="38"/>
  <c r="AA309" i="38"/>
  <c r="Z309" i="38"/>
  <c r="Y309" i="38"/>
  <c r="X309" i="38"/>
  <c r="Q309" i="38"/>
  <c r="S309" i="38" s="1"/>
  <c r="AK308" i="38"/>
  <c r="AJ308" i="38"/>
  <c r="AD308" i="38"/>
  <c r="AC308" i="38"/>
  <c r="AB308" i="38"/>
  <c r="AA308" i="38"/>
  <c r="Z308" i="38"/>
  <c r="Y308" i="38"/>
  <c r="X308" i="38"/>
  <c r="Q308" i="38"/>
  <c r="S308" i="38" s="1"/>
  <c r="AK307" i="38"/>
  <c r="AJ307" i="38"/>
  <c r="AD307" i="38"/>
  <c r="AC307" i="38"/>
  <c r="AB307" i="38"/>
  <c r="AA307" i="38"/>
  <c r="Z307" i="38"/>
  <c r="Y307" i="38"/>
  <c r="X307" i="38"/>
  <c r="Q307" i="38"/>
  <c r="S307" i="38" s="1"/>
  <c r="AK306" i="38"/>
  <c r="AJ306" i="38"/>
  <c r="AD306" i="38"/>
  <c r="AC306" i="38"/>
  <c r="AB306" i="38"/>
  <c r="AA306" i="38"/>
  <c r="Z306" i="38"/>
  <c r="Y306" i="38"/>
  <c r="X306" i="38"/>
  <c r="Q306" i="38"/>
  <c r="S306" i="38" s="1"/>
  <c r="AK305" i="38"/>
  <c r="AJ305" i="38"/>
  <c r="AD305" i="38"/>
  <c r="AC305" i="38"/>
  <c r="AB305" i="38"/>
  <c r="AA305" i="38"/>
  <c r="Z305" i="38"/>
  <c r="Y305" i="38"/>
  <c r="X305" i="38"/>
  <c r="Q305" i="38"/>
  <c r="S305" i="38" s="1"/>
  <c r="AK304" i="38"/>
  <c r="AJ304" i="38"/>
  <c r="AD304" i="38"/>
  <c r="AC304" i="38"/>
  <c r="AB304" i="38"/>
  <c r="AA304" i="38"/>
  <c r="Z304" i="38"/>
  <c r="Y304" i="38"/>
  <c r="X304" i="38"/>
  <c r="Q304" i="38"/>
  <c r="S304" i="38" s="1"/>
  <c r="AK303" i="38"/>
  <c r="AJ303" i="38"/>
  <c r="AD303" i="38"/>
  <c r="AC303" i="38"/>
  <c r="AB303" i="38"/>
  <c r="AA303" i="38"/>
  <c r="Z303" i="38"/>
  <c r="Y303" i="38"/>
  <c r="X303" i="38"/>
  <c r="Q303" i="38"/>
  <c r="S303" i="38" s="1"/>
  <c r="AK302" i="38"/>
  <c r="AJ302" i="38"/>
  <c r="AD302" i="38"/>
  <c r="AC302" i="38"/>
  <c r="AB302" i="38"/>
  <c r="AA302" i="38"/>
  <c r="Z302" i="38"/>
  <c r="Y302" i="38"/>
  <c r="X302" i="38"/>
  <c r="Q302" i="38"/>
  <c r="S302" i="38" s="1"/>
  <c r="AK301" i="38"/>
  <c r="AJ301" i="38"/>
  <c r="AD301" i="38"/>
  <c r="AC301" i="38"/>
  <c r="AB301" i="38"/>
  <c r="AA301" i="38"/>
  <c r="Z301" i="38"/>
  <c r="Y301" i="38"/>
  <c r="X301" i="38"/>
  <c r="Q301" i="38"/>
  <c r="S301" i="38" s="1"/>
  <c r="AK300" i="38"/>
  <c r="AJ300" i="38"/>
  <c r="AD300" i="38"/>
  <c r="AC300" i="38"/>
  <c r="AB300" i="38"/>
  <c r="AA300" i="38"/>
  <c r="Z300" i="38"/>
  <c r="Y300" i="38"/>
  <c r="X300" i="38"/>
  <c r="Q300" i="38"/>
  <c r="S300" i="38" s="1"/>
  <c r="AK299" i="38"/>
  <c r="AJ299" i="38"/>
  <c r="AD299" i="38"/>
  <c r="AC299" i="38"/>
  <c r="AB299" i="38"/>
  <c r="AA299" i="38"/>
  <c r="Z299" i="38"/>
  <c r="Y299" i="38"/>
  <c r="X299" i="38"/>
  <c r="Q299" i="38"/>
  <c r="S299" i="38" s="1"/>
  <c r="AK298" i="38"/>
  <c r="AJ298" i="38"/>
  <c r="AD298" i="38"/>
  <c r="AC298" i="38"/>
  <c r="AB298" i="38"/>
  <c r="AA298" i="38"/>
  <c r="Z298" i="38"/>
  <c r="Y298" i="38"/>
  <c r="X298" i="38"/>
  <c r="Q298" i="38"/>
  <c r="S298" i="38" s="1"/>
  <c r="AK297" i="38"/>
  <c r="AJ297" i="38"/>
  <c r="AD297" i="38"/>
  <c r="AC297" i="38"/>
  <c r="AB297" i="38"/>
  <c r="AA297" i="38"/>
  <c r="Z297" i="38"/>
  <c r="Y297" i="38"/>
  <c r="X297" i="38"/>
  <c r="Q297" i="38"/>
  <c r="S297" i="38" s="1"/>
  <c r="AK296" i="38"/>
  <c r="AJ296" i="38"/>
  <c r="AD296" i="38"/>
  <c r="AC296" i="38"/>
  <c r="AB296" i="38"/>
  <c r="AA296" i="38"/>
  <c r="Z296" i="38"/>
  <c r="Y296" i="38"/>
  <c r="X296" i="38"/>
  <c r="Q296" i="38"/>
  <c r="S296" i="38" s="1"/>
  <c r="AK295" i="38"/>
  <c r="AJ295" i="38"/>
  <c r="AD295" i="38"/>
  <c r="AC295" i="38"/>
  <c r="AB295" i="38"/>
  <c r="AA295" i="38"/>
  <c r="Z295" i="38"/>
  <c r="Y295" i="38"/>
  <c r="X295" i="38"/>
  <c r="Q295" i="38"/>
  <c r="S295" i="38" s="1"/>
  <c r="AK294" i="38"/>
  <c r="AJ294" i="38"/>
  <c r="AD294" i="38"/>
  <c r="AC294" i="38"/>
  <c r="AB294" i="38"/>
  <c r="AA294" i="38"/>
  <c r="Z294" i="38"/>
  <c r="Y294" i="38"/>
  <c r="X294" i="38"/>
  <c r="Q294" i="38"/>
  <c r="S294" i="38" s="1"/>
  <c r="AK293" i="38"/>
  <c r="AJ293" i="38"/>
  <c r="AD293" i="38"/>
  <c r="AC293" i="38"/>
  <c r="AB293" i="38"/>
  <c r="AA293" i="38"/>
  <c r="Z293" i="38"/>
  <c r="Y293" i="38"/>
  <c r="X293" i="38"/>
  <c r="Q293" i="38"/>
  <c r="S293" i="38" s="1"/>
  <c r="AK292" i="38"/>
  <c r="AJ292" i="38"/>
  <c r="AD292" i="38"/>
  <c r="AC292" i="38"/>
  <c r="AB292" i="38"/>
  <c r="AA292" i="38"/>
  <c r="Z292" i="38"/>
  <c r="Y292" i="38"/>
  <c r="X292" i="38"/>
  <c r="Q292" i="38"/>
  <c r="S292" i="38" s="1"/>
  <c r="AK291" i="38"/>
  <c r="AJ291" i="38"/>
  <c r="AD291" i="38"/>
  <c r="AC291" i="38"/>
  <c r="AB291" i="38"/>
  <c r="AA291" i="38"/>
  <c r="Z291" i="38"/>
  <c r="Y291" i="38"/>
  <c r="X291" i="38"/>
  <c r="Q291" i="38"/>
  <c r="S291" i="38" s="1"/>
  <c r="AK290" i="38"/>
  <c r="AJ290" i="38"/>
  <c r="AD290" i="38"/>
  <c r="AC290" i="38"/>
  <c r="AB290" i="38"/>
  <c r="AA290" i="38"/>
  <c r="Z290" i="38"/>
  <c r="Y290" i="38"/>
  <c r="X290" i="38"/>
  <c r="Q290" i="38"/>
  <c r="S290" i="38" s="1"/>
  <c r="AK289" i="38"/>
  <c r="AJ289" i="38"/>
  <c r="AD289" i="38"/>
  <c r="AC289" i="38"/>
  <c r="AB289" i="38"/>
  <c r="AA289" i="38"/>
  <c r="Z289" i="38"/>
  <c r="Y289" i="38"/>
  <c r="X289" i="38"/>
  <c r="Q289" i="38"/>
  <c r="S289" i="38" s="1"/>
  <c r="AK288" i="38"/>
  <c r="AJ288" i="38"/>
  <c r="AD288" i="38"/>
  <c r="AC288" i="38"/>
  <c r="AB288" i="38"/>
  <c r="AA288" i="38"/>
  <c r="Z288" i="38"/>
  <c r="Y288" i="38"/>
  <c r="X288" i="38"/>
  <c r="Q288" i="38"/>
  <c r="S288" i="38" s="1"/>
  <c r="AK287" i="38"/>
  <c r="AJ287" i="38"/>
  <c r="AD287" i="38"/>
  <c r="AC287" i="38"/>
  <c r="AB287" i="38"/>
  <c r="AA287" i="38"/>
  <c r="Z287" i="38"/>
  <c r="Y287" i="38"/>
  <c r="X287" i="38"/>
  <c r="Q287" i="38"/>
  <c r="S287" i="38" s="1"/>
  <c r="AK286" i="38"/>
  <c r="AJ286" i="38"/>
  <c r="AD286" i="38"/>
  <c r="AC286" i="38"/>
  <c r="AB286" i="38"/>
  <c r="AA286" i="38"/>
  <c r="Z286" i="38"/>
  <c r="Y286" i="38"/>
  <c r="X286" i="38"/>
  <c r="Q286" i="38"/>
  <c r="S286" i="38" s="1"/>
  <c r="AK285" i="38"/>
  <c r="AJ285" i="38"/>
  <c r="AD285" i="38"/>
  <c r="AC285" i="38"/>
  <c r="AB285" i="38"/>
  <c r="AA285" i="38"/>
  <c r="Z285" i="38"/>
  <c r="Y285" i="38"/>
  <c r="X285" i="38"/>
  <c r="Q285" i="38"/>
  <c r="S285" i="38" s="1"/>
  <c r="AK284" i="38"/>
  <c r="AJ284" i="38"/>
  <c r="AD284" i="38"/>
  <c r="AC284" i="38"/>
  <c r="AB284" i="38"/>
  <c r="AA284" i="38"/>
  <c r="Z284" i="38"/>
  <c r="Y284" i="38"/>
  <c r="X284" i="38"/>
  <c r="Q284" i="38"/>
  <c r="S284" i="38" s="1"/>
  <c r="AK283" i="38"/>
  <c r="AJ283" i="38"/>
  <c r="AD283" i="38"/>
  <c r="AC283" i="38"/>
  <c r="AB283" i="38"/>
  <c r="AA283" i="38"/>
  <c r="Z283" i="38"/>
  <c r="Y283" i="38"/>
  <c r="X283" i="38"/>
  <c r="Q283" i="38"/>
  <c r="S283" i="38" s="1"/>
  <c r="AK282" i="38"/>
  <c r="AJ282" i="38"/>
  <c r="AD282" i="38"/>
  <c r="AC282" i="38"/>
  <c r="AB282" i="38"/>
  <c r="AA282" i="38"/>
  <c r="Z282" i="38"/>
  <c r="Y282" i="38"/>
  <c r="X282" i="38"/>
  <c r="Q282" i="38"/>
  <c r="S282" i="38" s="1"/>
  <c r="AK281" i="38"/>
  <c r="AJ281" i="38"/>
  <c r="AD281" i="38"/>
  <c r="AC281" i="38"/>
  <c r="AB281" i="38"/>
  <c r="AA281" i="38"/>
  <c r="Z281" i="38"/>
  <c r="Y281" i="38"/>
  <c r="X281" i="38"/>
  <c r="Q281" i="38"/>
  <c r="S281" i="38" s="1"/>
  <c r="AK280" i="38"/>
  <c r="AJ280" i="38"/>
  <c r="AD280" i="38"/>
  <c r="AC280" i="38"/>
  <c r="AB280" i="38"/>
  <c r="AA280" i="38"/>
  <c r="Z280" i="38"/>
  <c r="Y280" i="38"/>
  <c r="X280" i="38"/>
  <c r="Q280" i="38"/>
  <c r="S280" i="38" s="1"/>
  <c r="AK279" i="38"/>
  <c r="AJ279" i="38"/>
  <c r="AD279" i="38"/>
  <c r="AC279" i="38"/>
  <c r="AB279" i="38"/>
  <c r="AA279" i="38"/>
  <c r="Z279" i="38"/>
  <c r="Y279" i="38"/>
  <c r="X279" i="38"/>
  <c r="Q279" i="38"/>
  <c r="S279" i="38" s="1"/>
  <c r="AK278" i="38"/>
  <c r="AJ278" i="38"/>
  <c r="AD278" i="38"/>
  <c r="AC278" i="38"/>
  <c r="AB278" i="38"/>
  <c r="AA278" i="38"/>
  <c r="Z278" i="38"/>
  <c r="Y278" i="38"/>
  <c r="X278" i="38"/>
  <c r="Q278" i="38"/>
  <c r="S278" i="38" s="1"/>
  <c r="AK277" i="38"/>
  <c r="AJ277" i="38"/>
  <c r="AD277" i="38"/>
  <c r="AC277" i="38"/>
  <c r="AB277" i="38"/>
  <c r="AA277" i="38"/>
  <c r="Z277" i="38"/>
  <c r="Y277" i="38"/>
  <c r="X277" i="38"/>
  <c r="Q277" i="38"/>
  <c r="S277" i="38" s="1"/>
  <c r="AK276" i="38"/>
  <c r="AJ276" i="38"/>
  <c r="AD276" i="38"/>
  <c r="AC276" i="38"/>
  <c r="AB276" i="38"/>
  <c r="AA276" i="38"/>
  <c r="Z276" i="38"/>
  <c r="Y276" i="38"/>
  <c r="X276" i="38"/>
  <c r="Q276" i="38"/>
  <c r="S276" i="38" s="1"/>
  <c r="AK275" i="38"/>
  <c r="AJ275" i="38"/>
  <c r="AD275" i="38"/>
  <c r="AC275" i="38"/>
  <c r="AB275" i="38"/>
  <c r="AA275" i="38"/>
  <c r="Z275" i="38"/>
  <c r="Y275" i="38"/>
  <c r="X275" i="38"/>
  <c r="Q275" i="38"/>
  <c r="S275" i="38" s="1"/>
  <c r="AK274" i="38"/>
  <c r="AJ274" i="38"/>
  <c r="AD274" i="38"/>
  <c r="AC274" i="38"/>
  <c r="AB274" i="38"/>
  <c r="AA274" i="38"/>
  <c r="Z274" i="38"/>
  <c r="Y274" i="38"/>
  <c r="X274" i="38"/>
  <c r="Q274" i="38"/>
  <c r="S274" i="38" s="1"/>
  <c r="AK273" i="38"/>
  <c r="AJ273" i="38"/>
  <c r="AD273" i="38"/>
  <c r="AC273" i="38"/>
  <c r="AB273" i="38"/>
  <c r="AA273" i="38"/>
  <c r="Z273" i="38"/>
  <c r="Y273" i="38"/>
  <c r="X273" i="38"/>
  <c r="Q273" i="38"/>
  <c r="S273" i="38" s="1"/>
  <c r="AK272" i="38"/>
  <c r="AJ272" i="38"/>
  <c r="AD272" i="38"/>
  <c r="AC272" i="38"/>
  <c r="AB272" i="38"/>
  <c r="AA272" i="38"/>
  <c r="Z272" i="38"/>
  <c r="Y272" i="38"/>
  <c r="X272" i="38"/>
  <c r="Q272" i="38"/>
  <c r="S272" i="38" s="1"/>
  <c r="AK271" i="38"/>
  <c r="AJ271" i="38"/>
  <c r="AD271" i="38"/>
  <c r="AC271" i="38"/>
  <c r="AB271" i="38"/>
  <c r="AA271" i="38"/>
  <c r="Z271" i="38"/>
  <c r="Y271" i="38"/>
  <c r="X271" i="38"/>
  <c r="Q271" i="38"/>
  <c r="S271" i="38" s="1"/>
  <c r="AK270" i="38"/>
  <c r="AJ270" i="38"/>
  <c r="AD270" i="38"/>
  <c r="AC270" i="38"/>
  <c r="AB270" i="38"/>
  <c r="AA270" i="38"/>
  <c r="Z270" i="38"/>
  <c r="Y270" i="38"/>
  <c r="X270" i="38"/>
  <c r="Q270" i="38"/>
  <c r="S270" i="38" s="1"/>
  <c r="AK269" i="38"/>
  <c r="AJ269" i="38"/>
  <c r="AD269" i="38"/>
  <c r="AC269" i="38"/>
  <c r="AB269" i="38"/>
  <c r="AA269" i="38"/>
  <c r="Z269" i="38"/>
  <c r="Y269" i="38"/>
  <c r="X269" i="38"/>
  <c r="Q269" i="38"/>
  <c r="S269" i="38" s="1"/>
  <c r="AK268" i="38"/>
  <c r="AJ268" i="38"/>
  <c r="AD268" i="38"/>
  <c r="AC268" i="38"/>
  <c r="AB268" i="38"/>
  <c r="AA268" i="38"/>
  <c r="Z268" i="38"/>
  <c r="Y268" i="38"/>
  <c r="X268" i="38"/>
  <c r="Q268" i="38"/>
  <c r="S268" i="38" s="1"/>
  <c r="AK267" i="38"/>
  <c r="AJ267" i="38"/>
  <c r="AD267" i="38"/>
  <c r="AC267" i="38"/>
  <c r="AB267" i="38"/>
  <c r="AA267" i="38"/>
  <c r="Z267" i="38"/>
  <c r="Y267" i="38"/>
  <c r="X267" i="38"/>
  <c r="Q267" i="38"/>
  <c r="S267" i="38" s="1"/>
  <c r="AK266" i="38"/>
  <c r="AJ266" i="38"/>
  <c r="AD266" i="38"/>
  <c r="AC266" i="38"/>
  <c r="AB266" i="38"/>
  <c r="AA266" i="38"/>
  <c r="Z266" i="38"/>
  <c r="Y266" i="38"/>
  <c r="X266" i="38"/>
  <c r="Q266" i="38"/>
  <c r="S266" i="38" s="1"/>
  <c r="AK265" i="38"/>
  <c r="AJ265" i="38"/>
  <c r="AD265" i="38"/>
  <c r="AC265" i="38"/>
  <c r="AB265" i="38"/>
  <c r="AA265" i="38"/>
  <c r="Z265" i="38"/>
  <c r="Y265" i="38"/>
  <c r="X265" i="38"/>
  <c r="Q265" i="38"/>
  <c r="S265" i="38" s="1"/>
  <c r="AK264" i="38"/>
  <c r="AJ264" i="38"/>
  <c r="AD264" i="38"/>
  <c r="AC264" i="38"/>
  <c r="AB264" i="38"/>
  <c r="AA264" i="38"/>
  <c r="Z264" i="38"/>
  <c r="Y264" i="38"/>
  <c r="X264" i="38"/>
  <c r="Q264" i="38"/>
  <c r="S264" i="38" s="1"/>
  <c r="AK263" i="38"/>
  <c r="AJ263" i="38"/>
  <c r="AD263" i="38"/>
  <c r="AC263" i="38"/>
  <c r="AB263" i="38"/>
  <c r="AA263" i="38"/>
  <c r="Z263" i="38"/>
  <c r="Y263" i="38"/>
  <c r="X263" i="38"/>
  <c r="Q263" i="38"/>
  <c r="S263" i="38" s="1"/>
  <c r="AK262" i="38"/>
  <c r="AJ262" i="38"/>
  <c r="AD262" i="38"/>
  <c r="AC262" i="38"/>
  <c r="AB262" i="38"/>
  <c r="AA262" i="38"/>
  <c r="Z262" i="38"/>
  <c r="Y262" i="38"/>
  <c r="X262" i="38"/>
  <c r="Q262" i="38"/>
  <c r="S262" i="38" s="1"/>
  <c r="AK261" i="38"/>
  <c r="AJ261" i="38"/>
  <c r="AD261" i="38"/>
  <c r="AC261" i="38"/>
  <c r="AB261" i="38"/>
  <c r="AA261" i="38"/>
  <c r="Z261" i="38"/>
  <c r="Y261" i="38"/>
  <c r="X261" i="38"/>
  <c r="Q261" i="38"/>
  <c r="S261" i="38" s="1"/>
  <c r="AK260" i="38"/>
  <c r="AJ260" i="38"/>
  <c r="AD260" i="38"/>
  <c r="AC260" i="38"/>
  <c r="AB260" i="38"/>
  <c r="AA260" i="38"/>
  <c r="Z260" i="38"/>
  <c r="Y260" i="38"/>
  <c r="X260" i="38"/>
  <c r="Q260" i="38"/>
  <c r="S260" i="38" s="1"/>
  <c r="AK259" i="38"/>
  <c r="AJ259" i="38"/>
  <c r="AD259" i="38"/>
  <c r="AC259" i="38"/>
  <c r="AB259" i="38"/>
  <c r="AA259" i="38"/>
  <c r="Z259" i="38"/>
  <c r="Y259" i="38"/>
  <c r="X259" i="38"/>
  <c r="Q259" i="38"/>
  <c r="S259" i="38" s="1"/>
  <c r="AK258" i="38"/>
  <c r="AJ258" i="38"/>
  <c r="AD258" i="38"/>
  <c r="AC258" i="38"/>
  <c r="AB258" i="38"/>
  <c r="AA258" i="38"/>
  <c r="Z258" i="38"/>
  <c r="Y258" i="38"/>
  <c r="X258" i="38"/>
  <c r="Q258" i="38"/>
  <c r="S258" i="38" s="1"/>
  <c r="AK257" i="38"/>
  <c r="AJ257" i="38"/>
  <c r="AD257" i="38"/>
  <c r="AC257" i="38"/>
  <c r="AB257" i="38"/>
  <c r="AA257" i="38"/>
  <c r="Z257" i="38"/>
  <c r="Y257" i="38"/>
  <c r="X257" i="38"/>
  <c r="Q257" i="38"/>
  <c r="S257" i="38" s="1"/>
  <c r="AK256" i="38"/>
  <c r="AJ256" i="38"/>
  <c r="AD256" i="38"/>
  <c r="AC256" i="38"/>
  <c r="AB256" i="38"/>
  <c r="AA256" i="38"/>
  <c r="Z256" i="38"/>
  <c r="Y256" i="38"/>
  <c r="X256" i="38"/>
  <c r="Q256" i="38"/>
  <c r="S256" i="38" s="1"/>
  <c r="AK255" i="38"/>
  <c r="AJ255" i="38"/>
  <c r="AD255" i="38"/>
  <c r="AC255" i="38"/>
  <c r="AB255" i="38"/>
  <c r="AA255" i="38"/>
  <c r="Z255" i="38"/>
  <c r="Y255" i="38"/>
  <c r="X255" i="38"/>
  <c r="Q255" i="38"/>
  <c r="S255" i="38" s="1"/>
  <c r="AK254" i="38"/>
  <c r="AJ254" i="38"/>
  <c r="AD254" i="38"/>
  <c r="AC254" i="38"/>
  <c r="AB254" i="38"/>
  <c r="AA254" i="38"/>
  <c r="Z254" i="38"/>
  <c r="Y254" i="38"/>
  <c r="X254" i="38"/>
  <c r="Q254" i="38"/>
  <c r="S254" i="38" s="1"/>
  <c r="AK253" i="38"/>
  <c r="AJ253" i="38"/>
  <c r="AD253" i="38"/>
  <c r="AC253" i="38"/>
  <c r="AB253" i="38"/>
  <c r="AA253" i="38"/>
  <c r="Z253" i="38"/>
  <c r="Y253" i="38"/>
  <c r="X253" i="38"/>
  <c r="Q253" i="38"/>
  <c r="S253" i="38" s="1"/>
  <c r="AK252" i="38"/>
  <c r="AJ252" i="38"/>
  <c r="AD252" i="38"/>
  <c r="AC252" i="38"/>
  <c r="AB252" i="38"/>
  <c r="AA252" i="38"/>
  <c r="Z252" i="38"/>
  <c r="Y252" i="38"/>
  <c r="X252" i="38"/>
  <c r="Q252" i="38"/>
  <c r="S252" i="38" s="1"/>
  <c r="AK251" i="38"/>
  <c r="AJ251" i="38"/>
  <c r="AD251" i="38"/>
  <c r="AC251" i="38"/>
  <c r="AB251" i="38"/>
  <c r="AA251" i="38"/>
  <c r="Z251" i="38"/>
  <c r="Y251" i="38"/>
  <c r="X251" i="38"/>
  <c r="Q251" i="38"/>
  <c r="S251" i="38" s="1"/>
  <c r="AK250" i="38"/>
  <c r="AJ250" i="38"/>
  <c r="AD250" i="38"/>
  <c r="AC250" i="38"/>
  <c r="AB250" i="38"/>
  <c r="AA250" i="38"/>
  <c r="Z250" i="38"/>
  <c r="Y250" i="38"/>
  <c r="X250" i="38"/>
  <c r="Q250" i="38"/>
  <c r="S250" i="38" s="1"/>
  <c r="AK249" i="38"/>
  <c r="AJ249" i="38"/>
  <c r="AD249" i="38"/>
  <c r="AC249" i="38"/>
  <c r="AB249" i="38"/>
  <c r="AA249" i="38"/>
  <c r="Z249" i="38"/>
  <c r="Y249" i="38"/>
  <c r="X249" i="38"/>
  <c r="Q249" i="38"/>
  <c r="S249" i="38" s="1"/>
  <c r="AK248" i="38"/>
  <c r="AJ248" i="38"/>
  <c r="AD248" i="38"/>
  <c r="AC248" i="38"/>
  <c r="AB248" i="38"/>
  <c r="AA248" i="38"/>
  <c r="Z248" i="38"/>
  <c r="Y248" i="38"/>
  <c r="X248" i="38"/>
  <c r="Q248" i="38"/>
  <c r="S248" i="38" s="1"/>
  <c r="AK247" i="38"/>
  <c r="AJ247" i="38"/>
  <c r="AD247" i="38"/>
  <c r="AC247" i="38"/>
  <c r="AB247" i="38"/>
  <c r="AA247" i="38"/>
  <c r="Z247" i="38"/>
  <c r="Y247" i="38"/>
  <c r="AE247" i="38" s="1"/>
  <c r="AF247" i="38" s="1"/>
  <c r="X247" i="38"/>
  <c r="Q247" i="38"/>
  <c r="S247" i="38" s="1"/>
  <c r="AK246" i="38"/>
  <c r="AJ246" i="38"/>
  <c r="AD246" i="38"/>
  <c r="AC246" i="38"/>
  <c r="AB246" i="38"/>
  <c r="AA246" i="38"/>
  <c r="Z246" i="38"/>
  <c r="Y246" i="38"/>
  <c r="X246" i="38"/>
  <c r="AE246" i="38" s="1"/>
  <c r="AF246" i="38" s="1"/>
  <c r="Q246" i="38"/>
  <c r="S246" i="38" s="1"/>
  <c r="AK245" i="38"/>
  <c r="AJ245" i="38"/>
  <c r="AD245" i="38"/>
  <c r="AC245" i="38"/>
  <c r="AB245" i="38"/>
  <c r="AA245" i="38"/>
  <c r="Z245" i="38"/>
  <c r="Y245" i="38"/>
  <c r="X245" i="38"/>
  <c r="Q245" i="38"/>
  <c r="S245" i="38" s="1"/>
  <c r="AK244" i="38"/>
  <c r="AJ244" i="38"/>
  <c r="AD244" i="38"/>
  <c r="AC244" i="38"/>
  <c r="AB244" i="38"/>
  <c r="AA244" i="38"/>
  <c r="Z244" i="38"/>
  <c r="Y244" i="38"/>
  <c r="X244" i="38"/>
  <c r="Q244" i="38"/>
  <c r="S244" i="38" s="1"/>
  <c r="AK243" i="38"/>
  <c r="AJ243" i="38"/>
  <c r="AD243" i="38"/>
  <c r="AC243" i="38"/>
  <c r="AB243" i="38"/>
  <c r="AA243" i="38"/>
  <c r="Z243" i="38"/>
  <c r="Y243" i="38"/>
  <c r="X243" i="38"/>
  <c r="Q243" i="38"/>
  <c r="S243" i="38" s="1"/>
  <c r="AK242" i="38"/>
  <c r="AJ242" i="38"/>
  <c r="AD242" i="38"/>
  <c r="AC242" i="38"/>
  <c r="AB242" i="38"/>
  <c r="AA242" i="38"/>
  <c r="Z242" i="38"/>
  <c r="Y242" i="38"/>
  <c r="X242" i="38"/>
  <c r="Q242" i="38"/>
  <c r="S242" i="38" s="1"/>
  <c r="AK241" i="38"/>
  <c r="AJ241" i="38"/>
  <c r="AD241" i="38"/>
  <c r="AC241" i="38"/>
  <c r="AB241" i="38"/>
  <c r="AA241" i="38"/>
  <c r="Z241" i="38"/>
  <c r="Y241" i="38"/>
  <c r="X241" i="38"/>
  <c r="Q241" i="38"/>
  <c r="S241" i="38" s="1"/>
  <c r="AK240" i="38"/>
  <c r="AJ240" i="38"/>
  <c r="AD240" i="38"/>
  <c r="AC240" i="38"/>
  <c r="AB240" i="38"/>
  <c r="AA240" i="38"/>
  <c r="Z240" i="38"/>
  <c r="Y240" i="38"/>
  <c r="X240" i="38"/>
  <c r="Q240" i="38"/>
  <c r="S240" i="38" s="1"/>
  <c r="AK239" i="38"/>
  <c r="AJ239" i="38"/>
  <c r="AD239" i="38"/>
  <c r="AC239" i="38"/>
  <c r="AB239" i="38"/>
  <c r="AA239" i="38"/>
  <c r="Z239" i="38"/>
  <c r="Y239" i="38"/>
  <c r="X239" i="38"/>
  <c r="Q239" i="38"/>
  <c r="S239" i="38" s="1"/>
  <c r="AK238" i="38"/>
  <c r="AJ238" i="38"/>
  <c r="AD238" i="38"/>
  <c r="AC238" i="38"/>
  <c r="AB238" i="38"/>
  <c r="AA238" i="38"/>
  <c r="Z238" i="38"/>
  <c r="Y238" i="38"/>
  <c r="X238" i="38"/>
  <c r="Q238" i="38"/>
  <c r="S238" i="38" s="1"/>
  <c r="AK237" i="38"/>
  <c r="AJ237" i="38"/>
  <c r="AD237" i="38"/>
  <c r="AC237" i="38"/>
  <c r="AB237" i="38"/>
  <c r="AA237" i="38"/>
  <c r="Z237" i="38"/>
  <c r="Y237" i="38"/>
  <c r="X237" i="38"/>
  <c r="Q237" i="38"/>
  <c r="S237" i="38" s="1"/>
  <c r="AK236" i="38"/>
  <c r="AJ236" i="38"/>
  <c r="AD236" i="38"/>
  <c r="AC236" i="38"/>
  <c r="AB236" i="38"/>
  <c r="AA236" i="38"/>
  <c r="Z236" i="38"/>
  <c r="Y236" i="38"/>
  <c r="X236" i="38"/>
  <c r="Q236" i="38"/>
  <c r="S236" i="38" s="1"/>
  <c r="AK235" i="38"/>
  <c r="AJ235" i="38"/>
  <c r="AD235" i="38"/>
  <c r="AC235" i="38"/>
  <c r="AB235" i="38"/>
  <c r="AA235" i="38"/>
  <c r="Z235" i="38"/>
  <c r="Y235" i="38"/>
  <c r="X235" i="38"/>
  <c r="Q235" i="38"/>
  <c r="S235" i="38" s="1"/>
  <c r="AK234" i="38"/>
  <c r="AJ234" i="38"/>
  <c r="AD234" i="38"/>
  <c r="AC234" i="38"/>
  <c r="AB234" i="38"/>
  <c r="AA234" i="38"/>
  <c r="Z234" i="38"/>
  <c r="Y234" i="38"/>
  <c r="X234" i="38"/>
  <c r="Q234" i="38"/>
  <c r="S234" i="38" s="1"/>
  <c r="AK233" i="38"/>
  <c r="AJ233" i="38"/>
  <c r="AD233" i="38"/>
  <c r="AC233" i="38"/>
  <c r="AB233" i="38"/>
  <c r="AA233" i="38"/>
  <c r="Z233" i="38"/>
  <c r="Y233" i="38"/>
  <c r="X233" i="38"/>
  <c r="Q233" i="38"/>
  <c r="S233" i="38" s="1"/>
  <c r="AK232" i="38"/>
  <c r="AJ232" i="38"/>
  <c r="AD232" i="38"/>
  <c r="AC232" i="38"/>
  <c r="AB232" i="38"/>
  <c r="AA232" i="38"/>
  <c r="Z232" i="38"/>
  <c r="Y232" i="38"/>
  <c r="X232" i="38"/>
  <c r="Q232" i="38"/>
  <c r="S232" i="38" s="1"/>
  <c r="AK231" i="38"/>
  <c r="AJ231" i="38"/>
  <c r="AD231" i="38"/>
  <c r="AC231" i="38"/>
  <c r="AB231" i="38"/>
  <c r="AA231" i="38"/>
  <c r="Z231" i="38"/>
  <c r="Y231" i="38"/>
  <c r="X231" i="38"/>
  <c r="Q231" i="38"/>
  <c r="S231" i="38" s="1"/>
  <c r="AK230" i="38"/>
  <c r="AJ230" i="38"/>
  <c r="AD230" i="38"/>
  <c r="AC230" i="38"/>
  <c r="AB230" i="38"/>
  <c r="AA230" i="38"/>
  <c r="Z230" i="38"/>
  <c r="Y230" i="38"/>
  <c r="X230" i="38"/>
  <c r="Q230" i="38"/>
  <c r="S230" i="38" s="1"/>
  <c r="AK229" i="38"/>
  <c r="AJ229" i="38"/>
  <c r="AD229" i="38"/>
  <c r="AC229" i="38"/>
  <c r="AB229" i="38"/>
  <c r="AA229" i="38"/>
  <c r="Z229" i="38"/>
  <c r="Y229" i="38"/>
  <c r="X229" i="38"/>
  <c r="Q229" i="38"/>
  <c r="S229" i="38" s="1"/>
  <c r="AK228" i="38"/>
  <c r="AJ228" i="38"/>
  <c r="AD228" i="38"/>
  <c r="AC228" i="38"/>
  <c r="AB228" i="38"/>
  <c r="AA228" i="38"/>
  <c r="Z228" i="38"/>
  <c r="Y228" i="38"/>
  <c r="X228" i="38"/>
  <c r="Q228" i="38"/>
  <c r="S228" i="38" s="1"/>
  <c r="AK227" i="38"/>
  <c r="AJ227" i="38"/>
  <c r="AD227" i="38"/>
  <c r="AC227" i="38"/>
  <c r="AB227" i="38"/>
  <c r="AA227" i="38"/>
  <c r="Z227" i="38"/>
  <c r="Y227" i="38"/>
  <c r="X227" i="38"/>
  <c r="Q227" i="38"/>
  <c r="S227" i="38" s="1"/>
  <c r="AK226" i="38"/>
  <c r="AJ226" i="38"/>
  <c r="AD226" i="38"/>
  <c r="AC226" i="38"/>
  <c r="AB226" i="38"/>
  <c r="AA226" i="38"/>
  <c r="Z226" i="38"/>
  <c r="Y226" i="38"/>
  <c r="X226" i="38"/>
  <c r="Q226" i="38"/>
  <c r="S226" i="38" s="1"/>
  <c r="AK225" i="38"/>
  <c r="AJ225" i="38"/>
  <c r="AD225" i="38"/>
  <c r="AC225" i="38"/>
  <c r="AB225" i="38"/>
  <c r="AA225" i="38"/>
  <c r="Z225" i="38"/>
  <c r="Y225" i="38"/>
  <c r="X225" i="38"/>
  <c r="Q225" i="38"/>
  <c r="S225" i="38" s="1"/>
  <c r="AK224" i="38"/>
  <c r="AJ224" i="38"/>
  <c r="AD224" i="38"/>
  <c r="AC224" i="38"/>
  <c r="AB224" i="38"/>
  <c r="AA224" i="38"/>
  <c r="Z224" i="38"/>
  <c r="Y224" i="38"/>
  <c r="X224" i="38"/>
  <c r="Q224" i="38"/>
  <c r="S224" i="38" s="1"/>
  <c r="AK223" i="38"/>
  <c r="AJ223" i="38"/>
  <c r="AD223" i="38"/>
  <c r="AC223" i="38"/>
  <c r="AB223" i="38"/>
  <c r="AA223" i="38"/>
  <c r="Z223" i="38"/>
  <c r="Y223" i="38"/>
  <c r="X223" i="38"/>
  <c r="Q223" i="38"/>
  <c r="S223" i="38" s="1"/>
  <c r="AK222" i="38"/>
  <c r="AJ222" i="38"/>
  <c r="AD222" i="38"/>
  <c r="AC222" i="38"/>
  <c r="AB222" i="38"/>
  <c r="AA222" i="38"/>
  <c r="Z222" i="38"/>
  <c r="Y222" i="38"/>
  <c r="X222" i="38"/>
  <c r="Q222" i="38"/>
  <c r="S222" i="38" s="1"/>
  <c r="AK221" i="38"/>
  <c r="AJ221" i="38"/>
  <c r="AD221" i="38"/>
  <c r="AC221" i="38"/>
  <c r="AB221" i="38"/>
  <c r="AA221" i="38"/>
  <c r="Z221" i="38"/>
  <c r="Y221" i="38"/>
  <c r="X221" i="38"/>
  <c r="Q221" i="38"/>
  <c r="S221" i="38" s="1"/>
  <c r="AK220" i="38"/>
  <c r="AJ220" i="38"/>
  <c r="AD220" i="38"/>
  <c r="AC220" i="38"/>
  <c r="AB220" i="38"/>
  <c r="AA220" i="38"/>
  <c r="Z220" i="38"/>
  <c r="Y220" i="38"/>
  <c r="X220" i="38"/>
  <c r="Q220" i="38"/>
  <c r="S220" i="38" s="1"/>
  <c r="AK219" i="38"/>
  <c r="AJ219" i="38"/>
  <c r="AD219" i="38"/>
  <c r="AC219" i="38"/>
  <c r="AB219" i="38"/>
  <c r="AA219" i="38"/>
  <c r="Z219" i="38"/>
  <c r="Y219" i="38"/>
  <c r="X219" i="38"/>
  <c r="Q219" i="38"/>
  <c r="S219" i="38" s="1"/>
  <c r="AK218" i="38"/>
  <c r="AJ218" i="38"/>
  <c r="AD218" i="38"/>
  <c r="AC218" i="38"/>
  <c r="AB218" i="38"/>
  <c r="AA218" i="38"/>
  <c r="Z218" i="38"/>
  <c r="Y218" i="38"/>
  <c r="X218" i="38"/>
  <c r="Q218" i="38"/>
  <c r="S218" i="38" s="1"/>
  <c r="AK217" i="38"/>
  <c r="AJ217" i="38"/>
  <c r="AD217" i="38"/>
  <c r="AC217" i="38"/>
  <c r="AB217" i="38"/>
  <c r="AA217" i="38"/>
  <c r="Z217" i="38"/>
  <c r="Y217" i="38"/>
  <c r="X217" i="38"/>
  <c r="Q217" i="38"/>
  <c r="S217" i="38" s="1"/>
  <c r="AK216" i="38"/>
  <c r="AJ216" i="38"/>
  <c r="AD216" i="38"/>
  <c r="AC216" i="38"/>
  <c r="AB216" i="38"/>
  <c r="AA216" i="38"/>
  <c r="Z216" i="38"/>
  <c r="Y216" i="38"/>
  <c r="X216" i="38"/>
  <c r="Q216" i="38"/>
  <c r="S216" i="38" s="1"/>
  <c r="AK215" i="38"/>
  <c r="AJ215" i="38"/>
  <c r="AD215" i="38"/>
  <c r="AC215" i="38"/>
  <c r="AB215" i="38"/>
  <c r="AA215" i="38"/>
  <c r="Z215" i="38"/>
  <c r="Y215" i="38"/>
  <c r="X215" i="38"/>
  <c r="Q215" i="38"/>
  <c r="S215" i="38" s="1"/>
  <c r="AK214" i="38"/>
  <c r="AJ214" i="38"/>
  <c r="AD214" i="38"/>
  <c r="AC214" i="38"/>
  <c r="AB214" i="38"/>
  <c r="AA214" i="38"/>
  <c r="Z214" i="38"/>
  <c r="Y214" i="38"/>
  <c r="X214" i="38"/>
  <c r="Q214" i="38"/>
  <c r="S214" i="38" s="1"/>
  <c r="AK213" i="38"/>
  <c r="AJ213" i="38"/>
  <c r="AD213" i="38"/>
  <c r="AC213" i="38"/>
  <c r="AB213" i="38"/>
  <c r="AA213" i="38"/>
  <c r="Z213" i="38"/>
  <c r="Y213" i="38"/>
  <c r="X213" i="38"/>
  <c r="Q213" i="38"/>
  <c r="S213" i="38" s="1"/>
  <c r="AK212" i="38"/>
  <c r="AJ212" i="38"/>
  <c r="AD212" i="38"/>
  <c r="AC212" i="38"/>
  <c r="AB212" i="38"/>
  <c r="AA212" i="38"/>
  <c r="Z212" i="38"/>
  <c r="Y212" i="38"/>
  <c r="X212" i="38"/>
  <c r="Q212" i="38"/>
  <c r="S212" i="38" s="1"/>
  <c r="AK211" i="38"/>
  <c r="AJ211" i="38"/>
  <c r="AD211" i="38"/>
  <c r="AC211" i="38"/>
  <c r="AB211" i="38"/>
  <c r="AA211" i="38"/>
  <c r="Z211" i="38"/>
  <c r="Y211" i="38"/>
  <c r="X211" i="38"/>
  <c r="Q211" i="38"/>
  <c r="S211" i="38" s="1"/>
  <c r="AK210" i="38"/>
  <c r="AJ210" i="38"/>
  <c r="AD210" i="38"/>
  <c r="AC210" i="38"/>
  <c r="AB210" i="38"/>
  <c r="AA210" i="38"/>
  <c r="Z210" i="38"/>
  <c r="Y210" i="38"/>
  <c r="X210" i="38"/>
  <c r="Q210" i="38"/>
  <c r="S210" i="38" s="1"/>
  <c r="AK209" i="38"/>
  <c r="AJ209" i="38"/>
  <c r="AD209" i="38"/>
  <c r="AC209" i="38"/>
  <c r="AB209" i="38"/>
  <c r="AA209" i="38"/>
  <c r="Z209" i="38"/>
  <c r="Y209" i="38"/>
  <c r="X209" i="38"/>
  <c r="Q209" i="38"/>
  <c r="S209" i="38" s="1"/>
  <c r="AK208" i="38"/>
  <c r="AJ208" i="38"/>
  <c r="AD208" i="38"/>
  <c r="AC208" i="38"/>
  <c r="AB208" i="38"/>
  <c r="AA208" i="38"/>
  <c r="Z208" i="38"/>
  <c r="Y208" i="38"/>
  <c r="X208" i="38"/>
  <c r="Q208" i="38"/>
  <c r="S208" i="38" s="1"/>
  <c r="AK207" i="38"/>
  <c r="AJ207" i="38"/>
  <c r="AD207" i="38"/>
  <c r="AC207" i="38"/>
  <c r="AB207" i="38"/>
  <c r="AA207" i="38"/>
  <c r="Z207" i="38"/>
  <c r="Y207" i="38"/>
  <c r="X207" i="38"/>
  <c r="Q207" i="38"/>
  <c r="S207" i="38" s="1"/>
  <c r="AK206" i="38"/>
  <c r="AJ206" i="38"/>
  <c r="AD206" i="38"/>
  <c r="AC206" i="38"/>
  <c r="AB206" i="38"/>
  <c r="AA206" i="38"/>
  <c r="Z206" i="38"/>
  <c r="Y206" i="38"/>
  <c r="X206" i="38"/>
  <c r="Q206" i="38"/>
  <c r="S206" i="38" s="1"/>
  <c r="AK205" i="38"/>
  <c r="AJ205" i="38"/>
  <c r="AD205" i="38"/>
  <c r="AC205" i="38"/>
  <c r="AB205" i="38"/>
  <c r="AA205" i="38"/>
  <c r="Z205" i="38"/>
  <c r="Y205" i="38"/>
  <c r="X205" i="38"/>
  <c r="Q205" i="38"/>
  <c r="S205" i="38" s="1"/>
  <c r="AK204" i="38"/>
  <c r="AJ204" i="38"/>
  <c r="AD204" i="38"/>
  <c r="AC204" i="38"/>
  <c r="AB204" i="38"/>
  <c r="AA204" i="38"/>
  <c r="Z204" i="38"/>
  <c r="Y204" i="38"/>
  <c r="X204" i="38"/>
  <c r="Q204" i="38"/>
  <c r="S204" i="38" s="1"/>
  <c r="AK203" i="38"/>
  <c r="AJ203" i="38"/>
  <c r="AD203" i="38"/>
  <c r="AC203" i="38"/>
  <c r="AB203" i="38"/>
  <c r="AA203" i="38"/>
  <c r="Z203" i="38"/>
  <c r="Y203" i="38"/>
  <c r="X203" i="38"/>
  <c r="Q203" i="38"/>
  <c r="S203" i="38" s="1"/>
  <c r="AK202" i="38"/>
  <c r="AJ202" i="38"/>
  <c r="AD202" i="38"/>
  <c r="AC202" i="38"/>
  <c r="AB202" i="38"/>
  <c r="AA202" i="38"/>
  <c r="Z202" i="38"/>
  <c r="Y202" i="38"/>
  <c r="X202" i="38"/>
  <c r="Q202" i="38"/>
  <c r="S202" i="38" s="1"/>
  <c r="AK201" i="38"/>
  <c r="AJ201" i="38"/>
  <c r="AD201" i="38"/>
  <c r="AC201" i="38"/>
  <c r="AB201" i="38"/>
  <c r="AA201" i="38"/>
  <c r="Z201" i="38"/>
  <c r="Y201" i="38"/>
  <c r="X201" i="38"/>
  <c r="Q201" i="38"/>
  <c r="S201" i="38" s="1"/>
  <c r="AK200" i="38"/>
  <c r="AJ200" i="38"/>
  <c r="AD200" i="38"/>
  <c r="AC200" i="38"/>
  <c r="AB200" i="38"/>
  <c r="AA200" i="38"/>
  <c r="Z200" i="38"/>
  <c r="Y200" i="38"/>
  <c r="X200" i="38"/>
  <c r="Q200" i="38"/>
  <c r="S200" i="38" s="1"/>
  <c r="AK199" i="38"/>
  <c r="AJ199" i="38"/>
  <c r="AD199" i="38"/>
  <c r="AC199" i="38"/>
  <c r="AB199" i="38"/>
  <c r="AA199" i="38"/>
  <c r="Z199" i="38"/>
  <c r="Y199" i="38"/>
  <c r="X199" i="38"/>
  <c r="Q199" i="38"/>
  <c r="S199" i="38" s="1"/>
  <c r="AK198" i="38"/>
  <c r="AJ198" i="38"/>
  <c r="AD198" i="38"/>
  <c r="AC198" i="38"/>
  <c r="AB198" i="38"/>
  <c r="AA198" i="38"/>
  <c r="Z198" i="38"/>
  <c r="Y198" i="38"/>
  <c r="X198" i="38"/>
  <c r="Q198" i="38"/>
  <c r="S198" i="38" s="1"/>
  <c r="AK197" i="38"/>
  <c r="AJ197" i="38"/>
  <c r="AD197" i="38"/>
  <c r="AC197" i="38"/>
  <c r="AB197" i="38"/>
  <c r="AA197" i="38"/>
  <c r="Z197" i="38"/>
  <c r="Y197" i="38"/>
  <c r="X197" i="38"/>
  <c r="Q197" i="38"/>
  <c r="S197" i="38" s="1"/>
  <c r="AK196" i="38"/>
  <c r="AJ196" i="38"/>
  <c r="AD196" i="38"/>
  <c r="AC196" i="38"/>
  <c r="AB196" i="38"/>
  <c r="AA196" i="38"/>
  <c r="Z196" i="38"/>
  <c r="Y196" i="38"/>
  <c r="X196" i="38"/>
  <c r="Q196" i="38"/>
  <c r="S196" i="38" s="1"/>
  <c r="AK195" i="38"/>
  <c r="AJ195" i="38"/>
  <c r="AD195" i="38"/>
  <c r="AC195" i="38"/>
  <c r="AB195" i="38"/>
  <c r="AA195" i="38"/>
  <c r="Z195" i="38"/>
  <c r="Y195" i="38"/>
  <c r="X195" i="38"/>
  <c r="Q195" i="38"/>
  <c r="S195" i="38" s="1"/>
  <c r="AK194" i="38"/>
  <c r="AJ194" i="38"/>
  <c r="AD194" i="38"/>
  <c r="AC194" i="38"/>
  <c r="AB194" i="38"/>
  <c r="AA194" i="38"/>
  <c r="Z194" i="38"/>
  <c r="Y194" i="38"/>
  <c r="X194" i="38"/>
  <c r="Q194" i="38"/>
  <c r="S194" i="38" s="1"/>
  <c r="AK193" i="38"/>
  <c r="AJ193" i="38"/>
  <c r="AD193" i="38"/>
  <c r="AC193" i="38"/>
  <c r="AB193" i="38"/>
  <c r="AA193" i="38"/>
  <c r="Z193" i="38"/>
  <c r="Y193" i="38"/>
  <c r="X193" i="38"/>
  <c r="Q193" i="38"/>
  <c r="S193" i="38" s="1"/>
  <c r="AK192" i="38"/>
  <c r="AJ192" i="38"/>
  <c r="AD192" i="38"/>
  <c r="AC192" i="38"/>
  <c r="AB192" i="38"/>
  <c r="AA192" i="38"/>
  <c r="Z192" i="38"/>
  <c r="Y192" i="38"/>
  <c r="X192" i="38"/>
  <c r="Q192" i="38"/>
  <c r="S192" i="38" s="1"/>
  <c r="AK191" i="38"/>
  <c r="AJ191" i="38"/>
  <c r="AD191" i="38"/>
  <c r="AC191" i="38"/>
  <c r="AB191" i="38"/>
  <c r="AA191" i="38"/>
  <c r="Z191" i="38"/>
  <c r="Y191" i="38"/>
  <c r="X191" i="38"/>
  <c r="Q191" i="38"/>
  <c r="S191" i="38" s="1"/>
  <c r="AK190" i="38"/>
  <c r="AJ190" i="38"/>
  <c r="AD190" i="38"/>
  <c r="AC190" i="38"/>
  <c r="AB190" i="38"/>
  <c r="AA190" i="38"/>
  <c r="Z190" i="38"/>
  <c r="Y190" i="38"/>
  <c r="X190" i="38"/>
  <c r="Q190" i="38"/>
  <c r="S190" i="38" s="1"/>
  <c r="AK189" i="38"/>
  <c r="AJ189" i="38"/>
  <c r="AD189" i="38"/>
  <c r="AC189" i="38"/>
  <c r="AB189" i="38"/>
  <c r="AA189" i="38"/>
  <c r="Z189" i="38"/>
  <c r="Y189" i="38"/>
  <c r="X189" i="38"/>
  <c r="Q189" i="38"/>
  <c r="S189" i="38" s="1"/>
  <c r="AK188" i="38"/>
  <c r="AJ188" i="38"/>
  <c r="AD188" i="38"/>
  <c r="AC188" i="38"/>
  <c r="AB188" i="38"/>
  <c r="AA188" i="38"/>
  <c r="Z188" i="38"/>
  <c r="Y188" i="38"/>
  <c r="X188" i="38"/>
  <c r="Q188" i="38"/>
  <c r="S188" i="38" s="1"/>
  <c r="AK187" i="38"/>
  <c r="AJ187" i="38"/>
  <c r="AD187" i="38"/>
  <c r="AC187" i="38"/>
  <c r="AB187" i="38"/>
  <c r="AA187" i="38"/>
  <c r="Z187" i="38"/>
  <c r="Y187" i="38"/>
  <c r="X187" i="38"/>
  <c r="Q187" i="38"/>
  <c r="S187" i="38" s="1"/>
  <c r="AK186" i="38"/>
  <c r="AJ186" i="38"/>
  <c r="AD186" i="38"/>
  <c r="AC186" i="38"/>
  <c r="AB186" i="38"/>
  <c r="AA186" i="38"/>
  <c r="Z186" i="38"/>
  <c r="Y186" i="38"/>
  <c r="X186" i="38"/>
  <c r="Q186" i="38"/>
  <c r="S186" i="38" s="1"/>
  <c r="AK185" i="38"/>
  <c r="AJ185" i="38"/>
  <c r="AD185" i="38"/>
  <c r="AC185" i="38"/>
  <c r="AB185" i="38"/>
  <c r="AA185" i="38"/>
  <c r="Z185" i="38"/>
  <c r="Y185" i="38"/>
  <c r="X185" i="38"/>
  <c r="Q185" i="38"/>
  <c r="S185" i="38" s="1"/>
  <c r="AK184" i="38"/>
  <c r="AJ184" i="38"/>
  <c r="AD184" i="38"/>
  <c r="AC184" i="38"/>
  <c r="AB184" i="38"/>
  <c r="AA184" i="38"/>
  <c r="Z184" i="38"/>
  <c r="Y184" i="38"/>
  <c r="X184" i="38"/>
  <c r="Q184" i="38"/>
  <c r="S184" i="38" s="1"/>
  <c r="AK183" i="38"/>
  <c r="AJ183" i="38"/>
  <c r="AD183" i="38"/>
  <c r="AC183" i="38"/>
  <c r="AB183" i="38"/>
  <c r="AA183" i="38"/>
  <c r="Z183" i="38"/>
  <c r="Y183" i="38"/>
  <c r="X183" i="38"/>
  <c r="S183" i="38"/>
  <c r="Q183" i="38"/>
  <c r="AK182" i="38"/>
  <c r="AJ182" i="38"/>
  <c r="AD182" i="38"/>
  <c r="AC182" i="38"/>
  <c r="AB182" i="38"/>
  <c r="AA182" i="38"/>
  <c r="Z182" i="38"/>
  <c r="Y182" i="38"/>
  <c r="X182" i="38"/>
  <c r="Q182" i="38"/>
  <c r="S182" i="38" s="1"/>
  <c r="AK181" i="38"/>
  <c r="AJ181" i="38"/>
  <c r="AD181" i="38"/>
  <c r="AC181" i="38"/>
  <c r="AB181" i="38"/>
  <c r="AA181" i="38"/>
  <c r="Z181" i="38"/>
  <c r="Y181" i="38"/>
  <c r="X181" i="38"/>
  <c r="Q181" i="38"/>
  <c r="S181" i="38" s="1"/>
  <c r="AK180" i="38"/>
  <c r="AJ180" i="38"/>
  <c r="AD180" i="38"/>
  <c r="AC180" i="38"/>
  <c r="AB180" i="38"/>
  <c r="AA180" i="38"/>
  <c r="Z180" i="38"/>
  <c r="Y180" i="38"/>
  <c r="X180" i="38"/>
  <c r="Q180" i="38"/>
  <c r="S180" i="38" s="1"/>
  <c r="AK179" i="38"/>
  <c r="AJ179" i="38"/>
  <c r="AD179" i="38"/>
  <c r="AC179" i="38"/>
  <c r="AB179" i="38"/>
  <c r="AA179" i="38"/>
  <c r="Z179" i="38"/>
  <c r="Y179" i="38"/>
  <c r="X179" i="38"/>
  <c r="Q179" i="38"/>
  <c r="S179" i="38" s="1"/>
  <c r="AK178" i="38"/>
  <c r="AJ178" i="38"/>
  <c r="AD178" i="38"/>
  <c r="AC178" i="38"/>
  <c r="AB178" i="38"/>
  <c r="AA178" i="38"/>
  <c r="Z178" i="38"/>
  <c r="Y178" i="38"/>
  <c r="X178" i="38"/>
  <c r="Q178" i="38"/>
  <c r="S178" i="38" s="1"/>
  <c r="AK177" i="38"/>
  <c r="AJ177" i="38"/>
  <c r="AD177" i="38"/>
  <c r="AC177" i="38"/>
  <c r="AB177" i="38"/>
  <c r="AA177" i="38"/>
  <c r="Z177" i="38"/>
  <c r="Y177" i="38"/>
  <c r="X177" i="38"/>
  <c r="Q177" i="38"/>
  <c r="S177" i="38" s="1"/>
  <c r="AK176" i="38"/>
  <c r="AJ176" i="38"/>
  <c r="AD176" i="38"/>
  <c r="AC176" i="38"/>
  <c r="AB176" i="38"/>
  <c r="AA176" i="38"/>
  <c r="Z176" i="38"/>
  <c r="Y176" i="38"/>
  <c r="X176" i="38"/>
  <c r="Q176" i="38"/>
  <c r="S176" i="38" s="1"/>
  <c r="AK175" i="38"/>
  <c r="AJ175" i="38"/>
  <c r="AD175" i="38"/>
  <c r="AC175" i="38"/>
  <c r="AB175" i="38"/>
  <c r="AA175" i="38"/>
  <c r="Z175" i="38"/>
  <c r="Y175" i="38"/>
  <c r="X175" i="38"/>
  <c r="Q175" i="38"/>
  <c r="S175" i="38" s="1"/>
  <c r="AK174" i="38"/>
  <c r="AJ174" i="38"/>
  <c r="AD174" i="38"/>
  <c r="AC174" i="38"/>
  <c r="AB174" i="38"/>
  <c r="AA174" i="38"/>
  <c r="Z174" i="38"/>
  <c r="Y174" i="38"/>
  <c r="X174" i="38"/>
  <c r="Q174" i="38"/>
  <c r="S174" i="38" s="1"/>
  <c r="AK173" i="38"/>
  <c r="AJ173" i="38"/>
  <c r="AD173" i="38"/>
  <c r="AC173" i="38"/>
  <c r="AB173" i="38"/>
  <c r="AA173" i="38"/>
  <c r="Z173" i="38"/>
  <c r="Y173" i="38"/>
  <c r="X173" i="38"/>
  <c r="Q173" i="38"/>
  <c r="S173" i="38" s="1"/>
  <c r="AK172" i="38"/>
  <c r="AJ172" i="38"/>
  <c r="AD172" i="38"/>
  <c r="AC172" i="38"/>
  <c r="AB172" i="38"/>
  <c r="AA172" i="38"/>
  <c r="Z172" i="38"/>
  <c r="Y172" i="38"/>
  <c r="X172" i="38"/>
  <c r="Q172" i="38"/>
  <c r="S172" i="38" s="1"/>
  <c r="AK171" i="38"/>
  <c r="AJ171" i="38"/>
  <c r="AD171" i="38"/>
  <c r="AC171" i="38"/>
  <c r="AB171" i="38"/>
  <c r="AA171" i="38"/>
  <c r="Z171" i="38"/>
  <c r="Y171" i="38"/>
  <c r="X171" i="38"/>
  <c r="Q171" i="38"/>
  <c r="S171" i="38" s="1"/>
  <c r="AK170" i="38"/>
  <c r="AJ170" i="38"/>
  <c r="AD170" i="38"/>
  <c r="AC170" i="38"/>
  <c r="AB170" i="38"/>
  <c r="AA170" i="38"/>
  <c r="Z170" i="38"/>
  <c r="Y170" i="38"/>
  <c r="X170" i="38"/>
  <c r="Q170" i="38"/>
  <c r="S170" i="38" s="1"/>
  <c r="AK169" i="38"/>
  <c r="AJ169" i="38"/>
  <c r="AD169" i="38"/>
  <c r="AC169" i="38"/>
  <c r="AB169" i="38"/>
  <c r="AA169" i="38"/>
  <c r="Z169" i="38"/>
  <c r="Y169" i="38"/>
  <c r="X169" i="38"/>
  <c r="Q169" i="38"/>
  <c r="S169" i="38" s="1"/>
  <c r="AK168" i="38"/>
  <c r="AJ168" i="38"/>
  <c r="AD168" i="38"/>
  <c r="AC168" i="38"/>
  <c r="AB168" i="38"/>
  <c r="AA168" i="38"/>
  <c r="Z168" i="38"/>
  <c r="Y168" i="38"/>
  <c r="X168" i="38"/>
  <c r="Q168" i="38"/>
  <c r="S168" i="38" s="1"/>
  <c r="AK167" i="38"/>
  <c r="AJ167" i="38"/>
  <c r="AD167" i="38"/>
  <c r="AC167" i="38"/>
  <c r="AB167" i="38"/>
  <c r="AA167" i="38"/>
  <c r="Z167" i="38"/>
  <c r="Y167" i="38"/>
  <c r="X167" i="38"/>
  <c r="Q167" i="38"/>
  <c r="S167" i="38" s="1"/>
  <c r="AK166" i="38"/>
  <c r="AJ166" i="38"/>
  <c r="AD166" i="38"/>
  <c r="AC166" i="38"/>
  <c r="AB166" i="38"/>
  <c r="AA166" i="38"/>
  <c r="Z166" i="38"/>
  <c r="Y166" i="38"/>
  <c r="X166" i="38"/>
  <c r="Q166" i="38"/>
  <c r="S166" i="38" s="1"/>
  <c r="AK165" i="38"/>
  <c r="AJ165" i="38"/>
  <c r="AD165" i="38"/>
  <c r="AC165" i="38"/>
  <c r="AB165" i="38"/>
  <c r="AA165" i="38"/>
  <c r="Z165" i="38"/>
  <c r="Y165" i="38"/>
  <c r="X165" i="38"/>
  <c r="Q165" i="38"/>
  <c r="S165" i="38" s="1"/>
  <c r="AK164" i="38"/>
  <c r="AJ164" i="38"/>
  <c r="AD164" i="38"/>
  <c r="AC164" i="38"/>
  <c r="AB164" i="38"/>
  <c r="AA164" i="38"/>
  <c r="Z164" i="38"/>
  <c r="Y164" i="38"/>
  <c r="X164" i="38"/>
  <c r="Q164" i="38"/>
  <c r="S164" i="38" s="1"/>
  <c r="AK163" i="38"/>
  <c r="AJ163" i="38"/>
  <c r="AD163" i="38"/>
  <c r="AC163" i="38"/>
  <c r="AB163" i="38"/>
  <c r="AA163" i="38"/>
  <c r="Z163" i="38"/>
  <c r="Y163" i="38"/>
  <c r="X163" i="38"/>
  <c r="Q163" i="38"/>
  <c r="S163" i="38" s="1"/>
  <c r="AK162" i="38"/>
  <c r="AJ162" i="38"/>
  <c r="AD162" i="38"/>
  <c r="AC162" i="38"/>
  <c r="AB162" i="38"/>
  <c r="AA162" i="38"/>
  <c r="Z162" i="38"/>
  <c r="Y162" i="38"/>
  <c r="X162" i="38"/>
  <c r="Q162" i="38"/>
  <c r="S162" i="38" s="1"/>
  <c r="AK161" i="38"/>
  <c r="AJ161" i="38"/>
  <c r="AD161" i="38"/>
  <c r="AC161" i="38"/>
  <c r="AB161" i="38"/>
  <c r="AA161" i="38"/>
  <c r="Z161" i="38"/>
  <c r="Y161" i="38"/>
  <c r="X161" i="38"/>
  <c r="Q161" i="38"/>
  <c r="S161" i="38" s="1"/>
  <c r="AK160" i="38"/>
  <c r="AJ160" i="38"/>
  <c r="AD160" i="38"/>
  <c r="AC160" i="38"/>
  <c r="AB160" i="38"/>
  <c r="AA160" i="38"/>
  <c r="Z160" i="38"/>
  <c r="Y160" i="38"/>
  <c r="X160" i="38"/>
  <c r="Q160" i="38"/>
  <c r="S160" i="38" s="1"/>
  <c r="AK159" i="38"/>
  <c r="AJ159" i="38"/>
  <c r="AD159" i="38"/>
  <c r="AC159" i="38"/>
  <c r="AB159" i="38"/>
  <c r="AA159" i="38"/>
  <c r="Z159" i="38"/>
  <c r="Y159" i="38"/>
  <c r="X159" i="38"/>
  <c r="Q159" i="38"/>
  <c r="S159" i="38" s="1"/>
  <c r="AK158" i="38"/>
  <c r="AJ158" i="38"/>
  <c r="AD158" i="38"/>
  <c r="AC158" i="38"/>
  <c r="AB158" i="38"/>
  <c r="AA158" i="38"/>
  <c r="Z158" i="38"/>
  <c r="Y158" i="38"/>
  <c r="X158" i="38"/>
  <c r="Q158" i="38"/>
  <c r="S158" i="38" s="1"/>
  <c r="AK157" i="38"/>
  <c r="AJ157" i="38"/>
  <c r="AD157" i="38"/>
  <c r="AC157" i="38"/>
  <c r="AB157" i="38"/>
  <c r="AA157" i="38"/>
  <c r="Z157" i="38"/>
  <c r="Y157" i="38"/>
  <c r="X157" i="38"/>
  <c r="Q157" i="38"/>
  <c r="S157" i="38" s="1"/>
  <c r="AK156" i="38"/>
  <c r="AJ156" i="38"/>
  <c r="AD156" i="38"/>
  <c r="AC156" i="38"/>
  <c r="AB156" i="38"/>
  <c r="AA156" i="38"/>
  <c r="Z156" i="38"/>
  <c r="Y156" i="38"/>
  <c r="X156" i="38"/>
  <c r="Q156" i="38"/>
  <c r="S156" i="38" s="1"/>
  <c r="AK155" i="38"/>
  <c r="AJ155" i="38"/>
  <c r="AD155" i="38"/>
  <c r="AC155" i="38"/>
  <c r="AB155" i="38"/>
  <c r="AA155" i="38"/>
  <c r="Z155" i="38"/>
  <c r="Y155" i="38"/>
  <c r="X155" i="38"/>
  <c r="Q155" i="38"/>
  <c r="S155" i="38" s="1"/>
  <c r="AK154" i="38"/>
  <c r="AJ154" i="38"/>
  <c r="AD154" i="38"/>
  <c r="AC154" i="38"/>
  <c r="AB154" i="38"/>
  <c r="AA154" i="38"/>
  <c r="Z154" i="38"/>
  <c r="Y154" i="38"/>
  <c r="X154" i="38"/>
  <c r="Q154" i="38"/>
  <c r="S154" i="38" s="1"/>
  <c r="AK153" i="38"/>
  <c r="AJ153" i="38"/>
  <c r="AD153" i="38"/>
  <c r="AC153" i="38"/>
  <c r="AB153" i="38"/>
  <c r="AA153" i="38"/>
  <c r="Z153" i="38"/>
  <c r="Y153" i="38"/>
  <c r="X153" i="38"/>
  <c r="Q153" i="38"/>
  <c r="S153" i="38" s="1"/>
  <c r="AK152" i="38"/>
  <c r="AJ152" i="38"/>
  <c r="AD152" i="38"/>
  <c r="AC152" i="38"/>
  <c r="AB152" i="38"/>
  <c r="AA152" i="38"/>
  <c r="Z152" i="38"/>
  <c r="Y152" i="38"/>
  <c r="X152" i="38"/>
  <c r="Q152" i="38"/>
  <c r="S152" i="38" s="1"/>
  <c r="AK151" i="38"/>
  <c r="AJ151" i="38"/>
  <c r="AD151" i="38"/>
  <c r="AC151" i="38"/>
  <c r="AB151" i="38"/>
  <c r="AA151" i="38"/>
  <c r="Z151" i="38"/>
  <c r="Y151" i="38"/>
  <c r="X151" i="38"/>
  <c r="Q151" i="38"/>
  <c r="S151" i="38" s="1"/>
  <c r="AK150" i="38"/>
  <c r="AJ150" i="38"/>
  <c r="AD150" i="38"/>
  <c r="AC150" i="38"/>
  <c r="AB150" i="38"/>
  <c r="AA150" i="38"/>
  <c r="Z150" i="38"/>
  <c r="Y150" i="38"/>
  <c r="X150" i="38"/>
  <c r="Q150" i="38"/>
  <c r="S150" i="38" s="1"/>
  <c r="AK149" i="38"/>
  <c r="AJ149" i="38"/>
  <c r="AD149" i="38"/>
  <c r="AC149" i="38"/>
  <c r="AB149" i="38"/>
  <c r="AA149" i="38"/>
  <c r="Z149" i="38"/>
  <c r="Y149" i="38"/>
  <c r="X149" i="38"/>
  <c r="Q149" i="38"/>
  <c r="S149" i="38" s="1"/>
  <c r="AK148" i="38"/>
  <c r="AJ148" i="38"/>
  <c r="AD148" i="38"/>
  <c r="AC148" i="38"/>
  <c r="AB148" i="38"/>
  <c r="AA148" i="38"/>
  <c r="Z148" i="38"/>
  <c r="Y148" i="38"/>
  <c r="X148" i="38"/>
  <c r="Q148" i="38"/>
  <c r="S148" i="38" s="1"/>
  <c r="AK147" i="38"/>
  <c r="AJ147" i="38"/>
  <c r="AD147" i="38"/>
  <c r="AC147" i="38"/>
  <c r="AB147" i="38"/>
  <c r="AA147" i="38"/>
  <c r="Z147" i="38"/>
  <c r="Y147" i="38"/>
  <c r="X147" i="38"/>
  <c r="Q147" i="38"/>
  <c r="S147" i="38" s="1"/>
  <c r="AK146" i="38"/>
  <c r="AJ146" i="38"/>
  <c r="AD146" i="38"/>
  <c r="AC146" i="38"/>
  <c r="AB146" i="38"/>
  <c r="AA146" i="38"/>
  <c r="Z146" i="38"/>
  <c r="Y146" i="38"/>
  <c r="X146" i="38"/>
  <c r="Q146" i="38"/>
  <c r="S146" i="38" s="1"/>
  <c r="AK145" i="38"/>
  <c r="AJ145" i="38"/>
  <c r="AD145" i="38"/>
  <c r="AC145" i="38"/>
  <c r="AB145" i="38"/>
  <c r="AA145" i="38"/>
  <c r="Z145" i="38"/>
  <c r="Y145" i="38"/>
  <c r="X145" i="38"/>
  <c r="Q145" i="38"/>
  <c r="S145" i="38" s="1"/>
  <c r="AK144" i="38"/>
  <c r="AJ144" i="38"/>
  <c r="AD144" i="38"/>
  <c r="AC144" i="38"/>
  <c r="AB144" i="38"/>
  <c r="AA144" i="38"/>
  <c r="Z144" i="38"/>
  <c r="Y144" i="38"/>
  <c r="X144" i="38"/>
  <c r="Q144" i="38"/>
  <c r="S144" i="38" s="1"/>
  <c r="AK143" i="38"/>
  <c r="AJ143" i="38"/>
  <c r="AD143" i="38"/>
  <c r="AC143" i="38"/>
  <c r="AB143" i="38"/>
  <c r="AA143" i="38"/>
  <c r="Z143" i="38"/>
  <c r="Y143" i="38"/>
  <c r="X143" i="38"/>
  <c r="Q143" i="38"/>
  <c r="S143" i="38" s="1"/>
  <c r="AK142" i="38"/>
  <c r="AJ142" i="38"/>
  <c r="AD142" i="38"/>
  <c r="AC142" i="38"/>
  <c r="AB142" i="38"/>
  <c r="AA142" i="38"/>
  <c r="Z142" i="38"/>
  <c r="Y142" i="38"/>
  <c r="X142" i="38"/>
  <c r="Q142" i="38"/>
  <c r="S142" i="38" s="1"/>
  <c r="AK141" i="38"/>
  <c r="AJ141" i="38"/>
  <c r="AD141" i="38"/>
  <c r="AC141" i="38"/>
  <c r="AB141" i="38"/>
  <c r="AA141" i="38"/>
  <c r="Z141" i="38"/>
  <c r="Y141" i="38"/>
  <c r="X141" i="38"/>
  <c r="Q141" i="38"/>
  <c r="S141" i="38" s="1"/>
  <c r="AK140" i="38"/>
  <c r="AJ140" i="38"/>
  <c r="AD140" i="38"/>
  <c r="AC140" i="38"/>
  <c r="AB140" i="38"/>
  <c r="AA140" i="38"/>
  <c r="Z140" i="38"/>
  <c r="Y140" i="38"/>
  <c r="X140" i="38"/>
  <c r="Q140" i="38"/>
  <c r="S140" i="38" s="1"/>
  <c r="AK139" i="38"/>
  <c r="AJ139" i="38"/>
  <c r="AD139" i="38"/>
  <c r="AC139" i="38"/>
  <c r="AB139" i="38"/>
  <c r="AA139" i="38"/>
  <c r="Z139" i="38"/>
  <c r="Y139" i="38"/>
  <c r="X139" i="38"/>
  <c r="Q139" i="38"/>
  <c r="S139" i="38" s="1"/>
  <c r="AK138" i="38"/>
  <c r="AJ138" i="38"/>
  <c r="AD138" i="38"/>
  <c r="AC138" i="38"/>
  <c r="AB138" i="38"/>
  <c r="AA138" i="38"/>
  <c r="Z138" i="38"/>
  <c r="Y138" i="38"/>
  <c r="X138" i="38"/>
  <c r="Q138" i="38"/>
  <c r="S138" i="38" s="1"/>
  <c r="AK137" i="38"/>
  <c r="AJ137" i="38"/>
  <c r="AD137" i="38"/>
  <c r="AC137" i="38"/>
  <c r="AB137" i="38"/>
  <c r="AA137" i="38"/>
  <c r="Z137" i="38"/>
  <c r="Y137" i="38"/>
  <c r="X137" i="38"/>
  <c r="Q137" i="38"/>
  <c r="S137" i="38" s="1"/>
  <c r="AK136" i="38"/>
  <c r="AJ136" i="38"/>
  <c r="AD136" i="38"/>
  <c r="AC136" i="38"/>
  <c r="AB136" i="38"/>
  <c r="AA136" i="38"/>
  <c r="Z136" i="38"/>
  <c r="Y136" i="38"/>
  <c r="X136" i="38"/>
  <c r="Q136" i="38"/>
  <c r="S136" i="38" s="1"/>
  <c r="AK135" i="38"/>
  <c r="AJ135" i="38"/>
  <c r="AD135" i="38"/>
  <c r="AC135" i="38"/>
  <c r="AB135" i="38"/>
  <c r="AA135" i="38"/>
  <c r="Z135" i="38"/>
  <c r="Y135" i="38"/>
  <c r="X135" i="38"/>
  <c r="Q135" i="38"/>
  <c r="S135" i="38" s="1"/>
  <c r="AK134" i="38"/>
  <c r="AJ134" i="38"/>
  <c r="AD134" i="38"/>
  <c r="AC134" i="38"/>
  <c r="AB134" i="38"/>
  <c r="AA134" i="38"/>
  <c r="Z134" i="38"/>
  <c r="Y134" i="38"/>
  <c r="X134" i="38"/>
  <c r="Q134" i="38"/>
  <c r="S134" i="38" s="1"/>
  <c r="AK133" i="38"/>
  <c r="AJ133" i="38"/>
  <c r="AD133" i="38"/>
  <c r="AC133" i="38"/>
  <c r="AB133" i="38"/>
  <c r="AA133" i="38"/>
  <c r="Z133" i="38"/>
  <c r="Y133" i="38"/>
  <c r="X133" i="38"/>
  <c r="Q133" i="38"/>
  <c r="S133" i="38" s="1"/>
  <c r="AK132" i="38"/>
  <c r="AJ132" i="38"/>
  <c r="AD132" i="38"/>
  <c r="AC132" i="38"/>
  <c r="AB132" i="38"/>
  <c r="AA132" i="38"/>
  <c r="Z132" i="38"/>
  <c r="Y132" i="38"/>
  <c r="X132" i="38"/>
  <c r="Q132" i="38"/>
  <c r="S132" i="38" s="1"/>
  <c r="AK131" i="38"/>
  <c r="AJ131" i="38"/>
  <c r="AD131" i="38"/>
  <c r="AC131" i="38"/>
  <c r="AB131" i="38"/>
  <c r="AA131" i="38"/>
  <c r="Z131" i="38"/>
  <c r="Y131" i="38"/>
  <c r="X131" i="38"/>
  <c r="Q131" i="38"/>
  <c r="S131" i="38" s="1"/>
  <c r="AK130" i="38"/>
  <c r="AJ130" i="38"/>
  <c r="AD130" i="38"/>
  <c r="AC130" i="38"/>
  <c r="AB130" i="38"/>
  <c r="AA130" i="38"/>
  <c r="Z130" i="38"/>
  <c r="Y130" i="38"/>
  <c r="X130" i="38"/>
  <c r="Q130" i="38"/>
  <c r="S130" i="38" s="1"/>
  <c r="AK129" i="38"/>
  <c r="AJ129" i="38"/>
  <c r="AD129" i="38"/>
  <c r="AC129" i="38"/>
  <c r="AB129" i="38"/>
  <c r="AA129" i="38"/>
  <c r="Z129" i="38"/>
  <c r="Y129" i="38"/>
  <c r="X129" i="38"/>
  <c r="Q129" i="38"/>
  <c r="S129" i="38" s="1"/>
  <c r="AK128" i="38"/>
  <c r="AJ128" i="38"/>
  <c r="AD128" i="38"/>
  <c r="AC128" i="38"/>
  <c r="AB128" i="38"/>
  <c r="AA128" i="38"/>
  <c r="Z128" i="38"/>
  <c r="Y128" i="38"/>
  <c r="X128" i="38"/>
  <c r="Q128" i="38"/>
  <c r="S128" i="38" s="1"/>
  <c r="AK127" i="38"/>
  <c r="AJ127" i="38"/>
  <c r="AD127" i="38"/>
  <c r="AC127" i="38"/>
  <c r="AB127" i="38"/>
  <c r="AA127" i="38"/>
  <c r="Z127" i="38"/>
  <c r="Y127" i="38"/>
  <c r="X127" i="38"/>
  <c r="Q127" i="38"/>
  <c r="S127" i="38" s="1"/>
  <c r="AK126" i="38"/>
  <c r="AJ126" i="38"/>
  <c r="AD126" i="38"/>
  <c r="AC126" i="38"/>
  <c r="AB126" i="38"/>
  <c r="AA126" i="38"/>
  <c r="Z126" i="38"/>
  <c r="Y126" i="38"/>
  <c r="X126" i="38"/>
  <c r="Q126" i="38"/>
  <c r="S126" i="38" s="1"/>
  <c r="AK125" i="38"/>
  <c r="AJ125" i="38"/>
  <c r="AD125" i="38"/>
  <c r="AC125" i="38"/>
  <c r="AB125" i="38"/>
  <c r="AA125" i="38"/>
  <c r="Z125" i="38"/>
  <c r="Y125" i="38"/>
  <c r="X125" i="38"/>
  <c r="Q125" i="38"/>
  <c r="S125" i="38" s="1"/>
  <c r="AK124" i="38"/>
  <c r="AJ124" i="38"/>
  <c r="AD124" i="38"/>
  <c r="AC124" i="38"/>
  <c r="AB124" i="38"/>
  <c r="AA124" i="38"/>
  <c r="Z124" i="38"/>
  <c r="Y124" i="38"/>
  <c r="X124" i="38"/>
  <c r="Q124" i="38"/>
  <c r="S124" i="38" s="1"/>
  <c r="AK123" i="38"/>
  <c r="AJ123" i="38"/>
  <c r="AD123" i="38"/>
  <c r="AC123" i="38"/>
  <c r="AB123" i="38"/>
  <c r="AA123" i="38"/>
  <c r="Z123" i="38"/>
  <c r="Y123" i="38"/>
  <c r="X123" i="38"/>
  <c r="Q123" i="38"/>
  <c r="S123" i="38" s="1"/>
  <c r="AK122" i="38"/>
  <c r="AJ122" i="38"/>
  <c r="AD122" i="38"/>
  <c r="AC122" i="38"/>
  <c r="AB122" i="38"/>
  <c r="AA122" i="38"/>
  <c r="Z122" i="38"/>
  <c r="Y122" i="38"/>
  <c r="X122" i="38"/>
  <c r="Q122" i="38"/>
  <c r="S122" i="38" s="1"/>
  <c r="AK121" i="38"/>
  <c r="AJ121" i="38"/>
  <c r="AD121" i="38"/>
  <c r="AC121" i="38"/>
  <c r="AB121" i="38"/>
  <c r="AA121" i="38"/>
  <c r="Z121" i="38"/>
  <c r="Y121" i="38"/>
  <c r="X121" i="38"/>
  <c r="Q121" i="38"/>
  <c r="S121" i="38" s="1"/>
  <c r="AK120" i="38"/>
  <c r="AJ120" i="38"/>
  <c r="AD120" i="38"/>
  <c r="AC120" i="38"/>
  <c r="AB120" i="38"/>
  <c r="AA120" i="38"/>
  <c r="Z120" i="38"/>
  <c r="Y120" i="38"/>
  <c r="X120" i="38"/>
  <c r="Q120" i="38"/>
  <c r="S120" i="38" s="1"/>
  <c r="AK119" i="38"/>
  <c r="AJ119" i="38"/>
  <c r="AD119" i="38"/>
  <c r="AC119" i="38"/>
  <c r="AB119" i="38"/>
  <c r="AA119" i="38"/>
  <c r="Z119" i="38"/>
  <c r="Y119" i="38"/>
  <c r="AE119" i="38" s="1"/>
  <c r="AF119" i="38" s="1"/>
  <c r="X119" i="38"/>
  <c r="Q119" i="38"/>
  <c r="S119" i="38" s="1"/>
  <c r="AK118" i="38"/>
  <c r="AJ118" i="38"/>
  <c r="AD118" i="38"/>
  <c r="AC118" i="38"/>
  <c r="AB118" i="38"/>
  <c r="AA118" i="38"/>
  <c r="Z118" i="38"/>
  <c r="Y118" i="38"/>
  <c r="X118" i="38"/>
  <c r="AE118" i="38" s="1"/>
  <c r="AF118" i="38" s="1"/>
  <c r="Q118" i="38"/>
  <c r="S118" i="38" s="1"/>
  <c r="AK117" i="38"/>
  <c r="AJ117" i="38"/>
  <c r="AD117" i="38"/>
  <c r="AC117" i="38"/>
  <c r="AB117" i="38"/>
  <c r="AA117" i="38"/>
  <c r="Z117" i="38"/>
  <c r="Y117" i="38"/>
  <c r="X117" i="38"/>
  <c r="Q117" i="38"/>
  <c r="S117" i="38" s="1"/>
  <c r="AK116" i="38"/>
  <c r="AJ116" i="38"/>
  <c r="AD116" i="38"/>
  <c r="AC116" i="38"/>
  <c r="AB116" i="38"/>
  <c r="AA116" i="38"/>
  <c r="Z116" i="38"/>
  <c r="Y116" i="38"/>
  <c r="X116" i="38"/>
  <c r="Q116" i="38"/>
  <c r="S116" i="38" s="1"/>
  <c r="AK115" i="38"/>
  <c r="AJ115" i="38"/>
  <c r="AD115" i="38"/>
  <c r="AC115" i="38"/>
  <c r="AB115" i="38"/>
  <c r="AA115" i="38"/>
  <c r="Z115" i="38"/>
  <c r="Y115" i="38"/>
  <c r="X115" i="38"/>
  <c r="Q115" i="38"/>
  <c r="S115" i="38" s="1"/>
  <c r="AK114" i="38"/>
  <c r="AJ114" i="38"/>
  <c r="AD114" i="38"/>
  <c r="AC114" i="38"/>
  <c r="AB114" i="38"/>
  <c r="AA114" i="38"/>
  <c r="Z114" i="38"/>
  <c r="Y114" i="38"/>
  <c r="X114" i="38"/>
  <c r="Q114" i="38"/>
  <c r="S114" i="38" s="1"/>
  <c r="AK113" i="38"/>
  <c r="AJ113" i="38"/>
  <c r="AD113" i="38"/>
  <c r="AC113" i="38"/>
  <c r="AB113" i="38"/>
  <c r="AA113" i="38"/>
  <c r="Z113" i="38"/>
  <c r="Y113" i="38"/>
  <c r="X113" i="38"/>
  <c r="Q113" i="38"/>
  <c r="S113" i="38" s="1"/>
  <c r="AK112" i="38"/>
  <c r="AJ112" i="38"/>
  <c r="AD112" i="38"/>
  <c r="AC112" i="38"/>
  <c r="AB112" i="38"/>
  <c r="AA112" i="38"/>
  <c r="Z112" i="38"/>
  <c r="Y112" i="38"/>
  <c r="X112" i="38"/>
  <c r="Q112" i="38"/>
  <c r="S112" i="38" s="1"/>
  <c r="AK111" i="38"/>
  <c r="AJ111" i="38"/>
  <c r="AD111" i="38"/>
  <c r="AC111" i="38"/>
  <c r="AB111" i="38"/>
  <c r="AA111" i="38"/>
  <c r="Z111" i="38"/>
  <c r="Y111" i="38"/>
  <c r="X111" i="38"/>
  <c r="Q111" i="38"/>
  <c r="S111" i="38" s="1"/>
  <c r="AK110" i="38"/>
  <c r="AJ110" i="38"/>
  <c r="AD110" i="38"/>
  <c r="AC110" i="38"/>
  <c r="AB110" i="38"/>
  <c r="AA110" i="38"/>
  <c r="Z110" i="38"/>
  <c r="Y110" i="38"/>
  <c r="X110" i="38"/>
  <c r="Q110" i="38"/>
  <c r="S110" i="38" s="1"/>
  <c r="AK109" i="38"/>
  <c r="AJ109" i="38"/>
  <c r="AD109" i="38"/>
  <c r="AC109" i="38"/>
  <c r="AB109" i="38"/>
  <c r="AA109" i="38"/>
  <c r="Z109" i="38"/>
  <c r="Y109" i="38"/>
  <c r="X109" i="38"/>
  <c r="Q109" i="38"/>
  <c r="S109" i="38" s="1"/>
  <c r="AK108" i="38"/>
  <c r="AJ108" i="38"/>
  <c r="AD108" i="38"/>
  <c r="AC108" i="38"/>
  <c r="AB108" i="38"/>
  <c r="AA108" i="38"/>
  <c r="Z108" i="38"/>
  <c r="Y108" i="38"/>
  <c r="X108" i="38"/>
  <c r="Q108" i="38"/>
  <c r="S108" i="38" s="1"/>
  <c r="AK107" i="38"/>
  <c r="AJ107" i="38"/>
  <c r="AD107" i="38"/>
  <c r="AC107" i="38"/>
  <c r="AB107" i="38"/>
  <c r="AA107" i="38"/>
  <c r="Z107" i="38"/>
  <c r="Y107" i="38"/>
  <c r="X107" i="38"/>
  <c r="Q107" i="38"/>
  <c r="S107" i="38" s="1"/>
  <c r="AK106" i="38"/>
  <c r="AJ106" i="38"/>
  <c r="AD106" i="38"/>
  <c r="AC106" i="38"/>
  <c r="AB106" i="38"/>
  <c r="AA106" i="38"/>
  <c r="Z106" i="38"/>
  <c r="Y106" i="38"/>
  <c r="X106" i="38"/>
  <c r="Q106" i="38"/>
  <c r="S106" i="38" s="1"/>
  <c r="AK105" i="38"/>
  <c r="AJ105" i="38"/>
  <c r="AD105" i="38"/>
  <c r="AC105" i="38"/>
  <c r="AB105" i="38"/>
  <c r="AA105" i="38"/>
  <c r="Z105" i="38"/>
  <c r="Y105" i="38"/>
  <c r="X105" i="38"/>
  <c r="Q105" i="38"/>
  <c r="S105" i="38" s="1"/>
  <c r="AK104" i="38"/>
  <c r="AJ104" i="38"/>
  <c r="AD104" i="38"/>
  <c r="AC104" i="38"/>
  <c r="AB104" i="38"/>
  <c r="AA104" i="38"/>
  <c r="Z104" i="38"/>
  <c r="Y104" i="38"/>
  <c r="X104" i="38"/>
  <c r="Q104" i="38"/>
  <c r="S104" i="38" s="1"/>
  <c r="AK103" i="38"/>
  <c r="AJ103" i="38"/>
  <c r="AD103" i="38"/>
  <c r="AC103" i="38"/>
  <c r="AB103" i="38"/>
  <c r="AA103" i="38"/>
  <c r="Z103" i="38"/>
  <c r="Y103" i="38"/>
  <c r="X103" i="38"/>
  <c r="Q103" i="38"/>
  <c r="S103" i="38" s="1"/>
  <c r="AK102" i="38"/>
  <c r="AJ102" i="38"/>
  <c r="AD102" i="38"/>
  <c r="AC102" i="38"/>
  <c r="AB102" i="38"/>
  <c r="AA102" i="38"/>
  <c r="Z102" i="38"/>
  <c r="Y102" i="38"/>
  <c r="X102" i="38"/>
  <c r="Q102" i="38"/>
  <c r="S102" i="38" s="1"/>
  <c r="AK101" i="38"/>
  <c r="AJ101" i="38"/>
  <c r="AD101" i="38"/>
  <c r="AC101" i="38"/>
  <c r="AB101" i="38"/>
  <c r="AA101" i="38"/>
  <c r="Z101" i="38"/>
  <c r="Y101" i="38"/>
  <c r="X101" i="38"/>
  <c r="Q101" i="38"/>
  <c r="S101" i="38" s="1"/>
  <c r="AK100" i="38"/>
  <c r="AJ100" i="38"/>
  <c r="AD100" i="38"/>
  <c r="AC100" i="38"/>
  <c r="AB100" i="38"/>
  <c r="AA100" i="38"/>
  <c r="Z100" i="38"/>
  <c r="Y100" i="38"/>
  <c r="X100" i="38"/>
  <c r="Q100" i="38"/>
  <c r="S100" i="38" s="1"/>
  <c r="AK99" i="38"/>
  <c r="AJ99" i="38"/>
  <c r="AD99" i="38"/>
  <c r="AC99" i="38"/>
  <c r="AB99" i="38"/>
  <c r="AA99" i="38"/>
  <c r="Z99" i="38"/>
  <c r="Y99" i="38"/>
  <c r="X99" i="38"/>
  <c r="Q99" i="38"/>
  <c r="S99" i="38" s="1"/>
  <c r="AK98" i="38"/>
  <c r="AJ98" i="38"/>
  <c r="AD98" i="38"/>
  <c r="AC98" i="38"/>
  <c r="AB98" i="38"/>
  <c r="AA98" i="38"/>
  <c r="Z98" i="38"/>
  <c r="Y98" i="38"/>
  <c r="X98" i="38"/>
  <c r="Q98" i="38"/>
  <c r="S98" i="38" s="1"/>
  <c r="AK97" i="38"/>
  <c r="AJ97" i="38"/>
  <c r="AD97" i="38"/>
  <c r="AC97" i="38"/>
  <c r="AB97" i="38"/>
  <c r="AA97" i="38"/>
  <c r="Z97" i="38"/>
  <c r="Y97" i="38"/>
  <c r="X97" i="38"/>
  <c r="Q97" i="38"/>
  <c r="S97" i="38" s="1"/>
  <c r="AK96" i="38"/>
  <c r="AJ96" i="38"/>
  <c r="AD96" i="38"/>
  <c r="AC96" i="38"/>
  <c r="AB96" i="38"/>
  <c r="AA96" i="38"/>
  <c r="Z96" i="38"/>
  <c r="Y96" i="38"/>
  <c r="X96" i="38"/>
  <c r="Q96" i="38"/>
  <c r="S96" i="38" s="1"/>
  <c r="AK95" i="38"/>
  <c r="AJ95" i="38"/>
  <c r="AD95" i="38"/>
  <c r="AC95" i="38"/>
  <c r="AB95" i="38"/>
  <c r="AA95" i="38"/>
  <c r="Z95" i="38"/>
  <c r="Y95" i="38"/>
  <c r="X95" i="38"/>
  <c r="Q95" i="38"/>
  <c r="S95" i="38" s="1"/>
  <c r="AK94" i="38"/>
  <c r="AJ94" i="38"/>
  <c r="AD94" i="38"/>
  <c r="AC94" i="38"/>
  <c r="AB94" i="38"/>
  <c r="AA94" i="38"/>
  <c r="Z94" i="38"/>
  <c r="Y94" i="38"/>
  <c r="X94" i="38"/>
  <c r="Q94" i="38"/>
  <c r="S94" i="38" s="1"/>
  <c r="AK93" i="38"/>
  <c r="AJ93" i="38"/>
  <c r="AD93" i="38"/>
  <c r="AC93" i="38"/>
  <c r="AB93" i="38"/>
  <c r="AA93" i="38"/>
  <c r="Z93" i="38"/>
  <c r="Y93" i="38"/>
  <c r="X93" i="38"/>
  <c r="Q93" i="38"/>
  <c r="S93" i="38" s="1"/>
  <c r="AK92" i="38"/>
  <c r="AJ92" i="38"/>
  <c r="AD92" i="38"/>
  <c r="AC92" i="38"/>
  <c r="AB92" i="38"/>
  <c r="AA92" i="38"/>
  <c r="Z92" i="38"/>
  <c r="Y92" i="38"/>
  <c r="X92" i="38"/>
  <c r="Q92" i="38"/>
  <c r="S92" i="38" s="1"/>
  <c r="AK91" i="38"/>
  <c r="AJ91" i="38"/>
  <c r="AD91" i="38"/>
  <c r="AC91" i="38"/>
  <c r="AB91" i="38"/>
  <c r="AA91" i="38"/>
  <c r="Z91" i="38"/>
  <c r="Y91" i="38"/>
  <c r="X91" i="38"/>
  <c r="Q91" i="38"/>
  <c r="S91" i="38" s="1"/>
  <c r="AK90" i="38"/>
  <c r="AJ90" i="38"/>
  <c r="AD90" i="38"/>
  <c r="AC90" i="38"/>
  <c r="AB90" i="38"/>
  <c r="AA90" i="38"/>
  <c r="Z90" i="38"/>
  <c r="Y90" i="38"/>
  <c r="X90" i="38"/>
  <c r="Q90" i="38"/>
  <c r="S90" i="38" s="1"/>
  <c r="AK89" i="38"/>
  <c r="AJ89" i="38"/>
  <c r="AD89" i="38"/>
  <c r="AC89" i="38"/>
  <c r="AB89" i="38"/>
  <c r="AA89" i="38"/>
  <c r="Z89" i="38"/>
  <c r="Y89" i="38"/>
  <c r="X89" i="38"/>
  <c r="Q89" i="38"/>
  <c r="S89" i="38" s="1"/>
  <c r="AK88" i="38"/>
  <c r="AJ88" i="38"/>
  <c r="AD88" i="38"/>
  <c r="AC88" i="38"/>
  <c r="AB88" i="38"/>
  <c r="AA88" i="38"/>
  <c r="Z88" i="38"/>
  <c r="Y88" i="38"/>
  <c r="X88" i="38"/>
  <c r="Q88" i="38"/>
  <c r="S88" i="38" s="1"/>
  <c r="AK87" i="38"/>
  <c r="AJ87" i="38"/>
  <c r="AD87" i="38"/>
  <c r="AC87" i="38"/>
  <c r="AB87" i="38"/>
  <c r="AA87" i="38"/>
  <c r="Z87" i="38"/>
  <c r="Y87" i="38"/>
  <c r="X87" i="38"/>
  <c r="Q87" i="38"/>
  <c r="S87" i="38" s="1"/>
  <c r="AK86" i="38"/>
  <c r="AJ86" i="38"/>
  <c r="AD86" i="38"/>
  <c r="AC86" i="38"/>
  <c r="AB86" i="38"/>
  <c r="AA86" i="38"/>
  <c r="Z86" i="38"/>
  <c r="Y86" i="38"/>
  <c r="X86" i="38"/>
  <c r="Q86" i="38"/>
  <c r="S86" i="38" s="1"/>
  <c r="AK85" i="38"/>
  <c r="AJ85" i="38"/>
  <c r="AD85" i="38"/>
  <c r="AC85" i="38"/>
  <c r="AB85" i="38"/>
  <c r="AA85" i="38"/>
  <c r="Z85" i="38"/>
  <c r="Y85" i="38"/>
  <c r="X85" i="38"/>
  <c r="Q85" i="38"/>
  <c r="S85" i="38" s="1"/>
  <c r="AK84" i="38"/>
  <c r="AJ84" i="38"/>
  <c r="AD84" i="38"/>
  <c r="AC84" i="38"/>
  <c r="AB84" i="38"/>
  <c r="AA84" i="38"/>
  <c r="Z84" i="38"/>
  <c r="Y84" i="38"/>
  <c r="X84" i="38"/>
  <c r="Q84" i="38"/>
  <c r="S84" i="38" s="1"/>
  <c r="AK83" i="38"/>
  <c r="AJ83" i="38"/>
  <c r="AD83" i="38"/>
  <c r="AC83" i="38"/>
  <c r="AB83" i="38"/>
  <c r="AA83" i="38"/>
  <c r="Z83" i="38"/>
  <c r="Y83" i="38"/>
  <c r="X83" i="38"/>
  <c r="Q83" i="38"/>
  <c r="S83" i="38" s="1"/>
  <c r="AK82" i="38"/>
  <c r="AJ82" i="38"/>
  <c r="AD82" i="38"/>
  <c r="AC82" i="38"/>
  <c r="AB82" i="38"/>
  <c r="AA82" i="38"/>
  <c r="Z82" i="38"/>
  <c r="Y82" i="38"/>
  <c r="X82" i="38"/>
  <c r="Q82" i="38"/>
  <c r="S82" i="38" s="1"/>
  <c r="AK81" i="38"/>
  <c r="AJ81" i="38"/>
  <c r="AD81" i="38"/>
  <c r="AC81" i="38"/>
  <c r="AB81" i="38"/>
  <c r="AA81" i="38"/>
  <c r="Z81" i="38"/>
  <c r="Y81" i="38"/>
  <c r="X81" i="38"/>
  <c r="Q81" i="38"/>
  <c r="S81" i="38" s="1"/>
  <c r="AK80" i="38"/>
  <c r="AJ80" i="38"/>
  <c r="AD80" i="38"/>
  <c r="AC80" i="38"/>
  <c r="AB80" i="38"/>
  <c r="AA80" i="38"/>
  <c r="Z80" i="38"/>
  <c r="Y80" i="38"/>
  <c r="X80" i="38"/>
  <c r="Q80" i="38"/>
  <c r="S80" i="38" s="1"/>
  <c r="AK79" i="38"/>
  <c r="AJ79" i="38"/>
  <c r="AD79" i="38"/>
  <c r="AC79" i="38"/>
  <c r="AB79" i="38"/>
  <c r="AA79" i="38"/>
  <c r="Z79" i="38"/>
  <c r="Y79" i="38"/>
  <c r="X79" i="38"/>
  <c r="Q79" i="38"/>
  <c r="S79" i="38" s="1"/>
  <c r="AK78" i="38"/>
  <c r="AJ78" i="38"/>
  <c r="AD78" i="38"/>
  <c r="AC78" i="38"/>
  <c r="AB78" i="38"/>
  <c r="AA78" i="38"/>
  <c r="Z78" i="38"/>
  <c r="Y78" i="38"/>
  <c r="X78" i="38"/>
  <c r="Q78" i="38"/>
  <c r="S78" i="38" s="1"/>
  <c r="AK77" i="38"/>
  <c r="AJ77" i="38"/>
  <c r="AD77" i="38"/>
  <c r="AC77" i="38"/>
  <c r="AB77" i="38"/>
  <c r="AA77" i="38"/>
  <c r="Z77" i="38"/>
  <c r="Y77" i="38"/>
  <c r="X77" i="38"/>
  <c r="Q77" i="38"/>
  <c r="S77" i="38" s="1"/>
  <c r="AK76" i="38"/>
  <c r="AJ76" i="38"/>
  <c r="AD76" i="38"/>
  <c r="AC76" i="38"/>
  <c r="AB76" i="38"/>
  <c r="AA76" i="38"/>
  <c r="Z76" i="38"/>
  <c r="Y76" i="38"/>
  <c r="X76" i="38"/>
  <c r="Q76" i="38"/>
  <c r="S76" i="38" s="1"/>
  <c r="AK75" i="38"/>
  <c r="AJ75" i="38"/>
  <c r="AD75" i="38"/>
  <c r="AC75" i="38"/>
  <c r="AB75" i="38"/>
  <c r="AA75" i="38"/>
  <c r="Z75" i="38"/>
  <c r="Y75" i="38"/>
  <c r="X75" i="38"/>
  <c r="Q75" i="38"/>
  <c r="S75" i="38" s="1"/>
  <c r="AK74" i="38"/>
  <c r="AJ74" i="38"/>
  <c r="AD74" i="38"/>
  <c r="AC74" i="38"/>
  <c r="AB74" i="38"/>
  <c r="AA74" i="38"/>
  <c r="Z74" i="38"/>
  <c r="Y74" i="38"/>
  <c r="X74" i="38"/>
  <c r="Q74" i="38"/>
  <c r="S74" i="38" s="1"/>
  <c r="AK73" i="38"/>
  <c r="AJ73" i="38"/>
  <c r="AD73" i="38"/>
  <c r="AC73" i="38"/>
  <c r="AB73" i="38"/>
  <c r="AA73" i="38"/>
  <c r="Z73" i="38"/>
  <c r="Y73" i="38"/>
  <c r="X73" i="38"/>
  <c r="Q73" i="38"/>
  <c r="S73" i="38" s="1"/>
  <c r="AK72" i="38"/>
  <c r="AJ72" i="38"/>
  <c r="AD72" i="38"/>
  <c r="AC72" i="38"/>
  <c r="AB72" i="38"/>
  <c r="AA72" i="38"/>
  <c r="Z72" i="38"/>
  <c r="Y72" i="38"/>
  <c r="X72" i="38"/>
  <c r="Q72" i="38"/>
  <c r="S72" i="38" s="1"/>
  <c r="AK71" i="38"/>
  <c r="AJ71" i="38"/>
  <c r="AD71" i="38"/>
  <c r="AC71" i="38"/>
  <c r="AB71" i="38"/>
  <c r="AA71" i="38"/>
  <c r="Z71" i="38"/>
  <c r="Y71" i="38"/>
  <c r="X71" i="38"/>
  <c r="Q71" i="38"/>
  <c r="S71" i="38" s="1"/>
  <c r="AK70" i="38"/>
  <c r="AJ70" i="38"/>
  <c r="AD70" i="38"/>
  <c r="AC70" i="38"/>
  <c r="AB70" i="38"/>
  <c r="AA70" i="38"/>
  <c r="Z70" i="38"/>
  <c r="Y70" i="38"/>
  <c r="X70" i="38"/>
  <c r="Q70" i="38"/>
  <c r="S70" i="38" s="1"/>
  <c r="AK69" i="38"/>
  <c r="AJ69" i="38"/>
  <c r="AD69" i="38"/>
  <c r="AC69" i="38"/>
  <c r="AB69" i="38"/>
  <c r="AA69" i="38"/>
  <c r="Z69" i="38"/>
  <c r="Y69" i="38"/>
  <c r="X69" i="38"/>
  <c r="Q69" i="38"/>
  <c r="S69" i="38" s="1"/>
  <c r="AK68" i="38"/>
  <c r="AJ68" i="38"/>
  <c r="AD68" i="38"/>
  <c r="AC68" i="38"/>
  <c r="AB68" i="38"/>
  <c r="AA68" i="38"/>
  <c r="Z68" i="38"/>
  <c r="Y68" i="38"/>
  <c r="X68" i="38"/>
  <c r="Q68" i="38"/>
  <c r="S68" i="38" s="1"/>
  <c r="AK67" i="38"/>
  <c r="AJ67" i="38"/>
  <c r="AD67" i="38"/>
  <c r="AC67" i="38"/>
  <c r="AB67" i="38"/>
  <c r="AA67" i="38"/>
  <c r="Z67" i="38"/>
  <c r="Y67" i="38"/>
  <c r="X67" i="38"/>
  <c r="Q67" i="38"/>
  <c r="S67" i="38" s="1"/>
  <c r="AK66" i="38"/>
  <c r="AJ66" i="38"/>
  <c r="AD66" i="38"/>
  <c r="AC66" i="38"/>
  <c r="AB66" i="38"/>
  <c r="AA66" i="38"/>
  <c r="Z66" i="38"/>
  <c r="Y66" i="38"/>
  <c r="X66" i="38"/>
  <c r="Q66" i="38"/>
  <c r="S66" i="38" s="1"/>
  <c r="AK65" i="38"/>
  <c r="AJ65" i="38"/>
  <c r="AD65" i="38"/>
  <c r="AC65" i="38"/>
  <c r="AB65" i="38"/>
  <c r="AA65" i="38"/>
  <c r="Z65" i="38"/>
  <c r="Y65" i="38"/>
  <c r="X65" i="38"/>
  <c r="Q65" i="38"/>
  <c r="S65" i="38" s="1"/>
  <c r="AK64" i="38"/>
  <c r="AJ64" i="38"/>
  <c r="AD64" i="38"/>
  <c r="AC64" i="38"/>
  <c r="AB64" i="38"/>
  <c r="AA64" i="38"/>
  <c r="Z64" i="38"/>
  <c r="Y64" i="38"/>
  <c r="X64" i="38"/>
  <c r="Q64" i="38"/>
  <c r="S64" i="38" s="1"/>
  <c r="AK63" i="38"/>
  <c r="AJ63" i="38"/>
  <c r="AD63" i="38"/>
  <c r="AC63" i="38"/>
  <c r="AB63" i="38"/>
  <c r="AA63" i="38"/>
  <c r="Z63" i="38"/>
  <c r="Y63" i="38"/>
  <c r="X63" i="38"/>
  <c r="Q63" i="38"/>
  <c r="S63" i="38" s="1"/>
  <c r="AK62" i="38"/>
  <c r="AJ62" i="38"/>
  <c r="AD62" i="38"/>
  <c r="AC62" i="38"/>
  <c r="AB62" i="38"/>
  <c r="AA62" i="38"/>
  <c r="Z62" i="38"/>
  <c r="Y62" i="38"/>
  <c r="X62" i="38"/>
  <c r="Q62" i="38"/>
  <c r="S62" i="38" s="1"/>
  <c r="AK61" i="38"/>
  <c r="AJ61" i="38"/>
  <c r="AD61" i="38"/>
  <c r="AC61" i="38"/>
  <c r="AB61" i="38"/>
  <c r="AA61" i="38"/>
  <c r="Z61" i="38"/>
  <c r="Y61" i="38"/>
  <c r="X61" i="38"/>
  <c r="Q61" i="38"/>
  <c r="S61" i="38" s="1"/>
  <c r="AK60" i="38"/>
  <c r="AJ60" i="38"/>
  <c r="AD60" i="38"/>
  <c r="AC60" i="38"/>
  <c r="AB60" i="38"/>
  <c r="AA60" i="38"/>
  <c r="Z60" i="38"/>
  <c r="Y60" i="38"/>
  <c r="X60" i="38"/>
  <c r="Q60" i="38"/>
  <c r="S60" i="38" s="1"/>
  <c r="AK59" i="38"/>
  <c r="AJ59" i="38"/>
  <c r="AD59" i="38"/>
  <c r="AC59" i="38"/>
  <c r="AB59" i="38"/>
  <c r="AA59" i="38"/>
  <c r="Z59" i="38"/>
  <c r="Y59" i="38"/>
  <c r="X59" i="38"/>
  <c r="Q59" i="38"/>
  <c r="S59" i="38" s="1"/>
  <c r="AK58" i="38"/>
  <c r="AJ58" i="38"/>
  <c r="AD58" i="38"/>
  <c r="AC58" i="38"/>
  <c r="AB58" i="38"/>
  <c r="AA58" i="38"/>
  <c r="Z58" i="38"/>
  <c r="Y58" i="38"/>
  <c r="X58" i="38"/>
  <c r="Q58" i="38"/>
  <c r="S58" i="38" s="1"/>
  <c r="AK57" i="38"/>
  <c r="AJ57" i="38"/>
  <c r="AD57" i="38"/>
  <c r="AC57" i="38"/>
  <c r="AB57" i="38"/>
  <c r="AA57" i="38"/>
  <c r="Z57" i="38"/>
  <c r="Y57" i="38"/>
  <c r="X57" i="38"/>
  <c r="Q57" i="38"/>
  <c r="S57" i="38" s="1"/>
  <c r="AK56" i="38"/>
  <c r="AJ56" i="38"/>
  <c r="AD56" i="38"/>
  <c r="AC56" i="38"/>
  <c r="AB56" i="38"/>
  <c r="AA56" i="38"/>
  <c r="Z56" i="38"/>
  <c r="Y56" i="38"/>
  <c r="X56" i="38"/>
  <c r="Q56" i="38"/>
  <c r="S56" i="38" s="1"/>
  <c r="AK55" i="38"/>
  <c r="AJ55" i="38"/>
  <c r="AD55" i="38"/>
  <c r="AC55" i="38"/>
  <c r="AB55" i="38"/>
  <c r="AA55" i="38"/>
  <c r="Z55" i="38"/>
  <c r="Y55" i="38"/>
  <c r="X55" i="38"/>
  <c r="S55" i="38"/>
  <c r="Q55" i="38"/>
  <c r="AK54" i="38"/>
  <c r="AJ54" i="38"/>
  <c r="AD54" i="38"/>
  <c r="AC54" i="38"/>
  <c r="AB54" i="38"/>
  <c r="AA54" i="38"/>
  <c r="Z54" i="38"/>
  <c r="Y54" i="38"/>
  <c r="X54" i="38"/>
  <c r="Q54" i="38"/>
  <c r="S54" i="38" s="1"/>
  <c r="AK53" i="38"/>
  <c r="AJ53" i="38"/>
  <c r="AD53" i="38"/>
  <c r="AC53" i="38"/>
  <c r="AB53" i="38"/>
  <c r="AA53" i="38"/>
  <c r="Z53" i="38"/>
  <c r="Y53" i="38"/>
  <c r="X53" i="38"/>
  <c r="Q53" i="38"/>
  <c r="S53" i="38" s="1"/>
  <c r="AK52" i="38"/>
  <c r="AJ52" i="38"/>
  <c r="AD52" i="38"/>
  <c r="AC52" i="38"/>
  <c r="AB52" i="38"/>
  <c r="AA52" i="38"/>
  <c r="Z52" i="38"/>
  <c r="Y52" i="38"/>
  <c r="X52" i="38"/>
  <c r="Q52" i="38"/>
  <c r="S52" i="38" s="1"/>
  <c r="AK51" i="38"/>
  <c r="AJ51" i="38"/>
  <c r="AD51" i="38"/>
  <c r="AC51" i="38"/>
  <c r="AB51" i="38"/>
  <c r="AA51" i="38"/>
  <c r="Z51" i="38"/>
  <c r="Y51" i="38"/>
  <c r="X51" i="38"/>
  <c r="Q51" i="38"/>
  <c r="S51" i="38" s="1"/>
  <c r="AK50" i="38"/>
  <c r="AJ50" i="38"/>
  <c r="AD50" i="38"/>
  <c r="AC50" i="38"/>
  <c r="AB50" i="38"/>
  <c r="AA50" i="38"/>
  <c r="Z50" i="38"/>
  <c r="Y50" i="38"/>
  <c r="X50" i="38"/>
  <c r="Q50" i="38"/>
  <c r="S50" i="38" s="1"/>
  <c r="AK49" i="38"/>
  <c r="AJ49" i="38"/>
  <c r="AD49" i="38"/>
  <c r="AC49" i="38"/>
  <c r="AB49" i="38"/>
  <c r="AA49" i="38"/>
  <c r="Z49" i="38"/>
  <c r="Y49" i="38"/>
  <c r="X49" i="38"/>
  <c r="Q49" i="38"/>
  <c r="S49" i="38" s="1"/>
  <c r="AK48" i="38"/>
  <c r="AJ48" i="38"/>
  <c r="AD48" i="38"/>
  <c r="AC48" i="38"/>
  <c r="AB48" i="38"/>
  <c r="AA48" i="38"/>
  <c r="Z48" i="38"/>
  <c r="Y48" i="38"/>
  <c r="X48" i="38"/>
  <c r="Q48" i="38"/>
  <c r="S48" i="38" s="1"/>
  <c r="AK47" i="38"/>
  <c r="AJ47" i="38"/>
  <c r="AD47" i="38"/>
  <c r="AC47" i="38"/>
  <c r="AB47" i="38"/>
  <c r="AA47" i="38"/>
  <c r="Z47" i="38"/>
  <c r="Y47" i="38"/>
  <c r="X47" i="38"/>
  <c r="Q47" i="38"/>
  <c r="S47" i="38" s="1"/>
  <c r="AK46" i="38"/>
  <c r="AJ46" i="38"/>
  <c r="AD46" i="38"/>
  <c r="AC46" i="38"/>
  <c r="AB46" i="38"/>
  <c r="AA46" i="38"/>
  <c r="Z46" i="38"/>
  <c r="Y46" i="38"/>
  <c r="X46" i="38"/>
  <c r="Q46" i="38"/>
  <c r="S46" i="38" s="1"/>
  <c r="AK45" i="38"/>
  <c r="AJ45" i="38"/>
  <c r="AD45" i="38"/>
  <c r="AC45" i="38"/>
  <c r="AB45" i="38"/>
  <c r="AA45" i="38"/>
  <c r="Z45" i="38"/>
  <c r="Y45" i="38"/>
  <c r="X45" i="38"/>
  <c r="Q45" i="38"/>
  <c r="S45" i="38" s="1"/>
  <c r="AK44" i="38"/>
  <c r="AJ44" i="38"/>
  <c r="AD44" i="38"/>
  <c r="AC44" i="38"/>
  <c r="AB44" i="38"/>
  <c r="AA44" i="38"/>
  <c r="Z44" i="38"/>
  <c r="Y44" i="38"/>
  <c r="X44" i="38"/>
  <c r="Q44" i="38"/>
  <c r="S44" i="38" s="1"/>
  <c r="AK43" i="38"/>
  <c r="AJ43" i="38"/>
  <c r="AD43" i="38"/>
  <c r="AC43" i="38"/>
  <c r="AB43" i="38"/>
  <c r="AA43" i="38"/>
  <c r="Z43" i="38"/>
  <c r="Y43" i="38"/>
  <c r="X43" i="38"/>
  <c r="Q43" i="38"/>
  <c r="S43" i="38" s="1"/>
  <c r="AK42" i="38"/>
  <c r="AJ42" i="38"/>
  <c r="AD42" i="38"/>
  <c r="AC42" i="38"/>
  <c r="AB42" i="38"/>
  <c r="AA42" i="38"/>
  <c r="Z42" i="38"/>
  <c r="Y42" i="38"/>
  <c r="X42" i="38"/>
  <c r="Q42" i="38"/>
  <c r="S42" i="38" s="1"/>
  <c r="AK41" i="38"/>
  <c r="AJ41" i="38"/>
  <c r="AD41" i="38"/>
  <c r="AC41" i="38"/>
  <c r="AB41" i="38"/>
  <c r="AA41" i="38"/>
  <c r="Z41" i="38"/>
  <c r="Y41" i="38"/>
  <c r="X41" i="38"/>
  <c r="Q41" i="38"/>
  <c r="S41" i="38" s="1"/>
  <c r="AK40" i="38"/>
  <c r="AJ40" i="38"/>
  <c r="AD40" i="38"/>
  <c r="AC40" i="38"/>
  <c r="AB40" i="38"/>
  <c r="AA40" i="38"/>
  <c r="Z40" i="38"/>
  <c r="Y40" i="38"/>
  <c r="X40" i="38"/>
  <c r="Q40" i="38"/>
  <c r="S40" i="38" s="1"/>
  <c r="AK39" i="38"/>
  <c r="AJ39" i="38"/>
  <c r="AD39" i="38"/>
  <c r="AC39" i="38"/>
  <c r="AB39" i="38"/>
  <c r="AA39" i="38"/>
  <c r="Z39" i="38"/>
  <c r="Y39" i="38"/>
  <c r="X39" i="38"/>
  <c r="Q39" i="38"/>
  <c r="S39" i="38" s="1"/>
  <c r="AK38" i="38"/>
  <c r="AJ38" i="38"/>
  <c r="AD38" i="38"/>
  <c r="AC38" i="38"/>
  <c r="AB38" i="38"/>
  <c r="AA38" i="38"/>
  <c r="Z38" i="38"/>
  <c r="Y38" i="38"/>
  <c r="X38" i="38"/>
  <c r="Q38" i="38"/>
  <c r="S38" i="38" s="1"/>
  <c r="AK37" i="38"/>
  <c r="AJ37" i="38"/>
  <c r="AD37" i="38"/>
  <c r="AC37" i="38"/>
  <c r="AB37" i="38"/>
  <c r="AA37" i="38"/>
  <c r="Z37" i="38"/>
  <c r="Y37" i="38"/>
  <c r="X37" i="38"/>
  <c r="Q37" i="38"/>
  <c r="S37" i="38" s="1"/>
  <c r="AK36" i="38"/>
  <c r="AJ36" i="38"/>
  <c r="AD36" i="38"/>
  <c r="AC36" i="38"/>
  <c r="AB36" i="38"/>
  <c r="AA36" i="38"/>
  <c r="Z36" i="38"/>
  <c r="Y36" i="38"/>
  <c r="X36" i="38"/>
  <c r="Q36" i="38"/>
  <c r="S36" i="38" s="1"/>
  <c r="AK35" i="38"/>
  <c r="AJ35" i="38"/>
  <c r="AD35" i="38"/>
  <c r="AC35" i="38"/>
  <c r="AB35" i="38"/>
  <c r="AA35" i="38"/>
  <c r="Z35" i="38"/>
  <c r="Y35" i="38"/>
  <c r="X35" i="38"/>
  <c r="Q35" i="38"/>
  <c r="S35" i="38" s="1"/>
  <c r="AK34" i="38"/>
  <c r="AJ34" i="38"/>
  <c r="AD34" i="38"/>
  <c r="AC34" i="38"/>
  <c r="AB34" i="38"/>
  <c r="AA34" i="38"/>
  <c r="Z34" i="38"/>
  <c r="Y34" i="38"/>
  <c r="X34" i="38"/>
  <c r="Q34" i="38"/>
  <c r="S34" i="38" s="1"/>
  <c r="AK33" i="38"/>
  <c r="AJ33" i="38"/>
  <c r="AD33" i="38"/>
  <c r="AC33" i="38"/>
  <c r="AB33" i="38"/>
  <c r="AA33" i="38"/>
  <c r="Z33" i="38"/>
  <c r="Y33" i="38"/>
  <c r="X33" i="38"/>
  <c r="Q33" i="38"/>
  <c r="S33" i="38" s="1"/>
  <c r="AK32" i="38"/>
  <c r="AJ32" i="38"/>
  <c r="AD32" i="38"/>
  <c r="AC32" i="38"/>
  <c r="AB32" i="38"/>
  <c r="AA32" i="38"/>
  <c r="Z32" i="38"/>
  <c r="Y32" i="38"/>
  <c r="X32" i="38"/>
  <c r="Q32" i="38"/>
  <c r="S32" i="38" s="1"/>
  <c r="AK31" i="38"/>
  <c r="AJ31" i="38"/>
  <c r="AD31" i="38"/>
  <c r="AC31" i="38"/>
  <c r="AB31" i="38"/>
  <c r="AA31" i="38"/>
  <c r="Z31" i="38"/>
  <c r="Y31" i="38"/>
  <c r="X31" i="38"/>
  <c r="Q31" i="38"/>
  <c r="S31" i="38" s="1"/>
  <c r="AK30" i="38"/>
  <c r="AJ30" i="38"/>
  <c r="AD30" i="38"/>
  <c r="AC30" i="38"/>
  <c r="AB30" i="38"/>
  <c r="AA30" i="38"/>
  <c r="Z30" i="38"/>
  <c r="Y30" i="38"/>
  <c r="X30" i="38"/>
  <c r="Q30" i="38"/>
  <c r="S30" i="38" s="1"/>
  <c r="AK29" i="38"/>
  <c r="AJ29" i="38"/>
  <c r="AD29" i="38"/>
  <c r="AC29" i="38"/>
  <c r="AB29" i="38"/>
  <c r="AA29" i="38"/>
  <c r="Z29" i="38"/>
  <c r="Y29" i="38"/>
  <c r="X29" i="38"/>
  <c r="Q29" i="38"/>
  <c r="S29" i="38" s="1"/>
  <c r="AK28" i="38"/>
  <c r="AJ28" i="38"/>
  <c r="AD28" i="38"/>
  <c r="AC28" i="38"/>
  <c r="AB28" i="38"/>
  <c r="AA28" i="38"/>
  <c r="Z28" i="38"/>
  <c r="Y28" i="38"/>
  <c r="X28" i="38"/>
  <c r="Q28" i="38"/>
  <c r="S28" i="38" s="1"/>
  <c r="AK27" i="38"/>
  <c r="AJ27" i="38"/>
  <c r="AD27" i="38"/>
  <c r="AC27" i="38"/>
  <c r="AB27" i="38"/>
  <c r="AA27" i="38"/>
  <c r="Z27" i="38"/>
  <c r="Y27" i="38"/>
  <c r="X27" i="38"/>
  <c r="Q27" i="38"/>
  <c r="S27" i="38" s="1"/>
  <c r="AK26" i="38"/>
  <c r="AJ26" i="38"/>
  <c r="AD26" i="38"/>
  <c r="AC26" i="38"/>
  <c r="AB26" i="38"/>
  <c r="AA26" i="38"/>
  <c r="Z26" i="38"/>
  <c r="Y26" i="38"/>
  <c r="X26" i="38"/>
  <c r="Q26" i="38"/>
  <c r="S26" i="38" s="1"/>
  <c r="AK25" i="38"/>
  <c r="AJ25" i="38"/>
  <c r="AD25" i="38"/>
  <c r="AC25" i="38"/>
  <c r="AB25" i="38"/>
  <c r="AA25" i="38"/>
  <c r="Z25" i="38"/>
  <c r="Y25" i="38"/>
  <c r="X25" i="38"/>
  <c r="Q25" i="38"/>
  <c r="S25" i="38" s="1"/>
  <c r="AK24" i="38"/>
  <c r="AJ24" i="38"/>
  <c r="AD24" i="38"/>
  <c r="AC24" i="38"/>
  <c r="AB24" i="38"/>
  <c r="AA24" i="38"/>
  <c r="Z24" i="38"/>
  <c r="Y24" i="38"/>
  <c r="X24" i="38"/>
  <c r="Q24" i="38"/>
  <c r="S24" i="38" s="1"/>
  <c r="AK23" i="38"/>
  <c r="AJ23" i="38"/>
  <c r="AD23" i="38"/>
  <c r="AC23" i="38"/>
  <c r="AB23" i="38"/>
  <c r="AA23" i="38"/>
  <c r="Z23" i="38"/>
  <c r="Y23" i="38"/>
  <c r="X23" i="38"/>
  <c r="Q23" i="38"/>
  <c r="S23" i="38" s="1"/>
  <c r="AK22" i="38"/>
  <c r="AJ22" i="38"/>
  <c r="AD22" i="38"/>
  <c r="AC22" i="38"/>
  <c r="AB22" i="38"/>
  <c r="AA22" i="38"/>
  <c r="Z22" i="38"/>
  <c r="Y22" i="38"/>
  <c r="X22" i="38"/>
  <c r="Q22" i="38"/>
  <c r="S22" i="38" s="1"/>
  <c r="AK21" i="38"/>
  <c r="AJ21" i="38"/>
  <c r="AD21" i="38"/>
  <c r="AC21" i="38"/>
  <c r="AB21" i="38"/>
  <c r="AA21" i="38"/>
  <c r="Z21" i="38"/>
  <c r="Y21" i="38"/>
  <c r="X21" i="38"/>
  <c r="Q21" i="38"/>
  <c r="S21" i="38" s="1"/>
  <c r="AK20" i="38"/>
  <c r="AJ20" i="38"/>
  <c r="AD20" i="38"/>
  <c r="AC20" i="38"/>
  <c r="AB20" i="38"/>
  <c r="AA20" i="38"/>
  <c r="Z20" i="38"/>
  <c r="Y20" i="38"/>
  <c r="X20" i="38"/>
  <c r="Q20" i="38"/>
  <c r="S20" i="38" s="1"/>
  <c r="AK19" i="38"/>
  <c r="AJ19" i="38"/>
  <c r="AD19" i="38"/>
  <c r="AC19" i="38"/>
  <c r="AB19" i="38"/>
  <c r="AA19" i="38"/>
  <c r="Z19" i="38"/>
  <c r="Y19" i="38"/>
  <c r="X19" i="38"/>
  <c r="Q19" i="38"/>
  <c r="S19" i="38" s="1"/>
  <c r="AK18" i="38"/>
  <c r="AJ18" i="38"/>
  <c r="AD18" i="38"/>
  <c r="AC18" i="38"/>
  <c r="AB18" i="38"/>
  <c r="AA18" i="38"/>
  <c r="Z18" i="38"/>
  <c r="Y18" i="38"/>
  <c r="X18" i="38"/>
  <c r="Q18" i="38"/>
  <c r="S18" i="38" s="1"/>
  <c r="AK17" i="38"/>
  <c r="AJ17" i="38"/>
  <c r="AD17" i="38"/>
  <c r="AC17" i="38"/>
  <c r="AB17" i="38"/>
  <c r="AA17" i="38"/>
  <c r="Z17" i="38"/>
  <c r="Y17" i="38"/>
  <c r="X17" i="38"/>
  <c r="Q17" i="38"/>
  <c r="S17" i="38" s="1"/>
  <c r="AK16" i="38"/>
  <c r="AJ16" i="38"/>
  <c r="AD16" i="38"/>
  <c r="AC16" i="38"/>
  <c r="AB16" i="38"/>
  <c r="AA16" i="38"/>
  <c r="Z16" i="38"/>
  <c r="Y16" i="38"/>
  <c r="X16" i="38"/>
  <c r="Q16" i="38"/>
  <c r="S16" i="38" s="1"/>
  <c r="AK15" i="38"/>
  <c r="AJ15" i="38"/>
  <c r="AD15" i="38"/>
  <c r="AC15" i="38"/>
  <c r="AB15" i="38"/>
  <c r="AA15" i="38"/>
  <c r="Z15" i="38"/>
  <c r="Y15" i="38"/>
  <c r="X15" i="38"/>
  <c r="Q15" i="38"/>
  <c r="S15" i="38" s="1"/>
  <c r="AK14" i="38"/>
  <c r="AJ14" i="38"/>
  <c r="AD14" i="38"/>
  <c r="AC14" i="38"/>
  <c r="AB14" i="38"/>
  <c r="AA14" i="38"/>
  <c r="Z14" i="38"/>
  <c r="Y14" i="38"/>
  <c r="X14" i="38"/>
  <c r="Q14" i="38"/>
  <c r="S14" i="38" s="1"/>
  <c r="AK13" i="38"/>
  <c r="AJ13" i="38"/>
  <c r="AD13" i="38"/>
  <c r="AC13" i="38"/>
  <c r="AB13" i="38"/>
  <c r="AA13" i="38"/>
  <c r="Z13" i="38"/>
  <c r="Y13" i="38"/>
  <c r="X13" i="38"/>
  <c r="Q13" i="38"/>
  <c r="S13" i="38" s="1"/>
  <c r="AK12" i="38"/>
  <c r="AJ12" i="38"/>
  <c r="AD12" i="38"/>
  <c r="AC12" i="38"/>
  <c r="AB12" i="38"/>
  <c r="AA12" i="38"/>
  <c r="Z12" i="38"/>
  <c r="Y12" i="38"/>
  <c r="X12" i="38"/>
  <c r="Q12" i="38"/>
  <c r="S12" i="38" s="1"/>
  <c r="AK11" i="38"/>
  <c r="AJ11" i="38"/>
  <c r="AD11" i="38"/>
  <c r="AC11" i="38"/>
  <c r="AB11" i="38"/>
  <c r="AA11" i="38"/>
  <c r="Z11" i="38"/>
  <c r="Y11" i="38"/>
  <c r="X11" i="38"/>
  <c r="Q11" i="38"/>
  <c r="S11" i="38" s="1"/>
  <c r="E1482" i="38"/>
  <c r="AE22" i="38" l="1"/>
  <c r="AF22" i="38" s="1"/>
  <c r="AE150" i="38"/>
  <c r="AF150" i="38" s="1"/>
  <c r="AE151" i="38"/>
  <c r="AF151" i="38" s="1"/>
  <c r="AH151" i="38" s="1"/>
  <c r="AE408" i="38"/>
  <c r="AF408" i="38" s="1"/>
  <c r="AE409" i="38"/>
  <c r="AF409" i="38" s="1"/>
  <c r="AE471" i="38"/>
  <c r="AF471" i="38" s="1"/>
  <c r="AE599" i="38"/>
  <c r="AF599" i="38" s="1"/>
  <c r="AH599" i="38" s="1"/>
  <c r="AE616" i="38"/>
  <c r="AF616" i="38" s="1"/>
  <c r="AE743" i="38"/>
  <c r="AF743" i="38" s="1"/>
  <c r="AE744" i="38"/>
  <c r="AF744" i="38" s="1"/>
  <c r="AE807" i="38"/>
  <c r="AF807" i="38" s="1"/>
  <c r="AE1127" i="38"/>
  <c r="AF1127" i="38" s="1"/>
  <c r="AM1127" i="38" s="1"/>
  <c r="AE1128" i="38"/>
  <c r="AF1128" i="38" s="1"/>
  <c r="AE1206" i="38"/>
  <c r="AF1206" i="38" s="1"/>
  <c r="AE1258" i="38"/>
  <c r="AF1258" i="38" s="1"/>
  <c r="AE1323" i="38"/>
  <c r="AF1323" i="38" s="1"/>
  <c r="AM1323" i="38" s="1"/>
  <c r="AE54" i="38"/>
  <c r="AF54" i="38" s="1"/>
  <c r="AE55" i="38"/>
  <c r="AF55" i="38" s="1"/>
  <c r="AE86" i="38"/>
  <c r="AF86" i="38" s="1"/>
  <c r="AH86" i="38" s="1"/>
  <c r="AE87" i="38"/>
  <c r="AF87" i="38" s="1"/>
  <c r="AE214" i="38"/>
  <c r="AF214" i="38" s="1"/>
  <c r="AE215" i="38"/>
  <c r="AF215" i="38" s="1"/>
  <c r="AE342" i="38"/>
  <c r="AF342" i="38" s="1"/>
  <c r="AH342" i="38" s="1"/>
  <c r="AE343" i="38"/>
  <c r="AF343" i="38" s="1"/>
  <c r="AE535" i="38"/>
  <c r="AF535" i="38" s="1"/>
  <c r="AE536" i="38"/>
  <c r="AF536" i="38" s="1"/>
  <c r="AE679" i="38"/>
  <c r="AF679" i="38" s="1"/>
  <c r="AH679" i="38" s="1"/>
  <c r="AE680" i="38"/>
  <c r="AF680" i="38" s="1"/>
  <c r="AH680" i="38" s="1"/>
  <c r="AE870" i="38"/>
  <c r="AF870" i="38" s="1"/>
  <c r="AE871" i="38"/>
  <c r="AF871" i="38" s="1"/>
  <c r="AE996" i="38"/>
  <c r="AF996" i="38" s="1"/>
  <c r="AE1063" i="38"/>
  <c r="AF1063" i="38" s="1"/>
  <c r="AH1063" i="38" s="1"/>
  <c r="AE1064" i="38"/>
  <c r="AF1064" i="38" s="1"/>
  <c r="AE1207" i="38"/>
  <c r="AF1207" i="38" s="1"/>
  <c r="AE1208" i="38"/>
  <c r="AF1208" i="38" s="1"/>
  <c r="AH1208" i="38" s="1"/>
  <c r="AE1254" i="38"/>
  <c r="AF1254" i="38" s="1"/>
  <c r="AH1254" i="38" s="1"/>
  <c r="AE1256" i="38"/>
  <c r="AF1256" i="38" s="1"/>
  <c r="AE1384" i="38"/>
  <c r="AF1384" i="38" s="1"/>
  <c r="AE1385" i="38"/>
  <c r="AF1385" i="38" s="1"/>
  <c r="AE1416" i="38"/>
  <c r="AF1416" i="38" s="1"/>
  <c r="AM1416" i="38" s="1"/>
  <c r="AE1417" i="38"/>
  <c r="AF1417" i="38" s="1"/>
  <c r="AH469" i="34"/>
  <c r="AI469" i="34" s="1"/>
  <c r="AH473" i="34"/>
  <c r="AI473" i="34" s="1"/>
  <c r="AH477" i="34"/>
  <c r="AI477" i="34" s="1"/>
  <c r="AH481" i="34"/>
  <c r="AI481" i="34" s="1"/>
  <c r="AH485" i="34"/>
  <c r="AI485" i="34" s="1"/>
  <c r="AH489" i="34"/>
  <c r="AI489" i="34" s="1"/>
  <c r="AH493" i="34"/>
  <c r="AI493" i="34" s="1"/>
  <c r="AH497" i="34"/>
  <c r="AI497" i="34" s="1"/>
  <c r="AH501" i="34"/>
  <c r="AI501" i="34" s="1"/>
  <c r="AH505" i="34"/>
  <c r="AI505" i="34" s="1"/>
  <c r="AH509" i="34"/>
  <c r="AI509" i="34" s="1"/>
  <c r="AH513" i="34"/>
  <c r="AI513" i="34" s="1"/>
  <c r="AH517" i="34"/>
  <c r="AI517" i="34" s="1"/>
  <c r="AH521" i="34"/>
  <c r="AI521" i="34" s="1"/>
  <c r="AH525" i="34"/>
  <c r="AI525" i="34" s="1"/>
  <c r="AH529" i="34"/>
  <c r="AI529" i="34" s="1"/>
  <c r="AH533" i="34"/>
  <c r="AI533" i="34" s="1"/>
  <c r="AH537" i="34"/>
  <c r="AI537" i="34" s="1"/>
  <c r="AH541" i="34"/>
  <c r="AI541" i="34" s="1"/>
  <c r="AH545" i="34"/>
  <c r="AI545" i="34" s="1"/>
  <c r="AH549" i="34"/>
  <c r="AI549" i="34" s="1"/>
  <c r="AH553" i="34"/>
  <c r="AI553" i="34" s="1"/>
  <c r="AH557" i="34"/>
  <c r="AI557" i="34" s="1"/>
  <c r="AH561" i="34"/>
  <c r="AI561" i="34" s="1"/>
  <c r="AH565" i="34"/>
  <c r="AI565" i="34" s="1"/>
  <c r="AH569" i="34"/>
  <c r="AI569" i="34" s="1"/>
  <c r="AH573" i="34"/>
  <c r="AI573" i="34" s="1"/>
  <c r="AH577" i="34"/>
  <c r="AI577" i="34" s="1"/>
  <c r="AH581" i="34"/>
  <c r="AI581" i="34" s="1"/>
  <c r="AH585" i="34"/>
  <c r="AI585" i="34" s="1"/>
  <c r="AE23" i="38"/>
  <c r="AF23" i="38" s="1"/>
  <c r="AH23" i="38" s="1"/>
  <c r="AE278" i="38"/>
  <c r="AF278" i="38" s="1"/>
  <c r="AE279" i="38"/>
  <c r="AF279" i="38" s="1"/>
  <c r="AE472" i="38"/>
  <c r="AF472" i="38" s="1"/>
  <c r="AE615" i="38"/>
  <c r="AF615" i="38" s="1"/>
  <c r="AH615" i="38" s="1"/>
  <c r="AE806" i="38"/>
  <c r="AF806" i="38" s="1"/>
  <c r="AE934" i="38"/>
  <c r="AF934" i="38" s="1"/>
  <c r="AE935" i="38"/>
  <c r="AF935" i="38" s="1"/>
  <c r="AE997" i="38"/>
  <c r="AF997" i="38" s="1"/>
  <c r="AH997" i="38" s="1"/>
  <c r="AE1257" i="38"/>
  <c r="AF1257" i="38" s="1"/>
  <c r="AE1322" i="38"/>
  <c r="AF1322" i="38" s="1"/>
  <c r="AE182" i="38"/>
  <c r="AF182" i="38" s="1"/>
  <c r="AE183" i="38"/>
  <c r="AF183" i="38" s="1"/>
  <c r="AE310" i="38"/>
  <c r="AF310" i="38" s="1"/>
  <c r="AE311" i="38"/>
  <c r="AF311" i="38" s="1"/>
  <c r="AE503" i="38"/>
  <c r="AF503" i="38" s="1"/>
  <c r="AH503" i="38" s="1"/>
  <c r="AE504" i="38"/>
  <c r="AF504" i="38" s="1"/>
  <c r="AH504" i="38" s="1"/>
  <c r="AE647" i="38"/>
  <c r="AF647" i="38" s="1"/>
  <c r="AE648" i="38"/>
  <c r="AF648" i="38" s="1"/>
  <c r="AE838" i="38"/>
  <c r="AF838" i="38" s="1"/>
  <c r="AM838" i="38" s="1"/>
  <c r="AE839" i="38"/>
  <c r="AF839" i="38" s="1"/>
  <c r="AE966" i="38"/>
  <c r="AF966" i="38" s="1"/>
  <c r="AE967" i="38"/>
  <c r="AF967" i="38" s="1"/>
  <c r="AE1031" i="38"/>
  <c r="AF1031" i="38" s="1"/>
  <c r="AH1031" i="38" s="1"/>
  <c r="AE1032" i="38"/>
  <c r="AF1032" i="38" s="1"/>
  <c r="AE1159" i="38"/>
  <c r="AF1159" i="38" s="1"/>
  <c r="AE1226" i="38"/>
  <c r="AF1226" i="38" s="1"/>
  <c r="AE1289" i="38"/>
  <c r="AF1289" i="38" s="1"/>
  <c r="AM1289" i="38" s="1"/>
  <c r="AE1290" i="38"/>
  <c r="AF1290" i="38" s="1"/>
  <c r="AH1290" i="38" s="1"/>
  <c r="AE1354" i="38"/>
  <c r="AF1354" i="38" s="1"/>
  <c r="AE1355" i="38"/>
  <c r="AF1355" i="38" s="1"/>
  <c r="AE1474" i="38"/>
  <c r="AF1474" i="38" s="1"/>
  <c r="AH1474" i="38" s="1"/>
  <c r="AH19" i="34"/>
  <c r="AI19" i="34" s="1"/>
  <c r="AH23" i="34"/>
  <c r="AI23" i="34" s="1"/>
  <c r="AH27" i="34"/>
  <c r="AI27" i="34" s="1"/>
  <c r="AH31" i="34"/>
  <c r="AI31" i="34" s="1"/>
  <c r="AH35" i="34"/>
  <c r="AI35" i="34" s="1"/>
  <c r="AH39" i="34"/>
  <c r="AI39" i="34" s="1"/>
  <c r="AH43" i="34"/>
  <c r="AI43" i="34" s="1"/>
  <c r="AH47" i="34"/>
  <c r="AI47" i="34" s="1"/>
  <c r="AH51" i="34"/>
  <c r="AI51" i="34" s="1"/>
  <c r="AH55" i="34"/>
  <c r="AI55" i="34" s="1"/>
  <c r="AH59" i="34"/>
  <c r="AI59" i="34" s="1"/>
  <c r="AH63" i="34"/>
  <c r="AI63" i="34" s="1"/>
  <c r="AH67" i="34"/>
  <c r="AI67" i="34" s="1"/>
  <c r="AH71" i="34"/>
  <c r="AI71" i="34" s="1"/>
  <c r="AH75" i="34"/>
  <c r="AI75" i="34" s="1"/>
  <c r="AH79" i="34"/>
  <c r="AI79" i="34" s="1"/>
  <c r="AH83" i="34"/>
  <c r="AI83" i="34" s="1"/>
  <c r="AH87" i="34"/>
  <c r="AI87" i="34" s="1"/>
  <c r="AH91" i="34"/>
  <c r="AI91" i="34" s="1"/>
  <c r="AH95" i="34"/>
  <c r="AI95" i="34" s="1"/>
  <c r="AH99" i="34"/>
  <c r="AI99" i="34" s="1"/>
  <c r="AH103" i="34"/>
  <c r="AI103" i="34" s="1"/>
  <c r="AH107" i="34"/>
  <c r="AI107" i="34" s="1"/>
  <c r="AH111" i="34"/>
  <c r="AI111" i="34" s="1"/>
  <c r="AH115" i="34"/>
  <c r="AI115" i="34" s="1"/>
  <c r="AH119" i="34"/>
  <c r="AI119" i="34" s="1"/>
  <c r="AH123" i="34"/>
  <c r="AI123" i="34" s="1"/>
  <c r="AH127" i="34"/>
  <c r="AI127" i="34" s="1"/>
  <c r="AH131" i="34"/>
  <c r="AI131" i="34" s="1"/>
  <c r="AH135" i="34"/>
  <c r="AI135" i="34" s="1"/>
  <c r="AH139" i="34"/>
  <c r="AI139" i="34" s="1"/>
  <c r="AH143" i="34"/>
  <c r="AI143" i="34" s="1"/>
  <c r="AH147" i="34"/>
  <c r="AI147" i="34" s="1"/>
  <c r="AH151" i="34"/>
  <c r="AI151" i="34" s="1"/>
  <c r="AH155" i="34"/>
  <c r="AI155" i="34" s="1"/>
  <c r="AH159" i="34"/>
  <c r="AI159" i="34" s="1"/>
  <c r="AH163" i="34"/>
  <c r="AI163" i="34" s="1"/>
  <c r="AH167" i="34"/>
  <c r="AI167" i="34" s="1"/>
  <c r="AH171" i="34"/>
  <c r="AI171" i="34" s="1"/>
  <c r="AH175" i="34"/>
  <c r="AI175" i="34" s="1"/>
  <c r="AH179" i="34"/>
  <c r="AI179" i="34" s="1"/>
  <c r="AH183" i="34"/>
  <c r="AI183" i="34" s="1"/>
  <c r="AH187" i="34"/>
  <c r="AI187" i="34" s="1"/>
  <c r="AH191" i="34"/>
  <c r="AI191" i="34" s="1"/>
  <c r="AH195" i="34"/>
  <c r="AI195" i="34" s="1"/>
  <c r="AH199" i="34"/>
  <c r="AI199" i="34" s="1"/>
  <c r="AH203" i="34"/>
  <c r="AI203" i="34" s="1"/>
  <c r="AH207" i="34"/>
  <c r="AI207" i="34" s="1"/>
  <c r="AH211" i="34"/>
  <c r="AI211" i="34" s="1"/>
  <c r="AH215" i="34"/>
  <c r="AI215" i="34" s="1"/>
  <c r="AH219" i="34"/>
  <c r="AI219" i="34" s="1"/>
  <c r="AH223" i="34"/>
  <c r="AI223" i="34" s="1"/>
  <c r="AH227" i="34"/>
  <c r="AI227" i="34" s="1"/>
  <c r="AH231" i="34"/>
  <c r="AI231" i="34" s="1"/>
  <c r="AH235" i="34"/>
  <c r="AI235" i="34" s="1"/>
  <c r="AH239" i="34"/>
  <c r="AI239" i="34" s="1"/>
  <c r="AH243" i="34"/>
  <c r="AI243" i="34" s="1"/>
  <c r="AH247" i="34"/>
  <c r="AI247" i="34" s="1"/>
  <c r="AH251" i="34"/>
  <c r="AI251" i="34" s="1"/>
  <c r="AH255" i="34"/>
  <c r="AI255" i="34" s="1"/>
  <c r="AH259" i="34"/>
  <c r="AI259" i="34" s="1"/>
  <c r="AH263" i="34"/>
  <c r="AI263" i="34" s="1"/>
  <c r="AH267" i="34"/>
  <c r="AI267" i="34" s="1"/>
  <c r="AH271" i="34"/>
  <c r="AI271" i="34" s="1"/>
  <c r="AH275" i="34"/>
  <c r="AI275" i="34" s="1"/>
  <c r="AH279" i="34"/>
  <c r="AI279" i="34" s="1"/>
  <c r="AH283" i="34"/>
  <c r="AI283" i="34" s="1"/>
  <c r="AH287" i="34"/>
  <c r="AI287" i="34" s="1"/>
  <c r="AH291" i="34"/>
  <c r="AI291" i="34" s="1"/>
  <c r="AH295" i="34"/>
  <c r="AI295" i="34" s="1"/>
  <c r="AH299" i="34"/>
  <c r="AI299" i="34" s="1"/>
  <c r="AH303" i="34"/>
  <c r="AI303" i="34" s="1"/>
  <c r="AH307" i="34"/>
  <c r="AI307" i="34" s="1"/>
  <c r="AH311" i="34"/>
  <c r="AI311" i="34" s="1"/>
  <c r="AH315" i="34"/>
  <c r="AI315" i="34" s="1"/>
  <c r="AH319" i="34"/>
  <c r="AI319" i="34" s="1"/>
  <c r="AH323" i="34"/>
  <c r="AI323" i="34" s="1"/>
  <c r="AH327" i="34"/>
  <c r="AI327" i="34" s="1"/>
  <c r="AH331" i="34"/>
  <c r="AI331" i="34" s="1"/>
  <c r="AH335" i="34"/>
  <c r="AI335" i="34" s="1"/>
  <c r="AH339" i="34"/>
  <c r="AI339" i="34" s="1"/>
  <c r="AH343" i="34"/>
  <c r="AI343" i="34" s="1"/>
  <c r="AH347" i="34"/>
  <c r="AI347" i="34" s="1"/>
  <c r="AH351" i="34"/>
  <c r="AI351" i="34" s="1"/>
  <c r="AH355" i="34"/>
  <c r="AI355" i="34" s="1"/>
  <c r="AH359" i="34"/>
  <c r="AI359" i="34" s="1"/>
  <c r="AH363" i="34"/>
  <c r="AI363" i="34" s="1"/>
  <c r="AH367" i="34"/>
  <c r="AI367" i="34" s="1"/>
  <c r="AH371" i="34"/>
  <c r="AI371" i="34" s="1"/>
  <c r="AH375" i="34"/>
  <c r="AI375" i="34" s="1"/>
  <c r="AH379" i="34"/>
  <c r="AI379" i="34" s="1"/>
  <c r="AH383" i="34"/>
  <c r="AI383" i="34" s="1"/>
  <c r="AH387" i="34"/>
  <c r="AI387" i="34" s="1"/>
  <c r="AH391" i="34"/>
  <c r="AI391" i="34" s="1"/>
  <c r="AH395" i="34"/>
  <c r="AI395" i="34" s="1"/>
  <c r="AH399" i="34"/>
  <c r="AI399" i="34" s="1"/>
  <c r="AH403" i="34"/>
  <c r="AI403" i="34" s="1"/>
  <c r="AH407" i="34"/>
  <c r="AI407" i="34" s="1"/>
  <c r="AH411" i="34"/>
  <c r="AI411" i="34" s="1"/>
  <c r="AH415" i="34"/>
  <c r="AI415" i="34" s="1"/>
  <c r="AH419" i="34"/>
  <c r="AI419" i="34" s="1"/>
  <c r="AH423" i="34"/>
  <c r="AI423" i="34" s="1"/>
  <c r="AH427" i="34"/>
  <c r="AI427" i="34" s="1"/>
  <c r="AH431" i="34"/>
  <c r="AI431" i="34" s="1"/>
  <c r="AH435" i="34"/>
  <c r="AI435" i="34" s="1"/>
  <c r="AH439" i="34"/>
  <c r="AI439" i="34" s="1"/>
  <c r="AH443" i="34"/>
  <c r="AI443" i="34" s="1"/>
  <c r="AH447" i="34"/>
  <c r="AI447" i="34" s="1"/>
  <c r="AH451" i="34"/>
  <c r="AI451" i="34" s="1"/>
  <c r="AH455" i="34"/>
  <c r="AI455" i="34" s="1"/>
  <c r="AH459" i="34"/>
  <c r="AI459" i="34" s="1"/>
  <c r="AH463" i="34"/>
  <c r="AI463" i="34" s="1"/>
  <c r="AH467" i="34"/>
  <c r="AI467" i="34" s="1"/>
  <c r="AH471" i="34"/>
  <c r="AI471" i="34" s="1"/>
  <c r="AH475" i="34"/>
  <c r="AI475" i="34" s="1"/>
  <c r="AH479" i="34"/>
  <c r="AI479" i="34" s="1"/>
  <c r="AH483" i="34"/>
  <c r="AI483" i="34" s="1"/>
  <c r="AH487" i="34"/>
  <c r="AI487" i="34" s="1"/>
  <c r="AH491" i="34"/>
  <c r="AI491" i="34" s="1"/>
  <c r="AH495" i="34"/>
  <c r="AI495" i="34" s="1"/>
  <c r="AH499" i="34"/>
  <c r="AI499" i="34" s="1"/>
  <c r="AH503" i="34"/>
  <c r="AI503" i="34" s="1"/>
  <c r="AH507" i="34"/>
  <c r="AI507" i="34" s="1"/>
  <c r="AH511" i="34"/>
  <c r="AI511" i="34" s="1"/>
  <c r="AH515" i="34"/>
  <c r="AI515" i="34" s="1"/>
  <c r="AH519" i="34"/>
  <c r="AI519" i="34" s="1"/>
  <c r="AH523" i="34"/>
  <c r="AI523" i="34" s="1"/>
  <c r="AH527" i="34"/>
  <c r="AI527" i="34" s="1"/>
  <c r="AH531" i="34"/>
  <c r="AI531" i="34" s="1"/>
  <c r="AH535" i="34"/>
  <c r="AI535" i="34" s="1"/>
  <c r="AH539" i="34"/>
  <c r="AI539" i="34" s="1"/>
  <c r="AH543" i="34"/>
  <c r="AI543" i="34" s="1"/>
  <c r="AH547" i="34"/>
  <c r="AI547" i="34" s="1"/>
  <c r="AH551" i="34"/>
  <c r="AI551" i="34" s="1"/>
  <c r="AH555" i="34"/>
  <c r="AI555" i="34" s="1"/>
  <c r="AH559" i="34"/>
  <c r="AI559" i="34" s="1"/>
  <c r="AH563" i="34"/>
  <c r="AI563" i="34" s="1"/>
  <c r="AH567" i="34"/>
  <c r="AI567" i="34" s="1"/>
  <c r="AH571" i="34"/>
  <c r="AI571" i="34" s="1"/>
  <c r="AH575" i="34"/>
  <c r="AI575" i="34" s="1"/>
  <c r="AH579" i="34"/>
  <c r="AI579" i="34" s="1"/>
  <c r="AH583" i="34"/>
  <c r="AI583" i="34" s="1"/>
  <c r="AE38" i="38"/>
  <c r="AF38" i="38" s="1"/>
  <c r="AE39" i="38"/>
  <c r="AF39" i="38" s="1"/>
  <c r="AE70" i="38"/>
  <c r="AF70" i="38" s="1"/>
  <c r="AH70" i="38" s="1"/>
  <c r="AE71" i="38"/>
  <c r="AF71" i="38" s="1"/>
  <c r="AE102" i="38"/>
  <c r="AF102" i="38" s="1"/>
  <c r="AE103" i="38"/>
  <c r="AF103" i="38" s="1"/>
  <c r="AE134" i="38"/>
  <c r="AF134" i="38" s="1"/>
  <c r="AM134" i="38" s="1"/>
  <c r="AE135" i="38"/>
  <c r="AF135" i="38" s="1"/>
  <c r="AE166" i="38"/>
  <c r="AF166" i="38" s="1"/>
  <c r="AE167" i="38"/>
  <c r="AF167" i="38" s="1"/>
  <c r="AE198" i="38"/>
  <c r="AF198" i="38" s="1"/>
  <c r="AE199" i="38"/>
  <c r="AF199" i="38" s="1"/>
  <c r="AE230" i="38"/>
  <c r="AF230" i="38" s="1"/>
  <c r="AE231" i="38"/>
  <c r="AF231" i="38" s="1"/>
  <c r="AE262" i="38"/>
  <c r="AF262" i="38" s="1"/>
  <c r="AM262" i="38" s="1"/>
  <c r="AE263" i="38"/>
  <c r="AF263" i="38" s="1"/>
  <c r="AE294" i="38"/>
  <c r="AF294" i="38" s="1"/>
  <c r="AE295" i="38"/>
  <c r="AF295" i="38" s="1"/>
  <c r="AE326" i="38"/>
  <c r="AF326" i="38" s="1"/>
  <c r="AE327" i="38"/>
  <c r="AF327" i="38" s="1"/>
  <c r="AE360" i="38"/>
  <c r="AF360" i="38" s="1"/>
  <c r="AE361" i="38"/>
  <c r="AF361" i="38" s="1"/>
  <c r="AE392" i="38"/>
  <c r="AF392" i="38" s="1"/>
  <c r="AH392" i="38" s="1"/>
  <c r="AE393" i="38"/>
  <c r="AF393" i="38" s="1"/>
  <c r="AE424" i="38"/>
  <c r="AF424" i="38" s="1"/>
  <c r="AE425" i="38"/>
  <c r="AF425" i="38" s="1"/>
  <c r="AE455" i="38"/>
  <c r="AF455" i="38" s="1"/>
  <c r="AH455" i="38" s="1"/>
  <c r="AE456" i="38"/>
  <c r="AF456" i="38" s="1"/>
  <c r="AE487" i="38"/>
  <c r="AF487" i="38" s="1"/>
  <c r="AE488" i="38"/>
  <c r="AF488" i="38" s="1"/>
  <c r="AE519" i="38"/>
  <c r="AF519" i="38" s="1"/>
  <c r="AE520" i="38"/>
  <c r="AF520" i="38" s="1"/>
  <c r="AE551" i="38"/>
  <c r="AF551" i="38" s="1"/>
  <c r="AE552" i="38"/>
  <c r="AF552" i="38" s="1"/>
  <c r="AE583" i="38"/>
  <c r="AF583" i="38" s="1"/>
  <c r="AH583" i="38" s="1"/>
  <c r="AE584" i="38"/>
  <c r="AF584" i="38" s="1"/>
  <c r="AE600" i="38"/>
  <c r="AF600" i="38" s="1"/>
  <c r="AE631" i="38"/>
  <c r="AF631" i="38" s="1"/>
  <c r="AH631" i="38" s="1"/>
  <c r="AE632" i="38"/>
  <c r="AF632" i="38" s="1"/>
  <c r="AH632" i="38" s="1"/>
  <c r="AE663" i="38"/>
  <c r="AF663" i="38" s="1"/>
  <c r="AE664" i="38"/>
  <c r="AF664" i="38" s="1"/>
  <c r="AE695" i="38"/>
  <c r="AF695" i="38" s="1"/>
  <c r="AH695" i="38" s="1"/>
  <c r="AE696" i="38"/>
  <c r="AF696" i="38" s="1"/>
  <c r="AE727" i="38"/>
  <c r="AF727" i="38" s="1"/>
  <c r="AE728" i="38"/>
  <c r="AF728" i="38" s="1"/>
  <c r="AE759" i="38"/>
  <c r="AF759" i="38" s="1"/>
  <c r="AM759" i="38" s="1"/>
  <c r="AE760" i="38"/>
  <c r="AF760" i="38" s="1"/>
  <c r="AE790" i="38"/>
  <c r="AF790" i="38" s="1"/>
  <c r="AE791" i="38"/>
  <c r="AF791" i="38" s="1"/>
  <c r="AE822" i="38"/>
  <c r="AF822" i="38" s="1"/>
  <c r="AM822" i="38" s="1"/>
  <c r="AE823" i="38"/>
  <c r="AF823" i="38" s="1"/>
  <c r="AE854" i="38"/>
  <c r="AF854" i="38" s="1"/>
  <c r="AE855" i="38"/>
  <c r="AF855" i="38" s="1"/>
  <c r="AE886" i="38"/>
  <c r="AF886" i="38" s="1"/>
  <c r="AM886" i="38" s="1"/>
  <c r="AE887" i="38"/>
  <c r="AF887" i="38" s="1"/>
  <c r="AE918" i="38"/>
  <c r="AF918" i="38" s="1"/>
  <c r="AE919" i="38"/>
  <c r="AF919" i="38" s="1"/>
  <c r="AE950" i="38"/>
  <c r="AF950" i="38" s="1"/>
  <c r="AM950" i="38" s="1"/>
  <c r="AE951" i="38"/>
  <c r="AF951" i="38" s="1"/>
  <c r="AE982" i="38"/>
  <c r="AF982" i="38" s="1"/>
  <c r="AE1013" i="38"/>
  <c r="AF1013" i="38" s="1"/>
  <c r="AE1014" i="38"/>
  <c r="AF1014" i="38" s="1"/>
  <c r="AE1047" i="38"/>
  <c r="AF1047" i="38" s="1"/>
  <c r="AM1047" i="38" s="1"/>
  <c r="AE1048" i="38"/>
  <c r="AF1048" i="38" s="1"/>
  <c r="AE1079" i="38"/>
  <c r="AF1079" i="38" s="1"/>
  <c r="AE1080" i="38"/>
  <c r="AF1080" i="38" s="1"/>
  <c r="AE1111" i="38"/>
  <c r="AF1111" i="38" s="1"/>
  <c r="AH1111" i="38" s="1"/>
  <c r="AE1112" i="38"/>
  <c r="AF1112" i="38" s="1"/>
  <c r="AE1143" i="38"/>
  <c r="AF1143" i="38" s="1"/>
  <c r="AE1144" i="38"/>
  <c r="AF1144" i="38" s="1"/>
  <c r="AE1174" i="38"/>
  <c r="AF1174" i="38" s="1"/>
  <c r="AH1174" i="38" s="1"/>
  <c r="AE1190" i="38"/>
  <c r="AF1190" i="38" s="1"/>
  <c r="AE1191" i="38"/>
  <c r="AF1191" i="38" s="1"/>
  <c r="AE1215" i="38"/>
  <c r="AF1215" i="38" s="1"/>
  <c r="AE1216" i="38"/>
  <c r="AF1216" i="38" s="1"/>
  <c r="AH1216" i="38" s="1"/>
  <c r="AE1238" i="38"/>
  <c r="AF1238" i="38" s="1"/>
  <c r="AE1239" i="38"/>
  <c r="AF1239" i="38" s="1"/>
  <c r="AE1272" i="38"/>
  <c r="AF1272" i="38" s="1"/>
  <c r="AH1272" i="38" s="1"/>
  <c r="AE1273" i="38"/>
  <c r="AF1273" i="38" s="1"/>
  <c r="AM1273" i="38" s="1"/>
  <c r="AE1274" i="38"/>
  <c r="AF1274" i="38" s="1"/>
  <c r="AE1306" i="38"/>
  <c r="AF1306" i="38" s="1"/>
  <c r="AE1307" i="38"/>
  <c r="AF1307" i="38" s="1"/>
  <c r="AM1307" i="38" s="1"/>
  <c r="AE1338" i="38"/>
  <c r="AF1338" i="38" s="1"/>
  <c r="AH1338" i="38" s="1"/>
  <c r="AE1339" i="38"/>
  <c r="AF1339" i="38" s="1"/>
  <c r="AE1368" i="38"/>
  <c r="AF1368" i="38" s="1"/>
  <c r="AE1369" i="38"/>
  <c r="AF1369" i="38" s="1"/>
  <c r="AE1400" i="38"/>
  <c r="AF1400" i="38" s="1"/>
  <c r="AM1400" i="38" s="1"/>
  <c r="AE1401" i="38"/>
  <c r="AF1401" i="38" s="1"/>
  <c r="AE1430" i="38"/>
  <c r="AF1430" i="38" s="1"/>
  <c r="AE1431" i="38"/>
  <c r="AF1431" i="38" s="1"/>
  <c r="AM1431" i="38" s="1"/>
  <c r="AE1460" i="38"/>
  <c r="AF1460" i="38" s="1"/>
  <c r="AH1460" i="38" s="1"/>
  <c r="AE1462" i="38"/>
  <c r="AF1462" i="38" s="1"/>
  <c r="AE1463" i="38"/>
  <c r="AF1463" i="38" s="1"/>
  <c r="AI11" i="34"/>
  <c r="AE1175" i="38"/>
  <c r="AF1175" i="38" s="1"/>
  <c r="AH1175" i="38" s="1"/>
  <c r="AE14" i="38"/>
  <c r="AF14" i="38" s="1"/>
  <c r="AE15" i="38"/>
  <c r="AF15" i="38" s="1"/>
  <c r="AE30" i="38"/>
  <c r="AF30" i="38" s="1"/>
  <c r="AE31" i="38"/>
  <c r="AF31" i="38" s="1"/>
  <c r="AE46" i="38"/>
  <c r="AF46" i="38" s="1"/>
  <c r="AE47" i="38"/>
  <c r="AF47" i="38" s="1"/>
  <c r="AE62" i="38"/>
  <c r="AF62" i="38" s="1"/>
  <c r="AE63" i="38"/>
  <c r="AF63" i="38" s="1"/>
  <c r="AH63" i="38" s="1"/>
  <c r="AE78" i="38"/>
  <c r="AF78" i="38" s="1"/>
  <c r="AE79" i="38"/>
  <c r="AF79" i="38" s="1"/>
  <c r="AE94" i="38"/>
  <c r="AF94" i="38" s="1"/>
  <c r="AE95" i="38"/>
  <c r="AF95" i="38" s="1"/>
  <c r="AH95" i="38" s="1"/>
  <c r="AE110" i="38"/>
  <c r="AF110" i="38" s="1"/>
  <c r="AE111" i="38"/>
  <c r="AF111" i="38" s="1"/>
  <c r="AE126" i="38"/>
  <c r="AF126" i="38" s="1"/>
  <c r="AE127" i="38"/>
  <c r="AF127" i="38" s="1"/>
  <c r="AE142" i="38"/>
  <c r="AF142" i="38" s="1"/>
  <c r="AE143" i="38"/>
  <c r="AF143" i="38" s="1"/>
  <c r="AE158" i="38"/>
  <c r="AF158" i="38" s="1"/>
  <c r="AE159" i="38"/>
  <c r="AF159" i="38" s="1"/>
  <c r="AH159" i="38" s="1"/>
  <c r="AE174" i="38"/>
  <c r="AF174" i="38" s="1"/>
  <c r="AE175" i="38"/>
  <c r="AF175" i="38" s="1"/>
  <c r="AE190" i="38"/>
  <c r="AF190" i="38" s="1"/>
  <c r="AE191" i="38"/>
  <c r="AF191" i="38" s="1"/>
  <c r="AE206" i="38"/>
  <c r="AF206" i="38" s="1"/>
  <c r="AE207" i="38"/>
  <c r="AF207" i="38" s="1"/>
  <c r="AE222" i="38"/>
  <c r="AF222" i="38" s="1"/>
  <c r="AE223" i="38"/>
  <c r="AF223" i="38" s="1"/>
  <c r="AH223" i="38" s="1"/>
  <c r="AE238" i="38"/>
  <c r="AF238" i="38" s="1"/>
  <c r="AE239" i="38"/>
  <c r="AF239" i="38" s="1"/>
  <c r="AE254" i="38"/>
  <c r="AF254" i="38" s="1"/>
  <c r="AE255" i="38"/>
  <c r="AF255" i="38" s="1"/>
  <c r="AE270" i="38"/>
  <c r="AF270" i="38" s="1"/>
  <c r="AE271" i="38"/>
  <c r="AF271" i="38" s="1"/>
  <c r="AE286" i="38"/>
  <c r="AF286" i="38" s="1"/>
  <c r="AE287" i="38"/>
  <c r="AF287" i="38" s="1"/>
  <c r="AE302" i="38"/>
  <c r="AF302" i="38" s="1"/>
  <c r="AE303" i="38"/>
  <c r="AF303" i="38" s="1"/>
  <c r="AE318" i="38"/>
  <c r="AF318" i="38" s="1"/>
  <c r="AE319" i="38"/>
  <c r="AF319" i="38" s="1"/>
  <c r="AE334" i="38"/>
  <c r="AF334" i="38" s="1"/>
  <c r="AE335" i="38"/>
  <c r="AF335" i="38" s="1"/>
  <c r="AE352" i="38"/>
  <c r="AF352" i="38" s="1"/>
  <c r="AH352" i="38" s="1"/>
  <c r="AE353" i="38"/>
  <c r="AF353" i="38" s="1"/>
  <c r="AH353" i="38" s="1"/>
  <c r="AE368" i="38"/>
  <c r="AF368" i="38" s="1"/>
  <c r="AE369" i="38"/>
  <c r="AF369" i="38" s="1"/>
  <c r="AE384" i="38"/>
  <c r="AF384" i="38" s="1"/>
  <c r="AH384" i="38" s="1"/>
  <c r="AE385" i="38"/>
  <c r="AF385" i="38" s="1"/>
  <c r="AE400" i="38"/>
  <c r="AF400" i="38" s="1"/>
  <c r="AE401" i="38"/>
  <c r="AF401" i="38" s="1"/>
  <c r="AE416" i="38"/>
  <c r="AF416" i="38" s="1"/>
  <c r="AH416" i="38" s="1"/>
  <c r="AE417" i="38"/>
  <c r="AF417" i="38" s="1"/>
  <c r="AE432" i="38"/>
  <c r="AF432" i="38" s="1"/>
  <c r="AE433" i="38"/>
  <c r="AF433" i="38" s="1"/>
  <c r="AE445" i="38"/>
  <c r="AF445" i="38" s="1"/>
  <c r="AE447" i="38"/>
  <c r="AF447" i="38" s="1"/>
  <c r="AM447" i="38" s="1"/>
  <c r="AE448" i="38"/>
  <c r="AF448" i="38" s="1"/>
  <c r="AE463" i="38"/>
  <c r="AF463" i="38" s="1"/>
  <c r="AE464" i="38"/>
  <c r="AF464" i="38" s="1"/>
  <c r="AH464" i="38" s="1"/>
  <c r="AE479" i="38"/>
  <c r="AF479" i="38" s="1"/>
  <c r="AE480" i="38"/>
  <c r="AF480" i="38" s="1"/>
  <c r="AE495" i="38"/>
  <c r="AF495" i="38" s="1"/>
  <c r="AE496" i="38"/>
  <c r="AF496" i="38" s="1"/>
  <c r="AH496" i="38" s="1"/>
  <c r="AE511" i="38"/>
  <c r="AF511" i="38" s="1"/>
  <c r="AH511" i="38" s="1"/>
  <c r="AE512" i="38"/>
  <c r="AF512" i="38" s="1"/>
  <c r="AE527" i="38"/>
  <c r="AF527" i="38" s="1"/>
  <c r="AE528" i="38"/>
  <c r="AF528" i="38" s="1"/>
  <c r="AE543" i="38"/>
  <c r="AF543" i="38" s="1"/>
  <c r="AE544" i="38"/>
  <c r="AF544" i="38" s="1"/>
  <c r="AE559" i="38"/>
  <c r="AF559" i="38" s="1"/>
  <c r="AE560" i="38"/>
  <c r="AF560" i="38" s="1"/>
  <c r="AH560" i="38" s="1"/>
  <c r="AE575" i="38"/>
  <c r="AF575" i="38" s="1"/>
  <c r="AE576" i="38"/>
  <c r="AF576" i="38" s="1"/>
  <c r="AE591" i="38"/>
  <c r="AF591" i="38" s="1"/>
  <c r="AE592" i="38"/>
  <c r="AF592" i="38" s="1"/>
  <c r="AH592" i="38" s="1"/>
  <c r="AE607" i="38"/>
  <c r="AF607" i="38" s="1"/>
  <c r="AE608" i="38"/>
  <c r="AF608" i="38" s="1"/>
  <c r="AE623" i="38"/>
  <c r="AF623" i="38" s="1"/>
  <c r="AE624" i="38"/>
  <c r="AF624" i="38" s="1"/>
  <c r="AH624" i="38" s="1"/>
  <c r="AE639" i="38"/>
  <c r="AF639" i="38" s="1"/>
  <c r="AH639" i="38" s="1"/>
  <c r="AE640" i="38"/>
  <c r="AF640" i="38" s="1"/>
  <c r="AE655" i="38"/>
  <c r="AF655" i="38" s="1"/>
  <c r="AE656" i="38"/>
  <c r="AF656" i="38" s="1"/>
  <c r="AH656" i="38" s="1"/>
  <c r="AE671" i="38"/>
  <c r="AF671" i="38" s="1"/>
  <c r="AH671" i="38" s="1"/>
  <c r="AE672" i="38"/>
  <c r="AF672" i="38" s="1"/>
  <c r="AE687" i="38"/>
  <c r="AF687" i="38" s="1"/>
  <c r="AE688" i="38"/>
  <c r="AF688" i="38" s="1"/>
  <c r="AH688" i="38" s="1"/>
  <c r="AE703" i="38"/>
  <c r="AF703" i="38" s="1"/>
  <c r="AH703" i="38" s="1"/>
  <c r="AE704" i="38"/>
  <c r="AF704" i="38" s="1"/>
  <c r="AE719" i="38"/>
  <c r="AF719" i="38" s="1"/>
  <c r="AE720" i="38"/>
  <c r="AF720" i="38" s="1"/>
  <c r="AH720" i="38" s="1"/>
  <c r="AE735" i="38"/>
  <c r="AF735" i="38" s="1"/>
  <c r="AM735" i="38" s="1"/>
  <c r="AE736" i="38"/>
  <c r="AF736" i="38" s="1"/>
  <c r="AE751" i="38"/>
  <c r="AF751" i="38" s="1"/>
  <c r="AE752" i="38"/>
  <c r="AF752" i="38" s="1"/>
  <c r="AH752" i="38" s="1"/>
  <c r="AE766" i="38"/>
  <c r="AF766" i="38" s="1"/>
  <c r="AE767" i="38"/>
  <c r="AF767" i="38" s="1"/>
  <c r="AE782" i="38"/>
  <c r="AF782" i="38" s="1"/>
  <c r="AE783" i="38"/>
  <c r="AF783" i="38" s="1"/>
  <c r="AE798" i="38"/>
  <c r="AF798" i="38" s="1"/>
  <c r="AM798" i="38" s="1"/>
  <c r="AE799" i="38"/>
  <c r="AF799" i="38" s="1"/>
  <c r="AE814" i="38"/>
  <c r="AF814" i="38" s="1"/>
  <c r="AE815" i="38"/>
  <c r="AF815" i="38" s="1"/>
  <c r="AE830" i="38"/>
  <c r="AF830" i="38" s="1"/>
  <c r="AM830" i="38" s="1"/>
  <c r="AE831" i="38"/>
  <c r="AF831" i="38" s="1"/>
  <c r="AE846" i="38"/>
  <c r="AF846" i="38" s="1"/>
  <c r="AE847" i="38"/>
  <c r="AF847" i="38" s="1"/>
  <c r="AE862" i="38"/>
  <c r="AF862" i="38" s="1"/>
  <c r="AM862" i="38" s="1"/>
  <c r="AE863" i="38"/>
  <c r="AF863" i="38" s="1"/>
  <c r="AE878" i="38"/>
  <c r="AF878" i="38" s="1"/>
  <c r="AE879" i="38"/>
  <c r="AF879" i="38" s="1"/>
  <c r="AE894" i="38"/>
  <c r="AF894" i="38" s="1"/>
  <c r="AM894" i="38" s="1"/>
  <c r="AE895" i="38"/>
  <c r="AF895" i="38" s="1"/>
  <c r="AE910" i="38"/>
  <c r="AF910" i="38" s="1"/>
  <c r="AE911" i="38"/>
  <c r="AF911" i="38" s="1"/>
  <c r="AE926" i="38"/>
  <c r="AF926" i="38" s="1"/>
  <c r="AM926" i="38" s="1"/>
  <c r="AE927" i="38"/>
  <c r="AF927" i="38" s="1"/>
  <c r="AE942" i="38"/>
  <c r="AF942" i="38" s="1"/>
  <c r="AE943" i="38"/>
  <c r="AF943" i="38" s="1"/>
  <c r="AE958" i="38"/>
  <c r="AF958" i="38" s="1"/>
  <c r="AM958" i="38" s="1"/>
  <c r="AE959" i="38"/>
  <c r="AF959" i="38" s="1"/>
  <c r="AE974" i="38"/>
  <c r="AF974" i="38" s="1"/>
  <c r="AE975" i="38"/>
  <c r="AF975" i="38" s="1"/>
  <c r="AE988" i="38"/>
  <c r="AF988" i="38" s="1"/>
  <c r="AE989" i="38"/>
  <c r="AF989" i="38" s="1"/>
  <c r="AE1005" i="38"/>
  <c r="AF1005" i="38" s="1"/>
  <c r="AE1006" i="38"/>
  <c r="AF1006" i="38" s="1"/>
  <c r="AE1021" i="38"/>
  <c r="AF1021" i="38" s="1"/>
  <c r="AM1021" i="38" s="1"/>
  <c r="AE1022" i="38"/>
  <c r="AF1022" i="38" s="1"/>
  <c r="AE1039" i="38"/>
  <c r="AF1039" i="38" s="1"/>
  <c r="AE1040" i="38"/>
  <c r="AF1040" i="38" s="1"/>
  <c r="AE1055" i="38"/>
  <c r="AF1055" i="38" s="1"/>
  <c r="AH1055" i="38" s="1"/>
  <c r="AE1056" i="38"/>
  <c r="AF1056" i="38" s="1"/>
  <c r="AE1071" i="38"/>
  <c r="AF1071" i="38" s="1"/>
  <c r="AE1072" i="38"/>
  <c r="AF1072" i="38" s="1"/>
  <c r="AE1087" i="38"/>
  <c r="AF1087" i="38" s="1"/>
  <c r="AH1087" i="38" s="1"/>
  <c r="AE1088" i="38"/>
  <c r="AF1088" i="38" s="1"/>
  <c r="AE1103" i="38"/>
  <c r="AF1103" i="38" s="1"/>
  <c r="AE1104" i="38"/>
  <c r="AF1104" i="38" s="1"/>
  <c r="AE1119" i="38"/>
  <c r="AF1119" i="38" s="1"/>
  <c r="AM1119" i="38" s="1"/>
  <c r="AE1120" i="38"/>
  <c r="AF1120" i="38" s="1"/>
  <c r="AE1135" i="38"/>
  <c r="AF1135" i="38" s="1"/>
  <c r="AE1136" i="38"/>
  <c r="AF1136" i="38" s="1"/>
  <c r="AE1151" i="38"/>
  <c r="AF1151" i="38" s="1"/>
  <c r="AH1151" i="38" s="1"/>
  <c r="AE1152" i="38"/>
  <c r="AF1152" i="38" s="1"/>
  <c r="AE1166" i="38"/>
  <c r="AF1166" i="38" s="1"/>
  <c r="AE1167" i="38"/>
  <c r="AF1167" i="38" s="1"/>
  <c r="AM1167" i="38" s="1"/>
  <c r="AE1182" i="38"/>
  <c r="AF1182" i="38" s="1"/>
  <c r="AH1182" i="38" s="1"/>
  <c r="AE1183" i="38"/>
  <c r="AF1183" i="38" s="1"/>
  <c r="AE1198" i="38"/>
  <c r="AF1198" i="38" s="1"/>
  <c r="AE1199" i="38"/>
  <c r="AF1199" i="38" s="1"/>
  <c r="AM1199" i="38" s="1"/>
  <c r="AE1200" i="38"/>
  <c r="AF1200" i="38" s="1"/>
  <c r="AH1200" i="38" s="1"/>
  <c r="AE1211" i="38"/>
  <c r="AF1211" i="38" s="1"/>
  <c r="AE1212" i="38"/>
  <c r="AF1212" i="38" s="1"/>
  <c r="AE1219" i="38"/>
  <c r="AF1219" i="38" s="1"/>
  <c r="AM1219" i="38" s="1"/>
  <c r="AE1220" i="38"/>
  <c r="AF1220" i="38" s="1"/>
  <c r="AH1220" i="38" s="1"/>
  <c r="AE1231" i="38"/>
  <c r="AF1231" i="38" s="1"/>
  <c r="AE1232" i="38"/>
  <c r="AF1232" i="38" s="1"/>
  <c r="AE1246" i="38"/>
  <c r="AF1246" i="38" s="1"/>
  <c r="AH1246" i="38" s="1"/>
  <c r="AE1247" i="38"/>
  <c r="AF1247" i="38" s="1"/>
  <c r="AH1247" i="38" s="1"/>
  <c r="AE1265" i="38"/>
  <c r="AF1265" i="38" s="1"/>
  <c r="AE1281" i="38"/>
  <c r="AF1281" i="38" s="1"/>
  <c r="AE1297" i="38"/>
  <c r="AF1297" i="38" s="1"/>
  <c r="AM1297" i="38" s="1"/>
  <c r="AE1298" i="38"/>
  <c r="AF1298" i="38" s="1"/>
  <c r="AH1298" i="38" s="1"/>
  <c r="AE1299" i="38"/>
  <c r="AF1299" i="38" s="1"/>
  <c r="AE1314" i="38"/>
  <c r="AF1314" i="38" s="1"/>
  <c r="AE1315" i="38"/>
  <c r="AF1315" i="38" s="1"/>
  <c r="AM1315" i="38" s="1"/>
  <c r="AE1330" i="38"/>
  <c r="AF1330" i="38" s="1"/>
  <c r="AH1330" i="38" s="1"/>
  <c r="AE1331" i="38"/>
  <c r="AF1331" i="38" s="1"/>
  <c r="AE1346" i="38"/>
  <c r="AF1346" i="38" s="1"/>
  <c r="AE1347" i="38"/>
  <c r="AF1347" i="38" s="1"/>
  <c r="AM1347" i="38" s="1"/>
  <c r="AE1362" i="38"/>
  <c r="AF1362" i="38" s="1"/>
  <c r="AM1362" i="38" s="1"/>
  <c r="AE1363" i="38"/>
  <c r="AF1363" i="38" s="1"/>
  <c r="AE1376" i="38"/>
  <c r="AF1376" i="38" s="1"/>
  <c r="AE1377" i="38"/>
  <c r="AF1377" i="38" s="1"/>
  <c r="AE1392" i="38"/>
  <c r="AF1392" i="38" s="1"/>
  <c r="AM1392" i="38" s="1"/>
  <c r="AE1393" i="38"/>
  <c r="AF1393" i="38" s="1"/>
  <c r="AE1408" i="38"/>
  <c r="AF1408" i="38" s="1"/>
  <c r="AE1409" i="38"/>
  <c r="AF1409" i="38" s="1"/>
  <c r="AE1424" i="38"/>
  <c r="AF1424" i="38" s="1"/>
  <c r="AH1424" i="38" s="1"/>
  <c r="AE1425" i="38"/>
  <c r="AF1425" i="38" s="1"/>
  <c r="AE1438" i="38"/>
  <c r="AF1438" i="38" s="1"/>
  <c r="AE1439" i="38"/>
  <c r="AF1439" i="38" s="1"/>
  <c r="AM1439" i="38" s="1"/>
  <c r="AE1452" i="38"/>
  <c r="AF1452" i="38" s="1"/>
  <c r="AH1452" i="38" s="1"/>
  <c r="AE1454" i="38"/>
  <c r="AF1454" i="38" s="1"/>
  <c r="AE1455" i="38"/>
  <c r="AF1455" i="38" s="1"/>
  <c r="AE1468" i="38"/>
  <c r="AF1468" i="38" s="1"/>
  <c r="AH1468" i="38" s="1"/>
  <c r="AE1470" i="38"/>
  <c r="AF1470" i="38" s="1"/>
  <c r="AH1470" i="38" s="1"/>
  <c r="AE1471" i="38"/>
  <c r="AF1471" i="38" s="1"/>
  <c r="AE1476" i="38"/>
  <c r="AF1476" i="38" s="1"/>
  <c r="AE1478" i="38"/>
  <c r="AF1478" i="38" s="1"/>
  <c r="AH1478" i="38" s="1"/>
  <c r="AE1479" i="38"/>
  <c r="AF1479" i="38" s="1"/>
  <c r="AM1479" i="38" s="1"/>
  <c r="AH18" i="34"/>
  <c r="AI18" i="34" s="1"/>
  <c r="AH20" i="34"/>
  <c r="AI20" i="34" s="1"/>
  <c r="AH22" i="34"/>
  <c r="AI22" i="34" s="1"/>
  <c r="AH24" i="34"/>
  <c r="AI24" i="34" s="1"/>
  <c r="AH26" i="34"/>
  <c r="AI26" i="34" s="1"/>
  <c r="AH28" i="34"/>
  <c r="AI28" i="34" s="1"/>
  <c r="AH30" i="34"/>
  <c r="AI30" i="34" s="1"/>
  <c r="AH32" i="34"/>
  <c r="AI32" i="34" s="1"/>
  <c r="AH34" i="34"/>
  <c r="AI34" i="34" s="1"/>
  <c r="AH36" i="34"/>
  <c r="AI36" i="34" s="1"/>
  <c r="AH38" i="34"/>
  <c r="AI38" i="34" s="1"/>
  <c r="AH40" i="34"/>
  <c r="AI40" i="34" s="1"/>
  <c r="AH42" i="34"/>
  <c r="AI42" i="34" s="1"/>
  <c r="AH44" i="34"/>
  <c r="AI44" i="34" s="1"/>
  <c r="AH46" i="34"/>
  <c r="AI46" i="34" s="1"/>
  <c r="AH48" i="34"/>
  <c r="AI48" i="34" s="1"/>
  <c r="AH50" i="34"/>
  <c r="AI50" i="34" s="1"/>
  <c r="AH52" i="34"/>
  <c r="AI52" i="34" s="1"/>
  <c r="AH54" i="34"/>
  <c r="AI54" i="34" s="1"/>
  <c r="AH56" i="34"/>
  <c r="AI56" i="34" s="1"/>
  <c r="AH58" i="34"/>
  <c r="AI58" i="34" s="1"/>
  <c r="AH60" i="34"/>
  <c r="AI60" i="34" s="1"/>
  <c r="AH62" i="34"/>
  <c r="AI62" i="34" s="1"/>
  <c r="AH64" i="34"/>
  <c r="AI64" i="34" s="1"/>
  <c r="AH66" i="34"/>
  <c r="AI66" i="34" s="1"/>
  <c r="AH68" i="34"/>
  <c r="AI68" i="34" s="1"/>
  <c r="AH70" i="34"/>
  <c r="AI70" i="34" s="1"/>
  <c r="AH72" i="34"/>
  <c r="AI72" i="34" s="1"/>
  <c r="AH74" i="34"/>
  <c r="AI74" i="34" s="1"/>
  <c r="AH76" i="34"/>
  <c r="AI76" i="34" s="1"/>
  <c r="AH78" i="34"/>
  <c r="AI78" i="34" s="1"/>
  <c r="AH80" i="34"/>
  <c r="AI80" i="34" s="1"/>
  <c r="AH82" i="34"/>
  <c r="AI82" i="34" s="1"/>
  <c r="AH84" i="34"/>
  <c r="AI84" i="34" s="1"/>
  <c r="AH86" i="34"/>
  <c r="AI86" i="34" s="1"/>
  <c r="AH88" i="34"/>
  <c r="AI88" i="34" s="1"/>
  <c r="AH90" i="34"/>
  <c r="AI90" i="34" s="1"/>
  <c r="AH92" i="34"/>
  <c r="AI92" i="34" s="1"/>
  <c r="AH94" i="34"/>
  <c r="AI94" i="34" s="1"/>
  <c r="AH96" i="34"/>
  <c r="AI96" i="34" s="1"/>
  <c r="AH98" i="34"/>
  <c r="AI98" i="34" s="1"/>
  <c r="AH100" i="34"/>
  <c r="AI100" i="34" s="1"/>
  <c r="AH102" i="34"/>
  <c r="AI102" i="34" s="1"/>
  <c r="AH104" i="34"/>
  <c r="AI104" i="34" s="1"/>
  <c r="AH106" i="34"/>
  <c r="AI106" i="34" s="1"/>
  <c r="AH108" i="34"/>
  <c r="AI108" i="34" s="1"/>
  <c r="AH110" i="34"/>
  <c r="AI110" i="34" s="1"/>
  <c r="AH112" i="34"/>
  <c r="AI112" i="34" s="1"/>
  <c r="AH114" i="34"/>
  <c r="AI114" i="34" s="1"/>
  <c r="AH116" i="34"/>
  <c r="AI116" i="34" s="1"/>
  <c r="AH118" i="34"/>
  <c r="AI118" i="34" s="1"/>
  <c r="AH120" i="34"/>
  <c r="AI120" i="34" s="1"/>
  <c r="AH122" i="34"/>
  <c r="AI122" i="34" s="1"/>
  <c r="AH124" i="34"/>
  <c r="AI124" i="34" s="1"/>
  <c r="AH126" i="34"/>
  <c r="AI126" i="34" s="1"/>
  <c r="AH128" i="34"/>
  <c r="AI128" i="34" s="1"/>
  <c r="AH130" i="34"/>
  <c r="AI130" i="34" s="1"/>
  <c r="AH132" i="34"/>
  <c r="AI132" i="34" s="1"/>
  <c r="AH134" i="34"/>
  <c r="AI134" i="34" s="1"/>
  <c r="AH136" i="34"/>
  <c r="AI136" i="34" s="1"/>
  <c r="AH138" i="34"/>
  <c r="AI138" i="34" s="1"/>
  <c r="AH140" i="34"/>
  <c r="AI140" i="34" s="1"/>
  <c r="AH142" i="34"/>
  <c r="AI142" i="34" s="1"/>
  <c r="AH144" i="34"/>
  <c r="AI144" i="34" s="1"/>
  <c r="AH146" i="34"/>
  <c r="AI146" i="34" s="1"/>
  <c r="AH148" i="34"/>
  <c r="AI148" i="34" s="1"/>
  <c r="AH150" i="34"/>
  <c r="AI150" i="34" s="1"/>
  <c r="AH152" i="34"/>
  <c r="AI152" i="34" s="1"/>
  <c r="AH154" i="34"/>
  <c r="AI154" i="34" s="1"/>
  <c r="AH156" i="34"/>
  <c r="AI156" i="34" s="1"/>
  <c r="AH158" i="34"/>
  <c r="AI158" i="34" s="1"/>
  <c r="AH160" i="34"/>
  <c r="AI160" i="34" s="1"/>
  <c r="AH162" i="34"/>
  <c r="AI162" i="34" s="1"/>
  <c r="AH164" i="34"/>
  <c r="AI164" i="34" s="1"/>
  <c r="AH166" i="34"/>
  <c r="AI166" i="34" s="1"/>
  <c r="AH168" i="34"/>
  <c r="AI168" i="34" s="1"/>
  <c r="AH170" i="34"/>
  <c r="AI170" i="34" s="1"/>
  <c r="AH172" i="34"/>
  <c r="AI172" i="34" s="1"/>
  <c r="AH174" i="34"/>
  <c r="AI174" i="34" s="1"/>
  <c r="AH176" i="34"/>
  <c r="AI176" i="34" s="1"/>
  <c r="AH178" i="34"/>
  <c r="AI178" i="34" s="1"/>
  <c r="AH180" i="34"/>
  <c r="AI180" i="34" s="1"/>
  <c r="AH182" i="34"/>
  <c r="AI182" i="34" s="1"/>
  <c r="AH184" i="34"/>
  <c r="AI184" i="34" s="1"/>
  <c r="AH186" i="34"/>
  <c r="AI186" i="34" s="1"/>
  <c r="AH188" i="34"/>
  <c r="AI188" i="34" s="1"/>
  <c r="AH190" i="34"/>
  <c r="AI190" i="34" s="1"/>
  <c r="AH192" i="34"/>
  <c r="AI192" i="34" s="1"/>
  <c r="AH194" i="34"/>
  <c r="AI194" i="34" s="1"/>
  <c r="AH196" i="34"/>
  <c r="AI196" i="34" s="1"/>
  <c r="AH198" i="34"/>
  <c r="AI198" i="34" s="1"/>
  <c r="AH200" i="34"/>
  <c r="AI200" i="34" s="1"/>
  <c r="AH202" i="34"/>
  <c r="AI202" i="34" s="1"/>
  <c r="AH204" i="34"/>
  <c r="AI204" i="34" s="1"/>
  <c r="AH206" i="34"/>
  <c r="AI206" i="34" s="1"/>
  <c r="AH208" i="34"/>
  <c r="AI208" i="34" s="1"/>
  <c r="AH210" i="34"/>
  <c r="AI210" i="34" s="1"/>
  <c r="AH212" i="34"/>
  <c r="AI212" i="34" s="1"/>
  <c r="AH214" i="34"/>
  <c r="AI214" i="34" s="1"/>
  <c r="AH216" i="34"/>
  <c r="AI216" i="34" s="1"/>
  <c r="AH218" i="34"/>
  <c r="AI218" i="34" s="1"/>
  <c r="AH220" i="34"/>
  <c r="AI220" i="34" s="1"/>
  <c r="AH222" i="34"/>
  <c r="AI222" i="34" s="1"/>
  <c r="AH224" i="34"/>
  <c r="AI224" i="34" s="1"/>
  <c r="AH226" i="34"/>
  <c r="AI226" i="34" s="1"/>
  <c r="AH228" i="34"/>
  <c r="AI228" i="34" s="1"/>
  <c r="AH230" i="34"/>
  <c r="AI230" i="34" s="1"/>
  <c r="AH232" i="34"/>
  <c r="AI232" i="34" s="1"/>
  <c r="AH234" i="34"/>
  <c r="AI234" i="34" s="1"/>
  <c r="AH236" i="34"/>
  <c r="AI236" i="34" s="1"/>
  <c r="AH238" i="34"/>
  <c r="AI238" i="34" s="1"/>
  <c r="AH240" i="34"/>
  <c r="AI240" i="34" s="1"/>
  <c r="AH242" i="34"/>
  <c r="AI242" i="34" s="1"/>
  <c r="AH244" i="34"/>
  <c r="AI244" i="34" s="1"/>
  <c r="AH246" i="34"/>
  <c r="AI246" i="34" s="1"/>
  <c r="AH248" i="34"/>
  <c r="AI248" i="34" s="1"/>
  <c r="AH250" i="34"/>
  <c r="AI250" i="34" s="1"/>
  <c r="AH252" i="34"/>
  <c r="AI252" i="34" s="1"/>
  <c r="AH254" i="34"/>
  <c r="AI254" i="34" s="1"/>
  <c r="AH256" i="34"/>
  <c r="AI256" i="34" s="1"/>
  <c r="AH258" i="34"/>
  <c r="AI258" i="34" s="1"/>
  <c r="AH260" i="34"/>
  <c r="AI260" i="34" s="1"/>
  <c r="AH262" i="34"/>
  <c r="AI262" i="34" s="1"/>
  <c r="AH264" i="34"/>
  <c r="AI264" i="34" s="1"/>
  <c r="AH266" i="34"/>
  <c r="AI266" i="34" s="1"/>
  <c r="AH268" i="34"/>
  <c r="AI268" i="34" s="1"/>
  <c r="AH270" i="34"/>
  <c r="AI270" i="34" s="1"/>
  <c r="AH272" i="34"/>
  <c r="AI272" i="34" s="1"/>
  <c r="AH274" i="34"/>
  <c r="AI274" i="34" s="1"/>
  <c r="AH276" i="34"/>
  <c r="AI276" i="34" s="1"/>
  <c r="AH278" i="34"/>
  <c r="AI278" i="34" s="1"/>
  <c r="AH280" i="34"/>
  <c r="AI280" i="34" s="1"/>
  <c r="AH282" i="34"/>
  <c r="AI282" i="34" s="1"/>
  <c r="AH284" i="34"/>
  <c r="AI284" i="34" s="1"/>
  <c r="AH286" i="34"/>
  <c r="AI286" i="34" s="1"/>
  <c r="AH288" i="34"/>
  <c r="AI288" i="34" s="1"/>
  <c r="AH290" i="34"/>
  <c r="AI290" i="34" s="1"/>
  <c r="AH292" i="34"/>
  <c r="AI292" i="34" s="1"/>
  <c r="AH294" i="34"/>
  <c r="AI294" i="34" s="1"/>
  <c r="AH296" i="34"/>
  <c r="AI296" i="34" s="1"/>
  <c r="AH298" i="34"/>
  <c r="AI298" i="34" s="1"/>
  <c r="AH300" i="34"/>
  <c r="AI300" i="34" s="1"/>
  <c r="AH302" i="34"/>
  <c r="AI302" i="34" s="1"/>
  <c r="AH304" i="34"/>
  <c r="AI304" i="34" s="1"/>
  <c r="AH306" i="34"/>
  <c r="AI306" i="34" s="1"/>
  <c r="AH308" i="34"/>
  <c r="AI308" i="34" s="1"/>
  <c r="AH310" i="34"/>
  <c r="AI310" i="34" s="1"/>
  <c r="AH312" i="34"/>
  <c r="AI312" i="34" s="1"/>
  <c r="AH314" i="34"/>
  <c r="AI314" i="34" s="1"/>
  <c r="AH316" i="34"/>
  <c r="AI316" i="34" s="1"/>
  <c r="AH318" i="34"/>
  <c r="AI318" i="34" s="1"/>
  <c r="AH320" i="34"/>
  <c r="AI320" i="34" s="1"/>
  <c r="AH322" i="34"/>
  <c r="AI322" i="34" s="1"/>
  <c r="AH324" i="34"/>
  <c r="AI324" i="34" s="1"/>
  <c r="AH326" i="34"/>
  <c r="AI326" i="34" s="1"/>
  <c r="AH328" i="34"/>
  <c r="AI328" i="34" s="1"/>
  <c r="AH330" i="34"/>
  <c r="AI330" i="34" s="1"/>
  <c r="AH332" i="34"/>
  <c r="AI332" i="34" s="1"/>
  <c r="AH334" i="34"/>
  <c r="AI334" i="34" s="1"/>
  <c r="AH336" i="34"/>
  <c r="AI336" i="34" s="1"/>
  <c r="AH338" i="34"/>
  <c r="AI338" i="34" s="1"/>
  <c r="AH340" i="34"/>
  <c r="AI340" i="34" s="1"/>
  <c r="AH342" i="34"/>
  <c r="AI342" i="34" s="1"/>
  <c r="AH344" i="34"/>
  <c r="AI344" i="34" s="1"/>
  <c r="AH346" i="34"/>
  <c r="AI346" i="34" s="1"/>
  <c r="AH348" i="34"/>
  <c r="AI348" i="34" s="1"/>
  <c r="AH350" i="34"/>
  <c r="AI350" i="34" s="1"/>
  <c r="AH352" i="34"/>
  <c r="AI352" i="34" s="1"/>
  <c r="AH354" i="34"/>
  <c r="AI354" i="34" s="1"/>
  <c r="AH356" i="34"/>
  <c r="AI356" i="34" s="1"/>
  <c r="AH358" i="34"/>
  <c r="AI358" i="34" s="1"/>
  <c r="AH360" i="34"/>
  <c r="AI360" i="34" s="1"/>
  <c r="AH362" i="34"/>
  <c r="AI362" i="34" s="1"/>
  <c r="AH364" i="34"/>
  <c r="AI364" i="34" s="1"/>
  <c r="AH366" i="34"/>
  <c r="AI366" i="34" s="1"/>
  <c r="AH368" i="34"/>
  <c r="AI368" i="34" s="1"/>
  <c r="AH370" i="34"/>
  <c r="AI370" i="34" s="1"/>
  <c r="AH372" i="34"/>
  <c r="AI372" i="34" s="1"/>
  <c r="AH374" i="34"/>
  <c r="AI374" i="34" s="1"/>
  <c r="AH376" i="34"/>
  <c r="AI376" i="34" s="1"/>
  <c r="AH378" i="34"/>
  <c r="AI378" i="34" s="1"/>
  <c r="AH380" i="34"/>
  <c r="AI380" i="34" s="1"/>
  <c r="AH382" i="34"/>
  <c r="AI382" i="34" s="1"/>
  <c r="AH384" i="34"/>
  <c r="AI384" i="34" s="1"/>
  <c r="AH386" i="34"/>
  <c r="AI386" i="34" s="1"/>
  <c r="AH388" i="34"/>
  <c r="AI388" i="34" s="1"/>
  <c r="AH390" i="34"/>
  <c r="AI390" i="34" s="1"/>
  <c r="AH392" i="34"/>
  <c r="AI392" i="34" s="1"/>
  <c r="AH394" i="34"/>
  <c r="AI394" i="34" s="1"/>
  <c r="AH396" i="34"/>
  <c r="AI396" i="34" s="1"/>
  <c r="AH398" i="34"/>
  <c r="AI398" i="34" s="1"/>
  <c r="AH400" i="34"/>
  <c r="AI400" i="34" s="1"/>
  <c r="AH402" i="34"/>
  <c r="AI402" i="34" s="1"/>
  <c r="AH404" i="34"/>
  <c r="AI404" i="34" s="1"/>
  <c r="AH406" i="34"/>
  <c r="AI406" i="34" s="1"/>
  <c r="AH408" i="34"/>
  <c r="AI408" i="34" s="1"/>
  <c r="AH410" i="34"/>
  <c r="AI410" i="34" s="1"/>
  <c r="AH412" i="34"/>
  <c r="AI412" i="34" s="1"/>
  <c r="AH414" i="34"/>
  <c r="AI414" i="34" s="1"/>
  <c r="AH416" i="34"/>
  <c r="AI416" i="34" s="1"/>
  <c r="AH418" i="34"/>
  <c r="AI418" i="34" s="1"/>
  <c r="AH420" i="34"/>
  <c r="AI420" i="34" s="1"/>
  <c r="AH422" i="34"/>
  <c r="AI422" i="34" s="1"/>
  <c r="AH424" i="34"/>
  <c r="AI424" i="34" s="1"/>
  <c r="AH426" i="34"/>
  <c r="AI426" i="34" s="1"/>
  <c r="AH428" i="34"/>
  <c r="AI428" i="34" s="1"/>
  <c r="AH430" i="34"/>
  <c r="AI430" i="34" s="1"/>
  <c r="AH432" i="34"/>
  <c r="AI432" i="34" s="1"/>
  <c r="AH434" i="34"/>
  <c r="AI434" i="34" s="1"/>
  <c r="AH436" i="34"/>
  <c r="AI436" i="34" s="1"/>
  <c r="AH438" i="34"/>
  <c r="AI438" i="34" s="1"/>
  <c r="AH440" i="34"/>
  <c r="AI440" i="34" s="1"/>
  <c r="AH442" i="34"/>
  <c r="AI442" i="34" s="1"/>
  <c r="AH444" i="34"/>
  <c r="AI444" i="34" s="1"/>
  <c r="AH446" i="34"/>
  <c r="AI446" i="34" s="1"/>
  <c r="AH448" i="34"/>
  <c r="AI448" i="34" s="1"/>
  <c r="AH450" i="34"/>
  <c r="AI450" i="34" s="1"/>
  <c r="AH452" i="34"/>
  <c r="AI452" i="34" s="1"/>
  <c r="AH454" i="34"/>
  <c r="AI454" i="34" s="1"/>
  <c r="AH456" i="34"/>
  <c r="AI456" i="34" s="1"/>
  <c r="AH458" i="34"/>
  <c r="AI458" i="34" s="1"/>
  <c r="AH460" i="34"/>
  <c r="AI460" i="34" s="1"/>
  <c r="AH462" i="34"/>
  <c r="AI462" i="34" s="1"/>
  <c r="AH464" i="34"/>
  <c r="AI464" i="34" s="1"/>
  <c r="AH466" i="34"/>
  <c r="AI466" i="34" s="1"/>
  <c r="AH468" i="34"/>
  <c r="AI468" i="34" s="1"/>
  <c r="AH470" i="34"/>
  <c r="AI470" i="34" s="1"/>
  <c r="AH472" i="34"/>
  <c r="AI472" i="34" s="1"/>
  <c r="AH474" i="34"/>
  <c r="AI474" i="34" s="1"/>
  <c r="AH476" i="34"/>
  <c r="AI476" i="34" s="1"/>
  <c r="AH478" i="34"/>
  <c r="AI478" i="34" s="1"/>
  <c r="AH480" i="34"/>
  <c r="AI480" i="34" s="1"/>
  <c r="AH482" i="34"/>
  <c r="AI482" i="34" s="1"/>
  <c r="AH484" i="34"/>
  <c r="AI484" i="34" s="1"/>
  <c r="AH486" i="34"/>
  <c r="AI486" i="34" s="1"/>
  <c r="AH488" i="34"/>
  <c r="AI488" i="34" s="1"/>
  <c r="AH490" i="34"/>
  <c r="AI490" i="34" s="1"/>
  <c r="AH492" i="34"/>
  <c r="AI492" i="34" s="1"/>
  <c r="AH494" i="34"/>
  <c r="AI494" i="34" s="1"/>
  <c r="AH496" i="34"/>
  <c r="AI496" i="34" s="1"/>
  <c r="AH498" i="34"/>
  <c r="AI498" i="34" s="1"/>
  <c r="AH500" i="34"/>
  <c r="AI500" i="34" s="1"/>
  <c r="AH502" i="34"/>
  <c r="AI502" i="34" s="1"/>
  <c r="AH504" i="34"/>
  <c r="AI504" i="34" s="1"/>
  <c r="AH506" i="34"/>
  <c r="AI506" i="34" s="1"/>
  <c r="AH508" i="34"/>
  <c r="AI508" i="34" s="1"/>
  <c r="AH510" i="34"/>
  <c r="AI510" i="34" s="1"/>
  <c r="AH512" i="34"/>
  <c r="AI512" i="34" s="1"/>
  <c r="AH514" i="34"/>
  <c r="AI514" i="34" s="1"/>
  <c r="AH516" i="34"/>
  <c r="AI516" i="34" s="1"/>
  <c r="AH518" i="34"/>
  <c r="AI518" i="34" s="1"/>
  <c r="AH520" i="34"/>
  <c r="AI520" i="34" s="1"/>
  <c r="AH522" i="34"/>
  <c r="AI522" i="34" s="1"/>
  <c r="AH524" i="34"/>
  <c r="AI524" i="34" s="1"/>
  <c r="AH526" i="34"/>
  <c r="AI526" i="34" s="1"/>
  <c r="AH528" i="34"/>
  <c r="AI528" i="34" s="1"/>
  <c r="AH530" i="34"/>
  <c r="AI530" i="34" s="1"/>
  <c r="AH532" i="34"/>
  <c r="AI532" i="34" s="1"/>
  <c r="AH534" i="34"/>
  <c r="AI534" i="34" s="1"/>
  <c r="AH536" i="34"/>
  <c r="AI536" i="34" s="1"/>
  <c r="AH538" i="34"/>
  <c r="AI538" i="34" s="1"/>
  <c r="AH540" i="34"/>
  <c r="AI540" i="34" s="1"/>
  <c r="AH542" i="34"/>
  <c r="AI542" i="34" s="1"/>
  <c r="AH544" i="34"/>
  <c r="AI544" i="34" s="1"/>
  <c r="AH546" i="34"/>
  <c r="AI546" i="34" s="1"/>
  <c r="AH548" i="34"/>
  <c r="AI548" i="34" s="1"/>
  <c r="AH550" i="34"/>
  <c r="AI550" i="34" s="1"/>
  <c r="AH552" i="34"/>
  <c r="AI552" i="34" s="1"/>
  <c r="AH554" i="34"/>
  <c r="AI554" i="34" s="1"/>
  <c r="AH556" i="34"/>
  <c r="AI556" i="34" s="1"/>
  <c r="AH558" i="34"/>
  <c r="AI558" i="34" s="1"/>
  <c r="AH560" i="34"/>
  <c r="AI560" i="34" s="1"/>
  <c r="AH562" i="34"/>
  <c r="AI562" i="34" s="1"/>
  <c r="AH564" i="34"/>
  <c r="AI564" i="34" s="1"/>
  <c r="AH566" i="34"/>
  <c r="AI566" i="34" s="1"/>
  <c r="AH568" i="34"/>
  <c r="AI568" i="34" s="1"/>
  <c r="AH570" i="34"/>
  <c r="AI570" i="34" s="1"/>
  <c r="AH572" i="34"/>
  <c r="AI572" i="34" s="1"/>
  <c r="AH574" i="34"/>
  <c r="AI574" i="34" s="1"/>
  <c r="AH576" i="34"/>
  <c r="AI576" i="34" s="1"/>
  <c r="AH578" i="34"/>
  <c r="AI578" i="34" s="1"/>
  <c r="AH580" i="34"/>
  <c r="AI580" i="34" s="1"/>
  <c r="AH582" i="34"/>
  <c r="AI582" i="34" s="1"/>
  <c r="AH584" i="34"/>
  <c r="AI584" i="34" s="1"/>
  <c r="AE11" i="38"/>
  <c r="AE18" i="38"/>
  <c r="AF18" i="38" s="1"/>
  <c r="AE19" i="38"/>
  <c r="AF19" i="38" s="1"/>
  <c r="AE26" i="38"/>
  <c r="AF26" i="38" s="1"/>
  <c r="AE27" i="38"/>
  <c r="AF27" i="38" s="1"/>
  <c r="AE34" i="38"/>
  <c r="AF34" i="38" s="1"/>
  <c r="AE35" i="38"/>
  <c r="AF35" i="38" s="1"/>
  <c r="AE42" i="38"/>
  <c r="AF42" i="38" s="1"/>
  <c r="AH42" i="38" s="1"/>
  <c r="AE43" i="38"/>
  <c r="AF43" i="38" s="1"/>
  <c r="AE50" i="38"/>
  <c r="AF50" i="38" s="1"/>
  <c r="AE51" i="38"/>
  <c r="AF51" i="38" s="1"/>
  <c r="AH51" i="38" s="1"/>
  <c r="AE58" i="38"/>
  <c r="AF58" i="38" s="1"/>
  <c r="AE59" i="38"/>
  <c r="AF59" i="38" s="1"/>
  <c r="AE66" i="38"/>
  <c r="AF66" i="38" s="1"/>
  <c r="AE67" i="38"/>
  <c r="AF67" i="38" s="1"/>
  <c r="AE74" i="38"/>
  <c r="AF74" i="38" s="1"/>
  <c r="AH74" i="38" s="1"/>
  <c r="AE75" i="38"/>
  <c r="AF75" i="38" s="1"/>
  <c r="AE82" i="38"/>
  <c r="AF82" i="38" s="1"/>
  <c r="AE83" i="38"/>
  <c r="AF83" i="38" s="1"/>
  <c r="AE90" i="38"/>
  <c r="AF90" i="38" s="1"/>
  <c r="AE91" i="38"/>
  <c r="AF91" i="38" s="1"/>
  <c r="AE98" i="38"/>
  <c r="AF98" i="38" s="1"/>
  <c r="AE99" i="38"/>
  <c r="AF99" i="38" s="1"/>
  <c r="AE106" i="38"/>
  <c r="AF106" i="38" s="1"/>
  <c r="AE107" i="38"/>
  <c r="AF107" i="38" s="1"/>
  <c r="AE114" i="38"/>
  <c r="AF114" i="38" s="1"/>
  <c r="AE115" i="38"/>
  <c r="AF115" i="38" s="1"/>
  <c r="AE122" i="38"/>
  <c r="AF122" i="38" s="1"/>
  <c r="AE123" i="38"/>
  <c r="AF123" i="38" s="1"/>
  <c r="AE130" i="38"/>
  <c r="AF130" i="38" s="1"/>
  <c r="AE131" i="38"/>
  <c r="AF131" i="38" s="1"/>
  <c r="AE138" i="38"/>
  <c r="AF138" i="38" s="1"/>
  <c r="AM138" i="38" s="1"/>
  <c r="AE139" i="38"/>
  <c r="AF139" i="38" s="1"/>
  <c r="AE146" i="38"/>
  <c r="AF146" i="38" s="1"/>
  <c r="AE147" i="38"/>
  <c r="AF147" i="38" s="1"/>
  <c r="AE154" i="38"/>
  <c r="AF154" i="38" s="1"/>
  <c r="AE155" i="38"/>
  <c r="AF155" i="38" s="1"/>
  <c r="AE162" i="38"/>
  <c r="AF162" i="38" s="1"/>
  <c r="AE163" i="38"/>
  <c r="AF163" i="38" s="1"/>
  <c r="AE170" i="38"/>
  <c r="AF170" i="38" s="1"/>
  <c r="AH170" i="38" s="1"/>
  <c r="AE171" i="38"/>
  <c r="AF171" i="38" s="1"/>
  <c r="AE178" i="38"/>
  <c r="AF178" i="38" s="1"/>
  <c r="AE179" i="38"/>
  <c r="AF179" i="38" s="1"/>
  <c r="AE186" i="38"/>
  <c r="AF186" i="38" s="1"/>
  <c r="AM186" i="38" s="1"/>
  <c r="AE187" i="38"/>
  <c r="AF187" i="38" s="1"/>
  <c r="AE194" i="38"/>
  <c r="AF194" i="38" s="1"/>
  <c r="AE195" i="38"/>
  <c r="AF195" i="38" s="1"/>
  <c r="AE202" i="38"/>
  <c r="AF202" i="38" s="1"/>
  <c r="AH202" i="38" s="1"/>
  <c r="AE203" i="38"/>
  <c r="AF203" i="38" s="1"/>
  <c r="AE210" i="38"/>
  <c r="AF210" i="38" s="1"/>
  <c r="AE211" i="38"/>
  <c r="AF211" i="38" s="1"/>
  <c r="AE218" i="38"/>
  <c r="AF218" i="38" s="1"/>
  <c r="AE219" i="38"/>
  <c r="AF219" i="38" s="1"/>
  <c r="AE226" i="38"/>
  <c r="AF226" i="38" s="1"/>
  <c r="AE227" i="38"/>
  <c r="AF227" i="38" s="1"/>
  <c r="AE234" i="38"/>
  <c r="AF234" i="38" s="1"/>
  <c r="AE235" i="38"/>
  <c r="AF235" i="38" s="1"/>
  <c r="AE242" i="38"/>
  <c r="AF242" i="38" s="1"/>
  <c r="AE243" i="38"/>
  <c r="AF243" i="38" s="1"/>
  <c r="AE250" i="38"/>
  <c r="AF250" i="38" s="1"/>
  <c r="AE251" i="38"/>
  <c r="AF251" i="38" s="1"/>
  <c r="AE258" i="38"/>
  <c r="AF258" i="38" s="1"/>
  <c r="AE259" i="38"/>
  <c r="AF259" i="38" s="1"/>
  <c r="AE266" i="38"/>
  <c r="AF266" i="38" s="1"/>
  <c r="AM266" i="38" s="1"/>
  <c r="AE267" i="38"/>
  <c r="AF267" i="38" s="1"/>
  <c r="AE274" i="38"/>
  <c r="AF274" i="38" s="1"/>
  <c r="AE275" i="38"/>
  <c r="AF275" i="38" s="1"/>
  <c r="AE282" i="38"/>
  <c r="AF282" i="38" s="1"/>
  <c r="AE283" i="38"/>
  <c r="AF283" i="38" s="1"/>
  <c r="AE290" i="38"/>
  <c r="AF290" i="38" s="1"/>
  <c r="AE291" i="38"/>
  <c r="AF291" i="38" s="1"/>
  <c r="AE298" i="38"/>
  <c r="AF298" i="38" s="1"/>
  <c r="AM298" i="38" s="1"/>
  <c r="AE299" i="38"/>
  <c r="AF299" i="38" s="1"/>
  <c r="AE306" i="38"/>
  <c r="AF306" i="38" s="1"/>
  <c r="AE307" i="38"/>
  <c r="AF307" i="38" s="1"/>
  <c r="AE314" i="38"/>
  <c r="AF314" i="38" s="1"/>
  <c r="AE315" i="38"/>
  <c r="AF315" i="38" s="1"/>
  <c r="AE322" i="38"/>
  <c r="AF322" i="38" s="1"/>
  <c r="AE323" i="38"/>
  <c r="AF323" i="38" s="1"/>
  <c r="AE330" i="38"/>
  <c r="AF330" i="38" s="1"/>
  <c r="AE331" i="38"/>
  <c r="AF331" i="38" s="1"/>
  <c r="AE338" i="38"/>
  <c r="AF338" i="38" s="1"/>
  <c r="AE339" i="38"/>
  <c r="AF339" i="38" s="1"/>
  <c r="AE346" i="38"/>
  <c r="AF346" i="38" s="1"/>
  <c r="AH346" i="38" s="1"/>
  <c r="AE348" i="38"/>
  <c r="AF348" i="38" s="1"/>
  <c r="AE349" i="38"/>
  <c r="AF349" i="38" s="1"/>
  <c r="AE356" i="38"/>
  <c r="AF356" i="38" s="1"/>
  <c r="AE357" i="38"/>
  <c r="AF357" i="38" s="1"/>
  <c r="AE364" i="38"/>
  <c r="AF364" i="38" s="1"/>
  <c r="AE365" i="38"/>
  <c r="AF365" i="38" s="1"/>
  <c r="AE372" i="38"/>
  <c r="AF372" i="38" s="1"/>
  <c r="AE373" i="38"/>
  <c r="AF373" i="38" s="1"/>
  <c r="AH373" i="38" s="1"/>
  <c r="AE380" i="38"/>
  <c r="AF380" i="38" s="1"/>
  <c r="AE381" i="38"/>
  <c r="AF381" i="38" s="1"/>
  <c r="AE388" i="38"/>
  <c r="AF388" i="38" s="1"/>
  <c r="AE389" i="38"/>
  <c r="AF389" i="38" s="1"/>
  <c r="AH389" i="38" s="1"/>
  <c r="AE396" i="38"/>
  <c r="AF396" i="38" s="1"/>
  <c r="AE397" i="38"/>
  <c r="AF397" i="38" s="1"/>
  <c r="AE404" i="38"/>
  <c r="AF404" i="38" s="1"/>
  <c r="AH404" i="38" s="1"/>
  <c r="AE405" i="38"/>
  <c r="AF405" i="38" s="1"/>
  <c r="AH405" i="38" s="1"/>
  <c r="AE412" i="38"/>
  <c r="AF412" i="38" s="1"/>
  <c r="AE413" i="38"/>
  <c r="AF413" i="38" s="1"/>
  <c r="AE420" i="38"/>
  <c r="AF420" i="38" s="1"/>
  <c r="AE421" i="38"/>
  <c r="AF421" i="38" s="1"/>
  <c r="AH421" i="38" s="1"/>
  <c r="AE428" i="38"/>
  <c r="AF428" i="38" s="1"/>
  <c r="AE429" i="38"/>
  <c r="AF429" i="38" s="1"/>
  <c r="AE436" i="38"/>
  <c r="AF436" i="38" s="1"/>
  <c r="AH436" i="38" s="1"/>
  <c r="AE437" i="38"/>
  <c r="AF437" i="38" s="1"/>
  <c r="AH437" i="38" s="1"/>
  <c r="AE442" i="38"/>
  <c r="AF442" i="38" s="1"/>
  <c r="AE451" i="38"/>
  <c r="AF451" i="38" s="1"/>
  <c r="AE452" i="38"/>
  <c r="AF452" i="38" s="1"/>
  <c r="AE459" i="38"/>
  <c r="AF459" i="38" s="1"/>
  <c r="AE460" i="38"/>
  <c r="AF460" i="38" s="1"/>
  <c r="AE467" i="38"/>
  <c r="AF467" i="38" s="1"/>
  <c r="AE468" i="38"/>
  <c r="AF468" i="38" s="1"/>
  <c r="AE475" i="38"/>
  <c r="AF475" i="38" s="1"/>
  <c r="AE476" i="38"/>
  <c r="AF476" i="38" s="1"/>
  <c r="AE483" i="38"/>
  <c r="AF483" i="38" s="1"/>
  <c r="AE484" i="38"/>
  <c r="AF484" i="38" s="1"/>
  <c r="AE491" i="38"/>
  <c r="AF491" i="38" s="1"/>
  <c r="AE492" i="38"/>
  <c r="AF492" i="38" s="1"/>
  <c r="AE499" i="38"/>
  <c r="AF499" i="38" s="1"/>
  <c r="AE500" i="38"/>
  <c r="AF500" i="38" s="1"/>
  <c r="AE507" i="38"/>
  <c r="AF507" i="38" s="1"/>
  <c r="AE508" i="38"/>
  <c r="AF508" i="38" s="1"/>
  <c r="AE515" i="38"/>
  <c r="AF515" i="38" s="1"/>
  <c r="AE516" i="38"/>
  <c r="AF516" i="38" s="1"/>
  <c r="AE523" i="38"/>
  <c r="AF523" i="38" s="1"/>
  <c r="AE524" i="38"/>
  <c r="AF524" i="38" s="1"/>
  <c r="AE531" i="38"/>
  <c r="AF531" i="38" s="1"/>
  <c r="AE532" i="38"/>
  <c r="AF532" i="38" s="1"/>
  <c r="AE539" i="38"/>
  <c r="AF539" i="38" s="1"/>
  <c r="AE540" i="38"/>
  <c r="AF540" i="38" s="1"/>
  <c r="AE547" i="38"/>
  <c r="AF547" i="38" s="1"/>
  <c r="AE548" i="38"/>
  <c r="AF548" i="38" s="1"/>
  <c r="AE555" i="38"/>
  <c r="AF555" i="38" s="1"/>
  <c r="AE556" i="38"/>
  <c r="AF556" i="38" s="1"/>
  <c r="AE563" i="38"/>
  <c r="AF563" i="38" s="1"/>
  <c r="AE564" i="38"/>
  <c r="AF564" i="38" s="1"/>
  <c r="AE571" i="38"/>
  <c r="AF571" i="38" s="1"/>
  <c r="AH571" i="38" s="1"/>
  <c r="AE572" i="38"/>
  <c r="AF572" i="38" s="1"/>
  <c r="AE579" i="38"/>
  <c r="AF579" i="38" s="1"/>
  <c r="AE580" i="38"/>
  <c r="AF580" i="38" s="1"/>
  <c r="AH580" i="38" s="1"/>
  <c r="AE587" i="38"/>
  <c r="AF587" i="38" s="1"/>
  <c r="AH587" i="38" s="1"/>
  <c r="AE588" i="38"/>
  <c r="AF588" i="38" s="1"/>
  <c r="AE595" i="38"/>
  <c r="AF595" i="38" s="1"/>
  <c r="AE596" i="38"/>
  <c r="AF596" i="38" s="1"/>
  <c r="AH596" i="38" s="1"/>
  <c r="AE603" i="38"/>
  <c r="AF603" i="38" s="1"/>
  <c r="AH603" i="38" s="1"/>
  <c r="AE604" i="38"/>
  <c r="AF604" i="38" s="1"/>
  <c r="AE611" i="38"/>
  <c r="AF611" i="38" s="1"/>
  <c r="AE612" i="38"/>
  <c r="AF612" i="38" s="1"/>
  <c r="AH612" i="38" s="1"/>
  <c r="AE619" i="38"/>
  <c r="AF619" i="38" s="1"/>
  <c r="AE620" i="38"/>
  <c r="AF620" i="38" s="1"/>
  <c r="AE627" i="38"/>
  <c r="AF627" i="38" s="1"/>
  <c r="AE628" i="38"/>
  <c r="AF628" i="38" s="1"/>
  <c r="AE635" i="38"/>
  <c r="AF635" i="38" s="1"/>
  <c r="AE636" i="38"/>
  <c r="AF636" i="38" s="1"/>
  <c r="AE643" i="38"/>
  <c r="AF643" i="38" s="1"/>
  <c r="AE644" i="38"/>
  <c r="AF644" i="38" s="1"/>
  <c r="AE651" i="38"/>
  <c r="AF651" i="38" s="1"/>
  <c r="AE652" i="38"/>
  <c r="AF652" i="38" s="1"/>
  <c r="AE659" i="38"/>
  <c r="AF659" i="38" s="1"/>
  <c r="AE660" i="38"/>
  <c r="AF660" i="38" s="1"/>
  <c r="AE667" i="38"/>
  <c r="AF667" i="38" s="1"/>
  <c r="AH667" i="38" s="1"/>
  <c r="AE668" i="38"/>
  <c r="AF668" i="38" s="1"/>
  <c r="AE675" i="38"/>
  <c r="AF675" i="38" s="1"/>
  <c r="AE676" i="38"/>
  <c r="AF676" i="38" s="1"/>
  <c r="AE683" i="38"/>
  <c r="AF683" i="38" s="1"/>
  <c r="AE684" i="38"/>
  <c r="AF684" i="38" s="1"/>
  <c r="AE691" i="38"/>
  <c r="AF691" i="38" s="1"/>
  <c r="AE692" i="38"/>
  <c r="AF692" i="38" s="1"/>
  <c r="AE699" i="38"/>
  <c r="AF699" i="38" s="1"/>
  <c r="AH699" i="38" s="1"/>
  <c r="AE700" i="38"/>
  <c r="AF700" i="38" s="1"/>
  <c r="AE707" i="38"/>
  <c r="AF707" i="38" s="1"/>
  <c r="AE708" i="38"/>
  <c r="AF708" i="38" s="1"/>
  <c r="AH708" i="38" s="1"/>
  <c r="AE715" i="38"/>
  <c r="AF715" i="38" s="1"/>
  <c r="AE716" i="38"/>
  <c r="AF716" i="38" s="1"/>
  <c r="AE723" i="38"/>
  <c r="AF723" i="38" s="1"/>
  <c r="AE724" i="38"/>
  <c r="AF724" i="38" s="1"/>
  <c r="AE731" i="38"/>
  <c r="AF731" i="38" s="1"/>
  <c r="AM731" i="38" s="1"/>
  <c r="AE732" i="38"/>
  <c r="AF732" i="38" s="1"/>
  <c r="AE739" i="38"/>
  <c r="AF739" i="38" s="1"/>
  <c r="AE740" i="38"/>
  <c r="AF740" i="38" s="1"/>
  <c r="AE747" i="38"/>
  <c r="AF747" i="38" s="1"/>
  <c r="AH747" i="38" s="1"/>
  <c r="AE748" i="38"/>
  <c r="AF748" i="38" s="1"/>
  <c r="AE755" i="38"/>
  <c r="AF755" i="38" s="1"/>
  <c r="AE1224" i="38"/>
  <c r="AF1224" i="38" s="1"/>
  <c r="AH1224" i="38" s="1"/>
  <c r="AE756" i="38"/>
  <c r="AF756" i="38" s="1"/>
  <c r="AH756" i="38" s="1"/>
  <c r="AE763" i="38"/>
  <c r="AF763" i="38" s="1"/>
  <c r="AE770" i="38"/>
  <c r="AF770" i="38" s="1"/>
  <c r="AE771" i="38"/>
  <c r="AF771" i="38" s="1"/>
  <c r="AE778" i="38"/>
  <c r="AF778" i="38" s="1"/>
  <c r="AM778" i="38" s="1"/>
  <c r="AE779" i="38"/>
  <c r="AF779" i="38" s="1"/>
  <c r="AE786" i="38"/>
  <c r="AF786" i="38" s="1"/>
  <c r="AE787" i="38"/>
  <c r="AF787" i="38" s="1"/>
  <c r="AE794" i="38"/>
  <c r="AF794" i="38" s="1"/>
  <c r="AM794" i="38" s="1"/>
  <c r="AE795" i="38"/>
  <c r="AF795" i="38" s="1"/>
  <c r="AE802" i="38"/>
  <c r="AF802" i="38" s="1"/>
  <c r="AE803" i="38"/>
  <c r="AF803" i="38" s="1"/>
  <c r="AE810" i="38"/>
  <c r="AF810" i="38" s="1"/>
  <c r="AM810" i="38" s="1"/>
  <c r="AE811" i="38"/>
  <c r="AF811" i="38" s="1"/>
  <c r="AE818" i="38"/>
  <c r="AF818" i="38" s="1"/>
  <c r="AE819" i="38"/>
  <c r="AF819" i="38" s="1"/>
  <c r="AE826" i="38"/>
  <c r="AF826" i="38" s="1"/>
  <c r="AH826" i="38" s="1"/>
  <c r="AE827" i="38"/>
  <c r="AF827" i="38" s="1"/>
  <c r="AE834" i="38"/>
  <c r="AF834" i="38" s="1"/>
  <c r="AE835" i="38"/>
  <c r="AF835" i="38" s="1"/>
  <c r="AE842" i="38"/>
  <c r="AF842" i="38" s="1"/>
  <c r="AH842" i="38" s="1"/>
  <c r="AE843" i="38"/>
  <c r="AF843" i="38" s="1"/>
  <c r="AE850" i="38"/>
  <c r="AF850" i="38" s="1"/>
  <c r="AE851" i="38"/>
  <c r="AF851" i="38" s="1"/>
  <c r="AE858" i="38"/>
  <c r="AF858" i="38" s="1"/>
  <c r="AH858" i="38" s="1"/>
  <c r="AE859" i="38"/>
  <c r="AF859" i="38" s="1"/>
  <c r="AE866" i="38"/>
  <c r="AF866" i="38" s="1"/>
  <c r="AE867" i="38"/>
  <c r="AF867" i="38" s="1"/>
  <c r="AE874" i="38"/>
  <c r="AF874" i="38" s="1"/>
  <c r="AM874" i="38" s="1"/>
  <c r="AE875" i="38"/>
  <c r="AF875" i="38" s="1"/>
  <c r="AE882" i="38"/>
  <c r="AF882" i="38" s="1"/>
  <c r="AE883" i="38"/>
  <c r="AF883" i="38" s="1"/>
  <c r="AE890" i="38"/>
  <c r="AF890" i="38" s="1"/>
  <c r="AH890" i="38" s="1"/>
  <c r="AE891" i="38"/>
  <c r="AF891" i="38" s="1"/>
  <c r="AE898" i="38"/>
  <c r="AF898" i="38" s="1"/>
  <c r="AE899" i="38"/>
  <c r="AF899" i="38" s="1"/>
  <c r="AE906" i="38"/>
  <c r="AF906" i="38" s="1"/>
  <c r="AM906" i="38" s="1"/>
  <c r="AE907" i="38"/>
  <c r="AF907" i="38" s="1"/>
  <c r="AE914" i="38"/>
  <c r="AF914" i="38" s="1"/>
  <c r="AE915" i="38"/>
  <c r="AF915" i="38" s="1"/>
  <c r="AE922" i="38"/>
  <c r="AF922" i="38" s="1"/>
  <c r="AM922" i="38" s="1"/>
  <c r="AE923" i="38"/>
  <c r="AF923" i="38" s="1"/>
  <c r="AE930" i="38"/>
  <c r="AF930" i="38" s="1"/>
  <c r="AE931" i="38"/>
  <c r="AF931" i="38" s="1"/>
  <c r="AE938" i="38"/>
  <c r="AF938" i="38" s="1"/>
  <c r="AM938" i="38" s="1"/>
  <c r="AE939" i="38"/>
  <c r="AF939" i="38" s="1"/>
  <c r="AE946" i="38"/>
  <c r="AF946" i="38" s="1"/>
  <c r="AE947" i="38"/>
  <c r="AF947" i="38" s="1"/>
  <c r="AE954" i="38"/>
  <c r="AF954" i="38" s="1"/>
  <c r="AH954" i="38" s="1"/>
  <c r="AE955" i="38"/>
  <c r="AF955" i="38" s="1"/>
  <c r="AE962" i="38"/>
  <c r="AF962" i="38" s="1"/>
  <c r="AE963" i="38"/>
  <c r="AF963" i="38" s="1"/>
  <c r="AE970" i="38"/>
  <c r="AF970" i="38" s="1"/>
  <c r="AM970" i="38" s="1"/>
  <c r="AE971" i="38"/>
  <c r="AF971" i="38" s="1"/>
  <c r="AE978" i="38"/>
  <c r="AF978" i="38" s="1"/>
  <c r="AE979" i="38"/>
  <c r="AF979" i="38" s="1"/>
  <c r="AE984" i="38"/>
  <c r="AF984" i="38" s="1"/>
  <c r="AE985" i="38"/>
  <c r="AF985" i="38" s="1"/>
  <c r="AE992" i="38"/>
  <c r="AF992" i="38" s="1"/>
  <c r="AE993" i="38"/>
  <c r="AF993" i="38" s="1"/>
  <c r="AH993" i="38" s="1"/>
  <c r="AE1000" i="38"/>
  <c r="AF1000" i="38" s="1"/>
  <c r="AE1001" i="38"/>
  <c r="AF1001" i="38" s="1"/>
  <c r="AE1002" i="38"/>
  <c r="AF1002" i="38" s="1"/>
  <c r="AE1009" i="38"/>
  <c r="AF1009" i="38" s="1"/>
  <c r="AM1009" i="38" s="1"/>
  <c r="AE1010" i="38"/>
  <c r="AF1010" i="38" s="1"/>
  <c r="AE1017" i="38"/>
  <c r="AF1017" i="38" s="1"/>
  <c r="AE1018" i="38"/>
  <c r="AF1018" i="38" s="1"/>
  <c r="AE1025" i="38"/>
  <c r="AF1025" i="38" s="1"/>
  <c r="AM1025" i="38" s="1"/>
  <c r="AE1027" i="38"/>
  <c r="AF1027" i="38" s="1"/>
  <c r="AH1027" i="38" s="1"/>
  <c r="AE1028" i="38"/>
  <c r="AF1028" i="38" s="1"/>
  <c r="AE1035" i="38"/>
  <c r="AF1035" i="38" s="1"/>
  <c r="AE1036" i="38"/>
  <c r="AF1036" i="38" s="1"/>
  <c r="AE1043" i="38"/>
  <c r="AF1043" i="38" s="1"/>
  <c r="AH1043" i="38" s="1"/>
  <c r="AE1044" i="38"/>
  <c r="AF1044" i="38" s="1"/>
  <c r="AE1051" i="38"/>
  <c r="AF1051" i="38" s="1"/>
  <c r="AE1052" i="38"/>
  <c r="AF1052" i="38" s="1"/>
  <c r="AE1059" i="38"/>
  <c r="AF1059" i="38" s="1"/>
  <c r="AM1059" i="38" s="1"/>
  <c r="AE1060" i="38"/>
  <c r="AF1060" i="38" s="1"/>
  <c r="AE1067" i="38"/>
  <c r="AF1067" i="38" s="1"/>
  <c r="AE1068" i="38"/>
  <c r="AF1068" i="38" s="1"/>
  <c r="AE1075" i="38"/>
  <c r="AF1075" i="38" s="1"/>
  <c r="AH1075" i="38" s="1"/>
  <c r="AE1076" i="38"/>
  <c r="AF1076" i="38" s="1"/>
  <c r="AE1083" i="38"/>
  <c r="AF1083" i="38" s="1"/>
  <c r="AE1084" i="38"/>
  <c r="AF1084" i="38" s="1"/>
  <c r="AE1091" i="38"/>
  <c r="AF1091" i="38" s="1"/>
  <c r="AH1091" i="38" s="1"/>
  <c r="AE1092" i="38"/>
  <c r="AF1092" i="38" s="1"/>
  <c r="AE1099" i="38"/>
  <c r="AF1099" i="38" s="1"/>
  <c r="AE1100" i="38"/>
  <c r="AF1100" i="38" s="1"/>
  <c r="AE1107" i="38"/>
  <c r="AF1107" i="38" s="1"/>
  <c r="AM1107" i="38" s="1"/>
  <c r="AE1108" i="38"/>
  <c r="AF1108" i="38" s="1"/>
  <c r="AE1115" i="38"/>
  <c r="AF1115" i="38" s="1"/>
  <c r="AE1116" i="38"/>
  <c r="AF1116" i="38" s="1"/>
  <c r="AE1123" i="38"/>
  <c r="AF1123" i="38" s="1"/>
  <c r="AM1123" i="38" s="1"/>
  <c r="AE1124" i="38"/>
  <c r="AF1124" i="38" s="1"/>
  <c r="AE1131" i="38"/>
  <c r="AF1131" i="38" s="1"/>
  <c r="AE1132" i="38"/>
  <c r="AF1132" i="38" s="1"/>
  <c r="AE1139" i="38"/>
  <c r="AF1139" i="38" s="1"/>
  <c r="AM1139" i="38" s="1"/>
  <c r="AE1140" i="38"/>
  <c r="AF1140" i="38" s="1"/>
  <c r="AE1147" i="38"/>
  <c r="AF1147" i="38" s="1"/>
  <c r="AE1148" i="38"/>
  <c r="AF1148" i="38" s="1"/>
  <c r="AM1148" i="38" s="1"/>
  <c r="AE1155" i="38"/>
  <c r="AF1155" i="38" s="1"/>
  <c r="AH1155" i="38" s="1"/>
  <c r="AE1156" i="38"/>
  <c r="AF1156" i="38" s="1"/>
  <c r="AE1162" i="38"/>
  <c r="AF1162" i="38" s="1"/>
  <c r="AE1163" i="38"/>
  <c r="AF1163" i="38" s="1"/>
  <c r="AM1163" i="38" s="1"/>
  <c r="AE1170" i="38"/>
  <c r="AF1170" i="38" s="1"/>
  <c r="AH1170" i="38" s="1"/>
  <c r="AE1171" i="38"/>
  <c r="AF1171" i="38" s="1"/>
  <c r="AE1178" i="38"/>
  <c r="AF1178" i="38" s="1"/>
  <c r="AE1179" i="38"/>
  <c r="AF1179" i="38" s="1"/>
  <c r="AH1179" i="38" s="1"/>
  <c r="AE1185" i="38"/>
  <c r="AF1185" i="38" s="1"/>
  <c r="AM1185" i="38" s="1"/>
  <c r="AE1186" i="38"/>
  <c r="AF1186" i="38" s="1"/>
  <c r="AE1195" i="38"/>
  <c r="AF1195" i="38" s="1"/>
  <c r="AE1202" i="38"/>
  <c r="AF1202" i="38" s="1"/>
  <c r="AH1202" i="38" s="1"/>
  <c r="AE1203" i="38"/>
  <c r="AF1203" i="38" s="1"/>
  <c r="AH1203" i="38" s="1"/>
  <c r="AE1235" i="38"/>
  <c r="AF1235" i="38" s="1"/>
  <c r="AE1236" i="38"/>
  <c r="AF1236" i="38" s="1"/>
  <c r="AE1243" i="38"/>
  <c r="AF1243" i="38" s="1"/>
  <c r="AM1243" i="38" s="1"/>
  <c r="AE1244" i="38"/>
  <c r="AF1244" i="38" s="1"/>
  <c r="AH1244" i="38" s="1"/>
  <c r="AE1250" i="38"/>
  <c r="AF1250" i="38" s="1"/>
  <c r="AE1251" i="38"/>
  <c r="AF1251" i="38" s="1"/>
  <c r="AE1261" i="38"/>
  <c r="AF1261" i="38" s="1"/>
  <c r="AM1261" i="38" s="1"/>
  <c r="AE1262" i="38"/>
  <c r="AF1262" i="38" s="1"/>
  <c r="AH1262" i="38" s="1"/>
  <c r="AE1269" i="38"/>
  <c r="AF1269" i="38" s="1"/>
  <c r="AE1277" i="38"/>
  <c r="AF1277" i="38" s="1"/>
  <c r="AE1278" i="38"/>
  <c r="AF1278" i="38" s="1"/>
  <c r="AH1278" i="38" s="1"/>
  <c r="AE1285" i="38"/>
  <c r="AF1285" i="38" s="1"/>
  <c r="AM1285" i="38" s="1"/>
  <c r="AE1286" i="38"/>
  <c r="AF1286" i="38" s="1"/>
  <c r="AE1293" i="38"/>
  <c r="AF1293" i="38" s="1"/>
  <c r="AE1294" i="38"/>
  <c r="AF1294" i="38" s="1"/>
  <c r="AE1302" i="38"/>
  <c r="AF1302" i="38" s="1"/>
  <c r="AH1302" i="38" s="1"/>
  <c r="AE1303" i="38"/>
  <c r="AF1303" i="38" s="1"/>
  <c r="AE1310" i="38"/>
  <c r="AF1310" i="38" s="1"/>
  <c r="AE1311" i="38"/>
  <c r="AF1311" i="38" s="1"/>
  <c r="AM1311" i="38" s="1"/>
  <c r="AE1318" i="38"/>
  <c r="AF1318" i="38" s="1"/>
  <c r="AH1318" i="38" s="1"/>
  <c r="AE1319" i="38"/>
  <c r="AF1319" i="38" s="1"/>
  <c r="AE1326" i="38"/>
  <c r="AF1326" i="38" s="1"/>
  <c r="AE1327" i="38"/>
  <c r="AF1327" i="38" s="1"/>
  <c r="AM1327" i="38" s="1"/>
  <c r="AE1334" i="38"/>
  <c r="AF1334" i="38" s="1"/>
  <c r="AH1334" i="38" s="1"/>
  <c r="AE1335" i="38"/>
  <c r="AF1335" i="38" s="1"/>
  <c r="AE1342" i="38"/>
  <c r="AF1342" i="38" s="1"/>
  <c r="AE1343" i="38"/>
  <c r="AF1343" i="38" s="1"/>
  <c r="AM1343" i="38" s="1"/>
  <c r="AE1350" i="38"/>
  <c r="AF1350" i="38" s="1"/>
  <c r="AH1350" i="38" s="1"/>
  <c r="AE1351" i="38"/>
  <c r="AF1351" i="38" s="1"/>
  <c r="AE1358" i="38"/>
  <c r="AF1358" i="38" s="1"/>
  <c r="AE1359" i="38"/>
  <c r="AF1359" i="38" s="1"/>
  <c r="AM1359" i="38" s="1"/>
  <c r="AE1366" i="38"/>
  <c r="AF1366" i="38" s="1"/>
  <c r="AM1366" i="38" s="1"/>
  <c r="AE1372" i="38"/>
  <c r="AF1372" i="38" s="1"/>
  <c r="AE1373" i="38"/>
  <c r="AF1373" i="38" s="1"/>
  <c r="AE1380" i="38"/>
  <c r="AF1380" i="38" s="1"/>
  <c r="AM1380" i="38" s="1"/>
  <c r="AE1381" i="38"/>
  <c r="AF1381" i="38" s="1"/>
  <c r="AH1381" i="38" s="1"/>
  <c r="AE1388" i="38"/>
  <c r="AF1388" i="38" s="1"/>
  <c r="AE1389" i="38"/>
  <c r="AF1389" i="38" s="1"/>
  <c r="AE1396" i="38"/>
  <c r="AF1396" i="38" s="1"/>
  <c r="AM1396" i="38" s="1"/>
  <c r="AE1397" i="38"/>
  <c r="AF1397" i="38" s="1"/>
  <c r="AH1397" i="38" s="1"/>
  <c r="AE1404" i="38"/>
  <c r="AF1404" i="38" s="1"/>
  <c r="AE1405" i="38"/>
  <c r="AF1405" i="38" s="1"/>
  <c r="AE1412" i="38"/>
  <c r="AF1412" i="38" s="1"/>
  <c r="AM1412" i="38" s="1"/>
  <c r="AE1413" i="38"/>
  <c r="AF1413" i="38" s="1"/>
  <c r="AH1413" i="38" s="1"/>
  <c r="AE1420" i="38"/>
  <c r="AF1420" i="38" s="1"/>
  <c r="AE1421" i="38"/>
  <c r="AF1421" i="38" s="1"/>
  <c r="AE1427" i="38"/>
  <c r="AF1427" i="38" s="1"/>
  <c r="AM1427" i="38" s="1"/>
  <c r="AE1434" i="38"/>
  <c r="AF1434" i="38" s="1"/>
  <c r="AM1434" i="38" s="1"/>
  <c r="AE1435" i="38"/>
  <c r="AF1435" i="38" s="1"/>
  <c r="AE1442" i="38"/>
  <c r="AF1442" i="38" s="1"/>
  <c r="AE1443" i="38"/>
  <c r="AF1443" i="38" s="1"/>
  <c r="AM1443" i="38" s="1"/>
  <c r="AE1449" i="38"/>
  <c r="AF1449" i="38" s="1"/>
  <c r="AH1449" i="38" s="1"/>
  <c r="AE1457" i="38"/>
  <c r="AF1457" i="38" s="1"/>
  <c r="AE1465" i="38"/>
  <c r="AF1465" i="38" s="1"/>
  <c r="AE1475" i="38"/>
  <c r="AF1475" i="38" s="1"/>
  <c r="AH1475" i="38" s="1"/>
  <c r="AE12" i="38"/>
  <c r="AF12" i="38" s="1"/>
  <c r="AE13" i="38"/>
  <c r="AF13" i="38" s="1"/>
  <c r="AE16" i="38"/>
  <c r="AF16" i="38" s="1"/>
  <c r="AE17" i="38"/>
  <c r="AF17" i="38" s="1"/>
  <c r="AH17" i="38" s="1"/>
  <c r="AE20" i="38"/>
  <c r="AF20" i="38" s="1"/>
  <c r="AM20" i="38" s="1"/>
  <c r="AE21" i="38"/>
  <c r="AF21" i="38" s="1"/>
  <c r="AE24" i="38"/>
  <c r="AF24" i="38" s="1"/>
  <c r="AE25" i="38"/>
  <c r="AF25" i="38" s="1"/>
  <c r="AE28" i="38"/>
  <c r="AF28" i="38" s="1"/>
  <c r="AE29" i="38"/>
  <c r="AF29" i="38" s="1"/>
  <c r="AE32" i="38"/>
  <c r="AF32" i="38" s="1"/>
  <c r="AE33" i="38"/>
  <c r="AF33" i="38" s="1"/>
  <c r="AE36" i="38"/>
  <c r="AF36" i="38" s="1"/>
  <c r="AH36" i="38" s="1"/>
  <c r="AE37" i="38"/>
  <c r="AF37" i="38" s="1"/>
  <c r="AE40" i="38"/>
  <c r="AF40" i="38" s="1"/>
  <c r="AE41" i="38"/>
  <c r="AF41" i="38" s="1"/>
  <c r="AH41" i="38" s="1"/>
  <c r="AE44" i="38"/>
  <c r="AF44" i="38" s="1"/>
  <c r="AE45" i="38"/>
  <c r="AF45" i="38" s="1"/>
  <c r="AE48" i="38"/>
  <c r="AF48" i="38" s="1"/>
  <c r="AE49" i="38"/>
  <c r="AF49" i="38" s="1"/>
  <c r="AE52" i="38"/>
  <c r="AF52" i="38" s="1"/>
  <c r="AE53" i="38"/>
  <c r="AF53" i="38" s="1"/>
  <c r="AE56" i="38"/>
  <c r="AF56" i="38" s="1"/>
  <c r="AE57" i="38"/>
  <c r="AF57" i="38" s="1"/>
  <c r="AE60" i="38"/>
  <c r="AF60" i="38" s="1"/>
  <c r="AH60" i="38" s="1"/>
  <c r="AE61" i="38"/>
  <c r="AF61" i="38" s="1"/>
  <c r="AE64" i="38"/>
  <c r="AF64" i="38" s="1"/>
  <c r="AE65" i="38"/>
  <c r="AF65" i="38" s="1"/>
  <c r="AE68" i="38"/>
  <c r="AF68" i="38" s="1"/>
  <c r="AE69" i="38"/>
  <c r="AF69" i="38" s="1"/>
  <c r="AE72" i="38"/>
  <c r="AF72" i="38" s="1"/>
  <c r="AE73" i="38"/>
  <c r="AF73" i="38" s="1"/>
  <c r="AE76" i="38"/>
  <c r="AF76" i="38" s="1"/>
  <c r="AE77" i="38"/>
  <c r="AF77" i="38" s="1"/>
  <c r="AE80" i="38"/>
  <c r="AF80" i="38" s="1"/>
  <c r="AE81" i="38"/>
  <c r="AF81" i="38" s="1"/>
  <c r="AH81" i="38" s="1"/>
  <c r="AE84" i="38"/>
  <c r="AF84" i="38" s="1"/>
  <c r="AM84" i="38" s="1"/>
  <c r="AE85" i="38"/>
  <c r="AF85" i="38" s="1"/>
  <c r="AE88" i="38"/>
  <c r="AF88" i="38" s="1"/>
  <c r="AE89" i="38"/>
  <c r="AF89" i="38" s="1"/>
  <c r="AE92" i="38"/>
  <c r="AF92" i="38" s="1"/>
  <c r="AE93" i="38"/>
  <c r="AF93" i="38" s="1"/>
  <c r="AE96" i="38"/>
  <c r="AF96" i="38" s="1"/>
  <c r="AE97" i="38"/>
  <c r="AF97" i="38" s="1"/>
  <c r="AE100" i="38"/>
  <c r="AF100" i="38" s="1"/>
  <c r="AH100" i="38" s="1"/>
  <c r="AE101" i="38"/>
  <c r="AF101" i="38" s="1"/>
  <c r="AE104" i="38"/>
  <c r="AF104" i="38" s="1"/>
  <c r="AE105" i="38"/>
  <c r="AF105" i="38" s="1"/>
  <c r="AH105" i="38" s="1"/>
  <c r="AE108" i="38"/>
  <c r="AF108" i="38" s="1"/>
  <c r="AE109" i="38"/>
  <c r="AF109" i="38" s="1"/>
  <c r="AE112" i="38"/>
  <c r="AF112" i="38" s="1"/>
  <c r="AE113" i="38"/>
  <c r="AF113" i="38" s="1"/>
  <c r="AE116" i="38"/>
  <c r="AF116" i="38" s="1"/>
  <c r="AE117" i="38"/>
  <c r="AF117" i="38" s="1"/>
  <c r="AE120" i="38"/>
  <c r="AF120" i="38" s="1"/>
  <c r="AE121" i="38"/>
  <c r="AF121" i="38" s="1"/>
  <c r="AE124" i="38"/>
  <c r="AF124" i="38" s="1"/>
  <c r="AH124" i="38" s="1"/>
  <c r="AE125" i="38"/>
  <c r="AF125" i="38" s="1"/>
  <c r="AE128" i="38"/>
  <c r="AF128" i="38" s="1"/>
  <c r="AE129" i="38"/>
  <c r="AF129" i="38" s="1"/>
  <c r="AE132" i="38"/>
  <c r="AF132" i="38" s="1"/>
  <c r="AE133" i="38"/>
  <c r="AF133" i="38" s="1"/>
  <c r="AE136" i="38"/>
  <c r="AF136" i="38" s="1"/>
  <c r="AE137" i="38"/>
  <c r="AF137" i="38" s="1"/>
  <c r="AE140" i="38"/>
  <c r="AF140" i="38" s="1"/>
  <c r="AE141" i="38"/>
  <c r="AF141" i="38" s="1"/>
  <c r="AE144" i="38"/>
  <c r="AF144" i="38" s="1"/>
  <c r="AE145" i="38"/>
  <c r="AF145" i="38" s="1"/>
  <c r="AH145" i="38" s="1"/>
  <c r="AE148" i="38"/>
  <c r="AF148" i="38" s="1"/>
  <c r="AM148" i="38" s="1"/>
  <c r="AE149" i="38"/>
  <c r="AF149" i="38" s="1"/>
  <c r="AE152" i="38"/>
  <c r="AF152" i="38" s="1"/>
  <c r="AE153" i="38"/>
  <c r="AF153" i="38" s="1"/>
  <c r="AE156" i="38"/>
  <c r="AF156" i="38" s="1"/>
  <c r="AE157" i="38"/>
  <c r="AF157" i="38" s="1"/>
  <c r="AE160" i="38"/>
  <c r="AF160" i="38" s="1"/>
  <c r="AE161" i="38"/>
  <c r="AF161" i="38" s="1"/>
  <c r="AE164" i="38"/>
  <c r="AF164" i="38" s="1"/>
  <c r="AH164" i="38" s="1"/>
  <c r="AE165" i="38"/>
  <c r="AF165" i="38" s="1"/>
  <c r="AE168" i="38"/>
  <c r="AF168" i="38" s="1"/>
  <c r="AE169" i="38"/>
  <c r="AF169" i="38" s="1"/>
  <c r="AH169" i="38" s="1"/>
  <c r="AE172" i="38"/>
  <c r="AF172" i="38" s="1"/>
  <c r="AE173" i="38"/>
  <c r="AF173" i="38" s="1"/>
  <c r="AE176" i="38"/>
  <c r="AF176" i="38" s="1"/>
  <c r="AE177" i="38"/>
  <c r="AF177" i="38" s="1"/>
  <c r="AE180" i="38"/>
  <c r="AF180" i="38" s="1"/>
  <c r="AE181" i="38"/>
  <c r="AF181" i="38" s="1"/>
  <c r="AE184" i="38"/>
  <c r="AF184" i="38" s="1"/>
  <c r="AE185" i="38"/>
  <c r="AF185" i="38" s="1"/>
  <c r="AE188" i="38"/>
  <c r="AF188" i="38" s="1"/>
  <c r="AH188" i="38" s="1"/>
  <c r="AE189" i="38"/>
  <c r="AF189" i="38" s="1"/>
  <c r="AE192" i="38"/>
  <c r="AF192" i="38" s="1"/>
  <c r="AE193" i="38"/>
  <c r="AF193" i="38" s="1"/>
  <c r="AE196" i="38"/>
  <c r="AF196" i="38" s="1"/>
  <c r="AE197" i="38"/>
  <c r="AF197" i="38" s="1"/>
  <c r="AE200" i="38"/>
  <c r="AF200" i="38" s="1"/>
  <c r="AE201" i="38"/>
  <c r="AF201" i="38" s="1"/>
  <c r="AE204" i="38"/>
  <c r="AF204" i="38" s="1"/>
  <c r="AE205" i="38"/>
  <c r="AF205" i="38" s="1"/>
  <c r="AE208" i="38"/>
  <c r="AF208" i="38" s="1"/>
  <c r="AE209" i="38"/>
  <c r="AF209" i="38" s="1"/>
  <c r="AH209" i="38" s="1"/>
  <c r="AE212" i="38"/>
  <c r="AF212" i="38" s="1"/>
  <c r="AM212" i="38" s="1"/>
  <c r="AE213" i="38"/>
  <c r="AF213" i="38" s="1"/>
  <c r="AE216" i="38"/>
  <c r="AF216" i="38" s="1"/>
  <c r="AE217" i="38"/>
  <c r="AF217" i="38" s="1"/>
  <c r="AE220" i="38"/>
  <c r="AF220" i="38" s="1"/>
  <c r="AE221" i="38"/>
  <c r="AF221" i="38" s="1"/>
  <c r="AE224" i="38"/>
  <c r="AF224" i="38" s="1"/>
  <c r="AE225" i="38"/>
  <c r="AF225" i="38" s="1"/>
  <c r="AE228" i="38"/>
  <c r="AF228" i="38" s="1"/>
  <c r="AH228" i="38" s="1"/>
  <c r="AE229" i="38"/>
  <c r="AF229" i="38" s="1"/>
  <c r="AE232" i="38"/>
  <c r="AF232" i="38" s="1"/>
  <c r="AE233" i="38"/>
  <c r="AF233" i="38" s="1"/>
  <c r="AH233" i="38" s="1"/>
  <c r="AE236" i="38"/>
  <c r="AF236" i="38" s="1"/>
  <c r="AE237" i="38"/>
  <c r="AF237" i="38" s="1"/>
  <c r="AE240" i="38"/>
  <c r="AF240" i="38" s="1"/>
  <c r="AE241" i="38"/>
  <c r="AF241" i="38" s="1"/>
  <c r="AE244" i="38"/>
  <c r="AF244" i="38" s="1"/>
  <c r="AE245" i="38"/>
  <c r="AF245" i="38" s="1"/>
  <c r="AE248" i="38"/>
  <c r="AF248" i="38" s="1"/>
  <c r="AE249" i="38"/>
  <c r="AF249" i="38" s="1"/>
  <c r="AE252" i="38"/>
  <c r="AF252" i="38" s="1"/>
  <c r="AH252" i="38" s="1"/>
  <c r="AE253" i="38"/>
  <c r="AF253" i="38" s="1"/>
  <c r="AE256" i="38"/>
  <c r="AF256" i="38" s="1"/>
  <c r="AE257" i="38"/>
  <c r="AF257" i="38" s="1"/>
  <c r="AE260" i="38"/>
  <c r="AF260" i="38" s="1"/>
  <c r="AE261" i="38"/>
  <c r="AF261" i="38" s="1"/>
  <c r="AE264" i="38"/>
  <c r="AF264" i="38" s="1"/>
  <c r="AE265" i="38"/>
  <c r="AF265" i="38" s="1"/>
  <c r="AE268" i="38"/>
  <c r="AF268" i="38" s="1"/>
  <c r="AH268" i="38" s="1"/>
  <c r="AE269" i="38"/>
  <c r="AF269" i="38" s="1"/>
  <c r="AE272" i="38"/>
  <c r="AF272" i="38" s="1"/>
  <c r="AE273" i="38"/>
  <c r="AF273" i="38" s="1"/>
  <c r="AH273" i="38" s="1"/>
  <c r="AE276" i="38"/>
  <c r="AF276" i="38" s="1"/>
  <c r="AE277" i="38"/>
  <c r="AF277" i="38" s="1"/>
  <c r="AE280" i="38"/>
  <c r="AF280" i="38" s="1"/>
  <c r="AE281" i="38"/>
  <c r="AF281" i="38" s="1"/>
  <c r="AE284" i="38"/>
  <c r="AF284" i="38" s="1"/>
  <c r="AH284" i="38" s="1"/>
  <c r="AE285" i="38"/>
  <c r="AF285" i="38" s="1"/>
  <c r="AE288" i="38"/>
  <c r="AF288" i="38" s="1"/>
  <c r="AE289" i="38"/>
  <c r="AF289" i="38" s="1"/>
  <c r="AH289" i="38" s="1"/>
  <c r="AE292" i="38"/>
  <c r="AF292" i="38" s="1"/>
  <c r="AE293" i="38"/>
  <c r="AF293" i="38" s="1"/>
  <c r="AE296" i="38"/>
  <c r="AF296" i="38" s="1"/>
  <c r="AE297" i="38"/>
  <c r="AF297" i="38" s="1"/>
  <c r="AE300" i="38"/>
  <c r="AF300" i="38" s="1"/>
  <c r="AH300" i="38" s="1"/>
  <c r="AE301" i="38"/>
  <c r="AF301" i="38" s="1"/>
  <c r="AE304" i="38"/>
  <c r="AF304" i="38" s="1"/>
  <c r="AE305" i="38"/>
  <c r="AF305" i="38" s="1"/>
  <c r="AH305" i="38" s="1"/>
  <c r="AE308" i="38"/>
  <c r="AF308" i="38" s="1"/>
  <c r="AE309" i="38"/>
  <c r="AF309" i="38" s="1"/>
  <c r="AE312" i="38"/>
  <c r="AF312" i="38" s="1"/>
  <c r="AE313" i="38"/>
  <c r="AF313" i="38" s="1"/>
  <c r="AE316" i="38"/>
  <c r="AF316" i="38" s="1"/>
  <c r="AH316" i="38" s="1"/>
  <c r="AE317" i="38"/>
  <c r="AF317" i="38" s="1"/>
  <c r="AE320" i="38"/>
  <c r="AF320" i="38" s="1"/>
  <c r="AE321" i="38"/>
  <c r="AF321" i="38" s="1"/>
  <c r="AH321" i="38" s="1"/>
  <c r="AE324" i="38"/>
  <c r="AF324" i="38" s="1"/>
  <c r="AE325" i="38"/>
  <c r="AF325" i="38" s="1"/>
  <c r="AE328" i="38"/>
  <c r="AF328" i="38" s="1"/>
  <c r="AE329" i="38"/>
  <c r="AF329" i="38" s="1"/>
  <c r="AE332" i="38"/>
  <c r="AF332" i="38" s="1"/>
  <c r="AH332" i="38" s="1"/>
  <c r="AE333" i="38"/>
  <c r="AF333" i="38" s="1"/>
  <c r="AE336" i="38"/>
  <c r="AF336" i="38" s="1"/>
  <c r="AE337" i="38"/>
  <c r="AF337" i="38" s="1"/>
  <c r="AH337" i="38" s="1"/>
  <c r="AE340" i="38"/>
  <c r="AF340" i="38" s="1"/>
  <c r="AE341" i="38"/>
  <c r="AF341" i="38" s="1"/>
  <c r="AE344" i="38"/>
  <c r="AF344" i="38" s="1"/>
  <c r="AE345" i="38"/>
  <c r="AF345" i="38" s="1"/>
  <c r="AE347" i="38"/>
  <c r="AF347" i="38" s="1"/>
  <c r="AE350" i="38"/>
  <c r="AF350" i="38" s="1"/>
  <c r="AE351" i="38"/>
  <c r="AF351" i="38" s="1"/>
  <c r="AE354" i="38"/>
  <c r="AF354" i="38" s="1"/>
  <c r="AE355" i="38"/>
  <c r="AF355" i="38" s="1"/>
  <c r="AE358" i="38"/>
  <c r="AF358" i="38" s="1"/>
  <c r="AE359" i="38"/>
  <c r="AF359" i="38" s="1"/>
  <c r="AE362" i="38"/>
  <c r="AF362" i="38" s="1"/>
  <c r="AM362" i="38" s="1"/>
  <c r="AE363" i="38"/>
  <c r="AF363" i="38" s="1"/>
  <c r="AE366" i="38"/>
  <c r="AF366" i="38" s="1"/>
  <c r="AE367" i="38"/>
  <c r="AF367" i="38" s="1"/>
  <c r="AE370" i="38"/>
  <c r="AF370" i="38" s="1"/>
  <c r="AM370" i="38" s="1"/>
  <c r="AE371" i="38"/>
  <c r="AF371" i="38" s="1"/>
  <c r="AE374" i="38"/>
  <c r="AF374" i="38" s="1"/>
  <c r="AE375" i="38"/>
  <c r="AF375" i="38" s="1"/>
  <c r="AE378" i="38"/>
  <c r="AF378" i="38" s="1"/>
  <c r="AE379" i="38"/>
  <c r="AF379" i="38" s="1"/>
  <c r="AH379" i="38" s="1"/>
  <c r="AE382" i="38"/>
  <c r="AF382" i="38" s="1"/>
  <c r="AE383" i="38"/>
  <c r="AF383" i="38" s="1"/>
  <c r="AE386" i="38"/>
  <c r="AF386" i="38" s="1"/>
  <c r="AE387" i="38"/>
  <c r="AF387" i="38" s="1"/>
  <c r="AH387" i="38" s="1"/>
  <c r="AE390" i="38"/>
  <c r="AF390" i="38" s="1"/>
  <c r="AE391" i="38"/>
  <c r="AF391" i="38" s="1"/>
  <c r="AE394" i="38"/>
  <c r="AF394" i="38" s="1"/>
  <c r="AE395" i="38"/>
  <c r="AF395" i="38" s="1"/>
  <c r="AE398" i="38"/>
  <c r="AF398" i="38" s="1"/>
  <c r="AE399" i="38"/>
  <c r="AF399" i="38" s="1"/>
  <c r="AE402" i="38"/>
  <c r="AF402" i="38" s="1"/>
  <c r="AH402" i="38" s="1"/>
  <c r="AE403" i="38"/>
  <c r="AF403" i="38" s="1"/>
  <c r="AE406" i="38"/>
  <c r="AF406" i="38" s="1"/>
  <c r="AE407" i="38"/>
  <c r="AF407" i="38" s="1"/>
  <c r="AE410" i="38"/>
  <c r="AF410" i="38" s="1"/>
  <c r="AH410" i="38" s="1"/>
  <c r="AE411" i="38"/>
  <c r="AF411" i="38" s="1"/>
  <c r="AE414" i="38"/>
  <c r="AF414" i="38" s="1"/>
  <c r="AE415" i="38"/>
  <c r="AF415" i="38" s="1"/>
  <c r="AE418" i="38"/>
  <c r="AF418" i="38" s="1"/>
  <c r="AE419" i="38"/>
  <c r="AF419" i="38" s="1"/>
  <c r="AE422" i="38"/>
  <c r="AF422" i="38" s="1"/>
  <c r="AE423" i="38"/>
  <c r="AF423" i="38" s="1"/>
  <c r="AE426" i="38"/>
  <c r="AF426" i="38" s="1"/>
  <c r="AM426" i="38" s="1"/>
  <c r="AE427" i="38"/>
  <c r="AF427" i="38" s="1"/>
  <c r="AE430" i="38"/>
  <c r="AF430" i="38" s="1"/>
  <c r="AE431" i="38"/>
  <c r="AF431" i="38" s="1"/>
  <c r="AE434" i="38"/>
  <c r="AF434" i="38" s="1"/>
  <c r="AM434" i="38" s="1"/>
  <c r="AE435" i="38"/>
  <c r="AF435" i="38" s="1"/>
  <c r="AE438" i="38"/>
  <c r="AF438" i="38" s="1"/>
  <c r="AE441" i="38"/>
  <c r="AF441" i="38" s="1"/>
  <c r="AH441" i="38" s="1"/>
  <c r="AE443" i="38"/>
  <c r="AF443" i="38" s="1"/>
  <c r="AM443" i="38" s="1"/>
  <c r="AE444" i="38"/>
  <c r="AF444" i="38" s="1"/>
  <c r="AE446" i="38"/>
  <c r="AF446" i="38" s="1"/>
  <c r="AE449" i="38"/>
  <c r="AF449" i="38" s="1"/>
  <c r="AE450" i="38"/>
  <c r="AF450" i="38" s="1"/>
  <c r="AE453" i="38"/>
  <c r="AF453" i="38" s="1"/>
  <c r="AH453" i="38" s="1"/>
  <c r="AE454" i="38"/>
  <c r="AF454" i="38" s="1"/>
  <c r="AE457" i="38"/>
  <c r="AF457" i="38" s="1"/>
  <c r="AE458" i="38"/>
  <c r="AF458" i="38" s="1"/>
  <c r="AH458" i="38" s="1"/>
  <c r="AE461" i="38"/>
  <c r="AF461" i="38" s="1"/>
  <c r="AE462" i="38"/>
  <c r="AF462" i="38" s="1"/>
  <c r="AE465" i="38"/>
  <c r="AF465" i="38" s="1"/>
  <c r="AE466" i="38"/>
  <c r="AF466" i="38" s="1"/>
  <c r="AE469" i="38"/>
  <c r="AF469" i="38" s="1"/>
  <c r="AH469" i="38" s="1"/>
  <c r="AE470" i="38"/>
  <c r="AF470" i="38" s="1"/>
  <c r="AE473" i="38"/>
  <c r="AF473" i="38" s="1"/>
  <c r="AE474" i="38"/>
  <c r="AF474" i="38" s="1"/>
  <c r="AH474" i="38" s="1"/>
  <c r="AE477" i="38"/>
  <c r="AF477" i="38" s="1"/>
  <c r="AE478" i="38"/>
  <c r="AF478" i="38" s="1"/>
  <c r="AE481" i="38"/>
  <c r="AF481" i="38" s="1"/>
  <c r="AE482" i="38"/>
  <c r="AF482" i="38" s="1"/>
  <c r="AE485" i="38"/>
  <c r="AF485" i="38" s="1"/>
  <c r="AH485" i="38" s="1"/>
  <c r="AE486" i="38"/>
  <c r="AF486" i="38" s="1"/>
  <c r="AE489" i="38"/>
  <c r="AF489" i="38" s="1"/>
  <c r="AE490" i="38"/>
  <c r="AF490" i="38" s="1"/>
  <c r="AH490" i="38" s="1"/>
  <c r="AE493" i="38"/>
  <c r="AF493" i="38" s="1"/>
  <c r="AE494" i="38"/>
  <c r="AF494" i="38" s="1"/>
  <c r="AE497" i="38"/>
  <c r="AF497" i="38" s="1"/>
  <c r="AE498" i="38"/>
  <c r="AF498" i="38" s="1"/>
  <c r="AE501" i="38"/>
  <c r="AF501" i="38" s="1"/>
  <c r="AH501" i="38" s="1"/>
  <c r="AE502" i="38"/>
  <c r="AF502" i="38" s="1"/>
  <c r="AE505" i="38"/>
  <c r="AF505" i="38" s="1"/>
  <c r="AE506" i="38"/>
  <c r="AF506" i="38" s="1"/>
  <c r="AH506" i="38" s="1"/>
  <c r="AE509" i="38"/>
  <c r="AF509" i="38" s="1"/>
  <c r="AE510" i="38"/>
  <c r="AF510" i="38" s="1"/>
  <c r="AE513" i="38"/>
  <c r="AF513" i="38" s="1"/>
  <c r="AE514" i="38"/>
  <c r="AF514" i="38" s="1"/>
  <c r="AE517" i="38"/>
  <c r="AF517" i="38" s="1"/>
  <c r="AH517" i="38" s="1"/>
  <c r="AE518" i="38"/>
  <c r="AF518" i="38" s="1"/>
  <c r="AE521" i="38"/>
  <c r="AF521" i="38" s="1"/>
  <c r="AE522" i="38"/>
  <c r="AF522" i="38" s="1"/>
  <c r="AH522" i="38" s="1"/>
  <c r="AE525" i="38"/>
  <c r="AF525" i="38" s="1"/>
  <c r="AE526" i="38"/>
  <c r="AF526" i="38" s="1"/>
  <c r="AE529" i="38"/>
  <c r="AF529" i="38" s="1"/>
  <c r="AE530" i="38"/>
  <c r="AF530" i="38" s="1"/>
  <c r="AE533" i="38"/>
  <c r="AF533" i="38" s="1"/>
  <c r="AH533" i="38" s="1"/>
  <c r="AE534" i="38"/>
  <c r="AF534" i="38" s="1"/>
  <c r="AE537" i="38"/>
  <c r="AF537" i="38" s="1"/>
  <c r="AE538" i="38"/>
  <c r="AF538" i="38" s="1"/>
  <c r="AH538" i="38" s="1"/>
  <c r="AE541" i="38"/>
  <c r="AF541" i="38" s="1"/>
  <c r="AE542" i="38"/>
  <c r="AF542" i="38" s="1"/>
  <c r="AE545" i="38"/>
  <c r="AF545" i="38" s="1"/>
  <c r="AE546" i="38"/>
  <c r="AF546" i="38" s="1"/>
  <c r="AE549" i="38"/>
  <c r="AF549" i="38" s="1"/>
  <c r="AH549" i="38" s="1"/>
  <c r="AE550" i="38"/>
  <c r="AF550" i="38" s="1"/>
  <c r="AE553" i="38"/>
  <c r="AF553" i="38" s="1"/>
  <c r="AE554" i="38"/>
  <c r="AF554" i="38" s="1"/>
  <c r="AH554" i="38" s="1"/>
  <c r="AE557" i="38"/>
  <c r="AF557" i="38" s="1"/>
  <c r="AE558" i="38"/>
  <c r="AF558" i="38" s="1"/>
  <c r="AE561" i="38"/>
  <c r="AF561" i="38" s="1"/>
  <c r="AE562" i="38"/>
  <c r="AF562" i="38" s="1"/>
  <c r="AE565" i="38"/>
  <c r="AF565" i="38" s="1"/>
  <c r="AH565" i="38" s="1"/>
  <c r="AE566" i="38"/>
  <c r="AF566" i="38" s="1"/>
  <c r="AE569" i="38"/>
  <c r="AF569" i="38" s="1"/>
  <c r="AE570" i="38"/>
  <c r="AF570" i="38" s="1"/>
  <c r="AH570" i="38" s="1"/>
  <c r="AE573" i="38"/>
  <c r="AF573" i="38" s="1"/>
  <c r="AE574" i="38"/>
  <c r="AF574" i="38" s="1"/>
  <c r="AE577" i="38"/>
  <c r="AF577" i="38" s="1"/>
  <c r="AE578" i="38"/>
  <c r="AF578" i="38" s="1"/>
  <c r="AE581" i="38"/>
  <c r="AF581" i="38" s="1"/>
  <c r="AH581" i="38" s="1"/>
  <c r="AE582" i="38"/>
  <c r="AF582" i="38" s="1"/>
  <c r="AE585" i="38"/>
  <c r="AF585" i="38" s="1"/>
  <c r="AE586" i="38"/>
  <c r="AF586" i="38" s="1"/>
  <c r="AH586" i="38" s="1"/>
  <c r="AE589" i="38"/>
  <c r="AF589" i="38" s="1"/>
  <c r="AE590" i="38"/>
  <c r="AF590" i="38" s="1"/>
  <c r="AE593" i="38"/>
  <c r="AF593" i="38" s="1"/>
  <c r="AE594" i="38"/>
  <c r="AF594" i="38" s="1"/>
  <c r="AE597" i="38"/>
  <c r="AF597" i="38" s="1"/>
  <c r="AH597" i="38" s="1"/>
  <c r="AE598" i="38"/>
  <c r="AF598" i="38" s="1"/>
  <c r="AE601" i="38"/>
  <c r="AF601" i="38" s="1"/>
  <c r="AE602" i="38"/>
  <c r="AF602" i="38" s="1"/>
  <c r="AH602" i="38" s="1"/>
  <c r="AE605" i="38"/>
  <c r="AF605" i="38" s="1"/>
  <c r="AE606" i="38"/>
  <c r="AF606" i="38" s="1"/>
  <c r="AE609" i="38"/>
  <c r="AF609" i="38" s="1"/>
  <c r="AE610" i="38"/>
  <c r="AF610" i="38" s="1"/>
  <c r="AE613" i="38"/>
  <c r="AF613" i="38" s="1"/>
  <c r="AH613" i="38" s="1"/>
  <c r="AE614" i="38"/>
  <c r="AF614" i="38" s="1"/>
  <c r="AE617" i="38"/>
  <c r="AF617" i="38" s="1"/>
  <c r="AE618" i="38"/>
  <c r="AF618" i="38" s="1"/>
  <c r="AH618" i="38" s="1"/>
  <c r="AE621" i="38"/>
  <c r="AF621" i="38" s="1"/>
  <c r="AE622" i="38"/>
  <c r="AF622" i="38" s="1"/>
  <c r="AE625" i="38"/>
  <c r="AF625" i="38" s="1"/>
  <c r="AE626" i="38"/>
  <c r="AF626" i="38" s="1"/>
  <c r="AE629" i="38"/>
  <c r="AF629" i="38" s="1"/>
  <c r="AH629" i="38" s="1"/>
  <c r="AE630" i="38"/>
  <c r="AF630" i="38" s="1"/>
  <c r="AE633" i="38"/>
  <c r="AF633" i="38" s="1"/>
  <c r="AE634" i="38"/>
  <c r="AF634" i="38" s="1"/>
  <c r="AH634" i="38" s="1"/>
  <c r="AE637" i="38"/>
  <c r="AF637" i="38" s="1"/>
  <c r="AE638" i="38"/>
  <c r="AF638" i="38" s="1"/>
  <c r="AE641" i="38"/>
  <c r="AF641" i="38" s="1"/>
  <c r="AE642" i="38"/>
  <c r="AF642" i="38" s="1"/>
  <c r="AE645" i="38"/>
  <c r="AF645" i="38" s="1"/>
  <c r="AH645" i="38" s="1"/>
  <c r="AE646" i="38"/>
  <c r="AF646" i="38" s="1"/>
  <c r="AE649" i="38"/>
  <c r="AF649" i="38" s="1"/>
  <c r="AE650" i="38"/>
  <c r="AF650" i="38" s="1"/>
  <c r="AH650" i="38" s="1"/>
  <c r="AE653" i="38"/>
  <c r="AF653" i="38" s="1"/>
  <c r="AE654" i="38"/>
  <c r="AF654" i="38" s="1"/>
  <c r="AE657" i="38"/>
  <c r="AF657" i="38" s="1"/>
  <c r="AE658" i="38"/>
  <c r="AF658" i="38" s="1"/>
  <c r="AE661" i="38"/>
  <c r="AF661" i="38" s="1"/>
  <c r="AH661" i="38" s="1"/>
  <c r="AE662" i="38"/>
  <c r="AF662" i="38" s="1"/>
  <c r="AE665" i="38"/>
  <c r="AF665" i="38" s="1"/>
  <c r="AE666" i="38"/>
  <c r="AF666" i="38" s="1"/>
  <c r="AH666" i="38" s="1"/>
  <c r="AE669" i="38"/>
  <c r="AF669" i="38" s="1"/>
  <c r="AE670" i="38"/>
  <c r="AF670" i="38" s="1"/>
  <c r="AE673" i="38"/>
  <c r="AF673" i="38" s="1"/>
  <c r="AE674" i="38"/>
  <c r="AF674" i="38" s="1"/>
  <c r="AE677" i="38"/>
  <c r="AF677" i="38" s="1"/>
  <c r="AH677" i="38" s="1"/>
  <c r="AE678" i="38"/>
  <c r="AF678" i="38" s="1"/>
  <c r="AE681" i="38"/>
  <c r="AF681" i="38" s="1"/>
  <c r="AE682" i="38"/>
  <c r="AF682" i="38" s="1"/>
  <c r="AH682" i="38" s="1"/>
  <c r="AE685" i="38"/>
  <c r="AF685" i="38" s="1"/>
  <c r="AE686" i="38"/>
  <c r="AF686" i="38" s="1"/>
  <c r="AE689" i="38"/>
  <c r="AF689" i="38" s="1"/>
  <c r="AE690" i="38"/>
  <c r="AF690" i="38" s="1"/>
  <c r="AE693" i="38"/>
  <c r="AF693" i="38" s="1"/>
  <c r="AH693" i="38" s="1"/>
  <c r="AE694" i="38"/>
  <c r="AF694" i="38" s="1"/>
  <c r="AE697" i="38"/>
  <c r="AF697" i="38" s="1"/>
  <c r="AE698" i="38"/>
  <c r="AF698" i="38" s="1"/>
  <c r="AH698" i="38" s="1"/>
  <c r="AE701" i="38"/>
  <c r="AF701" i="38" s="1"/>
  <c r="AE702" i="38"/>
  <c r="AF702" i="38" s="1"/>
  <c r="AE705" i="38"/>
  <c r="AF705" i="38" s="1"/>
  <c r="AE706" i="38"/>
  <c r="AF706" i="38" s="1"/>
  <c r="AE709" i="38"/>
  <c r="AF709" i="38" s="1"/>
  <c r="AH709" i="38" s="1"/>
  <c r="AE710" i="38"/>
  <c r="AF710" i="38" s="1"/>
  <c r="AE713" i="38"/>
  <c r="AF713" i="38" s="1"/>
  <c r="AE714" i="38"/>
  <c r="AF714" i="38" s="1"/>
  <c r="AH714" i="38" s="1"/>
  <c r="AE717" i="38"/>
  <c r="AF717" i="38" s="1"/>
  <c r="AE718" i="38"/>
  <c r="AF718" i="38" s="1"/>
  <c r="AE721" i="38"/>
  <c r="AF721" i="38" s="1"/>
  <c r="AE722" i="38"/>
  <c r="AF722" i="38" s="1"/>
  <c r="AE725" i="38"/>
  <c r="AF725" i="38" s="1"/>
  <c r="AH725" i="38" s="1"/>
  <c r="AE726" i="38"/>
  <c r="AF726" i="38" s="1"/>
  <c r="AE729" i="38"/>
  <c r="AF729" i="38" s="1"/>
  <c r="AE730" i="38"/>
  <c r="AF730" i="38" s="1"/>
  <c r="AH730" i="38" s="1"/>
  <c r="AE733" i="38"/>
  <c r="AF733" i="38" s="1"/>
  <c r="AE734" i="38"/>
  <c r="AF734" i="38" s="1"/>
  <c r="AE737" i="38"/>
  <c r="AF737" i="38" s="1"/>
  <c r="AE738" i="38"/>
  <c r="AF738" i="38" s="1"/>
  <c r="AE741" i="38"/>
  <c r="AF741" i="38" s="1"/>
  <c r="AH741" i="38" s="1"/>
  <c r="AE742" i="38"/>
  <c r="AF742" i="38" s="1"/>
  <c r="AE745" i="38"/>
  <c r="AF745" i="38" s="1"/>
  <c r="AE746" i="38"/>
  <c r="AF746" i="38" s="1"/>
  <c r="AH746" i="38" s="1"/>
  <c r="AE749" i="38"/>
  <c r="AF749" i="38" s="1"/>
  <c r="AE750" i="38"/>
  <c r="AF750" i="38" s="1"/>
  <c r="AE753" i="38"/>
  <c r="AF753" i="38" s="1"/>
  <c r="AE754" i="38"/>
  <c r="AF754" i="38" s="1"/>
  <c r="AE757" i="38"/>
  <c r="AF757" i="38" s="1"/>
  <c r="AH757" i="38" s="1"/>
  <c r="AE758" i="38"/>
  <c r="AF758" i="38" s="1"/>
  <c r="AE761" i="38"/>
  <c r="AF761" i="38" s="1"/>
  <c r="AE762" i="38"/>
  <c r="AF762" i="38" s="1"/>
  <c r="AM762" i="38" s="1"/>
  <c r="AE764" i="38"/>
  <c r="AF764" i="38" s="1"/>
  <c r="AE765" i="38"/>
  <c r="AF765" i="38" s="1"/>
  <c r="AE768" i="38"/>
  <c r="AF768" i="38" s="1"/>
  <c r="AE769" i="38"/>
  <c r="AF769" i="38" s="1"/>
  <c r="AM769" i="38" s="1"/>
  <c r="AE772" i="38"/>
  <c r="AF772" i="38" s="1"/>
  <c r="AM772" i="38" s="1"/>
  <c r="AE773" i="38"/>
  <c r="AF773" i="38" s="1"/>
  <c r="AE776" i="38"/>
  <c r="AF776" i="38" s="1"/>
  <c r="AE777" i="38"/>
  <c r="AF777" i="38" s="1"/>
  <c r="AE780" i="38"/>
  <c r="AF780" i="38" s="1"/>
  <c r="AM780" i="38" s="1"/>
  <c r="AE781" i="38"/>
  <c r="AF781" i="38" s="1"/>
  <c r="AE784" i="38"/>
  <c r="AF784" i="38" s="1"/>
  <c r="AE785" i="38"/>
  <c r="AF785" i="38" s="1"/>
  <c r="AH785" i="38" s="1"/>
  <c r="AE788" i="38"/>
  <c r="AF788" i="38" s="1"/>
  <c r="AE789" i="38"/>
  <c r="AF789" i="38" s="1"/>
  <c r="AE792" i="38"/>
  <c r="AF792" i="38" s="1"/>
  <c r="AE793" i="38"/>
  <c r="AF793" i="38" s="1"/>
  <c r="AM793" i="38" s="1"/>
  <c r="AE796" i="38"/>
  <c r="AF796" i="38" s="1"/>
  <c r="AE797" i="38"/>
  <c r="AF797" i="38" s="1"/>
  <c r="AE800" i="38"/>
  <c r="AF800" i="38" s="1"/>
  <c r="AE801" i="38"/>
  <c r="AF801" i="38" s="1"/>
  <c r="AH801" i="38" s="1"/>
  <c r="AE804" i="38"/>
  <c r="AF804" i="38" s="1"/>
  <c r="AE805" i="38"/>
  <c r="AF805" i="38" s="1"/>
  <c r="AE808" i="38"/>
  <c r="AF808" i="38" s="1"/>
  <c r="AE809" i="38"/>
  <c r="AF809" i="38" s="1"/>
  <c r="AM809" i="38" s="1"/>
  <c r="AE812" i="38"/>
  <c r="AF812" i="38" s="1"/>
  <c r="AE813" i="38"/>
  <c r="AF813" i="38" s="1"/>
  <c r="AE816" i="38"/>
  <c r="AF816" i="38" s="1"/>
  <c r="AE817" i="38"/>
  <c r="AF817" i="38" s="1"/>
  <c r="AH817" i="38" s="1"/>
  <c r="AE820" i="38"/>
  <c r="AF820" i="38" s="1"/>
  <c r="AE821" i="38"/>
  <c r="AF821" i="38" s="1"/>
  <c r="AE824" i="38"/>
  <c r="AF824" i="38" s="1"/>
  <c r="AE825" i="38"/>
  <c r="AF825" i="38" s="1"/>
  <c r="AM825" i="38" s="1"/>
  <c r="AE828" i="38"/>
  <c r="AF828" i="38" s="1"/>
  <c r="AE829" i="38"/>
  <c r="AF829" i="38" s="1"/>
  <c r="AE832" i="38"/>
  <c r="AF832" i="38" s="1"/>
  <c r="AE833" i="38"/>
  <c r="AF833" i="38" s="1"/>
  <c r="AH833" i="38" s="1"/>
  <c r="AE836" i="38"/>
  <c r="AF836" i="38" s="1"/>
  <c r="AE837" i="38"/>
  <c r="AF837" i="38" s="1"/>
  <c r="AE840" i="38"/>
  <c r="AF840" i="38" s="1"/>
  <c r="AE841" i="38"/>
  <c r="AF841" i="38" s="1"/>
  <c r="AM841" i="38" s="1"/>
  <c r="AE844" i="38"/>
  <c r="AF844" i="38" s="1"/>
  <c r="AE845" i="38"/>
  <c r="AF845" i="38" s="1"/>
  <c r="AE848" i="38"/>
  <c r="AF848" i="38" s="1"/>
  <c r="AE849" i="38"/>
  <c r="AF849" i="38" s="1"/>
  <c r="AH849" i="38" s="1"/>
  <c r="AE852" i="38"/>
  <c r="AF852" i="38" s="1"/>
  <c r="AE853" i="38"/>
  <c r="AF853" i="38" s="1"/>
  <c r="AE856" i="38"/>
  <c r="AF856" i="38" s="1"/>
  <c r="AE857" i="38"/>
  <c r="AF857" i="38" s="1"/>
  <c r="AM857" i="38" s="1"/>
  <c r="AE860" i="38"/>
  <c r="AF860" i="38" s="1"/>
  <c r="AE861" i="38"/>
  <c r="AF861" i="38" s="1"/>
  <c r="AE864" i="38"/>
  <c r="AF864" i="38" s="1"/>
  <c r="AE865" i="38"/>
  <c r="AF865" i="38" s="1"/>
  <c r="AH865" i="38" s="1"/>
  <c r="AE868" i="38"/>
  <c r="AF868" i="38" s="1"/>
  <c r="AE869" i="38"/>
  <c r="AF869" i="38" s="1"/>
  <c r="AE872" i="38"/>
  <c r="AF872" i="38" s="1"/>
  <c r="AE873" i="38"/>
  <c r="AF873" i="38" s="1"/>
  <c r="AM873" i="38" s="1"/>
  <c r="AE876" i="38"/>
  <c r="AF876" i="38" s="1"/>
  <c r="AE877" i="38"/>
  <c r="AF877" i="38" s="1"/>
  <c r="AE880" i="38"/>
  <c r="AF880" i="38" s="1"/>
  <c r="AE881" i="38"/>
  <c r="AF881" i="38" s="1"/>
  <c r="AH881" i="38" s="1"/>
  <c r="AE884" i="38"/>
  <c r="AF884" i="38" s="1"/>
  <c r="AE885" i="38"/>
  <c r="AF885" i="38" s="1"/>
  <c r="AE888" i="38"/>
  <c r="AF888" i="38" s="1"/>
  <c r="AE889" i="38"/>
  <c r="AF889" i="38" s="1"/>
  <c r="AM889" i="38" s="1"/>
  <c r="AE892" i="38"/>
  <c r="AF892" i="38" s="1"/>
  <c r="AE893" i="38"/>
  <c r="AF893" i="38" s="1"/>
  <c r="AE896" i="38"/>
  <c r="AF896" i="38" s="1"/>
  <c r="AE897" i="38"/>
  <c r="AF897" i="38" s="1"/>
  <c r="AH897" i="38" s="1"/>
  <c r="AE900" i="38"/>
  <c r="AF900" i="38" s="1"/>
  <c r="AE901" i="38"/>
  <c r="AF901" i="38" s="1"/>
  <c r="AE904" i="38"/>
  <c r="AF904" i="38" s="1"/>
  <c r="AE905" i="38"/>
  <c r="AF905" i="38" s="1"/>
  <c r="AM905" i="38" s="1"/>
  <c r="AE908" i="38"/>
  <c r="AF908" i="38" s="1"/>
  <c r="AE909" i="38"/>
  <c r="AF909" i="38" s="1"/>
  <c r="AE912" i="38"/>
  <c r="AF912" i="38" s="1"/>
  <c r="AE913" i="38"/>
  <c r="AF913" i="38" s="1"/>
  <c r="AH913" i="38" s="1"/>
  <c r="AE916" i="38"/>
  <c r="AF916" i="38" s="1"/>
  <c r="AE917" i="38"/>
  <c r="AF917" i="38" s="1"/>
  <c r="AE920" i="38"/>
  <c r="AF920" i="38" s="1"/>
  <c r="AE921" i="38"/>
  <c r="AF921" i="38" s="1"/>
  <c r="AM921" i="38" s="1"/>
  <c r="AE924" i="38"/>
  <c r="AF924" i="38" s="1"/>
  <c r="AE925" i="38"/>
  <c r="AF925" i="38" s="1"/>
  <c r="AE928" i="38"/>
  <c r="AF928" i="38" s="1"/>
  <c r="AE929" i="38"/>
  <c r="AF929" i="38" s="1"/>
  <c r="AH929" i="38" s="1"/>
  <c r="AE932" i="38"/>
  <c r="AF932" i="38" s="1"/>
  <c r="AE933" i="38"/>
  <c r="AF933" i="38" s="1"/>
  <c r="AE936" i="38"/>
  <c r="AF936" i="38" s="1"/>
  <c r="AE937" i="38"/>
  <c r="AF937" i="38" s="1"/>
  <c r="AM937" i="38" s="1"/>
  <c r="AE940" i="38"/>
  <c r="AF940" i="38" s="1"/>
  <c r="AE941" i="38"/>
  <c r="AF941" i="38" s="1"/>
  <c r="AE944" i="38"/>
  <c r="AF944" i="38" s="1"/>
  <c r="AE945" i="38"/>
  <c r="AF945" i="38" s="1"/>
  <c r="AH945" i="38" s="1"/>
  <c r="AE948" i="38"/>
  <c r="AF948" i="38" s="1"/>
  <c r="AE949" i="38"/>
  <c r="AF949" i="38" s="1"/>
  <c r="AE952" i="38"/>
  <c r="AF952" i="38" s="1"/>
  <c r="AE953" i="38"/>
  <c r="AF953" i="38" s="1"/>
  <c r="AM953" i="38" s="1"/>
  <c r="AE956" i="38"/>
  <c r="AF956" i="38" s="1"/>
  <c r="AE957" i="38"/>
  <c r="AF957" i="38" s="1"/>
  <c r="AE960" i="38"/>
  <c r="AF960" i="38" s="1"/>
  <c r="AE961" i="38"/>
  <c r="AF961" i="38" s="1"/>
  <c r="AH961" i="38" s="1"/>
  <c r="AE964" i="38"/>
  <c r="AF964" i="38" s="1"/>
  <c r="AE965" i="38"/>
  <c r="AF965" i="38" s="1"/>
  <c r="AE968" i="38"/>
  <c r="AF968" i="38" s="1"/>
  <c r="AE969" i="38"/>
  <c r="AF969" i="38" s="1"/>
  <c r="AM969" i="38" s="1"/>
  <c r="AE972" i="38"/>
  <c r="AF972" i="38" s="1"/>
  <c r="AE973" i="38"/>
  <c r="AF973" i="38" s="1"/>
  <c r="AE976" i="38"/>
  <c r="AF976" i="38" s="1"/>
  <c r="AE977" i="38"/>
  <c r="AF977" i="38" s="1"/>
  <c r="AH977" i="38" s="1"/>
  <c r="AE980" i="38"/>
  <c r="AF980" i="38" s="1"/>
  <c r="AE981" i="38"/>
  <c r="AF981" i="38" s="1"/>
  <c r="AE983" i="38"/>
  <c r="AF983" i="38" s="1"/>
  <c r="AE986" i="38"/>
  <c r="AF986" i="38" s="1"/>
  <c r="AH986" i="38" s="1"/>
  <c r="AE987" i="38"/>
  <c r="AF987" i="38" s="1"/>
  <c r="AE990" i="38"/>
  <c r="AF990" i="38" s="1"/>
  <c r="AE991" i="38"/>
  <c r="AF991" i="38" s="1"/>
  <c r="AE994" i="38"/>
  <c r="AF994" i="38" s="1"/>
  <c r="AM994" i="38" s="1"/>
  <c r="AE995" i="38"/>
  <c r="AF995" i="38" s="1"/>
  <c r="AE998" i="38"/>
  <c r="AF998" i="38" s="1"/>
  <c r="AE999" i="38"/>
  <c r="AF999" i="38" s="1"/>
  <c r="AE1003" i="38"/>
  <c r="AF1003" i="38" s="1"/>
  <c r="AM1003" i="38" s="1"/>
  <c r="AE1004" i="38"/>
  <c r="AF1004" i="38" s="1"/>
  <c r="AE1007" i="38"/>
  <c r="AF1007" i="38" s="1"/>
  <c r="AE1008" i="38"/>
  <c r="AF1008" i="38" s="1"/>
  <c r="AE1011" i="38"/>
  <c r="AF1011" i="38" s="1"/>
  <c r="AH1011" i="38" s="1"/>
  <c r="AE1012" i="38"/>
  <c r="AF1012" i="38" s="1"/>
  <c r="AE1015" i="38"/>
  <c r="AF1015" i="38" s="1"/>
  <c r="AE1016" i="38"/>
  <c r="AF1016" i="38" s="1"/>
  <c r="AE1019" i="38"/>
  <c r="AF1019" i="38" s="1"/>
  <c r="AM1019" i="38" s="1"/>
  <c r="AE1020" i="38"/>
  <c r="AF1020" i="38" s="1"/>
  <c r="AE1023" i="38"/>
  <c r="AF1023" i="38" s="1"/>
  <c r="AE1024" i="38"/>
  <c r="AF1024" i="38" s="1"/>
  <c r="AE1026" i="38"/>
  <c r="AF1026" i="38" s="1"/>
  <c r="AE1029" i="38"/>
  <c r="AF1029" i="38" s="1"/>
  <c r="AH1029" i="38" s="1"/>
  <c r="AE1030" i="38"/>
  <c r="AF1030" i="38" s="1"/>
  <c r="AE1033" i="38"/>
  <c r="AF1033" i="38" s="1"/>
  <c r="AE1034" i="38"/>
  <c r="AF1034" i="38" s="1"/>
  <c r="AE1037" i="38"/>
  <c r="AF1037" i="38" s="1"/>
  <c r="AH1037" i="38" s="1"/>
  <c r="AE1038" i="38"/>
  <c r="AF1038" i="38" s="1"/>
  <c r="AE1041" i="38"/>
  <c r="AF1041" i="38" s="1"/>
  <c r="AE1042" i="38"/>
  <c r="AF1042" i="38" s="1"/>
  <c r="AE1045" i="38"/>
  <c r="AF1045" i="38" s="1"/>
  <c r="AH1045" i="38" s="1"/>
  <c r="AE1046" i="38"/>
  <c r="AF1046" i="38" s="1"/>
  <c r="AE1049" i="38"/>
  <c r="AF1049" i="38" s="1"/>
  <c r="AE1050" i="38"/>
  <c r="AF1050" i="38" s="1"/>
  <c r="AH1050" i="38" s="1"/>
  <c r="AE1053" i="38"/>
  <c r="AF1053" i="38" s="1"/>
  <c r="AH1053" i="38" s="1"/>
  <c r="AE1054" i="38"/>
  <c r="AF1054" i="38" s="1"/>
  <c r="AE1057" i="38"/>
  <c r="AF1057" i="38" s="1"/>
  <c r="AE1058" i="38"/>
  <c r="AF1058" i="38" s="1"/>
  <c r="AE1061" i="38"/>
  <c r="AF1061" i="38" s="1"/>
  <c r="AH1061" i="38" s="1"/>
  <c r="AE1062" i="38"/>
  <c r="AF1062" i="38" s="1"/>
  <c r="AE1065" i="38"/>
  <c r="AF1065" i="38" s="1"/>
  <c r="AE1066" i="38"/>
  <c r="AF1066" i="38" s="1"/>
  <c r="AM1066" i="38" s="1"/>
  <c r="AE1069" i="38"/>
  <c r="AF1069" i="38" s="1"/>
  <c r="AH1069" i="38" s="1"/>
  <c r="AE1070" i="38"/>
  <c r="AF1070" i="38" s="1"/>
  <c r="AE1073" i="38"/>
  <c r="AF1073" i="38" s="1"/>
  <c r="AE1074" i="38"/>
  <c r="AF1074" i="38" s="1"/>
  <c r="AM1074" i="38" s="1"/>
  <c r="AE1077" i="38"/>
  <c r="AF1077" i="38" s="1"/>
  <c r="AH1077" i="38" s="1"/>
  <c r="AE1078" i="38"/>
  <c r="AF1078" i="38" s="1"/>
  <c r="AE1081" i="38"/>
  <c r="AF1081" i="38" s="1"/>
  <c r="AE1082" i="38"/>
  <c r="AF1082" i="38" s="1"/>
  <c r="AH1082" i="38" s="1"/>
  <c r="AE1085" i="38"/>
  <c r="AF1085" i="38" s="1"/>
  <c r="AH1085" i="38" s="1"/>
  <c r="AE1086" i="38"/>
  <c r="AF1086" i="38" s="1"/>
  <c r="AE1089" i="38"/>
  <c r="AF1089" i="38" s="1"/>
  <c r="AE1090" i="38"/>
  <c r="AF1090" i="38" s="1"/>
  <c r="AE1093" i="38"/>
  <c r="AF1093" i="38" s="1"/>
  <c r="AH1093" i="38" s="1"/>
  <c r="AE1094" i="38"/>
  <c r="AF1094" i="38" s="1"/>
  <c r="AE1097" i="38"/>
  <c r="AF1097" i="38" s="1"/>
  <c r="AE1098" i="38"/>
  <c r="AF1098" i="38" s="1"/>
  <c r="AM1098" i="38" s="1"/>
  <c r="AE1101" i="38"/>
  <c r="AF1101" i="38" s="1"/>
  <c r="AH1101" i="38" s="1"/>
  <c r="AE1102" i="38"/>
  <c r="AF1102" i="38" s="1"/>
  <c r="AE1105" i="38"/>
  <c r="AF1105" i="38" s="1"/>
  <c r="AE1106" i="38"/>
  <c r="AF1106" i="38" s="1"/>
  <c r="AM1106" i="38" s="1"/>
  <c r="AE1109" i="38"/>
  <c r="AF1109" i="38" s="1"/>
  <c r="AH1109" i="38" s="1"/>
  <c r="AE1110" i="38"/>
  <c r="AF1110" i="38" s="1"/>
  <c r="AE1113" i="38"/>
  <c r="AF1113" i="38" s="1"/>
  <c r="AE1114" i="38"/>
  <c r="AF1114" i="38" s="1"/>
  <c r="AH1114" i="38" s="1"/>
  <c r="AE1117" i="38"/>
  <c r="AF1117" i="38" s="1"/>
  <c r="AH1117" i="38" s="1"/>
  <c r="AE1118" i="38"/>
  <c r="AF1118" i="38" s="1"/>
  <c r="AE1121" i="38"/>
  <c r="AF1121" i="38" s="1"/>
  <c r="AE1122" i="38"/>
  <c r="AF1122" i="38" s="1"/>
  <c r="AE1125" i="38"/>
  <c r="AF1125" i="38" s="1"/>
  <c r="AH1125" i="38" s="1"/>
  <c r="AE1126" i="38"/>
  <c r="AF1126" i="38" s="1"/>
  <c r="AE1129" i="38"/>
  <c r="AF1129" i="38" s="1"/>
  <c r="AE1130" i="38"/>
  <c r="AF1130" i="38" s="1"/>
  <c r="AM1130" i="38" s="1"/>
  <c r="AE1133" i="38"/>
  <c r="AF1133" i="38" s="1"/>
  <c r="AH1133" i="38" s="1"/>
  <c r="AE1134" i="38"/>
  <c r="AF1134" i="38" s="1"/>
  <c r="AE1137" i="38"/>
  <c r="AF1137" i="38" s="1"/>
  <c r="AE1138" i="38"/>
  <c r="AF1138" i="38" s="1"/>
  <c r="AM1138" i="38" s="1"/>
  <c r="AE1141" i="38"/>
  <c r="AF1141" i="38" s="1"/>
  <c r="AH1141" i="38" s="1"/>
  <c r="AE1142" i="38"/>
  <c r="AF1142" i="38" s="1"/>
  <c r="AE1145" i="38"/>
  <c r="AF1145" i="38" s="1"/>
  <c r="AE1146" i="38"/>
  <c r="AF1146" i="38" s="1"/>
  <c r="AH1146" i="38" s="1"/>
  <c r="AE1149" i="38"/>
  <c r="AF1149" i="38" s="1"/>
  <c r="AH1149" i="38" s="1"/>
  <c r="AE1150" i="38"/>
  <c r="AF1150" i="38" s="1"/>
  <c r="AE1153" i="38"/>
  <c r="AF1153" i="38" s="1"/>
  <c r="AE1154" i="38"/>
  <c r="AF1154" i="38" s="1"/>
  <c r="AE1157" i="38"/>
  <c r="AF1157" i="38" s="1"/>
  <c r="AH1157" i="38" s="1"/>
  <c r="AE1158" i="38"/>
  <c r="AF1158" i="38" s="1"/>
  <c r="AE1161" i="38"/>
  <c r="AF1161" i="38" s="1"/>
  <c r="AE1164" i="38"/>
  <c r="AF1164" i="38" s="1"/>
  <c r="AE1165" i="38"/>
  <c r="AF1165" i="38" s="1"/>
  <c r="AM1165" i="38" s="1"/>
  <c r="AE1168" i="38"/>
  <c r="AF1168" i="38" s="1"/>
  <c r="AE1169" i="38"/>
  <c r="AF1169" i="38" s="1"/>
  <c r="AE1172" i="38"/>
  <c r="AF1172" i="38" s="1"/>
  <c r="AE1173" i="38"/>
  <c r="AF1173" i="38" s="1"/>
  <c r="AM1173" i="38" s="1"/>
  <c r="AE1176" i="38"/>
  <c r="AF1176" i="38" s="1"/>
  <c r="AE1177" i="38"/>
  <c r="AF1177" i="38" s="1"/>
  <c r="AE1180" i="38"/>
  <c r="AF1180" i="38" s="1"/>
  <c r="AE1181" i="38"/>
  <c r="AF1181" i="38" s="1"/>
  <c r="AM1181" i="38" s="1"/>
  <c r="AE1184" i="38"/>
  <c r="AF1184" i="38" s="1"/>
  <c r="AE1187" i="38"/>
  <c r="AF1187" i="38" s="1"/>
  <c r="AE1188" i="38"/>
  <c r="AF1188" i="38" s="1"/>
  <c r="AE1189" i="38"/>
  <c r="AF1189" i="38" s="1"/>
  <c r="AM1189" i="38" s="1"/>
  <c r="AE1192" i="38"/>
  <c r="AF1192" i="38" s="1"/>
  <c r="AE1193" i="38"/>
  <c r="AF1193" i="38" s="1"/>
  <c r="AE1194" i="38"/>
  <c r="AF1194" i="38" s="1"/>
  <c r="AE1196" i="38"/>
  <c r="AF1196" i="38" s="1"/>
  <c r="AH1196" i="38" s="1"/>
  <c r="AE1197" i="38"/>
  <c r="AF1197" i="38" s="1"/>
  <c r="AE1201" i="38"/>
  <c r="AF1201" i="38" s="1"/>
  <c r="AE1204" i="38"/>
  <c r="AF1204" i="38" s="1"/>
  <c r="AE1205" i="38"/>
  <c r="AF1205" i="38" s="1"/>
  <c r="AM1205" i="38" s="1"/>
  <c r="AE1209" i="38"/>
  <c r="AF1209" i="38" s="1"/>
  <c r="AE1210" i="38"/>
  <c r="AF1210" i="38" s="1"/>
  <c r="AE1213" i="38"/>
  <c r="AF1213" i="38" s="1"/>
  <c r="AE1214" i="38"/>
  <c r="AF1214" i="38" s="1"/>
  <c r="AH1214" i="38" s="1"/>
  <c r="AE1217" i="38"/>
  <c r="AF1217" i="38" s="1"/>
  <c r="AE1218" i="38"/>
  <c r="AF1218" i="38" s="1"/>
  <c r="AE1221" i="38"/>
  <c r="AF1221" i="38" s="1"/>
  <c r="AE1222" i="38"/>
  <c r="AF1222" i="38" s="1"/>
  <c r="AH1222" i="38" s="1"/>
  <c r="AE1225" i="38"/>
  <c r="AF1225" i="38" s="1"/>
  <c r="AE1229" i="38"/>
  <c r="AF1229" i="38" s="1"/>
  <c r="AE1230" i="38"/>
  <c r="AF1230" i="38" s="1"/>
  <c r="AE1233" i="38"/>
  <c r="AF1233" i="38" s="1"/>
  <c r="AM1233" i="38" s="1"/>
  <c r="AE1234" i="38"/>
  <c r="AF1234" i="38" s="1"/>
  <c r="AE1237" i="38"/>
  <c r="AF1237" i="38" s="1"/>
  <c r="AE1240" i="38"/>
  <c r="AF1240" i="38" s="1"/>
  <c r="AE1241" i="38"/>
  <c r="AF1241" i="38" s="1"/>
  <c r="AM1241" i="38" s="1"/>
  <c r="AE1242" i="38"/>
  <c r="AF1242" i="38" s="1"/>
  <c r="AE1245" i="38"/>
  <c r="AF1245" i="38" s="1"/>
  <c r="AE1248" i="38"/>
  <c r="AF1248" i="38" s="1"/>
  <c r="AE1249" i="38"/>
  <c r="AF1249" i="38" s="1"/>
  <c r="AM1249" i="38" s="1"/>
  <c r="AE1252" i="38"/>
  <c r="AF1252" i="38" s="1"/>
  <c r="AE1253" i="38"/>
  <c r="AF1253" i="38" s="1"/>
  <c r="AE1255" i="38"/>
  <c r="AF1255" i="38" s="1"/>
  <c r="AM1255" i="38" s="1"/>
  <c r="AE1259" i="38"/>
  <c r="AF1259" i="38" s="1"/>
  <c r="AM1259" i="38" s="1"/>
  <c r="AE1260" i="38"/>
  <c r="AF1260" i="38" s="1"/>
  <c r="AE1263" i="38"/>
  <c r="AF1263" i="38" s="1"/>
  <c r="AE1264" i="38"/>
  <c r="AF1264" i="38" s="1"/>
  <c r="AM1264" i="38" s="1"/>
  <c r="AE1266" i="38"/>
  <c r="AF1266" i="38" s="1"/>
  <c r="AM1266" i="38" s="1"/>
  <c r="AE1267" i="38"/>
  <c r="AF1267" i="38" s="1"/>
  <c r="AE1268" i="38"/>
  <c r="AF1268" i="38" s="1"/>
  <c r="AE1270" i="38"/>
  <c r="AF1270" i="38" s="1"/>
  <c r="AM1270" i="38" s="1"/>
  <c r="AE1271" i="38"/>
  <c r="AF1271" i="38" s="1"/>
  <c r="AH1271" i="38" s="1"/>
  <c r="AE1275" i="38"/>
  <c r="AF1275" i="38" s="1"/>
  <c r="AE1276" i="38"/>
  <c r="AF1276" i="38" s="1"/>
  <c r="AE1279" i="38"/>
  <c r="AF1279" i="38" s="1"/>
  <c r="AH1279" i="38" s="1"/>
  <c r="AE1280" i="38"/>
  <c r="AF1280" i="38" s="1"/>
  <c r="AM1280" i="38" s="1"/>
  <c r="AE1282" i="38"/>
  <c r="AF1282" i="38" s="1"/>
  <c r="AE1283" i="38"/>
  <c r="AF1283" i="38" s="1"/>
  <c r="AE1284" i="38"/>
  <c r="AF1284" i="38" s="1"/>
  <c r="AM1284" i="38" s="1"/>
  <c r="AE1287" i="38"/>
  <c r="AF1287" i="38" s="1"/>
  <c r="AH1287" i="38" s="1"/>
  <c r="AE1288" i="38"/>
  <c r="AF1288" i="38" s="1"/>
  <c r="AE1291" i="38"/>
  <c r="AF1291" i="38" s="1"/>
  <c r="AE1292" i="38"/>
  <c r="AF1292" i="38" s="1"/>
  <c r="AM1292" i="38" s="1"/>
  <c r="AE1295" i="38"/>
  <c r="AF1295" i="38" s="1"/>
  <c r="AH1295" i="38" s="1"/>
  <c r="AE1296" i="38"/>
  <c r="AF1296" i="38" s="1"/>
  <c r="AE1300" i="38"/>
  <c r="AF1300" i="38" s="1"/>
  <c r="AE1301" i="38"/>
  <c r="AF1301" i="38" s="1"/>
  <c r="AE1304" i="38"/>
  <c r="AF1304" i="38" s="1"/>
  <c r="AH1304" i="38" s="1"/>
  <c r="AE1305" i="38"/>
  <c r="AF1305" i="38" s="1"/>
  <c r="AE1308" i="38"/>
  <c r="AF1308" i="38" s="1"/>
  <c r="AE1309" i="38"/>
  <c r="AF1309" i="38" s="1"/>
  <c r="AE1312" i="38"/>
  <c r="AF1312" i="38" s="1"/>
  <c r="AH1312" i="38" s="1"/>
  <c r="AE1313" i="38"/>
  <c r="AF1313" i="38" s="1"/>
  <c r="AE1316" i="38"/>
  <c r="AF1316" i="38" s="1"/>
  <c r="AE1317" i="38"/>
  <c r="AF1317" i="38" s="1"/>
  <c r="AE1320" i="38"/>
  <c r="AF1320" i="38" s="1"/>
  <c r="AH1320" i="38" s="1"/>
  <c r="AE1321" i="38"/>
  <c r="AF1321" i="38" s="1"/>
  <c r="AE1324" i="38"/>
  <c r="AF1324" i="38" s="1"/>
  <c r="AE1325" i="38"/>
  <c r="AF1325" i="38" s="1"/>
  <c r="AE1328" i="38"/>
  <c r="AF1328" i="38" s="1"/>
  <c r="AH1328" i="38" s="1"/>
  <c r="AE1329" i="38"/>
  <c r="AF1329" i="38" s="1"/>
  <c r="AE1332" i="38"/>
  <c r="AF1332" i="38" s="1"/>
  <c r="AE1333" i="38"/>
  <c r="AF1333" i="38" s="1"/>
  <c r="AE1336" i="38"/>
  <c r="AF1336" i="38" s="1"/>
  <c r="AH1336" i="38" s="1"/>
  <c r="AE1337" i="38"/>
  <c r="AF1337" i="38" s="1"/>
  <c r="AE1340" i="38"/>
  <c r="AF1340" i="38" s="1"/>
  <c r="AE1341" i="38"/>
  <c r="AF1341" i="38" s="1"/>
  <c r="AE1344" i="38"/>
  <c r="AF1344" i="38" s="1"/>
  <c r="AH1344" i="38" s="1"/>
  <c r="AE1345" i="38"/>
  <c r="AF1345" i="38" s="1"/>
  <c r="AE1348" i="38"/>
  <c r="AF1348" i="38" s="1"/>
  <c r="AE1349" i="38"/>
  <c r="AF1349" i="38" s="1"/>
  <c r="AE1352" i="38"/>
  <c r="AF1352" i="38" s="1"/>
  <c r="AH1352" i="38" s="1"/>
  <c r="AE1353" i="38"/>
  <c r="AF1353" i="38" s="1"/>
  <c r="AE1356" i="38"/>
  <c r="AF1356" i="38" s="1"/>
  <c r="AE1357" i="38"/>
  <c r="AF1357" i="38" s="1"/>
  <c r="AE1360" i="38"/>
  <c r="AF1360" i="38" s="1"/>
  <c r="AH1360" i="38" s="1"/>
  <c r="AE1361" i="38"/>
  <c r="AF1361" i="38" s="1"/>
  <c r="AE1364" i="38"/>
  <c r="AF1364" i="38" s="1"/>
  <c r="AE1365" i="38"/>
  <c r="AF1365" i="38" s="1"/>
  <c r="AE1367" i="38"/>
  <c r="AF1367" i="38" s="1"/>
  <c r="AH1367" i="38" s="1"/>
  <c r="AE1370" i="38"/>
  <c r="AF1370" i="38" s="1"/>
  <c r="AE1371" i="38"/>
  <c r="AF1371" i="38" s="1"/>
  <c r="AE1374" i="38"/>
  <c r="AF1374" i="38" s="1"/>
  <c r="AE1375" i="38"/>
  <c r="AF1375" i="38" s="1"/>
  <c r="AH1375" i="38" s="1"/>
  <c r="AE1378" i="38"/>
  <c r="AF1378" i="38" s="1"/>
  <c r="AE1379" i="38"/>
  <c r="AF1379" i="38" s="1"/>
  <c r="AE1382" i="38"/>
  <c r="AF1382" i="38" s="1"/>
  <c r="AE1383" i="38"/>
  <c r="AF1383" i="38" s="1"/>
  <c r="AH1383" i="38" s="1"/>
  <c r="AE1386" i="38"/>
  <c r="AF1386" i="38" s="1"/>
  <c r="AE1387" i="38"/>
  <c r="AF1387" i="38" s="1"/>
  <c r="AE1390" i="38"/>
  <c r="AF1390" i="38" s="1"/>
  <c r="AE1391" i="38"/>
  <c r="AF1391" i="38" s="1"/>
  <c r="AH1391" i="38" s="1"/>
  <c r="AE1394" i="38"/>
  <c r="AF1394" i="38" s="1"/>
  <c r="AE1395" i="38"/>
  <c r="AF1395" i="38" s="1"/>
  <c r="AE1398" i="38"/>
  <c r="AF1398" i="38" s="1"/>
  <c r="AE1399" i="38"/>
  <c r="AF1399" i="38" s="1"/>
  <c r="AH1399" i="38" s="1"/>
  <c r="AE1402" i="38"/>
  <c r="AF1402" i="38" s="1"/>
  <c r="AE1403" i="38"/>
  <c r="AF1403" i="38" s="1"/>
  <c r="AE1406" i="38"/>
  <c r="AF1406" i="38" s="1"/>
  <c r="AE1407" i="38"/>
  <c r="AF1407" i="38" s="1"/>
  <c r="AH1407" i="38" s="1"/>
  <c r="AE1410" i="38"/>
  <c r="AF1410" i="38" s="1"/>
  <c r="AE1411" i="38"/>
  <c r="AF1411" i="38" s="1"/>
  <c r="AE1414" i="38"/>
  <c r="AF1414" i="38" s="1"/>
  <c r="AE1415" i="38"/>
  <c r="AF1415" i="38" s="1"/>
  <c r="AH1415" i="38" s="1"/>
  <c r="AE1418" i="38"/>
  <c r="AF1418" i="38" s="1"/>
  <c r="AE1419" i="38"/>
  <c r="AF1419" i="38" s="1"/>
  <c r="AE1422" i="38"/>
  <c r="AF1422" i="38" s="1"/>
  <c r="AE1423" i="38"/>
  <c r="AF1423" i="38" s="1"/>
  <c r="AM1423" i="38" s="1"/>
  <c r="AE1426" i="38"/>
  <c r="AF1426" i="38" s="1"/>
  <c r="AH1426" i="38" s="1"/>
  <c r="AE1428" i="38"/>
  <c r="AF1428" i="38" s="1"/>
  <c r="AE1429" i="38"/>
  <c r="AF1429" i="38" s="1"/>
  <c r="AM1429" i="38" s="1"/>
  <c r="AE1432" i="38"/>
  <c r="AF1432" i="38" s="1"/>
  <c r="AM1432" i="38" s="1"/>
  <c r="AE1433" i="38"/>
  <c r="AF1433" i="38" s="1"/>
  <c r="AE1436" i="38"/>
  <c r="AF1436" i="38" s="1"/>
  <c r="AE1437" i="38"/>
  <c r="AF1437" i="38" s="1"/>
  <c r="AM1437" i="38" s="1"/>
  <c r="AE1440" i="38"/>
  <c r="AF1440" i="38" s="1"/>
  <c r="AM1440" i="38" s="1"/>
  <c r="AE1441" i="38"/>
  <c r="AF1441" i="38" s="1"/>
  <c r="AE1444" i="38"/>
  <c r="AF1444" i="38" s="1"/>
  <c r="AE1445" i="38"/>
  <c r="AF1445" i="38" s="1"/>
  <c r="AM1445" i="38" s="1"/>
  <c r="AE1448" i="38"/>
  <c r="AF1448" i="38" s="1"/>
  <c r="AH1448" i="38" s="1"/>
  <c r="AE1450" i="38"/>
  <c r="AF1450" i="38" s="1"/>
  <c r="AE1451" i="38"/>
  <c r="AF1451" i="38" s="1"/>
  <c r="AE1453" i="38"/>
  <c r="AF1453" i="38" s="1"/>
  <c r="AH1453" i="38" s="1"/>
  <c r="AE1456" i="38"/>
  <c r="AF1456" i="38" s="1"/>
  <c r="AH1456" i="38" s="1"/>
  <c r="AE1458" i="38"/>
  <c r="AF1458" i="38" s="1"/>
  <c r="AE1459" i="38"/>
  <c r="AF1459" i="38" s="1"/>
  <c r="AE1461" i="38"/>
  <c r="AF1461" i="38" s="1"/>
  <c r="AM1461" i="38" s="1"/>
  <c r="AE1464" i="38"/>
  <c r="AF1464" i="38" s="1"/>
  <c r="AH1464" i="38" s="1"/>
  <c r="AE1466" i="38"/>
  <c r="AF1466" i="38" s="1"/>
  <c r="AE1467" i="38"/>
  <c r="AF1467" i="38" s="1"/>
  <c r="AE1469" i="38"/>
  <c r="AF1469" i="38" s="1"/>
  <c r="AH1469" i="38" s="1"/>
  <c r="AE1472" i="38"/>
  <c r="AF1472" i="38" s="1"/>
  <c r="AH1472" i="38" s="1"/>
  <c r="AE1473" i="38"/>
  <c r="AF1473" i="38" s="1"/>
  <c r="AE1477" i="38"/>
  <c r="AF1477" i="38" s="1"/>
  <c r="AH14" i="38"/>
  <c r="AM14" i="38"/>
  <c r="AM15" i="38"/>
  <c r="AH15" i="38"/>
  <c r="AH18" i="38"/>
  <c r="AM18" i="38"/>
  <c r="AH22" i="38"/>
  <c r="AM22" i="38"/>
  <c r="AM27" i="38"/>
  <c r="AH27" i="38"/>
  <c r="AH34" i="38"/>
  <c r="AM34" i="38"/>
  <c r="AH38" i="38"/>
  <c r="AM38" i="38"/>
  <c r="AM43" i="38"/>
  <c r="AH43" i="38"/>
  <c r="AH46" i="38"/>
  <c r="AM46" i="38"/>
  <c r="AM47" i="38"/>
  <c r="AH47" i="38"/>
  <c r="AH50" i="38"/>
  <c r="AM50" i="38"/>
  <c r="AM51" i="38"/>
  <c r="AH54" i="38"/>
  <c r="AM54" i="38"/>
  <c r="AM55" i="38"/>
  <c r="AH55" i="38"/>
  <c r="AM59" i="38"/>
  <c r="AH59" i="38"/>
  <c r="AH66" i="38"/>
  <c r="AM66" i="38"/>
  <c r="AM71" i="38"/>
  <c r="AH71" i="38"/>
  <c r="AM74" i="38"/>
  <c r="AM75" i="38"/>
  <c r="AH75" i="38"/>
  <c r="AH78" i="38"/>
  <c r="AM78" i="38"/>
  <c r="AM79" i="38"/>
  <c r="AH79" i="38"/>
  <c r="AH82" i="38"/>
  <c r="AM82" i="38"/>
  <c r="AM91" i="38"/>
  <c r="AH91" i="38"/>
  <c r="AM95" i="38"/>
  <c r="AH98" i="38"/>
  <c r="AM98" i="38"/>
  <c r="AH102" i="38"/>
  <c r="AM102" i="38"/>
  <c r="AM107" i="38"/>
  <c r="AH107" i="38"/>
  <c r="AH110" i="38"/>
  <c r="AM110" i="38"/>
  <c r="AM111" i="38"/>
  <c r="AH111" i="38"/>
  <c r="AH114" i="38"/>
  <c r="AM114" i="38"/>
  <c r="AH118" i="38"/>
  <c r="AM118" i="38"/>
  <c r="AM119" i="38"/>
  <c r="AH119" i="38"/>
  <c r="AM123" i="38"/>
  <c r="AH123" i="38"/>
  <c r="AH130" i="38"/>
  <c r="AM130" i="38"/>
  <c r="AM135" i="38"/>
  <c r="AH135" i="38"/>
  <c r="AH138" i="38"/>
  <c r="AM139" i="38"/>
  <c r="AH139" i="38"/>
  <c r="AH142" i="38"/>
  <c r="AM142" i="38"/>
  <c r="AM143" i="38"/>
  <c r="AH143" i="38"/>
  <c r="AH146" i="38"/>
  <c r="AM146" i="38"/>
  <c r="AH150" i="38"/>
  <c r="AM150" i="38"/>
  <c r="AM151" i="38"/>
  <c r="AM155" i="38"/>
  <c r="AH155" i="38"/>
  <c r="AH162" i="38"/>
  <c r="AM162" i="38"/>
  <c r="AH166" i="38"/>
  <c r="AM166" i="38"/>
  <c r="AM171" i="38"/>
  <c r="AH171" i="38"/>
  <c r="AH174" i="38"/>
  <c r="AM174" i="38"/>
  <c r="AM175" i="38"/>
  <c r="AH175" i="38"/>
  <c r="AH178" i="38"/>
  <c r="AM178" i="38"/>
  <c r="AH186" i="38"/>
  <c r="AM187" i="38"/>
  <c r="AH187" i="38"/>
  <c r="AH194" i="38"/>
  <c r="AM194" i="38"/>
  <c r="AM199" i="38"/>
  <c r="AH199" i="38"/>
  <c r="AM203" i="38"/>
  <c r="AH203" i="38"/>
  <c r="AH206" i="38"/>
  <c r="AM206" i="38"/>
  <c r="AM207" i="38"/>
  <c r="AH207" i="38"/>
  <c r="AH210" i="38"/>
  <c r="AM210" i="38"/>
  <c r="AH214" i="38"/>
  <c r="AM214" i="38"/>
  <c r="AM215" i="38"/>
  <c r="AH215" i="38"/>
  <c r="AM219" i="38"/>
  <c r="AH219" i="38"/>
  <c r="AH226" i="38"/>
  <c r="AM226" i="38"/>
  <c r="AH230" i="38"/>
  <c r="AM230" i="38"/>
  <c r="AM235" i="38"/>
  <c r="AH235" i="38"/>
  <c r="AH238" i="38"/>
  <c r="AM238" i="38"/>
  <c r="AM239" i="38"/>
  <c r="AH239" i="38"/>
  <c r="AH242" i="38"/>
  <c r="AM242" i="38"/>
  <c r="AH246" i="38"/>
  <c r="AM246" i="38"/>
  <c r="AM247" i="38"/>
  <c r="AH247" i="38"/>
  <c r="AM251" i="38"/>
  <c r="AH251" i="38"/>
  <c r="AH258" i="38"/>
  <c r="AM258" i="38"/>
  <c r="AM263" i="38"/>
  <c r="AH263" i="38"/>
  <c r="AM267" i="38"/>
  <c r="AH267" i="38"/>
  <c r="AH270" i="38"/>
  <c r="AM270" i="38"/>
  <c r="AM271" i="38"/>
  <c r="AH271" i="38"/>
  <c r="AH274" i="38"/>
  <c r="AM274" i="38"/>
  <c r="AH278" i="38"/>
  <c r="AM278" i="38"/>
  <c r="AM279" i="38"/>
  <c r="AH279" i="38"/>
  <c r="AM283" i="38"/>
  <c r="AH283" i="38"/>
  <c r="AH290" i="38"/>
  <c r="AM290" i="38"/>
  <c r="AH294" i="38"/>
  <c r="AM294" i="38"/>
  <c r="AM299" i="38"/>
  <c r="AH299" i="38"/>
  <c r="AH302" i="38"/>
  <c r="AM302" i="38"/>
  <c r="AM303" i="38"/>
  <c r="AH303" i="38"/>
  <c r="AH306" i="38"/>
  <c r="AM306" i="38"/>
  <c r="AH310" i="38"/>
  <c r="AM310" i="38"/>
  <c r="AM311" i="38"/>
  <c r="AH311" i="38"/>
  <c r="AM315" i="38"/>
  <c r="AH315" i="38"/>
  <c r="AH322" i="38"/>
  <c r="AM322" i="38"/>
  <c r="AM327" i="38"/>
  <c r="AH327" i="38"/>
  <c r="AM331" i="38"/>
  <c r="AH331" i="38"/>
  <c r="AH334" i="38"/>
  <c r="AM334" i="38"/>
  <c r="AM335" i="38"/>
  <c r="AH335" i="38"/>
  <c r="AH338" i="38"/>
  <c r="AM338" i="38"/>
  <c r="AM342" i="38"/>
  <c r="AH350" i="38"/>
  <c r="AM350" i="38"/>
  <c r="AM351" i="38"/>
  <c r="AH351" i="38"/>
  <c r="AH358" i="38"/>
  <c r="AM358" i="38"/>
  <c r="AM359" i="38"/>
  <c r="AH359" i="38"/>
  <c r="AH366" i="38"/>
  <c r="AM366" i="38"/>
  <c r="AM367" i="38"/>
  <c r="AH367" i="38"/>
  <c r="AH370" i="38"/>
  <c r="AH374" i="38"/>
  <c r="AM374" i="38"/>
  <c r="AM375" i="38"/>
  <c r="AH375" i="38"/>
  <c r="AM379" i="38"/>
  <c r="AH382" i="38"/>
  <c r="AM382" i="38"/>
  <c r="AM383" i="38"/>
  <c r="AH383" i="38"/>
  <c r="AH390" i="38"/>
  <c r="AM390" i="38"/>
  <c r="AM391" i="38"/>
  <c r="AH391" i="38"/>
  <c r="AH398" i="38"/>
  <c r="AM398" i="38"/>
  <c r="AM399" i="38"/>
  <c r="AH399" i="38"/>
  <c r="AH406" i="38"/>
  <c r="AM406" i="38"/>
  <c r="AM407" i="38"/>
  <c r="AH407" i="38"/>
  <c r="AM410" i="38"/>
  <c r="AH414" i="38"/>
  <c r="AM414" i="38"/>
  <c r="AM415" i="38"/>
  <c r="AH415" i="38"/>
  <c r="AH422" i="38"/>
  <c r="AM422" i="38"/>
  <c r="AM423" i="38"/>
  <c r="AH423" i="38"/>
  <c r="AH426" i="38"/>
  <c r="AH430" i="38"/>
  <c r="AM430" i="38"/>
  <c r="AM431" i="38"/>
  <c r="AH431" i="38"/>
  <c r="AM438" i="38"/>
  <c r="AH438" i="38"/>
  <c r="AH443" i="38"/>
  <c r="AM446" i="38"/>
  <c r="AH446" i="38"/>
  <c r="AM13" i="38"/>
  <c r="AH13" i="38"/>
  <c r="AH16" i="38"/>
  <c r="AM16" i="38"/>
  <c r="AM17" i="38"/>
  <c r="AH20" i="38"/>
  <c r="AM21" i="38"/>
  <c r="AH21" i="38"/>
  <c r="AH24" i="38"/>
  <c r="AM24" i="38"/>
  <c r="AM29" i="38"/>
  <c r="AH29" i="38"/>
  <c r="AH32" i="38"/>
  <c r="AM32" i="38"/>
  <c r="AM37" i="38"/>
  <c r="AH37" i="38"/>
  <c r="AH40" i="38"/>
  <c r="AM40" i="38"/>
  <c r="AM45" i="38"/>
  <c r="AH45" i="38"/>
  <c r="AH48" i="38"/>
  <c r="AM48" i="38"/>
  <c r="AM53" i="38"/>
  <c r="AH53" i="38"/>
  <c r="AH56" i="38"/>
  <c r="AM56" i="38"/>
  <c r="AM60" i="38"/>
  <c r="AM61" i="38"/>
  <c r="AH61" i="38"/>
  <c r="AH64" i="38"/>
  <c r="AM64" i="38"/>
  <c r="AM69" i="38"/>
  <c r="AH69" i="38"/>
  <c r="AH72" i="38"/>
  <c r="AM72" i="38"/>
  <c r="AM77" i="38"/>
  <c r="AH77" i="38"/>
  <c r="AH80" i="38"/>
  <c r="AM80" i="38"/>
  <c r="AM85" i="38"/>
  <c r="AH85" i="38"/>
  <c r="AH88" i="38"/>
  <c r="AM88" i="38"/>
  <c r="AM93" i="38"/>
  <c r="AH93" i="38"/>
  <c r="AH96" i="38"/>
  <c r="AM96" i="38"/>
  <c r="AM101" i="38"/>
  <c r="AH101" i="38"/>
  <c r="AH104" i="38"/>
  <c r="AM104" i="38"/>
  <c r="AM105" i="38"/>
  <c r="AM109" i="38"/>
  <c r="AH109" i="38"/>
  <c r="AH112" i="38"/>
  <c r="AM112" i="38"/>
  <c r="AM117" i="38"/>
  <c r="AH117" i="38"/>
  <c r="AH120" i="38"/>
  <c r="AM120" i="38"/>
  <c r="AM125" i="38"/>
  <c r="AH125" i="38"/>
  <c r="AH128" i="38"/>
  <c r="AM128" i="38"/>
  <c r="AM133" i="38"/>
  <c r="AH133" i="38"/>
  <c r="AH136" i="38"/>
  <c r="AM136" i="38"/>
  <c r="AM141" i="38"/>
  <c r="AH141" i="38"/>
  <c r="AH144" i="38"/>
  <c r="AM144" i="38"/>
  <c r="AM145" i="38"/>
  <c r="AH148" i="38"/>
  <c r="AM149" i="38"/>
  <c r="AH149" i="38"/>
  <c r="AH152" i="38"/>
  <c r="AM152" i="38"/>
  <c r="AM157" i="38"/>
  <c r="AH157" i="38"/>
  <c r="AH160" i="38"/>
  <c r="AM160" i="38"/>
  <c r="AM165" i="38"/>
  <c r="AH165" i="38"/>
  <c r="AH168" i="38"/>
  <c r="AM168" i="38"/>
  <c r="AM173" i="38"/>
  <c r="AH173" i="38"/>
  <c r="AH176" i="38"/>
  <c r="AM176" i="38"/>
  <c r="AM181" i="38"/>
  <c r="AH181" i="38"/>
  <c r="AH184" i="38"/>
  <c r="AM184" i="38"/>
  <c r="AM188" i="38"/>
  <c r="AM189" i="38"/>
  <c r="AH189" i="38"/>
  <c r="AH192" i="38"/>
  <c r="AM192" i="38"/>
  <c r="AM197" i="38"/>
  <c r="AH197" i="38"/>
  <c r="AH200" i="38"/>
  <c r="AM200" i="38"/>
  <c r="AM205" i="38"/>
  <c r="AH205" i="38"/>
  <c r="AH208" i="38"/>
  <c r="AM208" i="38"/>
  <c r="AM213" i="38"/>
  <c r="AH213" i="38"/>
  <c r="AH216" i="38"/>
  <c r="AM216" i="38"/>
  <c r="AM221" i="38"/>
  <c r="AH221" i="38"/>
  <c r="AH224" i="38"/>
  <c r="AM224" i="38"/>
  <c r="AM229" i="38"/>
  <c r="AH229" i="38"/>
  <c r="AH232" i="38"/>
  <c r="AM232" i="38"/>
  <c r="AM233" i="38"/>
  <c r="AM237" i="38"/>
  <c r="AH237" i="38"/>
  <c r="AH240" i="38"/>
  <c r="AM240" i="38"/>
  <c r="AM245" i="38"/>
  <c r="AH245" i="38"/>
  <c r="AH248" i="38"/>
  <c r="AM248" i="38"/>
  <c r="AM253" i="38"/>
  <c r="AH253" i="38"/>
  <c r="AH256" i="38"/>
  <c r="AM256" i="38"/>
  <c r="AM261" i="38"/>
  <c r="AH261" i="38"/>
  <c r="AH264" i="38"/>
  <c r="AM264" i="38"/>
  <c r="AM269" i="38"/>
  <c r="AH269" i="38"/>
  <c r="AH272" i="38"/>
  <c r="AM272" i="38"/>
  <c r="AM273" i="38"/>
  <c r="AM277" i="38"/>
  <c r="AH277" i="38"/>
  <c r="AH280" i="38"/>
  <c r="AM280" i="38"/>
  <c r="AM285" i="38"/>
  <c r="AH285" i="38"/>
  <c r="AH288" i="38"/>
  <c r="AM288" i="38"/>
  <c r="AM293" i="38"/>
  <c r="AH293" i="38"/>
  <c r="AH296" i="38"/>
  <c r="AM296" i="38"/>
  <c r="AM301" i="38"/>
  <c r="AH301" i="38"/>
  <c r="AH304" i="38"/>
  <c r="AM304" i="38"/>
  <c r="AM305" i="38"/>
  <c r="AM309" i="38"/>
  <c r="AH309" i="38"/>
  <c r="AH312" i="38"/>
  <c r="AM312" i="38"/>
  <c r="AM317" i="38"/>
  <c r="AH317" i="38"/>
  <c r="AH320" i="38"/>
  <c r="AM320" i="38"/>
  <c r="AM325" i="38"/>
  <c r="AH325" i="38"/>
  <c r="AH328" i="38"/>
  <c r="AM328" i="38"/>
  <c r="AM333" i="38"/>
  <c r="AH333" i="38"/>
  <c r="AH336" i="38"/>
  <c r="AM336" i="38"/>
  <c r="AM337" i="38"/>
  <c r="AM341" i="38"/>
  <c r="AH341" i="38"/>
  <c r="AH344" i="38"/>
  <c r="AM344" i="38"/>
  <c r="AH348" i="38"/>
  <c r="AM348" i="38"/>
  <c r="AM349" i="38"/>
  <c r="AH349" i="38"/>
  <c r="AH360" i="38"/>
  <c r="AM360" i="38"/>
  <c r="AH364" i="38"/>
  <c r="AM364" i="38"/>
  <c r="AM365" i="38"/>
  <c r="AH365" i="38"/>
  <c r="AH368" i="38"/>
  <c r="AM368" i="38"/>
  <c r="AM369" i="38"/>
  <c r="AH369" i="38"/>
  <c r="AH376" i="38"/>
  <c r="AM376" i="38"/>
  <c r="AM377" i="38"/>
  <c r="AH377" i="38"/>
  <c r="AH380" i="38"/>
  <c r="AM380" i="38"/>
  <c r="AM381" i="38"/>
  <c r="AH381" i="38"/>
  <c r="AM392" i="38"/>
  <c r="AM393" i="38"/>
  <c r="AH393" i="38"/>
  <c r="AH396" i="38"/>
  <c r="AM396" i="38"/>
  <c r="AM397" i="38"/>
  <c r="AH397" i="38"/>
  <c r="AH400" i="38"/>
  <c r="AM400" i="38"/>
  <c r="AM401" i="38"/>
  <c r="AH401" i="38"/>
  <c r="AM404" i="38"/>
  <c r="AM405" i="38"/>
  <c r="AM409" i="38"/>
  <c r="AH409" i="38"/>
  <c r="AH412" i="38"/>
  <c r="AM412" i="38"/>
  <c r="AM413" i="38"/>
  <c r="AH413" i="38"/>
  <c r="AM416" i="38"/>
  <c r="AM421" i="38"/>
  <c r="AH424" i="38"/>
  <c r="AM424" i="38"/>
  <c r="AH428" i="38"/>
  <c r="AM428" i="38"/>
  <c r="AM429" i="38"/>
  <c r="AH429" i="38"/>
  <c r="AH432" i="38"/>
  <c r="AM432" i="38"/>
  <c r="AM433" i="38"/>
  <c r="AH433" i="38"/>
  <c r="AM436" i="38"/>
  <c r="AM437" i="38"/>
  <c r="AH439" i="38"/>
  <c r="AM439" i="38"/>
  <c r="AM440" i="38"/>
  <c r="AH440" i="38"/>
  <c r="AM442" i="38"/>
  <c r="AH442" i="38"/>
  <c r="AH449" i="38"/>
  <c r="AM449" i="38"/>
  <c r="AM454" i="38"/>
  <c r="AH454" i="38"/>
  <c r="AH457" i="38"/>
  <c r="AM457" i="38"/>
  <c r="AM458" i="38"/>
  <c r="AM462" i="38"/>
  <c r="AH462" i="38"/>
  <c r="AH465" i="38"/>
  <c r="AM465" i="38"/>
  <c r="AM469" i="38"/>
  <c r="AM470" i="38"/>
  <c r="AH470" i="38"/>
  <c r="AH473" i="38"/>
  <c r="AM473" i="38"/>
  <c r="AM478" i="38"/>
  <c r="AH478" i="38"/>
  <c r="AH481" i="38"/>
  <c r="AM481" i="38"/>
  <c r="AM486" i="38"/>
  <c r="AH486" i="38"/>
  <c r="AH489" i="38"/>
  <c r="AM489" i="38"/>
  <c r="AM490" i="38"/>
  <c r="AM494" i="38"/>
  <c r="AH494" i="38"/>
  <c r="AH497" i="38"/>
  <c r="AM497" i="38"/>
  <c r="AM501" i="38"/>
  <c r="AM502" i="38"/>
  <c r="AH502" i="38"/>
  <c r="AH505" i="38"/>
  <c r="AM505" i="38"/>
  <c r="AM510" i="38"/>
  <c r="AH510" i="38"/>
  <c r="AH513" i="38"/>
  <c r="AM513" i="38"/>
  <c r="AM518" i="38"/>
  <c r="AH518" i="38"/>
  <c r="AH521" i="38"/>
  <c r="AM521" i="38"/>
  <c r="AM522" i="38"/>
  <c r="AM526" i="38"/>
  <c r="AH526" i="38"/>
  <c r="AH529" i="38"/>
  <c r="AM529" i="38"/>
  <c r="AM533" i="38"/>
  <c r="AM534" i="38"/>
  <c r="AH534" i="38"/>
  <c r="AH537" i="38"/>
  <c r="AM537" i="38"/>
  <c r="AM542" i="38"/>
  <c r="AH542" i="38"/>
  <c r="AH545" i="38"/>
  <c r="AM545" i="38"/>
  <c r="AM550" i="38"/>
  <c r="AH550" i="38"/>
  <c r="AH553" i="38"/>
  <c r="AM553" i="38"/>
  <c r="AM554" i="38"/>
  <c r="AM558" i="38"/>
  <c r="AH558" i="38"/>
  <c r="AH561" i="38"/>
  <c r="AM561" i="38"/>
  <c r="AM565" i="38"/>
  <c r="AM566" i="38"/>
  <c r="AH566" i="38"/>
  <c r="AH569" i="38"/>
  <c r="AM569" i="38"/>
  <c r="AM574" i="38"/>
  <c r="AH574" i="38"/>
  <c r="AH577" i="38"/>
  <c r="AM577" i="38"/>
  <c r="AM582" i="38"/>
  <c r="AH582" i="38"/>
  <c r="AH585" i="38"/>
  <c r="AM585" i="38"/>
  <c r="AM586" i="38"/>
  <c r="AM590" i="38"/>
  <c r="AH590" i="38"/>
  <c r="AH593" i="38"/>
  <c r="AM593" i="38"/>
  <c r="AM597" i="38"/>
  <c r="AM598" i="38"/>
  <c r="AH598" i="38"/>
  <c r="AH601" i="38"/>
  <c r="AM601" i="38"/>
  <c r="AM606" i="38"/>
  <c r="AH606" i="38"/>
  <c r="AH609" i="38"/>
  <c r="AM609" i="38"/>
  <c r="AM614" i="38"/>
  <c r="AH614" i="38"/>
  <c r="AH617" i="38"/>
  <c r="AM617" i="38"/>
  <c r="AM618" i="38"/>
  <c r="AM622" i="38"/>
  <c r="AH622" i="38"/>
  <c r="AH625" i="38"/>
  <c r="AM625" i="38"/>
  <c r="AM629" i="38"/>
  <c r="AM630" i="38"/>
  <c r="AH630" i="38"/>
  <c r="AH633" i="38"/>
  <c r="AM633" i="38"/>
  <c r="AM638" i="38"/>
  <c r="AH638" i="38"/>
  <c r="AH641" i="38"/>
  <c r="AM641" i="38"/>
  <c r="AM646" i="38"/>
  <c r="AH646" i="38"/>
  <c r="AH649" i="38"/>
  <c r="AM649" i="38"/>
  <c r="AM650" i="38"/>
  <c r="AM654" i="38"/>
  <c r="AH654" i="38"/>
  <c r="AH657" i="38"/>
  <c r="AM657" i="38"/>
  <c r="AM661" i="38"/>
  <c r="AM662" i="38"/>
  <c r="AH662" i="38"/>
  <c r="AH665" i="38"/>
  <c r="AM665" i="38"/>
  <c r="AM670" i="38"/>
  <c r="AH670" i="38"/>
  <c r="AH673" i="38"/>
  <c r="AM673" i="38"/>
  <c r="AM678" i="38"/>
  <c r="AH678" i="38"/>
  <c r="AH681" i="38"/>
  <c r="AM681" i="38"/>
  <c r="AM682" i="38"/>
  <c r="AM686" i="38"/>
  <c r="AH686" i="38"/>
  <c r="AH689" i="38"/>
  <c r="AM689" i="38"/>
  <c r="AM693" i="38"/>
  <c r="AM694" i="38"/>
  <c r="AH694" i="38"/>
  <c r="AH697" i="38"/>
  <c r="AM697" i="38"/>
  <c r="AM702" i="38"/>
  <c r="AH702" i="38"/>
  <c r="AH705" i="38"/>
  <c r="AM705" i="38"/>
  <c r="AM710" i="38"/>
  <c r="AH710" i="38"/>
  <c r="AH713" i="38"/>
  <c r="AM713" i="38"/>
  <c r="AM714" i="38"/>
  <c r="AM718" i="38"/>
  <c r="AH718" i="38"/>
  <c r="AH721" i="38"/>
  <c r="AM721" i="38"/>
  <c r="AM725" i="38"/>
  <c r="AM726" i="38"/>
  <c r="AH726" i="38"/>
  <c r="AH729" i="38"/>
  <c r="AM729" i="38"/>
  <c r="AM734" i="38"/>
  <c r="AH734" i="38"/>
  <c r="AH737" i="38"/>
  <c r="AM737" i="38"/>
  <c r="AM742" i="38"/>
  <c r="AH742" i="38"/>
  <c r="AH745" i="38"/>
  <c r="AM745" i="38"/>
  <c r="AM746" i="38"/>
  <c r="AM750" i="38"/>
  <c r="AH750" i="38"/>
  <c r="AH753" i="38"/>
  <c r="AM753" i="38"/>
  <c r="AM757" i="38"/>
  <c r="AM758" i="38"/>
  <c r="AH758" i="38"/>
  <c r="AH761" i="38"/>
  <c r="AM761" i="38"/>
  <c r="AM765" i="38"/>
  <c r="AH765" i="38"/>
  <c r="AM441" i="38"/>
  <c r="AM448" i="38"/>
  <c r="AH448" i="38"/>
  <c r="AH451" i="38"/>
  <c r="AM451" i="38"/>
  <c r="AM456" i="38"/>
  <c r="AH456" i="38"/>
  <c r="AM460" i="38"/>
  <c r="AH460" i="38"/>
  <c r="AH463" i="38"/>
  <c r="AM463" i="38"/>
  <c r="AM464" i="38"/>
  <c r="AH467" i="38"/>
  <c r="AM467" i="38"/>
  <c r="AH471" i="38"/>
  <c r="AM471" i="38"/>
  <c r="AM476" i="38"/>
  <c r="AH476" i="38"/>
  <c r="AM480" i="38"/>
  <c r="AH480" i="38"/>
  <c r="AH483" i="38"/>
  <c r="AM483" i="38"/>
  <c r="AH487" i="38"/>
  <c r="AM487" i="38"/>
  <c r="AM492" i="38"/>
  <c r="AH492" i="38"/>
  <c r="AH495" i="38"/>
  <c r="AM495" i="38"/>
  <c r="AH499" i="38"/>
  <c r="AM499" i="38"/>
  <c r="AM503" i="38"/>
  <c r="AM508" i="38"/>
  <c r="AH508" i="38"/>
  <c r="AM511" i="38"/>
  <c r="AM512" i="38"/>
  <c r="AH512" i="38"/>
  <c r="AH515" i="38"/>
  <c r="AM515" i="38"/>
  <c r="AM520" i="38"/>
  <c r="AH520" i="38"/>
  <c r="AM524" i="38"/>
  <c r="AH524" i="38"/>
  <c r="AH527" i="38"/>
  <c r="AM527" i="38"/>
  <c r="AH531" i="38"/>
  <c r="AM531" i="38"/>
  <c r="AH535" i="38"/>
  <c r="AM535" i="38"/>
  <c r="AM536" i="38"/>
  <c r="AH536" i="38"/>
  <c r="AM540" i="38"/>
  <c r="AH540" i="38"/>
  <c r="AM544" i="38"/>
  <c r="AH544" i="38"/>
  <c r="AH547" i="38"/>
  <c r="AM547" i="38"/>
  <c r="AH551" i="38"/>
  <c r="AM551" i="38"/>
  <c r="AM556" i="38"/>
  <c r="AH556" i="38"/>
  <c r="AH559" i="38"/>
  <c r="AM559" i="38"/>
  <c r="AH563" i="38"/>
  <c r="AM563" i="38"/>
  <c r="AH567" i="38"/>
  <c r="AM567" i="38"/>
  <c r="AM568" i="38"/>
  <c r="AH568" i="38"/>
  <c r="AM571" i="38"/>
  <c r="AM572" i="38"/>
  <c r="AH572" i="38"/>
  <c r="AM576" i="38"/>
  <c r="AH576" i="38"/>
  <c r="AH579" i="38"/>
  <c r="AM579" i="38"/>
  <c r="AM580" i="38"/>
  <c r="AM583" i="38"/>
  <c r="AM584" i="38"/>
  <c r="AH584" i="38"/>
  <c r="AM588" i="38"/>
  <c r="AH588" i="38"/>
  <c r="AH591" i="38"/>
  <c r="AM591" i="38"/>
  <c r="AM592" i="38"/>
  <c r="AH595" i="38"/>
  <c r="AM595" i="38"/>
  <c r="AM596" i="38"/>
  <c r="AM599" i="38"/>
  <c r="AM600" i="38"/>
  <c r="AH600" i="38"/>
  <c r="AM604" i="38"/>
  <c r="AH604" i="38"/>
  <c r="AM608" i="38"/>
  <c r="AH608" i="38"/>
  <c r="AH611" i="38"/>
  <c r="AM611" i="38"/>
  <c r="AM620" i="38"/>
  <c r="AH620" i="38"/>
  <c r="AH623" i="38"/>
  <c r="AM623" i="38"/>
  <c r="AM624" i="38"/>
  <c r="AH627" i="38"/>
  <c r="AM627" i="38"/>
  <c r="AM631" i="38"/>
  <c r="AM632" i="38"/>
  <c r="AM636" i="38"/>
  <c r="AH636" i="38"/>
  <c r="AM640" i="38"/>
  <c r="AH640" i="38"/>
  <c r="AH643" i="38"/>
  <c r="AM643" i="38"/>
  <c r="AH647" i="38"/>
  <c r="AM647" i="38"/>
  <c r="AM648" i="38"/>
  <c r="AH648" i="38"/>
  <c r="AM652" i="38"/>
  <c r="AH652" i="38"/>
  <c r="AH655" i="38"/>
  <c r="AM655" i="38"/>
  <c r="AM656" i="38"/>
  <c r="AH659" i="38"/>
  <c r="AM659" i="38"/>
  <c r="AH663" i="38"/>
  <c r="AM663" i="38"/>
  <c r="AM664" i="38"/>
  <c r="AH664" i="38"/>
  <c r="AM667" i="38"/>
  <c r="AM668" i="38"/>
  <c r="AH668" i="38"/>
  <c r="AM671" i="38"/>
  <c r="AM672" i="38"/>
  <c r="AH672" i="38"/>
  <c r="AH675" i="38"/>
  <c r="AM675" i="38"/>
  <c r="AM684" i="38"/>
  <c r="AH684" i="38"/>
  <c r="AH687" i="38"/>
  <c r="AM687" i="38"/>
  <c r="AM688" i="38"/>
  <c r="AH691" i="38"/>
  <c r="AM691" i="38"/>
  <c r="AM695" i="38"/>
  <c r="AM699" i="38"/>
  <c r="AM700" i="38"/>
  <c r="AH700" i="38"/>
  <c r="AM704" i="38"/>
  <c r="AH704" i="38"/>
  <c r="AH707" i="38"/>
  <c r="AM707" i="38"/>
  <c r="AM708" i="38"/>
  <c r="AH711" i="38"/>
  <c r="AM711" i="38"/>
  <c r="AM712" i="38"/>
  <c r="AH712" i="38"/>
  <c r="AM716" i="38"/>
  <c r="AH716" i="38"/>
  <c r="AH719" i="38"/>
  <c r="AM719" i="38"/>
  <c r="AH723" i="38"/>
  <c r="AM723" i="38"/>
  <c r="AH727" i="38"/>
  <c r="AM727" i="38"/>
  <c r="AM728" i="38"/>
  <c r="AH728" i="38"/>
  <c r="AH731" i="38"/>
  <c r="AM732" i="38"/>
  <c r="AH732" i="38"/>
  <c r="AH735" i="38"/>
  <c r="AM736" i="38"/>
  <c r="AH736" i="38"/>
  <c r="AH739" i="38"/>
  <c r="AM739" i="38"/>
  <c r="AH743" i="38"/>
  <c r="AM743" i="38"/>
  <c r="AM744" i="38"/>
  <c r="AH744" i="38"/>
  <c r="AM748" i="38"/>
  <c r="AH748" i="38"/>
  <c r="AH751" i="38"/>
  <c r="AM751" i="38"/>
  <c r="AM752" i="38"/>
  <c r="AH755" i="38"/>
  <c r="AM755" i="38"/>
  <c r="AH759" i="38"/>
  <c r="AM763" i="38"/>
  <c r="AH763" i="38"/>
  <c r="AM767" i="38"/>
  <c r="AH767" i="38"/>
  <c r="AH768" i="38"/>
  <c r="AM768" i="38"/>
  <c r="AM773" i="38"/>
  <c r="AH773" i="38"/>
  <c r="AH776" i="38"/>
  <c r="AM776" i="38"/>
  <c r="AH780" i="38"/>
  <c r="AM781" i="38"/>
  <c r="AH781" i="38"/>
  <c r="AH784" i="38"/>
  <c r="AM784" i="38"/>
  <c r="AM789" i="38"/>
  <c r="AH789" i="38"/>
  <c r="AH792" i="38"/>
  <c r="AM792" i="38"/>
  <c r="AH793" i="38"/>
  <c r="AM797" i="38"/>
  <c r="AH797" i="38"/>
  <c r="AH800" i="38"/>
  <c r="AM800" i="38"/>
  <c r="AM801" i="38"/>
  <c r="AM805" i="38"/>
  <c r="AH805" i="38"/>
  <c r="AH808" i="38"/>
  <c r="AM808" i="38"/>
  <c r="AH809" i="38"/>
  <c r="AM813" i="38"/>
  <c r="AH813" i="38"/>
  <c r="AH816" i="38"/>
  <c r="AM816" i="38"/>
  <c r="AM817" i="38"/>
  <c r="AM821" i="38"/>
  <c r="AH821" i="38"/>
  <c r="AH824" i="38"/>
  <c r="AM824" i="38"/>
  <c r="AH825" i="38"/>
  <c r="AM829" i="38"/>
  <c r="AH829" i="38"/>
  <c r="AH832" i="38"/>
  <c r="AM832" i="38"/>
  <c r="AM833" i="38"/>
  <c r="AM837" i="38"/>
  <c r="AH837" i="38"/>
  <c r="AH840" i="38"/>
  <c r="AM840" i="38"/>
  <c r="AH841" i="38"/>
  <c r="AM845" i="38"/>
  <c r="AH845" i="38"/>
  <c r="AH848" i="38"/>
  <c r="AM848" i="38"/>
  <c r="AM849" i="38"/>
  <c r="AM853" i="38"/>
  <c r="AH853" i="38"/>
  <c r="AH856" i="38"/>
  <c r="AM856" i="38"/>
  <c r="AH857" i="38"/>
  <c r="AM861" i="38"/>
  <c r="AH861" i="38"/>
  <c r="AH864" i="38"/>
  <c r="AM864" i="38"/>
  <c r="AM865" i="38"/>
  <c r="AM869" i="38"/>
  <c r="AH869" i="38"/>
  <c r="AH872" i="38"/>
  <c r="AM872" i="38"/>
  <c r="AH873" i="38"/>
  <c r="AM877" i="38"/>
  <c r="AH877" i="38"/>
  <c r="AH880" i="38"/>
  <c r="AM880" i="38"/>
  <c r="AM881" i="38"/>
  <c r="AM885" i="38"/>
  <c r="AH885" i="38"/>
  <c r="AH888" i="38"/>
  <c r="AM888" i="38"/>
  <c r="AH889" i="38"/>
  <c r="AM893" i="38"/>
  <c r="AH893" i="38"/>
  <c r="AH896" i="38"/>
  <c r="AM896" i="38"/>
  <c r="AM897" i="38"/>
  <c r="AM901" i="38"/>
  <c r="AH901" i="38"/>
  <c r="AH904" i="38"/>
  <c r="AM904" i="38"/>
  <c r="AH905" i="38"/>
  <c r="AM909" i="38"/>
  <c r="AH909" i="38"/>
  <c r="AH912" i="38"/>
  <c r="AM912" i="38"/>
  <c r="AM913" i="38"/>
  <c r="AM917" i="38"/>
  <c r="AH917" i="38"/>
  <c r="AH920" i="38"/>
  <c r="AM920" i="38"/>
  <c r="AH921" i="38"/>
  <c r="AM925" i="38"/>
  <c r="AH925" i="38"/>
  <c r="AH928" i="38"/>
  <c r="AM928" i="38"/>
  <c r="AM929" i="38"/>
  <c r="AM933" i="38"/>
  <c r="AH933" i="38"/>
  <c r="AH936" i="38"/>
  <c r="AM936" i="38"/>
  <c r="AH937" i="38"/>
  <c r="AM941" i="38"/>
  <c r="AH941" i="38"/>
  <c r="AH944" i="38"/>
  <c r="AM944" i="38"/>
  <c r="AM945" i="38"/>
  <c r="AM949" i="38"/>
  <c r="AH949" i="38"/>
  <c r="AH952" i="38"/>
  <c r="AM952" i="38"/>
  <c r="AH953" i="38"/>
  <c r="AM957" i="38"/>
  <c r="AH957" i="38"/>
  <c r="AH960" i="38"/>
  <c r="AM960" i="38"/>
  <c r="AM961" i="38"/>
  <c r="AM965" i="38"/>
  <c r="AH965" i="38"/>
  <c r="AH968" i="38"/>
  <c r="AM968" i="38"/>
  <c r="AH969" i="38"/>
  <c r="AM973" i="38"/>
  <c r="AH973" i="38"/>
  <c r="AH976" i="38"/>
  <c r="AM976" i="38"/>
  <c r="AM977" i="38"/>
  <c r="AM981" i="38"/>
  <c r="AH981" i="38"/>
  <c r="AM983" i="38"/>
  <c r="AH983" i="38"/>
  <c r="AM986" i="38"/>
  <c r="AH990" i="38"/>
  <c r="AM990" i="38"/>
  <c r="AM991" i="38"/>
  <c r="AH991" i="38"/>
  <c r="AH994" i="38"/>
  <c r="AH998" i="38"/>
  <c r="AM998" i="38"/>
  <c r="AM999" i="38"/>
  <c r="AH999" i="38"/>
  <c r="AH1003" i="38"/>
  <c r="AM1007" i="38"/>
  <c r="AH1007" i="38"/>
  <c r="AH1008" i="38"/>
  <c r="AM1008" i="38"/>
  <c r="AM1011" i="38"/>
  <c r="AM1015" i="38"/>
  <c r="AH1015" i="38"/>
  <c r="AH1016" i="38"/>
  <c r="AM1016" i="38"/>
  <c r="AH1019" i="38"/>
  <c r="AM1023" i="38"/>
  <c r="AH1023" i="38"/>
  <c r="AH1024" i="38"/>
  <c r="AM1024" i="38"/>
  <c r="AM1027" i="38"/>
  <c r="AH1028" i="38"/>
  <c r="AM1028" i="38"/>
  <c r="AM1031" i="38"/>
  <c r="AH1035" i="38"/>
  <c r="AM1035" i="38"/>
  <c r="AH1039" i="38"/>
  <c r="AM1039" i="38"/>
  <c r="AM1044" i="38"/>
  <c r="AH1044" i="38"/>
  <c r="AH770" i="38"/>
  <c r="AM770" i="38"/>
  <c r="AH774" i="38"/>
  <c r="AM774" i="38"/>
  <c r="AM775" i="38"/>
  <c r="AH775" i="38"/>
  <c r="AH778" i="38"/>
  <c r="AM779" i="38"/>
  <c r="AH779" i="38"/>
  <c r="AH782" i="38"/>
  <c r="AM782" i="38"/>
  <c r="AH786" i="38"/>
  <c r="AM786" i="38"/>
  <c r="AH790" i="38"/>
  <c r="AM790" i="38"/>
  <c r="AM791" i="38"/>
  <c r="AH791" i="38"/>
  <c r="AH794" i="38"/>
  <c r="AM795" i="38"/>
  <c r="AH795" i="38"/>
  <c r="AH798" i="38"/>
  <c r="AM799" i="38"/>
  <c r="AH799" i="38"/>
  <c r="AH802" i="38"/>
  <c r="AM802" i="38"/>
  <c r="AH806" i="38"/>
  <c r="AM806" i="38"/>
  <c r="AH810" i="38"/>
  <c r="AM811" i="38"/>
  <c r="AH811" i="38"/>
  <c r="AH814" i="38"/>
  <c r="AM814" i="38"/>
  <c r="AH818" i="38"/>
  <c r="AM818" i="38"/>
  <c r="AH822" i="38"/>
  <c r="AM827" i="38"/>
  <c r="AH827" i="38"/>
  <c r="AM831" i="38"/>
  <c r="AH831" i="38"/>
  <c r="AH834" i="38"/>
  <c r="AM834" i="38"/>
  <c r="AH838" i="38"/>
  <c r="AM843" i="38"/>
  <c r="AH843" i="38"/>
  <c r="AH846" i="38"/>
  <c r="AM846" i="38"/>
  <c r="AH850" i="38"/>
  <c r="AM850" i="38"/>
  <c r="AH854" i="38"/>
  <c r="AM854" i="38"/>
  <c r="AM855" i="38"/>
  <c r="AH855" i="38"/>
  <c r="AM859" i="38"/>
  <c r="AH859" i="38"/>
  <c r="AM863" i="38"/>
  <c r="AH863" i="38"/>
  <c r="AH866" i="38"/>
  <c r="AM866" i="38"/>
  <c r="AH870" i="38"/>
  <c r="AM870" i="38"/>
  <c r="AM871" i="38"/>
  <c r="AH871" i="38"/>
  <c r="AH874" i="38"/>
  <c r="AM875" i="38"/>
  <c r="AH875" i="38"/>
  <c r="AH878" i="38"/>
  <c r="AM878" i="38"/>
  <c r="AH882" i="38"/>
  <c r="AM882" i="38"/>
  <c r="AH886" i="38"/>
  <c r="AM891" i="38"/>
  <c r="AH891" i="38"/>
  <c r="AM895" i="38"/>
  <c r="AH895" i="38"/>
  <c r="AH898" i="38"/>
  <c r="AM898" i="38"/>
  <c r="AH902" i="38"/>
  <c r="AM902" i="38"/>
  <c r="AM903" i="38"/>
  <c r="AH903" i="38"/>
  <c r="AH906" i="38"/>
  <c r="AM907" i="38"/>
  <c r="AH907" i="38"/>
  <c r="AH910" i="38"/>
  <c r="AM910" i="38"/>
  <c r="AH914" i="38"/>
  <c r="AM914" i="38"/>
  <c r="AH918" i="38"/>
  <c r="AM918" i="38"/>
  <c r="AM919" i="38"/>
  <c r="AH919" i="38"/>
  <c r="AH922" i="38"/>
  <c r="AM923" i="38"/>
  <c r="AH923" i="38"/>
  <c r="AH926" i="38"/>
  <c r="AM927" i="38"/>
  <c r="AH927" i="38"/>
  <c r="AH930" i="38"/>
  <c r="AM930" i="38"/>
  <c r="AH934" i="38"/>
  <c r="AM934" i="38"/>
  <c r="AH938" i="38"/>
  <c r="AM939" i="38"/>
  <c r="AH939" i="38"/>
  <c r="AH942" i="38"/>
  <c r="AM942" i="38"/>
  <c r="AH946" i="38"/>
  <c r="AM946" i="38"/>
  <c r="AH950" i="38"/>
  <c r="AM955" i="38"/>
  <c r="AH955" i="38"/>
  <c r="AM959" i="38"/>
  <c r="AH959" i="38"/>
  <c r="AH962" i="38"/>
  <c r="AM962" i="38"/>
  <c r="AH966" i="38"/>
  <c r="AM966" i="38"/>
  <c r="AM967" i="38"/>
  <c r="AH967" i="38"/>
  <c r="AH970" i="38"/>
  <c r="AM971" i="38"/>
  <c r="AH971" i="38"/>
  <c r="AH974" i="38"/>
  <c r="AM974" i="38"/>
  <c r="AH978" i="38"/>
  <c r="AM978" i="38"/>
  <c r="AH982" i="38"/>
  <c r="AM982" i="38"/>
  <c r="AM985" i="38"/>
  <c r="AH985" i="38"/>
  <c r="AM989" i="38"/>
  <c r="AH989" i="38"/>
  <c r="AH992" i="38"/>
  <c r="AM992" i="38"/>
  <c r="AM993" i="38"/>
  <c r="AM1001" i="38"/>
  <c r="AH1001" i="38"/>
  <c r="AH1002" i="38"/>
  <c r="AM1002" i="38"/>
  <c r="AM1005" i="38"/>
  <c r="AH1005" i="38"/>
  <c r="AH1009" i="38"/>
  <c r="AM1013" i="38"/>
  <c r="AH1013" i="38"/>
  <c r="AM1017" i="38"/>
  <c r="AH1017" i="38"/>
  <c r="AH1018" i="38"/>
  <c r="AM1018" i="38"/>
  <c r="AH1022" i="38"/>
  <c r="AM1022" i="38"/>
  <c r="AH1025" i="38"/>
  <c r="AM1029" i="38"/>
  <c r="AH1030" i="38"/>
  <c r="AM1030" i="38"/>
  <c r="AH1033" i="38"/>
  <c r="AM1033" i="38"/>
  <c r="AM1038" i="38"/>
  <c r="AH1038" i="38"/>
  <c r="AH1041" i="38"/>
  <c r="AM1041" i="38"/>
  <c r="AH1047" i="38"/>
  <c r="AM1048" i="38"/>
  <c r="AH1048" i="38"/>
  <c r="AH1051" i="38"/>
  <c r="AM1051" i="38"/>
  <c r="AM1056" i="38"/>
  <c r="AH1056" i="38"/>
  <c r="AM1060" i="38"/>
  <c r="AH1060" i="38"/>
  <c r="AM1064" i="38"/>
  <c r="AH1064" i="38"/>
  <c r="AH1067" i="38"/>
  <c r="AM1067" i="38"/>
  <c r="AH1071" i="38"/>
  <c r="AM1071" i="38"/>
  <c r="AM1076" i="38"/>
  <c r="AH1076" i="38"/>
  <c r="AH1079" i="38"/>
  <c r="AM1079" i="38"/>
  <c r="AH1083" i="38"/>
  <c r="AM1083" i="38"/>
  <c r="AM1088" i="38"/>
  <c r="AH1088" i="38"/>
  <c r="AM1092" i="38"/>
  <c r="AH1092" i="38"/>
  <c r="AH1095" i="38"/>
  <c r="AM1095" i="38"/>
  <c r="AM1096" i="38"/>
  <c r="AH1096" i="38"/>
  <c r="AH1099" i="38"/>
  <c r="AM1099" i="38"/>
  <c r="AH1103" i="38"/>
  <c r="AM1103" i="38"/>
  <c r="AM1108" i="38"/>
  <c r="AH1108" i="38"/>
  <c r="AM1112" i="38"/>
  <c r="AH1112" i="38"/>
  <c r="AH1115" i="38"/>
  <c r="AM1115" i="38"/>
  <c r="AH1119" i="38"/>
  <c r="AM1120" i="38"/>
  <c r="AH1120" i="38"/>
  <c r="AH1123" i="38"/>
  <c r="AM1124" i="38"/>
  <c r="AH1124" i="38"/>
  <c r="AH1127" i="38"/>
  <c r="AM1128" i="38"/>
  <c r="AH1128" i="38"/>
  <c r="AH1131" i="38"/>
  <c r="AM1131" i="38"/>
  <c r="AH1135" i="38"/>
  <c r="AM1135" i="38"/>
  <c r="AH1139" i="38"/>
  <c r="AM1140" i="38"/>
  <c r="AH1140" i="38"/>
  <c r="AH1143" i="38"/>
  <c r="AM1143" i="38"/>
  <c r="AH1147" i="38"/>
  <c r="AM1147" i="38"/>
  <c r="AH1148" i="38"/>
  <c r="AM1152" i="38"/>
  <c r="AH1152" i="38"/>
  <c r="AM1156" i="38"/>
  <c r="AH1156" i="38"/>
  <c r="AH1159" i="38"/>
  <c r="AM1159" i="38"/>
  <c r="AM1046" i="38"/>
  <c r="AH1046" i="38"/>
  <c r="AH1049" i="38"/>
  <c r="AM1049" i="38"/>
  <c r="AM1050" i="38"/>
  <c r="AM1054" i="38"/>
  <c r="AH1054" i="38"/>
  <c r="AH1057" i="38"/>
  <c r="AM1057" i="38"/>
  <c r="AM1058" i="38"/>
  <c r="AH1058" i="38"/>
  <c r="AM1062" i="38"/>
  <c r="AH1062" i="38"/>
  <c r="AH1065" i="38"/>
  <c r="AM1065" i="38"/>
  <c r="AH1066" i="38"/>
  <c r="AM1069" i="38"/>
  <c r="AM1070" i="38"/>
  <c r="AH1070" i="38"/>
  <c r="AH1073" i="38"/>
  <c r="AM1073" i="38"/>
  <c r="AM1078" i="38"/>
  <c r="AH1078" i="38"/>
  <c r="AH1081" i="38"/>
  <c r="AM1081" i="38"/>
  <c r="AM1082" i="38"/>
  <c r="AM1086" i="38"/>
  <c r="AH1086" i="38"/>
  <c r="AH1089" i="38"/>
  <c r="AM1089" i="38"/>
  <c r="AM1090" i="38"/>
  <c r="AH1090" i="38"/>
  <c r="AM1094" i="38"/>
  <c r="AH1094" i="38"/>
  <c r="AH1097" i="38"/>
  <c r="AM1097" i="38"/>
  <c r="AH1098" i="38"/>
  <c r="AM1101" i="38"/>
  <c r="AM1102" i="38"/>
  <c r="AH1102" i="38"/>
  <c r="AH1105" i="38"/>
  <c r="AM1105" i="38"/>
  <c r="AM1110" i="38"/>
  <c r="AH1110" i="38"/>
  <c r="AH1113" i="38"/>
  <c r="AM1113" i="38"/>
  <c r="AM1114" i="38"/>
  <c r="AM1118" i="38"/>
  <c r="AH1118" i="38"/>
  <c r="AH1121" i="38"/>
  <c r="AM1121" i="38"/>
  <c r="AM1122" i="38"/>
  <c r="AH1122" i="38"/>
  <c r="AM1126" i="38"/>
  <c r="AH1126" i="38"/>
  <c r="AH1129" i="38"/>
  <c r="AM1129" i="38"/>
  <c r="AH1130" i="38"/>
  <c r="AM1133" i="38"/>
  <c r="AM1134" i="38"/>
  <c r="AH1134" i="38"/>
  <c r="AH1137" i="38"/>
  <c r="AM1137" i="38"/>
  <c r="AM1142" i="38"/>
  <c r="AH1142" i="38"/>
  <c r="AH1145" i="38"/>
  <c r="AM1145" i="38"/>
  <c r="AM1146" i="38"/>
  <c r="AM1150" i="38"/>
  <c r="AH1150" i="38"/>
  <c r="AH1153" i="38"/>
  <c r="AM1153" i="38"/>
  <c r="AM1154" i="38"/>
  <c r="AH1154" i="38"/>
  <c r="AM1158" i="38"/>
  <c r="AH1158" i="38"/>
  <c r="AH1162" i="38"/>
  <c r="AM1162" i="38"/>
  <c r="AH1163" i="38"/>
  <c r="AH1166" i="38"/>
  <c r="AM1166" i="38"/>
  <c r="AH1167" i="38"/>
  <c r="AM1170" i="38"/>
  <c r="AM1171" i="38"/>
  <c r="AH1171" i="38"/>
  <c r="AM1175" i="38"/>
  <c r="AH1178" i="38"/>
  <c r="AM1178" i="38"/>
  <c r="AM1179" i="38"/>
  <c r="AM1183" i="38"/>
  <c r="AH1183" i="38"/>
  <c r="AH1186" i="38"/>
  <c r="AM1186" i="38"/>
  <c r="AH1190" i="38"/>
  <c r="AM1190" i="38"/>
  <c r="AM1191" i="38"/>
  <c r="AH1191" i="38"/>
  <c r="AM1195" i="38"/>
  <c r="AH1195" i="38"/>
  <c r="AH1198" i="38"/>
  <c r="AM1198" i="38"/>
  <c r="AH1199" i="38"/>
  <c r="AM1202" i="38"/>
  <c r="AM1203" i="38"/>
  <c r="AH1206" i="38"/>
  <c r="AM1206" i="38"/>
  <c r="AM1207" i="38"/>
  <c r="AH1207" i="38"/>
  <c r="AM1211" i="38"/>
  <c r="AH1211" i="38"/>
  <c r="AH1212" i="38"/>
  <c r="AM1212" i="38"/>
  <c r="AM1215" i="38"/>
  <c r="AH1215" i="38"/>
  <c r="AH1219" i="38"/>
  <c r="AM1220" i="38"/>
  <c r="AM1223" i="38"/>
  <c r="AH1223" i="38"/>
  <c r="AM1224" i="38"/>
  <c r="AH1226" i="38"/>
  <c r="AM1226" i="38"/>
  <c r="AM1227" i="38"/>
  <c r="AH1227" i="38"/>
  <c r="AH1228" i="38"/>
  <c r="AM1228" i="38"/>
  <c r="AM1231" i="38"/>
  <c r="AH1231" i="38"/>
  <c r="AH1232" i="38"/>
  <c r="AM1232" i="38"/>
  <c r="AM1235" i="38"/>
  <c r="AH1235" i="38"/>
  <c r="AH1236" i="38"/>
  <c r="AM1236" i="38"/>
  <c r="AH1238" i="38"/>
  <c r="AM1238" i="38"/>
  <c r="AM1239" i="38"/>
  <c r="AH1239" i="38"/>
  <c r="AM1244" i="38"/>
  <c r="AH1250" i="38"/>
  <c r="AM1250" i="38"/>
  <c r="AM1251" i="38"/>
  <c r="AH1251" i="38"/>
  <c r="AM1254" i="38"/>
  <c r="AH1260" i="38"/>
  <c r="AM1260" i="38"/>
  <c r="AM1263" i="38"/>
  <c r="AH1263" i="38"/>
  <c r="AH1264" i="38"/>
  <c r="AM1267" i="38"/>
  <c r="AH1267" i="38"/>
  <c r="AH1268" i="38"/>
  <c r="AM1268" i="38"/>
  <c r="AH1270" i="38"/>
  <c r="AM1275" i="38"/>
  <c r="AH1275" i="38"/>
  <c r="AH1276" i="38"/>
  <c r="AM1276" i="38"/>
  <c r="AM1279" i="38"/>
  <c r="AH1282" i="38"/>
  <c r="AM1282" i="38"/>
  <c r="AM1283" i="38"/>
  <c r="AH1283" i="38"/>
  <c r="AH1284" i="38"/>
  <c r="AH1288" i="38"/>
  <c r="AM1288" i="38"/>
  <c r="AM1291" i="38"/>
  <c r="AH1291" i="38"/>
  <c r="AH1292" i="38"/>
  <c r="AH1296" i="38"/>
  <c r="AM1296" i="38"/>
  <c r="AH1300" i="38"/>
  <c r="AM1300" i="38"/>
  <c r="AE1160" i="38"/>
  <c r="AF1160" i="38" s="1"/>
  <c r="AM1161" i="38"/>
  <c r="AH1161" i="38"/>
  <c r="AH1164" i="38"/>
  <c r="AM1164" i="38"/>
  <c r="AH1168" i="38"/>
  <c r="AM1168" i="38"/>
  <c r="AM1169" i="38"/>
  <c r="AH1169" i="38"/>
  <c r="AH1172" i="38"/>
  <c r="AM1172" i="38"/>
  <c r="AH1176" i="38"/>
  <c r="AM1176" i="38"/>
  <c r="AM1177" i="38"/>
  <c r="AH1177" i="38"/>
  <c r="AH1180" i="38"/>
  <c r="AM1180" i="38"/>
  <c r="AH1184" i="38"/>
  <c r="AM1184" i="38"/>
  <c r="AM1187" i="38"/>
  <c r="AH1187" i="38"/>
  <c r="AH1188" i="38"/>
  <c r="AM1188" i="38"/>
  <c r="AH1192" i="38"/>
  <c r="AM1192" i="38"/>
  <c r="AM1193" i="38"/>
  <c r="AH1193" i="38"/>
  <c r="AH1194" i="38"/>
  <c r="AM1194" i="38"/>
  <c r="AM1197" i="38"/>
  <c r="AH1197" i="38"/>
  <c r="AM1201" i="38"/>
  <c r="AH1201" i="38"/>
  <c r="AH1204" i="38"/>
  <c r="AM1204" i="38"/>
  <c r="AM1209" i="38"/>
  <c r="AH1209" i="38"/>
  <c r="AH1210" i="38"/>
  <c r="AM1210" i="38"/>
  <c r="AM1213" i="38"/>
  <c r="AH1213" i="38"/>
  <c r="AM1217" i="38"/>
  <c r="AH1217" i="38"/>
  <c r="AH1218" i="38"/>
  <c r="AM1218" i="38"/>
  <c r="AM1221" i="38"/>
  <c r="AH1221" i="38"/>
  <c r="AM1225" i="38"/>
  <c r="AH1225" i="38"/>
  <c r="AM1229" i="38"/>
  <c r="AH1229" i="38"/>
  <c r="AH1230" i="38"/>
  <c r="AM1230" i="38"/>
  <c r="AH1234" i="38"/>
  <c r="AM1234" i="38"/>
  <c r="AM1237" i="38"/>
  <c r="AH1237" i="38"/>
  <c r="AH1240" i="38"/>
  <c r="AM1240" i="38"/>
  <c r="AH1242" i="38"/>
  <c r="AM1242" i="38"/>
  <c r="AM1245" i="38"/>
  <c r="AH1245" i="38"/>
  <c r="AH1248" i="38"/>
  <c r="AM1248" i="38"/>
  <c r="AH1252" i="38"/>
  <c r="AM1252" i="38"/>
  <c r="AM1253" i="38"/>
  <c r="AH1253" i="38"/>
  <c r="AH1256" i="38"/>
  <c r="AM1256" i="38"/>
  <c r="AM1257" i="38"/>
  <c r="AH1257" i="38"/>
  <c r="AH1258" i="38"/>
  <c r="AM1258" i="38"/>
  <c r="AM1262" i="38"/>
  <c r="AM1265" i="38"/>
  <c r="AH1265" i="38"/>
  <c r="AM1269" i="38"/>
  <c r="AH1269" i="38"/>
  <c r="AH1273" i="38"/>
  <c r="AH1274" i="38"/>
  <c r="AM1274" i="38"/>
  <c r="AM1277" i="38"/>
  <c r="AH1277" i="38"/>
  <c r="AM1281" i="38"/>
  <c r="AH1281" i="38"/>
  <c r="AH1286" i="38"/>
  <c r="AM1286" i="38"/>
  <c r="AM1290" i="38"/>
  <c r="AM1293" i="38"/>
  <c r="AH1293" i="38"/>
  <c r="AH1294" i="38"/>
  <c r="AM1294" i="38"/>
  <c r="AM1298" i="38"/>
  <c r="AM1299" i="38"/>
  <c r="AH1299" i="38"/>
  <c r="AM1301" i="38"/>
  <c r="AH1301" i="38"/>
  <c r="AM1305" i="38"/>
  <c r="AH1305" i="38"/>
  <c r="AH1308" i="38"/>
  <c r="AM1308" i="38"/>
  <c r="AM1309" i="38"/>
  <c r="AH1309" i="38"/>
  <c r="AM1313" i="38"/>
  <c r="AH1313" i="38"/>
  <c r="AH1316" i="38"/>
  <c r="AM1316" i="38"/>
  <c r="AM1317" i="38"/>
  <c r="AH1317" i="38"/>
  <c r="AM1321" i="38"/>
  <c r="AH1321" i="38"/>
  <c r="AH1324" i="38"/>
  <c r="AM1324" i="38"/>
  <c r="AM1325" i="38"/>
  <c r="AH1325" i="38"/>
  <c r="AM1329" i="38"/>
  <c r="AH1329" i="38"/>
  <c r="AH1332" i="38"/>
  <c r="AM1332" i="38"/>
  <c r="AM1333" i="38"/>
  <c r="AH1333" i="38"/>
  <c r="AM1337" i="38"/>
  <c r="AH1337" i="38"/>
  <c r="AH1340" i="38"/>
  <c r="AM1340" i="38"/>
  <c r="AM1341" i="38"/>
  <c r="AH1341" i="38"/>
  <c r="AM1345" i="38"/>
  <c r="AH1345" i="38"/>
  <c r="AH1348" i="38"/>
  <c r="AM1348" i="38"/>
  <c r="AM1349" i="38"/>
  <c r="AH1349" i="38"/>
  <c r="AM1353" i="38"/>
  <c r="AH1353" i="38"/>
  <c r="AH1356" i="38"/>
  <c r="AM1356" i="38"/>
  <c r="AM1357" i="38"/>
  <c r="AH1357" i="38"/>
  <c r="AM1302" i="38"/>
  <c r="AM1303" i="38"/>
  <c r="AH1303" i="38"/>
  <c r="AH1306" i="38"/>
  <c r="AM1306" i="38"/>
  <c r="AH1310" i="38"/>
  <c r="AM1310" i="38"/>
  <c r="AH1314" i="38"/>
  <c r="AM1314" i="38"/>
  <c r="AM1318" i="38"/>
  <c r="AM1319" i="38"/>
  <c r="AH1319" i="38"/>
  <c r="AH1322" i="38"/>
  <c r="AM1322" i="38"/>
  <c r="AH1326" i="38"/>
  <c r="AM1326" i="38"/>
  <c r="AM1330" i="38"/>
  <c r="AM1331" i="38"/>
  <c r="AH1331" i="38"/>
  <c r="AM1334" i="38"/>
  <c r="AM1335" i="38"/>
  <c r="AH1335" i="38"/>
  <c r="AM1338" i="38"/>
  <c r="AM1339" i="38"/>
  <c r="AH1339" i="38"/>
  <c r="AH1342" i="38"/>
  <c r="AM1342" i="38"/>
  <c r="AH1346" i="38"/>
  <c r="AM1346" i="38"/>
  <c r="AM1350" i="38"/>
  <c r="AM1351" i="38"/>
  <c r="AH1351" i="38"/>
  <c r="AH1354" i="38"/>
  <c r="AM1354" i="38"/>
  <c r="AM1355" i="38"/>
  <c r="AH1355" i="38"/>
  <c r="AH1358" i="38"/>
  <c r="AM1358" i="38"/>
  <c r="AH1361" i="38"/>
  <c r="AM1361" i="38"/>
  <c r="AM1364" i="38"/>
  <c r="AH1364" i="38"/>
  <c r="AH1365" i="38"/>
  <c r="AM1365" i="38"/>
  <c r="AM1368" i="38"/>
  <c r="AH1368" i="38"/>
  <c r="AH1369" i="38"/>
  <c r="AM1369" i="38"/>
  <c r="AM1372" i="38"/>
  <c r="AH1372" i="38"/>
  <c r="AH1373" i="38"/>
  <c r="AM1373" i="38"/>
  <c r="AM1376" i="38"/>
  <c r="AH1376" i="38"/>
  <c r="AH1377" i="38"/>
  <c r="AM1377" i="38"/>
  <c r="AM1381" i="38"/>
  <c r="AM1384" i="38"/>
  <c r="AH1384" i="38"/>
  <c r="AH1385" i="38"/>
  <c r="AM1385" i="38"/>
  <c r="AM1388" i="38"/>
  <c r="AH1388" i="38"/>
  <c r="AH1389" i="38"/>
  <c r="AM1389" i="38"/>
  <c r="AH1393" i="38"/>
  <c r="AM1393" i="38"/>
  <c r="AM1397" i="38"/>
  <c r="AH1401" i="38"/>
  <c r="AM1401" i="38"/>
  <c r="AM1404" i="38"/>
  <c r="AH1404" i="38"/>
  <c r="AH1405" i="38"/>
  <c r="AM1405" i="38"/>
  <c r="AM1408" i="38"/>
  <c r="AH1408" i="38"/>
  <c r="AH1409" i="38"/>
  <c r="AM1409" i="38"/>
  <c r="AM1413" i="38"/>
  <c r="AH1417" i="38"/>
  <c r="AM1417" i="38"/>
  <c r="AM1420" i="38"/>
  <c r="AH1420" i="38"/>
  <c r="AH1421" i="38"/>
  <c r="AM1421" i="38"/>
  <c r="AM1425" i="38"/>
  <c r="AH1425" i="38"/>
  <c r="AH1362" i="38"/>
  <c r="AH1363" i="38"/>
  <c r="AM1363" i="38"/>
  <c r="AH1366" i="38"/>
  <c r="AM1370" i="38"/>
  <c r="AH1370" i="38"/>
  <c r="AH1371" i="38"/>
  <c r="AM1371" i="38"/>
  <c r="AM1374" i="38"/>
  <c r="AH1374" i="38"/>
  <c r="AM1378" i="38"/>
  <c r="AH1378" i="38"/>
  <c r="AH1379" i="38"/>
  <c r="AM1379" i="38"/>
  <c r="AM1382" i="38"/>
  <c r="AH1382" i="38"/>
  <c r="AM1386" i="38"/>
  <c r="AH1386" i="38"/>
  <c r="AH1387" i="38"/>
  <c r="AM1387" i="38"/>
  <c r="AM1390" i="38"/>
  <c r="AH1390" i="38"/>
  <c r="AM1394" i="38"/>
  <c r="AH1394" i="38"/>
  <c r="AH1395" i="38"/>
  <c r="AM1395" i="38"/>
  <c r="AM1398" i="38"/>
  <c r="AH1398" i="38"/>
  <c r="AM1402" i="38"/>
  <c r="AH1402" i="38"/>
  <c r="AH1403" i="38"/>
  <c r="AM1403" i="38"/>
  <c r="AM1406" i="38"/>
  <c r="AH1406" i="38"/>
  <c r="AM1410" i="38"/>
  <c r="AH1410" i="38"/>
  <c r="AH1411" i="38"/>
  <c r="AM1411" i="38"/>
  <c r="AM1414" i="38"/>
  <c r="AH1414" i="38"/>
  <c r="AM1418" i="38"/>
  <c r="AH1418" i="38"/>
  <c r="AH1419" i="38"/>
  <c r="AM1419" i="38"/>
  <c r="AH1422" i="38"/>
  <c r="AM1422" i="38"/>
  <c r="AH1428" i="38"/>
  <c r="AM1428" i="38"/>
  <c r="AM1426" i="38"/>
  <c r="AH1430" i="38"/>
  <c r="AM1430" i="38"/>
  <c r="AH1431" i="38"/>
  <c r="AH1434" i="38"/>
  <c r="AM1435" i="38"/>
  <c r="AH1435" i="38"/>
  <c r="AH1438" i="38"/>
  <c r="AM1438" i="38"/>
  <c r="AH1439" i="38"/>
  <c r="AH1442" i="38"/>
  <c r="AM1442" i="38"/>
  <c r="AH1443" i="38"/>
  <c r="AH1446" i="38"/>
  <c r="AM1446" i="38"/>
  <c r="AM1447" i="38"/>
  <c r="AH1447" i="38"/>
  <c r="AM1449" i="38"/>
  <c r="AH1454" i="38"/>
  <c r="AM1454" i="38"/>
  <c r="AM1455" i="38"/>
  <c r="AH1455" i="38"/>
  <c r="AM1457" i="38"/>
  <c r="AH1457" i="38"/>
  <c r="AH1462" i="38"/>
  <c r="AM1462" i="38"/>
  <c r="AM1463" i="38"/>
  <c r="AH1463" i="38"/>
  <c r="AM1465" i="38"/>
  <c r="AH1465" i="38"/>
  <c r="AH1432" i="38"/>
  <c r="AM1433" i="38"/>
  <c r="AH1433" i="38"/>
  <c r="AH1436" i="38"/>
  <c r="AM1436" i="38"/>
  <c r="AH1437" i="38"/>
  <c r="AH1440" i="38"/>
  <c r="AM1441" i="38"/>
  <c r="AH1441" i="38"/>
  <c r="AH1444" i="38"/>
  <c r="AM1444" i="38"/>
  <c r="AH1445" i="38"/>
  <c r="AH1450" i="38"/>
  <c r="AM1450" i="38"/>
  <c r="AM1451" i="38"/>
  <c r="AH1451" i="38"/>
  <c r="AM1453" i="38"/>
  <c r="AH1458" i="38"/>
  <c r="AM1458" i="38"/>
  <c r="AM1459" i="38"/>
  <c r="AH1459" i="38"/>
  <c r="AH1461" i="38"/>
  <c r="AH1466" i="38"/>
  <c r="AM1466" i="38"/>
  <c r="AM1467" i="38"/>
  <c r="AH1467" i="38"/>
  <c r="AM1469" i="38"/>
  <c r="AH1471" i="38"/>
  <c r="AM1471" i="38"/>
  <c r="AM1474" i="38"/>
  <c r="AM1475" i="38"/>
  <c r="AM1478" i="38"/>
  <c r="AM1448" i="38"/>
  <c r="AM1464" i="38"/>
  <c r="AH1473" i="38"/>
  <c r="AM1473" i="38"/>
  <c r="AM1476" i="38"/>
  <c r="AH1476" i="38"/>
  <c r="AH1477" i="38"/>
  <c r="AM1477" i="38"/>
  <c r="AF200" i="36"/>
  <c r="AF235" i="37"/>
  <c r="M438" i="6" s="1"/>
  <c r="M439" i="6"/>
  <c r="M400" i="6"/>
  <c r="M419" i="6"/>
  <c r="AH1012" i="38" l="1"/>
  <c r="AM1012" i="38"/>
  <c r="AM987" i="38"/>
  <c r="AH987" i="38"/>
  <c r="AH972" i="38"/>
  <c r="AM972" i="38"/>
  <c r="AH956" i="38"/>
  <c r="AM956" i="38"/>
  <c r="AH940" i="38"/>
  <c r="AM940" i="38"/>
  <c r="AH924" i="38"/>
  <c r="AM924" i="38"/>
  <c r="AH908" i="38"/>
  <c r="AM908" i="38"/>
  <c r="AH892" i="38"/>
  <c r="AM892" i="38"/>
  <c r="AH876" i="38"/>
  <c r="AM876" i="38"/>
  <c r="AH860" i="38"/>
  <c r="AM860" i="38"/>
  <c r="AH844" i="38"/>
  <c r="AM844" i="38"/>
  <c r="AH828" i="38"/>
  <c r="AM828" i="38"/>
  <c r="AH812" i="38"/>
  <c r="AM812" i="38"/>
  <c r="AH796" i="38"/>
  <c r="AM796" i="38"/>
  <c r="AH749" i="38"/>
  <c r="AM749" i="38"/>
  <c r="AH435" i="38"/>
  <c r="AM435" i="38"/>
  <c r="AH419" i="38"/>
  <c r="AM419" i="38"/>
  <c r="AH403" i="38"/>
  <c r="AM403" i="38"/>
  <c r="AH371" i="38"/>
  <c r="AM371" i="38"/>
  <c r="AH355" i="38"/>
  <c r="AM355" i="38"/>
  <c r="AH340" i="38"/>
  <c r="AM340" i="38"/>
  <c r="AH236" i="38"/>
  <c r="AM236" i="38"/>
  <c r="AH220" i="38"/>
  <c r="AM220" i="38"/>
  <c r="AH204" i="38"/>
  <c r="AM204" i="38"/>
  <c r="AH172" i="38"/>
  <c r="AM172" i="38"/>
  <c r="AH156" i="38"/>
  <c r="AM156" i="38"/>
  <c r="AH140" i="38"/>
  <c r="AM140" i="38"/>
  <c r="AH108" i="38"/>
  <c r="AM108" i="38"/>
  <c r="AH92" i="38"/>
  <c r="AM92" i="38"/>
  <c r="AH76" i="38"/>
  <c r="AM76" i="38"/>
  <c r="AH44" i="38"/>
  <c r="AM44" i="38"/>
  <c r="AH28" i="38"/>
  <c r="AM28" i="38"/>
  <c r="AH12" i="38"/>
  <c r="AM12" i="38"/>
  <c r="AH1010" i="38"/>
  <c r="AM1010" i="38"/>
  <c r="AH984" i="38"/>
  <c r="AM984" i="38"/>
  <c r="AH715" i="38"/>
  <c r="AM715" i="38"/>
  <c r="AH683" i="38"/>
  <c r="AM683" i="38"/>
  <c r="AH651" i="38"/>
  <c r="AM651" i="38"/>
  <c r="AH619" i="38"/>
  <c r="AM619" i="38"/>
  <c r="AH555" i="38"/>
  <c r="AM555" i="38"/>
  <c r="AH523" i="38"/>
  <c r="AM523" i="38"/>
  <c r="AH475" i="38"/>
  <c r="AM475" i="38"/>
  <c r="AM330" i="38"/>
  <c r="AH330" i="38"/>
  <c r="AH988" i="38"/>
  <c r="AM988" i="38"/>
  <c r="AH607" i="38"/>
  <c r="AM607" i="38"/>
  <c r="AH543" i="38"/>
  <c r="AM543" i="38"/>
  <c r="AH479" i="38"/>
  <c r="AM479" i="38"/>
  <c r="AH417" i="38"/>
  <c r="AM417" i="38"/>
  <c r="AH287" i="38"/>
  <c r="AM287" i="38"/>
  <c r="AH31" i="38"/>
  <c r="AM31" i="38"/>
  <c r="AM951" i="38"/>
  <c r="AH951" i="38"/>
  <c r="AM823" i="38"/>
  <c r="AH823" i="38"/>
  <c r="AH696" i="38"/>
  <c r="AM696" i="38"/>
  <c r="AM326" i="38"/>
  <c r="AH326" i="38"/>
  <c r="AH198" i="38"/>
  <c r="AM198" i="38"/>
  <c r="AH1032" i="38"/>
  <c r="AM1032" i="38"/>
  <c r="AH183" i="38"/>
  <c r="AM183" i="38"/>
  <c r="AH616" i="38"/>
  <c r="AM616" i="38"/>
  <c r="AM1460" i="38"/>
  <c r="AM1470" i="38"/>
  <c r="AM1077" i="38"/>
  <c r="AM1111" i="38"/>
  <c r="AM1091" i="38"/>
  <c r="AM1087" i="38"/>
  <c r="AM1075" i="38"/>
  <c r="AM1063" i="38"/>
  <c r="AM1055" i="38"/>
  <c r="AM1037" i="38"/>
  <c r="AH1021" i="38"/>
  <c r="AM954" i="38"/>
  <c r="AM890" i="38"/>
  <c r="AM858" i="38"/>
  <c r="AM842" i="38"/>
  <c r="AM826" i="38"/>
  <c r="AM1043" i="38"/>
  <c r="AH772" i="38"/>
  <c r="AH447" i="38"/>
  <c r="AM100" i="38"/>
  <c r="AH262" i="38"/>
  <c r="AM23" i="38"/>
  <c r="AM1042" i="38"/>
  <c r="AH1042" i="38"/>
  <c r="AH1026" i="38"/>
  <c r="AM1026" i="38"/>
  <c r="AH754" i="38"/>
  <c r="AM754" i="38"/>
  <c r="AH690" i="38"/>
  <c r="AM690" i="38"/>
  <c r="AH674" i="38"/>
  <c r="AM674" i="38"/>
  <c r="AH626" i="38"/>
  <c r="AM626" i="38"/>
  <c r="AH610" i="38"/>
  <c r="AM610" i="38"/>
  <c r="AH578" i="38"/>
  <c r="AM578" i="38"/>
  <c r="AH562" i="38"/>
  <c r="AM562" i="38"/>
  <c r="AH546" i="38"/>
  <c r="AM546" i="38"/>
  <c r="AH530" i="38"/>
  <c r="AM530" i="38"/>
  <c r="AH514" i="38"/>
  <c r="AM514" i="38"/>
  <c r="AH482" i="38"/>
  <c r="AM482" i="38"/>
  <c r="AH466" i="38"/>
  <c r="AM466" i="38"/>
  <c r="AM394" i="38"/>
  <c r="AH394" i="38"/>
  <c r="AH354" i="38"/>
  <c r="AM354" i="38"/>
  <c r="AH249" i="38"/>
  <c r="AM249" i="38"/>
  <c r="AH217" i="38"/>
  <c r="AM217" i="38"/>
  <c r="AH201" i="38"/>
  <c r="AM201" i="38"/>
  <c r="AH185" i="38"/>
  <c r="AM185" i="38"/>
  <c r="AH153" i="38"/>
  <c r="AM153" i="38"/>
  <c r="AH137" i="38"/>
  <c r="AM137" i="38"/>
  <c r="AH121" i="38"/>
  <c r="AM121" i="38"/>
  <c r="AH65" i="38"/>
  <c r="AM65" i="38"/>
  <c r="AH49" i="38"/>
  <c r="AM49" i="38"/>
  <c r="AH33" i="38"/>
  <c r="AM33" i="38"/>
  <c r="AM1116" i="38"/>
  <c r="AH1116" i="38"/>
  <c r="AM1084" i="38"/>
  <c r="AH1084" i="38"/>
  <c r="AM1036" i="38"/>
  <c r="AH1036" i="38"/>
  <c r="AM979" i="38"/>
  <c r="AH979" i="38"/>
  <c r="AM947" i="38"/>
  <c r="AH947" i="38"/>
  <c r="AM915" i="38"/>
  <c r="AH915" i="38"/>
  <c r="AM883" i="38"/>
  <c r="AH883" i="38"/>
  <c r="AM851" i="38"/>
  <c r="AH851" i="38"/>
  <c r="AM819" i="38"/>
  <c r="AH819" i="38"/>
  <c r="AM787" i="38"/>
  <c r="AH787" i="38"/>
  <c r="AH724" i="38"/>
  <c r="AM724" i="38"/>
  <c r="AH692" i="38"/>
  <c r="AM692" i="38"/>
  <c r="AH660" i="38"/>
  <c r="AM660" i="38"/>
  <c r="AH628" i="38"/>
  <c r="AM628" i="38"/>
  <c r="AH564" i="38"/>
  <c r="AM564" i="38"/>
  <c r="AH532" i="38"/>
  <c r="AM532" i="38"/>
  <c r="AH516" i="38"/>
  <c r="AM516" i="38"/>
  <c r="AH484" i="38"/>
  <c r="AM484" i="38"/>
  <c r="AH452" i="38"/>
  <c r="AM452" i="38"/>
  <c r="AH420" i="38"/>
  <c r="AM420" i="38"/>
  <c r="AH388" i="38"/>
  <c r="AM388" i="38"/>
  <c r="AH356" i="38"/>
  <c r="AM356" i="38"/>
  <c r="AH323" i="38"/>
  <c r="AM323" i="38"/>
  <c r="AH291" i="38"/>
  <c r="AM291" i="38"/>
  <c r="AH259" i="38"/>
  <c r="AM259" i="38"/>
  <c r="AH211" i="38"/>
  <c r="AM211" i="38"/>
  <c r="AH179" i="38"/>
  <c r="AM179" i="38"/>
  <c r="AH147" i="38"/>
  <c r="AM147" i="38"/>
  <c r="AH115" i="38"/>
  <c r="AM115" i="38"/>
  <c r="AH83" i="38"/>
  <c r="AM83" i="38"/>
  <c r="AH67" i="38"/>
  <c r="AM67" i="38"/>
  <c r="AH19" i="38"/>
  <c r="AM19" i="38"/>
  <c r="AH286" i="38"/>
  <c r="AM286" i="38"/>
  <c r="AH222" i="38"/>
  <c r="AM222" i="38"/>
  <c r="AM190" i="38"/>
  <c r="AH190" i="38"/>
  <c r="AH126" i="38"/>
  <c r="AM126" i="38"/>
  <c r="AH62" i="38"/>
  <c r="AM62" i="38"/>
  <c r="AM1144" i="38"/>
  <c r="AH1144" i="38"/>
  <c r="AH1014" i="38"/>
  <c r="AM1014" i="38"/>
  <c r="AH552" i="38"/>
  <c r="AM552" i="38"/>
  <c r="AH361" i="38"/>
  <c r="AM361" i="38"/>
  <c r="AH231" i="38"/>
  <c r="AM231" i="38"/>
  <c r="AH103" i="38"/>
  <c r="AM103" i="38"/>
  <c r="AM935" i="38"/>
  <c r="AH935" i="38"/>
  <c r="AM807" i="38"/>
  <c r="AH807" i="38"/>
  <c r="AM1472" i="38"/>
  <c r="AH1479" i="38"/>
  <c r="AH1429" i="38"/>
  <c r="AH1423" i="38"/>
  <c r="AM1415" i="38"/>
  <c r="AM1407" i="38"/>
  <c r="AM1399" i="38"/>
  <c r="AM1391" i="38"/>
  <c r="AM1383" i="38"/>
  <c r="AM1375" i="38"/>
  <c r="AM1367" i="38"/>
  <c r="AH1427" i="38"/>
  <c r="AM1424" i="38"/>
  <c r="AH1416" i="38"/>
  <c r="AH1412" i="38"/>
  <c r="AH1400" i="38"/>
  <c r="AH1396" i="38"/>
  <c r="AH1392" i="38"/>
  <c r="AH1380" i="38"/>
  <c r="AH1359" i="38"/>
  <c r="AH1347" i="38"/>
  <c r="AH1343" i="38"/>
  <c r="AH1327" i="38"/>
  <c r="AH1323" i="38"/>
  <c r="AH1315" i="38"/>
  <c r="AH1311" i="38"/>
  <c r="AH1307" i="38"/>
  <c r="AM1360" i="38"/>
  <c r="AM1352" i="38"/>
  <c r="AM1344" i="38"/>
  <c r="AM1336" i="38"/>
  <c r="AM1328" i="38"/>
  <c r="AM1320" i="38"/>
  <c r="AM1312" i="38"/>
  <c r="AM1304" i="38"/>
  <c r="AH1297" i="38"/>
  <c r="AH1289" i="38"/>
  <c r="AH1285" i="38"/>
  <c r="AM1278" i="38"/>
  <c r="AM1272" i="38"/>
  <c r="AH1261" i="38"/>
  <c r="AH1249" i="38"/>
  <c r="AH1241" i="38"/>
  <c r="AH1233" i="38"/>
  <c r="AM1222" i="38"/>
  <c r="AM1214" i="38"/>
  <c r="AH1205" i="38"/>
  <c r="AM1196" i="38"/>
  <c r="AH1189" i="38"/>
  <c r="AH1181" i="38"/>
  <c r="AH1173" i="38"/>
  <c r="AH1165" i="38"/>
  <c r="AM1295" i="38"/>
  <c r="AM1287" i="38"/>
  <c r="AH1280" i="38"/>
  <c r="AM1271" i="38"/>
  <c r="AH1266" i="38"/>
  <c r="AH1255" i="38"/>
  <c r="AM1247" i="38"/>
  <c r="AH1243" i="38"/>
  <c r="AM1208" i="38"/>
  <c r="AM1200" i="38"/>
  <c r="AM1182" i="38"/>
  <c r="AM1149" i="38"/>
  <c r="AH1138" i="38"/>
  <c r="AM1117" i="38"/>
  <c r="AH1106" i="38"/>
  <c r="AM1085" i="38"/>
  <c r="AH1074" i="38"/>
  <c r="AM1053" i="38"/>
  <c r="AM1155" i="38"/>
  <c r="AM1151" i="38"/>
  <c r="AH1107" i="38"/>
  <c r="AH1059" i="38"/>
  <c r="AM997" i="38"/>
  <c r="AH958" i="38"/>
  <c r="AH894" i="38"/>
  <c r="AH862" i="38"/>
  <c r="AH830" i="38"/>
  <c r="AH769" i="38"/>
  <c r="AM756" i="38"/>
  <c r="AM747" i="38"/>
  <c r="AM680" i="38"/>
  <c r="AM612" i="38"/>
  <c r="AM741" i="38"/>
  <c r="AM709" i="38"/>
  <c r="AM677" i="38"/>
  <c r="AM645" i="38"/>
  <c r="AM613" i="38"/>
  <c r="AM581" i="38"/>
  <c r="AM549" i="38"/>
  <c r="AM517" i="38"/>
  <c r="AM485" i="38"/>
  <c r="AM453" i="38"/>
  <c r="AM384" i="38"/>
  <c r="AM353" i="38"/>
  <c r="AM321" i="38"/>
  <c r="AM289" i="38"/>
  <c r="AM252" i="38"/>
  <c r="AH212" i="38"/>
  <c r="AM169" i="38"/>
  <c r="AM124" i="38"/>
  <c r="AH84" i="38"/>
  <c r="AM41" i="38"/>
  <c r="AM402" i="38"/>
  <c r="AH362" i="38"/>
  <c r="AH266" i="38"/>
  <c r="AM223" i="38"/>
  <c r="AM159" i="38"/>
  <c r="AM63" i="38"/>
  <c r="AM42" i="38"/>
  <c r="AH1020" i="38"/>
  <c r="AM1020" i="38"/>
  <c r="AH1004" i="38"/>
  <c r="AM1004" i="38"/>
  <c r="AM995" i="38"/>
  <c r="AH995" i="38"/>
  <c r="AH980" i="38"/>
  <c r="AM980" i="38"/>
  <c r="AH964" i="38"/>
  <c r="AM964" i="38"/>
  <c r="AH948" i="38"/>
  <c r="AM948" i="38"/>
  <c r="AH932" i="38"/>
  <c r="AM932" i="38"/>
  <c r="AH916" i="38"/>
  <c r="AM916" i="38"/>
  <c r="AH900" i="38"/>
  <c r="AM900" i="38"/>
  <c r="AH884" i="38"/>
  <c r="AM884" i="38"/>
  <c r="AH868" i="38"/>
  <c r="AM868" i="38"/>
  <c r="AH852" i="38"/>
  <c r="AM852" i="38"/>
  <c r="AH836" i="38"/>
  <c r="AM836" i="38"/>
  <c r="AH820" i="38"/>
  <c r="AM820" i="38"/>
  <c r="AH804" i="38"/>
  <c r="AM804" i="38"/>
  <c r="AM788" i="38"/>
  <c r="AH788" i="38"/>
  <c r="AH764" i="38"/>
  <c r="AM764" i="38"/>
  <c r="AH733" i="38"/>
  <c r="AM733" i="38"/>
  <c r="AH717" i="38"/>
  <c r="AM717" i="38"/>
  <c r="AH701" i="38"/>
  <c r="AM701" i="38"/>
  <c r="AH685" i="38"/>
  <c r="AM685" i="38"/>
  <c r="AH669" i="38"/>
  <c r="AM669" i="38"/>
  <c r="AH653" i="38"/>
  <c r="AM653" i="38"/>
  <c r="AH637" i="38"/>
  <c r="AM637" i="38"/>
  <c r="AH621" i="38"/>
  <c r="AM621" i="38"/>
  <c r="AH605" i="38"/>
  <c r="AM605" i="38"/>
  <c r="AH589" i="38"/>
  <c r="AM589" i="38"/>
  <c r="AH573" i="38"/>
  <c r="AM573" i="38"/>
  <c r="AH557" i="38"/>
  <c r="AM557" i="38"/>
  <c r="AH541" i="38"/>
  <c r="AM541" i="38"/>
  <c r="AH525" i="38"/>
  <c r="AM525" i="38"/>
  <c r="AH509" i="38"/>
  <c r="AM509" i="38"/>
  <c r="AH493" i="38"/>
  <c r="AM493" i="38"/>
  <c r="AH477" i="38"/>
  <c r="AM477" i="38"/>
  <c r="AH461" i="38"/>
  <c r="AM461" i="38"/>
  <c r="AM444" i="38"/>
  <c r="AH444" i="38"/>
  <c r="AH427" i="38"/>
  <c r="AM427" i="38"/>
  <c r="AH411" i="38"/>
  <c r="AM411" i="38"/>
  <c r="AH395" i="38"/>
  <c r="AM395" i="38"/>
  <c r="AH363" i="38"/>
  <c r="AM363" i="38"/>
  <c r="AH347" i="38"/>
  <c r="AM347" i="38"/>
  <c r="AH324" i="38"/>
  <c r="AM324" i="38"/>
  <c r="AH308" i="38"/>
  <c r="AM308" i="38"/>
  <c r="AH292" i="38"/>
  <c r="AM292" i="38"/>
  <c r="AH276" i="38"/>
  <c r="AM276" i="38"/>
  <c r="AH260" i="38"/>
  <c r="AM260" i="38"/>
  <c r="AM244" i="38"/>
  <c r="AH244" i="38"/>
  <c r="AH196" i="38"/>
  <c r="AM196" i="38"/>
  <c r="AM180" i="38"/>
  <c r="AH180" i="38"/>
  <c r="AH132" i="38"/>
  <c r="AM132" i="38"/>
  <c r="AM116" i="38"/>
  <c r="AH116" i="38"/>
  <c r="AH68" i="38"/>
  <c r="AM68" i="38"/>
  <c r="AM52" i="38"/>
  <c r="AH52" i="38"/>
  <c r="AH1000" i="38"/>
  <c r="AM1000" i="38"/>
  <c r="AH635" i="38"/>
  <c r="AM635" i="38"/>
  <c r="AH539" i="38"/>
  <c r="AM539" i="38"/>
  <c r="AH507" i="38"/>
  <c r="AM507" i="38"/>
  <c r="AH491" i="38"/>
  <c r="AM491" i="38"/>
  <c r="AH459" i="38"/>
  <c r="AM459" i="38"/>
  <c r="AH357" i="38"/>
  <c r="AM357" i="38"/>
  <c r="AH314" i="38"/>
  <c r="AM314" i="38"/>
  <c r="AH282" i="38"/>
  <c r="AM282" i="38"/>
  <c r="AH250" i="38"/>
  <c r="AM250" i="38"/>
  <c r="AH234" i="38"/>
  <c r="AM234" i="38"/>
  <c r="AH218" i="38"/>
  <c r="AM218" i="38"/>
  <c r="AH154" i="38"/>
  <c r="AM154" i="38"/>
  <c r="AH122" i="38"/>
  <c r="AM122" i="38"/>
  <c r="AH106" i="38"/>
  <c r="AM106" i="38"/>
  <c r="AH90" i="38"/>
  <c r="AM90" i="38"/>
  <c r="AH58" i="38"/>
  <c r="AM58" i="38"/>
  <c r="AH26" i="38"/>
  <c r="AM26" i="38"/>
  <c r="AM766" i="38"/>
  <c r="AH766" i="38"/>
  <c r="AH575" i="38"/>
  <c r="AM575" i="38"/>
  <c r="AH385" i="38"/>
  <c r="AM385" i="38"/>
  <c r="AH319" i="38"/>
  <c r="AM319" i="38"/>
  <c r="AH255" i="38"/>
  <c r="AM255" i="38"/>
  <c r="AH191" i="38"/>
  <c r="AM191" i="38"/>
  <c r="AH127" i="38"/>
  <c r="AM127" i="38"/>
  <c r="AM887" i="38"/>
  <c r="AH887" i="38"/>
  <c r="AH760" i="38"/>
  <c r="AM760" i="38"/>
  <c r="AH519" i="38"/>
  <c r="AM519" i="38"/>
  <c r="AM839" i="38"/>
  <c r="AH839" i="38"/>
  <c r="AH343" i="38"/>
  <c r="AM343" i="38"/>
  <c r="AH87" i="38"/>
  <c r="AM87" i="38"/>
  <c r="AH408" i="38"/>
  <c r="AM408" i="38"/>
  <c r="AH1259" i="38"/>
  <c r="AM1174" i="38"/>
  <c r="AM1141" i="38"/>
  <c r="AM1109" i="38"/>
  <c r="AM1045" i="38"/>
  <c r="AM703" i="38"/>
  <c r="AM639" i="38"/>
  <c r="AM615" i="38"/>
  <c r="AM603" i="38"/>
  <c r="AM587" i="38"/>
  <c r="AM389" i="38"/>
  <c r="AM332" i="38"/>
  <c r="AM300" i="38"/>
  <c r="AM268" i="38"/>
  <c r="AM228" i="38"/>
  <c r="AM202" i="38"/>
  <c r="AM170" i="38"/>
  <c r="AM1034" i="38"/>
  <c r="AH1034" i="38"/>
  <c r="AM777" i="38"/>
  <c r="AH777" i="38"/>
  <c r="AH738" i="38"/>
  <c r="AM738" i="38"/>
  <c r="AH722" i="38"/>
  <c r="AM722" i="38"/>
  <c r="AH706" i="38"/>
  <c r="AM706" i="38"/>
  <c r="AH658" i="38"/>
  <c r="AM658" i="38"/>
  <c r="AH642" i="38"/>
  <c r="AM642" i="38"/>
  <c r="AH594" i="38"/>
  <c r="AM594" i="38"/>
  <c r="AH498" i="38"/>
  <c r="AM498" i="38"/>
  <c r="AH450" i="38"/>
  <c r="AM450" i="38"/>
  <c r="AH418" i="38"/>
  <c r="AM418" i="38"/>
  <c r="AH386" i="38"/>
  <c r="AM386" i="38"/>
  <c r="AH378" i="38"/>
  <c r="AM378" i="38"/>
  <c r="AH345" i="38"/>
  <c r="AM345" i="38"/>
  <c r="AH329" i="38"/>
  <c r="AM329" i="38"/>
  <c r="AH313" i="38"/>
  <c r="AM313" i="38"/>
  <c r="AH297" i="38"/>
  <c r="AM297" i="38"/>
  <c r="AH281" i="38"/>
  <c r="AM281" i="38"/>
  <c r="AH265" i="38"/>
  <c r="AM265" i="38"/>
  <c r="AH257" i="38"/>
  <c r="AM257" i="38"/>
  <c r="AH241" i="38"/>
  <c r="AM241" i="38"/>
  <c r="AH225" i="38"/>
  <c r="AM225" i="38"/>
  <c r="AH193" i="38"/>
  <c r="AM193" i="38"/>
  <c r="AH177" i="38"/>
  <c r="AM177" i="38"/>
  <c r="AH161" i="38"/>
  <c r="AM161" i="38"/>
  <c r="AH129" i="38"/>
  <c r="AM129" i="38"/>
  <c r="AH113" i="38"/>
  <c r="AM113" i="38"/>
  <c r="AH97" i="38"/>
  <c r="AM97" i="38"/>
  <c r="AH89" i="38"/>
  <c r="AM89" i="38"/>
  <c r="AH73" i="38"/>
  <c r="AM73" i="38"/>
  <c r="AH57" i="38"/>
  <c r="AM57" i="38"/>
  <c r="AH25" i="38"/>
  <c r="AM25" i="38"/>
  <c r="AM1132" i="38"/>
  <c r="AH1132" i="38"/>
  <c r="AM1100" i="38"/>
  <c r="AH1100" i="38"/>
  <c r="AM1068" i="38"/>
  <c r="AH1068" i="38"/>
  <c r="AM1052" i="38"/>
  <c r="AH1052" i="38"/>
  <c r="AM963" i="38"/>
  <c r="AH963" i="38"/>
  <c r="AM931" i="38"/>
  <c r="AH931" i="38"/>
  <c r="AM899" i="38"/>
  <c r="AH899" i="38"/>
  <c r="AM867" i="38"/>
  <c r="AH867" i="38"/>
  <c r="AM835" i="38"/>
  <c r="AH835" i="38"/>
  <c r="AM803" i="38"/>
  <c r="AH803" i="38"/>
  <c r="AM771" i="38"/>
  <c r="AH771" i="38"/>
  <c r="AH740" i="38"/>
  <c r="AM740" i="38"/>
  <c r="AH676" i="38"/>
  <c r="AM676" i="38"/>
  <c r="AH644" i="38"/>
  <c r="AM644" i="38"/>
  <c r="AH548" i="38"/>
  <c r="AM548" i="38"/>
  <c r="AH500" i="38"/>
  <c r="AM500" i="38"/>
  <c r="AH468" i="38"/>
  <c r="AM468" i="38"/>
  <c r="AH372" i="38"/>
  <c r="AM372" i="38"/>
  <c r="AH339" i="38"/>
  <c r="AM339" i="38"/>
  <c r="AH307" i="38"/>
  <c r="AM307" i="38"/>
  <c r="AH275" i="38"/>
  <c r="AM275" i="38"/>
  <c r="AH243" i="38"/>
  <c r="AM243" i="38"/>
  <c r="AH227" i="38"/>
  <c r="AM227" i="38"/>
  <c r="AH195" i="38"/>
  <c r="AM195" i="38"/>
  <c r="AH163" i="38"/>
  <c r="AM163" i="38"/>
  <c r="AH131" i="38"/>
  <c r="AM131" i="38"/>
  <c r="AH99" i="38"/>
  <c r="AM99" i="38"/>
  <c r="AH35" i="38"/>
  <c r="AM35" i="38"/>
  <c r="AM1136" i="38"/>
  <c r="AH1136" i="38"/>
  <c r="AM1104" i="38"/>
  <c r="AH1104" i="38"/>
  <c r="AM1072" i="38"/>
  <c r="AH1072" i="38"/>
  <c r="AM1040" i="38"/>
  <c r="AH1040" i="38"/>
  <c r="AH1006" i="38"/>
  <c r="AM1006" i="38"/>
  <c r="AM975" i="38"/>
  <c r="AH975" i="38"/>
  <c r="AM943" i="38"/>
  <c r="AH943" i="38"/>
  <c r="AM911" i="38"/>
  <c r="AH911" i="38"/>
  <c r="AM879" i="38"/>
  <c r="AH879" i="38"/>
  <c r="AM847" i="38"/>
  <c r="AH847" i="38"/>
  <c r="AM815" i="38"/>
  <c r="AH815" i="38"/>
  <c r="AM783" i="38"/>
  <c r="AH783" i="38"/>
  <c r="AH528" i="38"/>
  <c r="AM528" i="38"/>
  <c r="AH445" i="38"/>
  <c r="AM445" i="38"/>
  <c r="AH318" i="38"/>
  <c r="AM318" i="38"/>
  <c r="AH254" i="38"/>
  <c r="AM254" i="38"/>
  <c r="AH158" i="38"/>
  <c r="AM158" i="38"/>
  <c r="AH94" i="38"/>
  <c r="AM94" i="38"/>
  <c r="AH30" i="38"/>
  <c r="AM30" i="38"/>
  <c r="AM1080" i="38"/>
  <c r="AH1080" i="38"/>
  <c r="AH488" i="38"/>
  <c r="AM488" i="38"/>
  <c r="AH425" i="38"/>
  <c r="AM425" i="38"/>
  <c r="AH295" i="38"/>
  <c r="AM295" i="38"/>
  <c r="AH167" i="38"/>
  <c r="AM167" i="38"/>
  <c r="AH39" i="38"/>
  <c r="AM39" i="38"/>
  <c r="AH182" i="38"/>
  <c r="AM182" i="38"/>
  <c r="AH472" i="38"/>
  <c r="AM472" i="38"/>
  <c r="AH996" i="38"/>
  <c r="AM996" i="38"/>
  <c r="AM1456" i="38"/>
  <c r="AM1468" i="38"/>
  <c r="AM1452" i="38"/>
  <c r="AM1246" i="38"/>
  <c r="AM1216" i="38"/>
  <c r="AH1185" i="38"/>
  <c r="AM1157" i="38"/>
  <c r="AM1125" i="38"/>
  <c r="AM1093" i="38"/>
  <c r="AM1061" i="38"/>
  <c r="AM785" i="38"/>
  <c r="AM720" i="38"/>
  <c r="AM679" i="38"/>
  <c r="AM560" i="38"/>
  <c r="AM504" i="38"/>
  <c r="AM496" i="38"/>
  <c r="AM455" i="38"/>
  <c r="AH762" i="38"/>
  <c r="AM730" i="38"/>
  <c r="AM698" i="38"/>
  <c r="AM666" i="38"/>
  <c r="AM634" i="38"/>
  <c r="AM602" i="38"/>
  <c r="AM570" i="38"/>
  <c r="AM538" i="38"/>
  <c r="AM506" i="38"/>
  <c r="AM474" i="38"/>
  <c r="AM373" i="38"/>
  <c r="AM352" i="38"/>
  <c r="AM316" i="38"/>
  <c r="AM284" i="38"/>
  <c r="AM209" i="38"/>
  <c r="AM164" i="38"/>
  <c r="AM81" i="38"/>
  <c r="AM36" i="38"/>
  <c r="AH434" i="38"/>
  <c r="AM387" i="38"/>
  <c r="AM346" i="38"/>
  <c r="AH298" i="38"/>
  <c r="AH134" i="38"/>
  <c r="AM86" i="38"/>
  <c r="AM70" i="38"/>
  <c r="AF11" i="38"/>
  <c r="AE1481" i="38"/>
  <c r="AH1160" i="38"/>
  <c r="AM1160" i="38"/>
  <c r="AF1481" i="38"/>
  <c r="E192" i="37"/>
  <c r="AK192" i="37" s="1"/>
  <c r="E194" i="37"/>
  <c r="AF192" i="37"/>
  <c r="AH11" i="38" l="1"/>
  <c r="AM11" i="38"/>
  <c r="AH1481" i="38"/>
  <c r="AF194" i="37"/>
  <c r="AF180" i="37"/>
  <c r="E13" i="36"/>
  <c r="E14" i="36"/>
  <c r="E227" i="37" l="1"/>
  <c r="E226" i="37"/>
  <c r="E214" i="37"/>
  <c r="AK180" i="37"/>
  <c r="AK179" i="37"/>
  <c r="AK178" i="37"/>
  <c r="AF182" i="37"/>
  <c r="E174" i="37"/>
  <c r="E163" i="37"/>
  <c r="E147" i="37"/>
  <c r="E132" i="37"/>
  <c r="E106" i="37"/>
  <c r="E93" i="37"/>
  <c r="E78" i="37"/>
  <c r="E65" i="37"/>
  <c r="E52" i="37"/>
  <c r="E39" i="37"/>
  <c r="E24" i="37"/>
  <c r="AF197" i="37"/>
  <c r="AK197" i="37"/>
  <c r="AJ202" i="37"/>
  <c r="AK195" i="37"/>
  <c r="AK194" i="37"/>
  <c r="AK193" i="37"/>
  <c r="AJ189" i="37"/>
  <c r="AK182" i="37"/>
  <c r="AK181" i="37"/>
  <c r="AK88" i="37"/>
  <c r="AK60" i="37"/>
  <c r="AK189" i="37" l="1"/>
  <c r="AK202" i="37"/>
  <c r="AF228" i="37"/>
  <c r="E228" i="37"/>
  <c r="E225" i="37"/>
  <c r="E224" i="37"/>
  <c r="E201" i="37"/>
  <c r="E188" i="37"/>
  <c r="E189" i="37" s="1"/>
  <c r="E190" i="37" s="1"/>
  <c r="M434" i="6" s="1"/>
  <c r="AD193" i="37"/>
  <c r="AC193" i="37"/>
  <c r="AB193" i="37"/>
  <c r="AA193" i="37"/>
  <c r="Z193" i="37"/>
  <c r="Y193" i="37"/>
  <c r="X193" i="37"/>
  <c r="S193" i="37"/>
  <c r="Q193" i="37"/>
  <c r="AD192" i="37"/>
  <c r="AC192" i="37"/>
  <c r="AB192" i="37"/>
  <c r="AA192" i="37"/>
  <c r="Z192" i="37"/>
  <c r="Y192" i="37"/>
  <c r="X192" i="37"/>
  <c r="S192" i="37"/>
  <c r="Q192" i="37"/>
  <c r="AD180" i="37"/>
  <c r="AC180" i="37"/>
  <c r="AB180" i="37"/>
  <c r="AA180" i="37"/>
  <c r="Z180" i="37"/>
  <c r="Y180" i="37"/>
  <c r="X180" i="37"/>
  <c r="S180" i="37"/>
  <c r="Q180" i="37"/>
  <c r="AD179" i="37"/>
  <c r="AC179" i="37"/>
  <c r="AB179" i="37"/>
  <c r="AA179" i="37"/>
  <c r="Z179" i="37"/>
  <c r="Y179" i="37"/>
  <c r="X179" i="37"/>
  <c r="S179" i="37"/>
  <c r="Q179" i="37"/>
  <c r="R179" i="37" s="1"/>
  <c r="AD178" i="37"/>
  <c r="AC178" i="37"/>
  <c r="AB178" i="37"/>
  <c r="AA178" i="37"/>
  <c r="Z178" i="37"/>
  <c r="Y178" i="37"/>
  <c r="X178" i="37"/>
  <c r="S178" i="37"/>
  <c r="Q178" i="37"/>
  <c r="E175" i="37"/>
  <c r="E176" i="37" s="1"/>
  <c r="M433" i="6" s="1"/>
  <c r="AF32" i="37"/>
  <c r="AF45" i="37"/>
  <c r="AF46" i="37"/>
  <c r="AF47" i="37"/>
  <c r="AH222" i="37"/>
  <c r="G222" i="37"/>
  <c r="AJ219" i="37"/>
  <c r="AF219" i="37"/>
  <c r="AF220" i="37" s="1"/>
  <c r="E219" i="37"/>
  <c r="E220" i="37" s="1"/>
  <c r="M437" i="6" s="1"/>
  <c r="AK218" i="37"/>
  <c r="AK219" i="37" s="1"/>
  <c r="AJ215" i="37"/>
  <c r="E215" i="37"/>
  <c r="E216" i="37" s="1"/>
  <c r="M436" i="6" s="1"/>
  <c r="AK208" i="37"/>
  <c r="AK207" i="37"/>
  <c r="AK206" i="37"/>
  <c r="AH206" i="37"/>
  <c r="AK205" i="37"/>
  <c r="AD205" i="37"/>
  <c r="AC205" i="37"/>
  <c r="AB205" i="37"/>
  <c r="AA205" i="37"/>
  <c r="Z205" i="37"/>
  <c r="Y205" i="37"/>
  <c r="X205" i="37"/>
  <c r="S205" i="37"/>
  <c r="Q205" i="37"/>
  <c r="R205" i="37" s="1"/>
  <c r="AJ175" i="37"/>
  <c r="AK170" i="37"/>
  <c r="AF170" i="37"/>
  <c r="AK169" i="37"/>
  <c r="AF169" i="37"/>
  <c r="AK168" i="37"/>
  <c r="AK167" i="37"/>
  <c r="AD167" i="37"/>
  <c r="AC167" i="37"/>
  <c r="AB167" i="37"/>
  <c r="AA167" i="37"/>
  <c r="Z167" i="37"/>
  <c r="Y167" i="37"/>
  <c r="X167" i="37"/>
  <c r="S167" i="37"/>
  <c r="Q167" i="37"/>
  <c r="AJ164" i="37"/>
  <c r="AK157" i="37"/>
  <c r="AF157" i="37"/>
  <c r="AK156" i="37"/>
  <c r="AF156" i="37"/>
  <c r="AD154" i="37"/>
  <c r="AC154" i="37"/>
  <c r="AB154" i="37"/>
  <c r="AA154" i="37"/>
  <c r="Z154" i="37"/>
  <c r="Y154" i="37"/>
  <c r="X154" i="37"/>
  <c r="S154" i="37"/>
  <c r="Q154" i="37"/>
  <c r="AK153" i="37"/>
  <c r="AH153" i="37"/>
  <c r="AD153" i="37"/>
  <c r="AC153" i="37"/>
  <c r="AB153" i="37"/>
  <c r="AA153" i="37"/>
  <c r="Z153" i="37"/>
  <c r="Y153" i="37"/>
  <c r="X153" i="37"/>
  <c r="S153" i="37"/>
  <c r="Q153" i="37"/>
  <c r="AH152" i="37"/>
  <c r="AK151" i="37"/>
  <c r="AD151" i="37"/>
  <c r="AC151" i="37"/>
  <c r="AB151" i="37"/>
  <c r="AA151" i="37"/>
  <c r="Z151" i="37"/>
  <c r="Y151" i="37"/>
  <c r="X151" i="37"/>
  <c r="S151" i="37"/>
  <c r="Q151" i="37"/>
  <c r="AJ148" i="37"/>
  <c r="E148" i="37"/>
  <c r="E149" i="37" s="1"/>
  <c r="M431" i="6" s="1"/>
  <c r="AK141" i="37"/>
  <c r="AK140" i="37"/>
  <c r="AF140" i="37"/>
  <c r="AF147" i="37" s="1"/>
  <c r="AK137" i="37"/>
  <c r="AD137" i="37"/>
  <c r="AC137" i="37"/>
  <c r="AB137" i="37"/>
  <c r="AA137" i="37"/>
  <c r="Z137" i="37"/>
  <c r="Y137" i="37"/>
  <c r="X137" i="37"/>
  <c r="S137" i="37"/>
  <c r="Q137" i="37"/>
  <c r="AK136" i="37"/>
  <c r="AK148" i="37" s="1"/>
  <c r="AD136" i="37"/>
  <c r="AC136" i="37"/>
  <c r="AB136" i="37"/>
  <c r="AA136" i="37"/>
  <c r="Z136" i="37"/>
  <c r="Y136" i="37"/>
  <c r="X136" i="37"/>
  <c r="S136" i="37"/>
  <c r="Q136" i="37"/>
  <c r="AJ133" i="37"/>
  <c r="E133" i="37"/>
  <c r="E134" i="37" s="1"/>
  <c r="M430" i="6" s="1"/>
  <c r="AK126" i="37"/>
  <c r="AK125" i="37"/>
  <c r="AF125" i="37"/>
  <c r="AK124" i="37"/>
  <c r="AD124" i="37"/>
  <c r="AC124" i="37"/>
  <c r="AB124" i="37"/>
  <c r="AA124" i="37"/>
  <c r="Z124" i="37"/>
  <c r="Y124" i="37"/>
  <c r="X124" i="37"/>
  <c r="S124" i="37"/>
  <c r="Q124" i="37"/>
  <c r="R124" i="37" s="1"/>
  <c r="AK123" i="37"/>
  <c r="AD123" i="37"/>
  <c r="AC123" i="37"/>
  <c r="AB123" i="37"/>
  <c r="AA123" i="37"/>
  <c r="Z123" i="37"/>
  <c r="Y123" i="37"/>
  <c r="X123" i="37"/>
  <c r="S123" i="37"/>
  <c r="Q123" i="37"/>
  <c r="AJ120" i="37"/>
  <c r="AF114" i="37"/>
  <c r="AK113" i="37"/>
  <c r="AF112" i="37"/>
  <c r="AH111" i="37"/>
  <c r="AK110" i="37"/>
  <c r="AD110" i="37"/>
  <c r="AC110" i="37"/>
  <c r="AB110" i="37"/>
  <c r="AA110" i="37"/>
  <c r="Z110" i="37"/>
  <c r="Y110" i="37"/>
  <c r="X110" i="37"/>
  <c r="S110" i="37"/>
  <c r="Q110" i="37"/>
  <c r="AJ107" i="37"/>
  <c r="AK100" i="37"/>
  <c r="AF100" i="37"/>
  <c r="AF99" i="37"/>
  <c r="AH98" i="37"/>
  <c r="AK97" i="37"/>
  <c r="AH97" i="37"/>
  <c r="AH107" i="37" s="1"/>
  <c r="AJ94" i="37"/>
  <c r="AF88" i="37"/>
  <c r="AF87" i="37"/>
  <c r="AK86" i="37"/>
  <c r="AH83" i="37"/>
  <c r="AK82" i="37"/>
  <c r="AH82" i="37"/>
  <c r="AH94" i="37" s="1"/>
  <c r="AJ79" i="37"/>
  <c r="E79" i="37"/>
  <c r="E80" i="37" s="1"/>
  <c r="M426" i="6" s="1"/>
  <c r="AK72" i="37"/>
  <c r="AF72" i="37"/>
  <c r="AK71" i="37"/>
  <c r="AF71" i="37"/>
  <c r="AK70" i="37"/>
  <c r="AH70" i="37"/>
  <c r="AK69" i="37"/>
  <c r="AJ66" i="37"/>
  <c r="AF60" i="37"/>
  <c r="AK59" i="37"/>
  <c r="AF58" i="37"/>
  <c r="AH57" i="37"/>
  <c r="AK57" i="37"/>
  <c r="AH56" i="37"/>
  <c r="AH66" i="37" s="1"/>
  <c r="AJ53" i="37"/>
  <c r="AK46" i="37"/>
  <c r="AH44" i="37"/>
  <c r="AK44" i="37"/>
  <c r="AK43" i="37"/>
  <c r="AH43" i="37"/>
  <c r="AJ40" i="37"/>
  <c r="AK34" i="37"/>
  <c r="AF34" i="37"/>
  <c r="AF33" i="37"/>
  <c r="AK32" i="37"/>
  <c r="AK29" i="37"/>
  <c r="AK28" i="37"/>
  <c r="AH28" i="37"/>
  <c r="AJ25" i="37"/>
  <c r="AK23" i="37"/>
  <c r="AK20" i="37"/>
  <c r="AF20" i="37"/>
  <c r="AK19" i="37"/>
  <c r="AF19" i="37"/>
  <c r="AF17" i="37"/>
  <c r="AK16" i="37"/>
  <c r="AK15" i="37"/>
  <c r="AK12" i="37"/>
  <c r="AH12" i="37"/>
  <c r="AK11" i="37"/>
  <c r="AH11" i="37"/>
  <c r="E199" i="36"/>
  <c r="E187" i="36"/>
  <c r="E174" i="36"/>
  <c r="AF170" i="36"/>
  <c r="AF169" i="36"/>
  <c r="AF168" i="36"/>
  <c r="AK170" i="36"/>
  <c r="AF156" i="36"/>
  <c r="E151" i="36"/>
  <c r="E162" i="36" s="1"/>
  <c r="AH25" i="37" l="1"/>
  <c r="AF78" i="37"/>
  <c r="AF106" i="37"/>
  <c r="AF107" i="37" s="1"/>
  <c r="AF108" i="37" s="1"/>
  <c r="R110" i="37"/>
  <c r="AK133" i="37"/>
  <c r="AF52" i="37"/>
  <c r="AF39" i="37"/>
  <c r="E202" i="37"/>
  <c r="E203" i="37" s="1"/>
  <c r="M435" i="6" s="1"/>
  <c r="AK175" i="37"/>
  <c r="AK79" i="37"/>
  <c r="R193" i="37"/>
  <c r="R151" i="37"/>
  <c r="R154" i="37"/>
  <c r="R167" i="37"/>
  <c r="R178" i="37"/>
  <c r="AF226" i="37"/>
  <c r="R180" i="37"/>
  <c r="R192" i="37"/>
  <c r="AE193" i="37"/>
  <c r="AE123" i="37"/>
  <c r="AF123" i="37" s="1"/>
  <c r="AF132" i="37" s="1"/>
  <c r="AE124" i="37"/>
  <c r="AF124" i="37" s="1"/>
  <c r="AH124" i="37" s="1"/>
  <c r="AE151" i="37"/>
  <c r="AF151" i="37" s="1"/>
  <c r="AH151" i="37" s="1"/>
  <c r="R153" i="37"/>
  <c r="AE110" i="37"/>
  <c r="AF110" i="37" s="1"/>
  <c r="R123" i="37"/>
  <c r="AE205" i="37"/>
  <c r="AF205" i="37" s="1"/>
  <c r="AF214" i="37" s="1"/>
  <c r="AK215" i="37"/>
  <c r="AE154" i="37"/>
  <c r="AF154" i="37" s="1"/>
  <c r="AH154" i="37" s="1"/>
  <c r="AF174" i="37"/>
  <c r="AF175" i="37" s="1"/>
  <c r="AF176" i="37" s="1"/>
  <c r="AH53" i="37"/>
  <c r="AF40" i="37"/>
  <c r="AF41" i="37" s="1"/>
  <c r="AK33" i="37"/>
  <c r="AK40" i="37" s="1"/>
  <c r="AF79" i="37"/>
  <c r="AF80" i="37" s="1"/>
  <c r="AH69" i="37"/>
  <c r="AH79" i="37" s="1"/>
  <c r="AF215" i="37"/>
  <c r="AF216" i="37" s="1"/>
  <c r="AK18" i="37"/>
  <c r="AK17" i="37"/>
  <c r="AF18" i="37"/>
  <c r="AF24" i="37" s="1"/>
  <c r="E40" i="37"/>
  <c r="E41" i="37" s="1"/>
  <c r="M423" i="6" s="1"/>
  <c r="AH29" i="37"/>
  <c r="AH40" i="37" s="1"/>
  <c r="AK45" i="37"/>
  <c r="E53" i="37"/>
  <c r="E54" i="37" s="1"/>
  <c r="M424" i="6" s="1"/>
  <c r="AK58" i="37"/>
  <c r="AF59" i="37"/>
  <c r="AF65" i="37" s="1"/>
  <c r="AK83" i="37"/>
  <c r="AF86" i="37"/>
  <c r="AF93" i="37" s="1"/>
  <c r="AK87" i="37"/>
  <c r="E94" i="37"/>
  <c r="AK99" i="37"/>
  <c r="AK112" i="37"/>
  <c r="AF113" i="37"/>
  <c r="AK114" i="37"/>
  <c r="AF148" i="37"/>
  <c r="AF149" i="37" s="1"/>
  <c r="E164" i="37"/>
  <c r="E165" i="37" s="1"/>
  <c r="M432" i="6" s="1"/>
  <c r="AK47" i="37"/>
  <c r="AF53" i="37"/>
  <c r="AF54" i="37" s="1"/>
  <c r="AK56" i="37"/>
  <c r="E66" i="37"/>
  <c r="E67" i="37" s="1"/>
  <c r="M425" i="6" s="1"/>
  <c r="AK98" i="37"/>
  <c r="E107" i="37"/>
  <c r="E108" i="37" s="1"/>
  <c r="M428" i="6" s="1"/>
  <c r="AK111" i="37"/>
  <c r="E120" i="37"/>
  <c r="E121" i="37" s="1"/>
  <c r="M429" i="6" s="1"/>
  <c r="AK152" i="37"/>
  <c r="AK164" i="37" s="1"/>
  <c r="AF113" i="36"/>
  <c r="AK113" i="36"/>
  <c r="E112" i="36"/>
  <c r="E118" i="36" s="1"/>
  <c r="E111" i="36"/>
  <c r="AF110" i="36"/>
  <c r="E110" i="36"/>
  <c r="AF111" i="36"/>
  <c r="AH123" i="37" l="1"/>
  <c r="AH133" i="37" s="1"/>
  <c r="AK107" i="37"/>
  <c r="AF133" i="37"/>
  <c r="AF134" i="37" s="1"/>
  <c r="AH110" i="37"/>
  <c r="AH120" i="37" s="1"/>
  <c r="AF119" i="37"/>
  <c r="AF112" i="36"/>
  <c r="AH163" i="37"/>
  <c r="AH205" i="37"/>
  <c r="AH215" i="37" s="1"/>
  <c r="AF163" i="37"/>
  <c r="AF164" i="37" s="1"/>
  <c r="AF165" i="37" s="1"/>
  <c r="AH167" i="37"/>
  <c r="AH175" i="37" s="1"/>
  <c r="AF201" i="37"/>
  <c r="AF188" i="37"/>
  <c r="AF189" i="37" s="1"/>
  <c r="AF225" i="37"/>
  <c r="AF224" i="37"/>
  <c r="E229" i="37"/>
  <c r="AK25" i="37"/>
  <c r="AK66" i="37"/>
  <c r="E95" i="37"/>
  <c r="M427" i="6" s="1"/>
  <c r="AK120" i="37"/>
  <c r="AK94" i="37"/>
  <c r="AK53" i="37"/>
  <c r="AF94" i="37"/>
  <c r="AF66" i="37"/>
  <c r="AF67" i="37" s="1"/>
  <c r="AF120" i="37"/>
  <c r="AF121" i="37" s="1"/>
  <c r="E25" i="37"/>
  <c r="E222" i="37" s="1"/>
  <c r="AF202" i="37" l="1"/>
  <c r="AF203" i="37" s="1"/>
  <c r="AF190" i="37"/>
  <c r="AF229" i="37"/>
  <c r="AF25" i="37"/>
  <c r="AF26" i="37" s="1"/>
  <c r="AF95" i="37"/>
  <c r="E26" i="37"/>
  <c r="M422" i="6" s="1"/>
  <c r="L421" i="6" s="1"/>
  <c r="AF222" i="37" l="1"/>
  <c r="AF223" i="37"/>
  <c r="E223" i="37"/>
  <c r="AF99" i="36"/>
  <c r="E97" i="36"/>
  <c r="E98" i="36"/>
  <c r="AF98" i="36" s="1"/>
  <c r="AF87" i="36"/>
  <c r="E86" i="36"/>
  <c r="AF86" i="36" s="1"/>
  <c r="E85" i="36"/>
  <c r="AF85" i="36" s="1"/>
  <c r="AF82" i="36"/>
  <c r="E82" i="36"/>
  <c r="AF83" i="36"/>
  <c r="E83" i="36"/>
  <c r="E77" i="36"/>
  <c r="AF71" i="36"/>
  <c r="AF59" i="36"/>
  <c r="E58" i="36"/>
  <c r="AF58" i="36" s="1"/>
  <c r="E57" i="36"/>
  <c r="AF57" i="36" s="1"/>
  <c r="AF56" i="36"/>
  <c r="E56" i="36"/>
  <c r="E55" i="36"/>
  <c r="AF46" i="36"/>
  <c r="AF45" i="36"/>
  <c r="AF43" i="36"/>
  <c r="E44" i="36"/>
  <c r="AF44" i="36" s="1"/>
  <c r="E43" i="36"/>
  <c r="AK46" i="36"/>
  <c r="AF33" i="36"/>
  <c r="E32" i="36"/>
  <c r="AF32" i="36" s="1"/>
  <c r="E31" i="36"/>
  <c r="AF31" i="36" s="1"/>
  <c r="AF28" i="36"/>
  <c r="E28" i="36"/>
  <c r="AF29" i="36"/>
  <c r="E29" i="36"/>
  <c r="AK33" i="36"/>
  <c r="AF20" i="36"/>
  <c r="AF19" i="36"/>
  <c r="E18" i="36"/>
  <c r="E17" i="36"/>
  <c r="AF17" i="36" s="1"/>
  <c r="AF14" i="36"/>
  <c r="AF13" i="36"/>
  <c r="AK20" i="36"/>
  <c r="AK19" i="36"/>
  <c r="E198" i="36" l="1"/>
  <c r="AF105" i="36"/>
  <c r="E64" i="36"/>
  <c r="E105" i="36"/>
  <c r="E38" i="36"/>
  <c r="E51" i="36"/>
  <c r="E23" i="36"/>
  <c r="AF38" i="36"/>
  <c r="AF51" i="36"/>
  <c r="AF64" i="36"/>
  <c r="E92" i="36"/>
  <c r="AF18" i="36"/>
  <c r="AF198" i="36" s="1"/>
  <c r="AF92" i="36"/>
  <c r="AF199" i="36"/>
  <c r="AK223" i="37"/>
  <c r="E200" i="36"/>
  <c r="AH195" i="36"/>
  <c r="G195" i="36"/>
  <c r="AJ192" i="36"/>
  <c r="AF192" i="36"/>
  <c r="AF193" i="36" s="1"/>
  <c r="E192" i="36"/>
  <c r="E193" i="36" s="1"/>
  <c r="M418" i="6" s="1"/>
  <c r="AK191" i="36"/>
  <c r="AK192" i="36" s="1"/>
  <c r="AJ188" i="36"/>
  <c r="E188" i="36"/>
  <c r="E189" i="36" s="1"/>
  <c r="M417" i="6" s="1"/>
  <c r="AK181" i="36"/>
  <c r="AK180" i="36"/>
  <c r="AK179" i="36"/>
  <c r="AH179" i="36"/>
  <c r="AK178" i="36"/>
  <c r="AD178" i="36"/>
  <c r="AC178" i="36"/>
  <c r="AB178" i="36"/>
  <c r="AA178" i="36"/>
  <c r="Z178" i="36"/>
  <c r="Y178" i="36"/>
  <c r="X178" i="36"/>
  <c r="S178" i="36"/>
  <c r="Q178" i="36"/>
  <c r="AJ175" i="36"/>
  <c r="E175" i="36"/>
  <c r="E176" i="36" s="1"/>
  <c r="M414" i="6" s="1"/>
  <c r="AK169" i="36"/>
  <c r="AK168" i="36"/>
  <c r="AK167" i="36"/>
  <c r="AH167" i="36"/>
  <c r="AK166" i="36"/>
  <c r="AD166" i="36"/>
  <c r="AC166" i="36"/>
  <c r="AB166" i="36"/>
  <c r="AA166" i="36"/>
  <c r="Z166" i="36"/>
  <c r="Y166" i="36"/>
  <c r="X166" i="36"/>
  <c r="S166" i="36"/>
  <c r="Q166" i="36"/>
  <c r="AJ163" i="36"/>
  <c r="E163" i="36"/>
  <c r="E164" i="36" s="1"/>
  <c r="M413" i="6" s="1"/>
  <c r="AK156" i="36"/>
  <c r="AK155" i="36"/>
  <c r="AF155" i="36"/>
  <c r="AD153" i="36"/>
  <c r="AC153" i="36"/>
  <c r="AB153" i="36"/>
  <c r="AA153" i="36"/>
  <c r="Z153" i="36"/>
  <c r="Y153" i="36"/>
  <c r="X153" i="36"/>
  <c r="S153" i="36"/>
  <c r="Q153" i="36"/>
  <c r="AK152" i="36"/>
  <c r="AH152" i="36"/>
  <c r="AD152" i="36"/>
  <c r="AC152" i="36"/>
  <c r="AB152" i="36"/>
  <c r="AA152" i="36"/>
  <c r="Z152" i="36"/>
  <c r="Y152" i="36"/>
  <c r="X152" i="36"/>
  <c r="S152" i="36"/>
  <c r="Q152" i="36"/>
  <c r="R152" i="36" s="1"/>
  <c r="AK151" i="36"/>
  <c r="AH151" i="36"/>
  <c r="AK150" i="36"/>
  <c r="AD150" i="36"/>
  <c r="AC150" i="36"/>
  <c r="AB150" i="36"/>
  <c r="AA150" i="36"/>
  <c r="Z150" i="36"/>
  <c r="Y150" i="36"/>
  <c r="X150" i="36"/>
  <c r="S150" i="36"/>
  <c r="Q150" i="36"/>
  <c r="R150" i="36" s="1"/>
  <c r="AJ147" i="36"/>
  <c r="E146" i="36"/>
  <c r="E147" i="36" s="1"/>
  <c r="E148" i="36" s="1"/>
  <c r="M412" i="6" s="1"/>
  <c r="AK140" i="36"/>
  <c r="AK139" i="36"/>
  <c r="AF139" i="36"/>
  <c r="AK136" i="36"/>
  <c r="AD136" i="36"/>
  <c r="AC136" i="36"/>
  <c r="AB136" i="36"/>
  <c r="AA136" i="36"/>
  <c r="Z136" i="36"/>
  <c r="Y136" i="36"/>
  <c r="X136" i="36"/>
  <c r="S136" i="36"/>
  <c r="Q136" i="36"/>
  <c r="AK135" i="36"/>
  <c r="AD135" i="36"/>
  <c r="AC135" i="36"/>
  <c r="AB135" i="36"/>
  <c r="AA135" i="36"/>
  <c r="Z135" i="36"/>
  <c r="Y135" i="36"/>
  <c r="X135" i="36"/>
  <c r="S135" i="36"/>
  <c r="Q135" i="36"/>
  <c r="AJ132" i="36"/>
  <c r="E131" i="36"/>
  <c r="E132" i="36" s="1"/>
  <c r="E133" i="36" s="1"/>
  <c r="M411" i="6" s="1"/>
  <c r="AK125" i="36"/>
  <c r="AK124" i="36"/>
  <c r="AF124" i="36"/>
  <c r="AK123" i="36"/>
  <c r="AD123" i="36"/>
  <c r="AC123" i="36"/>
  <c r="AB123" i="36"/>
  <c r="AA123" i="36"/>
  <c r="Z123" i="36"/>
  <c r="Y123" i="36"/>
  <c r="X123" i="36"/>
  <c r="S123" i="36"/>
  <c r="Q123" i="36"/>
  <c r="AK122" i="36"/>
  <c r="AD122" i="36"/>
  <c r="AC122" i="36"/>
  <c r="AB122" i="36"/>
  <c r="AA122" i="36"/>
  <c r="Z122" i="36"/>
  <c r="Y122" i="36"/>
  <c r="X122" i="36"/>
  <c r="S122" i="36"/>
  <c r="Q122" i="36"/>
  <c r="AJ119" i="36"/>
  <c r="AK112" i="36"/>
  <c r="AK111" i="36"/>
  <c r="AK110" i="36"/>
  <c r="AH110" i="36"/>
  <c r="AK109" i="36"/>
  <c r="AD109" i="36"/>
  <c r="AC109" i="36"/>
  <c r="AB109" i="36"/>
  <c r="AA109" i="36"/>
  <c r="Z109" i="36"/>
  <c r="Y109" i="36"/>
  <c r="X109" i="36"/>
  <c r="S109" i="36"/>
  <c r="Q109" i="36"/>
  <c r="R109" i="36" s="1"/>
  <c r="AJ106" i="36"/>
  <c r="AK99" i="36"/>
  <c r="AH97" i="36"/>
  <c r="AK97" i="36"/>
  <c r="AK96" i="36"/>
  <c r="AJ93" i="36"/>
  <c r="AK86" i="36"/>
  <c r="AK85" i="36"/>
  <c r="AK82" i="36"/>
  <c r="AH82" i="36"/>
  <c r="AK81" i="36"/>
  <c r="AH81" i="36"/>
  <c r="AJ78" i="36"/>
  <c r="E78" i="36"/>
  <c r="E79" i="36" s="1"/>
  <c r="M407" i="6" s="1"/>
  <c r="AK71" i="36"/>
  <c r="AK70" i="36"/>
  <c r="AF70" i="36"/>
  <c r="AK69" i="36"/>
  <c r="AD69" i="36"/>
  <c r="AC69" i="36"/>
  <c r="AB69" i="36"/>
  <c r="AA69" i="36"/>
  <c r="Z69" i="36"/>
  <c r="Y69" i="36"/>
  <c r="X69" i="36"/>
  <c r="S69" i="36"/>
  <c r="AH69" i="36" s="1"/>
  <c r="Q69" i="36"/>
  <c r="AK68" i="36"/>
  <c r="AD68" i="36"/>
  <c r="AC68" i="36"/>
  <c r="AB68" i="36"/>
  <c r="AA68" i="36"/>
  <c r="Z68" i="36"/>
  <c r="Y68" i="36"/>
  <c r="X68" i="36"/>
  <c r="S68" i="36"/>
  <c r="Q68" i="36"/>
  <c r="R68" i="36" s="1"/>
  <c r="AJ65" i="36"/>
  <c r="AK58" i="36"/>
  <c r="AK56" i="36"/>
  <c r="AK55" i="36"/>
  <c r="AJ52" i="36"/>
  <c r="AK45" i="36"/>
  <c r="AK44" i="36"/>
  <c r="AK43" i="36"/>
  <c r="AH43" i="36"/>
  <c r="AK42" i="36"/>
  <c r="AH42" i="36"/>
  <c r="AJ39" i="36"/>
  <c r="AK32" i="36"/>
  <c r="AH28" i="36"/>
  <c r="AK28" i="36"/>
  <c r="AH27" i="36"/>
  <c r="AK27" i="36"/>
  <c r="AJ24" i="36"/>
  <c r="AK22" i="36"/>
  <c r="AK18" i="36"/>
  <c r="E197" i="36"/>
  <c r="AK16" i="36"/>
  <c r="AK15" i="36"/>
  <c r="AK12" i="36"/>
  <c r="AK11" i="36"/>
  <c r="AH11" i="36"/>
  <c r="AK141" i="20"/>
  <c r="AE123" i="36" l="1"/>
  <c r="AF123" i="36" s="1"/>
  <c r="AH123" i="36" s="1"/>
  <c r="AE122" i="36"/>
  <c r="AF122" i="36" s="1"/>
  <c r="AK132" i="36"/>
  <c r="AE178" i="36"/>
  <c r="AF178" i="36" s="1"/>
  <c r="AF187" i="36" s="1"/>
  <c r="R153" i="36"/>
  <c r="R166" i="36"/>
  <c r="AK147" i="36"/>
  <c r="AE152" i="36"/>
  <c r="AE166" i="36"/>
  <c r="AF166" i="36" s="1"/>
  <c r="AF174" i="36" s="1"/>
  <c r="AF23" i="36"/>
  <c r="AE68" i="36"/>
  <c r="AF68" i="36" s="1"/>
  <c r="AF77" i="36" s="1"/>
  <c r="AE109" i="36"/>
  <c r="AF109" i="36" s="1"/>
  <c r="AF118" i="36" s="1"/>
  <c r="R122" i="36"/>
  <c r="R123" i="36"/>
  <c r="AE150" i="36"/>
  <c r="AF150" i="36" s="1"/>
  <c r="AE153" i="36"/>
  <c r="AF153" i="36" s="1"/>
  <c r="AH153" i="36" s="1"/>
  <c r="E201" i="36"/>
  <c r="AK163" i="36"/>
  <c r="AK119" i="36"/>
  <c r="AH93" i="36"/>
  <c r="AK78" i="36"/>
  <c r="R69" i="36"/>
  <c r="AH52" i="36"/>
  <c r="AK52" i="36"/>
  <c r="AH39" i="36"/>
  <c r="AK188" i="36"/>
  <c r="AK175" i="36"/>
  <c r="AF78" i="36"/>
  <c r="AF79" i="36" s="1"/>
  <c r="AK93" i="36"/>
  <c r="AF106" i="36"/>
  <c r="AF107" i="36" s="1"/>
  <c r="AH96" i="36"/>
  <c r="AH106" i="36" s="1"/>
  <c r="AH166" i="36"/>
  <c r="AH175" i="36" s="1"/>
  <c r="AF175" i="36"/>
  <c r="AF176" i="36" s="1"/>
  <c r="AH55" i="36"/>
  <c r="AF131" i="36"/>
  <c r="AF132" i="36" s="1"/>
  <c r="AF133" i="36" s="1"/>
  <c r="AH122" i="36"/>
  <c r="AH132" i="36" s="1"/>
  <c r="AF197" i="36"/>
  <c r="AF24" i="36"/>
  <c r="AK31" i="36"/>
  <c r="AK39" i="36" s="1"/>
  <c r="E39" i="36"/>
  <c r="E40" i="36" s="1"/>
  <c r="M404" i="6" s="1"/>
  <c r="AF52" i="36"/>
  <c r="AF53" i="36" s="1"/>
  <c r="AK57" i="36"/>
  <c r="AK65" i="36" s="1"/>
  <c r="E65" i="36"/>
  <c r="E66" i="36" s="1"/>
  <c r="M406" i="6" s="1"/>
  <c r="AF93" i="36"/>
  <c r="AF94" i="36" s="1"/>
  <c r="AK98" i="36"/>
  <c r="AK106" i="36" s="1"/>
  <c r="E106" i="36"/>
  <c r="E107" i="36" s="1"/>
  <c r="M409" i="6" s="1"/>
  <c r="AF146" i="36"/>
  <c r="AF147" i="36" s="1"/>
  <c r="AF148" i="36" s="1"/>
  <c r="AH12" i="36"/>
  <c r="AH24" i="36" s="1"/>
  <c r="AK17" i="36"/>
  <c r="AK24" i="36" s="1"/>
  <c r="E52" i="36"/>
  <c r="E53" i="36" s="1"/>
  <c r="M405" i="6" s="1"/>
  <c r="AH56" i="36"/>
  <c r="E93" i="36"/>
  <c r="E94" i="36" s="1"/>
  <c r="M408" i="6" s="1"/>
  <c r="E119" i="36"/>
  <c r="E120" i="36" s="1"/>
  <c r="M410" i="6" s="1"/>
  <c r="R178" i="36"/>
  <c r="E150" i="20"/>
  <c r="E137" i="20"/>
  <c r="E128" i="20"/>
  <c r="E119" i="20"/>
  <c r="E107" i="20"/>
  <c r="E96" i="20"/>
  <c r="E58" i="20"/>
  <c r="AF134" i="20"/>
  <c r="AF125" i="20"/>
  <c r="AF116" i="20"/>
  <c r="AF104" i="20"/>
  <c r="AF107" i="20" s="1"/>
  <c r="AF93" i="20"/>
  <c r="AF55" i="20"/>
  <c r="E84" i="20"/>
  <c r="AF84" i="20" s="1"/>
  <c r="AF83" i="20"/>
  <c r="E83" i="20"/>
  <c r="E75" i="20"/>
  <c r="AF75" i="20" s="1"/>
  <c r="AF74" i="20"/>
  <c r="E74" i="20"/>
  <c r="E78" i="20" s="1"/>
  <c r="E66" i="20"/>
  <c r="AF66" i="20" s="1"/>
  <c r="AF63" i="20"/>
  <c r="E63" i="20"/>
  <c r="AF64" i="20"/>
  <c r="E64" i="20"/>
  <c r="E46" i="20"/>
  <c r="AF46" i="20" s="1"/>
  <c r="E45" i="20"/>
  <c r="E37" i="20"/>
  <c r="AF37" i="20" s="1"/>
  <c r="E36" i="20"/>
  <c r="E28" i="20"/>
  <c r="AF28" i="20" s="1"/>
  <c r="AF25" i="20"/>
  <c r="E25" i="20"/>
  <c r="AF24" i="20"/>
  <c r="E24" i="20"/>
  <c r="E17" i="20"/>
  <c r="AF17" i="20" s="1"/>
  <c r="AF12" i="20"/>
  <c r="E12" i="20"/>
  <c r="AF13" i="20"/>
  <c r="E13" i="20"/>
  <c r="AF119" i="36" l="1"/>
  <c r="AF120" i="36" s="1"/>
  <c r="AF162" i="36"/>
  <c r="E31" i="20"/>
  <c r="AH178" i="36"/>
  <c r="AH188" i="36" s="1"/>
  <c r="AH109" i="36"/>
  <c r="AH119" i="36" s="1"/>
  <c r="AF163" i="36"/>
  <c r="AF164" i="36" s="1"/>
  <c r="AF31" i="20"/>
  <c r="E87" i="20"/>
  <c r="AF188" i="36"/>
  <c r="AF189" i="36" s="1"/>
  <c r="AH150" i="36"/>
  <c r="AH162" i="36" s="1"/>
  <c r="AH68" i="36"/>
  <c r="AH78" i="36" s="1"/>
  <c r="E20" i="20"/>
  <c r="E151" i="20" s="1"/>
  <c r="E40" i="20"/>
  <c r="E49" i="20"/>
  <c r="E69" i="20"/>
  <c r="AF20" i="20"/>
  <c r="AF21" i="20" s="1"/>
  <c r="AF22" i="20" s="1"/>
  <c r="AF69" i="20"/>
  <c r="AF201" i="36"/>
  <c r="AF147" i="20"/>
  <c r="M420" i="6"/>
  <c r="E24" i="36"/>
  <c r="AF25" i="36"/>
  <c r="AH65" i="36"/>
  <c r="AF39" i="36"/>
  <c r="AF40" i="36" s="1"/>
  <c r="AF142" i="20"/>
  <c r="AF143" i="20" s="1"/>
  <c r="AF108" i="20"/>
  <c r="AF109" i="20" s="1"/>
  <c r="AF70" i="20"/>
  <c r="AF71" i="20" s="1"/>
  <c r="AF32" i="20"/>
  <c r="AF33" i="20" s="1"/>
  <c r="E147" i="20"/>
  <c r="E148" i="20"/>
  <c r="AH145" i="20"/>
  <c r="G145" i="20"/>
  <c r="AK142" i="20"/>
  <c r="AJ142" i="20"/>
  <c r="AJ138" i="20"/>
  <c r="AK135" i="20"/>
  <c r="AK134" i="20"/>
  <c r="AK133" i="20"/>
  <c r="AK132" i="20"/>
  <c r="AJ129" i="20"/>
  <c r="AK126" i="20"/>
  <c r="AK125" i="20"/>
  <c r="AK124" i="20"/>
  <c r="AK123" i="20"/>
  <c r="AF65" i="36" l="1"/>
  <c r="AF66" i="36" s="1"/>
  <c r="AF196" i="36" s="1"/>
  <c r="E195" i="36"/>
  <c r="E25" i="36"/>
  <c r="AK129" i="20"/>
  <c r="AK138" i="20"/>
  <c r="AK111" i="20"/>
  <c r="AJ120" i="20"/>
  <c r="AK117" i="20"/>
  <c r="AK116" i="20"/>
  <c r="AK113" i="20"/>
  <c r="AK112" i="20"/>
  <c r="AJ108" i="20"/>
  <c r="AK105" i="20"/>
  <c r="AK104" i="20"/>
  <c r="AK101" i="20"/>
  <c r="AK100" i="20"/>
  <c r="AJ97" i="20"/>
  <c r="AK94" i="20"/>
  <c r="AK93" i="20"/>
  <c r="AK92" i="20"/>
  <c r="AK91" i="20"/>
  <c r="AJ88" i="20"/>
  <c r="AK85" i="20"/>
  <c r="AK84" i="20"/>
  <c r="AK83" i="20"/>
  <c r="AK82" i="20"/>
  <c r="AJ79" i="20"/>
  <c r="AK76" i="20"/>
  <c r="AK75" i="20"/>
  <c r="AK74" i="20"/>
  <c r="AK73" i="20"/>
  <c r="AJ70" i="20"/>
  <c r="AK67" i="20"/>
  <c r="AK66" i="20"/>
  <c r="AK63" i="20"/>
  <c r="AK62" i="20"/>
  <c r="AJ59" i="20"/>
  <c r="AJ50" i="20"/>
  <c r="AJ41" i="20"/>
  <c r="AJ32" i="20"/>
  <c r="AK56" i="20"/>
  <c r="AK55" i="20"/>
  <c r="AK54" i="20"/>
  <c r="AK53" i="20"/>
  <c r="AK47" i="20"/>
  <c r="AK46" i="20"/>
  <c r="AK45" i="20"/>
  <c r="AK44" i="20"/>
  <c r="AK36" i="20"/>
  <c r="AK35" i="20"/>
  <c r="AK38" i="20"/>
  <c r="AK37" i="20"/>
  <c r="AK29" i="20"/>
  <c r="AK28" i="20"/>
  <c r="AK25" i="20"/>
  <c r="AK24" i="20"/>
  <c r="AJ21" i="20"/>
  <c r="AK17" i="20"/>
  <c r="AK12" i="20"/>
  <c r="AK11" i="20"/>
  <c r="AK19" i="20"/>
  <c r="AK18" i="20"/>
  <c r="AK16" i="20"/>
  <c r="AK15" i="20"/>
  <c r="AK120" i="20" l="1"/>
  <c r="AK97" i="20"/>
  <c r="AK59" i="20"/>
  <c r="E196" i="36"/>
  <c r="AK196" i="36" s="1"/>
  <c r="M403" i="6"/>
  <c r="L402" i="6" s="1"/>
  <c r="AF195" i="36"/>
  <c r="AK79" i="20"/>
  <c r="AK70" i="20"/>
  <c r="AK50" i="20"/>
  <c r="AK41" i="20"/>
  <c r="AK32" i="20"/>
  <c r="AK108" i="20"/>
  <c r="AK88" i="20"/>
  <c r="F21" i="35" l="1"/>
  <c r="D987" i="19"/>
  <c r="D988" i="19"/>
  <c r="D991" i="19"/>
  <c r="M48" i="6" l="1"/>
  <c r="M352" i="6" l="1"/>
  <c r="D681" i="19"/>
  <c r="D33" i="33"/>
  <c r="E19" i="35" s="1"/>
  <c r="D18" i="33"/>
  <c r="D40" i="33" s="1"/>
  <c r="D41" i="31"/>
  <c r="D31" i="31"/>
  <c r="D18" i="31"/>
  <c r="D46" i="31" s="1"/>
  <c r="D932" i="19"/>
  <c r="E10" i="35" s="1"/>
  <c r="F24" i="35"/>
  <c r="F26" i="35" s="1"/>
  <c r="D43" i="33"/>
  <c r="E23" i="35" s="1"/>
  <c r="G23" i="35" s="1"/>
  <c r="D16" i="33"/>
  <c r="L614" i="6"/>
  <c r="F21" i="26" l="1"/>
  <c r="E18" i="35"/>
  <c r="D49" i="31"/>
  <c r="D48" i="31"/>
  <c r="D47" i="31"/>
  <c r="D44" i="33"/>
  <c r="D42" i="33"/>
  <c r="D41" i="33"/>
  <c r="D841" i="19" l="1"/>
  <c r="D840" i="19"/>
  <c r="D839" i="19"/>
  <c r="D213" i="19"/>
  <c r="D631" i="19"/>
  <c r="D630" i="19"/>
  <c r="D629" i="19"/>
  <c r="D422" i="19"/>
  <c r="D421" i="19"/>
  <c r="D420" i="19"/>
  <c r="D212" i="19"/>
  <c r="D1046" i="19" s="1"/>
  <c r="D211" i="19"/>
  <c r="D1045" i="19" s="1"/>
  <c r="D1047" i="19" l="1"/>
  <c r="E22" i="35" s="1"/>
  <c r="G22" i="35" s="1"/>
  <c r="G19" i="35"/>
  <c r="AK15" i="33"/>
  <c r="AK14" i="33"/>
  <c r="AK13" i="33"/>
  <c r="AK12" i="33"/>
  <c r="AK11" i="33"/>
  <c r="AK30" i="33"/>
  <c r="AK29" i="33"/>
  <c r="AK28" i="33"/>
  <c r="AK27" i="33"/>
  <c r="AK26" i="33"/>
  <c r="AK25" i="33"/>
  <c r="AK24" i="33"/>
  <c r="D1038" i="19"/>
  <c r="AJ1038" i="19" s="1"/>
  <c r="D1036" i="19"/>
  <c r="D1037" i="19"/>
  <c r="AJ1037" i="19" s="1"/>
  <c r="AJ1036" i="19" l="1"/>
  <c r="D1041" i="19"/>
  <c r="E17" i="35" s="1"/>
  <c r="AJ1027" i="19"/>
  <c r="AJ1026" i="19"/>
  <c r="AJ1015" i="19"/>
  <c r="AJ1014" i="19"/>
  <c r="AJ1004" i="19"/>
  <c r="AJ1003" i="19"/>
  <c r="D989" i="19"/>
  <c r="AJ978" i="19" l="1"/>
  <c r="AJ977" i="19"/>
  <c r="AJ976" i="19"/>
  <c r="AJ975" i="19"/>
  <c r="AJ974" i="19"/>
  <c r="AJ973" i="19"/>
  <c r="AJ972" i="19"/>
  <c r="AJ971" i="19"/>
  <c r="AJ960" i="19"/>
  <c r="AJ959" i="19"/>
  <c r="AJ958" i="19"/>
  <c r="AJ957" i="19"/>
  <c r="AJ956" i="19"/>
  <c r="AJ955" i="19"/>
  <c r="AJ943" i="19" l="1"/>
  <c r="AJ942" i="19"/>
  <c r="AJ940" i="19"/>
  <c r="AJ930" i="19"/>
  <c r="AJ929" i="19"/>
  <c r="AJ928" i="19"/>
  <c r="AJ927" i="19"/>
  <c r="AJ926" i="19"/>
  <c r="AJ925" i="19"/>
  <c r="AJ924" i="19"/>
  <c r="D913" i="19"/>
  <c r="AJ914" i="19"/>
  <c r="AJ912" i="19"/>
  <c r="D870" i="19"/>
  <c r="D867" i="19" l="1"/>
  <c r="D1025" i="19" l="1"/>
  <c r="AJ1025" i="19" s="1"/>
  <c r="D1024" i="19"/>
  <c r="D1013" i="19"/>
  <c r="D1018" i="19" s="1"/>
  <c r="E15" i="35" s="1"/>
  <c r="D1002" i="19"/>
  <c r="D1001" i="19"/>
  <c r="AJ1001" i="19" s="1"/>
  <c r="D1000" i="19"/>
  <c r="AJ991" i="19"/>
  <c r="D990" i="19"/>
  <c r="AJ989" i="19"/>
  <c r="AJ988" i="19"/>
  <c r="D970" i="19"/>
  <c r="AJ970" i="19" s="1"/>
  <c r="D969" i="19"/>
  <c r="D981" i="19" l="1"/>
  <c r="E12" i="35" s="1"/>
  <c r="D1030" i="19"/>
  <c r="E16" i="35" s="1"/>
  <c r="AJ990" i="19"/>
  <c r="D994" i="19"/>
  <c r="E13" i="35" s="1"/>
  <c r="AJ1002" i="19"/>
  <c r="D1007" i="19"/>
  <c r="AJ1000" i="19"/>
  <c r="AJ1024" i="19"/>
  <c r="AJ969" i="19"/>
  <c r="AJ987" i="19"/>
  <c r="AJ1013" i="19"/>
  <c r="D954" i="19"/>
  <c r="AJ954" i="19" s="1"/>
  <c r="E14" i="35" l="1"/>
  <c r="D953" i="19"/>
  <c r="D952" i="19"/>
  <c r="D963" i="19" s="1"/>
  <c r="E11" i="35" s="1"/>
  <c r="D941" i="19"/>
  <c r="AJ941" i="19" s="1"/>
  <c r="D939" i="19"/>
  <c r="D938" i="19"/>
  <c r="D915" i="19"/>
  <c r="AJ915" i="19" s="1"/>
  <c r="AJ913" i="19"/>
  <c r="D911" i="19"/>
  <c r="D910" i="19"/>
  <c r="D899" i="19"/>
  <c r="AJ899" i="19" s="1"/>
  <c r="D897" i="19"/>
  <c r="AJ897" i="19" s="1"/>
  <c r="D896" i="19"/>
  <c r="D887" i="19"/>
  <c r="AJ887" i="19" s="1"/>
  <c r="D884" i="19"/>
  <c r="AJ884" i="19" s="1"/>
  <c r="D882" i="19"/>
  <c r="F882" i="19" s="1"/>
  <c r="D881" i="19"/>
  <c r="D872" i="19"/>
  <c r="D871" i="19"/>
  <c r="AJ870" i="19"/>
  <c r="D868" i="19"/>
  <c r="AJ867" i="19"/>
  <c r="D858" i="19"/>
  <c r="AJ858" i="19" s="1"/>
  <c r="D857" i="19"/>
  <c r="AJ857" i="19" s="1"/>
  <c r="D856" i="19"/>
  <c r="AJ856" i="19" s="1"/>
  <c r="D853" i="19"/>
  <c r="AJ853" i="19" s="1"/>
  <c r="D851" i="19"/>
  <c r="AJ851" i="19" s="1"/>
  <c r="D850" i="19"/>
  <c r="F1040" i="19"/>
  <c r="E1040" i="19"/>
  <c r="AG1024" i="19"/>
  <c r="AG1029" i="19" s="1"/>
  <c r="AE1024" i="19"/>
  <c r="AD1024" i="19"/>
  <c r="AC1024" i="19"/>
  <c r="AB1024" i="19"/>
  <c r="AA1024" i="19"/>
  <c r="Z1024" i="19"/>
  <c r="Y1024" i="19"/>
  <c r="T1024" i="19"/>
  <c r="R1024" i="19"/>
  <c r="F1024" i="19"/>
  <c r="F1029" i="19" s="1"/>
  <c r="AG1014" i="19"/>
  <c r="AE1014" i="19"/>
  <c r="AD1014" i="19"/>
  <c r="AC1014" i="19"/>
  <c r="AB1014" i="19"/>
  <c r="AA1014" i="19"/>
  <c r="Z1014" i="19"/>
  <c r="Y1014" i="19"/>
  <c r="T1014" i="19"/>
  <c r="R1014" i="19"/>
  <c r="F1014" i="19"/>
  <c r="AG1013" i="19"/>
  <c r="AE1013" i="19"/>
  <c r="AD1013" i="19"/>
  <c r="AC1013" i="19"/>
  <c r="AB1013" i="19"/>
  <c r="AA1013" i="19"/>
  <c r="Z1013" i="19"/>
  <c r="Y1013" i="19"/>
  <c r="T1013" i="19"/>
  <c r="R1013" i="19"/>
  <c r="F1013" i="19"/>
  <c r="AG1001" i="19"/>
  <c r="AE1001" i="19"/>
  <c r="AD1001" i="19"/>
  <c r="AC1001" i="19"/>
  <c r="AB1001" i="19"/>
  <c r="AA1001" i="19"/>
  <c r="Z1001" i="19"/>
  <c r="Y1001" i="19"/>
  <c r="T1001" i="19"/>
  <c r="R1001" i="19"/>
  <c r="F1001" i="19"/>
  <c r="AG1000" i="19"/>
  <c r="AE1000" i="19"/>
  <c r="AD1000" i="19"/>
  <c r="AC1000" i="19"/>
  <c r="AB1000" i="19"/>
  <c r="AA1000" i="19"/>
  <c r="Z1000" i="19"/>
  <c r="Y1000" i="19"/>
  <c r="T1000" i="19"/>
  <c r="R1000" i="19"/>
  <c r="F1000" i="19"/>
  <c r="AG988" i="19"/>
  <c r="AE988" i="19"/>
  <c r="AD988" i="19"/>
  <c r="AC988" i="19"/>
  <c r="AB988" i="19"/>
  <c r="AA988" i="19"/>
  <c r="Z988" i="19"/>
  <c r="Y988" i="19"/>
  <c r="T988" i="19"/>
  <c r="R988" i="19"/>
  <c r="F988" i="19"/>
  <c r="AG987" i="19"/>
  <c r="AE987" i="19"/>
  <c r="AD987" i="19"/>
  <c r="AC987" i="19"/>
  <c r="AB987" i="19"/>
  <c r="AA987" i="19"/>
  <c r="Z987" i="19"/>
  <c r="Y987" i="19"/>
  <c r="T987" i="19"/>
  <c r="R987" i="19"/>
  <c r="F987" i="19"/>
  <c r="AG973" i="19"/>
  <c r="AE973" i="19"/>
  <c r="AD973" i="19"/>
  <c r="AC973" i="19"/>
  <c r="AB973" i="19"/>
  <c r="AA973" i="19"/>
  <c r="Z973" i="19"/>
  <c r="Y973" i="19"/>
  <c r="T973" i="19"/>
  <c r="R973" i="19"/>
  <c r="F973" i="19"/>
  <c r="AE972" i="19"/>
  <c r="AD972" i="19"/>
  <c r="AC972" i="19"/>
  <c r="AB972" i="19"/>
  <c r="AA972" i="19"/>
  <c r="Z972" i="19"/>
  <c r="Y972" i="19"/>
  <c r="T972" i="19"/>
  <c r="R972" i="19"/>
  <c r="F972" i="19"/>
  <c r="AG971" i="19"/>
  <c r="AE971" i="19"/>
  <c r="AD971" i="19"/>
  <c r="AC971" i="19"/>
  <c r="AB971" i="19"/>
  <c r="AA971" i="19"/>
  <c r="Z971" i="19"/>
  <c r="Y971" i="19"/>
  <c r="T971" i="19"/>
  <c r="R971" i="19"/>
  <c r="F971" i="19"/>
  <c r="AG970" i="19"/>
  <c r="AE970" i="19"/>
  <c r="AD970" i="19"/>
  <c r="AC970" i="19"/>
  <c r="AB970" i="19"/>
  <c r="AA970" i="19"/>
  <c r="Z970" i="19"/>
  <c r="Y970" i="19"/>
  <c r="T970" i="19"/>
  <c r="R970" i="19"/>
  <c r="F970" i="19"/>
  <c r="AG969" i="19"/>
  <c r="AE969" i="19"/>
  <c r="AD969" i="19"/>
  <c r="AC969" i="19"/>
  <c r="AB969" i="19"/>
  <c r="AA969" i="19"/>
  <c r="Z969" i="19"/>
  <c r="Y969" i="19"/>
  <c r="T969" i="19"/>
  <c r="R969" i="19"/>
  <c r="F969" i="19"/>
  <c r="AG956" i="19"/>
  <c r="AE956" i="19"/>
  <c r="AD956" i="19"/>
  <c r="AC956" i="19"/>
  <c r="AB956" i="19"/>
  <c r="AA956" i="19"/>
  <c r="Z956" i="19"/>
  <c r="Y956" i="19"/>
  <c r="T956" i="19"/>
  <c r="R956" i="19"/>
  <c r="F956" i="19"/>
  <c r="AG955" i="19"/>
  <c r="AE955" i="19"/>
  <c r="AD955" i="19"/>
  <c r="AC955" i="19"/>
  <c r="AB955" i="19"/>
  <c r="AA955" i="19"/>
  <c r="Z955" i="19"/>
  <c r="Y955" i="19"/>
  <c r="T955" i="19"/>
  <c r="R955" i="19"/>
  <c r="F955" i="19"/>
  <c r="AE954" i="19"/>
  <c r="AD954" i="19"/>
  <c r="AC954" i="19"/>
  <c r="AB954" i="19"/>
  <c r="AA954" i="19"/>
  <c r="Z954" i="19"/>
  <c r="Y954" i="19"/>
  <c r="T954" i="19"/>
  <c r="R954" i="19"/>
  <c r="F954" i="19"/>
  <c r="AE953" i="19"/>
  <c r="AD953" i="19"/>
  <c r="AC953" i="19"/>
  <c r="AB953" i="19"/>
  <c r="AA953" i="19"/>
  <c r="Z953" i="19"/>
  <c r="Y953" i="19"/>
  <c r="R953" i="19"/>
  <c r="AE952" i="19"/>
  <c r="AD952" i="19"/>
  <c r="AC952" i="19"/>
  <c r="AB952" i="19"/>
  <c r="AA952" i="19"/>
  <c r="Z952" i="19"/>
  <c r="Y952" i="19"/>
  <c r="R952" i="19"/>
  <c r="AE939" i="19"/>
  <c r="AD939" i="19"/>
  <c r="AC939" i="19"/>
  <c r="AB939" i="19"/>
  <c r="AA939" i="19"/>
  <c r="Z939" i="19"/>
  <c r="Y939" i="19"/>
  <c r="R939" i="19"/>
  <c r="AE938" i="19"/>
  <c r="AD938" i="19"/>
  <c r="AC938" i="19"/>
  <c r="AB938" i="19"/>
  <c r="AA938" i="19"/>
  <c r="Z938" i="19"/>
  <c r="Y938" i="19"/>
  <c r="R938" i="19"/>
  <c r="D931" i="19"/>
  <c r="AG925" i="19"/>
  <c r="AE925" i="19"/>
  <c r="AD925" i="19"/>
  <c r="AC925" i="19"/>
  <c r="AB925" i="19"/>
  <c r="AA925" i="19"/>
  <c r="Z925" i="19"/>
  <c r="Y925" i="19"/>
  <c r="T925" i="19"/>
  <c r="R925" i="19"/>
  <c r="F925" i="19"/>
  <c r="AG924" i="19"/>
  <c r="AE924" i="19"/>
  <c r="AD924" i="19"/>
  <c r="AC924" i="19"/>
  <c r="AB924" i="19"/>
  <c r="AA924" i="19"/>
  <c r="Z924" i="19"/>
  <c r="Y924" i="19"/>
  <c r="T924" i="19"/>
  <c r="R924" i="19"/>
  <c r="F924" i="19"/>
  <c r="AG912" i="19"/>
  <c r="AE912" i="19"/>
  <c r="AD912" i="19"/>
  <c r="AC912" i="19"/>
  <c r="AB912" i="19"/>
  <c r="AA912" i="19"/>
  <c r="Z912" i="19"/>
  <c r="Y912" i="19"/>
  <c r="T912" i="19"/>
  <c r="R912" i="19"/>
  <c r="F912" i="19"/>
  <c r="AE911" i="19"/>
  <c r="AD911" i="19"/>
  <c r="AC911" i="19"/>
  <c r="AB911" i="19"/>
  <c r="AA911" i="19"/>
  <c r="Z911" i="19"/>
  <c r="Y911" i="19"/>
  <c r="R911" i="19"/>
  <c r="AG910" i="19"/>
  <c r="AE910" i="19"/>
  <c r="AD910" i="19"/>
  <c r="AC910" i="19"/>
  <c r="AB910" i="19"/>
  <c r="AA910" i="19"/>
  <c r="Z910" i="19"/>
  <c r="Y910" i="19"/>
  <c r="T910" i="19"/>
  <c r="R910" i="19"/>
  <c r="F910" i="19"/>
  <c r="AE897" i="19"/>
  <c r="AD897" i="19"/>
  <c r="AC897" i="19"/>
  <c r="AB897" i="19"/>
  <c r="AA897" i="19"/>
  <c r="Z897" i="19"/>
  <c r="Y897" i="19"/>
  <c r="R897" i="19"/>
  <c r="F897" i="19"/>
  <c r="AE896" i="19"/>
  <c r="AD896" i="19"/>
  <c r="AC896" i="19"/>
  <c r="AB896" i="19"/>
  <c r="AA896" i="19"/>
  <c r="Z896" i="19"/>
  <c r="Y896" i="19"/>
  <c r="R896" i="19"/>
  <c r="AE882" i="19"/>
  <c r="AD882" i="19"/>
  <c r="AC882" i="19"/>
  <c r="AB882" i="19"/>
  <c r="AA882" i="19"/>
  <c r="Z882" i="19"/>
  <c r="Y882" i="19"/>
  <c r="T882" i="19"/>
  <c r="R882" i="19"/>
  <c r="AE881" i="19"/>
  <c r="AD881" i="19"/>
  <c r="AC881" i="19"/>
  <c r="AB881" i="19"/>
  <c r="AA881" i="19"/>
  <c r="Z881" i="19"/>
  <c r="Y881" i="19"/>
  <c r="R881" i="19"/>
  <c r="AE868" i="19"/>
  <c r="AD868" i="19"/>
  <c r="AC868" i="19"/>
  <c r="AB868" i="19"/>
  <c r="AA868" i="19"/>
  <c r="Z868" i="19"/>
  <c r="Y868" i="19"/>
  <c r="R868" i="19"/>
  <c r="AE867" i="19"/>
  <c r="AD867" i="19"/>
  <c r="AC867" i="19"/>
  <c r="AB867" i="19"/>
  <c r="AA867" i="19"/>
  <c r="Z867" i="19"/>
  <c r="Y867" i="19"/>
  <c r="T867" i="19"/>
  <c r="R867" i="19"/>
  <c r="F867" i="19"/>
  <c r="AE853" i="19"/>
  <c r="AD853" i="19"/>
  <c r="AC853" i="19"/>
  <c r="AB853" i="19"/>
  <c r="AA853" i="19"/>
  <c r="Z853" i="19"/>
  <c r="Y853" i="19"/>
  <c r="R853" i="19"/>
  <c r="F853" i="19"/>
  <c r="AG852" i="19"/>
  <c r="AE852" i="19"/>
  <c r="AD852" i="19"/>
  <c r="AC852" i="19"/>
  <c r="AB852" i="19"/>
  <c r="AA852" i="19"/>
  <c r="Z852" i="19"/>
  <c r="Y852" i="19"/>
  <c r="T852" i="19"/>
  <c r="R852" i="19"/>
  <c r="F852" i="19"/>
  <c r="AE851" i="19"/>
  <c r="AD851" i="19"/>
  <c r="AC851" i="19"/>
  <c r="AB851" i="19"/>
  <c r="AA851" i="19"/>
  <c r="Z851" i="19"/>
  <c r="Y851" i="19"/>
  <c r="R851" i="19"/>
  <c r="AE850" i="19"/>
  <c r="AD850" i="19"/>
  <c r="AC850" i="19"/>
  <c r="AB850" i="19"/>
  <c r="AA850" i="19"/>
  <c r="Z850" i="19"/>
  <c r="Y850" i="19"/>
  <c r="R850" i="19"/>
  <c r="G10" i="35"/>
  <c r="D39" i="31"/>
  <c r="D29" i="31"/>
  <c r="D16" i="31"/>
  <c r="D50" i="31" l="1"/>
  <c r="T897" i="19"/>
  <c r="T853" i="19"/>
  <c r="AG853" i="19"/>
  <c r="AG860" i="19" s="1"/>
  <c r="D875" i="19"/>
  <c r="E5" i="35" s="1"/>
  <c r="D904" i="19"/>
  <c r="E7" i="35" s="1"/>
  <c r="AG881" i="19"/>
  <c r="AG889" i="19" s="1"/>
  <c r="D890" i="19"/>
  <c r="E6" i="35" s="1"/>
  <c r="D861" i="19"/>
  <c r="D918" i="19"/>
  <c r="E8" i="35" s="1"/>
  <c r="AG938" i="19"/>
  <c r="AG945" i="19" s="1"/>
  <c r="D946" i="19"/>
  <c r="T868" i="19"/>
  <c r="T850" i="19"/>
  <c r="AJ882" i="19"/>
  <c r="F851" i="19"/>
  <c r="T851" i="19"/>
  <c r="S851" i="19" s="1"/>
  <c r="F868" i="19"/>
  <c r="F874" i="19" s="1"/>
  <c r="F881" i="19"/>
  <c r="F889" i="19" s="1"/>
  <c r="T881" i="19"/>
  <c r="S881" i="19" s="1"/>
  <c r="F850" i="19"/>
  <c r="F860" i="19" s="1"/>
  <c r="F938" i="19"/>
  <c r="T938" i="19"/>
  <c r="S938" i="19" s="1"/>
  <c r="AJ868" i="19"/>
  <c r="AJ881" i="19"/>
  <c r="AJ952" i="19"/>
  <c r="AJ850" i="19"/>
  <c r="AJ910" i="19"/>
  <c r="AJ938" i="19"/>
  <c r="E9" i="35"/>
  <c r="T953" i="19"/>
  <c r="AJ953" i="19"/>
  <c r="T939" i="19"/>
  <c r="S939" i="19" s="1"/>
  <c r="AJ939" i="19"/>
  <c r="T911" i="19"/>
  <c r="S911" i="19" s="1"/>
  <c r="AJ911" i="19"/>
  <c r="AG896" i="19"/>
  <c r="AG903" i="19" s="1"/>
  <c r="AJ896" i="19"/>
  <c r="F953" i="19"/>
  <c r="F939" i="19"/>
  <c r="F952" i="19"/>
  <c r="F962" i="19" s="1"/>
  <c r="T952" i="19"/>
  <c r="F896" i="19"/>
  <c r="T896" i="19"/>
  <c r="S896" i="19" s="1"/>
  <c r="F911" i="19"/>
  <c r="F917" i="19" s="1"/>
  <c r="AG962" i="19"/>
  <c r="F993" i="19"/>
  <c r="AG993" i="19"/>
  <c r="S988" i="19"/>
  <c r="S987" i="19"/>
  <c r="F1017" i="19"/>
  <c r="AG1017" i="19"/>
  <c r="S1014" i="19"/>
  <c r="S1024" i="19"/>
  <c r="S956" i="19"/>
  <c r="AG874" i="19"/>
  <c r="S868" i="19"/>
  <c r="S1000" i="19"/>
  <c r="S853" i="19"/>
  <c r="F931" i="19"/>
  <c r="AG931" i="19"/>
  <c r="S925" i="19"/>
  <c r="S953" i="19"/>
  <c r="S850" i="19"/>
  <c r="S882" i="19"/>
  <c r="F903" i="19"/>
  <c r="S897" i="19"/>
  <c r="AG917" i="19"/>
  <c r="S912" i="19"/>
  <c r="S924" i="19"/>
  <c r="S954" i="19"/>
  <c r="S955" i="19"/>
  <c r="F980" i="19"/>
  <c r="AG980" i="19"/>
  <c r="S970" i="19"/>
  <c r="S972" i="19"/>
  <c r="S973" i="19"/>
  <c r="F1006" i="19"/>
  <c r="AG1006" i="19"/>
  <c r="S1001" i="19"/>
  <c r="S852" i="19"/>
  <c r="S969" i="19"/>
  <c r="S971" i="19"/>
  <c r="S867" i="19"/>
  <c r="S910" i="19"/>
  <c r="S952" i="19"/>
  <c r="S1013" i="19"/>
  <c r="E4" i="35" l="1"/>
  <c r="D1044" i="19"/>
  <c r="F945" i="19"/>
  <c r="AG1043" i="19"/>
  <c r="D195" i="19" l="1"/>
  <c r="D183" i="19"/>
  <c r="D172" i="19"/>
  <c r="D159" i="19"/>
  <c r="D146" i="19"/>
  <c r="D128" i="19"/>
  <c r="D111" i="19"/>
  <c r="D83" i="19"/>
  <c r="D69" i="19"/>
  <c r="D53" i="19"/>
  <c r="D38" i="19"/>
  <c r="D21" i="19"/>
  <c r="D214" i="19" l="1"/>
  <c r="D823" i="19"/>
  <c r="D811" i="19"/>
  <c r="D800" i="19"/>
  <c r="D787" i="19"/>
  <c r="D774" i="19"/>
  <c r="D756" i="19"/>
  <c r="D739" i="19"/>
  <c r="D725" i="19"/>
  <c r="D711" i="19"/>
  <c r="D697" i="19"/>
  <c r="D666" i="19"/>
  <c r="D649" i="19"/>
  <c r="D625" i="19"/>
  <c r="D614" i="19"/>
  <c r="D602" i="19"/>
  <c r="D591" i="19"/>
  <c r="D578" i="19"/>
  <c r="D565" i="19"/>
  <c r="D547" i="19"/>
  <c r="D530" i="19"/>
  <c r="D516" i="19"/>
  <c r="D502" i="19"/>
  <c r="D488" i="19"/>
  <c r="D472" i="19"/>
  <c r="D457" i="19"/>
  <c r="D440" i="19"/>
  <c r="D1039" i="19"/>
  <c r="D405" i="19"/>
  <c r="D1028" i="19" s="1"/>
  <c r="D393" i="19"/>
  <c r="D382" i="19"/>
  <c r="D369" i="19"/>
  <c r="D356" i="19"/>
  <c r="D979" i="19" s="1"/>
  <c r="D338" i="19"/>
  <c r="D321" i="19"/>
  <c r="D307" i="19"/>
  <c r="D293" i="19"/>
  <c r="D916" i="19" s="1"/>
  <c r="D279" i="19"/>
  <c r="D263" i="19"/>
  <c r="D888" i="19" s="1"/>
  <c r="D248" i="19"/>
  <c r="D873" i="19" s="1"/>
  <c r="D874" i="19" s="1"/>
  <c r="D231" i="19"/>
  <c r="D423" i="19" s="1"/>
  <c r="D944" i="19" l="1"/>
  <c r="D1005" i="19"/>
  <c r="D632" i="19"/>
  <c r="D902" i="19"/>
  <c r="D903" i="19" s="1"/>
  <c r="D1016" i="19"/>
  <c r="D1040" i="19"/>
  <c r="G17" i="35" s="1"/>
  <c r="AJ1039" i="19"/>
  <c r="D842" i="19"/>
  <c r="D1048" i="19" s="1"/>
  <c r="D992" i="19"/>
  <c r="D889" i="19"/>
  <c r="D1029" i="19"/>
  <c r="AJ1028" i="19"/>
  <c r="D1017" i="19"/>
  <c r="AJ1016" i="19"/>
  <c r="D1006" i="19"/>
  <c r="AJ1005" i="19"/>
  <c r="D980" i="19"/>
  <c r="AJ979" i="19"/>
  <c r="D945" i="19"/>
  <c r="AJ944" i="19"/>
  <c r="D917" i="19"/>
  <c r="AJ916" i="19"/>
  <c r="D859" i="19"/>
  <c r="D961" i="19"/>
  <c r="AJ961" i="19" s="1"/>
  <c r="F797" i="19"/>
  <c r="D993" i="19" l="1"/>
  <c r="AJ992" i="19"/>
  <c r="D962" i="19"/>
  <c r="D860" i="19"/>
  <c r="D1043" i="19" s="1"/>
  <c r="AJ859" i="19"/>
  <c r="L623" i="6"/>
  <c r="F22" i="26" s="1"/>
  <c r="L605" i="6" l="1"/>
  <c r="AN585" i="34"/>
  <c r="AM585" i="34"/>
  <c r="AN584" i="34"/>
  <c r="AM584" i="34"/>
  <c r="AN583" i="34"/>
  <c r="AM583" i="34"/>
  <c r="AN582" i="34"/>
  <c r="AM582" i="34"/>
  <c r="AN581" i="34"/>
  <c r="AM581" i="34"/>
  <c r="AN580" i="34"/>
  <c r="AM580" i="34"/>
  <c r="AN579" i="34"/>
  <c r="AM579" i="34"/>
  <c r="AN578" i="34"/>
  <c r="AM578" i="34"/>
  <c r="AN577" i="34"/>
  <c r="AM577" i="34"/>
  <c r="AN576" i="34"/>
  <c r="AM576" i="34"/>
  <c r="AN575" i="34"/>
  <c r="AM575" i="34"/>
  <c r="AN574" i="34"/>
  <c r="AN573" i="34"/>
  <c r="AN572" i="34"/>
  <c r="AN571" i="34"/>
  <c r="AN570" i="34"/>
  <c r="AN569" i="34"/>
  <c r="AN568" i="34"/>
  <c r="AN567" i="34"/>
  <c r="AM567" i="34"/>
  <c r="AN566" i="34"/>
  <c r="AN565" i="34"/>
  <c r="AN564" i="34"/>
  <c r="AN563" i="34"/>
  <c r="AN562" i="34"/>
  <c r="AM562" i="34"/>
  <c r="AN561" i="34"/>
  <c r="AM561" i="34"/>
  <c r="AN560" i="34"/>
  <c r="AN559" i="34"/>
  <c r="AM559" i="34"/>
  <c r="AN558" i="34"/>
  <c r="AM558" i="34"/>
  <c r="AN557" i="34"/>
  <c r="AN556" i="34"/>
  <c r="AN555" i="34"/>
  <c r="AN554" i="34"/>
  <c r="AN553" i="34"/>
  <c r="AN552" i="34"/>
  <c r="AN551" i="34"/>
  <c r="AN550" i="34"/>
  <c r="AN549" i="34"/>
  <c r="AN548" i="34"/>
  <c r="AN547" i="34"/>
  <c r="AN546" i="34"/>
  <c r="AN545" i="34"/>
  <c r="AN544" i="34"/>
  <c r="AN543" i="34"/>
  <c r="AN542" i="34"/>
  <c r="AN541" i="34"/>
  <c r="AN540" i="34"/>
  <c r="AM540" i="34"/>
  <c r="AN539" i="34"/>
  <c r="AM539" i="34"/>
  <c r="AN538" i="34"/>
  <c r="AM538" i="34"/>
  <c r="AN537" i="34"/>
  <c r="AM537" i="34"/>
  <c r="AN536" i="34"/>
  <c r="AM536" i="34"/>
  <c r="AN535" i="34"/>
  <c r="AN534" i="34"/>
  <c r="AM534" i="34"/>
  <c r="AN533" i="34"/>
  <c r="AM533" i="34"/>
  <c r="AN532" i="34"/>
  <c r="AM532" i="34"/>
  <c r="AN531" i="34"/>
  <c r="AM531" i="34"/>
  <c r="AN530" i="34"/>
  <c r="AM530" i="34"/>
  <c r="AN529" i="34"/>
  <c r="AM529" i="34"/>
  <c r="AN528" i="34"/>
  <c r="AM528" i="34"/>
  <c r="AN527" i="34"/>
  <c r="AM527" i="34"/>
  <c r="AN526" i="34"/>
  <c r="AM526" i="34"/>
  <c r="AN525" i="34"/>
  <c r="AM525" i="34"/>
  <c r="AN524" i="34"/>
  <c r="AM524" i="34"/>
  <c r="AN523" i="34"/>
  <c r="AM523" i="34"/>
  <c r="AN522" i="34"/>
  <c r="AM522" i="34"/>
  <c r="AN521" i="34"/>
  <c r="AM521" i="34"/>
  <c r="AN520" i="34"/>
  <c r="AM520" i="34"/>
  <c r="AN519" i="34"/>
  <c r="AM519" i="34"/>
  <c r="AN518" i="34"/>
  <c r="AM518" i="34"/>
  <c r="AN517" i="34"/>
  <c r="AM517" i="34"/>
  <c r="AN516" i="34"/>
  <c r="AM516" i="34"/>
  <c r="AN515" i="34"/>
  <c r="AM515" i="34"/>
  <c r="AN514" i="34"/>
  <c r="AM514" i="34"/>
  <c r="AN513" i="34"/>
  <c r="AM513" i="34"/>
  <c r="AN512" i="34"/>
  <c r="AM512" i="34"/>
  <c r="AN511" i="34"/>
  <c r="AM511" i="34"/>
  <c r="AN510" i="34"/>
  <c r="AM510" i="34"/>
  <c r="AN509" i="34"/>
  <c r="AM509" i="34"/>
  <c r="AN508" i="34"/>
  <c r="AM508" i="34"/>
  <c r="AN507" i="34"/>
  <c r="AM507" i="34"/>
  <c r="AN506" i="34"/>
  <c r="AM506" i="34"/>
  <c r="AN505" i="34"/>
  <c r="AM505" i="34"/>
  <c r="AN504" i="34"/>
  <c r="AM504" i="34"/>
  <c r="AN503" i="34"/>
  <c r="AM503" i="34"/>
  <c r="AN502" i="34"/>
  <c r="AM502" i="34"/>
  <c r="AN501" i="34"/>
  <c r="AM501" i="34"/>
  <c r="AN500" i="34"/>
  <c r="AM500" i="34"/>
  <c r="AN499" i="34"/>
  <c r="AM499" i="34"/>
  <c r="AN498" i="34"/>
  <c r="AM498" i="34"/>
  <c r="AN497" i="34"/>
  <c r="AM497" i="34"/>
  <c r="AN496" i="34"/>
  <c r="AM496" i="34"/>
  <c r="AN495" i="34"/>
  <c r="AM495" i="34"/>
  <c r="AN494" i="34"/>
  <c r="AM494" i="34"/>
  <c r="AN493" i="34"/>
  <c r="AM493" i="34"/>
  <c r="AN492" i="34"/>
  <c r="AM492" i="34"/>
  <c r="AN491" i="34"/>
  <c r="AM491" i="34"/>
  <c r="AN490" i="34"/>
  <c r="AM490" i="34"/>
  <c r="AN489" i="34"/>
  <c r="AM489" i="34"/>
  <c r="AN488" i="34"/>
  <c r="AM488" i="34"/>
  <c r="AN487" i="34"/>
  <c r="AM487" i="34"/>
  <c r="AN486" i="34"/>
  <c r="AM486" i="34"/>
  <c r="AN485" i="34"/>
  <c r="AM485" i="34"/>
  <c r="AN484" i="34"/>
  <c r="AM484" i="34"/>
  <c r="AN483" i="34"/>
  <c r="AM483" i="34"/>
  <c r="AN482" i="34"/>
  <c r="AM482" i="34"/>
  <c r="AN481" i="34"/>
  <c r="AM481" i="34"/>
  <c r="AN480" i="34"/>
  <c r="AM480" i="34"/>
  <c r="AN479" i="34"/>
  <c r="AM479" i="34"/>
  <c r="AN478" i="34"/>
  <c r="AM478" i="34"/>
  <c r="AN477" i="34"/>
  <c r="AM477" i="34"/>
  <c r="AN476" i="34"/>
  <c r="AM476" i="34"/>
  <c r="AN475" i="34"/>
  <c r="AM475" i="34"/>
  <c r="AN474" i="34"/>
  <c r="AM474" i="34"/>
  <c r="AN473" i="34"/>
  <c r="AM473" i="34"/>
  <c r="AN472" i="34"/>
  <c r="AM472" i="34"/>
  <c r="AN471" i="34"/>
  <c r="AM471" i="34"/>
  <c r="AN470" i="34"/>
  <c r="AM470" i="34"/>
  <c r="AN469" i="34"/>
  <c r="AM469" i="34"/>
  <c r="AN468" i="34"/>
  <c r="AM468" i="34"/>
  <c r="AN467" i="34"/>
  <c r="AM467" i="34"/>
  <c r="AN466" i="34"/>
  <c r="AM466" i="34"/>
  <c r="AN465" i="34"/>
  <c r="AM465" i="34"/>
  <c r="AN464" i="34"/>
  <c r="AM464" i="34"/>
  <c r="AN463" i="34"/>
  <c r="AM463" i="34"/>
  <c r="AN462" i="34"/>
  <c r="AM462" i="34"/>
  <c r="AN461" i="34"/>
  <c r="AN460" i="34"/>
  <c r="AN459" i="34"/>
  <c r="AN458" i="34"/>
  <c r="AN457" i="34"/>
  <c r="AN456" i="34"/>
  <c r="AN455" i="34"/>
  <c r="AN454" i="34"/>
  <c r="AM454" i="34"/>
  <c r="AN453" i="34"/>
  <c r="AM453" i="34"/>
  <c r="AN452" i="34"/>
  <c r="AM452" i="34"/>
  <c r="AN451" i="34"/>
  <c r="AM451" i="34"/>
  <c r="AN450" i="34"/>
  <c r="AM450" i="34"/>
  <c r="AN449" i="34"/>
  <c r="AM449" i="34"/>
  <c r="AN448" i="34"/>
  <c r="AM448" i="34"/>
  <c r="AN447" i="34"/>
  <c r="AM447" i="34"/>
  <c r="AN446" i="34"/>
  <c r="AM446" i="34"/>
  <c r="AN445" i="34"/>
  <c r="AM445" i="34"/>
  <c r="AN444" i="34"/>
  <c r="AM444" i="34"/>
  <c r="AN443" i="34"/>
  <c r="AM443" i="34"/>
  <c r="AN442" i="34"/>
  <c r="AM442" i="34"/>
  <c r="AN441" i="34"/>
  <c r="AM441" i="34"/>
  <c r="AN440" i="34"/>
  <c r="AM440" i="34"/>
  <c r="AN439" i="34"/>
  <c r="AM439" i="34"/>
  <c r="AN438" i="34"/>
  <c r="AM438" i="34"/>
  <c r="AN437" i="34"/>
  <c r="AM437" i="34"/>
  <c r="AN436" i="34"/>
  <c r="AM436" i="34"/>
  <c r="AN435" i="34"/>
  <c r="AM435" i="34"/>
  <c r="AN434" i="34"/>
  <c r="AM434" i="34"/>
  <c r="AN433" i="34"/>
  <c r="AM433" i="34"/>
  <c r="AN432" i="34"/>
  <c r="AM432" i="34"/>
  <c r="AN431" i="34"/>
  <c r="AM431" i="34"/>
  <c r="AN430" i="34"/>
  <c r="AM430" i="34"/>
  <c r="AN429" i="34"/>
  <c r="AM429" i="34"/>
  <c r="AN428" i="34"/>
  <c r="AM428" i="34"/>
  <c r="AN427" i="34"/>
  <c r="AN426" i="34"/>
  <c r="AN425" i="34"/>
  <c r="AN424" i="34"/>
  <c r="AN423" i="34"/>
  <c r="AN422" i="34"/>
  <c r="AN421" i="34"/>
  <c r="AN420" i="34"/>
  <c r="AN419" i="34"/>
  <c r="AN418" i="34"/>
  <c r="AN417" i="34"/>
  <c r="AN416" i="34"/>
  <c r="AN415" i="34"/>
  <c r="AN414" i="34"/>
  <c r="AN413" i="34"/>
  <c r="AN412" i="34"/>
  <c r="AN411" i="34"/>
  <c r="AN410" i="34"/>
  <c r="AN409" i="34"/>
  <c r="AN408" i="34"/>
  <c r="AN407" i="34"/>
  <c r="AM407" i="34"/>
  <c r="AN406" i="34"/>
  <c r="AM406" i="34"/>
  <c r="AN405" i="34"/>
  <c r="AM405" i="34"/>
  <c r="AN404" i="34"/>
  <c r="AM404" i="34"/>
  <c r="AN403" i="34"/>
  <c r="AM403" i="34"/>
  <c r="AN402" i="34"/>
  <c r="AM402" i="34"/>
  <c r="AN401" i="34"/>
  <c r="AM401" i="34"/>
  <c r="AN400" i="34"/>
  <c r="AM400" i="34"/>
  <c r="AN399" i="34"/>
  <c r="AM399" i="34"/>
  <c r="AN398" i="34"/>
  <c r="AM398" i="34"/>
  <c r="AN397" i="34"/>
  <c r="AM397" i="34"/>
  <c r="AN396" i="34"/>
  <c r="AM396" i="34"/>
  <c r="AN395" i="34"/>
  <c r="AM395" i="34"/>
  <c r="AN394" i="34"/>
  <c r="AM394" i="34"/>
  <c r="AN393" i="34"/>
  <c r="AM393" i="34"/>
  <c r="AN392" i="34"/>
  <c r="AM392" i="34"/>
  <c r="AN391" i="34"/>
  <c r="AM391" i="34"/>
  <c r="AN390" i="34"/>
  <c r="AM390" i="34"/>
  <c r="AN389" i="34"/>
  <c r="AM389" i="34"/>
  <c r="AN388" i="34"/>
  <c r="AM388" i="34"/>
  <c r="AN387" i="34"/>
  <c r="AM387" i="34"/>
  <c r="AN386" i="34"/>
  <c r="AM386" i="34"/>
  <c r="AN385" i="34"/>
  <c r="AM385" i="34"/>
  <c r="AN384" i="34"/>
  <c r="AM384" i="34"/>
  <c r="AN383" i="34"/>
  <c r="AM383" i="34"/>
  <c r="AN382" i="34"/>
  <c r="AM382" i="34"/>
  <c r="AN381" i="34"/>
  <c r="AM381" i="34"/>
  <c r="AN380" i="34"/>
  <c r="AM380" i="34"/>
  <c r="AN379" i="34"/>
  <c r="AM379" i="34"/>
  <c r="AN378" i="34"/>
  <c r="AM378" i="34"/>
  <c r="AN377" i="34"/>
  <c r="AM377" i="34"/>
  <c r="AN376" i="34"/>
  <c r="AM376" i="34"/>
  <c r="AN375" i="34"/>
  <c r="AN374" i="34"/>
  <c r="AN373" i="34"/>
  <c r="AN372" i="34"/>
  <c r="AN371" i="34"/>
  <c r="AN370" i="34"/>
  <c r="AN369" i="34"/>
  <c r="AN368" i="34"/>
  <c r="AM368" i="34"/>
  <c r="AN367" i="34"/>
  <c r="AN366" i="34"/>
  <c r="AN365" i="34"/>
  <c r="AN364" i="34"/>
  <c r="AN363" i="34"/>
  <c r="AN362" i="34"/>
  <c r="AN361" i="34"/>
  <c r="AN360" i="34"/>
  <c r="AN359" i="34"/>
  <c r="AN358" i="34"/>
  <c r="AN357" i="34"/>
  <c r="AN356" i="34"/>
  <c r="AN355" i="34"/>
  <c r="AN354" i="34"/>
  <c r="AN353" i="34"/>
  <c r="AN352" i="34"/>
  <c r="AN351" i="34"/>
  <c r="AN350" i="34"/>
  <c r="AN349" i="34"/>
  <c r="AN348" i="34"/>
  <c r="AN347" i="34"/>
  <c r="AN346" i="34"/>
  <c r="AN345" i="34"/>
  <c r="AN344" i="34"/>
  <c r="AN343" i="34"/>
  <c r="AN342" i="34"/>
  <c r="AM342" i="34"/>
  <c r="AN341" i="34"/>
  <c r="AM341" i="34"/>
  <c r="AN340" i="34"/>
  <c r="AN339" i="34"/>
  <c r="AM339" i="34"/>
  <c r="AN338" i="34"/>
  <c r="AN337" i="34"/>
  <c r="AM337" i="34"/>
  <c r="AN336" i="34"/>
  <c r="AN335" i="34"/>
  <c r="AN334" i="34"/>
  <c r="AN333" i="34"/>
  <c r="AN332" i="34"/>
  <c r="AN331" i="34"/>
  <c r="AN330" i="34"/>
  <c r="AN329" i="34"/>
  <c r="AN328" i="34"/>
  <c r="AN327" i="34"/>
  <c r="AN326" i="34"/>
  <c r="AN325" i="34"/>
  <c r="AN324" i="34"/>
  <c r="AN323" i="34"/>
  <c r="AN322" i="34"/>
  <c r="AN321" i="34"/>
  <c r="AN320" i="34"/>
  <c r="AN319" i="34"/>
  <c r="AN318" i="34"/>
  <c r="AN317" i="34"/>
  <c r="AN316" i="34"/>
  <c r="AN315" i="34"/>
  <c r="AN314" i="34"/>
  <c r="AN313" i="34"/>
  <c r="AN312" i="34"/>
  <c r="AN311" i="34"/>
  <c r="AN310" i="34"/>
  <c r="AN309" i="34"/>
  <c r="AN308" i="34"/>
  <c r="AN307" i="34"/>
  <c r="AN306" i="34"/>
  <c r="AN305" i="34"/>
  <c r="AN304" i="34"/>
  <c r="AN303" i="34"/>
  <c r="AN302" i="34"/>
  <c r="AN301" i="34"/>
  <c r="AM301" i="34"/>
  <c r="AN300" i="34"/>
  <c r="AM300" i="34"/>
  <c r="AN299" i="34"/>
  <c r="AM299" i="34"/>
  <c r="AN298" i="34"/>
  <c r="AM298" i="34"/>
  <c r="AN297" i="34"/>
  <c r="AM297" i="34"/>
  <c r="AN296" i="34"/>
  <c r="AM296" i="34"/>
  <c r="AN295" i="34"/>
  <c r="AM295" i="34"/>
  <c r="AN294" i="34"/>
  <c r="AM294" i="34"/>
  <c r="AN293" i="34"/>
  <c r="AM293" i="34"/>
  <c r="AN292" i="34"/>
  <c r="AM292" i="34"/>
  <c r="AN291" i="34"/>
  <c r="AM291" i="34"/>
  <c r="AN290" i="34"/>
  <c r="AM290" i="34"/>
  <c r="AN289" i="34"/>
  <c r="AM289" i="34"/>
  <c r="AN288" i="34"/>
  <c r="AM288" i="34"/>
  <c r="AN287" i="34"/>
  <c r="AM287" i="34"/>
  <c r="AN286" i="34"/>
  <c r="AM286" i="34"/>
  <c r="AN285" i="34"/>
  <c r="AM285" i="34"/>
  <c r="AN284" i="34"/>
  <c r="AM284" i="34"/>
  <c r="AN283" i="34"/>
  <c r="AN282" i="34"/>
  <c r="AN281" i="34"/>
  <c r="AN280" i="34"/>
  <c r="AN279" i="34"/>
  <c r="AN278" i="34"/>
  <c r="AN277" i="34"/>
  <c r="AM277" i="34"/>
  <c r="AN276" i="34"/>
  <c r="AM276" i="34"/>
  <c r="AN275" i="34"/>
  <c r="AM275" i="34"/>
  <c r="AN274" i="34"/>
  <c r="AM274" i="34"/>
  <c r="AN273" i="34"/>
  <c r="AM273" i="34"/>
  <c r="AN272" i="34"/>
  <c r="AM272" i="34"/>
  <c r="AN271" i="34"/>
  <c r="AM271" i="34"/>
  <c r="AN270" i="34"/>
  <c r="AN269" i="34"/>
  <c r="AN268" i="34"/>
  <c r="AN267" i="34"/>
  <c r="AN266" i="34"/>
  <c r="AM266" i="34"/>
  <c r="AN265" i="34"/>
  <c r="AM265" i="34"/>
  <c r="AN264" i="34"/>
  <c r="AM264" i="34"/>
  <c r="AN263" i="34"/>
  <c r="AM263" i="34"/>
  <c r="AN262" i="34"/>
  <c r="AM262" i="34"/>
  <c r="AN261" i="34"/>
  <c r="AM261" i="34"/>
  <c r="AN260" i="34"/>
  <c r="AM260" i="34"/>
  <c r="AN259" i="34"/>
  <c r="AM259" i="34"/>
  <c r="AN258" i="34"/>
  <c r="AM258" i="34"/>
  <c r="AN257" i="34"/>
  <c r="AM257" i="34"/>
  <c r="AN256" i="34"/>
  <c r="AM256" i="34"/>
  <c r="AN255" i="34"/>
  <c r="AM255" i="34"/>
  <c r="AN254" i="34"/>
  <c r="AM254" i="34"/>
  <c r="AN253" i="34"/>
  <c r="AM253" i="34"/>
  <c r="AN252" i="34"/>
  <c r="AM252" i="34"/>
  <c r="AN251" i="34"/>
  <c r="AM251" i="34"/>
  <c r="AN250" i="34"/>
  <c r="AM250" i="34"/>
  <c r="AN249" i="34"/>
  <c r="AM249" i="34"/>
  <c r="AN248" i="34"/>
  <c r="AM248" i="34"/>
  <c r="AN247" i="34"/>
  <c r="AM247" i="34"/>
  <c r="AN246" i="34"/>
  <c r="AM246" i="34"/>
  <c r="AN245" i="34"/>
  <c r="AM245" i="34"/>
  <c r="AN244" i="34"/>
  <c r="AM244" i="34"/>
  <c r="AN243" i="34"/>
  <c r="AM243" i="34"/>
  <c r="AN242" i="34"/>
  <c r="AM242" i="34"/>
  <c r="AN241" i="34"/>
  <c r="AM241" i="34"/>
  <c r="AN240" i="34"/>
  <c r="AM240" i="34"/>
  <c r="AN239" i="34"/>
  <c r="AM239" i="34"/>
  <c r="AN238" i="34"/>
  <c r="AM238" i="34"/>
  <c r="AN237" i="34"/>
  <c r="AM237" i="34"/>
  <c r="AN236" i="34"/>
  <c r="AM236" i="34"/>
  <c r="AN235" i="34"/>
  <c r="AM235" i="34"/>
  <c r="AN234" i="34"/>
  <c r="AM234" i="34"/>
  <c r="AN233" i="34"/>
  <c r="AM233" i="34"/>
  <c r="AN232" i="34"/>
  <c r="AM232" i="34"/>
  <c r="AN231" i="34"/>
  <c r="AN230" i="34"/>
  <c r="AN229" i="34"/>
  <c r="AM229" i="34"/>
  <c r="AN228" i="34"/>
  <c r="AM228" i="34"/>
  <c r="AN227" i="34"/>
  <c r="AM227" i="34"/>
  <c r="AN226" i="34"/>
  <c r="AM226" i="34"/>
  <c r="AN225" i="34"/>
  <c r="AM225" i="34"/>
  <c r="AN224" i="34"/>
  <c r="AM224" i="34"/>
  <c r="AN223" i="34"/>
  <c r="AM223" i="34"/>
  <c r="AN222" i="34"/>
  <c r="AM222" i="34"/>
  <c r="AN221" i="34"/>
  <c r="AM221" i="34"/>
  <c r="AN220" i="34"/>
  <c r="AM220" i="34"/>
  <c r="AN219" i="34"/>
  <c r="AM219" i="34"/>
  <c r="AN218" i="34"/>
  <c r="AM218" i="34"/>
  <c r="AN217" i="34"/>
  <c r="AM217" i="34"/>
  <c r="AN216" i="34"/>
  <c r="AM216" i="34"/>
  <c r="AN215" i="34"/>
  <c r="AM215" i="34"/>
  <c r="AN214" i="34"/>
  <c r="AM214" i="34"/>
  <c r="AN213" i="34"/>
  <c r="AM213" i="34"/>
  <c r="AN212" i="34"/>
  <c r="AM212" i="34"/>
  <c r="AN211" i="34"/>
  <c r="AM211" i="34"/>
  <c r="AN210" i="34"/>
  <c r="AM210" i="34"/>
  <c r="AN209" i="34"/>
  <c r="AM209" i="34"/>
  <c r="AN208" i="34"/>
  <c r="AM208" i="34"/>
  <c r="AN207" i="34"/>
  <c r="AM207" i="34"/>
  <c r="AN206" i="34"/>
  <c r="AM206" i="34"/>
  <c r="AN205" i="34"/>
  <c r="AM205" i="34"/>
  <c r="AN204" i="34"/>
  <c r="AM204" i="34"/>
  <c r="AN203" i="34"/>
  <c r="AM203" i="34"/>
  <c r="AN202" i="34"/>
  <c r="AM202" i="34"/>
  <c r="AN201" i="34"/>
  <c r="AM201" i="34"/>
  <c r="AN200" i="34"/>
  <c r="AM200" i="34"/>
  <c r="AN199" i="34"/>
  <c r="AM199" i="34"/>
  <c r="AN198" i="34"/>
  <c r="AM198" i="34"/>
  <c r="AN197" i="34"/>
  <c r="AM197" i="34"/>
  <c r="AN196" i="34"/>
  <c r="AM196" i="34"/>
  <c r="AN195" i="34"/>
  <c r="AM195" i="34"/>
  <c r="AN194" i="34"/>
  <c r="AM194" i="34"/>
  <c r="AN193" i="34"/>
  <c r="AM193" i="34"/>
  <c r="AN192" i="34"/>
  <c r="AM192" i="34"/>
  <c r="AN191" i="34"/>
  <c r="AM191" i="34"/>
  <c r="AN190" i="34"/>
  <c r="AM190" i="34"/>
  <c r="AN189" i="34"/>
  <c r="AM189" i="34"/>
  <c r="AN188" i="34"/>
  <c r="AM188" i="34"/>
  <c r="AN187" i="34"/>
  <c r="AM187" i="34"/>
  <c r="AN186" i="34"/>
  <c r="AM186" i="34"/>
  <c r="AN185" i="34"/>
  <c r="AM185" i="34"/>
  <c r="AN184" i="34"/>
  <c r="AM184" i="34"/>
  <c r="AN183" i="34"/>
  <c r="AM183" i="34"/>
  <c r="AN182" i="34"/>
  <c r="AM182" i="34"/>
  <c r="AN181" i="34"/>
  <c r="AM181" i="34"/>
  <c r="AN180" i="34"/>
  <c r="AM180" i="34"/>
  <c r="AN179" i="34"/>
  <c r="AM179" i="34"/>
  <c r="AN178" i="34"/>
  <c r="AM178" i="34"/>
  <c r="AN177" i="34"/>
  <c r="AM177" i="34"/>
  <c r="AN176" i="34"/>
  <c r="AM176" i="34"/>
  <c r="AN175" i="34"/>
  <c r="AM175" i="34"/>
  <c r="AN174" i="34"/>
  <c r="AM174" i="34"/>
  <c r="AN173" i="34"/>
  <c r="AM173" i="34"/>
  <c r="AN172" i="34"/>
  <c r="AM172" i="34"/>
  <c r="AN171" i="34"/>
  <c r="AM171" i="34"/>
  <c r="AN170" i="34"/>
  <c r="AM170" i="34"/>
  <c r="AN169" i="34"/>
  <c r="AM169" i="34"/>
  <c r="AN168" i="34"/>
  <c r="AM168" i="34"/>
  <c r="AN167" i="34"/>
  <c r="AM167" i="34"/>
  <c r="AN166" i="34"/>
  <c r="AM166" i="34"/>
  <c r="AN165" i="34"/>
  <c r="AM165" i="34"/>
  <c r="AN164" i="34"/>
  <c r="AM164" i="34"/>
  <c r="AN163" i="34"/>
  <c r="AM163" i="34"/>
  <c r="AN162" i="34"/>
  <c r="AM162" i="34"/>
  <c r="AN161" i="34"/>
  <c r="AM161" i="34"/>
  <c r="AN160" i="34"/>
  <c r="AM160" i="34"/>
  <c r="AN159" i="34"/>
  <c r="AM159" i="34"/>
  <c r="AN158" i="34"/>
  <c r="AM158" i="34"/>
  <c r="AN157" i="34"/>
  <c r="AM157" i="34"/>
  <c r="AN156" i="34"/>
  <c r="AM156" i="34"/>
  <c r="AN155" i="34"/>
  <c r="AM155" i="34"/>
  <c r="AN154" i="34"/>
  <c r="AM154" i="34"/>
  <c r="AN153" i="34"/>
  <c r="AM153" i="34"/>
  <c r="AN152" i="34"/>
  <c r="AM152" i="34"/>
  <c r="AN151" i="34"/>
  <c r="AM151" i="34"/>
  <c r="AN150" i="34"/>
  <c r="AM150" i="34"/>
  <c r="AN149" i="34"/>
  <c r="AM149" i="34"/>
  <c r="AN148" i="34"/>
  <c r="AM148" i="34"/>
  <c r="AN147" i="34"/>
  <c r="AM147" i="34"/>
  <c r="AN146" i="34"/>
  <c r="AM146" i="34"/>
  <c r="AN145" i="34"/>
  <c r="AM145" i="34"/>
  <c r="AN144" i="34"/>
  <c r="AM144" i="34"/>
  <c r="AN143" i="34"/>
  <c r="AM143" i="34"/>
  <c r="AN142" i="34"/>
  <c r="AN141" i="34"/>
  <c r="AN140" i="34"/>
  <c r="AM140" i="34"/>
  <c r="AN139" i="34"/>
  <c r="AN138" i="34"/>
  <c r="AN137" i="34"/>
  <c r="AM137" i="34"/>
  <c r="AN136" i="34"/>
  <c r="AM136" i="34"/>
  <c r="AN135" i="34"/>
  <c r="AM135" i="34"/>
  <c r="AN134" i="34"/>
  <c r="AM134" i="34"/>
  <c r="AN133" i="34"/>
  <c r="AM133" i="34"/>
  <c r="AN132" i="34"/>
  <c r="AM132" i="34"/>
  <c r="AN131" i="34"/>
  <c r="AM131" i="34"/>
  <c r="AN130" i="34"/>
  <c r="AM130" i="34"/>
  <c r="AN129" i="34"/>
  <c r="AM129" i="34"/>
  <c r="AN128" i="34"/>
  <c r="AM128" i="34"/>
  <c r="AN127" i="34"/>
  <c r="AM127" i="34"/>
  <c r="AN126" i="34"/>
  <c r="AM126" i="34"/>
  <c r="AN125" i="34"/>
  <c r="AM125" i="34"/>
  <c r="AN124" i="34"/>
  <c r="AM124" i="34"/>
  <c r="AN123" i="34"/>
  <c r="AM123" i="34"/>
  <c r="AN122" i="34"/>
  <c r="AM122" i="34"/>
  <c r="AN121" i="34"/>
  <c r="AM121" i="34"/>
  <c r="AN120" i="34"/>
  <c r="AM120" i="34"/>
  <c r="AN119" i="34"/>
  <c r="AM119" i="34"/>
  <c r="AN118" i="34"/>
  <c r="AM118" i="34"/>
  <c r="AN117" i="34"/>
  <c r="AN116" i="34"/>
  <c r="AM116" i="34"/>
  <c r="AN115" i="34"/>
  <c r="AM115" i="34"/>
  <c r="AN114" i="34"/>
  <c r="AN113" i="34"/>
  <c r="AN112" i="34"/>
  <c r="AM112" i="34"/>
  <c r="AN111" i="34"/>
  <c r="AM111" i="34"/>
  <c r="AN110" i="34"/>
  <c r="AM110" i="34"/>
  <c r="AN109" i="34"/>
  <c r="AN108" i="34"/>
  <c r="AM108" i="34"/>
  <c r="AN107" i="34"/>
  <c r="AM107" i="34"/>
  <c r="AN106" i="34"/>
  <c r="AM106" i="34"/>
  <c r="AN105" i="34"/>
  <c r="AM105" i="34"/>
  <c r="AN104" i="34"/>
  <c r="AM104" i="34"/>
  <c r="AN103" i="34"/>
  <c r="AM103" i="34"/>
  <c r="AN102" i="34"/>
  <c r="AN101" i="34"/>
  <c r="AN100" i="34"/>
  <c r="AM100" i="34"/>
  <c r="AN99" i="34"/>
  <c r="AM99" i="34"/>
  <c r="AN98" i="34"/>
  <c r="AM98" i="34"/>
  <c r="AN97" i="34"/>
  <c r="AM97" i="34"/>
  <c r="AN96" i="34"/>
  <c r="AM96" i="34"/>
  <c r="AN95" i="34"/>
  <c r="AN94" i="34"/>
  <c r="AM94" i="34"/>
  <c r="AN93" i="34"/>
  <c r="AM93" i="34"/>
  <c r="AN92" i="34"/>
  <c r="AM92" i="34"/>
  <c r="AN91" i="34"/>
  <c r="AM91" i="34"/>
  <c r="AN90" i="34"/>
  <c r="AN89" i="34"/>
  <c r="AM89" i="34"/>
  <c r="AN88" i="34"/>
  <c r="AM88" i="34"/>
  <c r="AN87" i="34"/>
  <c r="AM87" i="34"/>
  <c r="AN86" i="34"/>
  <c r="AM86" i="34"/>
  <c r="AN85" i="34"/>
  <c r="AM85" i="34"/>
  <c r="AN84" i="34"/>
  <c r="AM84" i="34"/>
  <c r="AN83" i="34"/>
  <c r="AM83" i="34"/>
  <c r="AN82" i="34"/>
  <c r="AM82" i="34"/>
  <c r="AN81" i="34"/>
  <c r="AM81" i="34"/>
  <c r="AN80" i="34"/>
  <c r="AN79" i="34"/>
  <c r="AN78" i="34"/>
  <c r="AN77" i="34"/>
  <c r="AN76" i="34"/>
  <c r="AN75" i="34"/>
  <c r="AN74" i="34"/>
  <c r="AN73" i="34"/>
  <c r="AM73" i="34"/>
  <c r="AN72" i="34"/>
  <c r="AN71" i="34"/>
  <c r="AN70" i="34"/>
  <c r="AN69" i="34"/>
  <c r="AN68" i="34"/>
  <c r="AN67" i="34"/>
  <c r="AN66" i="34"/>
  <c r="AM66" i="34"/>
  <c r="AN65" i="34"/>
  <c r="AM65" i="34"/>
  <c r="AN64" i="34"/>
  <c r="AM64" i="34"/>
  <c r="AN63" i="34"/>
  <c r="AM63" i="34"/>
  <c r="AN62" i="34"/>
  <c r="AM62" i="34"/>
  <c r="AN61" i="34"/>
  <c r="AM61" i="34"/>
  <c r="AN60" i="34"/>
  <c r="AM60" i="34"/>
  <c r="AN59" i="34"/>
  <c r="AM59" i="34"/>
  <c r="AN58" i="34"/>
  <c r="AM58" i="34"/>
  <c r="AN57" i="34"/>
  <c r="AM57" i="34"/>
  <c r="AN56" i="34"/>
  <c r="AM56" i="34"/>
  <c r="AN55" i="34"/>
  <c r="AM55" i="34"/>
  <c r="AN54" i="34"/>
  <c r="AM54" i="34"/>
  <c r="AN53" i="34"/>
  <c r="AM53" i="34"/>
  <c r="AN52" i="34"/>
  <c r="AM52" i="34"/>
  <c r="AN51" i="34"/>
  <c r="AM51" i="34"/>
  <c r="AN50" i="34"/>
  <c r="AM50" i="34"/>
  <c r="AN49" i="34"/>
  <c r="AM49" i="34"/>
  <c r="AN48" i="34"/>
  <c r="AM48" i="34"/>
  <c r="AN47" i="34"/>
  <c r="AM47" i="34"/>
  <c r="AN46" i="34"/>
  <c r="AM46" i="34"/>
  <c r="AN45" i="34"/>
  <c r="AM45" i="34"/>
  <c r="AN44" i="34"/>
  <c r="AM44" i="34"/>
  <c r="AN43" i="34"/>
  <c r="AM43" i="34"/>
  <c r="AN42" i="34"/>
  <c r="AM42" i="34"/>
  <c r="AN41" i="34"/>
  <c r="AM41" i="34"/>
  <c r="AN40" i="34"/>
  <c r="AM40" i="34"/>
  <c r="AN39" i="34"/>
  <c r="AM39" i="34"/>
  <c r="AN38" i="34"/>
  <c r="AM38" i="34"/>
  <c r="AN37" i="34"/>
  <c r="AM37" i="34"/>
  <c r="AN36" i="34"/>
  <c r="AM36" i="34"/>
  <c r="AN35" i="34"/>
  <c r="AM35" i="34"/>
  <c r="AN34" i="34"/>
  <c r="AM34" i="34"/>
  <c r="AN33" i="34"/>
  <c r="AM33" i="34"/>
  <c r="AN32" i="34"/>
  <c r="AM32" i="34"/>
  <c r="AN31" i="34"/>
  <c r="AN30" i="34"/>
  <c r="AM30" i="34"/>
  <c r="AN29" i="34"/>
  <c r="AM29" i="34"/>
  <c r="AN28" i="34"/>
  <c r="AN27" i="34"/>
  <c r="AM27" i="34"/>
  <c r="AN26" i="34"/>
  <c r="AM26" i="34"/>
  <c r="AN25" i="34"/>
  <c r="AM25" i="34"/>
  <c r="AN24" i="34"/>
  <c r="AM24" i="34"/>
  <c r="AN23" i="34"/>
  <c r="AM23" i="34"/>
  <c r="AN22" i="34"/>
  <c r="AM22" i="34"/>
  <c r="AN21" i="34"/>
  <c r="AM21" i="34"/>
  <c r="AN20" i="34"/>
  <c r="AM20" i="34"/>
  <c r="AN19" i="34"/>
  <c r="AM19" i="34"/>
  <c r="AN18" i="34"/>
  <c r="AM18" i="34"/>
  <c r="AN17" i="34"/>
  <c r="AM17" i="34"/>
  <c r="AH17" i="34"/>
  <c r="AG17" i="34"/>
  <c r="AF17" i="34"/>
  <c r="AE17" i="34"/>
  <c r="AD17" i="34"/>
  <c r="AC17" i="34"/>
  <c r="AB17" i="34"/>
  <c r="AA17" i="34"/>
  <c r="V17" i="34"/>
  <c r="T17" i="34"/>
  <c r="AN16" i="34"/>
  <c r="AM16" i="34"/>
  <c r="AH16" i="34"/>
  <c r="AG16" i="34"/>
  <c r="AF16" i="34"/>
  <c r="AE16" i="34"/>
  <c r="AD16" i="34"/>
  <c r="AC16" i="34"/>
  <c r="AB16" i="34"/>
  <c r="AA16" i="34"/>
  <c r="V16" i="34"/>
  <c r="T16" i="34"/>
  <c r="AN15" i="34"/>
  <c r="AM15" i="34"/>
  <c r="AH15" i="34"/>
  <c r="AG15" i="34"/>
  <c r="AF15" i="34"/>
  <c r="AE15" i="34"/>
  <c r="AD15" i="34"/>
  <c r="AC15" i="34"/>
  <c r="AB15" i="34"/>
  <c r="AA15" i="34"/>
  <c r="V15" i="34"/>
  <c r="T15" i="34"/>
  <c r="AN14" i="34"/>
  <c r="AM14" i="34"/>
  <c r="AH14" i="34"/>
  <c r="AG14" i="34"/>
  <c r="AF14" i="34"/>
  <c r="AE14" i="34"/>
  <c r="AD14" i="34"/>
  <c r="AC14" i="34"/>
  <c r="AB14" i="34"/>
  <c r="AA14" i="34"/>
  <c r="V14" i="34"/>
  <c r="T14" i="34"/>
  <c r="AN13" i="34"/>
  <c r="AM13" i="34"/>
  <c r="AH13" i="34"/>
  <c r="AG13" i="34"/>
  <c r="AF13" i="34"/>
  <c r="AE13" i="34"/>
  <c r="AD13" i="34"/>
  <c r="AC13" i="34"/>
  <c r="AB13" i="34"/>
  <c r="AA13" i="34"/>
  <c r="V13" i="34"/>
  <c r="T13" i="34"/>
  <c r="AN12" i="34"/>
  <c r="AM12" i="34"/>
  <c r="AH12" i="34"/>
  <c r="AH586" i="34" s="1"/>
  <c r="AG12" i="34"/>
  <c r="AF12" i="34"/>
  <c r="AE12" i="34"/>
  <c r="AD12" i="34"/>
  <c r="AC12" i="34"/>
  <c r="AB12" i="34"/>
  <c r="AA12" i="34"/>
  <c r="V12" i="34"/>
  <c r="V586" i="34" s="1"/>
  <c r="T12" i="34"/>
  <c r="T586" i="34" s="1"/>
  <c r="AN11" i="34"/>
  <c r="AM11" i="34"/>
  <c r="AI12" i="34" l="1"/>
  <c r="AP12" i="34" s="1"/>
  <c r="AI14" i="34"/>
  <c r="AP14" i="34" s="1"/>
  <c r="AI16" i="34"/>
  <c r="AK25" i="34"/>
  <c r="AM28" i="34"/>
  <c r="AM68" i="34"/>
  <c r="AK69" i="34"/>
  <c r="AM78" i="34"/>
  <c r="AK99" i="34"/>
  <c r="AM353" i="34"/>
  <c r="AP355" i="34"/>
  <c r="AK125" i="34"/>
  <c r="AK127" i="34"/>
  <c r="AK129" i="34"/>
  <c r="AK133" i="34"/>
  <c r="AK135" i="34"/>
  <c r="AK137" i="34"/>
  <c r="AM138" i="34"/>
  <c r="AM142" i="34"/>
  <c r="AK149" i="34"/>
  <c r="AK151" i="34"/>
  <c r="AK153" i="34"/>
  <c r="AK157" i="34"/>
  <c r="AK159" i="34"/>
  <c r="AK161" i="34"/>
  <c r="AK165" i="34"/>
  <c r="AK167" i="34"/>
  <c r="AK169" i="34"/>
  <c r="AK173" i="34"/>
  <c r="AK175" i="34"/>
  <c r="AK177" i="34"/>
  <c r="AK181" i="34"/>
  <c r="AK183" i="34"/>
  <c r="AK185" i="34"/>
  <c r="AK189" i="34"/>
  <c r="AM315" i="34"/>
  <c r="AK211" i="34"/>
  <c r="AK219" i="34"/>
  <c r="AK227" i="34"/>
  <c r="AM230" i="34"/>
  <c r="AM267" i="34"/>
  <c r="AK269" i="34"/>
  <c r="AM281" i="34"/>
  <c r="AM331" i="34"/>
  <c r="AP369" i="34"/>
  <c r="AM307" i="34"/>
  <c r="AM323" i="34"/>
  <c r="AP325" i="34"/>
  <c r="AM345" i="34"/>
  <c r="AP347" i="34"/>
  <c r="AM361" i="34"/>
  <c r="AP363" i="34"/>
  <c r="AM375" i="34"/>
  <c r="F20" i="26"/>
  <c r="AM72" i="34"/>
  <c r="AM74" i="34"/>
  <c r="AK75" i="34"/>
  <c r="AK111" i="34"/>
  <c r="AK113" i="34"/>
  <c r="AK285" i="34"/>
  <c r="AP291" i="34"/>
  <c r="AP295" i="34"/>
  <c r="AP299" i="34"/>
  <c r="AM303" i="34"/>
  <c r="AM311" i="34"/>
  <c r="AM319" i="34"/>
  <c r="AM327" i="34"/>
  <c r="AM335" i="34"/>
  <c r="AP343" i="34"/>
  <c r="AM349" i="34"/>
  <c r="AP351" i="34"/>
  <c r="AM357" i="34"/>
  <c r="AP359" i="34"/>
  <c r="AM365" i="34"/>
  <c r="AM371" i="34"/>
  <c r="AK33" i="34"/>
  <c r="AP35" i="34"/>
  <c r="AK37" i="34"/>
  <c r="AK39" i="34"/>
  <c r="AK41" i="34"/>
  <c r="AK43" i="34"/>
  <c r="AK45" i="34"/>
  <c r="AK47" i="34"/>
  <c r="AK49" i="34"/>
  <c r="AK51" i="34"/>
  <c r="AK53" i="34"/>
  <c r="AK55" i="34"/>
  <c r="AK57" i="34"/>
  <c r="AK59" i="34"/>
  <c r="AK61" i="34"/>
  <c r="AK63" i="34"/>
  <c r="AK65" i="34"/>
  <c r="AK67" i="34"/>
  <c r="AM70" i="34"/>
  <c r="AK71" i="34"/>
  <c r="AM76" i="34"/>
  <c r="AK77" i="34"/>
  <c r="AM80" i="34"/>
  <c r="AP81" i="34"/>
  <c r="AK83" i="34"/>
  <c r="AP85" i="34"/>
  <c r="AK87" i="34"/>
  <c r="AP89" i="34"/>
  <c r="AM90" i="34"/>
  <c r="AP91" i="34"/>
  <c r="AK93" i="34"/>
  <c r="AP95" i="34"/>
  <c r="AM102" i="34"/>
  <c r="AK103" i="34"/>
  <c r="AP105" i="34"/>
  <c r="AP107" i="34"/>
  <c r="AK109" i="34"/>
  <c r="AM114" i="34"/>
  <c r="AK115" i="34"/>
  <c r="AK117" i="34"/>
  <c r="AK141" i="34"/>
  <c r="AK233" i="34"/>
  <c r="AK235" i="34"/>
  <c r="AK237" i="34"/>
  <c r="AK239" i="34"/>
  <c r="AK241" i="34"/>
  <c r="AK243" i="34"/>
  <c r="AK247" i="34"/>
  <c r="AP249" i="34"/>
  <c r="AK251" i="34"/>
  <c r="AK255" i="34"/>
  <c r="AP257" i="34"/>
  <c r="AK259" i="34"/>
  <c r="AK263" i="34"/>
  <c r="AP265" i="34"/>
  <c r="AK267" i="34"/>
  <c r="AM269" i="34"/>
  <c r="AK271" i="34"/>
  <c r="AK275" i="34"/>
  <c r="AP277" i="34"/>
  <c r="AM279" i="34"/>
  <c r="AM283" i="34"/>
  <c r="AK303" i="34"/>
  <c r="AM305" i="34"/>
  <c r="AK307" i="34"/>
  <c r="AM309" i="34"/>
  <c r="AK311" i="34"/>
  <c r="AM313" i="34"/>
  <c r="AK315" i="34"/>
  <c r="AM317" i="34"/>
  <c r="AK319" i="34"/>
  <c r="AM321" i="34"/>
  <c r="AK323" i="34"/>
  <c r="AM325" i="34"/>
  <c r="AK327" i="34"/>
  <c r="AM329" i="34"/>
  <c r="AK331" i="34"/>
  <c r="AM333" i="34"/>
  <c r="AK335" i="34"/>
  <c r="AP339" i="34"/>
  <c r="AM343" i="34"/>
  <c r="AP345" i="34"/>
  <c r="AM347" i="34"/>
  <c r="AP349" i="34"/>
  <c r="AM351" i="34"/>
  <c r="AP353" i="34"/>
  <c r="AM355" i="34"/>
  <c r="AP357" i="34"/>
  <c r="AM359" i="34"/>
  <c r="AP361" i="34"/>
  <c r="AM363" i="34"/>
  <c r="AP365" i="34"/>
  <c r="AM367" i="34"/>
  <c r="AM369" i="34"/>
  <c r="AK371" i="34"/>
  <c r="AM373" i="34"/>
  <c r="AP375" i="34"/>
  <c r="AP379" i="34"/>
  <c r="AK381" i="34"/>
  <c r="AP383" i="34"/>
  <c r="AK385" i="34"/>
  <c r="AP387" i="34"/>
  <c r="AM268" i="34"/>
  <c r="AM270" i="34"/>
  <c r="AM278" i="34"/>
  <c r="AM280" i="34"/>
  <c r="AM282" i="34"/>
  <c r="AM302" i="34"/>
  <c r="AM304" i="34"/>
  <c r="AM306" i="34"/>
  <c r="AM308" i="34"/>
  <c r="AM310" i="34"/>
  <c r="AM312" i="34"/>
  <c r="AM314" i="34"/>
  <c r="AM316" i="34"/>
  <c r="AM318" i="34"/>
  <c r="AM322" i="34"/>
  <c r="AM326" i="34"/>
  <c r="AM330" i="34"/>
  <c r="AM334" i="34"/>
  <c r="AM338" i="34"/>
  <c r="AM344" i="34"/>
  <c r="AM348" i="34"/>
  <c r="AM352" i="34"/>
  <c r="AM356" i="34"/>
  <c r="AM360" i="34"/>
  <c r="AM364" i="34"/>
  <c r="AM370" i="34"/>
  <c r="AM374" i="34"/>
  <c r="AI13" i="34"/>
  <c r="AK13" i="34" s="1"/>
  <c r="AI15" i="34"/>
  <c r="AI17" i="34"/>
  <c r="AK17" i="34" s="1"/>
  <c r="AM31" i="34"/>
  <c r="AM67" i="34"/>
  <c r="AM69" i="34"/>
  <c r="AM71" i="34"/>
  <c r="AM75" i="34"/>
  <c r="AM77" i="34"/>
  <c r="AM79" i="34"/>
  <c r="AM95" i="34"/>
  <c r="AM101" i="34"/>
  <c r="AM109" i="34"/>
  <c r="AM113" i="34"/>
  <c r="AM117" i="34"/>
  <c r="AM139" i="34"/>
  <c r="AM141" i="34"/>
  <c r="AM231" i="34"/>
  <c r="AM320" i="34"/>
  <c r="AM324" i="34"/>
  <c r="AM328" i="34"/>
  <c r="AM332" i="34"/>
  <c r="AM336" i="34"/>
  <c r="AM340" i="34"/>
  <c r="AM346" i="34"/>
  <c r="AM350" i="34"/>
  <c r="AM354" i="34"/>
  <c r="AM358" i="34"/>
  <c r="AM362" i="34"/>
  <c r="AM366" i="34"/>
  <c r="AM372" i="34"/>
  <c r="AK16" i="34"/>
  <c r="AP16" i="34"/>
  <c r="AK21" i="34"/>
  <c r="AP21" i="34"/>
  <c r="AP25" i="34"/>
  <c r="AK29" i="34"/>
  <c r="AP29" i="34"/>
  <c r="AP33" i="34"/>
  <c r="AP41" i="34"/>
  <c r="AP49" i="34"/>
  <c r="AP57" i="34"/>
  <c r="AP65" i="34"/>
  <c r="AP69" i="34"/>
  <c r="AK73" i="34"/>
  <c r="AP73" i="34"/>
  <c r="AP77" i="34"/>
  <c r="AK81" i="34"/>
  <c r="AK89" i="34"/>
  <c r="AK105" i="34"/>
  <c r="AP111" i="34"/>
  <c r="AP115" i="34"/>
  <c r="AK119" i="34"/>
  <c r="AP119" i="34"/>
  <c r="AK123" i="34"/>
  <c r="AP123" i="34"/>
  <c r="AP127" i="34"/>
  <c r="AP135" i="34"/>
  <c r="AK143" i="34"/>
  <c r="AP143" i="34"/>
  <c r="AP151" i="34"/>
  <c r="AP159" i="34"/>
  <c r="AP167" i="34"/>
  <c r="AP175" i="34"/>
  <c r="AP183" i="34"/>
  <c r="AK195" i="34"/>
  <c r="AP195" i="34"/>
  <c r="AK199" i="34"/>
  <c r="AP199" i="34"/>
  <c r="AK203" i="34"/>
  <c r="AP203" i="34"/>
  <c r="AK207" i="34"/>
  <c r="AP207" i="34"/>
  <c r="AP211" i="34"/>
  <c r="AP219" i="34"/>
  <c r="AP227" i="34"/>
  <c r="AP239" i="34"/>
  <c r="AP247" i="34"/>
  <c r="AP255" i="34"/>
  <c r="AP263" i="34"/>
  <c r="AP271" i="34"/>
  <c r="AP285" i="34"/>
  <c r="AK289" i="34"/>
  <c r="AP289" i="34"/>
  <c r="AK293" i="34"/>
  <c r="AP293" i="34"/>
  <c r="AK297" i="34"/>
  <c r="AP297" i="34"/>
  <c r="AK301" i="34"/>
  <c r="AP301" i="34"/>
  <c r="AK305" i="34"/>
  <c r="AP305" i="34"/>
  <c r="AK313" i="34"/>
  <c r="AP313" i="34"/>
  <c r="AP319" i="34"/>
  <c r="AP327" i="34"/>
  <c r="AP335" i="34"/>
  <c r="AK349" i="34"/>
  <c r="AK357" i="34"/>
  <c r="AK365" i="34"/>
  <c r="AP371" i="34"/>
  <c r="AK19" i="34"/>
  <c r="AP19" i="34"/>
  <c r="AK31" i="34"/>
  <c r="AP31" i="34"/>
  <c r="AK35" i="34"/>
  <c r="AP39" i="34"/>
  <c r="AP43" i="34"/>
  <c r="AP47" i="34"/>
  <c r="AP51" i="34"/>
  <c r="AP55" i="34"/>
  <c r="AP59" i="34"/>
  <c r="AP63" i="34"/>
  <c r="AP67" i="34"/>
  <c r="AP71" i="34"/>
  <c r="AP75" i="34"/>
  <c r="AP83" i="34"/>
  <c r="AK91" i="34"/>
  <c r="AK95" i="34"/>
  <c r="AP99" i="34"/>
  <c r="AP109" i="34"/>
  <c r="AP113" i="34"/>
  <c r="AP117" i="34"/>
  <c r="AK121" i="34"/>
  <c r="AP121" i="34"/>
  <c r="AP125" i="34"/>
  <c r="AP129" i="34"/>
  <c r="AP133" i="34"/>
  <c r="AP137" i="34"/>
  <c r="AP141" i="34"/>
  <c r="AP149" i="34"/>
  <c r="AP153" i="34"/>
  <c r="AP157" i="34"/>
  <c r="AP161" i="34"/>
  <c r="AP165" i="34"/>
  <c r="AP169" i="34"/>
  <c r="AP173" i="34"/>
  <c r="AP177" i="34"/>
  <c r="AP181" i="34"/>
  <c r="AP185" i="34"/>
  <c r="AP189" i="34"/>
  <c r="AK193" i="34"/>
  <c r="AP193" i="34"/>
  <c r="AK197" i="34"/>
  <c r="AP197" i="34"/>
  <c r="AK201" i="34"/>
  <c r="AP201" i="34"/>
  <c r="AK205" i="34"/>
  <c r="AP205" i="34"/>
  <c r="AK209" i="34"/>
  <c r="AP209" i="34"/>
  <c r="AK213" i="34"/>
  <c r="AP213" i="34"/>
  <c r="AK217" i="34"/>
  <c r="AP217" i="34"/>
  <c r="AK221" i="34"/>
  <c r="AP221" i="34"/>
  <c r="AK225" i="34"/>
  <c r="AP225" i="34"/>
  <c r="AK229" i="34"/>
  <c r="AP229" i="34"/>
  <c r="AP237" i="34"/>
  <c r="AK249" i="34"/>
  <c r="AK265" i="34"/>
  <c r="AP269" i="34"/>
  <c r="AK279" i="34"/>
  <c r="AP279" i="34"/>
  <c r="AK291" i="34"/>
  <c r="AK295" i="34"/>
  <c r="AK299" i="34"/>
  <c r="AP303" i="34"/>
  <c r="AP307" i="34"/>
  <c r="AP311" i="34"/>
  <c r="AK317" i="34"/>
  <c r="AP317" i="34"/>
  <c r="AK321" i="34"/>
  <c r="AP321" i="34"/>
  <c r="AK325" i="34"/>
  <c r="AK329" i="34"/>
  <c r="AP329" i="34"/>
  <c r="AK333" i="34"/>
  <c r="AP333" i="34"/>
  <c r="AK337" i="34"/>
  <c r="AP337" i="34"/>
  <c r="AK339" i="34"/>
  <c r="AK343" i="34"/>
  <c r="AK347" i="34"/>
  <c r="AK351" i="34"/>
  <c r="AK355" i="34"/>
  <c r="AK359" i="34"/>
  <c r="AK363" i="34"/>
  <c r="AK369" i="34"/>
  <c r="AK373" i="34"/>
  <c r="AP373" i="34"/>
  <c r="AK375" i="34"/>
  <c r="AK379" i="34"/>
  <c r="AP381" i="34"/>
  <c r="AP385" i="34"/>
  <c r="AK387" i="34"/>
  <c r="AM408" i="34"/>
  <c r="AM409" i="34"/>
  <c r="AM410" i="34"/>
  <c r="AM411" i="34"/>
  <c r="AM412" i="34"/>
  <c r="AM413" i="34"/>
  <c r="AM414" i="34"/>
  <c r="AM415" i="34"/>
  <c r="AM416" i="34"/>
  <c r="AM417" i="34"/>
  <c r="AM418" i="34"/>
  <c r="AM419" i="34"/>
  <c r="AM420" i="34"/>
  <c r="AM421" i="34"/>
  <c r="AM422" i="34"/>
  <c r="AM423" i="34"/>
  <c r="AM424" i="34"/>
  <c r="AM425" i="34"/>
  <c r="AM426" i="34"/>
  <c r="AM427" i="34"/>
  <c r="AM455" i="34"/>
  <c r="AM456" i="34"/>
  <c r="AM457" i="34"/>
  <c r="AM458" i="34"/>
  <c r="AM459" i="34"/>
  <c r="AM460" i="34"/>
  <c r="AM461" i="34"/>
  <c r="AM535" i="34"/>
  <c r="AM541" i="34"/>
  <c r="AM542" i="34"/>
  <c r="AM543" i="34"/>
  <c r="AM544" i="34"/>
  <c r="AM545" i="34"/>
  <c r="AM546" i="34"/>
  <c r="AM547" i="34"/>
  <c r="AM548" i="34"/>
  <c r="AM549" i="34"/>
  <c r="AM550" i="34"/>
  <c r="AM551" i="34"/>
  <c r="AM552" i="34"/>
  <c r="AM553" i="34"/>
  <c r="AM554" i="34"/>
  <c r="AM555" i="34"/>
  <c r="AM556" i="34"/>
  <c r="AM557" i="34"/>
  <c r="AM560" i="34"/>
  <c r="AM563" i="34"/>
  <c r="AM564" i="34"/>
  <c r="AM565" i="34"/>
  <c r="AM566" i="34"/>
  <c r="AM568" i="34"/>
  <c r="AM569" i="34"/>
  <c r="AM570" i="34"/>
  <c r="AM571" i="34"/>
  <c r="AM572" i="34"/>
  <c r="AM573" i="34"/>
  <c r="AM574" i="34"/>
  <c r="L261" i="6"/>
  <c r="AH32" i="33"/>
  <c r="D31" i="33"/>
  <c r="AE27" i="33"/>
  <c r="AD27" i="33"/>
  <c r="AC27" i="33"/>
  <c r="AB27" i="33"/>
  <c r="AA27" i="33"/>
  <c r="Z27" i="33"/>
  <c r="Y27" i="33"/>
  <c r="T27" i="33"/>
  <c r="R27" i="33"/>
  <c r="F27" i="33"/>
  <c r="AE26" i="33"/>
  <c r="AD26" i="33"/>
  <c r="AC26" i="33"/>
  <c r="AB26" i="33"/>
  <c r="AA26" i="33"/>
  <c r="Z26" i="33"/>
  <c r="Y26" i="33"/>
  <c r="T26" i="33"/>
  <c r="R26" i="33"/>
  <c r="F26" i="33"/>
  <c r="AE25" i="33"/>
  <c r="AD25" i="33"/>
  <c r="AC25" i="33"/>
  <c r="AB25" i="33"/>
  <c r="AA25" i="33"/>
  <c r="Z25" i="33"/>
  <c r="Y25" i="33"/>
  <c r="T25" i="33"/>
  <c r="R25" i="33"/>
  <c r="F25" i="33"/>
  <c r="AE24" i="33"/>
  <c r="AD24" i="33"/>
  <c r="AC24" i="33"/>
  <c r="AB24" i="33"/>
  <c r="AA24" i="33"/>
  <c r="Z24" i="33"/>
  <c r="Y24" i="33"/>
  <c r="T24" i="33"/>
  <c r="R24" i="33"/>
  <c r="F24" i="33"/>
  <c r="D17" i="33"/>
  <c r="AE12" i="33"/>
  <c r="AD12" i="33"/>
  <c r="AC12" i="33"/>
  <c r="AB12" i="33"/>
  <c r="AA12" i="33"/>
  <c r="Z12" i="33"/>
  <c r="Y12" i="33"/>
  <c r="T12" i="33"/>
  <c r="R12" i="33"/>
  <c r="F12" i="33"/>
  <c r="AE11" i="33"/>
  <c r="AD11" i="33"/>
  <c r="AC11" i="33"/>
  <c r="AB11" i="33"/>
  <c r="AA11" i="33"/>
  <c r="Z11" i="33"/>
  <c r="Y11" i="33"/>
  <c r="T11" i="33"/>
  <c r="R11" i="33"/>
  <c r="F11" i="33"/>
  <c r="AK14" i="34" l="1"/>
  <c r="AK12" i="34"/>
  <c r="AI586" i="34"/>
  <c r="D32" i="33"/>
  <c r="M266" i="6" s="1"/>
  <c r="D45" i="33"/>
  <c r="E25" i="35" s="1"/>
  <c r="G25" i="35" s="1"/>
  <c r="AK31" i="33"/>
  <c r="E21" i="35"/>
  <c r="G18" i="35"/>
  <c r="AP331" i="34"/>
  <c r="AP323" i="34"/>
  <c r="AP315" i="34"/>
  <c r="AP275" i="34"/>
  <c r="AP267" i="34"/>
  <c r="AP259" i="34"/>
  <c r="AP251" i="34"/>
  <c r="AP243" i="34"/>
  <c r="AP235" i="34"/>
  <c r="AP93" i="34"/>
  <c r="AP61" i="34"/>
  <c r="AP53" i="34"/>
  <c r="AP45" i="34"/>
  <c r="AP37" i="34"/>
  <c r="AP15" i="34"/>
  <c r="AK15" i="34"/>
  <c r="AP273" i="34"/>
  <c r="AK273" i="34"/>
  <c r="AP261" i="34"/>
  <c r="AK261" i="34"/>
  <c r="AP253" i="34"/>
  <c r="AK253" i="34"/>
  <c r="AP245" i="34"/>
  <c r="AK245" i="34"/>
  <c r="AP389" i="34"/>
  <c r="AK389" i="34"/>
  <c r="AK309" i="34"/>
  <c r="AP309" i="34"/>
  <c r="AK223" i="34"/>
  <c r="AP223" i="34"/>
  <c r="AK215" i="34"/>
  <c r="AP215" i="34"/>
  <c r="AK187" i="34"/>
  <c r="AP187" i="34"/>
  <c r="AK179" i="34"/>
  <c r="AP179" i="34"/>
  <c r="AK171" i="34"/>
  <c r="AP171" i="34"/>
  <c r="AK163" i="34"/>
  <c r="AP163" i="34"/>
  <c r="AK155" i="34"/>
  <c r="AP155" i="34"/>
  <c r="AK147" i="34"/>
  <c r="AP147" i="34"/>
  <c r="AK131" i="34"/>
  <c r="AP131" i="34"/>
  <c r="AK97" i="34"/>
  <c r="AP97" i="34"/>
  <c r="AP27" i="34"/>
  <c r="AK27" i="34"/>
  <c r="AK383" i="34"/>
  <c r="AK257" i="34"/>
  <c r="AP241" i="34"/>
  <c r="AP233" i="34"/>
  <c r="AP103" i="34"/>
  <c r="AP87" i="34"/>
  <c r="AK361" i="34"/>
  <c r="AK353" i="34"/>
  <c r="AK345" i="34"/>
  <c r="AK277" i="34"/>
  <c r="AK107" i="34"/>
  <c r="AK85" i="34"/>
  <c r="AK366" i="34"/>
  <c r="AF12" i="33"/>
  <c r="AH12" i="33" s="1"/>
  <c r="S24" i="33"/>
  <c r="S25" i="33"/>
  <c r="S27" i="33"/>
  <c r="AP17" i="34"/>
  <c r="S11" i="33"/>
  <c r="AP13" i="34"/>
  <c r="M265" i="6"/>
  <c r="AF11" i="33"/>
  <c r="AH11" i="33" s="1"/>
  <c r="F17" i="33"/>
  <c r="S12" i="33"/>
  <c r="F32" i="33"/>
  <c r="S26" i="33"/>
  <c r="AK460" i="34"/>
  <c r="AP460" i="34"/>
  <c r="AK458" i="34"/>
  <c r="AP458" i="34"/>
  <c r="AK456" i="34"/>
  <c r="AP456" i="34"/>
  <c r="AK427" i="34"/>
  <c r="AP427" i="34"/>
  <c r="AK425" i="34"/>
  <c r="AP425" i="34"/>
  <c r="AK377" i="34"/>
  <c r="AP377" i="34"/>
  <c r="AK341" i="34"/>
  <c r="AP341" i="34"/>
  <c r="AK281" i="34"/>
  <c r="AP281" i="34"/>
  <c r="AK145" i="34"/>
  <c r="AP145" i="34"/>
  <c r="AK101" i="34"/>
  <c r="AP101" i="34"/>
  <c r="AK578" i="34"/>
  <c r="AP578" i="34"/>
  <c r="AK449" i="34"/>
  <c r="AP449" i="34"/>
  <c r="AK439" i="34"/>
  <c r="AP439" i="34"/>
  <c r="AK451" i="34"/>
  <c r="AP451" i="34"/>
  <c r="AK443" i="34"/>
  <c r="AP443" i="34"/>
  <c r="AK461" i="34"/>
  <c r="AP461" i="34"/>
  <c r="AK459" i="34"/>
  <c r="AP459" i="34"/>
  <c r="AK457" i="34"/>
  <c r="AP457" i="34"/>
  <c r="AK455" i="34"/>
  <c r="AP455" i="34"/>
  <c r="AK426" i="34"/>
  <c r="AP426" i="34"/>
  <c r="AK367" i="34"/>
  <c r="AP367" i="34"/>
  <c r="AK287" i="34"/>
  <c r="AP287" i="34"/>
  <c r="AK283" i="34"/>
  <c r="AP283" i="34"/>
  <c r="AK231" i="34"/>
  <c r="AP231" i="34"/>
  <c r="AK191" i="34"/>
  <c r="AP191" i="34"/>
  <c r="AK139" i="34"/>
  <c r="AP139" i="34"/>
  <c r="AK79" i="34"/>
  <c r="AP79" i="34"/>
  <c r="AK23" i="34"/>
  <c r="AP23" i="34"/>
  <c r="AK532" i="34"/>
  <c r="AP532" i="34"/>
  <c r="AK447" i="34"/>
  <c r="AP447" i="34"/>
  <c r="AK445" i="34"/>
  <c r="AP445" i="34"/>
  <c r="AK441" i="34"/>
  <c r="AP441" i="34"/>
  <c r="AK404" i="34"/>
  <c r="AP404" i="34"/>
  <c r="AK384" i="34"/>
  <c r="AP384" i="34"/>
  <c r="AK376" i="34"/>
  <c r="AP376" i="34"/>
  <c r="AK368" i="34"/>
  <c r="AP368" i="34"/>
  <c r="AK360" i="34"/>
  <c r="AP360" i="34"/>
  <c r="AK352" i="34"/>
  <c r="AP352" i="34"/>
  <c r="AK344" i="34"/>
  <c r="AP344" i="34"/>
  <c r="AK336" i="34"/>
  <c r="AP336" i="34"/>
  <c r="AK328" i="34"/>
  <c r="AP328" i="34"/>
  <c r="AK320" i="34"/>
  <c r="AP320" i="34"/>
  <c r="AK312" i="34"/>
  <c r="AP312" i="34"/>
  <c r="AK304" i="34"/>
  <c r="AP304" i="34"/>
  <c r="AK296" i="34"/>
  <c r="AP296" i="34"/>
  <c r="AK288" i="34"/>
  <c r="AP288" i="34"/>
  <c r="AK280" i="34"/>
  <c r="AP280" i="34"/>
  <c r="AK272" i="34"/>
  <c r="AP272" i="34"/>
  <c r="AK266" i="34"/>
  <c r="AP266" i="34"/>
  <c r="AK260" i="34"/>
  <c r="AP260" i="34"/>
  <c r="AK252" i="34"/>
  <c r="AP252" i="34"/>
  <c r="AK244" i="34"/>
  <c r="AP244" i="34"/>
  <c r="AK236" i="34"/>
  <c r="AP236" i="34"/>
  <c r="AK228" i="34"/>
  <c r="AP228" i="34"/>
  <c r="AK220" i="34"/>
  <c r="AP220" i="34"/>
  <c r="AK212" i="34"/>
  <c r="AP212" i="34"/>
  <c r="AK204" i="34"/>
  <c r="AP204" i="34"/>
  <c r="AK196" i="34"/>
  <c r="AP196" i="34"/>
  <c r="AK188" i="34"/>
  <c r="AP188" i="34"/>
  <c r="AK180" i="34"/>
  <c r="AP180" i="34"/>
  <c r="AK172" i="34"/>
  <c r="AP172" i="34"/>
  <c r="AK164" i="34"/>
  <c r="AP164" i="34"/>
  <c r="AK156" i="34"/>
  <c r="AP156" i="34"/>
  <c r="AK148" i="34"/>
  <c r="AP148" i="34"/>
  <c r="AK140" i="34"/>
  <c r="AP140" i="34"/>
  <c r="AK130" i="34"/>
  <c r="AP130" i="34"/>
  <c r="AK122" i="34"/>
  <c r="AP122" i="34"/>
  <c r="AK114" i="34"/>
  <c r="AP114" i="34"/>
  <c r="AK106" i="34"/>
  <c r="AP106" i="34"/>
  <c r="AK94" i="34"/>
  <c r="AP94" i="34"/>
  <c r="AK84" i="34"/>
  <c r="AP84" i="34"/>
  <c r="AK74" i="34"/>
  <c r="AP74" i="34"/>
  <c r="AK68" i="34"/>
  <c r="AP68" i="34"/>
  <c r="AK60" i="34"/>
  <c r="AP60" i="34"/>
  <c r="AK52" i="34"/>
  <c r="AP52" i="34"/>
  <c r="AK44" i="34"/>
  <c r="AP44" i="34"/>
  <c r="AK36" i="34"/>
  <c r="AP36" i="34"/>
  <c r="AK28" i="34"/>
  <c r="AP28" i="34"/>
  <c r="AK20" i="34"/>
  <c r="AP20" i="34"/>
  <c r="AK405" i="34"/>
  <c r="AP405" i="34"/>
  <c r="AK382" i="34"/>
  <c r="AP382" i="34"/>
  <c r="AK374" i="34"/>
  <c r="AP374" i="34"/>
  <c r="AK358" i="34"/>
  <c r="AP358" i="34"/>
  <c r="AK350" i="34"/>
  <c r="AP350" i="34"/>
  <c r="AK342" i="34"/>
  <c r="AP342" i="34"/>
  <c r="AK334" i="34"/>
  <c r="AP334" i="34"/>
  <c r="AK326" i="34"/>
  <c r="AP326" i="34"/>
  <c r="AK318" i="34"/>
  <c r="AP318" i="34"/>
  <c r="AK310" i="34"/>
  <c r="AP310" i="34"/>
  <c r="AK302" i="34"/>
  <c r="AP302" i="34"/>
  <c r="AK294" i="34"/>
  <c r="AP294" i="34"/>
  <c r="AK286" i="34"/>
  <c r="AP286" i="34"/>
  <c r="AK278" i="34"/>
  <c r="AP278" i="34"/>
  <c r="AK270" i="34"/>
  <c r="AP270" i="34"/>
  <c r="AK258" i="34"/>
  <c r="AP258" i="34"/>
  <c r="AK250" i="34"/>
  <c r="AP250" i="34"/>
  <c r="AK242" i="34"/>
  <c r="AP242" i="34"/>
  <c r="AK234" i="34"/>
  <c r="AP234" i="34"/>
  <c r="AK226" i="34"/>
  <c r="AP226" i="34"/>
  <c r="AK218" i="34"/>
  <c r="AP218" i="34"/>
  <c r="AK210" i="34"/>
  <c r="AP210" i="34"/>
  <c r="AK202" i="34"/>
  <c r="AP202" i="34"/>
  <c r="AK194" i="34"/>
  <c r="AP194" i="34"/>
  <c r="AK186" i="34"/>
  <c r="AP186" i="34"/>
  <c r="AK178" i="34"/>
  <c r="AP178" i="34"/>
  <c r="AK170" i="34"/>
  <c r="AP170" i="34"/>
  <c r="AK162" i="34"/>
  <c r="AP162" i="34"/>
  <c r="AK154" i="34"/>
  <c r="AP154" i="34"/>
  <c r="AK146" i="34"/>
  <c r="AP146" i="34"/>
  <c r="AK138" i="34"/>
  <c r="AP138" i="34"/>
  <c r="AK132" i="34"/>
  <c r="AP132" i="34"/>
  <c r="AK124" i="34"/>
  <c r="AP124" i="34"/>
  <c r="AK116" i="34"/>
  <c r="AP116" i="34"/>
  <c r="AK108" i="34"/>
  <c r="AP108" i="34"/>
  <c r="AK100" i="34"/>
  <c r="AP100" i="34"/>
  <c r="AK96" i="34"/>
  <c r="AP96" i="34"/>
  <c r="AK88" i="34"/>
  <c r="AP88" i="34"/>
  <c r="AK82" i="34"/>
  <c r="AP82" i="34"/>
  <c r="AK76" i="34"/>
  <c r="AP76" i="34"/>
  <c r="AK66" i="34"/>
  <c r="AP66" i="34"/>
  <c r="AK58" i="34"/>
  <c r="AP58" i="34"/>
  <c r="AK50" i="34"/>
  <c r="AP50" i="34"/>
  <c r="AK42" i="34"/>
  <c r="AP42" i="34"/>
  <c r="AK34" i="34"/>
  <c r="AP34" i="34"/>
  <c r="AK26" i="34"/>
  <c r="AP26" i="34"/>
  <c r="AK18" i="34"/>
  <c r="AP18" i="34"/>
  <c r="AP402" i="34"/>
  <c r="AK402" i="34"/>
  <c r="AP400" i="34"/>
  <c r="AK400" i="34"/>
  <c r="AP398" i="34"/>
  <c r="AK398" i="34"/>
  <c r="AP396" i="34"/>
  <c r="AK396" i="34"/>
  <c r="AP394" i="34"/>
  <c r="AK394" i="34"/>
  <c r="AP392" i="34"/>
  <c r="AK392" i="34"/>
  <c r="AP390" i="34"/>
  <c r="AK390" i="34"/>
  <c r="AK403" i="34"/>
  <c r="AP403" i="34"/>
  <c r="AP401" i="34"/>
  <c r="AK401" i="34"/>
  <c r="AP399" i="34"/>
  <c r="AK399" i="34"/>
  <c r="AP397" i="34"/>
  <c r="AK397" i="34"/>
  <c r="AP395" i="34"/>
  <c r="AK395" i="34"/>
  <c r="AP393" i="34"/>
  <c r="AK393" i="34"/>
  <c r="AP391" i="34"/>
  <c r="AK391" i="34"/>
  <c r="AK585" i="34"/>
  <c r="AP585" i="34"/>
  <c r="AK583" i="34"/>
  <c r="AP583" i="34"/>
  <c r="AK581" i="34"/>
  <c r="AP581" i="34"/>
  <c r="AK579" i="34"/>
  <c r="AP579" i="34"/>
  <c r="AK577" i="34"/>
  <c r="AP577" i="34"/>
  <c r="AK575" i="34"/>
  <c r="AP575" i="34"/>
  <c r="AK574" i="34"/>
  <c r="AP574" i="34"/>
  <c r="AK573" i="34"/>
  <c r="AP573" i="34"/>
  <c r="AK572" i="34"/>
  <c r="AP572" i="34"/>
  <c r="AK571" i="34"/>
  <c r="AP571" i="34"/>
  <c r="AK570" i="34"/>
  <c r="AP570" i="34"/>
  <c r="AK569" i="34"/>
  <c r="AP569" i="34"/>
  <c r="AK568" i="34"/>
  <c r="AP568" i="34"/>
  <c r="AK562" i="34"/>
  <c r="AP562" i="34"/>
  <c r="AK559" i="34"/>
  <c r="AP559" i="34"/>
  <c r="AK540" i="34"/>
  <c r="AP540" i="34"/>
  <c r="AK538" i="34"/>
  <c r="AP538" i="34"/>
  <c r="AK536" i="34"/>
  <c r="AP536" i="34"/>
  <c r="AK535" i="34"/>
  <c r="AP535" i="34"/>
  <c r="AK533" i="34"/>
  <c r="AP533" i="34"/>
  <c r="AK531" i="34"/>
  <c r="AP531" i="34"/>
  <c r="AK529" i="34"/>
  <c r="AP529" i="34"/>
  <c r="AK527" i="34"/>
  <c r="AP527" i="34"/>
  <c r="AK525" i="34"/>
  <c r="AP525" i="34"/>
  <c r="AK523" i="34"/>
  <c r="AP523" i="34"/>
  <c r="AK521" i="34"/>
  <c r="AP521" i="34"/>
  <c r="AK519" i="34"/>
  <c r="AP519" i="34"/>
  <c r="AK517" i="34"/>
  <c r="AP517" i="34"/>
  <c r="AK515" i="34"/>
  <c r="AP515" i="34"/>
  <c r="AK513" i="34"/>
  <c r="AP513" i="34"/>
  <c r="AK511" i="34"/>
  <c r="AP511" i="34"/>
  <c r="AK509" i="34"/>
  <c r="AP509" i="34"/>
  <c r="AK507" i="34"/>
  <c r="AP507" i="34"/>
  <c r="AK505" i="34"/>
  <c r="AP505" i="34"/>
  <c r="AK503" i="34"/>
  <c r="AP503" i="34"/>
  <c r="AK501" i="34"/>
  <c r="AP501" i="34"/>
  <c r="AK499" i="34"/>
  <c r="AP499" i="34"/>
  <c r="AK497" i="34"/>
  <c r="AP497" i="34"/>
  <c r="AK495" i="34"/>
  <c r="AP495" i="34"/>
  <c r="AK493" i="34"/>
  <c r="AP493" i="34"/>
  <c r="AK491" i="34"/>
  <c r="AP491" i="34"/>
  <c r="AK489" i="34"/>
  <c r="AP489" i="34"/>
  <c r="AK487" i="34"/>
  <c r="AP487" i="34"/>
  <c r="AK485" i="34"/>
  <c r="AP485" i="34"/>
  <c r="AK483" i="34"/>
  <c r="AP483" i="34"/>
  <c r="AK481" i="34"/>
  <c r="AP481" i="34"/>
  <c r="AK479" i="34"/>
  <c r="AP479" i="34"/>
  <c r="AK477" i="34"/>
  <c r="AP477" i="34"/>
  <c r="AK475" i="34"/>
  <c r="AP475" i="34"/>
  <c r="AK473" i="34"/>
  <c r="AP473" i="34"/>
  <c r="AK471" i="34"/>
  <c r="AP471" i="34"/>
  <c r="AK469" i="34"/>
  <c r="AP469" i="34"/>
  <c r="AK467" i="34"/>
  <c r="AP467" i="34"/>
  <c r="AK465" i="34"/>
  <c r="AP465" i="34"/>
  <c r="AK463" i="34"/>
  <c r="AP463" i="34"/>
  <c r="AK454" i="34"/>
  <c r="AP454" i="34"/>
  <c r="AK452" i="34"/>
  <c r="AP452" i="34"/>
  <c r="AK450" i="34"/>
  <c r="AP450" i="34"/>
  <c r="AK448" i="34"/>
  <c r="AP448" i="34"/>
  <c r="AK446" i="34"/>
  <c r="AP446" i="34"/>
  <c r="AK444" i="34"/>
  <c r="AP444" i="34"/>
  <c r="AK442" i="34"/>
  <c r="AP442" i="34"/>
  <c r="AK440" i="34"/>
  <c r="AP440" i="34"/>
  <c r="AK438" i="34"/>
  <c r="AP438" i="34"/>
  <c r="AK436" i="34"/>
  <c r="AP436" i="34"/>
  <c r="AK434" i="34"/>
  <c r="AP434" i="34"/>
  <c r="AK432" i="34"/>
  <c r="AP432" i="34"/>
  <c r="AK430" i="34"/>
  <c r="AP430" i="34"/>
  <c r="AK428" i="34"/>
  <c r="AP428" i="34"/>
  <c r="AK424" i="34"/>
  <c r="AP424" i="34"/>
  <c r="AK423" i="34"/>
  <c r="AP423" i="34"/>
  <c r="AK422" i="34"/>
  <c r="AP422" i="34"/>
  <c r="AK421" i="34"/>
  <c r="AP421" i="34"/>
  <c r="AK420" i="34"/>
  <c r="AP420" i="34"/>
  <c r="AK419" i="34"/>
  <c r="AP419" i="34"/>
  <c r="AK418" i="34"/>
  <c r="AP418" i="34"/>
  <c r="AK417" i="34"/>
  <c r="AP417" i="34"/>
  <c r="AK416" i="34"/>
  <c r="AP416" i="34"/>
  <c r="AK415" i="34"/>
  <c r="AP415" i="34"/>
  <c r="AK414" i="34"/>
  <c r="AP414" i="34"/>
  <c r="AK413" i="34"/>
  <c r="AP413" i="34"/>
  <c r="AK412" i="34"/>
  <c r="AP412" i="34"/>
  <c r="AK411" i="34"/>
  <c r="AP411" i="34"/>
  <c r="AK410" i="34"/>
  <c r="AP410" i="34"/>
  <c r="AK409" i="34"/>
  <c r="AP409" i="34"/>
  <c r="AK408" i="34"/>
  <c r="AP408" i="34"/>
  <c r="AK406" i="34"/>
  <c r="AP406" i="34"/>
  <c r="AK584" i="34"/>
  <c r="AP584" i="34"/>
  <c r="AK582" i="34"/>
  <c r="AP582" i="34"/>
  <c r="AK566" i="34"/>
  <c r="AP566" i="34"/>
  <c r="AK565" i="34"/>
  <c r="AP565" i="34"/>
  <c r="AK563" i="34"/>
  <c r="AP563" i="34"/>
  <c r="AK561" i="34"/>
  <c r="AP561" i="34"/>
  <c r="AK558" i="34"/>
  <c r="AP558" i="34"/>
  <c r="AK557" i="34"/>
  <c r="AP557" i="34"/>
  <c r="AK555" i="34"/>
  <c r="AP555" i="34"/>
  <c r="AK554" i="34"/>
  <c r="AP554" i="34"/>
  <c r="AK552" i="34"/>
  <c r="AP552" i="34"/>
  <c r="AK550" i="34"/>
  <c r="AP550" i="34"/>
  <c r="AK548" i="34"/>
  <c r="AP548" i="34"/>
  <c r="AK546" i="34"/>
  <c r="AP546" i="34"/>
  <c r="AK545" i="34"/>
  <c r="AP545" i="34"/>
  <c r="AK543" i="34"/>
  <c r="AP543" i="34"/>
  <c r="AK541" i="34"/>
  <c r="AP541" i="34"/>
  <c r="AK530" i="34"/>
  <c r="AP530" i="34"/>
  <c r="AK528" i="34"/>
  <c r="AP528" i="34"/>
  <c r="AK524" i="34"/>
  <c r="AP524" i="34"/>
  <c r="AK520" i="34"/>
  <c r="AP520" i="34"/>
  <c r="AK518" i="34"/>
  <c r="AP518" i="34"/>
  <c r="AK516" i="34"/>
  <c r="AP516" i="34"/>
  <c r="AK512" i="34"/>
  <c r="AP512" i="34"/>
  <c r="AK508" i="34"/>
  <c r="AP508" i="34"/>
  <c r="AK504" i="34"/>
  <c r="AP504" i="34"/>
  <c r="AK500" i="34"/>
  <c r="AP500" i="34"/>
  <c r="AK498" i="34"/>
  <c r="AP498" i="34"/>
  <c r="AK496" i="34"/>
  <c r="AP496" i="34"/>
  <c r="AK492" i="34"/>
  <c r="AP492" i="34"/>
  <c r="AK490" i="34"/>
  <c r="AP490" i="34"/>
  <c r="AK488" i="34"/>
  <c r="AP488" i="34"/>
  <c r="AK486" i="34"/>
  <c r="AP486" i="34"/>
  <c r="AK484" i="34"/>
  <c r="AP484" i="34"/>
  <c r="AK482" i="34"/>
  <c r="AP482" i="34"/>
  <c r="AK480" i="34"/>
  <c r="AP480" i="34"/>
  <c r="AK478" i="34"/>
  <c r="AP478" i="34"/>
  <c r="AK474" i="34"/>
  <c r="AP474" i="34"/>
  <c r="AK468" i="34"/>
  <c r="AP468" i="34"/>
  <c r="AK462" i="34"/>
  <c r="AP462" i="34"/>
  <c r="AK453" i="34"/>
  <c r="AP453" i="34"/>
  <c r="AK435" i="34"/>
  <c r="AP435" i="34"/>
  <c r="AK433" i="34"/>
  <c r="AP433" i="34"/>
  <c r="AK431" i="34"/>
  <c r="AP431" i="34"/>
  <c r="AK388" i="34"/>
  <c r="AP388" i="34"/>
  <c r="AK380" i="34"/>
  <c r="AP380" i="34"/>
  <c r="AK372" i="34"/>
  <c r="AP372" i="34"/>
  <c r="AK364" i="34"/>
  <c r="AP364" i="34"/>
  <c r="AK356" i="34"/>
  <c r="AP356" i="34"/>
  <c r="AK348" i="34"/>
  <c r="AP348" i="34"/>
  <c r="AK340" i="34"/>
  <c r="AP340" i="34"/>
  <c r="AK332" i="34"/>
  <c r="AP332" i="34"/>
  <c r="AK324" i="34"/>
  <c r="AP324" i="34"/>
  <c r="AK316" i="34"/>
  <c r="AP316" i="34"/>
  <c r="AK308" i="34"/>
  <c r="AP308" i="34"/>
  <c r="AK300" i="34"/>
  <c r="AP300" i="34"/>
  <c r="AK292" i="34"/>
  <c r="AP292" i="34"/>
  <c r="AK284" i="34"/>
  <c r="AP284" i="34"/>
  <c r="AK276" i="34"/>
  <c r="AP276" i="34"/>
  <c r="AK268" i="34"/>
  <c r="AP268" i="34"/>
  <c r="AK264" i="34"/>
  <c r="AP264" i="34"/>
  <c r="AK256" i="34"/>
  <c r="AP256" i="34"/>
  <c r="AK248" i="34"/>
  <c r="AP248" i="34"/>
  <c r="AK240" i="34"/>
  <c r="AP240" i="34"/>
  <c r="AK232" i="34"/>
  <c r="AP232" i="34"/>
  <c r="AK224" i="34"/>
  <c r="AP224" i="34"/>
  <c r="AK216" i="34"/>
  <c r="AP216" i="34"/>
  <c r="AK208" i="34"/>
  <c r="AP208" i="34"/>
  <c r="AK200" i="34"/>
  <c r="AP200" i="34"/>
  <c r="AK192" i="34"/>
  <c r="AP192" i="34"/>
  <c r="AK184" i="34"/>
  <c r="AP184" i="34"/>
  <c r="AK176" i="34"/>
  <c r="AP176" i="34"/>
  <c r="AK168" i="34"/>
  <c r="AP168" i="34"/>
  <c r="AK160" i="34"/>
  <c r="AP160" i="34"/>
  <c r="AK152" i="34"/>
  <c r="AP152" i="34"/>
  <c r="AK144" i="34"/>
  <c r="AP144" i="34"/>
  <c r="AK136" i="34"/>
  <c r="AP136" i="34"/>
  <c r="AK126" i="34"/>
  <c r="AP126" i="34"/>
  <c r="AK118" i="34"/>
  <c r="AP118" i="34"/>
  <c r="AK110" i="34"/>
  <c r="AP110" i="34"/>
  <c r="AK102" i="34"/>
  <c r="AP102" i="34"/>
  <c r="AK90" i="34"/>
  <c r="AP90" i="34"/>
  <c r="AK78" i="34"/>
  <c r="AP78" i="34"/>
  <c r="AK70" i="34"/>
  <c r="AP70" i="34"/>
  <c r="AK64" i="34"/>
  <c r="AP64" i="34"/>
  <c r="AK56" i="34"/>
  <c r="AP56" i="34"/>
  <c r="AK48" i="34"/>
  <c r="AP48" i="34"/>
  <c r="AK40" i="34"/>
  <c r="AP40" i="34"/>
  <c r="AK32" i="34"/>
  <c r="AP32" i="34"/>
  <c r="AK24" i="34"/>
  <c r="AP24" i="34"/>
  <c r="AK580" i="34"/>
  <c r="AP580" i="34"/>
  <c r="AK576" i="34"/>
  <c r="AP576" i="34"/>
  <c r="AK567" i="34"/>
  <c r="AP567" i="34"/>
  <c r="AK564" i="34"/>
  <c r="AP564" i="34"/>
  <c r="AK560" i="34"/>
  <c r="AP560" i="34"/>
  <c r="AK556" i="34"/>
  <c r="AP556" i="34"/>
  <c r="AK553" i="34"/>
  <c r="AP553" i="34"/>
  <c r="AK551" i="34"/>
  <c r="AP551" i="34"/>
  <c r="AK549" i="34"/>
  <c r="AP549" i="34"/>
  <c r="AK547" i="34"/>
  <c r="AP547" i="34"/>
  <c r="AK544" i="34"/>
  <c r="AP544" i="34"/>
  <c r="AK542" i="34"/>
  <c r="AP542" i="34"/>
  <c r="AK539" i="34"/>
  <c r="AP539" i="34"/>
  <c r="AK537" i="34"/>
  <c r="AP537" i="34"/>
  <c r="AK534" i="34"/>
  <c r="AP534" i="34"/>
  <c r="AK526" i="34"/>
  <c r="AP526" i="34"/>
  <c r="AK522" i="34"/>
  <c r="AP522" i="34"/>
  <c r="AK514" i="34"/>
  <c r="AP514" i="34"/>
  <c r="AK510" i="34"/>
  <c r="AP510" i="34"/>
  <c r="AK506" i="34"/>
  <c r="AP506" i="34"/>
  <c r="AK502" i="34"/>
  <c r="AP502" i="34"/>
  <c r="AK494" i="34"/>
  <c r="AP494" i="34"/>
  <c r="AK476" i="34"/>
  <c r="AP476" i="34"/>
  <c r="AK472" i="34"/>
  <c r="AP472" i="34"/>
  <c r="AK470" i="34"/>
  <c r="AP470" i="34"/>
  <c r="AK466" i="34"/>
  <c r="AP466" i="34"/>
  <c r="AK464" i="34"/>
  <c r="AP464" i="34"/>
  <c r="AK437" i="34"/>
  <c r="AP437" i="34"/>
  <c r="AK429" i="34"/>
  <c r="AP429" i="34"/>
  <c r="AK407" i="34"/>
  <c r="AP407" i="34"/>
  <c r="AK386" i="34"/>
  <c r="AP386" i="34"/>
  <c r="AK378" i="34"/>
  <c r="AP378" i="34"/>
  <c r="AK370" i="34"/>
  <c r="AP370" i="34"/>
  <c r="AK362" i="34"/>
  <c r="AP362" i="34"/>
  <c r="AK354" i="34"/>
  <c r="AP354" i="34"/>
  <c r="AK346" i="34"/>
  <c r="AP346" i="34"/>
  <c r="AK338" i="34"/>
  <c r="AP338" i="34"/>
  <c r="AK330" i="34"/>
  <c r="AP330" i="34"/>
  <c r="AK322" i="34"/>
  <c r="AP322" i="34"/>
  <c r="AK314" i="34"/>
  <c r="AP314" i="34"/>
  <c r="AK306" i="34"/>
  <c r="AP306" i="34"/>
  <c r="AK298" i="34"/>
  <c r="AP298" i="34"/>
  <c r="AK290" i="34"/>
  <c r="AP290" i="34"/>
  <c r="AK282" i="34"/>
  <c r="AP282" i="34"/>
  <c r="AK274" i="34"/>
  <c r="AP274" i="34"/>
  <c r="AK262" i="34"/>
  <c r="AP262" i="34"/>
  <c r="AK254" i="34"/>
  <c r="AP254" i="34"/>
  <c r="AK246" i="34"/>
  <c r="AP246" i="34"/>
  <c r="AK238" i="34"/>
  <c r="AP238" i="34"/>
  <c r="AK230" i="34"/>
  <c r="AP230" i="34"/>
  <c r="AK222" i="34"/>
  <c r="AP222" i="34"/>
  <c r="AK214" i="34"/>
  <c r="AP214" i="34"/>
  <c r="AK206" i="34"/>
  <c r="AP206" i="34"/>
  <c r="AK198" i="34"/>
  <c r="AP198" i="34"/>
  <c r="AK190" i="34"/>
  <c r="AP190" i="34"/>
  <c r="AK182" i="34"/>
  <c r="AP182" i="34"/>
  <c r="AK174" i="34"/>
  <c r="AP174" i="34"/>
  <c r="AK166" i="34"/>
  <c r="AP166" i="34"/>
  <c r="AK158" i="34"/>
  <c r="AP158" i="34"/>
  <c r="AK150" i="34"/>
  <c r="AP150" i="34"/>
  <c r="AK142" i="34"/>
  <c r="AP142" i="34"/>
  <c r="AK134" i="34"/>
  <c r="AP134" i="34"/>
  <c r="AK128" i="34"/>
  <c r="AP128" i="34"/>
  <c r="AK120" i="34"/>
  <c r="AP120" i="34"/>
  <c r="AK112" i="34"/>
  <c r="AP112" i="34"/>
  <c r="AK104" i="34"/>
  <c r="AP104" i="34"/>
  <c r="AK98" i="34"/>
  <c r="AP98" i="34"/>
  <c r="AK92" i="34"/>
  <c r="AP92" i="34"/>
  <c r="AK86" i="34"/>
  <c r="AP86" i="34"/>
  <c r="AK80" i="34"/>
  <c r="AP80" i="34"/>
  <c r="AK72" i="34"/>
  <c r="AP72" i="34"/>
  <c r="AK62" i="34"/>
  <c r="AP62" i="34"/>
  <c r="AK54" i="34"/>
  <c r="AP54" i="34"/>
  <c r="AK46" i="34"/>
  <c r="AP46" i="34"/>
  <c r="AK38" i="34"/>
  <c r="AP38" i="34"/>
  <c r="AK30" i="34"/>
  <c r="AP30" i="34"/>
  <c r="AK22" i="34"/>
  <c r="AP22" i="34"/>
  <c r="AI41" i="31"/>
  <c r="AG40" i="31"/>
  <c r="D40" i="31"/>
  <c r="M322" i="6" s="1"/>
  <c r="AI38" i="31"/>
  <c r="AE38" i="31"/>
  <c r="AD38" i="31"/>
  <c r="AC38" i="31"/>
  <c r="AB38" i="31"/>
  <c r="AA38" i="31"/>
  <c r="Z38" i="31"/>
  <c r="Y38" i="31"/>
  <c r="T38" i="31"/>
  <c r="R38" i="31"/>
  <c r="F38" i="31"/>
  <c r="AI37" i="31"/>
  <c r="AE37" i="31"/>
  <c r="AD37" i="31"/>
  <c r="AC37" i="31"/>
  <c r="AB37" i="31"/>
  <c r="AA37" i="31"/>
  <c r="Z37" i="31"/>
  <c r="Y37" i="31"/>
  <c r="T37" i="31"/>
  <c r="R37" i="31"/>
  <c r="F37" i="31"/>
  <c r="D30" i="31"/>
  <c r="M321" i="6" s="1"/>
  <c r="AI25" i="31"/>
  <c r="AE25" i="31"/>
  <c r="AD25" i="31"/>
  <c r="AC25" i="31"/>
  <c r="AB25" i="31"/>
  <c r="AA25" i="31"/>
  <c r="Z25" i="31"/>
  <c r="Y25" i="31"/>
  <c r="T25" i="31"/>
  <c r="R25" i="31"/>
  <c r="F25" i="31"/>
  <c r="AI24" i="31"/>
  <c r="AE24" i="31"/>
  <c r="AD24" i="31"/>
  <c r="AC24" i="31"/>
  <c r="AB24" i="31"/>
  <c r="AA24" i="31"/>
  <c r="Z24" i="31"/>
  <c r="Y24" i="31"/>
  <c r="T24" i="31"/>
  <c r="R24" i="31"/>
  <c r="F24" i="31"/>
  <c r="D17" i="31"/>
  <c r="AI12" i="31"/>
  <c r="AE12" i="31"/>
  <c r="AD12" i="31"/>
  <c r="AC12" i="31"/>
  <c r="AB12" i="31"/>
  <c r="AA12" i="31"/>
  <c r="Z12" i="31"/>
  <c r="Y12" i="31"/>
  <c r="T12" i="31"/>
  <c r="R12" i="31"/>
  <c r="F12" i="31"/>
  <c r="AI11" i="31"/>
  <c r="AE11" i="31"/>
  <c r="AD11" i="31"/>
  <c r="AC11" i="31"/>
  <c r="AB11" i="31"/>
  <c r="AA11" i="31"/>
  <c r="Z11" i="31"/>
  <c r="Y11" i="31"/>
  <c r="R11" i="31"/>
  <c r="F11" i="31"/>
  <c r="L264" i="6" l="1"/>
  <c r="D39" i="33"/>
  <c r="AH17" i="33"/>
  <c r="AH39" i="33" s="1"/>
  <c r="AI1893" i="34"/>
  <c r="G21" i="35"/>
  <c r="E24" i="35"/>
  <c r="AP366" i="34"/>
  <c r="S12" i="31"/>
  <c r="D45" i="31"/>
  <c r="S24" i="31"/>
  <c r="S25" i="31"/>
  <c r="S37" i="31"/>
  <c r="F40" i="31"/>
  <c r="F17" i="31"/>
  <c r="F30" i="31"/>
  <c r="AI40" i="31"/>
  <c r="S38" i="31"/>
  <c r="M320" i="6"/>
  <c r="L319" i="6" s="1"/>
  <c r="F39" i="33"/>
  <c r="AK11" i="34"/>
  <c r="AP11" i="34"/>
  <c r="AI30" i="31"/>
  <c r="AI17" i="31"/>
  <c r="T11" i="31"/>
  <c r="D54" i="31" l="1"/>
  <c r="E26" i="35"/>
  <c r="G26" i="35" s="1"/>
  <c r="G24" i="35"/>
  <c r="AG17" i="31"/>
  <c r="AK1893" i="34"/>
  <c r="AG30" i="31"/>
  <c r="AI45" i="31"/>
  <c r="F45" i="31"/>
  <c r="AG45" i="31" l="1"/>
  <c r="D3" i="29"/>
  <c r="D8" i="29"/>
  <c r="D47" i="29" s="1"/>
  <c r="D7" i="29"/>
  <c r="D46" i="29" s="1"/>
  <c r="D6" i="29"/>
  <c r="D45" i="29" s="1"/>
  <c r="D5" i="29"/>
  <c r="D44" i="29" s="1"/>
  <c r="H67" i="29"/>
  <c r="F67" i="29"/>
  <c r="D52" i="29" l="1"/>
  <c r="D9" i="29"/>
  <c r="D13" i="29" s="1"/>
  <c r="N291" i="6" l="1"/>
  <c r="K53" i="25"/>
  <c r="N314" i="6"/>
  <c r="N275" i="6"/>
  <c r="M294" i="6" l="1"/>
  <c r="N590" i="6"/>
  <c r="N589" i="6"/>
  <c r="N587" i="6"/>
  <c r="N582" i="6"/>
  <c r="N581" i="6"/>
  <c r="N580" i="6"/>
  <c r="N579" i="6"/>
  <c r="N578" i="6"/>
  <c r="N575" i="6"/>
  <c r="N574" i="6"/>
  <c r="N573" i="6"/>
  <c r="N571" i="6"/>
  <c r="N570" i="6"/>
  <c r="N566" i="6"/>
  <c r="N561" i="6"/>
  <c r="N560" i="6"/>
  <c r="N559" i="6"/>
  <c r="N558" i="6"/>
  <c r="N557" i="6"/>
  <c r="N556" i="6"/>
  <c r="N555" i="6"/>
  <c r="N554" i="6"/>
  <c r="N553" i="6"/>
  <c r="N550" i="6"/>
  <c r="N549" i="6"/>
  <c r="N542" i="6"/>
  <c r="N541" i="6"/>
  <c r="N540" i="6"/>
  <c r="N539" i="6"/>
  <c r="N535" i="6"/>
  <c r="N534" i="6"/>
  <c r="N531" i="6"/>
  <c r="N527" i="6"/>
  <c r="N525" i="6"/>
  <c r="N524" i="6"/>
  <c r="M519" i="6"/>
  <c r="M517" i="6"/>
  <c r="M516" i="6"/>
  <c r="M515" i="6"/>
  <c r="M514" i="6"/>
  <c r="M510" i="6"/>
  <c r="M508" i="6"/>
  <c r="M489" i="6"/>
  <c r="N485" i="6"/>
  <c r="M484" i="6" s="1"/>
  <c r="N482" i="6"/>
  <c r="N481" i="6"/>
  <c r="N471" i="6"/>
  <c r="N469" i="6"/>
  <c r="N468" i="6"/>
  <c r="N456" i="6"/>
  <c r="N455" i="6"/>
  <c r="N453" i="6"/>
  <c r="N451" i="6"/>
  <c r="N450" i="6"/>
  <c r="N449" i="6"/>
  <c r="N444" i="6"/>
  <c r="M259" i="6"/>
  <c r="N253" i="6"/>
  <c r="N251" i="6"/>
  <c r="M258" i="6"/>
  <c r="M237" i="6"/>
  <c r="M500" i="6" l="1"/>
  <c r="M503" i="6"/>
  <c r="M522" i="6"/>
  <c r="M548" i="6"/>
  <c r="M569" i="6"/>
  <c r="M480" i="6"/>
  <c r="L507" i="6"/>
  <c r="M528" i="6"/>
  <c r="F17" i="26" s="1"/>
  <c r="M443" i="6"/>
  <c r="M467" i="6"/>
  <c r="M241" i="6"/>
  <c r="L240" i="6" s="1"/>
  <c r="M74" i="6"/>
  <c r="M66" i="6"/>
  <c r="M60" i="6"/>
  <c r="M53" i="6"/>
  <c r="M110" i="6"/>
  <c r="M102" i="6"/>
  <c r="M96" i="6"/>
  <c r="M90" i="6"/>
  <c r="M146" i="6"/>
  <c r="M138" i="6"/>
  <c r="M132" i="6"/>
  <c r="M126" i="6"/>
  <c r="M221" i="6"/>
  <c r="M213" i="6"/>
  <c r="M207" i="6"/>
  <c r="M201" i="6"/>
  <c r="N179" i="6"/>
  <c r="N178" i="6"/>
  <c r="N177" i="6"/>
  <c r="N167" i="6"/>
  <c r="N166" i="6"/>
  <c r="N165" i="6"/>
  <c r="N164" i="6"/>
  <c r="N163" i="6"/>
  <c r="M38" i="6"/>
  <c r="M24" i="6"/>
  <c r="M23" i="6"/>
  <c r="N14" i="6"/>
  <c r="M13" i="6" s="1"/>
  <c r="M6" i="6"/>
  <c r="F15" i="26" l="1"/>
  <c r="L479" i="6"/>
  <c r="F14" i="26"/>
  <c r="M175" i="6"/>
  <c r="M162" i="6"/>
  <c r="H22" i="26"/>
  <c r="H21" i="26"/>
  <c r="H20" i="26"/>
  <c r="H17" i="26"/>
  <c r="H15" i="26" l="1"/>
  <c r="F13" i="26"/>
  <c r="H13" i="26" s="1"/>
  <c r="D18" i="26"/>
  <c r="H14" i="26"/>
  <c r="M43" i="25"/>
  <c r="M45" i="25"/>
  <c r="N278" i="6"/>
  <c r="N279" i="6"/>
  <c r="N280" i="6"/>
  <c r="N281" i="6"/>
  <c r="N282" i="6"/>
  <c r="N283" i="6"/>
  <c r="N284" i="6"/>
  <c r="N285" i="6"/>
  <c r="N286" i="6"/>
  <c r="N287" i="6"/>
  <c r="N288" i="6"/>
  <c r="N289" i="6"/>
  <c r="N290" i="6"/>
  <c r="M277" i="6" l="1"/>
  <c r="J107" i="25"/>
  <c r="I72" i="25" l="1"/>
  <c r="N274" i="6"/>
  <c r="N273" i="6"/>
  <c r="N272" i="6"/>
  <c r="N271" i="6"/>
  <c r="N270" i="6"/>
  <c r="N269" i="6"/>
  <c r="M60" i="25"/>
  <c r="N60" i="25" s="1"/>
  <c r="M58" i="25"/>
  <c r="N58" i="25" s="1"/>
  <c r="N305" i="6"/>
  <c r="L66" i="25"/>
  <c r="M63" i="25"/>
  <c r="N63" i="25" s="1"/>
  <c r="L63" i="25"/>
  <c r="L62" i="25"/>
  <c r="L54" i="25" l="1"/>
  <c r="M268" i="6"/>
  <c r="L267" i="6" s="1"/>
  <c r="L56" i="25"/>
  <c r="N307" i="6"/>
  <c r="M59" i="25"/>
  <c r="N59" i="25" s="1"/>
  <c r="N310" i="6"/>
  <c r="M61" i="25"/>
  <c r="N61" i="25" s="1"/>
  <c r="N312" i="6"/>
  <c r="M64" i="25"/>
  <c r="N64" i="25" s="1"/>
  <c r="N315" i="6"/>
  <c r="M66" i="25"/>
  <c r="N66" i="25" s="1"/>
  <c r="O66" i="25" s="1"/>
  <c r="N317" i="6"/>
  <c r="L55" i="25"/>
  <c r="N306" i="6"/>
  <c r="L58" i="25"/>
  <c r="O58" i="25" s="1"/>
  <c r="N309" i="6"/>
  <c r="L60" i="25"/>
  <c r="O60" i="25" s="1"/>
  <c r="N311" i="6"/>
  <c r="M62" i="25"/>
  <c r="N62" i="25" s="1"/>
  <c r="O62" i="25" s="1"/>
  <c r="N313" i="6"/>
  <c r="L65" i="25"/>
  <c r="N316" i="6"/>
  <c r="L67" i="25"/>
  <c r="N318" i="6"/>
  <c r="M57" i="25"/>
  <c r="N57" i="25" s="1"/>
  <c r="N308" i="6"/>
  <c r="I38" i="25"/>
  <c r="M56" i="25"/>
  <c r="N56" i="25" s="1"/>
  <c r="L59" i="25"/>
  <c r="L61" i="25"/>
  <c r="L64" i="25"/>
  <c r="I53" i="25"/>
  <c r="I6" i="25"/>
  <c r="K104" i="25" s="1"/>
  <c r="M54" i="25"/>
  <c r="L57" i="25"/>
  <c r="M65" i="25"/>
  <c r="N65" i="25" s="1"/>
  <c r="M67" i="25"/>
  <c r="N67" i="25" s="1"/>
  <c r="I17" i="25"/>
  <c r="O57" i="25"/>
  <c r="O59" i="25"/>
  <c r="M55" i="25"/>
  <c r="N55" i="25" s="1"/>
  <c r="M304" i="6" l="1"/>
  <c r="O67" i="25"/>
  <c r="O55" i="25"/>
  <c r="O64" i="25"/>
  <c r="O61" i="25"/>
  <c r="O65" i="25"/>
  <c r="O56" i="25"/>
  <c r="L53" i="25"/>
  <c r="N54" i="25"/>
  <c r="M53" i="25"/>
  <c r="K40" i="25"/>
  <c r="L40" i="25" s="1"/>
  <c r="K46" i="25"/>
  <c r="L46" i="25" s="1"/>
  <c r="K44" i="25"/>
  <c r="L44" i="25" s="1"/>
  <c r="K42" i="25"/>
  <c r="L42" i="25" s="1"/>
  <c r="K41" i="25"/>
  <c r="L41" i="25" s="1"/>
  <c r="K39" i="25"/>
  <c r="M39" i="25" s="1"/>
  <c r="O54" i="25" l="1"/>
  <c r="N53" i="25"/>
  <c r="M40" i="25"/>
  <c r="M44" i="25"/>
  <c r="M41" i="25"/>
  <c r="M46" i="25"/>
  <c r="L39" i="25"/>
  <c r="M42" i="25"/>
  <c r="K105" i="25"/>
  <c r="L105" i="25" s="1"/>
  <c r="M37" i="25" l="1"/>
  <c r="O53" i="25"/>
  <c r="F12" i="24"/>
  <c r="F13" i="24"/>
  <c r="F14" i="24"/>
  <c r="F15" i="24"/>
  <c r="F16" i="24"/>
  <c r="F17" i="24"/>
  <c r="F18" i="24"/>
  <c r="T18" i="24" s="1"/>
  <c r="AG18" i="24" s="1"/>
  <c r="F19" i="24"/>
  <c r="F20" i="24"/>
  <c r="F11" i="24"/>
  <c r="R11" i="24"/>
  <c r="AE20" i="24"/>
  <c r="AD20" i="24"/>
  <c r="AC20" i="24"/>
  <c r="AB20" i="24"/>
  <c r="AA20" i="24"/>
  <c r="Z20" i="24"/>
  <c r="Y20" i="24"/>
  <c r="R20" i="24"/>
  <c r="AE19" i="24"/>
  <c r="AD19" i="24"/>
  <c r="AC19" i="24"/>
  <c r="AB19" i="24"/>
  <c r="AA19" i="24"/>
  <c r="Z19" i="24"/>
  <c r="Y19" i="24"/>
  <c r="R19" i="24"/>
  <c r="AE18" i="24"/>
  <c r="AD18" i="24"/>
  <c r="AC18" i="24"/>
  <c r="AB18" i="24"/>
  <c r="AA18" i="24"/>
  <c r="Z18" i="24"/>
  <c r="Y18" i="24"/>
  <c r="R18" i="24"/>
  <c r="AE17" i="24"/>
  <c r="AD17" i="24"/>
  <c r="AC17" i="24"/>
  <c r="AB17" i="24"/>
  <c r="AA17" i="24"/>
  <c r="Z17" i="24"/>
  <c r="Y17" i="24"/>
  <c r="T17" i="24"/>
  <c r="R17" i="24"/>
  <c r="AE16" i="24"/>
  <c r="AD16" i="24"/>
  <c r="AC16" i="24"/>
  <c r="AB16" i="24"/>
  <c r="AA16" i="24"/>
  <c r="Z16" i="24"/>
  <c r="Y16" i="24"/>
  <c r="T16" i="24"/>
  <c r="R16" i="24"/>
  <c r="AE15" i="24"/>
  <c r="AD15" i="24"/>
  <c r="AC15" i="24"/>
  <c r="AB15" i="24"/>
  <c r="AA15" i="24"/>
  <c r="Z15" i="24"/>
  <c r="Y15" i="24"/>
  <c r="T15" i="24"/>
  <c r="R15" i="24"/>
  <c r="AE14" i="24"/>
  <c r="AD14" i="24"/>
  <c r="AC14" i="24"/>
  <c r="AB14" i="24"/>
  <c r="AA14" i="24"/>
  <c r="Z14" i="24"/>
  <c r="Y14" i="24"/>
  <c r="T14" i="24"/>
  <c r="R14" i="24"/>
  <c r="AE13" i="24"/>
  <c r="AD13" i="24"/>
  <c r="AC13" i="24"/>
  <c r="AB13" i="24"/>
  <c r="AA13" i="24"/>
  <c r="Z13" i="24"/>
  <c r="Y13" i="24"/>
  <c r="T13" i="24"/>
  <c r="AG13" i="24" s="1"/>
  <c r="AI13" i="24" s="1"/>
  <c r="R13" i="24"/>
  <c r="AE12" i="24"/>
  <c r="AD12" i="24"/>
  <c r="AC12" i="24"/>
  <c r="AB12" i="24"/>
  <c r="AA12" i="24"/>
  <c r="Z12" i="24"/>
  <c r="Y12" i="24"/>
  <c r="T12" i="24"/>
  <c r="R12" i="24"/>
  <c r="AE11" i="24"/>
  <c r="AD11" i="24"/>
  <c r="AC11" i="24"/>
  <c r="AB11" i="24"/>
  <c r="AA11" i="24"/>
  <c r="Z11" i="24"/>
  <c r="Y11" i="24"/>
  <c r="AF12" i="24" l="1"/>
  <c r="AG12" i="24" s="1"/>
  <c r="AI12" i="24" s="1"/>
  <c r="S13" i="24"/>
  <c r="AF14" i="24"/>
  <c r="AG14" i="24" s="1"/>
  <c r="AI14" i="24" s="1"/>
  <c r="S15" i="24"/>
  <c r="AF16" i="24"/>
  <c r="AG16" i="24" s="1"/>
  <c r="AI16" i="24" s="1"/>
  <c r="S17" i="24"/>
  <c r="T11" i="24"/>
  <c r="S11" i="24" s="1"/>
  <c r="T19" i="24"/>
  <c r="S19" i="24" s="1"/>
  <c r="T20" i="24"/>
  <c r="S20" i="24" s="1"/>
  <c r="S18" i="24"/>
  <c r="AF17" i="24"/>
  <c r="AG17" i="24" s="1"/>
  <c r="AI17" i="24" s="1"/>
  <c r="AF20" i="24"/>
  <c r="S12" i="24"/>
  <c r="S14" i="24"/>
  <c r="AF15" i="24"/>
  <c r="AG15" i="24" s="1"/>
  <c r="AI15" i="24" s="1"/>
  <c r="S16" i="24"/>
  <c r="AF18" i="24"/>
  <c r="AF13" i="24"/>
  <c r="AI18" i="24"/>
  <c r="AF19" i="24" l="1"/>
  <c r="AF11" i="24"/>
  <c r="AG11" i="24" s="1"/>
  <c r="AI11" i="24" s="1"/>
  <c r="AG19" i="24"/>
  <c r="AI19" i="24" s="1"/>
  <c r="AG20" i="24"/>
  <c r="AI20" i="24" s="1"/>
  <c r="E142" i="20" l="1"/>
  <c r="E143" i="20" s="1"/>
  <c r="M399" i="6" s="1"/>
  <c r="AD141" i="20"/>
  <c r="AC141" i="20"/>
  <c r="AB141" i="20"/>
  <c r="AA141" i="20"/>
  <c r="Z141" i="20"/>
  <c r="Y141" i="20"/>
  <c r="X141" i="20"/>
  <c r="S141" i="20"/>
  <c r="Q141" i="20"/>
  <c r="E138" i="20"/>
  <c r="E139" i="20" s="1"/>
  <c r="M398" i="6" s="1"/>
  <c r="AD133" i="20"/>
  <c r="AC133" i="20"/>
  <c r="AB133" i="20"/>
  <c r="AA133" i="20"/>
  <c r="Z133" i="20"/>
  <c r="Y133" i="20"/>
  <c r="X133" i="20"/>
  <c r="S133" i="20"/>
  <c r="Q133" i="20"/>
  <c r="AD132" i="20"/>
  <c r="AC132" i="20"/>
  <c r="AB132" i="20"/>
  <c r="AA132" i="20"/>
  <c r="Z132" i="20"/>
  <c r="Y132" i="20"/>
  <c r="X132" i="20"/>
  <c r="S132" i="20"/>
  <c r="Q132" i="20"/>
  <c r="E129" i="20"/>
  <c r="E130" i="20" s="1"/>
  <c r="AD124" i="20"/>
  <c r="AC124" i="20"/>
  <c r="AB124" i="20"/>
  <c r="AA124" i="20"/>
  <c r="Z124" i="20"/>
  <c r="Y124" i="20"/>
  <c r="X124" i="20"/>
  <c r="S124" i="20"/>
  <c r="Q124" i="20"/>
  <c r="AD123" i="20"/>
  <c r="AC123" i="20"/>
  <c r="AB123" i="20"/>
  <c r="AA123" i="20"/>
  <c r="Z123" i="20"/>
  <c r="Y123" i="20"/>
  <c r="X123" i="20"/>
  <c r="S123" i="20"/>
  <c r="Q123" i="20"/>
  <c r="E120" i="20"/>
  <c r="E121" i="20" s="1"/>
  <c r="M394" i="6" s="1"/>
  <c r="AD114" i="20"/>
  <c r="AC114" i="20"/>
  <c r="AB114" i="20"/>
  <c r="AA114" i="20"/>
  <c r="Z114" i="20"/>
  <c r="Y114" i="20"/>
  <c r="X114" i="20"/>
  <c r="S114" i="20"/>
  <c r="Q114" i="20"/>
  <c r="AD113" i="20"/>
  <c r="AC113" i="20"/>
  <c r="AB113" i="20"/>
  <c r="AA113" i="20"/>
  <c r="Z113" i="20"/>
  <c r="Y113" i="20"/>
  <c r="X113" i="20"/>
  <c r="S113" i="20"/>
  <c r="Q113" i="20"/>
  <c r="AD112" i="20"/>
  <c r="AC112" i="20"/>
  <c r="AB112" i="20"/>
  <c r="AA112" i="20"/>
  <c r="Z112" i="20"/>
  <c r="Y112" i="20"/>
  <c r="X112" i="20"/>
  <c r="S112" i="20"/>
  <c r="Q112" i="20"/>
  <c r="AD111" i="20"/>
  <c r="AC111" i="20"/>
  <c r="AB111" i="20"/>
  <c r="AA111" i="20"/>
  <c r="Z111" i="20"/>
  <c r="Y111" i="20"/>
  <c r="X111" i="20"/>
  <c r="S111" i="20"/>
  <c r="Q111" i="20"/>
  <c r="E108" i="20"/>
  <c r="E109" i="20" s="1"/>
  <c r="M393" i="6" s="1"/>
  <c r="AD101" i="20"/>
  <c r="AC101" i="20"/>
  <c r="AB101" i="20"/>
  <c r="AA101" i="20"/>
  <c r="Z101" i="20"/>
  <c r="Y101" i="20"/>
  <c r="X101" i="20"/>
  <c r="S101" i="20"/>
  <c r="Q101" i="20"/>
  <c r="AD100" i="20"/>
  <c r="AC100" i="20"/>
  <c r="AB100" i="20"/>
  <c r="AA100" i="20"/>
  <c r="Z100" i="20"/>
  <c r="Y100" i="20"/>
  <c r="X100" i="20"/>
  <c r="S100" i="20"/>
  <c r="Q100" i="20"/>
  <c r="E97" i="20"/>
  <c r="E98" i="20" s="1"/>
  <c r="M392" i="6" s="1"/>
  <c r="AD92" i="20"/>
  <c r="AC92" i="20"/>
  <c r="AB92" i="20"/>
  <c r="AA92" i="20"/>
  <c r="Z92" i="20"/>
  <c r="Y92" i="20"/>
  <c r="X92" i="20"/>
  <c r="S92" i="20"/>
  <c r="Q92" i="20"/>
  <c r="AD91" i="20"/>
  <c r="AC91" i="20"/>
  <c r="AB91" i="20"/>
  <c r="AA91" i="20"/>
  <c r="Z91" i="20"/>
  <c r="Y91" i="20"/>
  <c r="X91" i="20"/>
  <c r="S91" i="20"/>
  <c r="Q91" i="20"/>
  <c r="E88" i="20"/>
  <c r="E89" i="20" s="1"/>
  <c r="M391" i="6" s="1"/>
  <c r="AD83" i="20"/>
  <c r="AC83" i="20"/>
  <c r="AB83" i="20"/>
  <c r="AA83" i="20"/>
  <c r="Z83" i="20"/>
  <c r="Y83" i="20"/>
  <c r="X83" i="20"/>
  <c r="S83" i="20"/>
  <c r="Q83" i="20"/>
  <c r="AD82" i="20"/>
  <c r="AC82" i="20"/>
  <c r="AB82" i="20"/>
  <c r="AA82" i="20"/>
  <c r="Z82" i="20"/>
  <c r="Y82" i="20"/>
  <c r="X82" i="20"/>
  <c r="S82" i="20"/>
  <c r="Q82" i="20"/>
  <c r="E79" i="20"/>
  <c r="E80" i="20" s="1"/>
  <c r="M390" i="6" s="1"/>
  <c r="AD74" i="20"/>
  <c r="AC74" i="20"/>
  <c r="AB74" i="20"/>
  <c r="AA74" i="20"/>
  <c r="Z74" i="20"/>
  <c r="Y74" i="20"/>
  <c r="X74" i="20"/>
  <c r="S74" i="20"/>
  <c r="Q74" i="20"/>
  <c r="AD73" i="20"/>
  <c r="AC73" i="20"/>
  <c r="AB73" i="20"/>
  <c r="AA73" i="20"/>
  <c r="Z73" i="20"/>
  <c r="Y73" i="20"/>
  <c r="X73" i="20"/>
  <c r="S73" i="20"/>
  <c r="Q73" i="20"/>
  <c r="E70" i="20"/>
  <c r="E71" i="20" s="1"/>
  <c r="M389" i="6" s="1"/>
  <c r="AD63" i="20"/>
  <c r="AC63" i="20"/>
  <c r="AB63" i="20"/>
  <c r="AA63" i="20"/>
  <c r="Z63" i="20"/>
  <c r="Y63" i="20"/>
  <c r="X63" i="20"/>
  <c r="S63" i="20"/>
  <c r="Q63" i="20"/>
  <c r="AD62" i="20"/>
  <c r="AC62" i="20"/>
  <c r="AB62" i="20"/>
  <c r="AA62" i="20"/>
  <c r="Z62" i="20"/>
  <c r="Y62" i="20"/>
  <c r="X62" i="20"/>
  <c r="S62" i="20"/>
  <c r="Q62" i="20"/>
  <c r="E59" i="20"/>
  <c r="E60" i="20" s="1"/>
  <c r="M388" i="6" s="1"/>
  <c r="AD54" i="20"/>
  <c r="AC54" i="20"/>
  <c r="AB54" i="20"/>
  <c r="AA54" i="20"/>
  <c r="Z54" i="20"/>
  <c r="Y54" i="20"/>
  <c r="X54" i="20"/>
  <c r="S54" i="20"/>
  <c r="Q54" i="20"/>
  <c r="AD53" i="20"/>
  <c r="AC53" i="20"/>
  <c r="AB53" i="20"/>
  <c r="AA53" i="20"/>
  <c r="Z53" i="20"/>
  <c r="Y53" i="20"/>
  <c r="X53" i="20"/>
  <c r="S53" i="20"/>
  <c r="Q53" i="20"/>
  <c r="E50" i="20"/>
  <c r="E51" i="20" s="1"/>
  <c r="M387" i="6" s="1"/>
  <c r="AD45" i="20"/>
  <c r="AC45" i="20"/>
  <c r="AB45" i="20"/>
  <c r="AA45" i="20"/>
  <c r="Z45" i="20"/>
  <c r="Y45" i="20"/>
  <c r="X45" i="20"/>
  <c r="S45" i="20"/>
  <c r="Q45" i="20"/>
  <c r="AD44" i="20"/>
  <c r="AC44" i="20"/>
  <c r="AB44" i="20"/>
  <c r="AA44" i="20"/>
  <c r="Z44" i="20"/>
  <c r="Y44" i="20"/>
  <c r="X44" i="20"/>
  <c r="S44" i="20"/>
  <c r="Q44" i="20"/>
  <c r="E41" i="20"/>
  <c r="E42" i="20" s="1"/>
  <c r="M386" i="6" s="1"/>
  <c r="AD36" i="20"/>
  <c r="AC36" i="20"/>
  <c r="AB36" i="20"/>
  <c r="AA36" i="20"/>
  <c r="Z36" i="20"/>
  <c r="Y36" i="20"/>
  <c r="X36" i="20"/>
  <c r="S36" i="20"/>
  <c r="Q36" i="20"/>
  <c r="AD35" i="20"/>
  <c r="AC35" i="20"/>
  <c r="AB35" i="20"/>
  <c r="AA35" i="20"/>
  <c r="Z35" i="20"/>
  <c r="Y35" i="20"/>
  <c r="X35" i="20"/>
  <c r="S35" i="20"/>
  <c r="Q35" i="20"/>
  <c r="E32" i="20"/>
  <c r="E33" i="20" s="1"/>
  <c r="M385" i="6" s="1"/>
  <c r="AD25" i="20"/>
  <c r="AC25" i="20"/>
  <c r="AB25" i="20"/>
  <c r="AA25" i="20"/>
  <c r="Z25" i="20"/>
  <c r="Y25" i="20"/>
  <c r="X25" i="20"/>
  <c r="S25" i="20"/>
  <c r="Q25" i="20"/>
  <c r="AD24" i="20"/>
  <c r="AC24" i="20"/>
  <c r="AB24" i="20"/>
  <c r="AA24" i="20"/>
  <c r="Z24" i="20"/>
  <c r="Y24" i="20"/>
  <c r="X24" i="20"/>
  <c r="S24" i="20"/>
  <c r="Q24" i="20"/>
  <c r="E21" i="20"/>
  <c r="E22" i="20" s="1"/>
  <c r="M384" i="6" s="1"/>
  <c r="AD12" i="20"/>
  <c r="AC12" i="20"/>
  <c r="AB12" i="20"/>
  <c r="AA12" i="20"/>
  <c r="Z12" i="20"/>
  <c r="Y12" i="20"/>
  <c r="X12" i="20"/>
  <c r="S12" i="20"/>
  <c r="Q12" i="20"/>
  <c r="AD11" i="20"/>
  <c r="AC11" i="20"/>
  <c r="AB11" i="20"/>
  <c r="AA11" i="20"/>
  <c r="Z11" i="20"/>
  <c r="Y11" i="20"/>
  <c r="X11" i="20"/>
  <c r="S11" i="20"/>
  <c r="Q11" i="20"/>
  <c r="E146" i="20" l="1"/>
  <c r="M395" i="6"/>
  <c r="AK21" i="20"/>
  <c r="E145" i="20"/>
  <c r="AK145" i="20" s="1"/>
  <c r="R12" i="20"/>
  <c r="R24" i="20"/>
  <c r="AE82" i="20"/>
  <c r="AF82" i="20" s="1"/>
  <c r="AH35" i="20"/>
  <c r="R36" i="20"/>
  <c r="R44" i="20"/>
  <c r="R62" i="20"/>
  <c r="R124" i="20"/>
  <c r="R132" i="20"/>
  <c r="R112" i="20"/>
  <c r="R83" i="20"/>
  <c r="R111" i="20"/>
  <c r="AE113" i="20"/>
  <c r="R114" i="20"/>
  <c r="R123" i="20"/>
  <c r="R25" i="20"/>
  <c r="R133" i="20"/>
  <c r="R45" i="20"/>
  <c r="R53" i="20"/>
  <c r="R54" i="20"/>
  <c r="R63" i="20"/>
  <c r="R73" i="20"/>
  <c r="R74" i="20"/>
  <c r="R91" i="20"/>
  <c r="R92" i="20"/>
  <c r="AH25" i="20"/>
  <c r="AE54" i="20"/>
  <c r="AF54" i="20" s="1"/>
  <c r="AH54" i="20" s="1"/>
  <c r="AH74" i="20"/>
  <c r="AE92" i="20"/>
  <c r="AF92" i="20" s="1"/>
  <c r="AH92" i="20" s="1"/>
  <c r="AE114" i="20"/>
  <c r="AF114" i="20" s="1"/>
  <c r="AH114" i="20" s="1"/>
  <c r="AF124" i="20"/>
  <c r="AE132" i="20"/>
  <c r="AF132" i="20" s="1"/>
  <c r="R11" i="20"/>
  <c r="AH24" i="20"/>
  <c r="R35" i="20"/>
  <c r="AF36" i="20"/>
  <c r="AE44" i="20"/>
  <c r="AF44" i="20" s="1"/>
  <c r="AF49" i="20" s="1"/>
  <c r="AF45" i="20"/>
  <c r="AE53" i="20"/>
  <c r="AF53" i="20" s="1"/>
  <c r="AH62" i="20"/>
  <c r="AH63" i="20"/>
  <c r="AE73" i="20"/>
  <c r="AF73" i="20" s="1"/>
  <c r="R82" i="20"/>
  <c r="AH83" i="20"/>
  <c r="AE91" i="20"/>
  <c r="AF91" i="20" s="1"/>
  <c r="AH91" i="20" s="1"/>
  <c r="AH97" i="20" s="1"/>
  <c r="AE111" i="20"/>
  <c r="AF111" i="20" s="1"/>
  <c r="AE112" i="20"/>
  <c r="AF112" i="20" s="1"/>
  <c r="AH112" i="20" s="1"/>
  <c r="R113" i="20"/>
  <c r="AE123" i="20"/>
  <c r="AF123" i="20" s="1"/>
  <c r="AF133" i="20"/>
  <c r="AH133" i="20" s="1"/>
  <c r="AH11" i="20"/>
  <c r="AH12" i="20"/>
  <c r="AH82" i="20"/>
  <c r="AH113" i="20"/>
  <c r="AH44" i="20" l="1"/>
  <c r="AF96" i="20"/>
  <c r="AF97" i="20"/>
  <c r="AF98" i="20" s="1"/>
  <c r="AH53" i="20"/>
  <c r="AH59" i="20" s="1"/>
  <c r="AF58" i="20"/>
  <c r="AF59" i="20" s="1"/>
  <c r="AF60" i="20" s="1"/>
  <c r="AF87" i="20"/>
  <c r="AF88" i="20" s="1"/>
  <c r="AF89" i="20" s="1"/>
  <c r="AH111" i="20"/>
  <c r="AF119" i="20"/>
  <c r="AF120" i="20" s="1"/>
  <c r="AF121" i="20" s="1"/>
  <c r="AH73" i="20"/>
  <c r="AF78" i="20"/>
  <c r="AF79" i="20" s="1"/>
  <c r="AF80" i="20" s="1"/>
  <c r="AH36" i="20"/>
  <c r="AF40" i="20"/>
  <c r="AF41" i="20" s="1"/>
  <c r="AF42" i="20" s="1"/>
  <c r="AH132" i="20"/>
  <c r="AF137" i="20"/>
  <c r="AF138" i="20" s="1"/>
  <c r="AF139" i="20" s="1"/>
  <c r="AH124" i="20"/>
  <c r="AF128" i="20"/>
  <c r="AH45" i="20"/>
  <c r="AF50" i="20"/>
  <c r="AF51" i="20" s="1"/>
  <c r="AH123" i="20"/>
  <c r="AH129" i="20" s="1"/>
  <c r="AH70" i="20"/>
  <c r="AH88" i="20"/>
  <c r="AH50" i="20"/>
  <c r="AH21" i="20"/>
  <c r="AH79" i="20"/>
  <c r="AH41" i="20"/>
  <c r="AH119" i="20"/>
  <c r="AH138" i="20"/>
  <c r="AH32" i="20"/>
  <c r="AF151" i="20" l="1"/>
  <c r="M401" i="6" s="1"/>
  <c r="L383" i="6" s="1"/>
  <c r="AF129" i="20"/>
  <c r="AF130" i="20" s="1"/>
  <c r="AF146" i="20" s="1"/>
  <c r="AF145" i="20"/>
  <c r="F835" i="19"/>
  <c r="E835" i="19"/>
  <c r="D835" i="19"/>
  <c r="M382" i="6" s="1"/>
  <c r="D824" i="19"/>
  <c r="M381" i="6" s="1"/>
  <c r="AE819" i="19"/>
  <c r="AD819" i="19"/>
  <c r="AC819" i="19"/>
  <c r="AB819" i="19"/>
  <c r="AA819" i="19"/>
  <c r="Z819" i="19"/>
  <c r="Y819" i="19"/>
  <c r="T819" i="19"/>
  <c r="R819" i="19"/>
  <c r="F819" i="19"/>
  <c r="F824" i="19" s="1"/>
  <c r="D812" i="19"/>
  <c r="M380" i="6" s="1"/>
  <c r="AE809" i="19"/>
  <c r="AD809" i="19"/>
  <c r="AC809" i="19"/>
  <c r="AB809" i="19"/>
  <c r="AA809" i="19"/>
  <c r="Z809" i="19"/>
  <c r="Y809" i="19"/>
  <c r="T809" i="19"/>
  <c r="R809" i="19"/>
  <c r="F809" i="19"/>
  <c r="AE808" i="19"/>
  <c r="AD808" i="19"/>
  <c r="AC808" i="19"/>
  <c r="AB808" i="19"/>
  <c r="AA808" i="19"/>
  <c r="Z808" i="19"/>
  <c r="Y808" i="19"/>
  <c r="T808" i="19"/>
  <c r="R808" i="19"/>
  <c r="F808" i="19"/>
  <c r="D801" i="19"/>
  <c r="M379" i="6" s="1"/>
  <c r="AE796" i="19"/>
  <c r="AD796" i="19"/>
  <c r="AC796" i="19"/>
  <c r="AB796" i="19"/>
  <c r="AA796" i="19"/>
  <c r="Z796" i="19"/>
  <c r="Y796" i="19"/>
  <c r="T796" i="19"/>
  <c r="R796" i="19"/>
  <c r="F796" i="19"/>
  <c r="AE795" i="19"/>
  <c r="AD795" i="19"/>
  <c r="AC795" i="19"/>
  <c r="AB795" i="19"/>
  <c r="AA795" i="19"/>
  <c r="Z795" i="19"/>
  <c r="Y795" i="19"/>
  <c r="T795" i="19"/>
  <c r="AG801" i="19" s="1"/>
  <c r="R795" i="19"/>
  <c r="F795" i="19"/>
  <c r="F801" i="19" s="1"/>
  <c r="D788" i="19"/>
  <c r="M378" i="6" s="1"/>
  <c r="AE783" i="19"/>
  <c r="AD783" i="19"/>
  <c r="AC783" i="19"/>
  <c r="AB783" i="19"/>
  <c r="AA783" i="19"/>
  <c r="Z783" i="19"/>
  <c r="Y783" i="19"/>
  <c r="T783" i="19"/>
  <c r="R783" i="19"/>
  <c r="F783" i="19"/>
  <c r="AE782" i="19"/>
  <c r="AD782" i="19"/>
  <c r="AC782" i="19"/>
  <c r="AB782" i="19"/>
  <c r="AA782" i="19"/>
  <c r="Z782" i="19"/>
  <c r="Y782" i="19"/>
  <c r="T782" i="19"/>
  <c r="R782" i="19"/>
  <c r="F782" i="19"/>
  <c r="F788" i="19" s="1"/>
  <c r="D775" i="19"/>
  <c r="M377" i="6" s="1"/>
  <c r="AE768" i="19"/>
  <c r="AD768" i="19"/>
  <c r="AC768" i="19"/>
  <c r="AB768" i="19"/>
  <c r="AA768" i="19"/>
  <c r="Z768" i="19"/>
  <c r="Y768" i="19"/>
  <c r="T768" i="19"/>
  <c r="R768" i="19"/>
  <c r="F768" i="19"/>
  <c r="AE767" i="19"/>
  <c r="AD767" i="19"/>
  <c r="AC767" i="19"/>
  <c r="AB767" i="19"/>
  <c r="AA767" i="19"/>
  <c r="Z767" i="19"/>
  <c r="Y767" i="19"/>
  <c r="T767" i="19"/>
  <c r="R767" i="19"/>
  <c r="F767" i="19"/>
  <c r="AE766" i="19"/>
  <c r="AD766" i="19"/>
  <c r="AC766" i="19"/>
  <c r="AB766" i="19"/>
  <c r="AA766" i="19"/>
  <c r="Z766" i="19"/>
  <c r="Y766" i="19"/>
  <c r="T766" i="19"/>
  <c r="R766" i="19"/>
  <c r="F766" i="19"/>
  <c r="AE765" i="19"/>
  <c r="AD765" i="19"/>
  <c r="AC765" i="19"/>
  <c r="AB765" i="19"/>
  <c r="AA765" i="19"/>
  <c r="Z765" i="19"/>
  <c r="Y765" i="19"/>
  <c r="T765" i="19"/>
  <c r="R765" i="19"/>
  <c r="F765" i="19"/>
  <c r="AE764" i="19"/>
  <c r="AD764" i="19"/>
  <c r="AC764" i="19"/>
  <c r="AB764" i="19"/>
  <c r="AA764" i="19"/>
  <c r="Z764" i="19"/>
  <c r="Y764" i="19"/>
  <c r="T764" i="19"/>
  <c r="R764" i="19"/>
  <c r="F764" i="19"/>
  <c r="F775" i="19" s="1"/>
  <c r="D757" i="19"/>
  <c r="M376" i="6" s="1"/>
  <c r="AE751" i="19"/>
  <c r="AD751" i="19"/>
  <c r="AC751" i="19"/>
  <c r="AB751" i="19"/>
  <c r="AA751" i="19"/>
  <c r="Z751" i="19"/>
  <c r="Y751" i="19"/>
  <c r="T751" i="19"/>
  <c r="R751" i="19"/>
  <c r="F751" i="19"/>
  <c r="AE750" i="19"/>
  <c r="AD750" i="19"/>
  <c r="AC750" i="19"/>
  <c r="AB750" i="19"/>
  <c r="AA750" i="19"/>
  <c r="Z750" i="19"/>
  <c r="Y750" i="19"/>
  <c r="T750" i="19"/>
  <c r="R750" i="19"/>
  <c r="F750" i="19"/>
  <c r="AE749" i="19"/>
  <c r="AD749" i="19"/>
  <c r="AC749" i="19"/>
  <c r="AB749" i="19"/>
  <c r="AA749" i="19"/>
  <c r="Z749" i="19"/>
  <c r="Y749" i="19"/>
  <c r="T749" i="19"/>
  <c r="R749" i="19"/>
  <c r="F749" i="19"/>
  <c r="AE748" i="19"/>
  <c r="AD748" i="19"/>
  <c r="AC748" i="19"/>
  <c r="AB748" i="19"/>
  <c r="AA748" i="19"/>
  <c r="Z748" i="19"/>
  <c r="Y748" i="19"/>
  <c r="T748" i="19"/>
  <c r="R748" i="19"/>
  <c r="F748" i="19"/>
  <c r="AE747" i="19"/>
  <c r="AD747" i="19"/>
  <c r="AC747" i="19"/>
  <c r="AB747" i="19"/>
  <c r="AA747" i="19"/>
  <c r="Z747" i="19"/>
  <c r="Y747" i="19"/>
  <c r="T747" i="19"/>
  <c r="R747" i="19"/>
  <c r="F747" i="19"/>
  <c r="D740" i="19"/>
  <c r="M374" i="6" s="1"/>
  <c r="AE734" i="19"/>
  <c r="AD734" i="19"/>
  <c r="AC734" i="19"/>
  <c r="AB734" i="19"/>
  <c r="AA734" i="19"/>
  <c r="Z734" i="19"/>
  <c r="Y734" i="19"/>
  <c r="T734" i="19"/>
  <c r="R734" i="19"/>
  <c r="F734" i="19"/>
  <c r="AE733" i="19"/>
  <c r="AD733" i="19"/>
  <c r="AC733" i="19"/>
  <c r="AB733" i="19"/>
  <c r="AA733" i="19"/>
  <c r="Z733" i="19"/>
  <c r="Y733" i="19"/>
  <c r="T733" i="19"/>
  <c r="R733" i="19"/>
  <c r="F733" i="19"/>
  <c r="F740" i="19" s="1"/>
  <c r="D726" i="19"/>
  <c r="M375" i="6" s="1"/>
  <c r="AE720" i="19"/>
  <c r="AD720" i="19"/>
  <c r="AC720" i="19"/>
  <c r="AB720" i="19"/>
  <c r="AA720" i="19"/>
  <c r="Z720" i="19"/>
  <c r="Y720" i="19"/>
  <c r="T720" i="19"/>
  <c r="R720" i="19"/>
  <c r="F720" i="19"/>
  <c r="AE719" i="19"/>
  <c r="AD719" i="19"/>
  <c r="AC719" i="19"/>
  <c r="AB719" i="19"/>
  <c r="AA719" i="19"/>
  <c r="Z719" i="19"/>
  <c r="Y719" i="19"/>
  <c r="T719" i="19"/>
  <c r="R719" i="19"/>
  <c r="F719" i="19"/>
  <c r="F726" i="19" s="1"/>
  <c r="D712" i="19"/>
  <c r="M373" i="6" s="1"/>
  <c r="AE707" i="19"/>
  <c r="AD707" i="19"/>
  <c r="AC707" i="19"/>
  <c r="AB707" i="19"/>
  <c r="AA707" i="19"/>
  <c r="Z707" i="19"/>
  <c r="Y707" i="19"/>
  <c r="T707" i="19"/>
  <c r="R707" i="19"/>
  <c r="F707" i="19"/>
  <c r="AE706" i="19"/>
  <c r="AD706" i="19"/>
  <c r="AC706" i="19"/>
  <c r="AB706" i="19"/>
  <c r="AA706" i="19"/>
  <c r="Z706" i="19"/>
  <c r="Y706" i="19"/>
  <c r="T706" i="19"/>
  <c r="R706" i="19"/>
  <c r="F706" i="19"/>
  <c r="AE705" i="19"/>
  <c r="AD705" i="19"/>
  <c r="AC705" i="19"/>
  <c r="AB705" i="19"/>
  <c r="AA705" i="19"/>
  <c r="Z705" i="19"/>
  <c r="Y705" i="19"/>
  <c r="T705" i="19"/>
  <c r="R705" i="19"/>
  <c r="F705" i="19"/>
  <c r="D698" i="19"/>
  <c r="M372" i="6" s="1"/>
  <c r="AE692" i="19"/>
  <c r="AD692" i="19"/>
  <c r="AC692" i="19"/>
  <c r="AB692" i="19"/>
  <c r="AA692" i="19"/>
  <c r="Z692" i="19"/>
  <c r="Y692" i="19"/>
  <c r="T692" i="19"/>
  <c r="R692" i="19"/>
  <c r="F692" i="19"/>
  <c r="AE691" i="19"/>
  <c r="AD691" i="19"/>
  <c r="AC691" i="19"/>
  <c r="AB691" i="19"/>
  <c r="AA691" i="19"/>
  <c r="Z691" i="19"/>
  <c r="Y691" i="19"/>
  <c r="T691" i="19"/>
  <c r="R691" i="19"/>
  <c r="F691" i="19"/>
  <c r="AE690" i="19"/>
  <c r="AD690" i="19"/>
  <c r="AC690" i="19"/>
  <c r="AB690" i="19"/>
  <c r="AA690" i="19"/>
  <c r="Z690" i="19"/>
  <c r="Y690" i="19"/>
  <c r="T690" i="19"/>
  <c r="R690" i="19"/>
  <c r="F690" i="19"/>
  <c r="AE689" i="19"/>
  <c r="AD689" i="19"/>
  <c r="AC689" i="19"/>
  <c r="AB689" i="19"/>
  <c r="AA689" i="19"/>
  <c r="Z689" i="19"/>
  <c r="Y689" i="19"/>
  <c r="T689" i="19"/>
  <c r="R689" i="19"/>
  <c r="F689" i="19"/>
  <c r="F698" i="19" s="1"/>
  <c r="D682" i="19"/>
  <c r="M371" i="6" s="1"/>
  <c r="AE675" i="19"/>
  <c r="AD675" i="19"/>
  <c r="AC675" i="19"/>
  <c r="AB675" i="19"/>
  <c r="AA675" i="19"/>
  <c r="Z675" i="19"/>
  <c r="Y675" i="19"/>
  <c r="T675" i="19"/>
  <c r="R675" i="19"/>
  <c r="F675" i="19"/>
  <c r="AE674" i="19"/>
  <c r="AD674" i="19"/>
  <c r="AC674" i="19"/>
  <c r="AB674" i="19"/>
  <c r="AA674" i="19"/>
  <c r="Z674" i="19"/>
  <c r="Y674" i="19"/>
  <c r="T674" i="19"/>
  <c r="R674" i="19"/>
  <c r="F674" i="19"/>
  <c r="F682" i="19" s="1"/>
  <c r="D667" i="19"/>
  <c r="M370" i="6" s="1"/>
  <c r="AE661" i="19"/>
  <c r="AD661" i="19"/>
  <c r="AC661" i="19"/>
  <c r="AB661" i="19"/>
  <c r="AA661" i="19"/>
  <c r="Z661" i="19"/>
  <c r="Y661" i="19"/>
  <c r="T661" i="19"/>
  <c r="R661" i="19"/>
  <c r="F661" i="19"/>
  <c r="AE660" i="19"/>
  <c r="AD660" i="19"/>
  <c r="AC660" i="19"/>
  <c r="AB660" i="19"/>
  <c r="AA660" i="19"/>
  <c r="Z660" i="19"/>
  <c r="Y660" i="19"/>
  <c r="T660" i="19"/>
  <c r="R660" i="19"/>
  <c r="F660" i="19"/>
  <c r="AE659" i="19"/>
  <c r="AD659" i="19"/>
  <c r="AC659" i="19"/>
  <c r="AB659" i="19"/>
  <c r="AA659" i="19"/>
  <c r="Z659" i="19"/>
  <c r="Y659" i="19"/>
  <c r="T659" i="19"/>
  <c r="R659" i="19"/>
  <c r="F659" i="19"/>
  <c r="AE658" i="19"/>
  <c r="AD658" i="19"/>
  <c r="AC658" i="19"/>
  <c r="AB658" i="19"/>
  <c r="AA658" i="19"/>
  <c r="Z658" i="19"/>
  <c r="Y658" i="19"/>
  <c r="T658" i="19"/>
  <c r="R658" i="19"/>
  <c r="F658" i="19"/>
  <c r="AE657" i="19"/>
  <c r="AD657" i="19"/>
  <c r="AC657" i="19"/>
  <c r="AB657" i="19"/>
  <c r="AA657" i="19"/>
  <c r="Z657" i="19"/>
  <c r="Y657" i="19"/>
  <c r="T657" i="19"/>
  <c r="R657" i="19"/>
  <c r="F657" i="19"/>
  <c r="F667" i="19" s="1"/>
  <c r="D650" i="19"/>
  <c r="M369" i="6" s="1"/>
  <c r="AE643" i="19"/>
  <c r="AD643" i="19"/>
  <c r="AC643" i="19"/>
  <c r="AB643" i="19"/>
  <c r="AA643" i="19"/>
  <c r="Z643" i="19"/>
  <c r="Y643" i="19"/>
  <c r="T643" i="19"/>
  <c r="R643" i="19"/>
  <c r="F643" i="19"/>
  <c r="AE642" i="19"/>
  <c r="AD642" i="19"/>
  <c r="AC642" i="19"/>
  <c r="AB642" i="19"/>
  <c r="AA642" i="19"/>
  <c r="Z642" i="19"/>
  <c r="Y642" i="19"/>
  <c r="T642" i="19"/>
  <c r="R642" i="19"/>
  <c r="F642" i="19"/>
  <c r="AE641" i="19"/>
  <c r="AD641" i="19"/>
  <c r="AC641" i="19"/>
  <c r="AB641" i="19"/>
  <c r="AA641" i="19"/>
  <c r="Z641" i="19"/>
  <c r="Y641" i="19"/>
  <c r="T641" i="19"/>
  <c r="R641" i="19"/>
  <c r="F641" i="19"/>
  <c r="AE640" i="19"/>
  <c r="AD640" i="19"/>
  <c r="AC640" i="19"/>
  <c r="AB640" i="19"/>
  <c r="AA640" i="19"/>
  <c r="Z640" i="19"/>
  <c r="Y640" i="19"/>
  <c r="T640" i="19"/>
  <c r="R640" i="19"/>
  <c r="F640" i="19"/>
  <c r="F650" i="19" s="1"/>
  <c r="F626" i="19"/>
  <c r="E626" i="19"/>
  <c r="D626" i="19"/>
  <c r="M367" i="6" s="1"/>
  <c r="D615" i="19"/>
  <c r="M366" i="6" s="1"/>
  <c r="AE610" i="19"/>
  <c r="AD610" i="19"/>
  <c r="AC610" i="19"/>
  <c r="AB610" i="19"/>
  <c r="AA610" i="19"/>
  <c r="Z610" i="19"/>
  <c r="Y610" i="19"/>
  <c r="T610" i="19"/>
  <c r="R610" i="19"/>
  <c r="F610" i="19"/>
  <c r="F615" i="19" s="1"/>
  <c r="D603" i="19"/>
  <c r="AE600" i="19"/>
  <c r="AD600" i="19"/>
  <c r="AC600" i="19"/>
  <c r="AB600" i="19"/>
  <c r="AA600" i="19"/>
  <c r="Z600" i="19"/>
  <c r="Y600" i="19"/>
  <c r="T600" i="19"/>
  <c r="R600" i="19"/>
  <c r="F600" i="19"/>
  <c r="AE599" i="19"/>
  <c r="AD599" i="19"/>
  <c r="AC599" i="19"/>
  <c r="AB599" i="19"/>
  <c r="AA599" i="19"/>
  <c r="Z599" i="19"/>
  <c r="Y599" i="19"/>
  <c r="T599" i="19"/>
  <c r="R599" i="19"/>
  <c r="F599" i="19"/>
  <c r="D592" i="19"/>
  <c r="M364" i="6" s="1"/>
  <c r="AE587" i="19"/>
  <c r="AD587" i="19"/>
  <c r="AC587" i="19"/>
  <c r="AB587" i="19"/>
  <c r="AA587" i="19"/>
  <c r="Z587" i="19"/>
  <c r="Y587" i="19"/>
  <c r="T587" i="19"/>
  <c r="AG587" i="19" s="1"/>
  <c r="R587" i="19"/>
  <c r="F587" i="19"/>
  <c r="AE586" i="19"/>
  <c r="AD586" i="19"/>
  <c r="AC586" i="19"/>
  <c r="AB586" i="19"/>
  <c r="AA586" i="19"/>
  <c r="Z586" i="19"/>
  <c r="Y586" i="19"/>
  <c r="T586" i="19"/>
  <c r="AG592" i="19" s="1"/>
  <c r="R586" i="19"/>
  <c r="F586" i="19"/>
  <c r="F592" i="19" s="1"/>
  <c r="D579" i="19"/>
  <c r="AE574" i="19"/>
  <c r="AD574" i="19"/>
  <c r="AC574" i="19"/>
  <c r="AB574" i="19"/>
  <c r="AA574" i="19"/>
  <c r="Z574" i="19"/>
  <c r="Y574" i="19"/>
  <c r="T574" i="19"/>
  <c r="R574" i="19"/>
  <c r="F574" i="19"/>
  <c r="AE573" i="19"/>
  <c r="AD573" i="19"/>
  <c r="AC573" i="19"/>
  <c r="AB573" i="19"/>
  <c r="AA573" i="19"/>
  <c r="Z573" i="19"/>
  <c r="Y573" i="19"/>
  <c r="T573" i="19"/>
  <c r="R573" i="19"/>
  <c r="F573" i="19"/>
  <c r="D566" i="19"/>
  <c r="M362" i="6" s="1"/>
  <c r="AE559" i="19"/>
  <c r="AD559" i="19"/>
  <c r="AC559" i="19"/>
  <c r="AB559" i="19"/>
  <c r="AA559" i="19"/>
  <c r="Z559" i="19"/>
  <c r="Y559" i="19"/>
  <c r="T559" i="19"/>
  <c r="R559" i="19"/>
  <c r="F559" i="19"/>
  <c r="AE558" i="19"/>
  <c r="AD558" i="19"/>
  <c r="AC558" i="19"/>
  <c r="AB558" i="19"/>
  <c r="AA558" i="19"/>
  <c r="Z558" i="19"/>
  <c r="Y558" i="19"/>
  <c r="T558" i="19"/>
  <c r="R558" i="19"/>
  <c r="F558" i="19"/>
  <c r="AE557" i="19"/>
  <c r="AD557" i="19"/>
  <c r="AC557" i="19"/>
  <c r="AB557" i="19"/>
  <c r="AA557" i="19"/>
  <c r="Z557" i="19"/>
  <c r="Y557" i="19"/>
  <c r="T557" i="19"/>
  <c r="R557" i="19"/>
  <c r="F557" i="19"/>
  <c r="AE556" i="19"/>
  <c r="AD556" i="19"/>
  <c r="AC556" i="19"/>
  <c r="AB556" i="19"/>
  <c r="AA556" i="19"/>
  <c r="Z556" i="19"/>
  <c r="Y556" i="19"/>
  <c r="T556" i="19"/>
  <c r="R556" i="19"/>
  <c r="F556" i="19"/>
  <c r="AE555" i="19"/>
  <c r="AD555" i="19"/>
  <c r="AC555" i="19"/>
  <c r="AB555" i="19"/>
  <c r="AA555" i="19"/>
  <c r="Z555" i="19"/>
  <c r="Y555" i="19"/>
  <c r="T555" i="19"/>
  <c r="R555" i="19"/>
  <c r="F555" i="19"/>
  <c r="F566" i="19" s="1"/>
  <c r="D548" i="19"/>
  <c r="M361" i="6" s="1"/>
  <c r="AE542" i="19"/>
  <c r="AD542" i="19"/>
  <c r="AC542" i="19"/>
  <c r="AB542" i="19"/>
  <c r="AA542" i="19"/>
  <c r="Z542" i="19"/>
  <c r="Y542" i="19"/>
  <c r="T542" i="19"/>
  <c r="R542" i="19"/>
  <c r="F542" i="19"/>
  <c r="AE541" i="19"/>
  <c r="AD541" i="19"/>
  <c r="AC541" i="19"/>
  <c r="AB541" i="19"/>
  <c r="AA541" i="19"/>
  <c r="Z541" i="19"/>
  <c r="Y541" i="19"/>
  <c r="T541" i="19"/>
  <c r="R541" i="19"/>
  <c r="F541" i="19"/>
  <c r="AE540" i="19"/>
  <c r="AD540" i="19"/>
  <c r="AC540" i="19"/>
  <c r="AB540" i="19"/>
  <c r="AA540" i="19"/>
  <c r="Z540" i="19"/>
  <c r="Y540" i="19"/>
  <c r="T540" i="19"/>
  <c r="R540" i="19"/>
  <c r="F540" i="19"/>
  <c r="AE539" i="19"/>
  <c r="AD539" i="19"/>
  <c r="AC539" i="19"/>
  <c r="AB539" i="19"/>
  <c r="AA539" i="19"/>
  <c r="Z539" i="19"/>
  <c r="Y539" i="19"/>
  <c r="T539" i="19"/>
  <c r="R539" i="19"/>
  <c r="F539" i="19"/>
  <c r="AE538" i="19"/>
  <c r="AD538" i="19"/>
  <c r="AC538" i="19"/>
  <c r="AB538" i="19"/>
  <c r="AA538" i="19"/>
  <c r="Z538" i="19"/>
  <c r="Y538" i="19"/>
  <c r="T538" i="19"/>
  <c r="R538" i="19"/>
  <c r="F538" i="19"/>
  <c r="F548" i="19" s="1"/>
  <c r="D531" i="19"/>
  <c r="M359" i="6" s="1"/>
  <c r="AE525" i="19"/>
  <c r="AD525" i="19"/>
  <c r="AC525" i="19"/>
  <c r="AB525" i="19"/>
  <c r="AA525" i="19"/>
  <c r="Z525" i="19"/>
  <c r="Y525" i="19"/>
  <c r="T525" i="19"/>
  <c r="R525" i="19"/>
  <c r="F525" i="19"/>
  <c r="AE524" i="19"/>
  <c r="AD524" i="19"/>
  <c r="AC524" i="19"/>
  <c r="AB524" i="19"/>
  <c r="AA524" i="19"/>
  <c r="Z524" i="19"/>
  <c r="Y524" i="19"/>
  <c r="T524" i="19"/>
  <c r="R524" i="19"/>
  <c r="F524" i="19"/>
  <c r="F531" i="19" s="1"/>
  <c r="D517" i="19"/>
  <c r="AE511" i="19"/>
  <c r="AD511" i="19"/>
  <c r="AC511" i="19"/>
  <c r="AB511" i="19"/>
  <c r="AA511" i="19"/>
  <c r="Z511" i="19"/>
  <c r="Y511" i="19"/>
  <c r="T511" i="19"/>
  <c r="R511" i="19"/>
  <c r="F511" i="19"/>
  <c r="AE510" i="19"/>
  <c r="AD510" i="19"/>
  <c r="AC510" i="19"/>
  <c r="AB510" i="19"/>
  <c r="AA510" i="19"/>
  <c r="Z510" i="19"/>
  <c r="Y510" i="19"/>
  <c r="T510" i="19"/>
  <c r="R510" i="19"/>
  <c r="F510" i="19"/>
  <c r="D503" i="19"/>
  <c r="M358" i="6" s="1"/>
  <c r="AE498" i="19"/>
  <c r="AD498" i="19"/>
  <c r="AC498" i="19"/>
  <c r="AB498" i="19"/>
  <c r="AA498" i="19"/>
  <c r="Z498" i="19"/>
  <c r="Y498" i="19"/>
  <c r="T498" i="19"/>
  <c r="R498" i="19"/>
  <c r="F498" i="19"/>
  <c r="AE497" i="19"/>
  <c r="AD497" i="19"/>
  <c r="AC497" i="19"/>
  <c r="AB497" i="19"/>
  <c r="AA497" i="19"/>
  <c r="Z497" i="19"/>
  <c r="Y497" i="19"/>
  <c r="T497" i="19"/>
  <c r="R497" i="19"/>
  <c r="F497" i="19"/>
  <c r="AE496" i="19"/>
  <c r="AD496" i="19"/>
  <c r="AC496" i="19"/>
  <c r="AB496" i="19"/>
  <c r="AA496" i="19"/>
  <c r="Z496" i="19"/>
  <c r="Y496" i="19"/>
  <c r="T496" i="19"/>
  <c r="R496" i="19"/>
  <c r="F496" i="19"/>
  <c r="D489" i="19"/>
  <c r="M357" i="6" s="1"/>
  <c r="AE483" i="19"/>
  <c r="AD483" i="19"/>
  <c r="AC483" i="19"/>
  <c r="AB483" i="19"/>
  <c r="AA483" i="19"/>
  <c r="Z483" i="19"/>
  <c r="Y483" i="19"/>
  <c r="T483" i="19"/>
  <c r="R483" i="19"/>
  <c r="F483" i="19"/>
  <c r="AE482" i="19"/>
  <c r="AD482" i="19"/>
  <c r="AC482" i="19"/>
  <c r="AB482" i="19"/>
  <c r="AA482" i="19"/>
  <c r="Z482" i="19"/>
  <c r="Y482" i="19"/>
  <c r="T482" i="19"/>
  <c r="R482" i="19"/>
  <c r="F482" i="19"/>
  <c r="AE481" i="19"/>
  <c r="AD481" i="19"/>
  <c r="AC481" i="19"/>
  <c r="AB481" i="19"/>
  <c r="AA481" i="19"/>
  <c r="Z481" i="19"/>
  <c r="Y481" i="19"/>
  <c r="T481" i="19"/>
  <c r="R481" i="19"/>
  <c r="F481" i="19"/>
  <c r="AE480" i="19"/>
  <c r="AD480" i="19"/>
  <c r="AC480" i="19"/>
  <c r="AB480" i="19"/>
  <c r="AA480" i="19"/>
  <c r="Z480" i="19"/>
  <c r="Y480" i="19"/>
  <c r="T480" i="19"/>
  <c r="R480" i="19"/>
  <c r="F480" i="19"/>
  <c r="D473" i="19"/>
  <c r="M356" i="6" s="1"/>
  <c r="AE466" i="19"/>
  <c r="AD466" i="19"/>
  <c r="AC466" i="19"/>
  <c r="AB466" i="19"/>
  <c r="AA466" i="19"/>
  <c r="Z466" i="19"/>
  <c r="Y466" i="19"/>
  <c r="T466" i="19"/>
  <c r="R466" i="19"/>
  <c r="F466" i="19"/>
  <c r="AE465" i="19"/>
  <c r="AD465" i="19"/>
  <c r="AC465" i="19"/>
  <c r="AB465" i="19"/>
  <c r="AA465" i="19"/>
  <c r="Z465" i="19"/>
  <c r="Y465" i="19"/>
  <c r="T465" i="19"/>
  <c r="R465" i="19"/>
  <c r="F465" i="19"/>
  <c r="F473" i="19" s="1"/>
  <c r="D458" i="19"/>
  <c r="M355" i="6" s="1"/>
  <c r="AE452" i="19"/>
  <c r="AD452" i="19"/>
  <c r="AC452" i="19"/>
  <c r="AB452" i="19"/>
  <c r="AA452" i="19"/>
  <c r="Z452" i="19"/>
  <c r="Y452" i="19"/>
  <c r="T452" i="19"/>
  <c r="R452" i="19"/>
  <c r="F452" i="19"/>
  <c r="AE451" i="19"/>
  <c r="AD451" i="19"/>
  <c r="AC451" i="19"/>
  <c r="AB451" i="19"/>
  <c r="AA451" i="19"/>
  <c r="Z451" i="19"/>
  <c r="Y451" i="19"/>
  <c r="T451" i="19"/>
  <c r="R451" i="19"/>
  <c r="F451" i="19"/>
  <c r="AE450" i="19"/>
  <c r="AD450" i="19"/>
  <c r="AC450" i="19"/>
  <c r="AB450" i="19"/>
  <c r="AA450" i="19"/>
  <c r="Z450" i="19"/>
  <c r="Y450" i="19"/>
  <c r="T450" i="19"/>
  <c r="R450" i="19"/>
  <c r="F450" i="19"/>
  <c r="AE449" i="19"/>
  <c r="AD449" i="19"/>
  <c r="AC449" i="19"/>
  <c r="AB449" i="19"/>
  <c r="AA449" i="19"/>
  <c r="Z449" i="19"/>
  <c r="Y449" i="19"/>
  <c r="T449" i="19"/>
  <c r="R449" i="19"/>
  <c r="F449" i="19"/>
  <c r="AE448" i="19"/>
  <c r="AD448" i="19"/>
  <c r="AC448" i="19"/>
  <c r="AB448" i="19"/>
  <c r="AA448" i="19"/>
  <c r="Z448" i="19"/>
  <c r="Y448" i="19"/>
  <c r="T448" i="19"/>
  <c r="R448" i="19"/>
  <c r="F448" i="19"/>
  <c r="D441" i="19"/>
  <c r="M354" i="6" s="1"/>
  <c r="AE434" i="19"/>
  <c r="AD434" i="19"/>
  <c r="AC434" i="19"/>
  <c r="AB434" i="19"/>
  <c r="AA434" i="19"/>
  <c r="Z434" i="19"/>
  <c r="Y434" i="19"/>
  <c r="T434" i="19"/>
  <c r="R434" i="19"/>
  <c r="F434" i="19"/>
  <c r="AE433" i="19"/>
  <c r="AD433" i="19"/>
  <c r="AC433" i="19"/>
  <c r="AB433" i="19"/>
  <c r="AA433" i="19"/>
  <c r="Z433" i="19"/>
  <c r="Y433" i="19"/>
  <c r="T433" i="19"/>
  <c r="R433" i="19"/>
  <c r="F433" i="19"/>
  <c r="AE432" i="19"/>
  <c r="AD432" i="19"/>
  <c r="AC432" i="19"/>
  <c r="AB432" i="19"/>
  <c r="AA432" i="19"/>
  <c r="Z432" i="19"/>
  <c r="Y432" i="19"/>
  <c r="T432" i="19"/>
  <c r="R432" i="19"/>
  <c r="F432" i="19"/>
  <c r="AE431" i="19"/>
  <c r="AD431" i="19"/>
  <c r="AC431" i="19"/>
  <c r="AB431" i="19"/>
  <c r="AA431" i="19"/>
  <c r="Z431" i="19"/>
  <c r="Y431" i="19"/>
  <c r="T431" i="19"/>
  <c r="R431" i="19"/>
  <c r="F431" i="19"/>
  <c r="F207" i="19"/>
  <c r="E207" i="19"/>
  <c r="D207" i="19"/>
  <c r="M337" i="6" s="1"/>
  <c r="F417" i="19"/>
  <c r="E417" i="19"/>
  <c r="D417" i="19"/>
  <c r="D406" i="19"/>
  <c r="M351" i="6" s="1"/>
  <c r="AE401" i="19"/>
  <c r="AD401" i="19"/>
  <c r="AC401" i="19"/>
  <c r="AB401" i="19"/>
  <c r="AA401" i="19"/>
  <c r="Z401" i="19"/>
  <c r="Y401" i="19"/>
  <c r="T401" i="19"/>
  <c r="R401" i="19"/>
  <c r="F401" i="19"/>
  <c r="F406" i="19" s="1"/>
  <c r="D394" i="19"/>
  <c r="M350" i="6" s="1"/>
  <c r="AE391" i="19"/>
  <c r="AD391" i="19"/>
  <c r="AC391" i="19"/>
  <c r="AB391" i="19"/>
  <c r="AA391" i="19"/>
  <c r="Z391" i="19"/>
  <c r="Y391" i="19"/>
  <c r="T391" i="19"/>
  <c r="R391" i="19"/>
  <c r="F391" i="19"/>
  <c r="AE390" i="19"/>
  <c r="AD390" i="19"/>
  <c r="AC390" i="19"/>
  <c r="AB390" i="19"/>
  <c r="AA390" i="19"/>
  <c r="Z390" i="19"/>
  <c r="Y390" i="19"/>
  <c r="T390" i="19"/>
  <c r="R390" i="19"/>
  <c r="F390" i="19"/>
  <c r="F394" i="19" s="1"/>
  <c r="D383" i="19"/>
  <c r="M349" i="6" s="1"/>
  <c r="AE378" i="19"/>
  <c r="AD378" i="19"/>
  <c r="AC378" i="19"/>
  <c r="AB378" i="19"/>
  <c r="AA378" i="19"/>
  <c r="Z378" i="19"/>
  <c r="Y378" i="19"/>
  <c r="T378" i="19"/>
  <c r="R378" i="19"/>
  <c r="F378" i="19"/>
  <c r="AE377" i="19"/>
  <c r="AD377" i="19"/>
  <c r="AC377" i="19"/>
  <c r="AB377" i="19"/>
  <c r="AA377" i="19"/>
  <c r="Z377" i="19"/>
  <c r="Y377" i="19"/>
  <c r="T377" i="19"/>
  <c r="R377" i="19"/>
  <c r="F377" i="19"/>
  <c r="D370" i="19"/>
  <c r="M348" i="6" s="1"/>
  <c r="AE365" i="19"/>
  <c r="AD365" i="19"/>
  <c r="AC365" i="19"/>
  <c r="AB365" i="19"/>
  <c r="AA365" i="19"/>
  <c r="Z365" i="19"/>
  <c r="Y365" i="19"/>
  <c r="T365" i="19"/>
  <c r="R365" i="19"/>
  <c r="F365" i="19"/>
  <c r="AE364" i="19"/>
  <c r="AD364" i="19"/>
  <c r="AC364" i="19"/>
  <c r="AB364" i="19"/>
  <c r="AA364" i="19"/>
  <c r="Z364" i="19"/>
  <c r="Y364" i="19"/>
  <c r="T364" i="19"/>
  <c r="R364" i="19"/>
  <c r="F364" i="19"/>
  <c r="F370" i="19" s="1"/>
  <c r="D357" i="19"/>
  <c r="M347" i="6" s="1"/>
  <c r="AE350" i="19"/>
  <c r="AD350" i="19"/>
  <c r="AC350" i="19"/>
  <c r="AB350" i="19"/>
  <c r="AA350" i="19"/>
  <c r="Z350" i="19"/>
  <c r="Y350" i="19"/>
  <c r="T350" i="19"/>
  <c r="R350" i="19"/>
  <c r="F350" i="19"/>
  <c r="AE349" i="19"/>
  <c r="AD349" i="19"/>
  <c r="AC349" i="19"/>
  <c r="AB349" i="19"/>
  <c r="AA349" i="19"/>
  <c r="Z349" i="19"/>
  <c r="Y349" i="19"/>
  <c r="T349" i="19"/>
  <c r="R349" i="19"/>
  <c r="F349" i="19"/>
  <c r="AE348" i="19"/>
  <c r="AD348" i="19"/>
  <c r="AC348" i="19"/>
  <c r="AB348" i="19"/>
  <c r="AA348" i="19"/>
  <c r="Z348" i="19"/>
  <c r="Y348" i="19"/>
  <c r="T348" i="19"/>
  <c r="R348" i="19"/>
  <c r="F348" i="19"/>
  <c r="AE347" i="19"/>
  <c r="AD347" i="19"/>
  <c r="AC347" i="19"/>
  <c r="AB347" i="19"/>
  <c r="AA347" i="19"/>
  <c r="Z347" i="19"/>
  <c r="Y347" i="19"/>
  <c r="T347" i="19"/>
  <c r="R347" i="19"/>
  <c r="F347" i="19"/>
  <c r="AE346" i="19"/>
  <c r="AD346" i="19"/>
  <c r="AC346" i="19"/>
  <c r="AB346" i="19"/>
  <c r="AA346" i="19"/>
  <c r="Z346" i="19"/>
  <c r="Y346" i="19"/>
  <c r="T346" i="19"/>
  <c r="R346" i="19"/>
  <c r="F346" i="19"/>
  <c r="D339" i="19"/>
  <c r="M346" i="6" s="1"/>
  <c r="AE333" i="19"/>
  <c r="AD333" i="19"/>
  <c r="AC333" i="19"/>
  <c r="AB333" i="19"/>
  <c r="AA333" i="19"/>
  <c r="Z333" i="19"/>
  <c r="Y333" i="19"/>
  <c r="T333" i="19"/>
  <c r="R333" i="19"/>
  <c r="F333" i="19"/>
  <c r="AE332" i="19"/>
  <c r="AD332" i="19"/>
  <c r="AC332" i="19"/>
  <c r="AB332" i="19"/>
  <c r="AA332" i="19"/>
  <c r="Z332" i="19"/>
  <c r="Y332" i="19"/>
  <c r="T332" i="19"/>
  <c r="R332" i="19"/>
  <c r="F332" i="19"/>
  <c r="AE331" i="19"/>
  <c r="AD331" i="19"/>
  <c r="AC331" i="19"/>
  <c r="AB331" i="19"/>
  <c r="AA331" i="19"/>
  <c r="Z331" i="19"/>
  <c r="Y331" i="19"/>
  <c r="T331" i="19"/>
  <c r="R331" i="19"/>
  <c r="F331" i="19"/>
  <c r="AE330" i="19"/>
  <c r="AD330" i="19"/>
  <c r="AC330" i="19"/>
  <c r="AB330" i="19"/>
  <c r="AA330" i="19"/>
  <c r="Z330" i="19"/>
  <c r="Y330" i="19"/>
  <c r="T330" i="19"/>
  <c r="R330" i="19"/>
  <c r="F330" i="19"/>
  <c r="AE329" i="19"/>
  <c r="AD329" i="19"/>
  <c r="AC329" i="19"/>
  <c r="AB329" i="19"/>
  <c r="AA329" i="19"/>
  <c r="Z329" i="19"/>
  <c r="Y329" i="19"/>
  <c r="T329" i="19"/>
  <c r="R329" i="19"/>
  <c r="F329" i="19"/>
  <c r="D322" i="19"/>
  <c r="M344" i="6" s="1"/>
  <c r="AE316" i="19"/>
  <c r="AD316" i="19"/>
  <c r="AC316" i="19"/>
  <c r="AB316" i="19"/>
  <c r="AA316" i="19"/>
  <c r="Z316" i="19"/>
  <c r="Y316" i="19"/>
  <c r="T316" i="19"/>
  <c r="R316" i="19"/>
  <c r="F316" i="19"/>
  <c r="AE315" i="19"/>
  <c r="AD315" i="19"/>
  <c r="AC315" i="19"/>
  <c r="AB315" i="19"/>
  <c r="AA315" i="19"/>
  <c r="Z315" i="19"/>
  <c r="Y315" i="19"/>
  <c r="T315" i="19"/>
  <c r="R315" i="19"/>
  <c r="F315" i="19"/>
  <c r="D308" i="19"/>
  <c r="M345" i="6" s="1"/>
  <c r="AE302" i="19"/>
  <c r="AD302" i="19"/>
  <c r="AC302" i="19"/>
  <c r="AB302" i="19"/>
  <c r="AA302" i="19"/>
  <c r="Z302" i="19"/>
  <c r="Y302" i="19"/>
  <c r="T302" i="19"/>
  <c r="R302" i="19"/>
  <c r="F302" i="19"/>
  <c r="AE301" i="19"/>
  <c r="AD301" i="19"/>
  <c r="AC301" i="19"/>
  <c r="AB301" i="19"/>
  <c r="AA301" i="19"/>
  <c r="Z301" i="19"/>
  <c r="Y301" i="19"/>
  <c r="T301" i="19"/>
  <c r="R301" i="19"/>
  <c r="F301" i="19"/>
  <c r="F308" i="19" s="1"/>
  <c r="D294" i="19"/>
  <c r="M343" i="6" s="1"/>
  <c r="AE289" i="19"/>
  <c r="AD289" i="19"/>
  <c r="AC289" i="19"/>
  <c r="AB289" i="19"/>
  <c r="AA289" i="19"/>
  <c r="Z289" i="19"/>
  <c r="Y289" i="19"/>
  <c r="T289" i="19"/>
  <c r="R289" i="19"/>
  <c r="F289" i="19"/>
  <c r="AE288" i="19"/>
  <c r="AD288" i="19"/>
  <c r="AC288" i="19"/>
  <c r="AB288" i="19"/>
  <c r="AA288" i="19"/>
  <c r="Z288" i="19"/>
  <c r="Y288" i="19"/>
  <c r="T288" i="19"/>
  <c r="R288" i="19"/>
  <c r="F288" i="19"/>
  <c r="AE287" i="19"/>
  <c r="AD287" i="19"/>
  <c r="AC287" i="19"/>
  <c r="AB287" i="19"/>
  <c r="AA287" i="19"/>
  <c r="Z287" i="19"/>
  <c r="Y287" i="19"/>
  <c r="T287" i="19"/>
  <c r="R287" i="19"/>
  <c r="F287" i="19"/>
  <c r="D280" i="19"/>
  <c r="M342" i="6" s="1"/>
  <c r="AE274" i="19"/>
  <c r="AD274" i="19"/>
  <c r="AC274" i="19"/>
  <c r="AB274" i="19"/>
  <c r="AA274" i="19"/>
  <c r="Z274" i="19"/>
  <c r="Y274" i="19"/>
  <c r="T274" i="19"/>
  <c r="R274" i="19"/>
  <c r="F274" i="19"/>
  <c r="AE273" i="19"/>
  <c r="AD273" i="19"/>
  <c r="AC273" i="19"/>
  <c r="AB273" i="19"/>
  <c r="AA273" i="19"/>
  <c r="Z273" i="19"/>
  <c r="Y273" i="19"/>
  <c r="T273" i="19"/>
  <c r="R273" i="19"/>
  <c r="F273" i="19"/>
  <c r="AE272" i="19"/>
  <c r="AD272" i="19"/>
  <c r="AC272" i="19"/>
  <c r="AB272" i="19"/>
  <c r="AA272" i="19"/>
  <c r="Z272" i="19"/>
  <c r="Y272" i="19"/>
  <c r="T272" i="19"/>
  <c r="R272" i="19"/>
  <c r="F272" i="19"/>
  <c r="AE271" i="19"/>
  <c r="AD271" i="19"/>
  <c r="AC271" i="19"/>
  <c r="AB271" i="19"/>
  <c r="AA271" i="19"/>
  <c r="Z271" i="19"/>
  <c r="Y271" i="19"/>
  <c r="T271" i="19"/>
  <c r="R271" i="19"/>
  <c r="F271" i="19"/>
  <c r="D264" i="19"/>
  <c r="M341" i="6" s="1"/>
  <c r="AE257" i="19"/>
  <c r="AD257" i="19"/>
  <c r="AC257" i="19"/>
  <c r="AB257" i="19"/>
  <c r="AA257" i="19"/>
  <c r="Z257" i="19"/>
  <c r="Y257" i="19"/>
  <c r="T257" i="19"/>
  <c r="R257" i="19"/>
  <c r="F257" i="19"/>
  <c r="AE256" i="19"/>
  <c r="AD256" i="19"/>
  <c r="AC256" i="19"/>
  <c r="AB256" i="19"/>
  <c r="AA256" i="19"/>
  <c r="Z256" i="19"/>
  <c r="Y256" i="19"/>
  <c r="T256" i="19"/>
  <c r="R256" i="19"/>
  <c r="F256" i="19"/>
  <c r="F264" i="19" s="1"/>
  <c r="D249" i="19"/>
  <c r="M340" i="6" s="1"/>
  <c r="AE243" i="19"/>
  <c r="AD243" i="19"/>
  <c r="AC243" i="19"/>
  <c r="AB243" i="19"/>
  <c r="AA243" i="19"/>
  <c r="Z243" i="19"/>
  <c r="Y243" i="19"/>
  <c r="T243" i="19"/>
  <c r="R243" i="19"/>
  <c r="F243" i="19"/>
  <c r="AE242" i="19"/>
  <c r="AD242" i="19"/>
  <c r="AC242" i="19"/>
  <c r="AB242" i="19"/>
  <c r="AA242" i="19"/>
  <c r="Z242" i="19"/>
  <c r="Y242" i="19"/>
  <c r="T242" i="19"/>
  <c r="R242" i="19"/>
  <c r="F242" i="19"/>
  <c r="AE241" i="19"/>
  <c r="AD241" i="19"/>
  <c r="AC241" i="19"/>
  <c r="AB241" i="19"/>
  <c r="AA241" i="19"/>
  <c r="Z241" i="19"/>
  <c r="Y241" i="19"/>
  <c r="T241" i="19"/>
  <c r="R241" i="19"/>
  <c r="F241" i="19"/>
  <c r="AE240" i="19"/>
  <c r="AD240" i="19"/>
  <c r="AC240" i="19"/>
  <c r="AB240" i="19"/>
  <c r="AA240" i="19"/>
  <c r="Z240" i="19"/>
  <c r="Y240" i="19"/>
  <c r="T240" i="19"/>
  <c r="R240" i="19"/>
  <c r="F240" i="19"/>
  <c r="AE239" i="19"/>
  <c r="AD239" i="19"/>
  <c r="AC239" i="19"/>
  <c r="AB239" i="19"/>
  <c r="AA239" i="19"/>
  <c r="Z239" i="19"/>
  <c r="Y239" i="19"/>
  <c r="T239" i="19"/>
  <c r="R239" i="19"/>
  <c r="F239" i="19"/>
  <c r="D232" i="19"/>
  <c r="F225" i="19"/>
  <c r="F224" i="19"/>
  <c r="F223" i="19"/>
  <c r="F222" i="19"/>
  <c r="F294" i="19" l="1"/>
  <c r="F322" i="19"/>
  <c r="F357" i="19"/>
  <c r="F458" i="19"/>
  <c r="F489" i="19"/>
  <c r="F517" i="19"/>
  <c r="F579" i="19"/>
  <c r="F757" i="19"/>
  <c r="F812" i="19"/>
  <c r="F280" i="19"/>
  <c r="AF557" i="19"/>
  <c r="AG557" i="19" s="1"/>
  <c r="AF558" i="19"/>
  <c r="AF498" i="19"/>
  <c r="AG498" i="19" s="1"/>
  <c r="AG503" i="19" s="1"/>
  <c r="AF524" i="19"/>
  <c r="AG524" i="19" s="1"/>
  <c r="AG531" i="19" s="1"/>
  <c r="AF555" i="19"/>
  <c r="AG555" i="19" s="1"/>
  <c r="S239" i="19"/>
  <c r="AF707" i="19"/>
  <c r="AG707" i="19" s="1"/>
  <c r="AG712" i="19" s="1"/>
  <c r="AF733" i="19"/>
  <c r="AG733" i="19" s="1"/>
  <c r="AG740" i="19" s="1"/>
  <c r="AF764" i="19"/>
  <c r="AG764" i="19" s="1"/>
  <c r="AF766" i="19"/>
  <c r="AG766" i="19" s="1"/>
  <c r="AF767" i="19"/>
  <c r="AF768" i="19"/>
  <c r="AG768" i="19" s="1"/>
  <c r="AF559" i="19"/>
  <c r="AG559" i="19" s="1"/>
  <c r="S610" i="19"/>
  <c r="S241" i="19"/>
  <c r="S242" i="19"/>
  <c r="AF256" i="19"/>
  <c r="AG256" i="19" s="1"/>
  <c r="M339" i="6"/>
  <c r="L338" i="6" s="1"/>
  <c r="D419" i="19"/>
  <c r="L368" i="6"/>
  <c r="D838" i="19"/>
  <c r="AF287" i="19"/>
  <c r="AG287" i="19" s="1"/>
  <c r="S782" i="19"/>
  <c r="S783" i="19"/>
  <c r="S747" i="19"/>
  <c r="S748" i="19"/>
  <c r="S749" i="19"/>
  <c r="S750" i="19"/>
  <c r="S751" i="19"/>
  <c r="S719" i="19"/>
  <c r="S720" i="19"/>
  <c r="M365" i="6"/>
  <c r="D628" i="19"/>
  <c r="F441" i="19"/>
  <c r="AF289" i="19"/>
  <c r="AG289" i="19" s="1"/>
  <c r="AF315" i="19"/>
  <c r="AG315" i="19" s="1"/>
  <c r="AG322" i="19" s="1"/>
  <c r="AF346" i="19"/>
  <c r="AG346" i="19" s="1"/>
  <c r="AF348" i="19"/>
  <c r="AG348" i="19" s="1"/>
  <c r="S819" i="19"/>
  <c r="S808" i="19"/>
  <c r="S809" i="19"/>
  <c r="AF819" i="19"/>
  <c r="AG819" i="19" s="1"/>
  <c r="AG824" i="19" s="1"/>
  <c r="S240" i="19"/>
  <c r="S243" i="19"/>
  <c r="AF448" i="19"/>
  <c r="AG448" i="19" s="1"/>
  <c r="AF449" i="19"/>
  <c r="AG449" i="19" s="1"/>
  <c r="AF450" i="19"/>
  <c r="AG450" i="19" s="1"/>
  <c r="AF451" i="19"/>
  <c r="AG451" i="19" s="1"/>
  <c r="AF480" i="19"/>
  <c r="AG480" i="19" s="1"/>
  <c r="AF481" i="19"/>
  <c r="AG481" i="19" s="1"/>
  <c r="AF482" i="19"/>
  <c r="AG482" i="19" s="1"/>
  <c r="S483" i="19"/>
  <c r="M363" i="6"/>
  <c r="S600" i="19"/>
  <c r="S640" i="19"/>
  <c r="S641" i="19"/>
  <c r="S642" i="19"/>
  <c r="S643" i="19"/>
  <c r="AF657" i="19"/>
  <c r="AG657" i="19" s="1"/>
  <c r="AF658" i="19"/>
  <c r="AG658" i="19" s="1"/>
  <c r="AF659" i="19"/>
  <c r="AG659" i="19" s="1"/>
  <c r="AF660" i="19"/>
  <c r="AG660" i="19" s="1"/>
  <c r="S674" i="19"/>
  <c r="S675" i="19"/>
  <c r="AF689" i="19"/>
  <c r="AG689" i="19" s="1"/>
  <c r="AF690" i="19"/>
  <c r="AG690" i="19" s="1"/>
  <c r="AF691" i="19"/>
  <c r="AG691" i="19" s="1"/>
  <c r="S705" i="19"/>
  <c r="S796" i="19"/>
  <c r="F383" i="19"/>
  <c r="F249" i="19"/>
  <c r="S599" i="19"/>
  <c r="S573" i="19"/>
  <c r="S574" i="19"/>
  <c r="S538" i="19"/>
  <c r="S539" i="19"/>
  <c r="S540" i="19"/>
  <c r="S541" i="19"/>
  <c r="S542" i="19"/>
  <c r="S510" i="19"/>
  <c r="S511" i="19"/>
  <c r="S465" i="19"/>
  <c r="S466" i="19"/>
  <c r="S431" i="19"/>
  <c r="S432" i="19"/>
  <c r="S433" i="19"/>
  <c r="S434" i="19"/>
  <c r="S377" i="19"/>
  <c r="F339" i="19"/>
  <c r="S330" i="19"/>
  <c r="S331" i="19"/>
  <c r="S332" i="19"/>
  <c r="S333" i="19"/>
  <c r="S329" i="19"/>
  <c r="S301" i="19"/>
  <c r="S302" i="19"/>
  <c r="S271" i="19"/>
  <c r="S272" i="19"/>
  <c r="S273" i="19"/>
  <c r="S274" i="19"/>
  <c r="F232" i="19"/>
  <c r="AF224" i="19"/>
  <c r="AG224" i="19" s="1"/>
  <c r="S378" i="19"/>
  <c r="S401" i="19"/>
  <c r="AF433" i="19"/>
  <c r="AG433" i="19" s="1"/>
  <c r="AF434" i="19"/>
  <c r="AG434" i="19" s="1"/>
  <c r="S448" i="19"/>
  <c r="S449" i="19"/>
  <c r="S450" i="19"/>
  <c r="S451" i="19"/>
  <c r="S452" i="19"/>
  <c r="AF465" i="19"/>
  <c r="AG465" i="19" s="1"/>
  <c r="S480" i="19"/>
  <c r="S481" i="19"/>
  <c r="S482" i="19"/>
  <c r="S496" i="19"/>
  <c r="S497" i="19"/>
  <c r="S498" i="19"/>
  <c r="AF510" i="19"/>
  <c r="AG510" i="19" s="1"/>
  <c r="AF511" i="19"/>
  <c r="AG511" i="19" s="1"/>
  <c r="S524" i="19"/>
  <c r="S525" i="19"/>
  <c r="AF538" i="19"/>
  <c r="AG538" i="19" s="1"/>
  <c r="AF540" i="19"/>
  <c r="AG540" i="19" s="1"/>
  <c r="AF541" i="19"/>
  <c r="AG541" i="19" s="1"/>
  <c r="AF542" i="19"/>
  <c r="AG542" i="19" s="1"/>
  <c r="S555" i="19"/>
  <c r="S556" i="19"/>
  <c r="S557" i="19"/>
  <c r="S558" i="19"/>
  <c r="S559" i="19"/>
  <c r="AF574" i="19"/>
  <c r="AG574" i="19" s="1"/>
  <c r="AG579" i="19" s="1"/>
  <c r="S586" i="19"/>
  <c r="S587" i="19"/>
  <c r="F603" i="19"/>
  <c r="AF600" i="19"/>
  <c r="AG600" i="19" s="1"/>
  <c r="AF610" i="19"/>
  <c r="AG610" i="19" s="1"/>
  <c r="AG615" i="19" s="1"/>
  <c r="AF642" i="19"/>
  <c r="AG642" i="19" s="1"/>
  <c r="AF643" i="19"/>
  <c r="AG643" i="19" s="1"/>
  <c r="S657" i="19"/>
  <c r="S658" i="19"/>
  <c r="S659" i="19"/>
  <c r="S660" i="19"/>
  <c r="S661" i="19"/>
  <c r="AF674" i="19"/>
  <c r="AG674" i="19" s="1"/>
  <c r="S689" i="19"/>
  <c r="S690" i="19"/>
  <c r="S691" i="19"/>
  <c r="S692" i="19"/>
  <c r="F712" i="19"/>
  <c r="S706" i="19"/>
  <c r="S707" i="19"/>
  <c r="AF719" i="19"/>
  <c r="AG719" i="19" s="1"/>
  <c r="AF720" i="19"/>
  <c r="AG720" i="19" s="1"/>
  <c r="S733" i="19"/>
  <c r="S734" i="19"/>
  <c r="AF747" i="19"/>
  <c r="AG747" i="19" s="1"/>
  <c r="AF748" i="19"/>
  <c r="AF749" i="19"/>
  <c r="AG749" i="19" s="1"/>
  <c r="AF750" i="19"/>
  <c r="AG750" i="19" s="1"/>
  <c r="AF751" i="19"/>
  <c r="AG751" i="19" s="1"/>
  <c r="S764" i="19"/>
  <c r="S765" i="19"/>
  <c r="S766" i="19"/>
  <c r="S767" i="19"/>
  <c r="S768" i="19"/>
  <c r="S795" i="19"/>
  <c r="AF809" i="19"/>
  <c r="AG809" i="19" s="1"/>
  <c r="F503" i="19"/>
  <c r="AF349" i="19"/>
  <c r="AF350" i="19"/>
  <c r="AG350" i="19" s="1"/>
  <c r="S364" i="19"/>
  <c r="S365" i="19"/>
  <c r="S390" i="19"/>
  <c r="S391" i="19"/>
  <c r="AF239" i="19"/>
  <c r="AG239" i="19" s="1"/>
  <c r="AF240" i="19"/>
  <c r="AG240" i="19" s="1"/>
  <c r="AF241" i="19"/>
  <c r="AG241" i="19" s="1"/>
  <c r="AF242" i="19"/>
  <c r="AG242" i="19" s="1"/>
  <c r="S256" i="19"/>
  <c r="S257" i="19"/>
  <c r="AF271" i="19"/>
  <c r="AG271" i="19" s="1"/>
  <c r="AF272" i="19"/>
  <c r="AG272" i="19" s="1"/>
  <c r="AF273" i="19"/>
  <c r="AG273" i="19" s="1"/>
  <c r="S287" i="19"/>
  <c r="S288" i="19"/>
  <c r="S289" i="19"/>
  <c r="AF301" i="19"/>
  <c r="AG301" i="19" s="1"/>
  <c r="AF302" i="19"/>
  <c r="AG302" i="19" s="1"/>
  <c r="S315" i="19"/>
  <c r="S316" i="19"/>
  <c r="AF331" i="19"/>
  <c r="AG331" i="19" s="1"/>
  <c r="AF332" i="19"/>
  <c r="AG332" i="19" s="1"/>
  <c r="AF333" i="19"/>
  <c r="AG333" i="19" s="1"/>
  <c r="S346" i="19"/>
  <c r="S347" i="19"/>
  <c r="S348" i="19"/>
  <c r="S349" i="19"/>
  <c r="S350" i="19"/>
  <c r="AF364" i="19"/>
  <c r="AG364" i="19" s="1"/>
  <c r="AF365" i="19"/>
  <c r="AG365" i="19" s="1"/>
  <c r="AF391" i="19"/>
  <c r="AG391" i="19" s="1"/>
  <c r="AF401" i="19"/>
  <c r="AG401" i="19" s="1"/>
  <c r="AG406" i="19" s="1"/>
  <c r="D196" i="19"/>
  <c r="M336" i="6" s="1"/>
  <c r="G16" i="35" s="1"/>
  <c r="AE191" i="19"/>
  <c r="AD191" i="19"/>
  <c r="AC191" i="19"/>
  <c r="AB191" i="19"/>
  <c r="AA191" i="19"/>
  <c r="Z191" i="19"/>
  <c r="Y191" i="19"/>
  <c r="T191" i="19"/>
  <c r="R191" i="19"/>
  <c r="F191" i="19"/>
  <c r="F196" i="19" s="1"/>
  <c r="D184" i="19"/>
  <c r="M335" i="6" s="1"/>
  <c r="G15" i="35" s="1"/>
  <c r="AE181" i="19"/>
  <c r="AD181" i="19"/>
  <c r="AC181" i="19"/>
  <c r="AB181" i="19"/>
  <c r="AA181" i="19"/>
  <c r="Z181" i="19"/>
  <c r="Y181" i="19"/>
  <c r="T181" i="19"/>
  <c r="R181" i="19"/>
  <c r="F181" i="19"/>
  <c r="AE180" i="19"/>
  <c r="AD180" i="19"/>
  <c r="AC180" i="19"/>
  <c r="AB180" i="19"/>
  <c r="AA180" i="19"/>
  <c r="Z180" i="19"/>
  <c r="Y180" i="19"/>
  <c r="T180" i="19"/>
  <c r="R180" i="19"/>
  <c r="F180" i="19"/>
  <c r="D173" i="19"/>
  <c r="M334" i="6" s="1"/>
  <c r="G14" i="35" s="1"/>
  <c r="AE168" i="19"/>
  <c r="AD168" i="19"/>
  <c r="AC168" i="19"/>
  <c r="AB168" i="19"/>
  <c r="AA168" i="19"/>
  <c r="Z168" i="19"/>
  <c r="Y168" i="19"/>
  <c r="T168" i="19"/>
  <c r="R168" i="19"/>
  <c r="F168" i="19"/>
  <c r="AE167" i="19"/>
  <c r="AD167" i="19"/>
  <c r="AC167" i="19"/>
  <c r="AB167" i="19"/>
  <c r="AA167" i="19"/>
  <c r="Z167" i="19"/>
  <c r="Y167" i="19"/>
  <c r="T167" i="19"/>
  <c r="R167" i="19"/>
  <c r="F167" i="19"/>
  <c r="F173" i="19" s="1"/>
  <c r="D160" i="19"/>
  <c r="M333" i="6" s="1"/>
  <c r="AE155" i="19"/>
  <c r="AD155" i="19"/>
  <c r="AC155" i="19"/>
  <c r="AB155" i="19"/>
  <c r="AA155" i="19"/>
  <c r="Z155" i="19"/>
  <c r="Y155" i="19"/>
  <c r="T155" i="19"/>
  <c r="R155" i="19"/>
  <c r="F155" i="19"/>
  <c r="AE154" i="19"/>
  <c r="AD154" i="19"/>
  <c r="AC154" i="19"/>
  <c r="AB154" i="19"/>
  <c r="AA154" i="19"/>
  <c r="Z154" i="19"/>
  <c r="Y154" i="19"/>
  <c r="T154" i="19"/>
  <c r="R154" i="19"/>
  <c r="F154" i="19"/>
  <c r="F160" i="19" s="1"/>
  <c r="D147" i="19"/>
  <c r="M332" i="6" s="1"/>
  <c r="G12" i="35" s="1"/>
  <c r="AE140" i="19"/>
  <c r="AD140" i="19"/>
  <c r="AC140" i="19"/>
  <c r="AB140" i="19"/>
  <c r="AA140" i="19"/>
  <c r="Z140" i="19"/>
  <c r="Y140" i="19"/>
  <c r="T140" i="19"/>
  <c r="AG140" i="19" s="1"/>
  <c r="R140" i="19"/>
  <c r="F140" i="19"/>
  <c r="AE139" i="19"/>
  <c r="AD139" i="19"/>
  <c r="AC139" i="19"/>
  <c r="AB139" i="19"/>
  <c r="AA139" i="19"/>
  <c r="Z139" i="19"/>
  <c r="Y139" i="19"/>
  <c r="T139" i="19"/>
  <c r="R139" i="19"/>
  <c r="F139" i="19"/>
  <c r="AE138" i="19"/>
  <c r="AD138" i="19"/>
  <c r="AC138" i="19"/>
  <c r="AB138" i="19"/>
  <c r="AA138" i="19"/>
  <c r="Z138" i="19"/>
  <c r="Y138" i="19"/>
  <c r="T138" i="19"/>
  <c r="AG138" i="19" s="1"/>
  <c r="R138" i="19"/>
  <c r="F138" i="19"/>
  <c r="AE137" i="19"/>
  <c r="AD137" i="19"/>
  <c r="AC137" i="19"/>
  <c r="AB137" i="19"/>
  <c r="AA137" i="19"/>
  <c r="Z137" i="19"/>
  <c r="Y137" i="19"/>
  <c r="T137" i="19"/>
  <c r="AG137" i="19" s="1"/>
  <c r="R137" i="19"/>
  <c r="F137" i="19"/>
  <c r="AE136" i="19"/>
  <c r="AD136" i="19"/>
  <c r="AC136" i="19"/>
  <c r="AB136" i="19"/>
  <c r="AA136" i="19"/>
  <c r="Z136" i="19"/>
  <c r="Y136" i="19"/>
  <c r="T136" i="19"/>
  <c r="AG136" i="19" s="1"/>
  <c r="R136" i="19"/>
  <c r="F136" i="19"/>
  <c r="F147" i="19" s="1"/>
  <c r="F184" i="19" l="1"/>
  <c r="AG775" i="19"/>
  <c r="AG566" i="19"/>
  <c r="G13" i="35"/>
  <c r="AG548" i="19"/>
  <c r="AG280" i="19"/>
  <c r="L353" i="6"/>
  <c r="AG294" i="19"/>
  <c r="AG264" i="19"/>
  <c r="AG489" i="19"/>
  <c r="AG357" i="19"/>
  <c r="AG232" i="19"/>
  <c r="S154" i="19"/>
  <c r="S155" i="19"/>
  <c r="AG370" i="19"/>
  <c r="AG339" i="19"/>
  <c r="AG308" i="19"/>
  <c r="AG757" i="19"/>
  <c r="AG147" i="19"/>
  <c r="AG812" i="19"/>
  <c r="AG698" i="19"/>
  <c r="AG667" i="19"/>
  <c r="AG458" i="19"/>
  <c r="AG517" i="19"/>
  <c r="AG788" i="19"/>
  <c r="AG726" i="19"/>
  <c r="AG682" i="19"/>
  <c r="AG650" i="19"/>
  <c r="AG603" i="19"/>
  <c r="AG441" i="19"/>
  <c r="AG473" i="19"/>
  <c r="AG383" i="19"/>
  <c r="AG249" i="19"/>
  <c r="AG167" i="19"/>
  <c r="AG168" i="19"/>
  <c r="S180" i="19"/>
  <c r="S181" i="19"/>
  <c r="AG394" i="19"/>
  <c r="AG191" i="19"/>
  <c r="S136" i="19"/>
  <c r="S137" i="19"/>
  <c r="S138" i="19"/>
  <c r="S139" i="19"/>
  <c r="S140" i="19"/>
  <c r="AG154" i="19"/>
  <c r="AG155" i="19"/>
  <c r="S167" i="19"/>
  <c r="S168" i="19"/>
  <c r="AG180" i="19"/>
  <c r="AG181" i="19"/>
  <c r="S191" i="19"/>
  <c r="D129" i="19"/>
  <c r="M331" i="6" s="1"/>
  <c r="G11" i="35" s="1"/>
  <c r="AE123" i="19"/>
  <c r="AD123" i="19"/>
  <c r="AC123" i="19"/>
  <c r="AB123" i="19"/>
  <c r="AA123" i="19"/>
  <c r="Z123" i="19"/>
  <c r="Y123" i="19"/>
  <c r="T123" i="19"/>
  <c r="R123" i="19"/>
  <c r="F123" i="19"/>
  <c r="AE122" i="19"/>
  <c r="AD122" i="19"/>
  <c r="AC122" i="19"/>
  <c r="AB122" i="19"/>
  <c r="AA122" i="19"/>
  <c r="Z122" i="19"/>
  <c r="Y122" i="19"/>
  <c r="T122" i="19"/>
  <c r="R122" i="19"/>
  <c r="F122" i="19"/>
  <c r="AE121" i="19"/>
  <c r="AD121" i="19"/>
  <c r="AC121" i="19"/>
  <c r="AB121" i="19"/>
  <c r="AA121" i="19"/>
  <c r="Z121" i="19"/>
  <c r="Y121" i="19"/>
  <c r="T121" i="19"/>
  <c r="R121" i="19"/>
  <c r="F121" i="19"/>
  <c r="AE120" i="19"/>
  <c r="AD120" i="19"/>
  <c r="AC120" i="19"/>
  <c r="AB120" i="19"/>
  <c r="AA120" i="19"/>
  <c r="Z120" i="19"/>
  <c r="Y120" i="19"/>
  <c r="T120" i="19"/>
  <c r="R120" i="19"/>
  <c r="F120" i="19"/>
  <c r="AE119" i="19"/>
  <c r="AD119" i="19"/>
  <c r="AC119" i="19"/>
  <c r="AB119" i="19"/>
  <c r="AA119" i="19"/>
  <c r="Z119" i="19"/>
  <c r="Y119" i="19"/>
  <c r="T119" i="19"/>
  <c r="R119" i="19"/>
  <c r="F119" i="19"/>
  <c r="D112" i="19"/>
  <c r="M329" i="6" s="1"/>
  <c r="G9" i="35" s="1"/>
  <c r="AE106" i="19"/>
  <c r="AD106" i="19"/>
  <c r="AC106" i="19"/>
  <c r="AB106" i="19"/>
  <c r="AA106" i="19"/>
  <c r="Z106" i="19"/>
  <c r="Y106" i="19"/>
  <c r="T106" i="19"/>
  <c r="R106" i="19"/>
  <c r="F106" i="19"/>
  <c r="AE105" i="19"/>
  <c r="AD105" i="19"/>
  <c r="AC105" i="19"/>
  <c r="AB105" i="19"/>
  <c r="AA105" i="19"/>
  <c r="Z105" i="19"/>
  <c r="Y105" i="19"/>
  <c r="T105" i="19"/>
  <c r="R105" i="19"/>
  <c r="F105" i="19"/>
  <c r="F112" i="19" s="1"/>
  <c r="D98" i="19"/>
  <c r="M330" i="6" s="1"/>
  <c r="AE92" i="19"/>
  <c r="AD92" i="19"/>
  <c r="AC92" i="19"/>
  <c r="AB92" i="19"/>
  <c r="AA92" i="19"/>
  <c r="Z92" i="19"/>
  <c r="Y92" i="19"/>
  <c r="T92" i="19"/>
  <c r="R92" i="19"/>
  <c r="F92" i="19"/>
  <c r="AE91" i="19"/>
  <c r="AD91" i="19"/>
  <c r="AC91" i="19"/>
  <c r="AB91" i="19"/>
  <c r="AA91" i="19"/>
  <c r="Z91" i="19"/>
  <c r="Y91" i="19"/>
  <c r="T91" i="19"/>
  <c r="R91" i="19"/>
  <c r="F91" i="19"/>
  <c r="F98" i="19" s="1"/>
  <c r="D84" i="19"/>
  <c r="M328" i="6" s="1"/>
  <c r="G8" i="35" s="1"/>
  <c r="AE79" i="19"/>
  <c r="AD79" i="19"/>
  <c r="AC79" i="19"/>
  <c r="AB79" i="19"/>
  <c r="AA79" i="19"/>
  <c r="Z79" i="19"/>
  <c r="Y79" i="19"/>
  <c r="T79" i="19"/>
  <c r="R79" i="19"/>
  <c r="F79" i="19"/>
  <c r="AE78" i="19"/>
  <c r="AD78" i="19"/>
  <c r="AC78" i="19"/>
  <c r="AB78" i="19"/>
  <c r="AA78" i="19"/>
  <c r="Z78" i="19"/>
  <c r="Y78" i="19"/>
  <c r="T78" i="19"/>
  <c r="R78" i="19"/>
  <c r="F78" i="19"/>
  <c r="AE77" i="19"/>
  <c r="AD77" i="19"/>
  <c r="AC77" i="19"/>
  <c r="AB77" i="19"/>
  <c r="AA77" i="19"/>
  <c r="Z77" i="19"/>
  <c r="Y77" i="19"/>
  <c r="T77" i="19"/>
  <c r="R77" i="19"/>
  <c r="F77" i="19"/>
  <c r="F84" i="19" s="1"/>
  <c r="D70" i="19"/>
  <c r="M327" i="6" s="1"/>
  <c r="G7" i="35" s="1"/>
  <c r="AE64" i="19"/>
  <c r="AD64" i="19"/>
  <c r="AC64" i="19"/>
  <c r="AB64" i="19"/>
  <c r="AA64" i="19"/>
  <c r="Z64" i="19"/>
  <c r="Y64" i="19"/>
  <c r="T64" i="19"/>
  <c r="R64" i="19"/>
  <c r="F64" i="19"/>
  <c r="AE63" i="19"/>
  <c r="AD63" i="19"/>
  <c r="AC63" i="19"/>
  <c r="AB63" i="19"/>
  <c r="AA63" i="19"/>
  <c r="Z63" i="19"/>
  <c r="Y63" i="19"/>
  <c r="T63" i="19"/>
  <c r="R63" i="19"/>
  <c r="F63" i="19"/>
  <c r="AE62" i="19"/>
  <c r="AD62" i="19"/>
  <c r="AC62" i="19"/>
  <c r="AB62" i="19"/>
  <c r="AA62" i="19"/>
  <c r="Z62" i="19"/>
  <c r="Y62" i="19"/>
  <c r="T62" i="19"/>
  <c r="R62" i="19"/>
  <c r="F62" i="19"/>
  <c r="AE61" i="19"/>
  <c r="AD61" i="19"/>
  <c r="AC61" i="19"/>
  <c r="AB61" i="19"/>
  <c r="AA61" i="19"/>
  <c r="Z61" i="19"/>
  <c r="Y61" i="19"/>
  <c r="T61" i="19"/>
  <c r="R61" i="19"/>
  <c r="F61" i="19"/>
  <c r="F70" i="19" s="1"/>
  <c r="D54" i="19"/>
  <c r="M326" i="6" s="1"/>
  <c r="G6" i="35" s="1"/>
  <c r="AE47" i="19"/>
  <c r="AD47" i="19"/>
  <c r="AC47" i="19"/>
  <c r="AB47" i="19"/>
  <c r="AA47" i="19"/>
  <c r="Z47" i="19"/>
  <c r="Y47" i="19"/>
  <c r="T47" i="19"/>
  <c r="R47" i="19"/>
  <c r="F47" i="19"/>
  <c r="AE46" i="19"/>
  <c r="AD46" i="19"/>
  <c r="AC46" i="19"/>
  <c r="AB46" i="19"/>
  <c r="AA46" i="19"/>
  <c r="Z46" i="19"/>
  <c r="Y46" i="19"/>
  <c r="T46" i="19"/>
  <c r="R46" i="19"/>
  <c r="F46" i="19"/>
  <c r="F54" i="19" s="1"/>
  <c r="D39" i="19"/>
  <c r="M325" i="6" s="1"/>
  <c r="G5" i="35" s="1"/>
  <c r="AE33" i="19"/>
  <c r="AD33" i="19"/>
  <c r="AC33" i="19"/>
  <c r="AB33" i="19"/>
  <c r="AA33" i="19"/>
  <c r="Z33" i="19"/>
  <c r="Y33" i="19"/>
  <c r="T33" i="19"/>
  <c r="R33" i="19"/>
  <c r="F33" i="19"/>
  <c r="AE32" i="19"/>
  <c r="AD32" i="19"/>
  <c r="AC32" i="19"/>
  <c r="AB32" i="19"/>
  <c r="AA32" i="19"/>
  <c r="Z32" i="19"/>
  <c r="Y32" i="19"/>
  <c r="T32" i="19"/>
  <c r="R32" i="19"/>
  <c r="F32" i="19"/>
  <c r="AE31" i="19"/>
  <c r="AD31" i="19"/>
  <c r="AC31" i="19"/>
  <c r="AB31" i="19"/>
  <c r="AA31" i="19"/>
  <c r="Z31" i="19"/>
  <c r="Y31" i="19"/>
  <c r="T31" i="19"/>
  <c r="R31" i="19"/>
  <c r="F31" i="19"/>
  <c r="AE30" i="19"/>
  <c r="AD30" i="19"/>
  <c r="AC30" i="19"/>
  <c r="AB30" i="19"/>
  <c r="AA30" i="19"/>
  <c r="Z30" i="19"/>
  <c r="Y30" i="19"/>
  <c r="T30" i="19"/>
  <c r="R30" i="19"/>
  <c r="F30" i="19"/>
  <c r="AE29" i="19"/>
  <c r="AD29" i="19"/>
  <c r="AC29" i="19"/>
  <c r="AB29" i="19"/>
  <c r="AA29" i="19"/>
  <c r="Z29" i="19"/>
  <c r="Y29" i="19"/>
  <c r="T29" i="19"/>
  <c r="R29" i="19"/>
  <c r="F29" i="19"/>
  <c r="F39" i="19" s="1"/>
  <c r="D22" i="19"/>
  <c r="M324" i="6" s="1"/>
  <c r="G4" i="35" s="1"/>
  <c r="AE15" i="19"/>
  <c r="AD15" i="19"/>
  <c r="AC15" i="19"/>
  <c r="AB15" i="19"/>
  <c r="AA15" i="19"/>
  <c r="Z15" i="19"/>
  <c r="Y15" i="19"/>
  <c r="T15" i="19"/>
  <c r="R15" i="19"/>
  <c r="F15" i="19"/>
  <c r="AE14" i="19"/>
  <c r="AD14" i="19"/>
  <c r="AC14" i="19"/>
  <c r="AB14" i="19"/>
  <c r="AA14" i="19"/>
  <c r="Z14" i="19"/>
  <c r="Y14" i="19"/>
  <c r="T14" i="19"/>
  <c r="R14" i="19"/>
  <c r="F14" i="19"/>
  <c r="AE13" i="19"/>
  <c r="AD13" i="19"/>
  <c r="AC13" i="19"/>
  <c r="AB13" i="19"/>
  <c r="AA13" i="19"/>
  <c r="Z13" i="19"/>
  <c r="Y13" i="19"/>
  <c r="T13" i="19"/>
  <c r="R13" i="19"/>
  <c r="F13" i="19"/>
  <c r="AE12" i="19"/>
  <c r="AD12" i="19"/>
  <c r="AC12" i="19"/>
  <c r="AB12" i="19"/>
  <c r="AA12" i="19"/>
  <c r="Z12" i="19"/>
  <c r="Y12" i="19"/>
  <c r="T12" i="19"/>
  <c r="R12" i="19"/>
  <c r="F12" i="19"/>
  <c r="F22" i="19" s="1"/>
  <c r="F129" i="19" l="1"/>
  <c r="D210" i="19"/>
  <c r="L323" i="6"/>
  <c r="AG196" i="19"/>
  <c r="S46" i="19"/>
  <c r="AG628" i="19"/>
  <c r="AG838" i="19"/>
  <c r="AG419" i="19"/>
  <c r="S47" i="19"/>
  <c r="AG61" i="19"/>
  <c r="AG173" i="19"/>
  <c r="AG30" i="19"/>
  <c r="AG184" i="19"/>
  <c r="AG32" i="19"/>
  <c r="AG160" i="19"/>
  <c r="AG122" i="19"/>
  <c r="AG123" i="19"/>
  <c r="S119" i="19"/>
  <c r="S120" i="19"/>
  <c r="S121" i="19"/>
  <c r="S122" i="19"/>
  <c r="S123" i="19"/>
  <c r="S105" i="19"/>
  <c r="S106" i="19"/>
  <c r="AG105" i="19"/>
  <c r="AG92" i="19"/>
  <c r="S61" i="19"/>
  <c r="S64" i="19"/>
  <c r="S91" i="19"/>
  <c r="S92" i="19"/>
  <c r="AG91" i="19"/>
  <c r="AG79" i="19"/>
  <c r="AG62" i="19"/>
  <c r="S77" i="19"/>
  <c r="S14" i="19"/>
  <c r="S15" i="19"/>
  <c r="AG46" i="19"/>
  <c r="S78" i="19"/>
  <c r="AG77" i="19"/>
  <c r="S79" i="19"/>
  <c r="S62" i="19"/>
  <c r="S63" i="19"/>
  <c r="AG63" i="19"/>
  <c r="AG14" i="19"/>
  <c r="AG15" i="19"/>
  <c r="S29" i="19"/>
  <c r="S30" i="19"/>
  <c r="S31" i="19"/>
  <c r="S32" i="19"/>
  <c r="S33" i="19"/>
  <c r="S12" i="19"/>
  <c r="S13" i="19"/>
  <c r="AG31" i="19"/>
  <c r="D1051" i="19" l="1"/>
  <c r="D1052" i="19" s="1"/>
  <c r="F10" i="26"/>
  <c r="H10" i="26" s="1"/>
  <c r="AG22" i="19"/>
  <c r="AG39" i="19"/>
  <c r="AG84" i="19"/>
  <c r="AG129" i="19"/>
  <c r="AG54" i="19"/>
  <c r="AG70" i="19"/>
  <c r="AG112" i="19"/>
  <c r="AG98" i="19"/>
  <c r="AG210" i="19" l="1"/>
  <c r="D40" i="16"/>
  <c r="AG35" i="16"/>
  <c r="AF35" i="16"/>
  <c r="AE35" i="16"/>
  <c r="AD35" i="16"/>
  <c r="AC35" i="16"/>
  <c r="AB35" i="16"/>
  <c r="AA35" i="16"/>
  <c r="V35" i="16"/>
  <c r="T35" i="16"/>
  <c r="F35" i="16"/>
  <c r="H35" i="16" s="1"/>
  <c r="AG34" i="16"/>
  <c r="AF34" i="16"/>
  <c r="AE34" i="16"/>
  <c r="AD34" i="16"/>
  <c r="AC34" i="16"/>
  <c r="AB34" i="16"/>
  <c r="AA34" i="16"/>
  <c r="V34" i="16"/>
  <c r="T34" i="16"/>
  <c r="F34" i="16"/>
  <c r="H34" i="16" s="1"/>
  <c r="AG33" i="16"/>
  <c r="AF33" i="16"/>
  <c r="AE33" i="16"/>
  <c r="AD33" i="16"/>
  <c r="AC33" i="16"/>
  <c r="AB33" i="16"/>
  <c r="AA33" i="16"/>
  <c r="V33" i="16"/>
  <c r="T33" i="16"/>
  <c r="F33" i="16"/>
  <c r="H33" i="16" s="1"/>
  <c r="AG32" i="16"/>
  <c r="AF32" i="16"/>
  <c r="AE32" i="16"/>
  <c r="AD32" i="16"/>
  <c r="AC32" i="16"/>
  <c r="AB32" i="16"/>
  <c r="AA32" i="16"/>
  <c r="V32" i="16"/>
  <c r="T32" i="16"/>
  <c r="F32" i="16"/>
  <c r="H32" i="16" s="1"/>
  <c r="AG31" i="16"/>
  <c r="AF31" i="16"/>
  <c r="AE31" i="16"/>
  <c r="AD31" i="16"/>
  <c r="AC31" i="16"/>
  <c r="AB31" i="16"/>
  <c r="AA31" i="16"/>
  <c r="V31" i="16"/>
  <c r="AJ31" i="16" s="1"/>
  <c r="T31" i="16"/>
  <c r="F31" i="16"/>
  <c r="H31" i="16" s="1"/>
  <c r="AG30" i="16"/>
  <c r="AF30" i="16"/>
  <c r="AE30" i="16"/>
  <c r="AD30" i="16"/>
  <c r="AC30" i="16"/>
  <c r="AB30" i="16"/>
  <c r="AA30" i="16"/>
  <c r="V30" i="16"/>
  <c r="T30" i="16"/>
  <c r="F30" i="16"/>
  <c r="H30" i="16" s="1"/>
  <c r="AG29" i="16"/>
  <c r="AF29" i="16"/>
  <c r="AE29" i="16"/>
  <c r="AD29" i="16"/>
  <c r="AC29" i="16"/>
  <c r="AB29" i="16"/>
  <c r="AA29" i="16"/>
  <c r="V29" i="16"/>
  <c r="AJ29" i="16" s="1"/>
  <c r="T29" i="16"/>
  <c r="F29" i="16"/>
  <c r="H29" i="16" s="1"/>
  <c r="AG28" i="16"/>
  <c r="AF28" i="16"/>
  <c r="AE28" i="16"/>
  <c r="AD28" i="16"/>
  <c r="AC28" i="16"/>
  <c r="AB28" i="16"/>
  <c r="AA28" i="16"/>
  <c r="V28" i="16"/>
  <c r="T28" i="16"/>
  <c r="F28" i="16"/>
  <c r="H28" i="16" s="1"/>
  <c r="AG27" i="16"/>
  <c r="AF27" i="16"/>
  <c r="AE27" i="16"/>
  <c r="AD27" i="16"/>
  <c r="AC27" i="16"/>
  <c r="AB27" i="16"/>
  <c r="AA27" i="16"/>
  <c r="V27" i="16"/>
  <c r="T27" i="16"/>
  <c r="F27" i="16"/>
  <c r="F40" i="16" s="1"/>
  <c r="D20" i="16"/>
  <c r="AG15" i="16"/>
  <c r="AF15" i="16"/>
  <c r="AE15" i="16"/>
  <c r="AD15" i="16"/>
  <c r="AC15" i="16"/>
  <c r="AB15" i="16"/>
  <c r="AA15" i="16"/>
  <c r="V15" i="16"/>
  <c r="T15" i="16"/>
  <c r="F15" i="16"/>
  <c r="H15" i="16" s="1"/>
  <c r="AG14" i="16"/>
  <c r="AF14" i="16"/>
  <c r="AE14" i="16"/>
  <c r="AD14" i="16"/>
  <c r="AC14" i="16"/>
  <c r="AB14" i="16"/>
  <c r="AA14" i="16"/>
  <c r="V14" i="16"/>
  <c r="T14" i="16"/>
  <c r="F14" i="16"/>
  <c r="H14" i="16" s="1"/>
  <c r="AG13" i="16"/>
  <c r="AF13" i="16"/>
  <c r="AE13" i="16"/>
  <c r="AD13" i="16"/>
  <c r="AC13" i="16"/>
  <c r="AB13" i="16"/>
  <c r="AA13" i="16"/>
  <c r="V13" i="16"/>
  <c r="AJ13" i="16" s="1"/>
  <c r="T13" i="16"/>
  <c r="F13" i="16"/>
  <c r="H13" i="16" s="1"/>
  <c r="AG12" i="16"/>
  <c r="AF12" i="16"/>
  <c r="AE12" i="16"/>
  <c r="AD12" i="16"/>
  <c r="AC12" i="16"/>
  <c r="AB12" i="16"/>
  <c r="AA12" i="16"/>
  <c r="V12" i="16"/>
  <c r="T12" i="16"/>
  <c r="F12" i="16"/>
  <c r="H12" i="16" s="1"/>
  <c r="AG11" i="16"/>
  <c r="AF11" i="16"/>
  <c r="AE11" i="16"/>
  <c r="AD11" i="16"/>
  <c r="AC11" i="16"/>
  <c r="AB11" i="16"/>
  <c r="AA11" i="16"/>
  <c r="V11" i="16"/>
  <c r="T11" i="16"/>
  <c r="F11" i="16"/>
  <c r="F20" i="16" s="1"/>
  <c r="D47" i="16" l="1"/>
  <c r="U11" i="16"/>
  <c r="AH27" i="16"/>
  <c r="AJ27" i="16" s="1"/>
  <c r="AH28" i="16"/>
  <c r="AJ28" i="16" s="1"/>
  <c r="AH30" i="16"/>
  <c r="AJ30" i="16" s="1"/>
  <c r="AH32" i="16"/>
  <c r="AJ32" i="16" s="1"/>
  <c r="AH33" i="16"/>
  <c r="AJ33" i="16" s="1"/>
  <c r="AH34" i="16"/>
  <c r="AJ34" i="16" s="1"/>
  <c r="AH35" i="16"/>
  <c r="AJ35" i="16" s="1"/>
  <c r="AH11" i="16"/>
  <c r="AJ11" i="16" s="1"/>
  <c r="AH12" i="16"/>
  <c r="AJ12" i="16" s="1"/>
  <c r="AH14" i="16"/>
  <c r="AJ14" i="16" s="1"/>
  <c r="AH15" i="16"/>
  <c r="AJ15" i="16" s="1"/>
  <c r="U27" i="16"/>
  <c r="U30" i="16"/>
  <c r="U31" i="16"/>
  <c r="U32" i="16"/>
  <c r="U34" i="16"/>
  <c r="U33" i="16"/>
  <c r="U28" i="16"/>
  <c r="U29" i="16"/>
  <c r="F47" i="16"/>
  <c r="U35" i="16"/>
  <c r="U14" i="16"/>
  <c r="U15" i="16"/>
  <c r="U12" i="16"/>
  <c r="U13" i="16"/>
  <c r="AH13" i="16"/>
  <c r="AH29" i="16"/>
  <c r="AH31" i="16"/>
  <c r="H11" i="16"/>
  <c r="H20" i="16" s="1"/>
  <c r="H27" i="16"/>
  <c r="H40" i="16" s="1"/>
  <c r="AJ40" i="16" l="1"/>
  <c r="AJ20" i="16"/>
  <c r="H47" i="16"/>
  <c r="M547" i="6"/>
  <c r="L521" i="6" s="1"/>
  <c r="AJ47" i="16" l="1"/>
  <c r="L442" i="6"/>
  <c r="F12" i="26" l="1"/>
  <c r="H12" i="26" s="1"/>
  <c r="L440" i="6"/>
  <c r="L276" i="6" l="1"/>
  <c r="L293" i="6"/>
  <c r="L303" i="6"/>
  <c r="F11" i="26" l="1"/>
  <c r="H11" i="26" s="1"/>
  <c r="L234" i="6"/>
  <c r="F8" i="26" s="1"/>
  <c r="H8" i="26" s="1"/>
  <c r="M185" i="6" l="1"/>
  <c r="M169" i="6"/>
  <c r="L159" i="6" l="1"/>
  <c r="L198" i="6"/>
  <c r="L123" i="6"/>
  <c r="L87" i="6"/>
  <c r="M9" i="6"/>
  <c r="L26" i="6" l="1"/>
  <c r="L22" i="6"/>
  <c r="F16" i="26" l="1"/>
  <c r="H16" i="26" s="1"/>
  <c r="L5" i="6"/>
  <c r="F6" i="26" l="1"/>
  <c r="H6" i="26" l="1"/>
  <c r="L50" i="6" l="1"/>
  <c r="F9" i="26" l="1"/>
  <c r="H9" i="26" s="1"/>
  <c r="F7" i="26"/>
  <c r="H7" i="26" l="1"/>
  <c r="F18" i="26"/>
  <c r="H18" i="26" s="1"/>
</calcChain>
</file>

<file path=xl/comments1.xml><?xml version="1.0" encoding="utf-8"?>
<comments xmlns="http://schemas.openxmlformats.org/spreadsheetml/2006/main">
  <authors>
    <author>karimi.m</author>
  </authors>
  <commentList>
    <comment ref="A61" authorId="0" shapeId="0">
      <text>
        <r>
          <rPr>
            <b/>
            <sz val="9"/>
            <color indexed="81"/>
            <rFont val="Tahoma"/>
            <family val="2"/>
          </rPr>
          <t>karimi.m:</t>
        </r>
        <r>
          <rPr>
            <sz val="9"/>
            <color indexed="81"/>
            <rFont val="Tahoma"/>
            <family val="2"/>
          </rPr>
          <t xml:space="preserve">
دایره سهام</t>
        </r>
      </text>
    </comment>
  </commentList>
</comments>
</file>

<file path=xl/comments2.xml><?xml version="1.0" encoding="utf-8"?>
<comments xmlns="http://schemas.openxmlformats.org/spreadsheetml/2006/main">
  <authors>
    <author>karimi.m</author>
    <author>abdi.r</author>
    <author>varmazyari.b</author>
  </authors>
  <commentList>
    <comment ref="K51" authorId="0" shapeId="0">
      <text>
        <r>
          <rPr>
            <b/>
            <sz val="9"/>
            <color indexed="81"/>
            <rFont val="Tahoma"/>
            <family val="2"/>
          </rPr>
          <t>karimi.m:</t>
        </r>
        <r>
          <rPr>
            <sz val="9"/>
            <color indexed="81"/>
            <rFont val="Tahoma"/>
            <family val="2"/>
          </rPr>
          <t xml:space="preserve">
حساب جاری نزد بانکها</t>
        </r>
      </text>
    </comment>
    <comment ref="K53" authorId="0" shapeId="0">
      <text>
        <r>
          <rPr>
            <b/>
            <sz val="9"/>
            <color indexed="81"/>
            <rFont val="Tahoma"/>
            <family val="2"/>
          </rPr>
          <t>karimi.m:</t>
        </r>
        <r>
          <rPr>
            <sz val="9"/>
            <color indexed="81"/>
            <rFont val="Tahoma"/>
            <family val="2"/>
          </rPr>
          <t xml:space="preserve">
حساب بین بانکها</t>
        </r>
      </text>
    </comment>
    <comment ref="K88" authorId="0" shapeId="0">
      <text>
        <r>
          <rPr>
            <b/>
            <sz val="9"/>
            <color indexed="81"/>
            <rFont val="Tahoma"/>
            <family val="2"/>
          </rPr>
          <t>karimi.m:</t>
        </r>
        <r>
          <rPr>
            <sz val="9"/>
            <color indexed="81"/>
            <rFont val="Tahoma"/>
            <family val="2"/>
          </rPr>
          <t xml:space="preserve">
حساب جاری نزد بانکها</t>
        </r>
      </text>
    </comment>
    <comment ref="K90" authorId="0" shapeId="0">
      <text>
        <r>
          <rPr>
            <b/>
            <sz val="9"/>
            <color indexed="81"/>
            <rFont val="Tahoma"/>
            <family val="2"/>
          </rPr>
          <t>karimi.m:</t>
        </r>
        <r>
          <rPr>
            <sz val="9"/>
            <color indexed="81"/>
            <rFont val="Tahoma"/>
            <family val="2"/>
          </rPr>
          <t xml:space="preserve">
حساب بین بانکها</t>
        </r>
      </text>
    </comment>
    <comment ref="K124" authorId="0" shapeId="0">
      <text>
        <r>
          <rPr>
            <b/>
            <sz val="9"/>
            <color indexed="81"/>
            <rFont val="Tahoma"/>
            <family val="2"/>
          </rPr>
          <t>karimi.m:</t>
        </r>
        <r>
          <rPr>
            <sz val="9"/>
            <color indexed="81"/>
            <rFont val="Tahoma"/>
            <family val="2"/>
          </rPr>
          <t xml:space="preserve">
حساب جاری نزد بانکها</t>
        </r>
      </text>
    </comment>
    <comment ref="K126" authorId="0" shapeId="0">
      <text>
        <r>
          <rPr>
            <b/>
            <sz val="9"/>
            <color indexed="81"/>
            <rFont val="Tahoma"/>
            <family val="2"/>
          </rPr>
          <t>karimi.m:</t>
        </r>
        <r>
          <rPr>
            <sz val="9"/>
            <color indexed="81"/>
            <rFont val="Tahoma"/>
            <family val="2"/>
          </rPr>
          <t xml:space="preserve">
حساب بین بانکها</t>
        </r>
      </text>
    </comment>
    <comment ref="K160" authorId="0" shapeId="0">
      <text>
        <r>
          <rPr>
            <b/>
            <sz val="9"/>
            <color indexed="81"/>
            <rFont val="Tahoma"/>
            <family val="2"/>
          </rPr>
          <t>karimi.m:</t>
        </r>
        <r>
          <rPr>
            <sz val="9"/>
            <color indexed="81"/>
            <rFont val="Tahoma"/>
            <family val="2"/>
          </rPr>
          <t xml:space="preserve">
حساب جاری نزد بانکها</t>
        </r>
      </text>
    </comment>
    <comment ref="K162" authorId="0" shapeId="0">
      <text>
        <r>
          <rPr>
            <b/>
            <sz val="9"/>
            <color indexed="81"/>
            <rFont val="Tahoma"/>
            <family val="2"/>
          </rPr>
          <t>karimi.m:</t>
        </r>
        <r>
          <rPr>
            <sz val="9"/>
            <color indexed="81"/>
            <rFont val="Tahoma"/>
            <family val="2"/>
          </rPr>
          <t xml:space="preserve">
حساب بین بانکها</t>
        </r>
      </text>
    </comment>
    <comment ref="K199" authorId="0" shapeId="0">
      <text>
        <r>
          <rPr>
            <b/>
            <sz val="9"/>
            <color indexed="81"/>
            <rFont val="Tahoma"/>
            <family val="2"/>
          </rPr>
          <t>karimi.m:</t>
        </r>
        <r>
          <rPr>
            <sz val="9"/>
            <color indexed="81"/>
            <rFont val="Tahoma"/>
            <family val="2"/>
          </rPr>
          <t xml:space="preserve">
حساب جاری نزد بانکها</t>
        </r>
      </text>
    </comment>
    <comment ref="K201" authorId="0" shapeId="0">
      <text>
        <r>
          <rPr>
            <b/>
            <sz val="9"/>
            <color indexed="81"/>
            <rFont val="Tahoma"/>
            <family val="2"/>
          </rPr>
          <t>karimi.m:</t>
        </r>
        <r>
          <rPr>
            <sz val="9"/>
            <color indexed="81"/>
            <rFont val="Tahoma"/>
            <family val="2"/>
          </rPr>
          <t xml:space="preserve">
حساب بین بانکها</t>
        </r>
      </text>
    </comment>
    <comment ref="K515" authorId="1" shapeId="0">
      <text>
        <r>
          <rPr>
            <b/>
            <sz val="14"/>
            <color indexed="81"/>
            <rFont val="Tahoma"/>
            <family val="2"/>
          </rPr>
          <t>مانده ستون سفارشات‌و پيش‌پرداختهاي سرمايه‌اي در یادداشت 17(دارایی های ثابت) که جزیی از اقلام سرفصل بدهکاران موقت (H1170) می باشد.</t>
        </r>
      </text>
    </comment>
    <comment ref="L515" authorId="1" shapeId="0">
      <text>
        <r>
          <rPr>
            <b/>
            <sz val="14"/>
            <color indexed="81"/>
            <rFont val="Tahoma"/>
            <family val="2"/>
          </rPr>
          <t>مانده ستون سفارشات‌و پيش‌پرداختهاي سرمايه‌اي در یادداشت 17(دارایی های ثابت) که جزیی از اقلام سرفصل بدهکاران موقت (H1170) می باشد.</t>
        </r>
      </text>
    </comment>
    <comment ref="K516" authorId="1" shapeId="0">
      <text>
        <r>
          <rPr>
            <b/>
            <sz val="14"/>
            <color indexed="81"/>
            <rFont val="Tahoma"/>
            <family val="2"/>
          </rPr>
          <t>مانده ستون اقلام سرمایه ای در انبار در یادداشت 17(دارایی های ثابت)- از سرفصل G1080 می باشد.</t>
        </r>
      </text>
    </comment>
    <comment ref="L516" authorId="1" shapeId="0">
      <text>
        <r>
          <rPr>
            <b/>
            <sz val="14"/>
            <color indexed="81"/>
            <rFont val="Tahoma"/>
            <family val="2"/>
          </rPr>
          <t>مانده ستون اقلام سرمایه ای در انبار در یادداشت 17(دارایی های ثابت)- از سرفصل G1080 می باشد.</t>
        </r>
      </text>
    </comment>
    <comment ref="K533" authorId="2" shapeId="0">
      <text>
        <r>
          <rPr>
            <b/>
            <sz val="16"/>
            <color indexed="81"/>
            <rFont val="Tahoma"/>
            <family val="2"/>
          </rPr>
          <t>دایره املاک</t>
        </r>
        <r>
          <rPr>
            <sz val="9"/>
            <color indexed="81"/>
            <rFont val="Tahoma"/>
            <family val="2"/>
          </rPr>
          <t xml:space="preserve">
</t>
        </r>
      </text>
    </comment>
    <comment ref="L533" authorId="2" shapeId="0">
      <text>
        <r>
          <rPr>
            <b/>
            <sz val="16"/>
            <color indexed="81"/>
            <rFont val="Tahoma"/>
            <family val="2"/>
          </rPr>
          <t>دایره املاک</t>
        </r>
        <r>
          <rPr>
            <sz val="9"/>
            <color indexed="81"/>
            <rFont val="Tahoma"/>
            <family val="2"/>
          </rPr>
          <t xml:space="preserve">
</t>
        </r>
      </text>
    </comment>
    <comment ref="M533" authorId="2" shapeId="0">
      <text>
        <r>
          <rPr>
            <b/>
            <sz val="16"/>
            <color indexed="81"/>
            <rFont val="Tahoma"/>
            <family val="2"/>
          </rPr>
          <t>دایره املاک</t>
        </r>
        <r>
          <rPr>
            <sz val="9"/>
            <color indexed="81"/>
            <rFont val="Tahoma"/>
            <family val="2"/>
          </rPr>
          <t xml:space="preserve">
</t>
        </r>
      </text>
    </comment>
    <comment ref="K538" authorId="1" shapeId="0">
      <text>
        <r>
          <rPr>
            <b/>
            <sz val="9"/>
            <color indexed="81"/>
            <rFont val="Tahoma"/>
            <family val="2"/>
          </rPr>
          <t>abdi.r:</t>
        </r>
        <r>
          <rPr>
            <sz val="9"/>
            <color indexed="81"/>
            <rFont val="Tahoma"/>
            <family val="2"/>
          </rPr>
          <t xml:space="preserve">
</t>
        </r>
        <r>
          <rPr>
            <sz val="14"/>
            <color indexed="81"/>
            <rFont val="Tahoma"/>
            <family val="2"/>
          </rPr>
          <t>دایره اموال و انبار ، آقای شیخی</t>
        </r>
      </text>
    </comment>
    <comment ref="L538" authorId="1" shapeId="0">
      <text>
        <r>
          <rPr>
            <b/>
            <sz val="9"/>
            <color indexed="81"/>
            <rFont val="Tahoma"/>
            <family val="2"/>
          </rPr>
          <t>abdi.r:</t>
        </r>
        <r>
          <rPr>
            <sz val="9"/>
            <color indexed="81"/>
            <rFont val="Tahoma"/>
            <family val="2"/>
          </rPr>
          <t xml:space="preserve">
</t>
        </r>
        <r>
          <rPr>
            <sz val="14"/>
            <color indexed="81"/>
            <rFont val="Tahoma"/>
            <family val="2"/>
          </rPr>
          <t>دایره اموال و انبار ، آقای شیخی</t>
        </r>
      </text>
    </comment>
    <comment ref="M538" authorId="1" shapeId="0">
      <text>
        <r>
          <rPr>
            <b/>
            <sz val="9"/>
            <color indexed="81"/>
            <rFont val="Tahoma"/>
            <family val="2"/>
          </rPr>
          <t>abdi.r:</t>
        </r>
        <r>
          <rPr>
            <sz val="9"/>
            <color indexed="81"/>
            <rFont val="Tahoma"/>
            <family val="2"/>
          </rPr>
          <t xml:space="preserve">
</t>
        </r>
        <r>
          <rPr>
            <sz val="14"/>
            <color indexed="81"/>
            <rFont val="Tahoma"/>
            <family val="2"/>
          </rPr>
          <t>دایره اموال و انبار ، آقای شیخی</t>
        </r>
      </text>
    </comment>
    <comment ref="K542" authorId="2" shapeId="0">
      <text>
        <r>
          <rPr>
            <b/>
            <sz val="16"/>
            <color indexed="81"/>
            <rFont val="Tahoma"/>
            <family val="2"/>
          </rPr>
          <t>از فایل بد و بس حسابداری شعب</t>
        </r>
      </text>
    </comment>
    <comment ref="L542" authorId="2" shapeId="0">
      <text>
        <r>
          <rPr>
            <b/>
            <sz val="16"/>
            <color indexed="81"/>
            <rFont val="Tahoma"/>
            <family val="2"/>
          </rPr>
          <t>از فایل بد و بس حسابداری شعب</t>
        </r>
      </text>
    </comment>
    <comment ref="M542" authorId="2" shapeId="0">
      <text>
        <r>
          <rPr>
            <b/>
            <sz val="16"/>
            <color indexed="81"/>
            <rFont val="Tahoma"/>
            <family val="2"/>
          </rPr>
          <t>از فایل بد و بس حسابداری شعب</t>
        </r>
      </text>
    </comment>
  </commentList>
</comments>
</file>

<file path=xl/sharedStrings.xml><?xml version="1.0" encoding="utf-8"?>
<sst xmlns="http://schemas.openxmlformats.org/spreadsheetml/2006/main" count="11359" uniqueCount="2502">
  <si>
    <t>cbk</t>
  </si>
  <si>
    <t>cbi</t>
  </si>
  <si>
    <t>تفضیلی 3</t>
  </si>
  <si>
    <t>تفضیلی 2</t>
  </si>
  <si>
    <t xml:space="preserve">تفضیلی 1 </t>
  </si>
  <si>
    <t>سرفصل</t>
  </si>
  <si>
    <t>ضریب تبدیل</t>
  </si>
  <si>
    <t>مبلغ تعدیل شده با احتساب وثایق و ضریب تبدیل</t>
  </si>
  <si>
    <t>ضریب ریسک</t>
  </si>
  <si>
    <t>دارایی ها و تعهدات موزون به ریسک</t>
  </si>
  <si>
    <t>سرمایه مورنظر</t>
  </si>
  <si>
    <t>کل</t>
  </si>
  <si>
    <t>معین</t>
  </si>
  <si>
    <t>÷</t>
  </si>
  <si>
    <t>موجودی نقد</t>
  </si>
  <si>
    <t>موجودی صندوق - ریال</t>
  </si>
  <si>
    <t>اسکناس و نقود بیگانه</t>
  </si>
  <si>
    <t>سپرده ديداري نزد بانک مرکزي (محدود نشده)</t>
  </si>
  <si>
    <t>سپرده هاي  نزد سایر بانکها و موسسات اعتباري (محدود نشده)</t>
  </si>
  <si>
    <t>موجودي صندوق - ارز(شعب خارج از کشور)</t>
  </si>
  <si>
    <t>سپرده ديداري نزد بانک مرکزي - ارز (محدود نشده)</t>
  </si>
  <si>
    <t>مبلغ معین</t>
  </si>
  <si>
    <t>مبلغ کل</t>
  </si>
  <si>
    <t>مبلغ تفضیلی 1</t>
  </si>
  <si>
    <t>سپرده هاي ديداري نزد سایر بانکها و موسسات اعتباري داخلي-ريال (محدود نشده)</t>
  </si>
  <si>
    <t>سپرده هاي ديداري نزد سایر بانکها و موسسات اعتباري داخلي-ارز (محدود نشده)</t>
  </si>
  <si>
    <t>سپرده هاي مدت دار نزد سایر بانکها و موسسات اعتباري داخلي-ريال (محدود نشده)</t>
  </si>
  <si>
    <t>سپرده هاي مدت دار نزد سایر بانکها و موسسات اعتباري داخلي- ارز (محدود نشده)</t>
  </si>
  <si>
    <t>سپرده هاي ديداري نزد بانکهاي خارجي-ارز (محدود نشده)</t>
  </si>
  <si>
    <t>سپرده هاي مدت‌دار نزد بانکهاي خارجي-ارز (محدود نشده)</t>
  </si>
  <si>
    <t>سپرده‌هاي ديداري نزد بانك‌ها و مؤسسات مالي خارجي ( شعب خارج از كشور)</t>
  </si>
  <si>
    <t>سپرده ديداري نزد بانک مرکزي - ریال (محدود نشده)</t>
  </si>
  <si>
    <t>A0010</t>
  </si>
  <si>
    <t>4/1/010</t>
  </si>
  <si>
    <t>A0030</t>
  </si>
  <si>
    <t>A0145</t>
  </si>
  <si>
    <t>4/1/040</t>
  </si>
  <si>
    <t>A0130</t>
  </si>
  <si>
    <t>A0150</t>
  </si>
  <si>
    <t>A0160</t>
  </si>
  <si>
    <t>4/1/070</t>
  </si>
  <si>
    <t>سپرده قانونی نزد بانک مرکزی ج ا ا</t>
  </si>
  <si>
    <t>سپرده قانونی - سپرده های شعب شعب مناطق آزاد - ریال</t>
  </si>
  <si>
    <t>سپرده قانونی - سپرده های شعب سزمین اصلی - ریال</t>
  </si>
  <si>
    <t>سپرده قانونی - نزد بانک های مرکزی سایر کشور ها</t>
  </si>
  <si>
    <t>A0070</t>
  </si>
  <si>
    <t>m0173</t>
  </si>
  <si>
    <t>4/1/050</t>
  </si>
  <si>
    <t>مطالبات از بانک مرکزی</t>
  </si>
  <si>
    <t>سپرده ديداري نزد بانک مرکزي - ريال (محدود شده)</t>
  </si>
  <si>
    <t>سپرده ديداري نزد بانک مرکزي - ارز (محدود شده)</t>
  </si>
  <si>
    <t>سپرده ديداري نزد بانک مرکزي ساير کشورها (محدود شده)</t>
  </si>
  <si>
    <t xml:space="preserve"> جايزه سپرده قانوني دریافتنی</t>
  </si>
  <si>
    <t>حساب‌موجودي‌نزدبانك‌مركزي‌بابت‌پوشش‌ريالي تامين‌ارز اعتبارات‌اسنادي‌‌وبروات مدت‌دار</t>
  </si>
  <si>
    <t xml:space="preserve">حساب‌موجودي‌نزد بانك‌مركزي بابت تامين ارز يوزانسهاي‌داخلي/ بدهي‌به بانكهاي‌خارجي </t>
  </si>
  <si>
    <t>حساب سپرده ويژه نزد بانك مركزي  (محدود شده)</t>
  </si>
  <si>
    <t>سپرده مدت دار نزد بانك مركزي(شعب خارج)</t>
  </si>
  <si>
    <t>حساب سپرده مدت‌د‌ار نزد بانك مركزي(محدود شده)</t>
  </si>
  <si>
    <t>حساب اوراق قرضه دولتي</t>
  </si>
  <si>
    <t>حساب سپرده ارزي مدت‌دار نزد بانك مركزي(محدود شده)</t>
  </si>
  <si>
    <t xml:space="preserve"> جاري مؤسسات و شركتهاي دولتي (نمايندگي)(محدود شده)</t>
  </si>
  <si>
    <t>حساب مطالبات از بانك مركزي</t>
  </si>
  <si>
    <t>حساب مطالبات از بانك مركزي ( ارز )</t>
  </si>
  <si>
    <t>بدهي بانك مركزي بابت پوشش منابع درگير تسهيلات نرخ ارز فاينانس (محدود شده)</t>
  </si>
  <si>
    <t>سود سپرده قانونی دریافتنی</t>
  </si>
  <si>
    <t>كارمزد دریافتنی بابت عمليات نگهداري حسابهاي دولتي</t>
  </si>
  <si>
    <t xml:space="preserve">تفاوت نرخ ارز شناور تا يكسان سازي </t>
  </si>
  <si>
    <t>برداشت از حساب بانك توسط بانك مركزي بابت مابه التفاوت نرخ ارز</t>
  </si>
  <si>
    <t>بدهی بانک مرکزی بابت مابه‌التفاوت نرخ ارز - مرجع تا مبادله‌ای</t>
  </si>
  <si>
    <t>A0080-N0220</t>
  </si>
  <si>
    <t>`سایر</t>
  </si>
  <si>
    <t>A0090</t>
  </si>
  <si>
    <t>A0095</t>
  </si>
  <si>
    <t>A0097</t>
  </si>
  <si>
    <t>A0075</t>
  </si>
  <si>
    <t>4/1/105</t>
  </si>
  <si>
    <t>A0085</t>
  </si>
  <si>
    <t>A0100</t>
  </si>
  <si>
    <t>A0101</t>
  </si>
  <si>
    <t>A0185</t>
  </si>
  <si>
    <t>B0260-M0040</t>
  </si>
  <si>
    <t>A0111</t>
  </si>
  <si>
    <t>H1170</t>
  </si>
  <si>
    <t>H1150-(N0240+S0630)</t>
  </si>
  <si>
    <t>A0110</t>
  </si>
  <si>
    <t>اوراق منتشره یا تضمین شده توسط بانک مرکزی</t>
  </si>
  <si>
    <t xml:space="preserve">مطالبات از سایر بانکها و موسسات اعتباري با نسبت کفایت سرمایه 8 و بیشتر </t>
  </si>
  <si>
    <t>سپرده هاي ديداري نزد سایر بانکها و موسسات اعتباري داخلي-ريال (محدود شده)</t>
  </si>
  <si>
    <t>سپرده هاي ديداري نزد سایر بانکها و موسسات اعتباري داخلي-ارز (محدود شده)</t>
  </si>
  <si>
    <t>سپرده هاي مدت دار نزد سایر بانکها و موسسات اعتباري داخلي- ارز (محدود شده)</t>
  </si>
  <si>
    <t>سپرده هاي ديداري نزد بانکهاي خارجي-ارز (محدود شده)</t>
  </si>
  <si>
    <t>وام و اعتبار به بانك‌هاي ایرانی توسط (شعب خارج از كشور)</t>
  </si>
  <si>
    <t>سپرده هاي مدت دارنزد بانکهاي خارجي-ارز (محدود شده)</t>
  </si>
  <si>
    <t>سپرده‌هاي مدت دار نزد بانك‌هاي خارجي ( شعب خارج از كشور)</t>
  </si>
  <si>
    <t>تسهیلات اعطایی به سایر بانک‌ها و موسسات اعتباری</t>
  </si>
  <si>
    <t>مبادله اسناد (اتاق پایاپای)</t>
  </si>
  <si>
    <t>سپرده هاي مدتدار نزد شعب  بانكهاي ايراني</t>
  </si>
  <si>
    <t>پرداخت چک‌های صادره سایر بانک ها</t>
  </si>
  <si>
    <t>سپرده هاي مدت دار نزد سایر بانکها و موسسات اعتباري داخلي-ريال (محدودشده)</t>
  </si>
  <si>
    <t xml:space="preserve">حساب سپرده هاي ارزي پوششي نزد بانكهاي خارجي </t>
  </si>
  <si>
    <t>وام و اعتبار ارزي به بانك‌هاي خارجي (محدود شده)</t>
  </si>
  <si>
    <t xml:space="preserve">تسهیلات اعطایی سندیکایی/ دولتی به ارز </t>
  </si>
  <si>
    <t xml:space="preserve">تسهیلات اعطایی سندیکایی/ غیردولتی به ارز </t>
  </si>
  <si>
    <t>وام و اعتبار به بانك‌هاي خارجي توسط (شعب خارج از كشور)</t>
  </si>
  <si>
    <t>سود دريافتني از وام و اعتبار به بانك‌ها</t>
  </si>
  <si>
    <t>B0230</t>
  </si>
  <si>
    <t>A0190</t>
  </si>
  <si>
    <t>A0200</t>
  </si>
  <si>
    <t>A0170</t>
  </si>
  <si>
    <t>B0210</t>
  </si>
  <si>
    <t>B0220</t>
  </si>
  <si>
    <t>B0250</t>
  </si>
  <si>
    <t>B0915</t>
  </si>
  <si>
    <t>B0916</t>
  </si>
  <si>
    <t>H1260</t>
  </si>
  <si>
    <t>H1225</t>
  </si>
  <si>
    <t>4.1.070</t>
  </si>
  <si>
    <t>4.1.100</t>
  </si>
  <si>
    <t>4.1.110</t>
  </si>
  <si>
    <t>4.1.170</t>
  </si>
  <si>
    <t>4.1.160</t>
  </si>
  <si>
    <t>C0797</t>
  </si>
  <si>
    <t>W0850</t>
  </si>
  <si>
    <t>مبلغ تفضیلی 2</t>
  </si>
  <si>
    <t>بانک صادرات</t>
  </si>
  <si>
    <t>بانک ملی (طلب بانک بابت تسهیلات سندیکایی قرارداد خط 4 مترو)</t>
  </si>
  <si>
    <t>بانک سپه (طلب بانک بابت تسهیلات سندیکایی قرارداد خط 4 مترو)</t>
  </si>
  <si>
    <t>سایر بانکها</t>
  </si>
  <si>
    <t>ترکیه هالک بانکس</t>
  </si>
  <si>
    <t>آل بو یاف بحرین</t>
  </si>
  <si>
    <t>ترید کاپیتال مینسک</t>
  </si>
  <si>
    <t>بانک قرض الحسنه مهر</t>
  </si>
  <si>
    <t>سود دریافتنی از وام و اعتبار به بانک ها</t>
  </si>
  <si>
    <t xml:space="preserve"> پرشيا اينترنشنال بانك پي اي بي</t>
  </si>
  <si>
    <t>مبلغ تفضیلی 3</t>
  </si>
  <si>
    <t xml:space="preserve">مطالبات از سایر بانکها و موسسات اعتباري با نسبت کفایت سرمایه 4 تا 8 </t>
  </si>
  <si>
    <t xml:space="preserve">مطالبات از سایر بانکها و موسسات اعتباري با نسبت کفایت سرمایه 2 تا 4 </t>
  </si>
  <si>
    <t xml:space="preserve">مطالبات از سایر بانکها و موسسات اعتباري با نسبت کفایت سرمایه کمتر از 2  </t>
  </si>
  <si>
    <t>مطالبات از سایر بانکها و موسسات اعتباري که صورت های مالی آنها منتشر نشده و یا از تاریخ آن بیش از 2 سال گذشته باشد</t>
  </si>
  <si>
    <t>مطالبات از دولت در قالب تسهیلات و خرید اوراق بهادار</t>
  </si>
  <si>
    <t>مطالبات از دولت</t>
  </si>
  <si>
    <t>(ذخيره مطالبات مشکوک الوصول)</t>
  </si>
  <si>
    <t>(بدهی به دولت)</t>
  </si>
  <si>
    <t>(حساب سود سالهاي آينده تسهيلات تبصره‌‌اي به تعهد دولت)</t>
  </si>
  <si>
    <t>(ذخيره عمومی مطالبات مشکوک الوصول)</t>
  </si>
  <si>
    <t>(ذخيره اختصاصی مطالبات مشکوک الوصول)</t>
  </si>
  <si>
    <t>A0120</t>
  </si>
  <si>
    <t>M0216</t>
  </si>
  <si>
    <t>S0570</t>
  </si>
  <si>
    <t>W0855</t>
  </si>
  <si>
    <t>مطالبات از موسسات و شرکت های دواتی و نهاد ها و موسسات عمومی غیر دولتی در قالب تسهیلات و خرید اوراق بهادار</t>
  </si>
  <si>
    <t>فروش اقساطی</t>
  </si>
  <si>
    <t>جعاله</t>
  </si>
  <si>
    <t>اجاره به شرط تملیک</t>
  </si>
  <si>
    <t>سلف</t>
  </si>
  <si>
    <t>مضاربه</t>
  </si>
  <si>
    <t>مشارکت مدنی</t>
  </si>
  <si>
    <t>خرید دین</t>
  </si>
  <si>
    <t>مرابحه</t>
  </si>
  <si>
    <t>قرض الحسنه</t>
  </si>
  <si>
    <t>سایر تسهیلات اعطایی به ریال</t>
  </si>
  <si>
    <t>تسهیلات اعطایی به ارز</t>
  </si>
  <si>
    <t>بدهکاران بابت اعتبار اسنادی پرداخت شده</t>
  </si>
  <si>
    <t>بدهکاران بابت ضمانت نامه های پرداخت شده</t>
  </si>
  <si>
    <t>بدهکاران بابت کارت های اعتباری پرداخت شده</t>
  </si>
  <si>
    <t>C0798</t>
  </si>
  <si>
    <t>سررسید گذشته بخش دولتی</t>
  </si>
  <si>
    <t>جاری بخش دولتی</t>
  </si>
  <si>
    <t>معوق بخش دولتی</t>
  </si>
  <si>
    <t>مطالبات مشکوک الوصول بخش دولتی</t>
  </si>
  <si>
    <t>اصل تسهیلات عقود مشارکتی (مشارکت مدنی- مضاربه- مساقات- مزارعه) شرکت های پذیرفته شده در بورس</t>
  </si>
  <si>
    <t>اصل تسهیلات عقود مشارکتی (مشارکت مدنی- مضاربه- مساقات- مزارعه) سایر اشخاص حقیقی و حقوقی</t>
  </si>
  <si>
    <t>سود دريافتني تسهيلات/ غیردولتی / مضاربه/ طبقه جاری</t>
  </si>
  <si>
    <t>وجه التزام دريافتني/ غیردولتی / مضاربه/ طبقه جاری</t>
  </si>
  <si>
    <t>B0350</t>
  </si>
  <si>
    <t>B0370</t>
  </si>
  <si>
    <t>B0640</t>
  </si>
  <si>
    <t>B0660</t>
  </si>
  <si>
    <t>(مشترک مشارکت مدنی - بخش غيردولتي)</t>
  </si>
  <si>
    <t>R0470</t>
  </si>
  <si>
    <t>B0430</t>
  </si>
  <si>
    <t>B0450</t>
  </si>
  <si>
    <t>سرمایه گذاری غیر تجاری در شرکت های پذیرفته شده در بورس پس از کسر کاهش ارزش انباشته</t>
  </si>
  <si>
    <t xml:space="preserve">مشارکت حقوقی /غیر دولتی( سرمایه گذاری در سهام سریع المعامله در بازار) </t>
  </si>
  <si>
    <t>B0610</t>
  </si>
  <si>
    <t>سرمایه گذاری غیر تجاری در شرکت های پذیرفته شده در بورس سرمایه گذاری البرز</t>
  </si>
  <si>
    <t>سرمایه گذاری غیر تجاری در شرکت های پذیرفته شده در بورس سرمایه گذاری لیزینگ ایرانیان</t>
  </si>
  <si>
    <t>سرمایه گذاری غیر تجاری در شرکت های پذیرفته شده در بورس سرمایه گذاری تجارت الکترونیک پارسیان</t>
  </si>
  <si>
    <t>سرمایه گذاری غیر تجاری در شرکت های پذیرفته شده در بورس سرمایه گذاری ایران کیش</t>
  </si>
  <si>
    <t>سرمایه گذاری غیر تجاری در شرکت های پذیرفته شده در بورس سرمایه گذاری بورس انرژی</t>
  </si>
  <si>
    <t>سرمایه گذاری غیر تجاری در شرکت های پذیرفته شده در بورس سرمایه گذاری بورس اوراق بهادار</t>
  </si>
  <si>
    <t>(ذخيره کاهش ارزش)</t>
  </si>
  <si>
    <t>W0840</t>
  </si>
  <si>
    <t>سرمایه گذاری غیر تجاری در سایر شرکت ها (به غیر از موسسات اعتباری و شرکت های تابعه غیر نهاد مالی )پس از کسر کاهش ارزش انباشته</t>
  </si>
  <si>
    <t xml:space="preserve">مشارکت حقوقی /غیر دولتی( سرمایه گذاری در سایر سهام ) </t>
  </si>
  <si>
    <t>سرمایه گذاری غیر تجاری در سایر شرکت ها (به غیر از موسسات اعتباری و شرکت های تابعه غیر نهاد مالی ) شرکت سیمرغ</t>
  </si>
  <si>
    <t>سرمایه گذاری غیر تجاری در سایر شرکت ها (به غیر از موسسات اعتباری و شرکت های تابعه غیر نهاد مالی ) آزاد راه تهران ساوه</t>
  </si>
  <si>
    <t>سرمایه گذاری غیر تجاری در سایر شرکت ها (به غیر از موسسات اعتباری و شرکت های تابعه غیر نهاد مالی ) فروش املاک مازاد بانک ها</t>
  </si>
  <si>
    <t>سرمایه گذاری غیر تجاری در سایر شرکت ها (به غیر از موسسات اعتباری و شرکت های تابعه غیر نهاد مالی ) صنعتی پایوند توس</t>
  </si>
  <si>
    <t>سرمایه گذاری غیر تجاری در سایر شرکت ها (به غیر از موسسات اعتباری و شرکت های تابعه غیر نهاد مالی ) عمران مسکن سازان یزد</t>
  </si>
  <si>
    <t>سرمایه گذاری غیر تجاری در سایر شرکت ها (به غیر از موسسات اعتباری و شرکت های تابعه غیر نهاد مالی ) شرکت الکترونیکی پرداخت کارت</t>
  </si>
  <si>
    <t>سرمایه گذاری غیر تجاری در سایر شرکت ها (به غیر از موسسات اعتباری و شرکت های تابعه غیر نهاد مالی ) نیرو گاه جهرم</t>
  </si>
  <si>
    <t>سرمایه گذاری غیر تجاری در سایر شرکت ها (به غیر از موسسات اعتباری و شرکت های تابعه غیر نهاد مالی ) خورشید درخشان توس</t>
  </si>
  <si>
    <t>سرمایه گذاری غیر تجاری در سایر شرکت ها (به غیر از موسسات اعتباری و شرکت های تابعه غیر نهاد مالی ) انبارهای عمومی</t>
  </si>
  <si>
    <t>سرمایه گذاری غیر تجاری در سایر شرکت ها (به غیر از موسسات اعتباری و شرکت های تابعه غیر نهاد مالی ) ایران پوپلین</t>
  </si>
  <si>
    <t>سرمایه گذاری غیر تجاری در سایر شرکت ها (به غیر از موسسات اعتباری و شرکت های تابعه غیر نهاد مالی ) فلاحتی اصفهانیها</t>
  </si>
  <si>
    <t>بهای تمام شده سرمایه گذاری غیر تجاری در  موسسات اعتباری و دیگر یا نهاد مالی(سهامداران کمتر از 10% و کمتر از 10% سرمایه لایه یک )</t>
  </si>
  <si>
    <t>چون سرمایه لایه یک منفی هست شرکتی موجود نیست</t>
  </si>
  <si>
    <t xml:space="preserve">بهای تمام شده سرمایه گذاری غیر تجاری در  موسسات اعتباری و دیگر یا نهاد مالی(سهامداران بیش  از 10% )  تا سقف 10% بهای تمام شده سهام عادی </t>
  </si>
  <si>
    <t>سرمایه گذاری غیر تجاری در سایر شرکت ها (به غیر از موسسات اعتباری و شرکت های تابعه غیر نهاد مالی )سامانه هی یکپارچه سیمرغ تجارت</t>
  </si>
  <si>
    <t>سرمایه گذاری غیر تجاری در سایر شرکت ها (به غیر از موسسات اعتباری و شرکت های تابعه غیر نهاد مالی )کشت و صنعت خوزستان</t>
  </si>
  <si>
    <t>بهای تمام شده سرمایه گذاری غیر تجاری در  موسسات اعتباری دیگر یا نهاد مالی(سهامداران کمتر از 10% و بیش از 10% سرمایه لایه یک ) تا سقف لایه اول</t>
  </si>
  <si>
    <t>بهای تمام شده سرمایه گذاری غیر تجاری در  موسسات اعتباری دیگر یا نهاد مالی کمتر از 10% و بیش از 10% سرمایه لایه یک(بیمه معلم61/. درصد)</t>
  </si>
  <si>
    <t>بهای تمام شده سرمایه گذاری غیر تجاری در  موسسات اعتباری دیگر یا نهاد مالی کمتر از 10% و بیش از 10% سرمایه لایه یک( صندوق مالی توسعه تکنولوژی ایران 6 درصد)</t>
  </si>
  <si>
    <t>بهای تمام شده سرمایه گذاری غیر تجاری در  موسسات اعتباری دیگر یا نهاد مالی کمتر از 10% و بیش از 10% سرمایه لایه یک( سپرده گذاری مرکزی اوراق بهادار و تسویه وجوه 5 درصد)</t>
  </si>
  <si>
    <t>بهای تمام شده سرمایه گذاری غیر تجاری در  موسسات اعتباری دیگر یا نهاد مالی کمتر از 10% و بیش از 10% سرمایه لایه یک(مشاوره رتیه بندی اعتباری ایران 6/77 درصد)</t>
  </si>
  <si>
    <t>بهای تمام شده سرمایه گذاری غیر تجاری در  موسسات اعتباری دیگر یا نهاد مالی کمتر از 10% و بیش از 10% سرمایه لایه یک(صندوق سرمایه گذاری با درآمد ثابت کاردان 0درصد)</t>
  </si>
  <si>
    <t>بهای تمام شده سرمایه گذاری غیر تجاری در  موسسات اعتباری دیگر یا نهاد مالی کمتر از 10% و بیش از 10% سرمایه لایه یک(بانک شرکت اسلامی تامین مالی تجاری - دلار02/. درصد)</t>
  </si>
  <si>
    <t>بهای تمام شده سرمایه گذاری غیر تجاری در  موسسات اعتباری دیگر یا نهاد مالی سهامداران  بیش از 10%(کارگزاری بانک تجارت100درصد)</t>
  </si>
  <si>
    <t>بهای تمام شده سرمایه گذاری غیر تجاری در  موسسات اعتباری دیگر یا نهاد مالی سهامداران  بیش از 10%(بانک قرض الحسنه مهر ایران11/7درصد)</t>
  </si>
  <si>
    <t>بهای تمام شده سرمایه گذاری غیر تجاری در  موسسات اعتباری دیگر یا نهاد مالی سهامداران  بیش از 10%(صرافی تجارت100درصد)</t>
  </si>
  <si>
    <t>بهای تمام شده سرمایه گذاری غیر تجاری در  موسسات اعتباری دیگر یا نهاد مالی سهامداران  بیش از 10%(سرمایه گذاری ایرانیان100درصد)</t>
  </si>
  <si>
    <t>بهای تمام شده سرمایه گذاری غیر تجاری در  موسسات اعتباری دیگر یا نهاد مالی سهامداران  بیش از 10%(تأمین سرمایه کاردان33/3درصد)</t>
  </si>
  <si>
    <t>بهای تمام شده سرمایه گذاری غیر تجاری در  موسسات اعتباری دیگر یا نهاد مالی سهامداران  بیش از 10%(توسعه انرزی تجارت ایرانیان20درصد)</t>
  </si>
  <si>
    <t>بهای تمام شده سرمایه گذاری غیر تجاری در  موسسات اعتباری دیگر یا نهاد مالی سهامداران  بیش از 10%(صندوق اختصاصی بازارگردان تجارت ایرانیان اعتماد)</t>
  </si>
  <si>
    <t>بهای تمام شده سرمایه گذاری غیر تجاری در  موسسات اعتباری دیگر یا نهاد مالی سهامداران  بیش از 10%(صندوق سرمابه گذاری مشترک توسعه بازار سرمایه)</t>
  </si>
  <si>
    <t>بهای تمام شده سرمایه گذاری غیر تجاری در  موسسات اعتباری دیگر یا نهاد مالی سهامداران  بیش از 10%(صندوق سرمایه گذاری اختصاصی بازارگردان صبانیک)</t>
  </si>
  <si>
    <t>بهای تمام شده سرمایه گذاری غیر تجاری در  موسسات اعتباری دیگر یا نهاد مالی سهامداران  بیش از 10%(صندوق سرمایه گذاری سهام بزرگ کاردان)</t>
  </si>
  <si>
    <t>بهای تمام شده سرمایه گذاری غیر تجاری در  موسسات اعتباری دیگر یا نهاد مالی سهامداران  بیش از 10%(صندوق سرمایه گذاری تجارت شاخص کاردان)</t>
  </si>
  <si>
    <t>بهای تمام شده سرمایه گذاری غیر تجاری در  موسسات اعتباری دیگر یا نهاد مالی سهامداران  بیش از 10%(بانك تجارتي ايران و اروپا  (E.I.H)- يورو 19/6درصد)</t>
  </si>
  <si>
    <t>بهای تمام شده سرمایه گذاری غیر تجاری در  موسسات اعتباری دیگر یا نهاد مالی سهامداران  بیش از 10%(پرشيا اينتر نشنال بانك (P.I.B)- يورو40درصد)</t>
  </si>
  <si>
    <t>بهای تمام شده سرمایه گذاری غیر تجاری در  موسسات اعتباری دیگر یا نهاد مالی سهامداران  بیش از 10%(تريدكاپيتال بلاروس (T.C)99/98درصد)</t>
  </si>
  <si>
    <t>اصل و سود تسهیلات عقود غیر مشارکتی - بابت املاک مسکونی</t>
  </si>
  <si>
    <t>اصل و سود تسهیلات عقود غیر مشارکتی - سایر تسهیلات هر شخص تا 1 میلیارد ریال</t>
  </si>
  <si>
    <t>فروش اقساطی غیر دولتی / جاری</t>
  </si>
  <si>
    <t>S0550</t>
  </si>
  <si>
    <t>مانده در 1397/12/29</t>
  </si>
  <si>
    <t>کد cbi</t>
  </si>
  <si>
    <t>وثایق</t>
  </si>
  <si>
    <t>نقد و شبه نقد</t>
  </si>
  <si>
    <t>اوراق بهادار دولتی یا بانک مرکزی</t>
  </si>
  <si>
    <t>اوراق بهادار شهرداری یا نهاد های عمومی غیر دولتی</t>
  </si>
  <si>
    <t>اعتبارات اسنادی و ضمانت نامه بانکی به تضمین بانک های غیردولتی</t>
  </si>
  <si>
    <t>اعتبارات اسنادی و ضمانت نامه بانکی به تضمین بانک های دولتی</t>
  </si>
  <si>
    <t>دارایی فیزیکی نظیر املاک و مستغلات و ماشین الات و تجهیزات</t>
  </si>
  <si>
    <t>واحد های سرمایه گذاری صندوق های سرمایه گذاری مشترک قابل معامله در بورس اوراق بهادار</t>
  </si>
  <si>
    <t>سایر سهام پذیرفته شده در بورس و اوارق بهادار تهران</t>
  </si>
  <si>
    <t>سهام 50شرکت برتر بورس و اوارق بهادار تهران</t>
  </si>
  <si>
    <t>اعتبارات اسنادی و ضمانت نامه بانکی به تضمین اشخاص حقوقی دولتی</t>
  </si>
  <si>
    <t>اعتبارات اسنادی و ضمانت نامه بانکی به تضمین اشخاص حقوقی غیر دولتی</t>
  </si>
  <si>
    <t>جمع وثایق</t>
  </si>
  <si>
    <t>مرابحه غیر دولتی / جاری</t>
  </si>
  <si>
    <t>جعاله غیر دولتی / جاری</t>
  </si>
  <si>
    <t>جعاله مسکن غیر دولتی / جاری</t>
  </si>
  <si>
    <t>اجاره به شرط تملیک غیر دولتی / جاری</t>
  </si>
  <si>
    <t>سلف غیر دولتی / جاری</t>
  </si>
  <si>
    <t>خردید دین غیر دولتی / جاری</t>
  </si>
  <si>
    <t>قرض الحسنه مسکن غیر دولتی / جاری</t>
  </si>
  <si>
    <t>قرض الحسنه  غیر دولتی / جاری</t>
  </si>
  <si>
    <t>سایر تسهیلات اعطایی به ریال  غیر دولتی / جاری</t>
  </si>
  <si>
    <t>سایر تسهیلات اعطایی به ارز غیر دولتی / جاری</t>
  </si>
  <si>
    <t>بدهکاران بابت اعتبارات اسنادی پرداخت شده غیر دولتی / جاری</t>
  </si>
  <si>
    <t>بدهکاران بابت ضمانت نامه های پرداخت شده غیر دولتی / جاری</t>
  </si>
  <si>
    <t>بدهکاران بابت کارت های اعتباری پرداخت شده غیر دولتی / جاری</t>
  </si>
  <si>
    <t>استصناع غیر دولتی / جاری</t>
  </si>
  <si>
    <t>ساير تسهيلات ارزی - شعب خارج غیر دولتی / جاری</t>
  </si>
  <si>
    <t>شرح سرفصل</t>
  </si>
  <si>
    <t>کد سیستم 200</t>
  </si>
  <si>
    <t>اصل و سود تسهیلات عقود غیر مشارکتی - سایر تسهیلات هر شخص از 1تا 5 میلیارد ریال</t>
  </si>
  <si>
    <t>مجموع ارزش بازار وثایق</t>
  </si>
  <si>
    <t xml:space="preserve">نقد و شبه نقد </t>
  </si>
  <si>
    <t>اوراق بهادار شهرداری یا نهاد های عمومی غیر دولتی 0/06</t>
  </si>
  <si>
    <t>اعتبارات اسنادی و ضمانت نامه بانکی به تضمین بانک های دولتی 0/06</t>
  </si>
  <si>
    <t>اعتبارات اسنادی و ضمانت نامه بانکی به تضمین بانک های غیردولتی 0/12</t>
  </si>
  <si>
    <t>اعتبارات اسنادی و ضمانت نامه بانکی به تضمین اشخاص حقوقی دولتی 0/15</t>
  </si>
  <si>
    <t>اعتبارات اسنادی و ضمانت نامه بانکی به تضمین اشخاص حقوقی غیر دولتی 0/25</t>
  </si>
  <si>
    <t>سهام 50شرکت برتر بورس و اوارق بهادار تهران 0/15</t>
  </si>
  <si>
    <t>سایر سهام پذیرفته شده در بورس و اوارق بهادار تهران 0/25</t>
  </si>
  <si>
    <t>واحد های سرمایه گذاری صندوق های سرمایه گذاری مشترک قابل معامله در بورس اوراق بهادار 0/15</t>
  </si>
  <si>
    <t>دارایی فیزیکی نظیر املاک و مستغلات و ماشین الات و تجهیزات 0/30</t>
  </si>
  <si>
    <t>وجوه دريافتي تسهیلات مضاربه - بخش غيردولتي)</t>
  </si>
  <si>
    <t>(ذخیره عمومی تسهيلات اعطائي بخش غيردولتي / مضاربه )</t>
  </si>
  <si>
    <t xml:space="preserve"> جمع مضاربه غیر دولتی / جاری </t>
  </si>
  <si>
    <t>تسهيلات اعطائي تبصره اي مشارکت مدنی  بخش غير دولتي شرکت تابان</t>
  </si>
  <si>
    <t>تسهيلات اعطائي تبصره اي مشارکت مدنی  بخش غير دولتي شرکت زاگرس</t>
  </si>
  <si>
    <t>تسهيلات اعطائي تبصره اي مشارکت مدنی  بخش غير دولتي شرکت البرز</t>
  </si>
  <si>
    <t>تسهيلات اعطائي مشارکت مدنی  بخش غير دولتي آقای دارابی</t>
  </si>
  <si>
    <t>تسهيلات اعطائي مشارکت مدنی  بخش غير دولتي آقای نیلی</t>
  </si>
  <si>
    <t>تسهيلات اعطائي تبصره اي / مشارکت مدنی / مسکن بخش غيردولتي شرکت دنا</t>
  </si>
  <si>
    <t>تسهيلات اعطائي تبصره اي / مشارکت مدنی / مسکن بخش غيردولتي شرکت الموت</t>
  </si>
  <si>
    <t>تسهيلات  اعطائي / مشارکت مدنی / مسکن بخش غير دولتي شرکت سبلان</t>
  </si>
  <si>
    <t>تسهيلات  اعطائي / مشارکت مدنی / مسکن بخش غير دولتي شرکت دماوند</t>
  </si>
  <si>
    <t xml:space="preserve"> جمع  مشارکت مدنی  غیر دولتی / جاری </t>
  </si>
  <si>
    <t>تسهيلات اعطائي تبصره اي مضاربه  بخش غير دولتي شرکت کیا موتور</t>
  </si>
  <si>
    <t>تسهيلات اعطائي تبصره اي مضاربه  بخش غير دولتي شرکت رنو</t>
  </si>
  <si>
    <t>تسهيلات اعطائي تبصره اي مضاربه  بخش غير دولتي شرکت چری</t>
  </si>
  <si>
    <t>تسهيلات اعطائي  بخش غير دولتي مضاربه آقای فروزان</t>
  </si>
  <si>
    <t>تسهيلات اعطائي  بخش غير دولتي مضاربه آقای فرهادی</t>
  </si>
  <si>
    <t>اصل و سود تسهیلات عقود غیر مشارکتی - سایر تسهیلات هر شخص از 5تا 10میلیارد ریال</t>
  </si>
  <si>
    <t>اصل و سود تسهیلات عقود غیر مشارکتی - سایر تسهیلات هر شخص بیش از 10میلیارد ریال</t>
  </si>
  <si>
    <t>خالص مطالبات غیر جاری (اصل و سود و وجه التزام به کسر ذخیره اختصاصی مربوطه) مبلغ ذخیره اختصاصی کمتر از 20% مانده مطالبات غیر جاری</t>
  </si>
  <si>
    <t>خالص مطالبات غیر جاری (اصل و سود و وجه التزام به کسر ذخیره اختصاصی مربوطه) مبلغ ذخیره اختصاصی  از 20% تا 50% مانده مطالبات غیر جاری</t>
  </si>
  <si>
    <t xml:space="preserve">فروش اقساطی غیر دولتی / غیرجاری/ مطالبات سرسید گذشته </t>
  </si>
  <si>
    <t xml:space="preserve">جعاله غیر دولتی / غیر جاری / مطالبات سرسید گذشته </t>
  </si>
  <si>
    <t xml:space="preserve">اجاره به شرط تملیک غیر دولتی / غیر جاری / مطالبات سرسید گذشته </t>
  </si>
  <si>
    <t xml:space="preserve">سلف غیر دولتی / غیر جاری / مطالبات سرسید گذشته </t>
  </si>
  <si>
    <t xml:space="preserve">مضاربه غیر دواتی / غیر جاری / مطالبات سرسید گذشته </t>
  </si>
  <si>
    <t xml:space="preserve">مشارکت مدنی غیر دولتی / غیر جاری / مطالبات سرسید گذشته  </t>
  </si>
  <si>
    <t xml:space="preserve">خردید دین غیر دولتی /غیر جاری / مطالبات سرسید گذشته </t>
  </si>
  <si>
    <t xml:space="preserve">مرابحه غیر دولتی /غیر جاری / مطالبات سرسید گذشته </t>
  </si>
  <si>
    <t xml:space="preserve">استصناع غیر دولتی / غیرجاری / مطالبات سرسید گذشته </t>
  </si>
  <si>
    <t xml:space="preserve">قرض الحسنه  غیر دولتی /غیر جاری / مطالبات سرسید گذشته </t>
  </si>
  <si>
    <t xml:space="preserve">سایر تسهیلات اعطایی به ریال  غیر دولتی /غیر جاری / مطالبات سرسید گذشته   </t>
  </si>
  <si>
    <t xml:space="preserve">سایر تسهیلات اعطایی به ارز غیر دولتی /غیر جاری / مطالبات سرسید گذشته </t>
  </si>
  <si>
    <t xml:space="preserve">بدهکاران بابت اعتبارات اسنادی پرداخت شده غیر دولتی /غیر جاری / مطالبات سرسید گذشته </t>
  </si>
  <si>
    <t xml:space="preserve">بدهکاران بابت ضمانت نامه های پرداخت شده غیر دولتی /غیر جاری / مطالبات سرسید گذشته </t>
  </si>
  <si>
    <t xml:space="preserve">بدهکاران بابت کارت های اعتباری پرداخت شده غیر دولتی /غیر جاری / مطالبات سرسید گذشته </t>
  </si>
  <si>
    <t xml:space="preserve">ساير تسهيلات ارزی - شعب خارج غیر دولتی /غیر جاری / مطالبات سرسید گذشته </t>
  </si>
  <si>
    <t>خالص مطالبات غیر جاری (اصل و سود و وجه التزام به کسر ذخیره اختصاصی مربوطه) مبلغ ذخیره اختصاصی  50% بالاتر از آن نسبت به مانده مطالبات غیر جاری</t>
  </si>
  <si>
    <t xml:space="preserve">فروش اقساطی غیر دولتی / غیرجاری/ مطالبات معوق </t>
  </si>
  <si>
    <t xml:space="preserve">جعاله غیر دولتی / غیر جاری / مطالبات معوق </t>
  </si>
  <si>
    <t xml:space="preserve">اجاره به شرط تملیک غیر دولتی / غیر جاری / مطالبات معوق </t>
  </si>
  <si>
    <t xml:space="preserve">سلف غیر دولتی / غیر جاری / مطالبات معوق </t>
  </si>
  <si>
    <t xml:space="preserve">مضاربه غیر دواتی / غیر جاری / مطالبات معوق </t>
  </si>
  <si>
    <t xml:space="preserve">مشارکت مدنی غیر دولتی / غیر جاری / مطالبات معوق   </t>
  </si>
  <si>
    <t xml:space="preserve">خردید دین غیر دولتی /غیر جاری / مطالبات معوق </t>
  </si>
  <si>
    <t xml:space="preserve">مرابحه غیر دولتی /غیر جاری / مطالبات معوق </t>
  </si>
  <si>
    <t xml:space="preserve">استصناع غیر دولتی / غیرجاری / مطالبات معوق </t>
  </si>
  <si>
    <t xml:space="preserve">قرض الحسنه  غیر دولتی /غیر جاری / مطالبات معوق </t>
  </si>
  <si>
    <t xml:space="preserve">سایر تسهیلات اعطایی به ریال  غیر دولتی /غیر جاری / مطالبات معوق </t>
  </si>
  <si>
    <t xml:space="preserve">سایر تسهیلات اعطایی به ارز غیر دولتی /غیر جاری / مطالبات معوق </t>
  </si>
  <si>
    <t xml:space="preserve">بدهکاران بابت اعتبارات اسنادی پرداخت شده غیر دولتی /غیر جاری / مطالبات معوق </t>
  </si>
  <si>
    <t xml:space="preserve">بدهکاران بابت ضمانت نامه های پرداخت شده غیر دولتی /غیر جاری / مطالبات معوق </t>
  </si>
  <si>
    <t xml:space="preserve">بدهکاران بابت کارت های اعتباری پرداخت شده غیر دولتی /غیر جاری/ مطالبات معوق  </t>
  </si>
  <si>
    <t xml:space="preserve">ساير تسهيلات ارزی - شعب خارج غیر دولتی /غیر جاری/ مطالبات معوق </t>
  </si>
  <si>
    <t>فروش اقساطی غیر دولتی / غیرجاری/ مطالبات مشکوک الوصول</t>
  </si>
  <si>
    <t>جعاله غیر دولتی / غیر جاری / مطالبات مشکوک الوصول</t>
  </si>
  <si>
    <t>اجاره به شرط تملیک غیر دولتی / غیر جاری / مطالبات مشکوک الوصول</t>
  </si>
  <si>
    <t>سلف غیر دولتی / غیر جاری / مطالبات مشکوک الوصول</t>
  </si>
  <si>
    <t>مضاربه غیر دواتی / غیر جاری / مطالبات مشکوک الوصول</t>
  </si>
  <si>
    <t xml:space="preserve">مشارکت مدنی غیر دولتی / غیر جاری / مطالبات مشکوک الوصول </t>
  </si>
  <si>
    <t>خردید دین غیر دولتی /غیر جاری / مطالبات مشکوک الوصول</t>
  </si>
  <si>
    <t>مرابحه غیر دولتی /غیر جاری / مطالبات مشکوک الوصول</t>
  </si>
  <si>
    <t>استصناع غیر دولتی / غیرجاری / مطالبات مشکوک الوصول</t>
  </si>
  <si>
    <t>قرض الحسنه  غیر دولتی /غیر جاری / مطالبات مشکوک الوصول</t>
  </si>
  <si>
    <t>سایر تسهیلات اعطایی به ریال  غیر دولتی /غیر جاری / مطالبات مشکوک الوصول</t>
  </si>
  <si>
    <t>سایر تسهیلات اعطایی به ارز غیر دولتی /غیر جاری / مطالبات مشکوک الوصول</t>
  </si>
  <si>
    <t>بدهکاران بابت اعتبارات اسنادی پرداخت شده غیر دولتی /غیر جاری / مطالبات مشکوک الوصول</t>
  </si>
  <si>
    <t>بدهکاران بابت ضمانت نامه های پرداخت شده غیر دولتی /غیر جاری / مطالبات مشکوک الوصول</t>
  </si>
  <si>
    <t>بدهکاران بابت کارت های اعتباری پرداخت شده غیر دولتی /غیر جاری / مطالبات مشکوک الوصول</t>
  </si>
  <si>
    <t>ساير تسهيلات ارزی - شعب خارج غیر دولتی /غیر جاری / مطالبات مشکوک الوصول</t>
  </si>
  <si>
    <t>اوراق مشارکت غیر دولتی</t>
  </si>
  <si>
    <t>مطالبات از شرکت های فرعی و وابسته (جاری و فاقد ماهیت تسهیلاتی باشد)</t>
  </si>
  <si>
    <t>سایر حسابهای دریافتنی (جاری باشد)</t>
  </si>
  <si>
    <t>خالص دارایی های ثابت</t>
  </si>
  <si>
    <t>سایر اقلام بالای خط ترازنامه</t>
  </si>
  <si>
    <r>
      <t xml:space="preserve">مطالبات تسهیلاتی یا خرید اوراق بهادار </t>
    </r>
    <r>
      <rPr>
        <b/>
        <u/>
        <sz val="14"/>
        <rFont val="B Mitra"/>
        <charset val="178"/>
      </rPr>
      <t>از بانک های توسعه ای چند جانبه ای</t>
    </r>
    <r>
      <rPr>
        <b/>
        <sz val="12"/>
        <rFont val="B Mitra"/>
        <charset val="178"/>
      </rPr>
      <t xml:space="preserve">  رتبه اعتباری AAAتاAA</t>
    </r>
  </si>
  <si>
    <r>
      <t xml:space="preserve">مطالبات تسهیلاتی یا خرید اوراق بهادار </t>
    </r>
    <r>
      <rPr>
        <b/>
        <u/>
        <sz val="13"/>
        <rFont val="B Mitra"/>
        <charset val="178"/>
      </rPr>
      <t xml:space="preserve">از موسسات اعتباری و نهاد های مالی سایر کشورها </t>
    </r>
    <r>
      <rPr>
        <b/>
        <sz val="12"/>
        <rFont val="B Mitra"/>
        <charset val="178"/>
      </rPr>
      <t xml:space="preserve"> رتبه اعتباری AAAتاAA</t>
    </r>
  </si>
  <si>
    <r>
      <t xml:space="preserve">مطالبات تسهیلاتی یا خرید اوراق بهادار </t>
    </r>
    <r>
      <rPr>
        <b/>
        <u/>
        <sz val="13"/>
        <rFont val="B Mitra"/>
        <charset val="178"/>
      </rPr>
      <t>از سایر اشخاص حقوقی سایر کشورها یا اشخاص حقوقی داخل کشور</t>
    </r>
    <r>
      <rPr>
        <b/>
        <sz val="12"/>
        <rFont val="B Mitra"/>
        <charset val="178"/>
      </rPr>
      <t xml:space="preserve"> </t>
    </r>
    <r>
      <rPr>
        <b/>
        <sz val="10"/>
        <rFont val="B Mitra"/>
        <charset val="178"/>
      </rPr>
      <t xml:space="preserve"> رتبه اعتباری AAAتاAA</t>
    </r>
  </si>
  <si>
    <t>تعهدات غیر قابل فسخ با سررسید یک سال و کمتر پس از کسر سپرده نقدی و پیش پرداخت</t>
  </si>
  <si>
    <t>تعهدات غیر قابل فسخ با سررسید بیش از یک سال و کمتر پس از کسر سپرده نقدی و پیش پرداخت</t>
  </si>
  <si>
    <t>تعهدات بابت اعتبارات اسنادی صادر یا تأیید شده ای که کالای موضوع آن وثیقه اعتبار است پس از کسر پیش دریافت</t>
  </si>
  <si>
    <t>تعهدات بابت اعتبارات اسنادی صادر یا تأیید شده ای که کالای موضوع آن وثیقه اعتبار نیست پس از کسر پیش دریافت</t>
  </si>
  <si>
    <t>تعهدات بابت ضمانت نامه های صادر شده پس از کسر سپرده نقدی</t>
  </si>
  <si>
    <t>تعهدات بابت قرار دادهای  منعقده معاملات و تضمین انواع صکوک از جمله اوراق مشارکت</t>
  </si>
  <si>
    <t>سایر تعهدات</t>
  </si>
  <si>
    <t>B0290</t>
  </si>
  <si>
    <t>آرتا تجارت زرین</t>
  </si>
  <si>
    <t>سرمایه گذاری و ساختمانی تجارت</t>
  </si>
  <si>
    <t>زير ساخت فناوري تجارت ايرانيان سهامي خاص (مهندسين مشاور تجارت سابق)</t>
  </si>
  <si>
    <t>خدمات تجارت</t>
  </si>
  <si>
    <t>كارگزاري بانك تجارت</t>
  </si>
  <si>
    <t>سرمايه گذاري ايرانيان</t>
  </si>
  <si>
    <t>صرافي تجارت</t>
  </si>
  <si>
    <t>کارت اعتباری ایران کیش</t>
  </si>
  <si>
    <t>بهره برداران انرژی تجارت ایرانیان</t>
  </si>
  <si>
    <t>تدبیرگران فناوری اطلاعات تجارت ایرانیان</t>
  </si>
  <si>
    <t>سرمایه گذاری سامان ایرانیان</t>
  </si>
  <si>
    <t>بيمه تجارت نو سهامي عام</t>
  </si>
  <si>
    <t>توسعه پيگرد صادق سهامي خاص</t>
  </si>
  <si>
    <t>سرمایه گذاری تدبیر ایرانیان</t>
  </si>
  <si>
    <t>توسعه ارتباطات الکترونیک تجارت ایرانیان</t>
  </si>
  <si>
    <t>مدیریت ساخت تجارت</t>
  </si>
  <si>
    <t>بازرگانی چابک تجارت آسیا</t>
  </si>
  <si>
    <t>سامانه های یکپارچه سیمرغ تجارت</t>
  </si>
  <si>
    <t>زیست خاور</t>
  </si>
  <si>
    <t>مولد نیروگاهی تجارت فارس</t>
  </si>
  <si>
    <t>مطالبات از شرکت های فرعی</t>
  </si>
  <si>
    <t xml:space="preserve">مطالبات از شرکت های وابسته </t>
  </si>
  <si>
    <t>صنایع معدنی و تولیدی مهر اصل</t>
  </si>
  <si>
    <t>تأمين سرمايه كاردان</t>
  </si>
  <si>
    <t>توسعه انرژي تجارت آسيا</t>
  </si>
  <si>
    <t>خورشید درخشان هشتم توس</t>
  </si>
  <si>
    <t>لیزینگ ایران</t>
  </si>
  <si>
    <t>فيلم سازي نماي بسته تهران سهامي خاص</t>
  </si>
  <si>
    <t>مشاوره رتبه بندي اعتباري ايران سهامي خاص</t>
  </si>
  <si>
    <t>خدمات مسافرتی و توریستی آهوان</t>
  </si>
  <si>
    <t>پردیس گلستان</t>
  </si>
  <si>
    <t>عمران و مسکن سازان استان یزد</t>
  </si>
  <si>
    <t>سود سهام دريافتني</t>
  </si>
  <si>
    <t>سود تحقق يافته اوراق مشارکت</t>
  </si>
  <si>
    <t>بدهی ناشرین اوراق مشارکت</t>
  </si>
  <si>
    <t>سود و وجه التزام دریافتنی اوراق مشارکت</t>
  </si>
  <si>
    <t>منابع بانک نزد صرافی‌ها جهت انجام حوالجات</t>
  </si>
  <si>
    <t>سود و کارمزد دریافتنی (شعب خارج)</t>
  </si>
  <si>
    <t>کارمزد دریافتنی ضمانتنامه های ارزی</t>
  </si>
  <si>
    <t>بدهکاران موقت کسری تراز بازنشستگان</t>
  </si>
  <si>
    <t>ذخیره کارمزد دریافتنی ضمانتنامه های ارزی</t>
  </si>
  <si>
    <t>خالص مطالبات از محل واگذاری سرمایه گذاری ها</t>
  </si>
  <si>
    <t>بدهکاران موقت/ ریالی</t>
  </si>
  <si>
    <t>بدهکاران موقت/ ارزی</t>
  </si>
  <si>
    <t>بدهکاران موقت (شعب خارج)</t>
  </si>
  <si>
    <t>شرکت‌های بورسی و فرابورسی</t>
  </si>
  <si>
    <t>سایر شرکتها</t>
  </si>
  <si>
    <t>H1150</t>
  </si>
  <si>
    <t>بدهي ناشرين اوراق مشاركت</t>
  </si>
  <si>
    <t>اوراق مشارکت سررسید شده</t>
  </si>
  <si>
    <t>سود اوراق مشارکت</t>
  </si>
  <si>
    <t>حساب بدهکاران بابت اوراق مشارکت/صکوک پرداخت شده غیر دولتی به ریال</t>
  </si>
  <si>
    <t>C0812</t>
  </si>
  <si>
    <t>H1160</t>
  </si>
  <si>
    <t>4.1.320</t>
  </si>
  <si>
    <t>H1180</t>
  </si>
  <si>
    <t>W0890</t>
  </si>
  <si>
    <t xml:space="preserve">مطالبات از محل واگذاری سرمایه گذاری ها </t>
  </si>
  <si>
    <t>سود سا لهای آینده مطالبات ناشی از فروش سرمایه گذاری</t>
  </si>
  <si>
    <t>4.1.270</t>
  </si>
  <si>
    <t>ذخیره عام مطالبات مشکوک الوصول مطالبات از محل واگذاری سرمایه گذاری ها</t>
  </si>
  <si>
    <t>ذخیره عام مطالبات مشکوک الوصول بدهکاران موقت/ ریالی</t>
  </si>
  <si>
    <t xml:space="preserve">ذخیره عام مطالبات مشکوک الوصول بدهکاران موقت/ ارزی </t>
  </si>
  <si>
    <t>مانده اموال منقول پس از کسر نرم افزار</t>
  </si>
  <si>
    <t>اموال منقول( شعب خارج)</t>
  </si>
  <si>
    <t>اموال غير منقول</t>
  </si>
  <si>
    <t>اموال غير منقول (شعب خارج)</t>
  </si>
  <si>
    <t>هزينه بهسازي و نوسازي ساختمانهاي استيجاري</t>
  </si>
  <si>
    <t>اموال غير منقول دردست احداث</t>
  </si>
  <si>
    <t>پيش پرداخت سرمايه اي به شركتهاي ساختماني</t>
  </si>
  <si>
    <t>اقلام سرمايه اي در انبار</t>
  </si>
  <si>
    <t>ذخيره استهلاك اموال منقول پس از کسر ذخیره نرم افزار</t>
  </si>
  <si>
    <t>ذخيره استهلاك اموال منقول (شعب خارج)</t>
  </si>
  <si>
    <t>ذخيره استهلاك اموال غيرمنقول</t>
  </si>
  <si>
    <t>ذخيره استهلاك اموال غير منقول (شعب خارج)</t>
  </si>
  <si>
    <t>G1090</t>
  </si>
  <si>
    <t>4.1.280</t>
  </si>
  <si>
    <t>G1100</t>
  </si>
  <si>
    <t>4.1.290</t>
  </si>
  <si>
    <t>H1140</t>
  </si>
  <si>
    <t>4.1.300</t>
  </si>
  <si>
    <t>G1110</t>
  </si>
  <si>
    <t>G1080</t>
  </si>
  <si>
    <t>W0860</t>
  </si>
  <si>
    <t>4.2.280</t>
  </si>
  <si>
    <t>W0870</t>
  </si>
  <si>
    <t>4.2.290</t>
  </si>
  <si>
    <t>دارایی های نامشهود</t>
  </si>
  <si>
    <t>سرقفلي شعب خارج</t>
  </si>
  <si>
    <t xml:space="preserve">حساب دارائيهاي نامشهود </t>
  </si>
  <si>
    <t>نزم افزارهای رایانه ای</t>
  </si>
  <si>
    <t>ذخيره استهلاك سرقفلي(شعب خارج)</t>
  </si>
  <si>
    <t>ذخیره استهلاک نرم افزارهای رایانه ای</t>
  </si>
  <si>
    <t>4.1.310</t>
  </si>
  <si>
    <t>G1120</t>
  </si>
  <si>
    <t>4.2.300</t>
  </si>
  <si>
    <t>ساير دارائيها</t>
  </si>
  <si>
    <t xml:space="preserve">حساب بدهكاران بابت اعتبارات اسنادي و بروات مدت‌دار به ريال/ غيردولتي </t>
  </si>
  <si>
    <t xml:space="preserve">حساب بدهكاران بابت اعتبارات اسنادي و بروات مدت‌دار به ارز/ غيردولتي </t>
  </si>
  <si>
    <t xml:space="preserve">حساب بدهكاران بابت اعتبارات اسنادي و بروات مدت‌دار به ريال/ دولتي </t>
  </si>
  <si>
    <t xml:space="preserve">حساب بدهكاران بابت اعتبارات اسنادي و بروات مدت‌دار به ارز/ دولتي </t>
  </si>
  <si>
    <t>سرمایه گذاری در املاک - املاک و مستغلات غیرعملیاتی</t>
  </si>
  <si>
    <t>وثايق تمليكي</t>
  </si>
  <si>
    <t>وديعه ساختمانهاي استيجاري</t>
  </si>
  <si>
    <t>پيش پرداخت بيمه دارايي ها</t>
  </si>
  <si>
    <t>پيش پرداخت اجاره شعب</t>
  </si>
  <si>
    <t>موجودي ملزومات</t>
  </si>
  <si>
    <t>طلا ونقره</t>
  </si>
  <si>
    <t>تمبر مالياتي</t>
  </si>
  <si>
    <t>انبار كل</t>
  </si>
  <si>
    <t>سپرده ودايع نزد سازمان‌ها</t>
  </si>
  <si>
    <t>جمع اقلام در راه(مانده بدهکار)</t>
  </si>
  <si>
    <t>ذخيره عام مطالبات مشكوك الوصول بابت سرمایه گذاری در املاک</t>
  </si>
  <si>
    <t>ذخيره عام مطالبات مشكوك الوصول بابت اعتبارات اسنادی و بروات مدت دار</t>
  </si>
  <si>
    <t>ذخیره عام مطالبات مشکوک الوصول بابت ودیعه ساختمانهای استیجاری</t>
  </si>
  <si>
    <t>C0784</t>
  </si>
  <si>
    <t>C0785</t>
  </si>
  <si>
    <t>C0794</t>
  </si>
  <si>
    <t>C0795</t>
  </si>
  <si>
    <t>G1130</t>
  </si>
  <si>
    <t>A0060</t>
  </si>
  <si>
    <t>A0050</t>
  </si>
  <si>
    <t>جمع اقلام در راه</t>
  </si>
  <si>
    <t>حساب مازاد منابع نزد اداره مركزي ( مانده نزد منطقه )</t>
  </si>
  <si>
    <t xml:space="preserve">حساب سپرده هاي ارزي ديداري نزد شعب خارج </t>
  </si>
  <si>
    <t>حساب سپرده های ارزی مدت دار نزد شعب خارج</t>
  </si>
  <si>
    <t>حساب وام و اعتبار ارزی به شعب خارج</t>
  </si>
  <si>
    <t>حساب سرمايه پرداختي به شعب خارج / به ارز</t>
  </si>
  <si>
    <t>حساب سرمايه شعب مناطق آزاد</t>
  </si>
  <si>
    <t>حساب بدهكاران داخلي / ريال</t>
  </si>
  <si>
    <t xml:space="preserve">حساب بدهكاران داخلي / ارز </t>
  </si>
  <si>
    <t>حساب شعب / ريال</t>
  </si>
  <si>
    <t>حساب شعب / ارز</t>
  </si>
  <si>
    <t>حساب مركز / ريال</t>
  </si>
  <si>
    <t>حساب مركز / ارز</t>
  </si>
  <si>
    <t>حساب معاملات ارزی</t>
  </si>
  <si>
    <t>حساب ریالی عملیات ارزی</t>
  </si>
  <si>
    <t>حساب سپرده های دیداری نزد سایر شعب خارج از کشور بانک</t>
  </si>
  <si>
    <t>حساب سپرده های مدت دار نزد سایر شعب خارج از کشور بانک</t>
  </si>
  <si>
    <t>مطالبات از اداره مركزي (شعب خارج)</t>
  </si>
  <si>
    <t>حساب بدهكاران داخلي (شعب خارج)</t>
  </si>
  <si>
    <t>سپرده دیداری نزد اداره مرکزی</t>
  </si>
  <si>
    <t>A0136</t>
  </si>
  <si>
    <t>A0140</t>
  </si>
  <si>
    <t>A0180</t>
  </si>
  <si>
    <t>B0240</t>
  </si>
  <si>
    <t>F1070</t>
  </si>
  <si>
    <t>F1075</t>
  </si>
  <si>
    <t>H1190</t>
  </si>
  <si>
    <t>H1200</t>
  </si>
  <si>
    <t>H1210</t>
  </si>
  <si>
    <t>H1220</t>
  </si>
  <si>
    <t>H1230</t>
  </si>
  <si>
    <t>H1240</t>
  </si>
  <si>
    <t>4.1.080</t>
  </si>
  <si>
    <t>4.1.120</t>
  </si>
  <si>
    <t>4.1.140</t>
  </si>
  <si>
    <t>4.1.260</t>
  </si>
  <si>
    <t>4.1.075</t>
  </si>
  <si>
    <t>اقلام در راه (بستانکار)</t>
  </si>
  <si>
    <t>حساب شعب مناطق آزاد ( شعب نزد ما )</t>
  </si>
  <si>
    <t>حساب سپرده ارزی مدت دار شعب خارج</t>
  </si>
  <si>
    <t>حساب بدهی به شعب خارج در حساب جاری</t>
  </si>
  <si>
    <t>حساب تسهیلات دریافتی از شعب خارج بابت یوزانس های داخلی</t>
  </si>
  <si>
    <t>حساب بستانكاران داخلي / ريال</t>
  </si>
  <si>
    <t>حساب بستانكاران داخلي / ارز</t>
  </si>
  <si>
    <t xml:space="preserve">حساب شعب / ارز </t>
  </si>
  <si>
    <t xml:space="preserve">حساب مركز/ ريال </t>
  </si>
  <si>
    <t>حساب سپرده هاي ارزي ديداري اداره مركزي</t>
  </si>
  <si>
    <t xml:space="preserve">حساب سپرده هاي ديداري سايرشعب خارج از كشور بانك </t>
  </si>
  <si>
    <t>حساب سپرده مدتدار اداره مركزي شعب خارج</t>
  </si>
  <si>
    <t>حساب وام و اعتبار دریافتی از سایر شعب خارج از کشور بانک</t>
  </si>
  <si>
    <t>حساب بستانكاران داخلي (شعب خارج)</t>
  </si>
  <si>
    <t>حساب سرمایه (شعب خارج از کشور )</t>
  </si>
  <si>
    <t>سایر اندوخته(شعب خارج از کشور)</t>
  </si>
  <si>
    <t>سود و زیان انباشته (شعب خارج از کشور)</t>
  </si>
  <si>
    <t>سرمایه پرداخت شده به شعب آزاد</t>
  </si>
  <si>
    <t>M0172</t>
  </si>
  <si>
    <t>M0215</t>
  </si>
  <si>
    <t>N0270</t>
  </si>
  <si>
    <t>N0275</t>
  </si>
  <si>
    <t>S0630</t>
  </si>
  <si>
    <t>S0640</t>
  </si>
  <si>
    <t>S0670</t>
  </si>
  <si>
    <t>S0680</t>
  </si>
  <si>
    <t>S0700</t>
  </si>
  <si>
    <t>S0710</t>
  </si>
  <si>
    <t>S0720</t>
  </si>
  <si>
    <t>S0730</t>
  </si>
  <si>
    <t>4.2.040</t>
  </si>
  <si>
    <t>4.2.050</t>
  </si>
  <si>
    <t>4.2.100</t>
  </si>
  <si>
    <t>4.2.120</t>
  </si>
  <si>
    <t>4.2.190</t>
  </si>
  <si>
    <t>4.2.330</t>
  </si>
  <si>
    <t>4.2.350</t>
  </si>
  <si>
    <t>4.2.360</t>
  </si>
  <si>
    <t>طرف تعهدات بانك بابت تضمين اوراق مشاركت</t>
  </si>
  <si>
    <t>تعهدات بابت تضمین صکوک</t>
  </si>
  <si>
    <t>نعهدات بانک بابت مبالغ دریافتی از محل صندوق توسعه ملی/ریال</t>
  </si>
  <si>
    <t>نعهدات بانک بابت مبالغ دریافتی از محل صندوق توسعه ملی/ارز</t>
  </si>
  <si>
    <t>تعهدات قابل فسخ بدون قید و شرط( ضمانتنامه های بانکی دارای  شرط  می باشد)</t>
  </si>
  <si>
    <t>تعهدات بانك بابت ضمانتنامه ها و پذيرشها ي صادره به ارز</t>
  </si>
  <si>
    <t>تعهدات بابت خريد سلف به ارز</t>
  </si>
  <si>
    <t>ساير تعهدات</t>
  </si>
  <si>
    <t>5.4.1.10</t>
  </si>
  <si>
    <t>L0010</t>
  </si>
  <si>
    <t>L0015</t>
  </si>
  <si>
    <t>L0110</t>
  </si>
  <si>
    <t>L0115</t>
  </si>
  <si>
    <t>L0118</t>
  </si>
  <si>
    <t>L0020</t>
  </si>
  <si>
    <t>L0030</t>
  </si>
  <si>
    <t>L0040</t>
  </si>
  <si>
    <t>L0050</t>
  </si>
  <si>
    <t>L0100</t>
  </si>
  <si>
    <t>L0101</t>
  </si>
  <si>
    <t>L0045</t>
  </si>
  <si>
    <t>L0046</t>
  </si>
  <si>
    <t>L0060</t>
  </si>
  <si>
    <t>L0070</t>
  </si>
  <si>
    <t>L0080</t>
  </si>
  <si>
    <t>L0090</t>
  </si>
  <si>
    <t>L0102</t>
  </si>
  <si>
    <t>L0105</t>
  </si>
  <si>
    <t>L0120</t>
  </si>
  <si>
    <t>L0125</t>
  </si>
  <si>
    <t>L0130</t>
  </si>
  <si>
    <t>L0175</t>
  </si>
  <si>
    <t>L0176</t>
  </si>
  <si>
    <t>L0799</t>
  </si>
  <si>
    <t>5.4.1.20</t>
  </si>
  <si>
    <t>5.4.1.30</t>
  </si>
  <si>
    <t>5.4.1.40</t>
  </si>
  <si>
    <t>تعهدات مشتریان بابت اعتبارات اسنادي</t>
  </si>
  <si>
    <t>تعهدات مشتریان بابت اعتبارات اسنادي باز شده</t>
  </si>
  <si>
    <t>تعهد مشتریان بابت اعتبار اسنادی داخلی - ریالی</t>
  </si>
  <si>
    <t>طرف تعهدات بانك تاييد اعتبارات اسنادي ساير بانكها</t>
  </si>
  <si>
    <t>طرف تعهدات بانك بابت اعتبارات اسنادي   داخلي   باز شده</t>
  </si>
  <si>
    <t>طرف تعهد بانک بابت تایید اعتبار اسنادی داخلی - ریالی سایر بانک ها</t>
  </si>
  <si>
    <t>تعهدات مشتریان ضمانتنامه هاي صادره</t>
  </si>
  <si>
    <t>تعهدات مشتریان بابت ضمانتنامه  ها و پذيرشهاي صادره بريال</t>
  </si>
  <si>
    <t>طرف تعهدات بانك بابت ضمانتنامه صادره متقابل  به ريال</t>
  </si>
  <si>
    <t>تعهدات مشتریان ضمانتنامه هاي صادره متقابل به ارز</t>
  </si>
  <si>
    <t>حساب  تعهدات مشتريان بابت قراردادهاي منعقده معاملات/دولتي</t>
  </si>
  <si>
    <t>حساب  تعهدات مشتريان بابت قراردادهاي منعقده معاملات/غيردولتي</t>
  </si>
  <si>
    <t>تعهدات مشتریان  قراردادهاي منعقده معاملات بخش غيردولتي</t>
  </si>
  <si>
    <t>تعهدات مشتریان قرار دادهاي منعقده معاملات بخش دولتي</t>
  </si>
  <si>
    <t>طرف تعهدات بانك قرار دادهاي استمهالي</t>
  </si>
  <si>
    <t>تعهدات دولت  مطالبات سهامداران قبلي</t>
  </si>
  <si>
    <t>طرف تعهدات بابت تضامین صندوق های سرمایه گذاری</t>
  </si>
  <si>
    <t xml:space="preserve">طرف تعهدات بانك بابت كارتهاي اعتباري </t>
  </si>
  <si>
    <t>L0104</t>
  </si>
  <si>
    <t xml:space="preserve">طرف حساب سایر تعهدات </t>
  </si>
  <si>
    <t>طرف تعهدات بانک بابت تسهیلات سندیکایی به ریال</t>
  </si>
  <si>
    <t>طرف تعهدات بانک بابت تسهیلات سندیکایی به ارز</t>
  </si>
  <si>
    <t>حساب طرف تعهدات بانک بابت تضمین تسهیلات کالایی</t>
  </si>
  <si>
    <t>طرف تعهدات بانك معاملات سلف به ارز</t>
  </si>
  <si>
    <t>L0091</t>
  </si>
  <si>
    <t>تعهدات  سازمان مديريت و برنامه ريزي بابت تسهیلات از محل حساب ذخیره ارزی</t>
  </si>
  <si>
    <t>L0041</t>
  </si>
  <si>
    <t>تعهدات مشتریان بابت قراردادهای منعقده به ارز</t>
  </si>
  <si>
    <t>وثایق  اصل تسهیلات عقود مشارکتی (مشارکت مدنی- مضاربه- مساقات- مزارعه) به تفکیک اشخاص حقیقی و حقوقی</t>
  </si>
  <si>
    <t xml:space="preserve">مبلغ تعدیل شده با احتساب وثایق و ضریب تبدیل            </t>
  </si>
  <si>
    <t xml:space="preserve">دارایی ها و تعهدات موزون به ریسک </t>
  </si>
  <si>
    <r>
      <t xml:space="preserve">مجموع ارزش بازار وثایق                   </t>
    </r>
    <r>
      <rPr>
        <sz val="22"/>
        <rFont val="B Mitra"/>
        <charset val="178"/>
      </rPr>
      <t xml:space="preserve">c   </t>
    </r>
  </si>
  <si>
    <t>ضریب تعدیل (H-1)</t>
  </si>
  <si>
    <t xml:space="preserve"> ضریب تعدیل ضربدر ارزش بازار وثایق        (C*(1-H</t>
  </si>
  <si>
    <t>مانده تعدیل شده با احتساب وثایق و ضریب تبدیل            (E"=E-(C*(1-H</t>
  </si>
  <si>
    <t>سایر وثایق</t>
  </si>
  <si>
    <t>سود دريافتني تسهيلات/ غیردولتی / مشارکت مدنی مسکن/ طبقه جاری</t>
  </si>
  <si>
    <t>وجه التزام دريافتني/ غیردولتی / مشارکت مدنی مسکن/ طبقه جاری</t>
  </si>
  <si>
    <t>(ذخیره عمومی تسهيلات اعطائي بخش غيردولتي / مشارکت مدنی مسکن )</t>
  </si>
  <si>
    <t xml:space="preserve"> جمع عقود مشارکتی  غیر دولتی / جاری </t>
  </si>
  <si>
    <t>وثایق  اصل تسهیلات عقود مشارکتی (مشارکت مدنی- مضاربه- مساقات- مزارعه)  شرکت های پذیرفته شده در بورس</t>
  </si>
  <si>
    <t xml:space="preserve"> اصل و سود تسهیلات عقود غیر مشارکتی املاک مسکونی</t>
  </si>
  <si>
    <t>وثایق  اصل و سود تسهیلات عقود غیر مشارکتی املاک مسکونی</t>
  </si>
  <si>
    <t>B0641</t>
  </si>
  <si>
    <t>B0661</t>
  </si>
  <si>
    <t>سود دريافتني تسهيلات/ غیردولتی / فروش اقساطی مسکن/ طبقه جاری</t>
  </si>
  <si>
    <t>وجه التزام دريافتني/ غیردولتی / فروش اقساطی مسکن/ طبقه جاری</t>
  </si>
  <si>
    <t xml:space="preserve">سود سالهاي آينده تسهيلات /بخش غيردولتي /فروش اقساطی مسکن / سهم جاری  </t>
  </si>
  <si>
    <t>(ذخیره عمومی تسهيلات اعطائي بخش غيردولتي / فروش اقساطی مسکن )</t>
  </si>
  <si>
    <t xml:space="preserve"> جمع فروش اقساطی مسکن غیر دولتی / جاری </t>
  </si>
  <si>
    <t>B0643</t>
  </si>
  <si>
    <t>B0663</t>
  </si>
  <si>
    <t>سود دريافتني تسهيلات/ غیردولتی / جعاله مسکن/ طبقه جاری</t>
  </si>
  <si>
    <t>وجه التزام دريافتني/ غیردولتی / جعاله مسکن/ طبقه جاری</t>
  </si>
  <si>
    <t xml:space="preserve">سود سالهاي آينده تسهيلات /بخش غيردولتي /جعاله مسکن / سهم جاری  </t>
  </si>
  <si>
    <t>(ذخیره عمومی تسهيلات اعطائي بخش غيردولتي / جعاله مسکن )</t>
  </si>
  <si>
    <t xml:space="preserve"> جمع جعاله مسکن غیر دولتی / جاری </t>
  </si>
  <si>
    <t>B0644</t>
  </si>
  <si>
    <t>B0664</t>
  </si>
  <si>
    <t>(ذخیره عمومی تسهيلات اعطائي بخش غيردولتي / قرض الحسنه</t>
  </si>
  <si>
    <t xml:space="preserve"> جمع قرض الحسنه مسکن غیر دولتی / جاری </t>
  </si>
  <si>
    <t>اصل و سود تسهیلات عقود غیر مشارکتی به تفکیک مشتری حقیقی و حقوقی</t>
  </si>
  <si>
    <t>وثایق اصل و سود تسهیلات عقود غیر مشارکتی  به تفکیک مشتری حقیقی و حقوقی</t>
  </si>
  <si>
    <t>B0510</t>
  </si>
  <si>
    <t>B0710</t>
  </si>
  <si>
    <t>B0730</t>
  </si>
  <si>
    <t>D0830</t>
  </si>
  <si>
    <t>پيش پرداخت بابت خريد اموال معاملات / بخش غير دولتي</t>
  </si>
  <si>
    <t>D0880</t>
  </si>
  <si>
    <t>اموال خريداري براي فروش اقساطي / بخش غير دولتي</t>
  </si>
  <si>
    <t>سود دريافتني تسهيلات/ غیردولتی / فروش اقساطی/ طبقه جاری</t>
  </si>
  <si>
    <t>وجه التزام دريافتني/ غیردولتی / فروش اقساطی/ طبقه جاری</t>
  </si>
  <si>
    <t xml:space="preserve">سود سالهاي آينده تسهيلات /بخش غيردولتي /فروش اقساطی / سهم جاری  </t>
  </si>
  <si>
    <t>(ذخیره عمومی تسهيلات اعطائي بخش غيردولتي / فروش اقساطی)</t>
  </si>
  <si>
    <t xml:space="preserve"> جمع فروش اقساطی  هر شخص تا 1 میلیارد ریال غیر دولتی / جاری </t>
  </si>
  <si>
    <t xml:space="preserve"> جمع فروش اقساطی  هر شخص بیش از10 میلیارد ریال غیر دولتی / جاری </t>
  </si>
  <si>
    <t>B0470</t>
  </si>
  <si>
    <t>تسهيلات اعطائي تبصره اي / جعاله / بخش غير دولتي شرکت گلبار</t>
  </si>
  <si>
    <t>تسهيلات اعطائي تبصره اي / جعاله / بخش غير دولتي شرکت ماموت</t>
  </si>
  <si>
    <t>B0490</t>
  </si>
  <si>
    <t>تسهيلات اعطائي  / جعاله / بخش غير دولتي شرکت ایران خودرو</t>
  </si>
  <si>
    <t>D0860</t>
  </si>
  <si>
    <t>كار در جريان جعاله  / بخش غير دولتي</t>
  </si>
  <si>
    <t>سود دريافتني تسهيلات/ غیردولتی / جعاله/ طبقه جاری</t>
  </si>
  <si>
    <t>وجه التزام دريافتني/ غیردولتی / جعاله/ طبقه جاری</t>
  </si>
  <si>
    <t xml:space="preserve"> کسر می شود : سود سالهاي آينده تسهيلات /بخش غيردولتي /جعاله / سهم جاری  </t>
  </si>
  <si>
    <t>(ذخیره عمومی تسهيلات اعطائي بخش غيردولتي / جعاله)</t>
  </si>
  <si>
    <t xml:space="preserve"> جمع جعاله  هر شخص تا 1 میلیارد ریال غیر دولتی / جاری </t>
  </si>
  <si>
    <t>B0570</t>
  </si>
  <si>
    <t>D0900</t>
  </si>
  <si>
    <t>اموال  خريداري براي اجاره بشرط تمليك / بخش غيردولتي</t>
  </si>
  <si>
    <t>سود دريافتني تسهيلات/ غیردولتی / اجاره به شرط تملیک/ طبقه جاری</t>
  </si>
  <si>
    <t>وجه التزام دريافتني/ غیردولتی / اجاره به شرط تملیک/ طبقه جاری</t>
  </si>
  <si>
    <t>P0390</t>
  </si>
  <si>
    <t xml:space="preserve"> پيش دريافت مشتريان بابت اجاره بشرط تمليك / بخش غير دولتي</t>
  </si>
  <si>
    <t xml:space="preserve">کسر می شود : سود سالهاي آينده تسهيلات /بخش غيردولتي /اجاره بشرط تمليك / سهم جاری  </t>
  </si>
  <si>
    <t>(ذخیره عمومی تسهيلات اعطائي بخش غيردولتي / اجاره بشرط تمليك</t>
  </si>
  <si>
    <t xml:space="preserve"> جمع اجاره بشرط تمليك  هر شخص تا 1 میلیارد ریال غیر دولتی / جاری </t>
  </si>
  <si>
    <t>B0390</t>
  </si>
  <si>
    <t>تسهيلات اعطائي تبصره اي / سلف/ بخش غير دولتي شرکت چری</t>
  </si>
  <si>
    <t>B0410</t>
  </si>
  <si>
    <t>تسهيلات اعطائي / سلف / بخش غير دولتي شرکت بهساز</t>
  </si>
  <si>
    <t>D0840</t>
  </si>
  <si>
    <t>كالاي معاملات سلف</t>
  </si>
  <si>
    <t>سود دريافتني تسهيلات/ غیردولتی / سلف/ طبقه جاری</t>
  </si>
  <si>
    <t>وجه التزام دريافتني/ غیردولتی / سلف/ طبقه جاری</t>
  </si>
  <si>
    <t xml:space="preserve">کسر می شود : سود سالهاي آينده تسهيلات /بخش غيردولتي /سلف / سهم جاری  </t>
  </si>
  <si>
    <t>(ذخیره عمومی تسهيلات اعطائي بخش غيردولتي / سلف</t>
  </si>
  <si>
    <t xml:space="preserve"> جمع سلف  هر شخص تا 1 میلیارد ریال غیر دولتی / جاری </t>
  </si>
  <si>
    <t>B0577</t>
  </si>
  <si>
    <t>B0580</t>
  </si>
  <si>
    <t>B0590</t>
  </si>
  <si>
    <t xml:space="preserve">خريد دين / اسناد و بروات ارزي </t>
  </si>
  <si>
    <t>سود دريافتني تسهيلات/ غیردولتی / خرید دین/ طبقه جاری</t>
  </si>
  <si>
    <t>وجه التزام دريافتني/ غیردولتی / خرید دین/ طبقه جاری</t>
  </si>
  <si>
    <t xml:space="preserve">کسر می شود : سود سالهاي آينده تسهيلات /بخش غيردولتي /خريد دين / سهم جاری  </t>
  </si>
  <si>
    <t>(ذخیره عمومی تسهيلات اعطائي بخش غيردولتي / خريد دين</t>
  </si>
  <si>
    <t xml:space="preserve"> جمع خرید دین  هر شخص تا 1 میلیارد ریال غیر دولتی / جاری </t>
  </si>
  <si>
    <t>B0556</t>
  </si>
  <si>
    <t>B0576</t>
  </si>
  <si>
    <t>D0886</t>
  </si>
  <si>
    <t>اموال در جريان ساخت استصناع / غير دولتي</t>
  </si>
  <si>
    <t>سود دريافتني تسهيلات/ غیردولتی / استصناع/ طبقه جاری</t>
  </si>
  <si>
    <t>وجه التزام دريافتني/ غیردولتی / استصناع/ طبقه جاری</t>
  </si>
  <si>
    <t xml:space="preserve">کسر می شود : سود سالهاي آينده تسهيلات /بخش غيردولتي  استصناع / سهم جاری  </t>
  </si>
  <si>
    <t>(ذخیره عمومی تسهيلات اعطائي بخش غيردولتي /  استصناع</t>
  </si>
  <si>
    <t xml:space="preserve"> جمع  استصناع  هر شخص تا 1 میلیارد ریال غیر دولتی / جاری </t>
  </si>
  <si>
    <t>B0555</t>
  </si>
  <si>
    <t>B0575</t>
  </si>
  <si>
    <t>D0885</t>
  </si>
  <si>
    <t>اموال خريداري  براي /مرابحه / بخش غير دولتي</t>
  </si>
  <si>
    <t>سود دريافتني تسهيلات/ غیردولتی / مرابحه/ طبقه جاری</t>
  </si>
  <si>
    <t>وجه التزام دريافتني/ غیردولتی / مرابحه/ طبقه جاری</t>
  </si>
  <si>
    <t xml:space="preserve">کسر می شود : سود سالهاي آينده تسهيلات /بخش غيردولتي  مرابحه/ / سهم جاری  </t>
  </si>
  <si>
    <t>(ذخیره عمومی تسهيلات اعطائي بخش غيردولتي /  مرابحه/</t>
  </si>
  <si>
    <t xml:space="preserve"> جمع  مرابحه/  هر شخص تا 1 میلیارد ریال غیر دولتی / جاری </t>
  </si>
  <si>
    <t>B0310</t>
  </si>
  <si>
    <t>B0330</t>
  </si>
  <si>
    <t>B0670</t>
  </si>
  <si>
    <t>B0690</t>
  </si>
  <si>
    <t>B0715</t>
  </si>
  <si>
    <t>سود دريافتني تسهيلات/ غیردولتی / قرض الحسنه/ طبقه جاری</t>
  </si>
  <si>
    <t>وجه التزام دريافتني/ غیردولتی / قرض الحسنه/ طبقه جاری</t>
  </si>
  <si>
    <t xml:space="preserve">سود سالهاي آينده تسهيلات /بخش غيردولتي /قرض الحسنه / سهم جاری  </t>
  </si>
  <si>
    <t>S0580</t>
  </si>
  <si>
    <t xml:space="preserve">کسر می شود : سود سالهاي آينده تسهيلات /بخش غيردولتي /قرض الحسنه </t>
  </si>
  <si>
    <t xml:space="preserve"> جمع قرض الحسنه  هر شخص تا 1 میلیارد ریال غیر دولتی / جاری </t>
  </si>
  <si>
    <t>C0750</t>
  </si>
  <si>
    <t>C0770</t>
  </si>
  <si>
    <t>G1115</t>
  </si>
  <si>
    <t>E0910</t>
  </si>
  <si>
    <t>E0920</t>
  </si>
  <si>
    <t>سود دريافتني تسهيلات/ غیردولتی / سایر تسهیلات اعطایی/ طبقه جاری</t>
  </si>
  <si>
    <t>وجه التزام دريافتني/ غیردولتی / سایر تسهیلات اعطایی/ طبقه جاری</t>
  </si>
  <si>
    <t>R0480</t>
  </si>
  <si>
    <t>(حساب مشترک سندیکایی به ریال)</t>
  </si>
  <si>
    <t>R0485</t>
  </si>
  <si>
    <t>(حساب مشترک سندیکایی به ارز)</t>
  </si>
  <si>
    <t>P0410</t>
  </si>
  <si>
    <t>کسر می شود: پيش دريافت مشتريان بابت  ساير تسهيلات / بخش غير دولتي</t>
  </si>
  <si>
    <t>(ذخیره عمومی تسهيلات اعطائي بخش غيردولتي / سایر تسهیلات اعطایی به ریال</t>
  </si>
  <si>
    <t xml:space="preserve"> جمع سایر تسهیلات اعطایی به ریال هر شخص تا 1 میلیارد ریال غیر دولتی / جاری </t>
  </si>
  <si>
    <t>B0233</t>
  </si>
  <si>
    <t>B0234</t>
  </si>
  <si>
    <t>C0897</t>
  </si>
  <si>
    <t>سود دريافتني تسهيلات به ارز/ جاری</t>
  </si>
  <si>
    <t>C0898</t>
  </si>
  <si>
    <t>وجه التزام دريافتني به ارز/جاری</t>
  </si>
  <si>
    <t>S0555</t>
  </si>
  <si>
    <t xml:space="preserve">کسر می شود : سود سالهاي آينده تسهيلات /بخش غيردولتي /سایر تسهیلات اعطایی به ارز </t>
  </si>
  <si>
    <t>(ذخیره عمومی تسهيلات اعطائي بخش غيردولتي / سایر تسهیلات اعطایی به ارز</t>
  </si>
  <si>
    <t xml:space="preserve"> جمع سایر تسهیلات اعطایی به ارز  هر شخص تا 1 میلیارد ریال غیر دولتی / جاری </t>
  </si>
  <si>
    <t>C0790</t>
  </si>
  <si>
    <t>C0791</t>
  </si>
  <si>
    <t>C0792</t>
  </si>
  <si>
    <t>سود دريافتني تسهيلات/ غیردولتی / اعتبارات اسنادی/ طبقه جاری</t>
  </si>
  <si>
    <t>وجه التزام دريافتني/ غیردولتی / اعتبارات اسنادی/ طبقه جاری</t>
  </si>
  <si>
    <t>(ذخیره عمومی تسهيلات اعطائي بخش غيردولتي / بدهکاران بابت اعتبارات اسنادی پرداخت شده</t>
  </si>
  <si>
    <t xml:space="preserve"> جمع بدهکاران بابت اعتبارات اسنادی پرداخت شده هر شخص تا 1 میلیارد ریال غیر دولتی / جاری </t>
  </si>
  <si>
    <t>C0810</t>
  </si>
  <si>
    <t>C0811</t>
  </si>
  <si>
    <t>وجه التزام دريافتني/ غیردولتی / بدهکاران بابت ضمانت نامه/ طبقه جاری</t>
  </si>
  <si>
    <t>(ذخیره عمومی تسهيلات اعطائي بخش غيردولتي / بدهکاران بابت ضمانت نامه های پرداخت شده</t>
  </si>
  <si>
    <t xml:space="preserve"> جمع بدهکاران بابت ضمانت نامه های پرداخت شده  هر شخص تا 1 میلیارد ریال غیر دولتی / جاری </t>
  </si>
  <si>
    <t>C0786</t>
  </si>
  <si>
    <t>سود دريافتني تسهيلات/ غیردولتی / كارتهاي اعتباري/ طبقه جاری</t>
  </si>
  <si>
    <t>وجه التزام دريافتني/ غیردولتی /كارتهاي اعتباري/ طبقه جاری</t>
  </si>
  <si>
    <t>(ذخیره عمومی تسهيلات اعطائي بخش غيردولتي / بدهکاران بابت کارت های اعتباری پرداخت شده</t>
  </si>
  <si>
    <t xml:space="preserve"> جمع بدهکاران بابت کارت های اعتباری پرداخت شده  هر شخص تا 1 میلیارد ریال غیر دولتی / جاری </t>
  </si>
  <si>
    <t>4.1.130</t>
  </si>
  <si>
    <t>جاري بدهكار مشتريان(شعب خارج)</t>
  </si>
  <si>
    <t>4.1.180</t>
  </si>
  <si>
    <t>وام و اعتبار اعطايي به مشتريان(شعب خارج)</t>
  </si>
  <si>
    <t>4.1.210</t>
  </si>
  <si>
    <t>اسناد و بروات خريداري(شعب خارج)</t>
  </si>
  <si>
    <t>4.2.210</t>
  </si>
  <si>
    <t>درآمد سالهاي آينده (شعب خارج)</t>
  </si>
  <si>
    <t xml:space="preserve"> هر شخص از 1تا 5 میلیارد  ریال                  </t>
  </si>
  <si>
    <t xml:space="preserve">اصل و سود تسهیلات عقود غیر مشارکتی به تفکیک مشتری حقیقی و حقوقی هر شخص تا 1 میلیارد ریال        </t>
  </si>
  <si>
    <t xml:space="preserve">اصل و سود تسهیلات عقود غیر مشارکتی به تفکیک مشتری حقیقی و حقوقی هر شخص از 1تا 5 میلیارد ریال               </t>
  </si>
  <si>
    <t xml:space="preserve">هر شخص تا 1 میلیارد ریال           </t>
  </si>
  <si>
    <t xml:space="preserve">اصل و سود تسهیلات عقود غیر مشارکتی به تفکیک مشتری حقیقی و حقوقی هر شخص از 5تا 10 میلیارد ریال                     </t>
  </si>
  <si>
    <t xml:space="preserve">هر شخص از 5 تا 10 میلیارد ریال              </t>
  </si>
  <si>
    <t xml:space="preserve">اصل و سود تسهیلات عقود غیر مشارکتی به تفکیک مشتری حقیقی و حقوقی هر شخص بیش از10 میلیارد ریال                    </t>
  </si>
  <si>
    <t xml:space="preserve">هر شخص بیش از10 میلیارد ریال                </t>
  </si>
  <si>
    <t xml:space="preserve"> جمع بدهکاران بابت کارت های اعتباری پرداخت شده  هر شخص بیش از10 میلیارد ریال غیر دولتی / جاری </t>
  </si>
  <si>
    <t xml:space="preserve"> جمع بدهکاران بابت ضمانت نامه های پرداخت شده  هر شخص بیش از10 میلیارد ریال غیر دولتی / جاری </t>
  </si>
  <si>
    <t xml:space="preserve"> جمع بدهکاران بابت اعتبارات اسنادی پرداخت شده هر شخص بیش از10 میلیارد ریال غیر دولتی / جاری </t>
  </si>
  <si>
    <t xml:space="preserve"> جمع سایر تسهیلات اعطایی به ارز  هر شخص بیش از10 میلیارد ریال غیر دولتی / جاری </t>
  </si>
  <si>
    <t xml:space="preserve"> جمع سایر تسهیلات اعطایی به ریال هر شخص بیش از10 میلیارد ریال غیر دولتی / جاری </t>
  </si>
  <si>
    <t xml:space="preserve"> جمع قرض الحسنه  هر شخص بیش از10 میلیارد ریال غیر دولتی / جاری </t>
  </si>
  <si>
    <t xml:space="preserve"> جمع  مرابحه/  هر شخص بیش از10  میلیارد ریال غیر دولتی / جاری </t>
  </si>
  <si>
    <t xml:space="preserve"> جمع  استصناع  هر شخص بیش از10  میلیارد ریال غیر دولتی / جاری </t>
  </si>
  <si>
    <t xml:space="preserve"> جمع خرید دین  هر شخص بیش از10  میلیارد ریال غیر دولتی / جاری </t>
  </si>
  <si>
    <t xml:space="preserve"> جمع سلف  هر شخص بیش از10 میلیارد ریال غیر دولتی / جاری </t>
  </si>
  <si>
    <t xml:space="preserve"> جمع اجاره بشرط تمليك  هر شخص بیش از10  میلیارد ریال غیر دولتی / جاری </t>
  </si>
  <si>
    <t xml:space="preserve"> جمع جعاله  هر شخص بیش از10  میلیارد ریال غیر دولتی / جاری </t>
  </si>
  <si>
    <t xml:space="preserve">جمع ساير تسهيلات ارزی - شعب خارج هر شخص بیش از10 میلیارد ریال </t>
  </si>
  <si>
    <t xml:space="preserve"> جمع بدهکاران بابت کارت های اعتباری پرداخت شده  هر شخص از 5تا 10میلیارد ریال غیر دولتی / جاری </t>
  </si>
  <si>
    <t xml:space="preserve"> جمع بدهکاران بابت ضمانت نامه های پرداخت شده  هر شخص از 5تا 10میلیارد ریال غیر دولتی / جاری </t>
  </si>
  <si>
    <t xml:space="preserve"> جمع بدهکاران بابت اعتبارات اسنادی پرداخت شده هر شخص از 5تا 10میلیارد ریال غیر دولتی / جاری </t>
  </si>
  <si>
    <t xml:space="preserve"> جمع سایر تسهیلات اعطایی به ارز  هر شخص از 5تا 10میلیارد ریال غیر دولتی / جاری </t>
  </si>
  <si>
    <t xml:space="preserve"> جمع سایر تسهیلات اعطایی به ریال هر شخص از 5تا 10 میلیارد ریال غیر دولتی / جاری </t>
  </si>
  <si>
    <t xml:space="preserve"> جمع قرض الحسنه  هر شخص از 5تا 10 میلیارد ریال غیر دولتی / جاری </t>
  </si>
  <si>
    <t xml:space="preserve"> جمع  مرابحه/  هر شخص از 5تا 10 میلیارد ریال غیر دولتی / جاری </t>
  </si>
  <si>
    <t xml:space="preserve"> جمع  استصناع  هر شخص از 5تا 10 میلیارد ریال غیر دولتی / جاری </t>
  </si>
  <si>
    <t xml:space="preserve"> جمع خرید دین  هر شخص از 5تا 10 میلیارد ریال غیر دولتی / جاری </t>
  </si>
  <si>
    <t xml:space="preserve"> جمع سلف  هر شخص از 5تا 10 میلیارد ریال غیر دولتی / جاری </t>
  </si>
  <si>
    <t xml:space="preserve"> جمع اجاره بشرط تمليك  هر شخص از 5تا 10 میلیارد ریال غیر دولتی / جاری </t>
  </si>
  <si>
    <t xml:space="preserve"> جمع جعاله  هر شخص از 5تا 10 میلیارد ریال غیر دولتی / جاری </t>
  </si>
  <si>
    <t xml:space="preserve"> جمع فروش اقساطی  هر شخص از 5تا 10 میلیارد ریال غیر دولتی / جاری </t>
  </si>
  <si>
    <t xml:space="preserve">جمع ساير تسهيلات ارزی - شعب خارج  هر شخص از 1تا 5 میلیارد  ریال </t>
  </si>
  <si>
    <t xml:space="preserve"> جمع بدهکاران بابت کارت های اعتباری پرداخت شده  هر شخص از 1تا 5 میلیارد ریال غیر دولتی / جاری </t>
  </si>
  <si>
    <t xml:space="preserve"> جمع بدهکاران بابت ضمانت نامه های پرداخت شده  هر شخص از 1تا 5  میلیارد ریال غیر دولتی / جاری </t>
  </si>
  <si>
    <t xml:space="preserve"> جمع بدهکاران بابت اعتبارات اسنادی پرداخت شده هر شخص از 1تا 5 میلیارد ریال غیر دولتی / جاری </t>
  </si>
  <si>
    <t xml:space="preserve"> جمع سایر تسهیلات اعطایی به ارز  هر شخص از 1تا 5 میلیارد ریال غیر دولتی / جاری </t>
  </si>
  <si>
    <t xml:space="preserve"> جمع سایر تسهیلات اعطایی به ریال هر شخص از 1تا 5  میلیارد ریال غیر دولتی / جاری </t>
  </si>
  <si>
    <t xml:space="preserve"> جمع قرض الحسنه  هر شخص از 1تا 5 میلیارد ریال غیر دولتی / جاری </t>
  </si>
  <si>
    <t xml:space="preserve"> جمع  مرابحه/  هر شخص از 1تا 5 میلیارد ریال غیر دولتی / جاری </t>
  </si>
  <si>
    <t xml:space="preserve"> جمع  استصناع  هر شخص از 1تا 5  میلیارد ریال غیر دولتی / جاری </t>
  </si>
  <si>
    <t xml:space="preserve"> جمع خرید دین  هر شخص از 1تا 5  میلیارد ریال غیر دولتی / جاری </t>
  </si>
  <si>
    <t xml:space="preserve"> جمع سلف  هر شخص از 1تا 5  میلیارد ریال غیر دولتی / جاری </t>
  </si>
  <si>
    <t xml:space="preserve"> جمع اجاره بشرط تمليك  هر شخص از 1تا 5  میلیارد ریال غیر دولتی / جاری </t>
  </si>
  <si>
    <t xml:space="preserve"> جمع جعاله  هر شخص از 1تا 5  میلیارد ریال غیر دولتی / جاری </t>
  </si>
  <si>
    <t xml:space="preserve">جمع ساير تسهيلات ارزی - شعب خارج هر شخص تا 1 میلیارد ریال     </t>
  </si>
  <si>
    <t xml:space="preserve">جمع ساير تسهيلات ارزی - شعب خارج هر شخص از 5 تا 10 میلیارد ریال  </t>
  </si>
  <si>
    <t>کد سیستم 230</t>
  </si>
  <si>
    <t>کد سیستم 220</t>
  </si>
  <si>
    <t>کد سیستم 210</t>
  </si>
  <si>
    <t>کد سیستم 190</t>
  </si>
  <si>
    <t>کد سیستم 120</t>
  </si>
  <si>
    <t>کد سیستم 130</t>
  </si>
  <si>
    <t>وثایق  مطالبات غیر جاری (مطالبات سررسید گذشته)</t>
  </si>
  <si>
    <t xml:space="preserve">کد های متناظر با عقود در مطالبات سررسید گذشته </t>
  </si>
  <si>
    <t>ضریب تعدیل</t>
  </si>
  <si>
    <t>E0940</t>
  </si>
  <si>
    <t>B0530</t>
  </si>
  <si>
    <t>E0960</t>
  </si>
  <si>
    <t>سود دريافتني تسهيلات/ غیردولتی / فروش اقساطی/  سررسید گذشته</t>
  </si>
  <si>
    <t>وجه التزام دريافتني/ غیردولتی / فروش اقساطی/  سررسید گذشته</t>
  </si>
  <si>
    <t>(ذخيره عمومی مطالبات سررسيد گذشته فروش اقساطی)</t>
  </si>
  <si>
    <t>(ذخيره اختصاصی مطالبات سررسيد گذشته فروش اقساطی)</t>
  </si>
  <si>
    <t xml:space="preserve"> جمع مطالبات سررسيد گذشته  فروش اقساطی غیر دولتی  </t>
  </si>
  <si>
    <t>سود دريافتني تسهيلات/ غیردولتی / جعاله/  سررسید گذشته</t>
  </si>
  <si>
    <t>وجه التزام دريافتني/ غیردولتی / جعاله/  سررسید گذشته</t>
  </si>
  <si>
    <t>(ذخيره عمومی مطالبات سررسيد گذشته جعاله)</t>
  </si>
  <si>
    <t>(ذخيره اختصاصی مطالبات سررسيد گذشته جعاله)</t>
  </si>
  <si>
    <t xml:space="preserve"> جمع مطالبات سررسيد گذشته  جعاله غیر دولتی  </t>
  </si>
  <si>
    <t>B0550</t>
  </si>
  <si>
    <t>B0560</t>
  </si>
  <si>
    <t>سود دريافتني تسهيلات/ غیردولتی /  اجاره به شرط تملیک /  سررسید گذشته</t>
  </si>
  <si>
    <t>وجه التزام دريافتني/ غیردولتی /  اجاره به شرط تملیک /  سررسید گذشته</t>
  </si>
  <si>
    <t>(ذخيره عمومی مطالبات سررسيد گذشته  اجاره به شرط تملیک )</t>
  </si>
  <si>
    <t>(ذخيره اختصاصی مطالبات سررسيد گذشته  اجاره به شرط تملیک )</t>
  </si>
  <si>
    <t xml:space="preserve"> جمع مطالبات سررسيد گذشته   اجاره به شرط تملیک غیر دولتی  </t>
  </si>
  <si>
    <t>سود دريافتني تسهيلات/ غیردولتی / سلف /  سررسید گذشته</t>
  </si>
  <si>
    <t>وجه التزام دريافتني/ غیردولتی / سلف /  سررسید گذشته</t>
  </si>
  <si>
    <t>(ذخيره عمومی مطالبات سررسيد گذشته سلف )</t>
  </si>
  <si>
    <t>(ذخيره اختصاصی مطالبات سررسيد گذشته سلف )</t>
  </si>
  <si>
    <t xml:space="preserve"> جمع مطالبات سررسيد گذشته  سلف غیر دولتی  </t>
  </si>
  <si>
    <t>سود دريافتني تسهيلات/ غیردولتی /  مضاربه /  سررسید گذشته</t>
  </si>
  <si>
    <t>وجه التزام دريافتني/ غیردولتی /  مضاربه /  سررسید گذشته</t>
  </si>
  <si>
    <t>(ذخيره عمومی مطالبات سررسيد گذشته  مضاربه )</t>
  </si>
  <si>
    <t>(ذخيره اختصاصی مطالبات سررسيد گذشته  مضاربه )</t>
  </si>
  <si>
    <t xml:space="preserve"> جمع مطالبات سررسيد گذشته   مضاربه غیر دولتی  </t>
  </si>
  <si>
    <t>سود دريافتني تسهيلات/ غیردولتی /  مشارکت مدنی /  سررسید گذشته</t>
  </si>
  <si>
    <t>وجه التزام دريافتني/ غیردولتی /  مشارکت مدنی /  سررسید گذشته</t>
  </si>
  <si>
    <t>(ذخيره عمومی مطالبات سررسيد گذشته  مشارکت مدنی )</t>
  </si>
  <si>
    <t>(ذخيره اختصاصی مطالبات سررسيد گذشته  مشارکت مدنی )</t>
  </si>
  <si>
    <t xml:space="preserve"> جمع مطالبات سررسيد گذشته   مشارکت مدنی غیر دولتی  </t>
  </si>
  <si>
    <t>سود دريافتني تسهيلات/ غیردولتی / خرید دین/  سررسید گذشته</t>
  </si>
  <si>
    <t>وجه التزام دريافتني/ غیردولتی / خرید دین/  سررسید گذشته</t>
  </si>
  <si>
    <t>(ذخيره عمومی مطالبات سررسيد گذشته خرید دین</t>
  </si>
  <si>
    <t>(ذخيره اختصاصی مطالبات سررسيد گذشته خرید دین</t>
  </si>
  <si>
    <t xml:space="preserve"> جمع مطالبات سررسيد گذشته  خرید دین غیر دولتی  </t>
  </si>
  <si>
    <t>سود دريافتني تسهيلات/ غیردولتی / مرابحه /  سررسید گذشته</t>
  </si>
  <si>
    <t>وجه التزام دريافتني/ غیردولتی / مرابحه /  سررسید گذشته</t>
  </si>
  <si>
    <t>(ذخيره عمومی مطالبات سررسيد گذشته مرابحه )</t>
  </si>
  <si>
    <t>(ذخيره اختصاصی مطالبات سررسيد گذشته مرابحه )</t>
  </si>
  <si>
    <t xml:space="preserve"> جمع مطالبات سررسيد گذشته  مرابحه غیر دولتی  </t>
  </si>
  <si>
    <t>سود دريافتني تسهيلات/ غیردولتی / استصناع /  سررسید گذشته</t>
  </si>
  <si>
    <t>وجه التزام دريافتني/ غیردولتی / استصناع /  سررسید گذشته</t>
  </si>
  <si>
    <t>(ذخيره عمومی مطالبات سررسيد گذشته استصناع )</t>
  </si>
  <si>
    <t>(ذخيره اختصاصی مطالبات سررسيد گذشته استصناع )</t>
  </si>
  <si>
    <t xml:space="preserve"> جمع مطالبات سررسيد گذشته  استصناع غیر دولتی  </t>
  </si>
  <si>
    <t>سود دريافتني تسهيلات/ غیردولتی / قرض الحسنه  /  سررسید گذشته</t>
  </si>
  <si>
    <t>وجه التزام دريافتني/ غیردولتی / قرض الحسنه  /  سررسید گذشته</t>
  </si>
  <si>
    <t>(ذخيره عمومی مطالبات سررسيد گذشته قرض الحسنه  )</t>
  </si>
  <si>
    <t>(ذخيره اختصاصی مطالبات سررسيد گذشته قرض الحسنه  )</t>
  </si>
  <si>
    <t xml:space="preserve"> جمع مطالبات سررسيد گذشته  قرض الحسنه  غیر دولتی  </t>
  </si>
  <si>
    <t>سود دريافتني تسهيلات/ غیردولتی /  سایر تسهیلات اعطایی /  سررسید گذشته</t>
  </si>
  <si>
    <t>وجه التزام دريافتني/ غیردولتی /  سایر تسهیلات اعطایی /  سررسید گذشته</t>
  </si>
  <si>
    <t>(ذخيره عمومی مطالبات سررسيد گذشته  سایر تسهیلات اعطایی )</t>
  </si>
  <si>
    <t>(ذخيره اختصاصی مطالبات سررسيد گذشته  سایر تسهیلات اعطایی )</t>
  </si>
  <si>
    <t xml:space="preserve"> جمع مطالبات سررسيد گذشته سایر تسهیلات اعطایی غیر دولتی  </t>
  </si>
  <si>
    <t>E1055</t>
  </si>
  <si>
    <t>E1042</t>
  </si>
  <si>
    <t>سود دريافتني تسهيلات به ارز /  سررسید گذشته</t>
  </si>
  <si>
    <t>وجه التزام دريافتني به ارز / سررسید گذشته</t>
  </si>
  <si>
    <t>(ذخيره عمومی مطالبات سررسيد گذشته تسهيلات به ارز )</t>
  </si>
  <si>
    <t>(ذخيره اختصاصی مطالبات سررسيد گذشته تسهيلات به ارز )</t>
  </si>
  <si>
    <t xml:space="preserve"> جمع مطالبات سررسيد گذشته  تسهيلات به ارز غیر دولتی  </t>
  </si>
  <si>
    <t>سود دريافتني تسهيلات/ غیردولتی / بدهکاران بابت کارت های اعتباری/  سررسید گذشته</t>
  </si>
  <si>
    <t>وجه التزام دريافتني/ غیردولتی / بدهکاران بابت کارت های اعتباری/  سررسید گذشته</t>
  </si>
  <si>
    <t>(ذخيره عمومی مطالبات سررسيد گذشته بدهکاران بابت کارت های اعتباری</t>
  </si>
  <si>
    <t>(ذخيره اختصاصی مطالبات سررسيد گذشته بدهکاران بابت کارت های اعتباری</t>
  </si>
  <si>
    <t xml:space="preserve"> جمع مطالبات سررسيد گذشته  بدهکاران بابت کارت های اعتباری غیر دولتی  </t>
  </si>
  <si>
    <t>4/1/240</t>
  </si>
  <si>
    <t>مطالبات سررسيد گذشته تسهيلات ارزی / شعب خارج</t>
  </si>
  <si>
    <t>کد سیستم 240</t>
  </si>
  <si>
    <t>E0990</t>
  </si>
  <si>
    <t>E1010</t>
  </si>
  <si>
    <t>سود دريافتني تسهيلات/ غیردولتی / فروش اقساطی/  معوق</t>
  </si>
  <si>
    <t>S0590</t>
  </si>
  <si>
    <t>سود معوق تسهيلات / بخش غير دولتي / فروش اقساطی /  معوق</t>
  </si>
  <si>
    <t>s0610</t>
  </si>
  <si>
    <t>سود معوق تسهیلات تبصره ای به تعهد دولت/ فروش اقساطی/ طبقه معوق</t>
  </si>
  <si>
    <t>S0766</t>
  </si>
  <si>
    <t>وجه التزام معوق تسهیلات اعطایی به ریال /غیر دولتی / فروش اقساطی /  معوق</t>
  </si>
  <si>
    <t>S0769</t>
  </si>
  <si>
    <t>وجه التزام معوق سایر مطالبات / فروش اقساطی /  معوق</t>
  </si>
  <si>
    <t>(ذخيره عمومی مطالبات معوق فروش اقساطی)</t>
  </si>
  <si>
    <t>(ذخيره اختصاصی مطالبات معوق فروش اقساطی)</t>
  </si>
  <si>
    <t>وجه التزام دريافتني/ غیردولتی / جعاله/  معوق</t>
  </si>
  <si>
    <t>سود معوق تسهيلات / بخش غير دولتي / جعاله /  معوق</t>
  </si>
  <si>
    <t>سود معوق تسهیلات تبصره ای به تعهد دولت/ جعاله/ طبقه معوق</t>
  </si>
  <si>
    <t>وجه التزام معوق تسهیلات اعطایی به ریال /غیر دولتی / جعاله /  معوق</t>
  </si>
  <si>
    <t>وجه التزام معوق سایر مطالبات / جعاله /  معوق</t>
  </si>
  <si>
    <t>(ذخيره عمومی مطالبات معوق جعاله)</t>
  </si>
  <si>
    <t>(ذخيره اختصاصی مطالبات معوق جعاله)</t>
  </si>
  <si>
    <t xml:space="preserve"> جمع مطالبات معوق  جعاله غیر دولتی  </t>
  </si>
  <si>
    <t>سود معوق تسهيلات / بخش غير دولتي / اجاره به شرط تملیک /  معوق</t>
  </si>
  <si>
    <t>سود معوق تسهیلات تبصره ای به تعهد دولت/اجاره به شرط تملیک/ طبقه معوق</t>
  </si>
  <si>
    <t>وجه التزام معوق تسهیلات اعطایی به ریال /غیر دولتی / اجاره به شرط تملیک /  معوق</t>
  </si>
  <si>
    <t>وجه التزام معوق سایر مطالبات / اجاره به شرط تملیک /  معوق</t>
  </si>
  <si>
    <t>وجه التزام دريافتني/ غیردولتی / سلف /  معوق</t>
  </si>
  <si>
    <t>وجه التزام معوق تسهیلات اعطایی به ریال /غیر دولتی / سلف /  معوق</t>
  </si>
  <si>
    <t>وجه التزام معوق سایر مطالبات / سلف /  معوق</t>
  </si>
  <si>
    <t>(ذخيره عمومی مطالبات معوق سلف )</t>
  </si>
  <si>
    <t>(ذخيره اختصاصی مطالبات معوق سلف )</t>
  </si>
  <si>
    <t xml:space="preserve"> جمع مطالبات معوق  سلف غیر دولتی  </t>
  </si>
  <si>
    <t>وجه التزام دريافتني/ غیردولتی /  مضاربه /  معوق</t>
  </si>
  <si>
    <t>سود معوق تسهيلات / بخش غير دولتي / مضاربه /  معوق</t>
  </si>
  <si>
    <t>سود معوق تسهیلات تبصره ای به تعهد دولت/مضاربه/ طبقه معوق</t>
  </si>
  <si>
    <t>وجه التزام معوق تسهیلات اعطایی به ریال /غیر دولتی / مضاربه /  معوق</t>
  </si>
  <si>
    <t>وجه التزام معوق سایر مطالبات / مضاربه /  معوق</t>
  </si>
  <si>
    <t xml:space="preserve"> جمع مطالبات معوق  مضاربه غیر دولتی  </t>
  </si>
  <si>
    <t>سود دريافتني تسهيلات/ غیردولتی /  مشارکت مدنی /  معوق</t>
  </si>
  <si>
    <t>وجه التزام دريافتني/ غیردولتی /  مشارکت مدنی /  معوق</t>
  </si>
  <si>
    <t>(ذخيره اختصاصی مطالبات معوق  مشارکت مدنی )</t>
  </si>
  <si>
    <t>وجه التزام دريافتني/ غیردولتی / خرید دین/  معوق</t>
  </si>
  <si>
    <t>وجه التزام معوق تسهیلات اعطایی به ریال /غیر دولتی / خرید دین /  معوق</t>
  </si>
  <si>
    <t>وجه التزام معوق سایر مطالبات / خرید دین /  معوق</t>
  </si>
  <si>
    <t>(ذخيره عمومی مطالبات معوق خرید دین</t>
  </si>
  <si>
    <t>(ذخيره اختصاصی مطالبات معوق خرید دین</t>
  </si>
  <si>
    <t xml:space="preserve"> جمع مطالبات معوق  خرید دین غیر دولتی  </t>
  </si>
  <si>
    <t>وجه التزام دريافتني/ غیردولتی / مرابحه /  معوق</t>
  </si>
  <si>
    <t>وجه التزام معوق تسهیلات اعطایی به ریال /غیر دولتی / مرابحه /  معوق</t>
  </si>
  <si>
    <t>وجه التزام معوق سایر مطالبات / مرابحه /  معوق</t>
  </si>
  <si>
    <t>(ذخيره عمومی مطالبات معوق مرابحه )</t>
  </si>
  <si>
    <t xml:space="preserve"> جمع مطالبات معوق  مرابحه غیر دولتی  </t>
  </si>
  <si>
    <t>وجه التزام دريافتني/ غیردولتی / استصناع /  معوق</t>
  </si>
  <si>
    <t>وجه التزام معوق تسهیلات اعطایی به ریال /غیر دولتی / استصناع /  معوق</t>
  </si>
  <si>
    <t>وجه التزام معوق سایر مطالبات / استصناع /  معوق</t>
  </si>
  <si>
    <t>(ذخيره عمومی مطالبات معوق استصناع )</t>
  </si>
  <si>
    <t>(ذخيره اختصاصی مطالبات معوق استصناع )</t>
  </si>
  <si>
    <t>وجه التزام دريافتني/ غیردولتی / قرض الحسنه  / معوق</t>
  </si>
  <si>
    <t>(ذخيره اختصاصی مطالبات معوق قرض الحسنه  )</t>
  </si>
  <si>
    <t xml:space="preserve"> جمع مطالبات معوق  قرض الحسنه  غیر دولتی  </t>
  </si>
  <si>
    <t>مطالبات معوق بدهي مشتريان بابت ما به التفاوت نرخ ارز فاينانس  غيردولتي/ سایر تسهیلات اعطایی شرکت سین</t>
  </si>
  <si>
    <t>مطالبات معوق ت بدهي مشتريان بابت مابه التفاوت نرخ ارز ( موارد غير معاف) غيردولتي /سایر تسهیلات اعطایی شرکت میخ</t>
  </si>
  <si>
    <t>مطالبات معوق طرح مجتمع مسكوني بانك مسكن/ غير دولتي /سایر تسهیلات اعطایی شرکت باربری</t>
  </si>
  <si>
    <t>مطالبات معوق اسناد و بروات ريالي واخواست شده /  غير دولتي/سایر تسهیلات اعطایی شرکت کشتیرانی</t>
  </si>
  <si>
    <t>مطالبات معوق اسناد وبروات ارزي واخواست شده /  غير دولتي/سایر تسهیلات اعطایی شرکت کشتیرانی</t>
  </si>
  <si>
    <t>وجه التزام معوق سایر مطالبات / سایر تسهیلات اعطایی /  معوق</t>
  </si>
  <si>
    <t>(ذخيره اختصاصی مطالبات معوق  سایر تسهیلات اعطایی )</t>
  </si>
  <si>
    <t xml:space="preserve"> جمع مطالبات معوق سایر تسهیلات اعطایی غیر دولتی  </t>
  </si>
  <si>
    <t>E1050</t>
  </si>
  <si>
    <t>E1044</t>
  </si>
  <si>
    <t>سود دريافتني تسهيلات به ارز /  معوق</t>
  </si>
  <si>
    <t>وجه التزام دريافتني به ارز / معوق</t>
  </si>
  <si>
    <t>S0595</t>
  </si>
  <si>
    <t>سود معوق تسهيلات اعطايي به ارز/ بخش غير دولتي/ معوق</t>
  </si>
  <si>
    <t>S0621</t>
  </si>
  <si>
    <t>سود و کارمزد معوق به ارز</t>
  </si>
  <si>
    <t>S0768</t>
  </si>
  <si>
    <t>وجه التزام معوق تسهیلات اعطایی به ارز/غیردولتی/ معوق</t>
  </si>
  <si>
    <t>(ذخيره عمومی مطالبات معوق تسهيلات به ارز )</t>
  </si>
  <si>
    <t>(ذخيره اختصاصی مطالبات معوق تسهيلات به ارز )</t>
  </si>
  <si>
    <t>وجه التزام دريافتني/ غیردولتی / بدهکاران بابت کارت های اعتباری/  معوق</t>
  </si>
  <si>
    <t>(ذخيره عمومی مطالبات معوق بدهکاران بابت کارت های اعتباری</t>
  </si>
  <si>
    <t>(ذخيره اختصاصی مطالبات معوق بدهکاران بابت کارت های اعتباری</t>
  </si>
  <si>
    <t xml:space="preserve"> جمع مطالبات معوق  بدهکاران بابت کارت های اعتباری غیر دولتی  </t>
  </si>
  <si>
    <t>مطالبات معوق تسهيلات ارزی / شعب خارج</t>
  </si>
  <si>
    <t>خالص مطالبات غیر جاری (اصل و سود و وجه التزام به کسر ذخیره اختصاصی مربوطه) مبلغ ذخیره اختصاصی  50% و بالاتر از آن نسبت به مانده مطالبات غیر جاری</t>
  </si>
  <si>
    <t xml:space="preserve">وثایق مطالبات غیر جاری ( مطالبات مشکوک الوصول) </t>
  </si>
  <si>
    <t>E0965</t>
  </si>
  <si>
    <t>E0945</t>
  </si>
  <si>
    <t>وجه التزام دريافتني/ غیردولتی / فروش اقساطی/ مشکوک الوصول</t>
  </si>
  <si>
    <t>(ذخيره عمومی مطالبات مشکوک الوصول فروش اقساطی)</t>
  </si>
  <si>
    <t>(ذخيره اختصاصی مطالبات مشکوک الوصول فروش اقساطی)</t>
  </si>
  <si>
    <t xml:space="preserve"> جمع مطالبات مشکوک الوصول  جعاله غیر دولتی  </t>
  </si>
  <si>
    <t>وجه التزام دريافتني/ غیردولتی /  اجاره به شرط تملیک /  مشکوک الوصول</t>
  </si>
  <si>
    <t>وجه التزام دريافتني/ غیردولتی / سلف /  مشکوک الوصول</t>
  </si>
  <si>
    <t>(ذخيره عمومی مطالبات مشکوک الوصول سلف )</t>
  </si>
  <si>
    <t>(ذخيره اختصاصی مطالبات مشکوک الوصول سلف )</t>
  </si>
  <si>
    <t xml:space="preserve"> جمع مطالبات مشکوک الوصول  سلف غیر دولتی  </t>
  </si>
  <si>
    <t>(ذخيره عمومی مطالبات مشکوک الوصول  مضاربه )</t>
  </si>
  <si>
    <t>سود دريافتني تسهيلات/ غیردولتی /  مشارکت مدنی /  مشکوک الوصول</t>
  </si>
  <si>
    <t>وجه التزام دريافتني/ غیردولتی /  مشارکت مدنی /  مشکوک الوصول</t>
  </si>
  <si>
    <t>(ذخيره اختصاصی مطالبات مشکوک الوصول  مشارکت مدنی )</t>
  </si>
  <si>
    <t>وجه التزام دريافتني/ غیردولتی / خرید دین/  مشکوک الوصول</t>
  </si>
  <si>
    <t>(ذخيره عمومی مطالبات مشکوک الوصول خرید دین</t>
  </si>
  <si>
    <t>(ذخيره اختصاصی مطالبات مشکوک الوصول خرید دین</t>
  </si>
  <si>
    <t xml:space="preserve"> جمع مطالبات مشکوک الوصول  خرید دین غیر دولتی  </t>
  </si>
  <si>
    <t>وجه التزام دريافتني/ غیردولتی / قرض الحسنه  / مشکوک الوصول</t>
  </si>
  <si>
    <t>(ذخيره اختصاصی مطالبات مشکوک الوصول قرض الحسنه  )</t>
  </si>
  <si>
    <t xml:space="preserve"> جمع مطالبات مشکوک الوصول سایر تسهیلات اعطایی غیر دولتی  </t>
  </si>
  <si>
    <t>E1046</t>
  </si>
  <si>
    <t>سود دريافتني تسهيلات به ارز /  مشکوک الوصول</t>
  </si>
  <si>
    <t>وجه التزام دريافتني به ارز / مشکوک الوصول</t>
  </si>
  <si>
    <t>(ذخيره عمومی مطالبات مشکوک الوصول تسهيلات به ارز )</t>
  </si>
  <si>
    <t>(ذخيره اختصاصی مطالبات مشکوک الوصول تسهيلات به ارز )</t>
  </si>
  <si>
    <t>C0801</t>
  </si>
  <si>
    <t>C0802</t>
  </si>
  <si>
    <t>C0803</t>
  </si>
  <si>
    <t>سود دريافتني تسهيلات/ غیردولتی / بدهکاران بابت اعتبار اسنادي/ مشکوک الوصول</t>
  </si>
  <si>
    <t>وجه التزام دريافتني/ غیردولتی / بدهکاران بابت  بابت اعتبار اسنادي/  مشکوک الوصول</t>
  </si>
  <si>
    <t>(ذخيره عمومی مطالبات مشکوک الوصول بدهکاران بابت   اعتبار اسنادي</t>
  </si>
  <si>
    <t>(ذخيره اختصاصی مطالبات مشکوک الوصول بدهکاران بابت   اعتبار اسنادي</t>
  </si>
  <si>
    <t xml:space="preserve"> جمع مطالبات مشکوک الوصول  بدهکاران بابت اعتبار اسنادي غیر دولتی  </t>
  </si>
  <si>
    <t>C0815</t>
  </si>
  <si>
    <t>C0816</t>
  </si>
  <si>
    <t>وجه التزام دريافتني/ غیردولتی / بدهکاران بابت ضمانت نامه/ مشکوک الوصول</t>
  </si>
  <si>
    <t>s0620</t>
  </si>
  <si>
    <t>سود و كارمزد معوق / غیردولتی / بدهکاران بابت ضمانت نامه</t>
  </si>
  <si>
    <t>(ذخيره عمومی مطالبات مشکوک الوصول بدهکاران بابت ضمانت نامه</t>
  </si>
  <si>
    <t>(ذخيره اختصاصی مطالبات مشکوک الوصول بدهکاران بابت ضمانت نامه</t>
  </si>
  <si>
    <t xml:space="preserve"> جمع مطالبات مشکوک الوصول  بدهکاران  بابت ضمانت نامه غیر دولتی  </t>
  </si>
  <si>
    <t>مطالبات مشکوک الوصول تسهيلات ارزی / شعب خارج</t>
  </si>
  <si>
    <t xml:space="preserve"> جمع مطالبات مشکوک الوصول  بدهکاران بابت کارت های اعتباری غیر دولتی  </t>
  </si>
  <si>
    <t>کد سیستم 390</t>
  </si>
  <si>
    <r>
      <t xml:space="preserve">مانده تعدیل شده با احتساب وثایق و ضریب تبدیل            </t>
    </r>
    <r>
      <rPr>
        <b/>
        <sz val="8"/>
        <rFont val="B Mitra"/>
        <charset val="178"/>
      </rPr>
      <t>(E"=E-(C*(1-H</t>
    </r>
  </si>
  <si>
    <t>وثایق  تعهدات بابت اعتبارات اسنادی صادر یا تأیید شده</t>
  </si>
  <si>
    <t>تعهدات مشتریان بابت اعتبارات اسنادي باز شده شرکت سین</t>
  </si>
  <si>
    <t>تعهدات مشتریان بابت اعتبارات اسنادي باز شده شرکت باربری</t>
  </si>
  <si>
    <t>تعهدات مشتریان بابت اعتبارات اسنادي باز شده شرکت کشتیرانی</t>
  </si>
  <si>
    <t>تعهدات مشتریان بابت اعتبارات اسنادي باز شده شرکت سامسونگ</t>
  </si>
  <si>
    <t>220/000/000/000</t>
  </si>
  <si>
    <t>120/000/000</t>
  </si>
  <si>
    <t>9/140/000/000</t>
  </si>
  <si>
    <t>920/000/000</t>
  </si>
  <si>
    <t>550/000/000</t>
  </si>
  <si>
    <t>350/000/000</t>
  </si>
  <si>
    <t>8/790/000/000</t>
  </si>
  <si>
    <t>219/080/000/000</t>
  </si>
  <si>
    <t>350/000/000*./88=308/000/000   وثیقه اعتبار اسنادی</t>
  </si>
  <si>
    <t>چون وثیقه ندارد صفر است</t>
  </si>
  <si>
    <t>9/140/000/000-308/000/000=8/832/000/000</t>
  </si>
  <si>
    <t>مانده پس از ضریب تعدیل</t>
  </si>
  <si>
    <t>24/000/000</t>
  </si>
  <si>
    <t>44/000/000/000</t>
  </si>
  <si>
    <t>1/828/000/000</t>
  </si>
  <si>
    <t>24/000/000*./7=16/800/000   وثیقه املاک</t>
  </si>
  <si>
    <t>44/000/000/000*0=0  وثیقه نقدی</t>
  </si>
  <si>
    <t>24/000/000-16/800/000=7/200/000</t>
  </si>
  <si>
    <t>44/000/000/000-920/000/000=43/080/000/000 چون وثیقه نقدی است وثیقه از مانده کم می شود</t>
  </si>
  <si>
    <t>1/828/000/000       چون وثیقه ارشمند ندارد کل مبلغ ضربدر ضریب ریسک می شود</t>
  </si>
  <si>
    <t>7/200/000</t>
  </si>
  <si>
    <t>43/080/000/000</t>
  </si>
  <si>
    <t>1/520/000/000</t>
  </si>
  <si>
    <t>تا 10% سرمایه لایه یک</t>
  </si>
  <si>
    <t>کل مبلغ سرمایه گذاری</t>
  </si>
  <si>
    <t>کد سیستم 170</t>
  </si>
  <si>
    <t xml:space="preserve">معین </t>
  </si>
  <si>
    <t xml:space="preserve"> صندوق مالی توسعه تکنولوژی ایران 6 درصد</t>
  </si>
  <si>
    <t>بیمه معلم61/. درصد</t>
  </si>
  <si>
    <t xml:space="preserve"> سپرده گذاری مرکزی اوراق بهادار و تسویه وجوه 5 درصد</t>
  </si>
  <si>
    <t>مشاوره رتیه بندی اعتباری ایران 6/77 درصد</t>
  </si>
  <si>
    <t>صندوق سرمایه گذاری با درآمد ثابت کاردان 0درصد</t>
  </si>
  <si>
    <t>بانک شرکت اسلامی تامین مالی تجاری - دلار02/. درصد</t>
  </si>
  <si>
    <t>تفضیلی</t>
  </si>
  <si>
    <t>چون سرمایه لایه یک منفی است 10% سرمایه لایه یک می شود صفر</t>
  </si>
  <si>
    <t>کارگزاری بانک تجارت100درصد</t>
  </si>
  <si>
    <t>بانک قرض الحسنه مهر ایران11/7درصد)</t>
  </si>
  <si>
    <t>صرافی تجارت100درصد</t>
  </si>
  <si>
    <t>سرمایه گذاری ایرانیان100درصد</t>
  </si>
  <si>
    <t>تأمین سرمایه کاردان33/3درصد</t>
  </si>
  <si>
    <t>توسعه انرزی تجارت ایرانیان20درصد</t>
  </si>
  <si>
    <t>صندوق اختصاصی بازارگردان تجارت ایرانیان اعتماد</t>
  </si>
  <si>
    <t>صندوق سرمابه گذاری مشترک توسعه بازار سرمایه</t>
  </si>
  <si>
    <t>صندوق سرمایه گذاری اختصاصی بازارگردان صبانیک</t>
  </si>
  <si>
    <t>صندوق سرمایه گذاری سهام بزرگ کاردان</t>
  </si>
  <si>
    <t>صندوق سرمایه گذاری تجارت شاخص کاردان</t>
  </si>
  <si>
    <t>بانك تجارتي ايران و اروپا  (E.I.H)- يورو 19/6درصد</t>
  </si>
  <si>
    <t>پرشيا اينتر نشنال بانك (P.I.B)- يورو40درصد</t>
  </si>
  <si>
    <t>تريدكاپيتال بلاروس (T.C)99/98درصد</t>
  </si>
  <si>
    <t>سرمایه لایه اول</t>
  </si>
  <si>
    <t>بهای تمام شده سرمایه گذاری مازاد بر 10%سرمایه عادی نهاد ذی ربط</t>
  </si>
  <si>
    <t>بهای تمام شده سرمایه گذاری تا 10% در سهام عادی نهاد ذی ربط</t>
  </si>
  <si>
    <t>میزان کسورات از سرمایه لایه یک</t>
  </si>
  <si>
    <t>بهای تمام شده سرمایه گذاری در سهام عادی نهاد ذی ربط</t>
  </si>
  <si>
    <t>بهای تمام شده سرمایه گذاری در اوراق بهادارنهاد ذی ربط</t>
  </si>
  <si>
    <t>مجموع بهای تمام شده سرمایه گذاری در سهام عادی و اوراق بهادارنهاد ذی ربط</t>
  </si>
  <si>
    <t>سرمایه گذاری البرز</t>
  </si>
  <si>
    <t xml:space="preserve"> لیزینگ ایرانیان</t>
  </si>
  <si>
    <t xml:space="preserve"> تجارت الکترونیک پارسیان</t>
  </si>
  <si>
    <t xml:space="preserve"> ایران کیش</t>
  </si>
  <si>
    <t xml:space="preserve"> بورس انرژی</t>
  </si>
  <si>
    <t xml:space="preserve"> بورس اوراق بهادار</t>
  </si>
  <si>
    <t xml:space="preserve"> انبارهای عمومی</t>
  </si>
  <si>
    <t>کشت و صنعت خوزستان</t>
  </si>
  <si>
    <t xml:space="preserve"> شرکت سیمرغ</t>
  </si>
  <si>
    <t>ایران پوپلین</t>
  </si>
  <si>
    <t>فلاحتی اصفهانیها</t>
  </si>
  <si>
    <t>سامانه هی یکپارچه سیمرغ تجارت</t>
  </si>
  <si>
    <t xml:space="preserve"> آزاد راه تهران ساوه</t>
  </si>
  <si>
    <t xml:space="preserve"> فروش املاک مازاد بانک ها</t>
  </si>
  <si>
    <t>صنعتی پایوند توس</t>
  </si>
  <si>
    <t xml:space="preserve"> عمران مسکن سازان یزد</t>
  </si>
  <si>
    <t>شرکت الکترونیکی پرداخت کارت</t>
  </si>
  <si>
    <t xml:space="preserve"> نیرو گاه جهرم</t>
  </si>
  <si>
    <t>خورشید درخشان توس</t>
  </si>
  <si>
    <t>داراییهای موزون شده  به ریسک اعتباری (سرمایه گذاری)</t>
  </si>
  <si>
    <t>بهای تمام شده مازاد بر10% سرمایه لایه یک</t>
  </si>
  <si>
    <t>کل10% سرمایه لایه یک</t>
  </si>
  <si>
    <t>بهای تمام شده سرمایه گذاری در واحد های تابعه ای که نهاد مالی محسوب نمی گردد(کلا از سرمایه لایه یک کسر می شود)</t>
  </si>
  <si>
    <t xml:space="preserve">شركت خدمات تجارت </t>
  </si>
  <si>
    <t xml:space="preserve">شركت آزاد راه قزوين رشت    </t>
  </si>
  <si>
    <t xml:space="preserve">شركت سرمايه گذاري و ساختماني تجارت </t>
  </si>
  <si>
    <t>شرکت آرتا تجارت زرین</t>
  </si>
  <si>
    <t>تدبيرگران فناوري اطلاعات تجارت ايرانيان</t>
  </si>
  <si>
    <t>سرمایه گذاری غیر تجاری در سایر شرکت ها (به غیر از موسسات اعتباری و شرکت های تابعه (بالای 50% سهام )غیر نهاد مالی )پس از کسر کاهش ارزش انباشته</t>
  </si>
  <si>
    <t xml:space="preserve">بهای تمام شده سرمایه گذاری غیر تجاری درموسسات اعتباری دیگر یا شرکت های تابعه نهاد مالی (سهامداری بیش  از 10% ) و شرکت های تابعه  تا سقف 10% بهای تمام شده سهام عادی </t>
  </si>
  <si>
    <t>زیرساخت فناوری تجارت ایرانیان (شركت مهندسين مشاور تجارت)</t>
  </si>
  <si>
    <t>صنایع شیمیایی پترو ایمن سپاهان</t>
  </si>
  <si>
    <t>جمع</t>
  </si>
  <si>
    <t xml:space="preserve">سرمایه‌گذاری جاري در سهام سريع المعامله در بازار(سهام تجاری) </t>
  </si>
  <si>
    <t xml:space="preserve">سرمایه‌گذاری بلند مدت در سهام سریع المعامله در بازار( شرکت های پذیرفته شده در بورس درسرمایه گذاری غیر تجاری) </t>
  </si>
  <si>
    <t xml:space="preserve">سرمایه گذاری بلند مدت در سایر سهام </t>
  </si>
  <si>
    <t>کاهش ذخیره</t>
  </si>
  <si>
    <t>سوئیفت</t>
  </si>
  <si>
    <t>اوراق بهادار دولتي (شعب خارج)</t>
  </si>
  <si>
    <t>دارایی‌ها</t>
  </si>
  <si>
    <t>دارایی ها</t>
  </si>
  <si>
    <t xml:space="preserve">موجودي نقد </t>
  </si>
  <si>
    <t>مطالبات از بانک ها و ساير موسسات اعتباري</t>
  </si>
  <si>
    <t xml:space="preserve"> تسهيلات اعطايي و مطالبات از اشخاص دولتي</t>
  </si>
  <si>
    <t xml:space="preserve"> تسهيلات اعطايي و مطالبات از اشخاص غير دولتي</t>
  </si>
  <si>
    <t xml:space="preserve"> سرمایه‌گذاری در سهام و ساير اوراق بهادار</t>
  </si>
  <si>
    <t>مطالبات از شرکت‌های فرعی و وابسته</t>
  </si>
  <si>
    <t>ساير حسابهاي دريافتني</t>
  </si>
  <si>
    <t xml:space="preserve"> دارایی‌هاي ثابت مشهود</t>
  </si>
  <si>
    <t xml:space="preserve"> دارایی‌هاي نامشهود</t>
  </si>
  <si>
    <t>سپرده قانونی</t>
  </si>
  <si>
    <t>ساير دارایی‌ها</t>
  </si>
  <si>
    <t>مانده ترازنامه</t>
  </si>
  <si>
    <t xml:space="preserve">مانده در کفایت سرمایه </t>
  </si>
  <si>
    <t>میلیون ریال</t>
  </si>
  <si>
    <t>جمع دارایی‌ها</t>
  </si>
  <si>
    <t>تعهدات مشتریان بابت اعتبار اسنادي</t>
  </si>
  <si>
    <t>تعهدات مشتریان بابت ضمانت نامه هاي صادره</t>
  </si>
  <si>
    <t>ساير تعهدات مشتریان</t>
  </si>
  <si>
    <t>سپرده ديداري نزد بانک مرکزي ساير کشورها (محدود نشده)</t>
  </si>
  <si>
    <t>تفاوت</t>
  </si>
  <si>
    <t>بانک شهر</t>
  </si>
  <si>
    <t xml:space="preserve">تسهیلات اعطایی به سایر بانک‌ها و موسسات اعتباری </t>
  </si>
  <si>
    <t>اوراق قرضه پرشيا اينترنشنال بانك پي اي بي</t>
  </si>
  <si>
    <t>وام و اعتبار به بانک های ایرانی توسط(شعب خارج  از کشور)</t>
  </si>
  <si>
    <t>ذخیره عمومی مطالبات مشکوک الوصول</t>
  </si>
  <si>
    <t>ذخيره عمومي مطالبات مشکوک الوصول</t>
  </si>
  <si>
    <t>ذخيره اختصاصي مطالبات مشکوک الوصول</t>
  </si>
  <si>
    <t>ذخيره مطالبات مشکوک الوصول</t>
  </si>
  <si>
    <t>بدهکاران بابت خرید و فروش ارز با نرخ آزاد    (ارز واگذارشده مشتریان)</t>
  </si>
  <si>
    <t>بهای تمام شده سرمایه گذاری غیر تجاری در  موسسات اعتباری دیگر یا نهاد مالی کمتر از 10% و بیش از 10% سرمایه لایه یک(سئویفت)</t>
  </si>
  <si>
    <t>بهای تمام شده سرمایه گذاری غیر تجاری در  موسسات اعتباری دیگر یا نهاد مالی کمتر از 10% و بیش از 10% سرمایه لایه یک(اوراق بهادار دولتي (شعب خارج))</t>
  </si>
  <si>
    <t>سرمایه‌گذاری جاري در سهام سريع المعامله در بازار ( تجاری)</t>
  </si>
  <si>
    <t xml:space="preserve">شرح </t>
  </si>
  <si>
    <t>مبلغ</t>
  </si>
  <si>
    <t>ضريب ريسک</t>
  </si>
  <si>
    <t>میزان سرمایه لازم</t>
  </si>
  <si>
    <t>درصد</t>
  </si>
  <si>
    <t xml:space="preserve">جمع سرمایه مورد نیاز برای پوشش ریسک بازار </t>
  </si>
  <si>
    <t>ضریب</t>
  </si>
  <si>
    <t>دارایی موزون شده به ریسک بازار</t>
  </si>
  <si>
    <t>دارایی موزون شده به ریسک عملیاتی</t>
  </si>
  <si>
    <t>شرح</t>
  </si>
  <si>
    <t>سرمایه لایه یک</t>
  </si>
  <si>
    <t>سرمایه پرداخت شده- منابع تأمین شده توسط سهامداران</t>
  </si>
  <si>
    <t>صرف سهام</t>
  </si>
  <si>
    <t>سود (زیان) انباشته‌</t>
  </si>
  <si>
    <t>اندوخته قانوني</t>
  </si>
  <si>
    <t>اندوخته احتیاطی</t>
  </si>
  <si>
    <t>ساير اندوخته‌ها</t>
  </si>
  <si>
    <t>جمع سرمایه لایه یک قبل از اعمال تعدیلات نظارتی</t>
  </si>
  <si>
    <t>کسر می شود: تعدیلات نظارتی</t>
  </si>
  <si>
    <t>بهای تمام شده سهام خزانه</t>
  </si>
  <si>
    <t>جمع تعدیلات نظارتی</t>
  </si>
  <si>
    <t>سرمایه لایه یک پس از اعمال تعدیلات نظارتی</t>
  </si>
  <si>
    <t>سرمایه لایه دو</t>
  </si>
  <si>
    <t>مبلغ تعدیل شده حاصل از تجدید ارزیابی دارایی های ثابت ، سهام و اوراق بهادار</t>
  </si>
  <si>
    <t>جمع سرمایه لایه دو</t>
  </si>
  <si>
    <t>کسر می شود:</t>
  </si>
  <si>
    <t>فزونی سرمایه لایه دو به سرمایه لایه یک</t>
  </si>
  <si>
    <t>سرمایه لایه دو قابل احتساب در سرمایه نظارتی</t>
  </si>
  <si>
    <t>سرمايه نظارتی</t>
  </si>
  <si>
    <t>-28</t>
  </si>
  <si>
    <t>سرمايه</t>
  </si>
  <si>
    <t>سرمايه بانک در بدو تاسيس مبلغ 39,120 میلیون ریال بوده که طي چند مرحله به شرح زير به مبلغ 223,926,127میلیون ریال، شامل تعداد 223,926,127 هزار سهم به ارزش اسمي هرسهم 1000ريال در پایان سال مالی منتهی به 1397/12/29 افزایش یافته است.</t>
  </si>
  <si>
    <t>تاريخ ثبت افزايش سرمايه</t>
  </si>
  <si>
    <t>درصد افزايش سرمايه</t>
  </si>
  <si>
    <t>مبلغ افزايش سرمايه</t>
  </si>
  <si>
    <t>مبلغ سرمايه جديد</t>
  </si>
  <si>
    <t>محل افزايش سرمايه</t>
  </si>
  <si>
    <t xml:space="preserve">درصد </t>
  </si>
  <si>
    <t>1358</t>
  </si>
  <si>
    <t>ادغام بانكها</t>
  </si>
  <si>
    <t>تجديد ارزيابي داراييهاي ثابت</t>
  </si>
  <si>
    <t xml:space="preserve">از محل اوراق مشاركت ويژه موضوع ماده 93 قانون برنامه سوم توسعه </t>
  </si>
  <si>
    <t xml:space="preserve">مازاد تجدید ارزیابی داراییهاي ثابت </t>
  </si>
  <si>
    <t>از محل آورده نقدي، مطالبات حال شده سهامداران و سود انباشته</t>
  </si>
  <si>
    <t xml:space="preserve">                                    </t>
  </si>
  <si>
    <t>از محل سود انباشته</t>
  </si>
  <si>
    <t>از محل  مازاد تجدید ارزیابی دارایی ثابت</t>
  </si>
  <si>
    <t>1397</t>
  </si>
  <si>
    <t>از محل  مازاد تجدید ارزیابی دارایی ‌ها و سرمایه گذاری ها</t>
  </si>
  <si>
    <t xml:space="preserve">کسر می شود </t>
  </si>
  <si>
    <t>تجديد ارزيابي داراييهاي ثابت سال 71</t>
  </si>
  <si>
    <t>تجديد ارزيابي داراييهاي ثابت سال 83</t>
  </si>
  <si>
    <t>تجديد ارزيابي داراييهاي ثابت سال 97</t>
  </si>
  <si>
    <t>تجديد ارزيابي داراييهاي ثابت سال 93</t>
  </si>
  <si>
    <t xml:space="preserve">اضافه میشود </t>
  </si>
  <si>
    <t>ذخیره تجدید ارزیابی از محل دارایی های فروخته شده (خانم پور عبدی)</t>
  </si>
  <si>
    <t>ذخیره تجدید ارزیابی از محل دارایی های مستهلک شده(خانم پور عبدی)</t>
  </si>
  <si>
    <t>مبلغ به ریال</t>
  </si>
  <si>
    <t>کسر می شود</t>
  </si>
  <si>
    <t>تجديد ارزيابي داراييهاي ثابت سال 93 به میزان 45%</t>
  </si>
  <si>
    <t>تجديد ارزيابي داراييهاي ثابت سال 83به میزان 45%</t>
  </si>
  <si>
    <t>تجديد ارزيابي داراييهاي ثابت سال 71به میزان 45%</t>
  </si>
  <si>
    <t>سود و زیان انباشته</t>
  </si>
  <si>
    <t>ساير اندوخته‌ها(تفاوت تسعیر)</t>
  </si>
  <si>
    <t>سال 1397</t>
  </si>
  <si>
    <t>1396/12/29</t>
  </si>
  <si>
    <t>نسبت کفایت سرمایه - درصد</t>
  </si>
  <si>
    <t>نسبت کفایت سرمایه</t>
  </si>
  <si>
    <t>شركت سرمايه گذاري ملي ايران(سهامي عام)</t>
  </si>
  <si>
    <t>صندوق سرمايه گذاري مشترك توسعه بازارسرمايه</t>
  </si>
  <si>
    <t>شركت سرمايه گذاري پارس آريان(سهامي عام)</t>
  </si>
  <si>
    <t>صندوق سرمايه گذاري كارگزاري بانك تجارت</t>
  </si>
  <si>
    <t>شركت بيمه معلم(سهامي عام)</t>
  </si>
  <si>
    <t xml:space="preserve"> جمع  اصل و سود تسهیلات عقود غیر مشارکتی املاک مسکونی</t>
  </si>
  <si>
    <t>B0660-665-669</t>
  </si>
  <si>
    <t xml:space="preserve"> </t>
  </si>
  <si>
    <t>آب و فاضلاب استان البرز</t>
  </si>
  <si>
    <t xml:space="preserve">آلومینای ایران </t>
  </si>
  <si>
    <t>پخت کک سبز</t>
  </si>
  <si>
    <t>راه آهن شهر ي تهران وحومه(مترو</t>
  </si>
  <si>
    <t>نفت ستاره خلیج فارس</t>
  </si>
  <si>
    <t>سازمان آب منطقه اي تهران پروژه</t>
  </si>
  <si>
    <t>ملي مهندسي و ساختمان نفت ايران</t>
  </si>
  <si>
    <t>مجتمع فولاد شاهین بناب</t>
  </si>
  <si>
    <t xml:space="preserve"> سازمان توسعه برق ايران - گازي</t>
  </si>
  <si>
    <t>سازمان توسعه برق ايران -سيکل ت</t>
  </si>
  <si>
    <t>سازمان توسعه برق ایران - گازی</t>
  </si>
  <si>
    <t>کیسه و مصنوعات کاغذی ایران</t>
  </si>
  <si>
    <t>لابراتوارهای شهر دارو</t>
  </si>
  <si>
    <t xml:space="preserve">  چاپ و نشر کتابهاي درسي ايران</t>
  </si>
  <si>
    <t>وزارت راه ترابري ( ساخت وتوسعه</t>
  </si>
  <si>
    <t>شرکت ملی پخش فرآورده های نفتی ایران</t>
  </si>
  <si>
    <t>شركت طراحي مهندسي توربو کمپرسو</t>
  </si>
  <si>
    <t xml:space="preserve"> مديريت اکتشاف (ملي نفت ايران)</t>
  </si>
  <si>
    <t>شرکت پشتيباني ساخت و تهيه کالا</t>
  </si>
  <si>
    <t>پتروشیمی جم</t>
  </si>
  <si>
    <t>پتروشیمی زاگرس</t>
  </si>
  <si>
    <t>پتروشیمی خراسان</t>
  </si>
  <si>
    <t>آیینه سکندر</t>
  </si>
  <si>
    <t>نیر پارس</t>
  </si>
  <si>
    <t>شرکت سرمايه کارکنان ارتباطات و</t>
  </si>
  <si>
    <t>بهین ارتباط مهر</t>
  </si>
  <si>
    <t>توليد مواد اوليه داروپخش ( تما</t>
  </si>
  <si>
    <t>توليدي و صنعتي ايران لوازم قطع</t>
  </si>
  <si>
    <t>مگا موتور</t>
  </si>
  <si>
    <t>توسعه صنعت و گسترش خدمات ایرانیان</t>
  </si>
  <si>
    <t>توليد پمپ هاي بزرگ و توربين آب</t>
  </si>
  <si>
    <t>ایران خودرو خراسان</t>
  </si>
  <si>
    <t>افشره ساز باقران</t>
  </si>
  <si>
    <t>چرخشگر</t>
  </si>
  <si>
    <t xml:space="preserve">آریا کیان سپهر </t>
  </si>
  <si>
    <t xml:space="preserve">داروسازی دانا </t>
  </si>
  <si>
    <t>کارخانجات مخابراتی ایران</t>
  </si>
  <si>
    <t>شهرداري شيراز(سازمان قطار شهري</t>
  </si>
  <si>
    <t xml:space="preserve">شرکت توليدي صنعتي آويسه پارسه </t>
  </si>
  <si>
    <t>شرکت آریس آمل</t>
  </si>
  <si>
    <t>برق منطقه ای خوزستان</t>
  </si>
  <si>
    <t>شرکت توليدي صنعتي مارال صنعت ج</t>
  </si>
  <si>
    <t>شرکت توليدي و صنعتي محوز سازان</t>
  </si>
  <si>
    <t>شرکت زرین گندم صبا</t>
  </si>
  <si>
    <t>شرکت صنایع آذرآب</t>
  </si>
  <si>
    <t>ترانسفور ماتور سازی کوشکن</t>
  </si>
  <si>
    <t>پارس سوئیچ</t>
  </si>
  <si>
    <t>چشمه سار</t>
  </si>
  <si>
    <t>ایران ترانسفو</t>
  </si>
  <si>
    <t>ترانسفور ماتور توزیع زنگان</t>
  </si>
  <si>
    <t>نیکریس</t>
  </si>
  <si>
    <t>برنا آوند سازه</t>
  </si>
  <si>
    <t>خودروسازي مديران</t>
  </si>
  <si>
    <t>طرح های صنعتی رادنیروی کرمان</t>
  </si>
  <si>
    <t>شرکت هگمتان داروی غرب</t>
  </si>
  <si>
    <t>آرد ستاره ایرانشهر</t>
  </si>
  <si>
    <t>شیمیایی انرژی سمنان</t>
  </si>
  <si>
    <t>تولیدی صنعتی عقاب افشان</t>
  </si>
  <si>
    <t>شرکت سیلوی خوشه طلایی سروستان</t>
  </si>
  <si>
    <t>شرکت آب و فاضلاب شیراز</t>
  </si>
  <si>
    <t>نصب تعمير و نگهداري نيروگاههاي</t>
  </si>
  <si>
    <t>شرکت ایران خودرو</t>
  </si>
  <si>
    <t>شرکت آرین شیمی</t>
  </si>
  <si>
    <t>شرکت صنایع هفت الماس</t>
  </si>
  <si>
    <t>جابون</t>
  </si>
  <si>
    <t xml:space="preserve">شرکت کبیر پانل شکوهیه </t>
  </si>
  <si>
    <t xml:space="preserve">شرکت ارغوان کبیر </t>
  </si>
  <si>
    <t xml:space="preserve">شرکت تهران گالوانیزه برنا </t>
  </si>
  <si>
    <t>پوشش لوله رضا</t>
  </si>
  <si>
    <t>شرکت رنگسازی ایران</t>
  </si>
  <si>
    <t>شرکت صنایع کابل کمان</t>
  </si>
  <si>
    <t xml:space="preserve">شرکت فیلتر سرکان </t>
  </si>
  <si>
    <t>شرکت بهمن موتور</t>
  </si>
  <si>
    <t>شرکت شاسی ساز ایران</t>
  </si>
  <si>
    <t>شرکت سایپا</t>
  </si>
  <si>
    <t>شرکت آذین تنه</t>
  </si>
  <si>
    <t>شرکت زامیاد</t>
  </si>
  <si>
    <t>شرکت لولا خودرو</t>
  </si>
  <si>
    <t>کابل البرز</t>
  </si>
  <si>
    <t>شرکت نفت ایرانول</t>
  </si>
  <si>
    <t>سلفچگان</t>
  </si>
  <si>
    <t xml:space="preserve">شرکت صنايع گاز ايران </t>
  </si>
  <si>
    <t xml:space="preserve">سپاهان </t>
  </si>
  <si>
    <t>سازمان صدا و سیما ذیحسابی</t>
  </si>
  <si>
    <t xml:space="preserve">ش توليدي دنياي مس كاشان </t>
  </si>
  <si>
    <t>صنایع مس شهید باهنر</t>
  </si>
  <si>
    <t>کابل کرمان</t>
  </si>
  <si>
    <t>توسعه بازرگانی اخوان جم</t>
  </si>
  <si>
    <t>صدا وسیما</t>
  </si>
  <si>
    <t>فولاد مهر سهند</t>
  </si>
  <si>
    <t>شرکت فولادحامد</t>
  </si>
  <si>
    <t>مهندسی تامین قطعات</t>
  </si>
  <si>
    <t>شرکت طاها صنعت</t>
  </si>
  <si>
    <t>شرکت صدرا فولاد ظفر</t>
  </si>
  <si>
    <t>شرکت موتوژن</t>
  </si>
  <si>
    <t>شرکت فولادظفر</t>
  </si>
  <si>
    <t>شرکت صنعت مهر ظفر</t>
  </si>
  <si>
    <t>تولیدِی تبریزمهیان گاز</t>
  </si>
  <si>
    <t>شرکت آذر حلب</t>
  </si>
  <si>
    <t>شرکت سهند دوام تبریز</t>
  </si>
  <si>
    <t>سازه های فلزی آذرپرچین</t>
  </si>
  <si>
    <t>سوله .وپروفيل</t>
  </si>
  <si>
    <t>اكام فلز سوله</t>
  </si>
  <si>
    <t>ارتا عمران ورق</t>
  </si>
  <si>
    <t>صنایع مس قائم</t>
  </si>
  <si>
    <t>آردجرعه</t>
  </si>
  <si>
    <t>لورچ</t>
  </si>
  <si>
    <t>اذرتاب</t>
  </si>
  <si>
    <t>شرکت مقاوم سازه طاها</t>
  </si>
  <si>
    <t>تجهیزگستربلارک</t>
  </si>
  <si>
    <t>شرکت سپاهان حلب</t>
  </si>
  <si>
    <t>تولیدی فارس شاسی</t>
  </si>
  <si>
    <t>اراد صنعت اسپادانا</t>
  </si>
  <si>
    <t>نیکان صنعت اژیه</t>
  </si>
  <si>
    <t>سپاهان کوبش کیمیا</t>
  </si>
  <si>
    <t>قطعه سازان اصفهان پیشرو</t>
  </si>
  <si>
    <t>رز چلیک سپاهان</t>
  </si>
  <si>
    <t>گازسوزان</t>
  </si>
  <si>
    <t>مجتمع صنعتی ماموت تهران</t>
  </si>
  <si>
    <t>شرکت نوآوران پلاستیک صداقت</t>
  </si>
  <si>
    <t>شركت فولادكاران ايلام</t>
  </si>
  <si>
    <t>شرکت فولاد سازان ناصحی</t>
  </si>
  <si>
    <t>شرکت سوله سازان پیشگام</t>
  </si>
  <si>
    <t>شرکت تاراز</t>
  </si>
  <si>
    <t>شرکت فولاد زاگرس</t>
  </si>
  <si>
    <t>شرکت حیدر هفشجان</t>
  </si>
  <si>
    <t>ارام صنعت شرق</t>
  </si>
  <si>
    <t>صنعتی الکتریک خراسان</t>
  </si>
  <si>
    <t>سامان انبار شرق</t>
  </si>
  <si>
    <t xml:space="preserve">شرکت سایوا گستر </t>
  </si>
  <si>
    <t>پروفیل سینا شرق</t>
  </si>
  <si>
    <t>فولاد توس</t>
  </si>
  <si>
    <t>فولاد شرق</t>
  </si>
  <si>
    <t xml:space="preserve">شرکت ایران شرق نیشابور </t>
  </si>
  <si>
    <t>شرکت صنایع بسته بندی ارمغان گلبهار</t>
  </si>
  <si>
    <t>شرکت دانیال پترو</t>
  </si>
  <si>
    <t>صنایع بسته بندی امیدان چهارطاقی</t>
  </si>
  <si>
    <t>صنایع بسته بندی امیدان چهارطاقی طوس</t>
  </si>
  <si>
    <t>شرکت نورد فولاد راستین</t>
  </si>
  <si>
    <t>شرکت ماشین سازی تاشا</t>
  </si>
  <si>
    <t>شرکت فولاد ساخت جنوب</t>
  </si>
  <si>
    <t>شرکت کالسیمین</t>
  </si>
  <si>
    <t xml:space="preserve">شرکت ذوب روی سدید </t>
  </si>
  <si>
    <t>شرکت توسعه صنایع روی خاورمیانه</t>
  </si>
  <si>
    <t>شرکت زرین معدن آسیا</t>
  </si>
  <si>
    <t>ذوب روی ایجرود</t>
  </si>
  <si>
    <t xml:space="preserve">شرکت تهیه و تولید سرب و روی ایرانیان </t>
  </si>
  <si>
    <t>عقاب</t>
  </si>
  <si>
    <t>کولر هوایی آبان شیراز</t>
  </si>
  <si>
    <t>شرکت فنی مهندسی پتروشیمی فارس</t>
  </si>
  <si>
    <t>شرکت فاتح صنعت کیمیا</t>
  </si>
  <si>
    <t>شرکت طراحی و ساخت قطعات صنایع ایران</t>
  </si>
  <si>
    <t>شرکت صنایع بسته بندی قوطی طلائی</t>
  </si>
  <si>
    <t>شرکت نفیس نخ</t>
  </si>
  <si>
    <t>شرکت ارغوان کبیر</t>
  </si>
  <si>
    <t>شركت فلزگستركردستان</t>
  </si>
  <si>
    <t>مجتمع فرو آلیاژرباط</t>
  </si>
  <si>
    <t>مجتمع کشت و صنعت ماهیدشت کرمانشاه</t>
  </si>
  <si>
    <t>مهندسی سازه های فولادی ایستا</t>
  </si>
  <si>
    <t xml:space="preserve">شرکت صبا فولاد گیلان </t>
  </si>
  <si>
    <t>سازه های فولادی پردیس خزر</t>
  </si>
  <si>
    <t>شرکت فولاد مبارکه اصفهان</t>
  </si>
  <si>
    <t>سیمکو</t>
  </si>
  <si>
    <t>شرکت گیل راد شمال</t>
  </si>
  <si>
    <t>شرکت نورد فولاد دادجو</t>
  </si>
  <si>
    <t>شرکت زرقوطی زاگرس</t>
  </si>
  <si>
    <t xml:space="preserve">شرکت گوهر قوطی </t>
  </si>
  <si>
    <t>شرکت پیروزبام</t>
  </si>
  <si>
    <t>شرکت ماشین سازی روزبهانی</t>
  </si>
  <si>
    <t xml:space="preserve">مجتمع کارخانه جات روغن نباتی کشت و صنعت شمال </t>
  </si>
  <si>
    <t>12.000.000.000</t>
  </si>
  <si>
    <t>شرکت صنایع چوب وکاغذ مازندران</t>
  </si>
  <si>
    <t>گروه صنعتی فولاد بهمن</t>
  </si>
  <si>
    <t>اهن و فولاد نور</t>
  </si>
  <si>
    <t>11/000/000/000</t>
  </si>
  <si>
    <t>شرکت پارس ماشین سعید</t>
  </si>
  <si>
    <t>شرکت نبوغ سرمایش</t>
  </si>
  <si>
    <t>چلیک صنعت کاوه</t>
  </si>
  <si>
    <t>کالوپ</t>
  </si>
  <si>
    <t>اهن پوش</t>
  </si>
  <si>
    <t>شرکت آلتون استیل</t>
  </si>
  <si>
    <t>شرکت پالایش قیر کسری</t>
  </si>
  <si>
    <t>نما پوشش پاسارگاد</t>
  </si>
  <si>
    <t>الیاف گستر</t>
  </si>
  <si>
    <t>سیم و کابل فروزان</t>
  </si>
  <si>
    <t>صنایع فولاد آلیاژی</t>
  </si>
  <si>
    <t>شرکت فولاد گستر</t>
  </si>
  <si>
    <t>شرکت فرو آلیاژ عالی ذوب</t>
  </si>
  <si>
    <t>نورد میلاد</t>
  </si>
  <si>
    <t>کیان پرشیا</t>
  </si>
  <si>
    <t>آریا مولیبدن کسری</t>
  </si>
  <si>
    <t>فولاد صنعت مهدی</t>
  </si>
  <si>
    <t>نورد لوله یاران</t>
  </si>
  <si>
    <t>پروفیل یزد</t>
  </si>
  <si>
    <t>شرکت نماسازان</t>
  </si>
  <si>
    <t>هیات امنا ارزی</t>
  </si>
  <si>
    <t>شرکت مهندسی ایداج</t>
  </si>
  <si>
    <t>شرکت ساپکو</t>
  </si>
  <si>
    <t>صنایع مس کاوه</t>
  </si>
  <si>
    <t>پستهای فشار قوی پارسیان</t>
  </si>
  <si>
    <t xml:space="preserve">شرکت تامین تجهیز پیشرو پارسیان </t>
  </si>
  <si>
    <t xml:space="preserve">شرکت صنایع پترو گاز نامداران      </t>
  </si>
  <si>
    <t>شرکت جهان کیان مهام</t>
  </si>
  <si>
    <t>شرکت حرارتی برودتی نیک</t>
  </si>
  <si>
    <t>شرکت برودتی مهرانسرد</t>
  </si>
  <si>
    <t>کابل کاویان</t>
  </si>
  <si>
    <t>شرکت یخساران</t>
  </si>
  <si>
    <t xml:space="preserve">جهاد دانشگاهی علم و صنعت </t>
  </si>
  <si>
    <t xml:space="preserve">شرکت آریا کابل فدک </t>
  </si>
  <si>
    <t>شرکت آهن وفولادصنیع کاوه تهران</t>
  </si>
  <si>
    <t>شرکت تسمه سازان بوستان</t>
  </si>
  <si>
    <t>شرکت فولادفرازکاوه</t>
  </si>
  <si>
    <t xml:space="preserve">شرکت گل نرده </t>
  </si>
  <si>
    <t>شرکت تکوین شرق اسیا</t>
  </si>
  <si>
    <t>صدرا پروفیل تهران</t>
  </si>
  <si>
    <t>شرکت تولیدی و صنعتی سینجر گاز</t>
  </si>
  <si>
    <t>شرکت کاوش جوش</t>
  </si>
  <si>
    <t>شرکت هامون نایزه</t>
  </si>
  <si>
    <t>شرکت پیک پدیدار</t>
  </si>
  <si>
    <t>شرکت فیلتر تهران</t>
  </si>
  <si>
    <t>شرکت نوردلوله و پروفیل تهرانشرق</t>
  </si>
  <si>
    <t>شرکت نوردلوله و پروفیل صابری</t>
  </si>
  <si>
    <t>شرکت نوردلوله و پروفیل میامی فولاد شرق</t>
  </si>
  <si>
    <t>جهان چیلیک</t>
  </si>
  <si>
    <t>الفا صنعت</t>
  </si>
  <si>
    <t>شرکت ارکان ساختارنوین ایرانیان</t>
  </si>
  <si>
    <t>حایرتهران</t>
  </si>
  <si>
    <t>حایرآسا</t>
  </si>
  <si>
    <t>نارو پر گاس</t>
  </si>
  <si>
    <t>ارکان ساختارنوین ایرانیان</t>
  </si>
  <si>
    <t>نورد کاران فولاد غرب آذرناب خاوری</t>
  </si>
  <si>
    <t>اهن وفولاد جهان سپاهان</t>
  </si>
  <si>
    <t>اطلس تجارت کاوه</t>
  </si>
  <si>
    <t>عباس اردشیری</t>
  </si>
  <si>
    <t>طاها صنعت</t>
  </si>
  <si>
    <t>صنایع قوطی فلزی آذرشفق</t>
  </si>
  <si>
    <t>افشان راه گستر</t>
  </si>
  <si>
    <t>صنایع ریلی ایران</t>
  </si>
  <si>
    <t>شرکت شعله خیز آذر</t>
  </si>
  <si>
    <t>شرکت کابین آسانسور</t>
  </si>
  <si>
    <t>فولاد ورق</t>
  </si>
  <si>
    <t>فولاد نوین گستر</t>
  </si>
  <si>
    <t>فولاد ظفر بناب</t>
  </si>
  <si>
    <t>تولیدی تبریزمهیان گاز</t>
  </si>
  <si>
    <t>تولیدی مهیان گاز تبریز</t>
  </si>
  <si>
    <t>شرکت ارس فولاد ارک</t>
  </si>
  <si>
    <t>شرکت آذر سهند بام تبریز</t>
  </si>
  <si>
    <t>صدرا فولاد ظفر</t>
  </si>
  <si>
    <t xml:space="preserve">پارسان گستر آذر </t>
  </si>
  <si>
    <t>ایده آل کالا</t>
  </si>
  <si>
    <t>سیلوان مهر تبریز</t>
  </si>
  <si>
    <t>شرکت مهیان گاز</t>
  </si>
  <si>
    <t>شرکت آسان بازشو</t>
  </si>
  <si>
    <t>شرکت کابین کاران سینافر</t>
  </si>
  <si>
    <t>شرکت ایسان خزر</t>
  </si>
  <si>
    <t>شرکت آذرپاکخزر تهران</t>
  </si>
  <si>
    <t>شرکت اذر پاک خزر تهران</t>
  </si>
  <si>
    <t>شرکت آذر طلایی کاظمی نژاد</t>
  </si>
  <si>
    <t>شرکت ورق فولاد</t>
  </si>
  <si>
    <t>شرکت پروفیل</t>
  </si>
  <si>
    <t>شرکت اتار درب</t>
  </si>
  <si>
    <t>شرکت سهند درب</t>
  </si>
  <si>
    <t>شرکت سیم و کابل پیام افشان</t>
  </si>
  <si>
    <t>فولاد كاران</t>
  </si>
  <si>
    <t>ارتا ساخت</t>
  </si>
  <si>
    <t>ارتاورق عالي قاپو</t>
  </si>
  <si>
    <t>اهن پوش سعادت</t>
  </si>
  <si>
    <t>شركت پاك آب سبلان</t>
  </si>
  <si>
    <t>دنا فولاد</t>
  </si>
  <si>
    <t>نگین پاسارگاد</t>
  </si>
  <si>
    <t>بهفلز</t>
  </si>
  <si>
    <t>به چلیک متین</t>
  </si>
  <si>
    <t>سهاسازه پارتاک</t>
  </si>
  <si>
    <t>سپهر پلیمر سپاهان</t>
  </si>
  <si>
    <t>پارس پولاد یاران</t>
  </si>
  <si>
    <t xml:space="preserve">شرکت صدرآهنین </t>
  </si>
  <si>
    <t>تولیدی اصفهان مقدم</t>
  </si>
  <si>
    <t>ساتها</t>
  </si>
  <si>
    <t>آریا صنعت دلیجان</t>
  </si>
  <si>
    <t>سیمکان</t>
  </si>
  <si>
    <t>مقاوم سازه طاهاحقوقی</t>
  </si>
  <si>
    <t>گروه صنعتی فولاد شهرزاد ماهان</t>
  </si>
  <si>
    <t xml:space="preserve">تولیدی صنعتی فولاد کاران جهان فلز سپاهان </t>
  </si>
  <si>
    <t xml:space="preserve">گروه صنعتی فولاد شهر.اد ماهان </t>
  </si>
  <si>
    <t xml:space="preserve">شرکت نیکان پروفیل </t>
  </si>
  <si>
    <t>شرکت فولاد  مبارکه</t>
  </si>
  <si>
    <t xml:space="preserve">فن کار ایمن سپاهان </t>
  </si>
  <si>
    <t>ارمان گستر</t>
  </si>
  <si>
    <t>پروفیل پارسیان هرندی</t>
  </si>
  <si>
    <t>تولیدی اندیشه صنعت سپاهان</t>
  </si>
  <si>
    <t>شرکت تعاونی فولاد فرم سپاهان</t>
  </si>
  <si>
    <t>فولادتندیس</t>
  </si>
  <si>
    <t>شزکت لوله وپروفیل کوه</t>
  </si>
  <si>
    <t>شرکت کیمیا صنعت پارس زاینده رود</t>
  </si>
  <si>
    <t>شرکت لوله وسازه های فلزی نوینپارسیان جنوب</t>
  </si>
  <si>
    <t>آرشین ماشین</t>
  </si>
  <si>
    <t>دوران سپنج نادین</t>
  </si>
  <si>
    <t>مهندسی پایا صنعت تیران</t>
  </si>
  <si>
    <t xml:space="preserve">شرکت تعاونی پرند آهن جی </t>
  </si>
  <si>
    <t>شرکت  برش ورق  فولادی</t>
  </si>
  <si>
    <t>شرکت سازه پیشگام مدیسه</t>
  </si>
  <si>
    <t>شرکت فنی مهندسی سوهن آذر پارسا</t>
  </si>
  <si>
    <t>شرکت آذرطیف سپاهان</t>
  </si>
  <si>
    <t>لوله و پروفیل مبتکران صبا</t>
  </si>
  <si>
    <t>راهبران پتروفولاد</t>
  </si>
  <si>
    <t>سریر صنعت امیر</t>
  </si>
  <si>
    <t>کابل کاشان</t>
  </si>
  <si>
    <t>شرکت کاوه کویر</t>
  </si>
  <si>
    <t>سیم لاکی</t>
  </si>
  <si>
    <t>شرکت جهان سیم</t>
  </si>
  <si>
    <t>پارس چرند حیان</t>
  </si>
  <si>
    <t>نورد لوله کوثر صنعت اسپادانا</t>
  </si>
  <si>
    <t xml:space="preserve">شرکت قیر مظروف سپاهان </t>
  </si>
  <si>
    <t>شرکت نیک کالا</t>
  </si>
  <si>
    <t>فولاد مبارکه اصفهان</t>
  </si>
  <si>
    <t>شرکت محکم لواه اشتهارد</t>
  </si>
  <si>
    <t>شرکت سروش ثامن</t>
  </si>
  <si>
    <t xml:space="preserve">شرکت فولاد گستر آتنا </t>
  </si>
  <si>
    <t>ورق خودوروی چهارمحال</t>
  </si>
  <si>
    <t>تشگاز</t>
  </si>
  <si>
    <t>شرکت توکل</t>
  </si>
  <si>
    <t>اطاقسازی حقیقت</t>
  </si>
  <si>
    <t>شرکت توکل شهرکرد</t>
  </si>
  <si>
    <t>شرکت پیشگامان سدید فولاد حقوقی</t>
  </si>
  <si>
    <t>شرکت اتاق سازی حقیقت</t>
  </si>
  <si>
    <t>شرکت زرین برش لنجان</t>
  </si>
  <si>
    <t>سوله سایه  گستر خراسان</t>
  </si>
  <si>
    <t>سوله سایه گستر خراسان</t>
  </si>
  <si>
    <t xml:space="preserve">شرکت همایون گاز بروجن </t>
  </si>
  <si>
    <t>شرکت سپاهان قیر جی</t>
  </si>
  <si>
    <t>فولاد توان آور آسیآ</t>
  </si>
  <si>
    <t>محمدرضاملک محمدی فرادنبه</t>
  </si>
  <si>
    <t>شرکت تحکیم سازان طوس</t>
  </si>
  <si>
    <t>رینگ سازی مشهد</t>
  </si>
  <si>
    <t>مهندسی بازرگانی روشن گستر توس</t>
  </si>
  <si>
    <t>همگام صنعتی الکتریک خراسان</t>
  </si>
  <si>
    <t>صنایع فلزی سردین طوس</t>
  </si>
  <si>
    <t>تعاونی تابلوسازان</t>
  </si>
  <si>
    <t>سوله خراسان</t>
  </si>
  <si>
    <t xml:space="preserve">اریا بارون </t>
  </si>
  <si>
    <t>اروین صنعت</t>
  </si>
  <si>
    <t>کیان شرق</t>
  </si>
  <si>
    <t>فولاد پروفیل مشهد</t>
  </si>
  <si>
    <t>بهین هامان توس نوین</t>
  </si>
  <si>
    <t>صنعتی ذوب فلزات زرفام ارض توس</t>
  </si>
  <si>
    <t>شرکت سراج قطعه</t>
  </si>
  <si>
    <t>شرکت یگانه همیاران شرق</t>
  </si>
  <si>
    <t>شرکت خیام کابل خراسان</t>
  </si>
  <si>
    <t>شرکت گراند صنعت خراسان</t>
  </si>
  <si>
    <t>شرکت مبتکران بینالود</t>
  </si>
  <si>
    <t>شرکت اگزوز خراسان</t>
  </si>
  <si>
    <t>شرکت سیال ارسال شرق</t>
  </si>
  <si>
    <t>بهدادمعدن پاسارگاد</t>
  </si>
  <si>
    <t>یدک گازسیرک</t>
  </si>
  <si>
    <t>گوهراطمینان</t>
  </si>
  <si>
    <t>میثاق گاز شرق</t>
  </si>
  <si>
    <t>آرمین پترو ایلیا</t>
  </si>
  <si>
    <t>الیاف پارس یزد</t>
  </si>
  <si>
    <t>رنگین الیاف پارس یزد</t>
  </si>
  <si>
    <t>رنگین الیف پارس یزد</t>
  </si>
  <si>
    <t>شرکت سازه های آبی</t>
  </si>
  <si>
    <t>مجتمع فولاد آتیه خلیج فارس</t>
  </si>
  <si>
    <t>شرکت لوله سازی اهواز</t>
  </si>
  <si>
    <t>شرکت فولادکاران شهاب</t>
  </si>
  <si>
    <t>شرکت پارس سویچ</t>
  </si>
  <si>
    <t>شرکت کانه آرایی آریا</t>
  </si>
  <si>
    <t>شرکت کیمای زنجان گستران</t>
  </si>
  <si>
    <t>شرکت روی پرور زنجان</t>
  </si>
  <si>
    <t>پرتو روی گداز</t>
  </si>
  <si>
    <t xml:space="preserve">پرهام روی </t>
  </si>
  <si>
    <t>شرکت ذوب و روی صبا صنعت</t>
  </si>
  <si>
    <t>شمش روی سیناد</t>
  </si>
  <si>
    <t>روی گداز</t>
  </si>
  <si>
    <t>سپید رود آریا</t>
  </si>
  <si>
    <t>کیمیا کود پارس</t>
  </si>
  <si>
    <t>شرکت صانع روی زنجان</t>
  </si>
  <si>
    <t>شرکت صنعتی البرز ابهر</t>
  </si>
  <si>
    <t>جهاد نصر</t>
  </si>
  <si>
    <t xml:space="preserve">شرکت فرآوری مواد معدنی ایران </t>
  </si>
  <si>
    <t>شرکت سیم وکابل مغان</t>
  </si>
  <si>
    <t>شرکت کاویان سوله تهران</t>
  </si>
  <si>
    <t>شرکت اریا پروفیل منطقه آزاد</t>
  </si>
  <si>
    <t>شرکت سد و عمران پارس گستر</t>
  </si>
  <si>
    <t xml:space="preserve">شرکت فولاد غدیر </t>
  </si>
  <si>
    <t>فردیس نیرو</t>
  </si>
  <si>
    <t>شیراز چلیک</t>
  </si>
  <si>
    <t>شرکت یکتا الکترود کیهان جوش</t>
  </si>
  <si>
    <t>شرکت آژندسوله البرز</t>
  </si>
  <si>
    <t>شرکت پرشین فولاد آریا</t>
  </si>
  <si>
    <t xml:space="preserve">شرکت ماشین سازی سازه صنعتی آستو </t>
  </si>
  <si>
    <t>شرکت کاسپین سوله البرز</t>
  </si>
  <si>
    <t>شرکت البرز قطعه</t>
  </si>
  <si>
    <t xml:space="preserve">شرکت دسترنج رضا بافت </t>
  </si>
  <si>
    <t>شرکت کبیرپانل</t>
  </si>
  <si>
    <t>شرکت حمیدحدید</t>
  </si>
  <si>
    <t xml:space="preserve">شرکت الومنیوم رستمی </t>
  </si>
  <si>
    <t>شرکت یادآفرینان</t>
  </si>
  <si>
    <t>شرکت انهار حیات کرمان</t>
  </si>
  <si>
    <t>شرکت انهارحیات کرمان</t>
  </si>
  <si>
    <t>شرکت آوند پلاست کرمان</t>
  </si>
  <si>
    <t>صنایع ممتازان کرمان</t>
  </si>
  <si>
    <t>توسعه بابکان</t>
  </si>
  <si>
    <t>شرکت سوله سازان حدیدکاران</t>
  </si>
  <si>
    <t>شکوفا صنعت پویا</t>
  </si>
  <si>
    <t>فناور صنعت آلیاژ</t>
  </si>
  <si>
    <t>سیما فولاد جهان</t>
  </si>
  <si>
    <t>شرکت بافه سیم گلستان</t>
  </si>
  <si>
    <t>شالوده فولاد آسیا</t>
  </si>
  <si>
    <t>آفاق داران بینا</t>
  </si>
  <si>
    <t>فلزکاران رشت و حومه</t>
  </si>
  <si>
    <t>سازه های مبین فولاد سام</t>
  </si>
  <si>
    <t>شرکت پدیده عمران کویر</t>
  </si>
  <si>
    <t>شزکت پیروزبام</t>
  </si>
  <si>
    <t xml:space="preserve">شرکت نورد کاران </t>
  </si>
  <si>
    <t xml:space="preserve">شرکت سایا سوله </t>
  </si>
  <si>
    <t>شرکت ساعی صنعت زاگرس</t>
  </si>
  <si>
    <t>شرکت تولیدی آب بند بابل</t>
  </si>
  <si>
    <t>صنایع ماشین سازی و پروفیل سنگین فولاد ماشین نکا</t>
  </si>
  <si>
    <t>شرکت فولاد بام ماهان</t>
  </si>
  <si>
    <t>شرکت اندیشه ایمنی خودرو</t>
  </si>
  <si>
    <t xml:space="preserve">شرکت مازند قوطی </t>
  </si>
  <si>
    <t>نگین برج قایم</t>
  </si>
  <si>
    <t>شرکت راهسازی و عمران ایران</t>
  </si>
  <si>
    <t>شرکت سوران صنعت فولاد</t>
  </si>
  <si>
    <t>شرکت مهندسی سوران صنعت</t>
  </si>
  <si>
    <t>شرکت گام</t>
  </si>
  <si>
    <t>پتروشیمی شازند</t>
  </si>
  <si>
    <t>الیاف پلی استر ساینا</t>
  </si>
  <si>
    <t>کیا پلی استر دلیجان</t>
  </si>
  <si>
    <t>الیاف سینا دلیجان</t>
  </si>
  <si>
    <t>آهن پوش</t>
  </si>
  <si>
    <t>روی اندود</t>
  </si>
  <si>
    <t>مسبارکاوه</t>
  </si>
  <si>
    <t>کابل متال</t>
  </si>
  <si>
    <t>پترواموت</t>
  </si>
  <si>
    <t>کا لوپ</t>
  </si>
  <si>
    <t>ملی صنایع  مس  ایران</t>
  </si>
  <si>
    <t>شرکت الیاف پرسپولیس دلیجان</t>
  </si>
  <si>
    <t>شرکت الیاف ساویس دلیجان</t>
  </si>
  <si>
    <t>پارس گالوانیزه امین</t>
  </si>
  <si>
    <t>مشبک سازان آریا</t>
  </si>
  <si>
    <t>شرکت پارسیان انرژی</t>
  </si>
  <si>
    <t>شرکت ریونیز</t>
  </si>
  <si>
    <t>شرکت قیر اکام</t>
  </si>
  <si>
    <t>ساواتجارت</t>
  </si>
  <si>
    <t>شرکت صنیع تجارت سیمین</t>
  </si>
  <si>
    <t>سیم و کابل یزد</t>
  </si>
  <si>
    <t>شرکت فولاد صنعت کاران مهریز</t>
  </si>
  <si>
    <t>نورد فولاد صنعتی ساختمان</t>
  </si>
  <si>
    <t>شرکت پولاد و شمش ایساتیس</t>
  </si>
  <si>
    <t>تراشکاری یاسمین</t>
  </si>
  <si>
    <t>شرکت عالی عمارت</t>
  </si>
  <si>
    <t>کاووش نصب سپاهان</t>
  </si>
  <si>
    <t>آریا وا</t>
  </si>
  <si>
    <t>سیم وکابل ستاره یزد</t>
  </si>
  <si>
    <t>افق پاسارگاد</t>
  </si>
  <si>
    <t>پارس بوتیل</t>
  </si>
  <si>
    <t>اریاوا</t>
  </si>
  <si>
    <t>آریا افق پاسارگاد</t>
  </si>
  <si>
    <t>شرکت فولاد مهر پردیس یزد</t>
  </si>
  <si>
    <t>شرکت گسترش خدمات فولاد آلیاژ آریا</t>
  </si>
  <si>
    <t>آریا آلیاژ پارس</t>
  </si>
  <si>
    <t>پارس پرچ</t>
  </si>
  <si>
    <t>شرکت ساخت تجهیزات برقی لنا یزد</t>
  </si>
  <si>
    <t>10.000.000.000</t>
  </si>
  <si>
    <t>7/800/000/000</t>
  </si>
  <si>
    <t>80/000/000/000</t>
  </si>
  <si>
    <t>قرارداد</t>
  </si>
  <si>
    <t>12/200/000/000</t>
  </si>
  <si>
    <t>6/110/000/000</t>
  </si>
  <si>
    <t>40/800/000/000</t>
  </si>
  <si>
    <t>39/780/000/000</t>
  </si>
  <si>
    <t>8/160/000/000</t>
  </si>
  <si>
    <t>22/950/000/000</t>
  </si>
  <si>
    <t>66/300/000/000</t>
  </si>
  <si>
    <t>120%خالص اعتبار</t>
  </si>
  <si>
    <t>342/324/401/535</t>
  </si>
  <si>
    <t>19.500.000.000         40.500.000.000</t>
  </si>
  <si>
    <t>15.000.000.000
30.000.000.000</t>
  </si>
  <si>
    <t>20.000.000.000   27.000.000.000</t>
  </si>
  <si>
    <t>25.000.000.000   33.750.000.000</t>
  </si>
  <si>
    <t>40.000.000.000         54.000.000.000</t>
  </si>
  <si>
    <t>840000000      168000000</t>
  </si>
  <si>
    <t>3891300000    2334780000</t>
  </si>
  <si>
    <t>3000001550   1800000930</t>
  </si>
  <si>
    <t>3000001550    1800000930</t>
  </si>
  <si>
    <t>2334780000    1400868000</t>
  </si>
  <si>
    <t>2256300000   1353780000</t>
  </si>
  <si>
    <t>49017300000
89100000000</t>
  </si>
  <si>
    <t>21.600.000.000</t>
  </si>
  <si>
    <t>32.400.000.000</t>
  </si>
  <si>
    <t>120%خالص</t>
  </si>
  <si>
    <t>12/600/000/000</t>
  </si>
  <si>
    <t>6/480/000/000</t>
  </si>
  <si>
    <t>64/900/0000</t>
  </si>
  <si>
    <t>86/400/000</t>
  </si>
  <si>
    <t>120درصد</t>
  </si>
  <si>
    <t>4000000000</t>
  </si>
  <si>
    <t>16/200/000/000</t>
  </si>
  <si>
    <t>38/000/000/000</t>
  </si>
  <si>
    <t>62/000/000/000</t>
  </si>
  <si>
    <t>57/000/000/000</t>
  </si>
  <si>
    <t>68/000/000/000</t>
  </si>
  <si>
    <t>135/000/000/000</t>
  </si>
  <si>
    <t>14/000/000/000</t>
  </si>
  <si>
    <t>9.000.000.000</t>
  </si>
  <si>
    <t>85.000.000.000</t>
  </si>
  <si>
    <t>22.000.000.000</t>
  </si>
  <si>
    <t>170/000/000</t>
  </si>
  <si>
    <t>20/000/000/000</t>
  </si>
  <si>
    <t>13/000/000/000</t>
  </si>
  <si>
    <t>5.600.000.000</t>
  </si>
  <si>
    <t>5.800.000.000</t>
  </si>
  <si>
    <t>4.850.000.000</t>
  </si>
  <si>
    <t>5.400.000.000</t>
  </si>
  <si>
    <t>5.900.000.000</t>
  </si>
  <si>
    <t>7.000.000.000</t>
  </si>
  <si>
    <t>7.200.000.000</t>
  </si>
  <si>
    <t>7.500.000.000</t>
  </si>
  <si>
    <t>9/300/000/000</t>
  </si>
  <si>
    <t xml:space="preserve"> 8/500/000/000 </t>
  </si>
  <si>
    <t>20.700.000.000</t>
  </si>
  <si>
    <t>14.700.000.000</t>
  </si>
  <si>
    <t>16.440.000.000</t>
  </si>
  <si>
    <t>19.000.000.000</t>
  </si>
  <si>
    <t>16.800.000.000</t>
  </si>
  <si>
    <t>16.860.000.000</t>
  </si>
  <si>
    <t>39.200.000.000</t>
  </si>
  <si>
    <t xml:space="preserve"> 44میلیارد ملکی+سفته</t>
  </si>
  <si>
    <t xml:space="preserve"> 67میلیارد ملکی+قرداد لازم الاجرا</t>
  </si>
  <si>
    <t>13/800/000/000</t>
  </si>
  <si>
    <t>3/400/000/000</t>
  </si>
  <si>
    <t>6/100/000/000</t>
  </si>
  <si>
    <t>4.500.000.000</t>
  </si>
  <si>
    <t xml:space="preserve">جمع کل مانده تعدیل شده با احتساب وثایق و ضریب تبدیل          </t>
  </si>
  <si>
    <t xml:space="preserve">جمع کل صل و سود تسهیلات عقود غیر مشارکتی به تفکیک مشتری حقیقی و حقوقی هر شخص از 5تا 10 میلیارد ریال                     </t>
  </si>
  <si>
    <t xml:space="preserve">جمع کل اصل و سود تسهیلات عقود غیر مشارکتی به تفکیک مشتری حقیقی و حقوقی هر شخص بیش از10 میلیارد ریال                      </t>
  </si>
  <si>
    <t>کل تسهیلات</t>
  </si>
  <si>
    <t xml:space="preserve">کل تسهیلات           </t>
  </si>
  <si>
    <t xml:space="preserve"> جمع فروش اقساطی  غیر دولتی / جاری </t>
  </si>
  <si>
    <t xml:space="preserve"> جمع جعاله   غیر دولتی / جاری </t>
  </si>
  <si>
    <t xml:space="preserve"> جمع اجاره بشرط تمليك   غیر دولتی / جاری </t>
  </si>
  <si>
    <t xml:space="preserve"> جمع سلف غیر دولتی / جاری </t>
  </si>
  <si>
    <t xml:space="preserve"> جمع خرید دین   غیر دولتی / جاری </t>
  </si>
  <si>
    <t xml:space="preserve"> جمع  استصناع   غیر دولتی / جاری </t>
  </si>
  <si>
    <t xml:space="preserve"> جمع  مرابحه غیر دولتی / جاری </t>
  </si>
  <si>
    <t xml:space="preserve"> جمع قرض الحسنه  غیر دولتی / جاری </t>
  </si>
  <si>
    <t xml:space="preserve"> جمع سایر تسهیلات اعطایی به ریال  غیر دولتی / جاری </t>
  </si>
  <si>
    <t xml:space="preserve"> جمع سایر تسهیلات اعطایی به ارز   غیر دولتی / جاری </t>
  </si>
  <si>
    <t xml:space="preserve"> جمع بدهکاران بابت اعتبارات اسنادی پرداخت شده  غیر دولتی / جاری </t>
  </si>
  <si>
    <t xml:space="preserve"> جمع بدهکاران بابت ضمانت نامه های پرداخت شده   غیر دولتی / جاری </t>
  </si>
  <si>
    <t xml:space="preserve"> جمع بدهکاران بابت کارت های اعتباری پرداخت شده   غیر دولتی / جاری </t>
  </si>
  <si>
    <t xml:space="preserve">جمع ساير تسهيلات ارزی - شعب خارج      </t>
  </si>
  <si>
    <t>مشارکت مدني</t>
  </si>
  <si>
    <t xml:space="preserve">جمع کل سود سال های آینده تا 1 میلیارد ریال      </t>
  </si>
  <si>
    <t xml:space="preserve">جمع کل ذخیره عمومی تا 1 میلیارد ریال      </t>
  </si>
  <si>
    <t xml:space="preserve">جمع کل سود دریافتنی تا 1 میلیارد ریال      </t>
  </si>
  <si>
    <t xml:space="preserve">جمع کل وجه التزام دریافتنی تا 1 میلیارد ریال      </t>
  </si>
  <si>
    <t xml:space="preserve">جمع کل سود دریافتنی هر شخص از 1تا 5 میلیارد  ریال      </t>
  </si>
  <si>
    <t xml:space="preserve">جمع کل وجه التزام دریافتنی هر شخص از 1تا 5 میلیارد  ریال       </t>
  </si>
  <si>
    <t xml:space="preserve">جمع کل سود سال های آینده  هر شخص از 1تا 5 میلیارد  ریال     </t>
  </si>
  <si>
    <t xml:space="preserve">جمع کل ذخیره عمومی هر شخص از 1تا 5 میلیارد  ریال      </t>
  </si>
  <si>
    <t xml:space="preserve">جمع کل سود دریافتنی  هر شخص از 5 تا 10 میلیارد ریال     </t>
  </si>
  <si>
    <t xml:space="preserve">جمع کل وجه التزام دریافتنی  هر شخص از 5 تا 10 میلیارد ریال     </t>
  </si>
  <si>
    <t xml:space="preserve">جمع کل سود سال های آینده  هر شخص از 5 تا 10 میلیارد ریال     </t>
  </si>
  <si>
    <t xml:space="preserve">جمع کل ذخیره عمومی  هر شخص از 5 تا 10 میلیارد ریال   </t>
  </si>
  <si>
    <t xml:space="preserve">جمع کل سود دریافتنی  هر شخص بیش از10 میلیارد ریال </t>
  </si>
  <si>
    <t xml:space="preserve">جمع کل وجه التزام دریافتنی  هر شخص بیش از10 میلیارد ریال </t>
  </si>
  <si>
    <t xml:space="preserve">جمع کل سود سال های آینده  هر شخص بیش از10 میلیارد ریال      </t>
  </si>
  <si>
    <t xml:space="preserve">جمع کل ذخیره عمومی  هر شخص بیش از10 میلیارد ریال </t>
  </si>
  <si>
    <t xml:space="preserve">جمع کل سود دریافتنی      </t>
  </si>
  <si>
    <t xml:space="preserve">جمع کل وجه التزام دریافتنی       </t>
  </si>
  <si>
    <t xml:space="preserve">جمع کل سود سال های آینده     </t>
  </si>
  <si>
    <t xml:space="preserve">جمع کل ذخیره عمومی     </t>
  </si>
  <si>
    <t xml:space="preserve">جمع کل تسهیلات     </t>
  </si>
  <si>
    <t>جمع تا 1 ، از 1تا5 ، از 5تا 10 و بیش از 10 میلیارد ریال</t>
  </si>
  <si>
    <t>اختلاف جمع کل تسهیلات با جمع تا 1 ، از 1تا5 ، از 5تا 10 و بیش از 10 میلیارد ریال</t>
  </si>
  <si>
    <t xml:space="preserve">جمع کل سود دریافتنی </t>
  </si>
  <si>
    <t xml:space="preserve">جمع کل وجه التزام دریافتنی    </t>
  </si>
  <si>
    <t>جمع ناخالص تسهیلات</t>
  </si>
  <si>
    <t>سود سال هاي آتی</t>
  </si>
  <si>
    <t xml:space="preserve">(مشترک مشارکت مدنی - بخش غيردولتي)جمع کل </t>
  </si>
  <si>
    <t>حساب مشترک مشارکت مدني</t>
  </si>
  <si>
    <t>خالص تسهیلات اعطایی قبل از کسر ذخیره مطالبات مشکوک‌الوصول</t>
  </si>
  <si>
    <t>مانده در  1397/12/29</t>
  </si>
  <si>
    <t xml:space="preserve">کنترل تسهیلات جاری صورت های مالی با سیستم کفایت سرمایه </t>
  </si>
  <si>
    <t xml:space="preserve">جمع کل نا خالص تسهیلات     </t>
  </si>
  <si>
    <t xml:space="preserve"> جمع ناخالص فروش اقساطی  غیر دولتی / جاری </t>
  </si>
  <si>
    <t xml:space="preserve"> جمع ناخالص جعاله   غیر دولتی / جاری </t>
  </si>
  <si>
    <t xml:space="preserve"> جمع ناخالص اجاره بشرط تمليك   غیر دولتی / جاری </t>
  </si>
  <si>
    <t xml:space="preserve"> جمع ناخالص سلف غیر دولتی / جاری </t>
  </si>
  <si>
    <t xml:space="preserve"> جمع ناخالص خرید دین   غیر دولتی / جاری </t>
  </si>
  <si>
    <t xml:space="preserve"> جمع ناخالص  استصناع   غیر دولتی / جاری </t>
  </si>
  <si>
    <t xml:space="preserve"> جمع  ناخالص مرابحه غیر دولتی / جاری </t>
  </si>
  <si>
    <t xml:space="preserve"> جمع ناخالص قرض الحسنه  غیر دولتی / جاری </t>
  </si>
  <si>
    <t xml:space="preserve"> جمع ناخالص سایر تسهیلات اعطایی به ریال  غیر دولتی / جاری </t>
  </si>
  <si>
    <t xml:space="preserve"> جمع ناخالص سایر تسهیلات اعطایی به ارز   غیر دولتی / جاری </t>
  </si>
  <si>
    <t xml:space="preserve"> جمع ناخالص بدهکاران بابت اعتبارات اسنادی پرداخت شده  غیر دولتی / جاری </t>
  </si>
  <si>
    <t xml:space="preserve"> جمع ناخالص بدهکاران بابت ضمانت نامه های پرداخت شده   غیر دولتی / جاری </t>
  </si>
  <si>
    <t xml:space="preserve"> جمع ناخالص بدهکاران بابت کارت های اعتباری پرداخت شده   غیر دولتی / جاری </t>
  </si>
  <si>
    <t xml:space="preserve">جمع نا خالص ساير تسهيلات ارزی - شعب خارج      </t>
  </si>
  <si>
    <t xml:space="preserve"> جمع نا خالص فروش اقساطی مسکن غیر دولتی / جاری </t>
  </si>
  <si>
    <t xml:space="preserve"> جمع ناخالص جعاله مسکن غیر دولتی / جاری </t>
  </si>
  <si>
    <t xml:space="preserve"> جمع ناخالص قرض الحسنه مسکن غیر دولتی / جاری </t>
  </si>
  <si>
    <t>جمع ناخالص  اصل و سود تسهیلات عقود غیر مشارکتی املاک مسکونی</t>
  </si>
  <si>
    <t xml:space="preserve"> جمع ناخالص مضاربه غیر دولتی / جاری </t>
  </si>
  <si>
    <t xml:space="preserve"> جمع ناخالص مشارکت مدنی  غیر دولتی / جاری </t>
  </si>
  <si>
    <t xml:space="preserve"> جمع ناخالص عقود مشارکتی  غیر دولتی / جاری </t>
  </si>
  <si>
    <t>4/1/060</t>
  </si>
  <si>
    <t>حساب سپرده هاي ديداري نزد شعب بانكهاي ايراني (خارج از كشور)</t>
  </si>
  <si>
    <t>وام و اعتبار به بانک های ایرانی توسط(شعب خارج ازکشور) بانک رفاه کارگران</t>
  </si>
  <si>
    <t>وام و اعتبار به بانک های ایرانی توسط(شعب خارج ازکشور) بانک توسعه صادرات</t>
  </si>
  <si>
    <t>وام و اعتبار به بانک های ایرانی توسط(شعب خارج ازکشور) بانک کشاورزی</t>
  </si>
  <si>
    <t>تجارت الکترونیک پارسیان</t>
  </si>
  <si>
    <t xml:space="preserve">تسهيلات اعطائي تبصره اي/ بخش غير دولتي / فروش اقساطی </t>
  </si>
  <si>
    <t>تسهيلات اعطائي بخش غير دولتي / فروش اقساطی</t>
  </si>
  <si>
    <t xml:space="preserve">فروش اقساطي ارز مابه التفاوت نرخ ارز فاينانس / بخش غير دولتي </t>
  </si>
  <si>
    <t xml:space="preserve">تسهيلات فروش اقساطي ارز(موارد غير معاف)/ بخش غير دولتي </t>
  </si>
  <si>
    <t>تسهيلات اعطائي تبصره اي / جعاله / بخش غير دولتي</t>
  </si>
  <si>
    <t xml:space="preserve">تسهيلات اعطائي  / جعاله / بخش غير دولتي </t>
  </si>
  <si>
    <t>تسهيلات اعطائي تبصره اي / اجاره بشرط تميلك / بخش غير دولتي</t>
  </si>
  <si>
    <t xml:space="preserve">تسهيلات اعطائي / اجاره بشرط تمليك / بخش غير دولتي </t>
  </si>
  <si>
    <t>تسهيلات اعطائي تبصره اي / سلف/ بخش غير دولتي</t>
  </si>
  <si>
    <t xml:space="preserve">تسهيلات اعطائي / سلف / بخش غير دولتي </t>
  </si>
  <si>
    <t xml:space="preserve">تسهيلات اعطايي/خريددين/غيردولتي </t>
  </si>
  <si>
    <t xml:space="preserve">خريد دين / اسناد ريالي </t>
  </si>
  <si>
    <t>تسهيلات اعطايي تبصره اي/ استصناع/غيردولتي</t>
  </si>
  <si>
    <t>تسهيلات اعطايي/ استصناع/غيردولتي</t>
  </si>
  <si>
    <t xml:space="preserve">تسهيلات اعطائي تبصره اي  / مرابحه  /بخش  غيردولتي  </t>
  </si>
  <si>
    <t xml:space="preserve">تسهيلات اعطائي / مرابحه  /بخش  غيردولتي </t>
  </si>
  <si>
    <t xml:space="preserve">تسهيلات اعطائي تبصره اي قرض الحسنه / بخش غير دولتي </t>
  </si>
  <si>
    <t xml:space="preserve">تسهيلات اعطائي  قرض الحسنه / بخش غير دولتي </t>
  </si>
  <si>
    <t>وامهاي قديم مسكن</t>
  </si>
  <si>
    <t xml:space="preserve">تسهيلات قرض الحسنه ما به التفاوت نرخ ارز فاينانس / بخش غير دولتي  </t>
  </si>
  <si>
    <t xml:space="preserve">تسهيلا ت قرض الحسنه اعطايي مابه التفاوت نرخ ارز(غيرمعاف)/غيردولتي </t>
  </si>
  <si>
    <t xml:space="preserve">بدهي مشتريان بابت ما به التفاوت نرخ ارز فاينانس / بخش غير دولتي </t>
  </si>
  <si>
    <t>بدهي مشتريان بابت مابه التفاوت نرخ ارز ( موارد غير معاف) بخش غير دولتي</t>
  </si>
  <si>
    <t xml:space="preserve">طرح مجتمع مسكوني بانك مسكن </t>
  </si>
  <si>
    <t>اسناد و بروات ريالي واخواست شده</t>
  </si>
  <si>
    <t xml:space="preserve">اسناد وبروات ارزي واخواست شده  </t>
  </si>
  <si>
    <t>تسهيلا ت اعطايي كوتاه مدت به ارز/ غيردولتي</t>
  </si>
  <si>
    <t xml:space="preserve">تسهيلا ت اعطايي ميان مدت به ارز/غيردولتي </t>
  </si>
  <si>
    <t xml:space="preserve">بدهكاران بابت اعتبار اسنادي پرداخت شده / بخش غير دولتي </t>
  </si>
  <si>
    <t xml:space="preserve">حساب بدهكاران بابت اعتبارات اسنادي داخلي پرداخت شده / غيردولتي </t>
  </si>
  <si>
    <t xml:space="preserve">بدهكاران بابت اعتبار اسنادي داخلي پرداخت شده به ارز/ بخش غير دولتي </t>
  </si>
  <si>
    <t xml:space="preserve">بدهكاران بابت ضمانتنامه هاي پرداخت شده / بخش غير دولتي </t>
  </si>
  <si>
    <t xml:space="preserve">حساب بدهکاران بابت ضمانتنامه های پرداخت شده به ارز/ غیردولتی </t>
  </si>
  <si>
    <t xml:space="preserve">بدهكاران بابت كارتهاي اعتباري پرداخت شده </t>
  </si>
  <si>
    <t>تسهيلات اعطائي تبصره اي/ بخش غير دولتي / فروش اقساطی</t>
  </si>
  <si>
    <t xml:space="preserve">تسهيلات اعطائي بخش غير دولتي / فروش اقساطی </t>
  </si>
  <si>
    <t>فروش اقساطي ارز مابه التفاوت نرخ ارز فاينانس / بخش غير دولتي</t>
  </si>
  <si>
    <t xml:space="preserve">تسهيلات اعطائي تبصره اي / جعاله / بخش غير دولتي </t>
  </si>
  <si>
    <t>تسهيلات اعطائي / اجاره بشرط تمليك / بخش غير دولتي</t>
  </si>
  <si>
    <t>تسهيلات اعطايي/خريددين/غيردولتي</t>
  </si>
  <si>
    <t>تسهيلات اعطائي تبصره اي  / مرابحه  /بخش  غيردولتي</t>
  </si>
  <si>
    <t xml:space="preserve">تسهيلات اعطائي / مرابحه  /بخش  غيردولتي  </t>
  </si>
  <si>
    <t>تسهيلات اعطائي تبصره اي قرض الحسنه / بخش غير دولتي</t>
  </si>
  <si>
    <t>تسهيلات اعطائي  قرض الحسنه / بخش غير دولتي</t>
  </si>
  <si>
    <t xml:space="preserve">تسهيلات قرض الحسنه ما به التفاوت نرخ ارز فاينانس / بخش غير دولتي </t>
  </si>
  <si>
    <t xml:space="preserve">بدهي مشتريان بابت مابه التفاوت نرخ ارز ( موارد غير معاف) بخش غير دولتي </t>
  </si>
  <si>
    <t xml:space="preserve">اسناد و بروات ريالي واخواست شده </t>
  </si>
  <si>
    <t xml:space="preserve">اسناد وبروات ارزي واخواست شده </t>
  </si>
  <si>
    <t xml:space="preserve">تسهيلا ت اعطايي كوتاه مدت به ارز/ غيردولتي  </t>
  </si>
  <si>
    <t>تسهيلا ت اعطايي ميان مدت به ارز/غيردولتي</t>
  </si>
  <si>
    <t>بدهكاران بابت ضمانتنامه هاي پرداخت شده / بخش غير دولتي</t>
  </si>
  <si>
    <t>بدهكاران بابت كارتهاي اعتباري پرداخت شده</t>
  </si>
  <si>
    <t xml:space="preserve">تسهيلات اعطائي  بخش غير دولتي / فروش اقساطی </t>
  </si>
  <si>
    <t xml:space="preserve">تسهيلات اعطائي تبصره اي / اجاره بشرط تميلك / بخش غير دولتي </t>
  </si>
  <si>
    <t xml:space="preserve">تسهيلات اعطائي تبصره اي / سلف/ بخش غير دولتي </t>
  </si>
  <si>
    <t>تسهيلات اعطائي / سلف / بخش غير دولتي</t>
  </si>
  <si>
    <t>تسهيلات اعطائي / مرابحه  /بخش  غيردولتي</t>
  </si>
  <si>
    <t>تسهيلات اعطائي  قرض الحسنه / بخش غير دولتي آقای</t>
  </si>
  <si>
    <t>تسهيلات قرض الحسنه ما به التفاوت نرخ ارز فاينانس / بخش غير دولتي</t>
  </si>
  <si>
    <t>تسهيلا ت قرض الحسنه اعطايي مابه التفاوت نرخ ارز(غيرمعاف)/غيردولتي</t>
  </si>
  <si>
    <t>بدهي مشتريان بابت ما به التفاوت نرخ ارز فاينانس / بخش غير دولتي</t>
  </si>
  <si>
    <t xml:space="preserve">تسهيلا ت اعطايي كوتاه مدت به ارز/ غيردولتي </t>
  </si>
  <si>
    <t xml:space="preserve">بدهكاران بابت اعتبار اسنادي پرداخت شده / بخش غير دولتي  </t>
  </si>
  <si>
    <t>تسهيلات اعطائي/ بخش غير دولتي / فروش اقساطی</t>
  </si>
  <si>
    <t>تسهيلات فروش اقساطي ارز(موارد غير معاف)/ بخش غير دولتي</t>
  </si>
  <si>
    <t>تسهيلات اعطائي  / جعاله / بخش غير دولتي</t>
  </si>
  <si>
    <t xml:space="preserve">تسهيلات اعطايي تبصره اي/ استصناع/غيردولتي </t>
  </si>
  <si>
    <t xml:space="preserve">تسهيلات اعطايي/ استصناع/غيردولتي </t>
  </si>
  <si>
    <t xml:space="preserve">تسهيلات اعطائي  / جعاله / بخش غير دولتي شرکت </t>
  </si>
  <si>
    <t xml:space="preserve">طرح مجتمع مسكوني بانك مسكن  </t>
  </si>
  <si>
    <t>حساب بدهكاران بابت اعتبارات اسنادي داخلي پرداخت شده / غيردولتي</t>
  </si>
  <si>
    <t xml:space="preserve">تسهيلات اعطائي تبصره اي مضاربه  بخش غير دولتي </t>
  </si>
  <si>
    <t xml:space="preserve">تسهيلات اعطائي  بخش غير دولتي مضاربه </t>
  </si>
  <si>
    <t xml:space="preserve">تسهيلات اعطائي تبصره اي مشارکت مدنی  بخش غير دولتي </t>
  </si>
  <si>
    <t>تسهيلات اعطائي مشارکت مدنی  بخش غير دولتي</t>
  </si>
  <si>
    <t xml:space="preserve">تسهيلات اعطائي تبصره اي / مشارکت مدنی / مسکن بخش غيردولتي </t>
  </si>
  <si>
    <t xml:space="preserve">تسهيلات  اعطائي / مشارکت مدنی / مسکن بخش غير دولتي </t>
  </si>
  <si>
    <t xml:space="preserve">تسهيلات اعطائي تبصره اي فروش اقساطی /  مسكن / بخش غير دولتي </t>
  </si>
  <si>
    <t>تسهيلات اعطائي فروش اقساطی/  مسكن / بخش غير دولتي</t>
  </si>
  <si>
    <t xml:space="preserve">تسهيلات اعطائي تبصره اي جعاله /  مسكن / بخش غير دولتي </t>
  </si>
  <si>
    <t xml:space="preserve">تسهيلات اعطائي جعاله/  مسكن / بخش غير دولتي </t>
  </si>
  <si>
    <t>تسهيلات اعطائي مسكن / بخش غير دولتي/قرض الحسنه</t>
  </si>
  <si>
    <t xml:space="preserve">مطالبات سررسيد گذشته تسهيلات تبصره اي غيردولتي / فروش اقساطی </t>
  </si>
  <si>
    <t xml:space="preserve">مطالبات سررسيد گذشته تسهيلات / بخش غير دولتي / فروش اقساطی </t>
  </si>
  <si>
    <t xml:space="preserve">مطالبات سررسيد گذشته تسهيلات تبصره اي غيردولتي /جعاله </t>
  </si>
  <si>
    <t xml:space="preserve">مطالبات سررسيد گذشته تسهيلات / بخش غير دولتي / جعاله </t>
  </si>
  <si>
    <t xml:space="preserve">مطالبات سررسيد گذشته تسهيلات تبصره اي غيردولتي/ اجاره به شرط تملیک </t>
  </si>
  <si>
    <t xml:space="preserve">مطالبات سررسيد گذشته تسهيلات / بخش غير دولتي/ اجاره به شرط تملیک </t>
  </si>
  <si>
    <t xml:space="preserve">مطالبات سررسيد گذشته تسهيلات تبصره اي غيردولتي / سلف </t>
  </si>
  <si>
    <t xml:space="preserve">مطالبات سررسيد گذشته تسهيلات / بخش غير دولتي / سلف </t>
  </si>
  <si>
    <t>مطالبات سررسيد گذشته تسهيلات تبصره اي غيردولتي /  مضاربه</t>
  </si>
  <si>
    <t xml:space="preserve">مطالبات سررسيد گذشته تسهيلات / بخش غير دولتي /  مضاربه </t>
  </si>
  <si>
    <t xml:space="preserve">مطالبات سررسيد گذشته تسهيلات تبصره اي غيردولتي /  مشارکت مدنی </t>
  </si>
  <si>
    <t xml:space="preserve">مطالبات سررسيد گذشته تسهيلات / بخش غير دولتي /  مشارکت مدنی </t>
  </si>
  <si>
    <t xml:space="preserve">مطالبات سررسيد گذشته تسهيلات تبصره اي غيردولتي /خرید دین </t>
  </si>
  <si>
    <t xml:space="preserve">مطالبات سررسيد گذشته تسهيلات / بخش غير دولتي / خرید دین </t>
  </si>
  <si>
    <t>مطالبات سررسيد گذشته تسهيلات تبصره اي غيردولتي / مرابحه</t>
  </si>
  <si>
    <t xml:space="preserve">مطالبات سررسيد گذشته تسهيلات / بخش غير دولتي / مرابحه </t>
  </si>
  <si>
    <t xml:space="preserve">مطالبات سررسيد گذشته تسهيلات تبصره اي غيردولتي / </t>
  </si>
  <si>
    <t xml:space="preserve">مطالبات سررسيد گذشته تسهيلات / بخش غير دولتي / </t>
  </si>
  <si>
    <t xml:space="preserve">مطالبات سررسيد گذشته تسهيلات تبصره اي غيردولتي / قرض الحسنه  </t>
  </si>
  <si>
    <t xml:space="preserve">مطالبات سررسيد گذشته تسهيلات / بخش غير دولتي / قرض الحسنه </t>
  </si>
  <si>
    <t xml:space="preserve">مطالبات سررسيد گذشته بدهي مشتريان بابت ما به التفاوت نرخ ارز فاينانس / بخش غير دولتي </t>
  </si>
  <si>
    <t xml:space="preserve">سررسيد گذشته بدهي مشتريان بابت مابه التفاوت نرخ ارز ( موارد غير معاف) بخش غير دولتي </t>
  </si>
  <si>
    <t xml:space="preserve">مطالبات سررسيد گذشته تطرح مجتمع مسكوني بانك مسكن </t>
  </si>
  <si>
    <t xml:space="preserve">مطالبات سررسيد گذشته اسناد و بروات ريالي واخواست شده </t>
  </si>
  <si>
    <t xml:space="preserve">مطالبات سررسيد گذشته اسناد وبروات ارزي واخواست شده  </t>
  </si>
  <si>
    <t xml:space="preserve">مطالبات سررسيد گذشته / ارز </t>
  </si>
  <si>
    <t xml:space="preserve">مطالبات سررسيد گذشته تسهيلات به ارز/غيردولتي </t>
  </si>
  <si>
    <t xml:space="preserve">مطالبات سررسيد گذشته تسهيلات تبصره اي غيردولتی/بدهکاران بابت کارت های اعتباری </t>
  </si>
  <si>
    <t xml:space="preserve">مطالبات سررسيد گذشته تسهيلات /غير دولتي / بدهکاران بابت کارت های اعتباری </t>
  </si>
  <si>
    <t xml:space="preserve">مطالبات معوق تسهيلات تبصره اي غيردولتي / فروش اقساطی </t>
  </si>
  <si>
    <t xml:space="preserve">مطالبات معوق تسهيلات / بخش غير دولتي / فروش اقساطی </t>
  </si>
  <si>
    <t xml:space="preserve">مطالبات معوق تسهيلات تبصره اي غيردولتي /جعاله </t>
  </si>
  <si>
    <t xml:space="preserve">مطالبات معوق تسهيلات / بخش غير دولتي / جعاله </t>
  </si>
  <si>
    <t xml:space="preserve">مطالبات معوق تسهيلات / بخش غير دولتي/ اجاره به شرط تملیک </t>
  </si>
  <si>
    <t xml:space="preserve">مطالبات معوق تسهيلات / بخش غير دولتي / مرابحه </t>
  </si>
  <si>
    <t xml:space="preserve">مطالبات معوق / ارز </t>
  </si>
  <si>
    <t>مطالبات مشکوک الوصول بابت اعتبار اسنادي پرداخت شده به ريال/غيردولتي</t>
  </si>
  <si>
    <t xml:space="preserve">مطالبات مشکوک الوصول بابت اعتبار اسنادي داخلي پرداخت شده/غيردولتي </t>
  </si>
  <si>
    <t xml:space="preserve">مطالبات مشکوک الوصول بابت اعتبار اسنادي پرداخت شده به ارز/غيردولتي </t>
  </si>
  <si>
    <t>حساب مطالبات مشکوک الوصول بابت ضمانتنامه های پرداخت شده به ارز/ غیردولتی</t>
  </si>
  <si>
    <t>مطالبات مشکوک الوصول بابت ضمانتنامه هاي پرداخت شده/غيردولتي</t>
  </si>
  <si>
    <t xml:space="preserve"> جمع خالص مطالبات سررسيد گذشته</t>
  </si>
  <si>
    <t xml:space="preserve">جمع کل ذخیره اختصاصی     </t>
  </si>
  <si>
    <t>جمع ناخالص  مطالبات سررسيد گذشته</t>
  </si>
  <si>
    <t xml:space="preserve"> جمع ناخالص مطالبات سررسيد گذشته  فروش اقساطی غیر دولتی  </t>
  </si>
  <si>
    <t xml:space="preserve"> جمع ناخالص مطالبات سررسيد گذشته  جعاله غیر دولتی  </t>
  </si>
  <si>
    <t xml:space="preserve"> جمع ناخالص مطالبات سررسيد گذشته   اجاره به شرط تملیک غیر دولتی  </t>
  </si>
  <si>
    <t xml:space="preserve"> جمع ناخالص مطالبات سررسيد گذشته  سلف غیر دولتی  </t>
  </si>
  <si>
    <t xml:space="preserve"> جمع ناخالص مطالبات سررسيد گذشته   مضاربه غیر دولتی  </t>
  </si>
  <si>
    <t xml:space="preserve"> جمع ناخالص مطالبات سررسيد گذشته   مشارکت مدنی غیر دولتی  </t>
  </si>
  <si>
    <t xml:space="preserve"> جمع ناخالص مطالبات سررسيد گذشته  خرید دین غیر دولتی  </t>
  </si>
  <si>
    <t xml:space="preserve"> جمع ناخالص مطالبات سررسيد گذشته  مرابحه غیر دولتی  </t>
  </si>
  <si>
    <t xml:space="preserve"> جمع ناخالص مطالبات سررسيد گذشته  استصناع غیر دولتی  </t>
  </si>
  <si>
    <t xml:space="preserve"> جمع ناخالص مطالبات سررسيد گذشته  قرض الحسنه  غیر دولتی  </t>
  </si>
  <si>
    <t xml:space="preserve"> جمع  ناخالص مطالبات سررسيد گذشته سایر تسهیلات اعطایی غیر دولتی  </t>
  </si>
  <si>
    <t xml:space="preserve"> جمع  ناخالص مطالبات سررسيد گذشته  تسهيلات به ارز غیر دولتی  </t>
  </si>
  <si>
    <t xml:space="preserve"> جمع  ناخالص مطالبات سررسيد گذشته  بدهکاران بابت کارت های اعتباری غیر دولتی  </t>
  </si>
  <si>
    <t xml:space="preserve"> جمع ناخالص مطالبات سررسيد گذشته  بدهکاران بابت کارت های اعتباری غیر دولتی  </t>
  </si>
  <si>
    <t xml:space="preserve">ذخيره اختصاصی مطالبات سررسيد گذشته </t>
  </si>
  <si>
    <t>وثایق مطالبات غیر جاری ( مطالبات معوق)</t>
  </si>
  <si>
    <t xml:space="preserve">مطالبات معوق  تبصره اي فروش اقساطی /  مسكن / بخش غير دولتي </t>
  </si>
  <si>
    <t>مطالبات معوق  فروش اقساطی/  مسكن / بخش غير دولتي</t>
  </si>
  <si>
    <t xml:space="preserve">مطالبات معوق  فروش اقساطي ارز(موارد غير معاف)/ بخش غير دولتي </t>
  </si>
  <si>
    <t>مطالبات معوق فروش اقساطي ارز مابه التفاوت نرخ ارز فاينانس / بخش غير دولتي</t>
  </si>
  <si>
    <t xml:space="preserve"> جمع  ناخالص مطالبات معوق  بدهکاران بابت کارت های اعتباری غیر دولتی  </t>
  </si>
  <si>
    <t xml:space="preserve"> جمع مطالبات معوق تسهيلات ارزی / شعب خارج  </t>
  </si>
  <si>
    <t xml:space="preserve"> جمع ناخالص مطالبات معوق تسهيلات ارزی / شعب خارج</t>
  </si>
  <si>
    <t xml:space="preserve"> جمع  ناخالص مطالبات معوق  تسهيلات به ارز غیر دولتی  </t>
  </si>
  <si>
    <t xml:space="preserve"> جمع مطالبات معوق  تسهيلات به ارز غیر دولتی  </t>
  </si>
  <si>
    <t xml:space="preserve">مطالبات معوق تسهيلات به ارز/غيردولتي </t>
  </si>
  <si>
    <t xml:space="preserve"> جمع  ناخالص مطالبات معوق سایر تسهیلات اعطایی غیر دولتی  </t>
  </si>
  <si>
    <t>(ذخيره عمومی مطالبات معوق سایر تسهیلات اعطایی )</t>
  </si>
  <si>
    <t>وجه التزام دريافتني/ غیردولتی /  سایر تسهیلات اعطایی / معوق</t>
  </si>
  <si>
    <t xml:space="preserve">مطالبات معوق اسناد وبروات ارزي واخواست شده  </t>
  </si>
  <si>
    <t xml:space="preserve">مطالبات معوق اسناد و بروات ريالي واخواست شده </t>
  </si>
  <si>
    <t xml:space="preserve">مطالبات معوق تطرح مجتمع مسكوني بانك مسكن </t>
  </si>
  <si>
    <t xml:space="preserve"> معوق بدهي مشتريان بابت مابه التفاوت نرخ ارز ( موارد غير معاف) بخش غير دولتي </t>
  </si>
  <si>
    <t xml:space="preserve">مطالبات معوق بدهي مشتريان بابت ما به التفاوت نرخ ارز فاينانس / بخش غير دولتي </t>
  </si>
  <si>
    <t xml:space="preserve"> جمع ناخالص مطالبات معوق قرض الحسنه  غیر دولتی  </t>
  </si>
  <si>
    <t>(ذخيره عمومی مطالبات معوق قرض الحسنه  )</t>
  </si>
  <si>
    <t>معوق مسكن / بخش غير دولتي/قرض الحسنه</t>
  </si>
  <si>
    <t>معوق اعطائي مسكن / بخش غير دولتي/قرض الحسنه</t>
  </si>
  <si>
    <t xml:space="preserve"> جمع ناخالص مطالبات معوق  استصناع غیر دولتی  </t>
  </si>
  <si>
    <t xml:space="preserve"> جمع مطالباتمعوق  استصناع غیر دولتی  </t>
  </si>
  <si>
    <t xml:space="preserve"> جمع ناخالص مطالبات معوق مرابحه غیر دولتی  </t>
  </si>
  <si>
    <t>(ذخيره اختصاصی مطالبات معوق  مرابحه )</t>
  </si>
  <si>
    <t>مطالبات معوق تسهيلات تبصره اي غيردولتي / مرابحه</t>
  </si>
  <si>
    <t xml:space="preserve"> جمع ناخالص مطالبات معوق  خرید دین غیر دولتی  </t>
  </si>
  <si>
    <t xml:space="preserve"> جمع ناخالص مطالبات معوق  مشارکت مدنی غیر دولتی  </t>
  </si>
  <si>
    <t xml:space="preserve"> جمع مطالبات معوق   مشارکت مدنی غیر دولتی  </t>
  </si>
  <si>
    <t>(ذخيره عمومی مطالبات معوق مشارکت مدنی )</t>
  </si>
  <si>
    <t xml:space="preserve">معوق / مشارکت مدنی / مسکن بخش غير دولتي </t>
  </si>
  <si>
    <t xml:space="preserve">معوق تبصره اي / مشارکت مدنی / مسکن بخش غيردولتي </t>
  </si>
  <si>
    <t xml:space="preserve"> جمع ناخالص مطالبات معوق  مضاربه غیر دولتی  </t>
  </si>
  <si>
    <t>(ذخيره اختصاصی مطالبات معوق  مضاربه )</t>
  </si>
  <si>
    <t>(ذخيره عمومی مطالبات معوق مضاربه )</t>
  </si>
  <si>
    <t xml:space="preserve"> جمع ناخالص مطالبات معوق  سلف غیر دولتی  </t>
  </si>
  <si>
    <t xml:space="preserve"> جمع ناخالص مطالبات معوق   اجاره به شرط تملیک غیر دولتی  </t>
  </si>
  <si>
    <t xml:space="preserve"> جمع مطالبات معوق   اجاره به شرط تملیک غیر دولتی  </t>
  </si>
  <si>
    <t>(ذخيره اختصاصی مطالبات معوق  اجاره به شرط تملیک )</t>
  </si>
  <si>
    <t>(ذخيره عمومی مطالبات معوق  اجاره به شرط تملیک )</t>
  </si>
  <si>
    <t>وجه التزام دريافتني/ غیردولتی /  اجاره به شرط تملیک /  معوق</t>
  </si>
  <si>
    <t>سود دريافتني تسهيلات/ غیردولتی /  اجاره به شرط تملیک / معوق</t>
  </si>
  <si>
    <t xml:space="preserve">مطالبات معوق تسهيلات تبصره اي غيردولتي/ اجاره به شرط تملیک </t>
  </si>
  <si>
    <t xml:space="preserve"> جمع ناخالص مطالبات معوق  جعاله غیر دولتی  </t>
  </si>
  <si>
    <t>سود دريافتني تسهيلات/ غیردولتی / جعاله/  معوق</t>
  </si>
  <si>
    <t xml:space="preserve">معوق جعاله/  مسكن / بخش غير دولتي </t>
  </si>
  <si>
    <t xml:space="preserve">معوق تبصره اي جعاله /  مسكن / بخش غير دولتي </t>
  </si>
  <si>
    <t xml:space="preserve"> جمع ناخالص مطالبات معوق  فروش اقساطی غیر دولتی  </t>
  </si>
  <si>
    <t xml:space="preserve"> جمع مطالبات معوق  فروش اقساطی غیر دولتی  </t>
  </si>
  <si>
    <t>وجه التزام دريافتني/ غیردولتی / فروش اقساطی/معوق</t>
  </si>
  <si>
    <t xml:space="preserve">مطالبات معوق تبصره اي غيردولتي / بخش غير دولتي /  مشارکت مدنی </t>
  </si>
  <si>
    <t xml:space="preserve">مطالبات معوق  / بخش غير دولتي /  مشارکت مدنی </t>
  </si>
  <si>
    <t>سود دريافتني  غیردولتی /  مضاربه /  معوق</t>
  </si>
  <si>
    <t xml:space="preserve">مطالبات معوق  / بخش غير دولتي /  مضاربه </t>
  </si>
  <si>
    <t>مطالبات معوق  تبصره اي غيردولتي /  مضاربه</t>
  </si>
  <si>
    <t xml:space="preserve">مطالبات معوق  تبصره اي غيردولتي / سلف </t>
  </si>
  <si>
    <t xml:space="preserve">مطالبات معوق  / بخش غير دولتي / سلف </t>
  </si>
  <si>
    <t>سود دريافتني  غیردولتی / سلف / معوق</t>
  </si>
  <si>
    <t>سود معوق  / بخش غير دولتي / سلف /  معوق</t>
  </si>
  <si>
    <t>سود معوق  تبصره ای به تعهد دولت/سلف/ طبقه معوق</t>
  </si>
  <si>
    <t>سود معوق تسهيلات / بخش غير دولتي / مشارکت مدنی  /  معوق</t>
  </si>
  <si>
    <t>سود معوق تسهیلات تبصره ای به تعهد دولت/مشارکت مدنی / طبقه معوق</t>
  </si>
  <si>
    <t>وجه التزام معوق تسهیلات اعطایی به ریال /غیر دولتی / مشارکت مدنی  /  معوق</t>
  </si>
  <si>
    <t>وجه التزام معوق سایر مطالبات / مشارکت مدنی  /  معوق</t>
  </si>
  <si>
    <t xml:space="preserve">مطالبات معوق/ بخش غير دولتي / خرید دین </t>
  </si>
  <si>
    <t xml:space="preserve">مطالبات معوق  / بخش غير دولتي / خرید دین </t>
  </si>
  <si>
    <t>سود دريافتني  غیردولتی / خرید دین/  معوق</t>
  </si>
  <si>
    <t>سود معوق  / بخش غير دولتي / خرید دین /  معوق</t>
  </si>
  <si>
    <t>سود معوق  تبصره ای به تعهد دولت/خرید دین/ طبقه معوق</t>
  </si>
  <si>
    <t>سود معوق  تبصره ای به تعهد دولت/ مرابحه/ طبقه معوق</t>
  </si>
  <si>
    <t>سود معوق  / بخش غير دولتي / مرابحه /  معوق</t>
  </si>
  <si>
    <t>سود دريافتني  غیردولتی / مرابحه /  معوق</t>
  </si>
  <si>
    <t>مطالبات معوق  تبصره اي غيردولتي / استصناع</t>
  </si>
  <si>
    <t>سود دريافتني  غیردولتی / استصناع /معوق</t>
  </si>
  <si>
    <t>مطالبات معوق  / بخش غير دولتي / استصناع</t>
  </si>
  <si>
    <t>سود معوق  تبصره ای به تعهد دولت/ استصناع/ طبقه معوق</t>
  </si>
  <si>
    <t>سود معوق  / بخش غير دولتي / استصناع /  معوق</t>
  </si>
  <si>
    <t>وجه التزام معوق سایر مطالبات / قرض الحسنه  /  معوق</t>
  </si>
  <si>
    <t>سود معوق  تبصره ای به تعهد دولت/ قرض الحسنه / طبقه معوق</t>
  </si>
  <si>
    <t>وجه التزام معوق /غیر دولتی / قرض الحسنه  /  معوق</t>
  </si>
  <si>
    <t>سود معوق  / بخش غير دولتي / قرض الحسنه  /  معوق</t>
  </si>
  <si>
    <t>سود دريافتني  غیردولتی / قرض الحسنه  /  معوق</t>
  </si>
  <si>
    <t xml:space="preserve">مطالبات معوق  / بخش غير دولتي / قرض الحسنه </t>
  </si>
  <si>
    <t xml:space="preserve">مطالبات معوق  تبصره اي غيردولتي / قرض الحسنه  </t>
  </si>
  <si>
    <t>سود دريافتني  غیردولتی /  سایر تسهیلات اعطایی /  معوق</t>
  </si>
  <si>
    <t>وجه التزام معوق  /غیر دولتی / سایر تسهیلات اعطایی /  معوق</t>
  </si>
  <si>
    <t>سود معوق  تبصره ای به تعهد دولت/ سایر تسهیلات اعطایی/ طبقه معوق</t>
  </si>
  <si>
    <t>سود معوق  / بخش غير دولتي / سایر تسهیلات اعطایی /  معوق</t>
  </si>
  <si>
    <t>وجه التزام معوق سایر مطالبات / بدهکاران بابت کارت های اعتباری /  معوق</t>
  </si>
  <si>
    <t xml:space="preserve">مطالبات معوق  تبصره اي غيردولتی/بدهکاران بابت کارت های اعتباری </t>
  </si>
  <si>
    <t xml:space="preserve">مطالبات معوق  /غير دولتي / بدهکاران بابت کارت های اعتباری </t>
  </si>
  <si>
    <t>سود دريافتني  غیردولتی / بدهکاران بابت کارت های اعتباری/ معوق</t>
  </si>
  <si>
    <t>سود معوق  تبصره ای به تعهد دولت/ بدهکاران بابت کارت های اعتباری/ طبقه معوق</t>
  </si>
  <si>
    <t>سود معوق  / بخش غير دولتي / بدهکاران بابت کارت های اعتباری /  معوق</t>
  </si>
  <si>
    <t>وجه التزام معوق /غیر دولتی / بدهکاران بابت کارت های اعتباری /  معوق</t>
  </si>
  <si>
    <t>صورت های مالی</t>
  </si>
  <si>
    <t>فایل</t>
  </si>
  <si>
    <t xml:space="preserve">جمع کل سود معوق    </t>
  </si>
  <si>
    <t xml:space="preserve">ذخيره اختصاصی مطالبات معوق </t>
  </si>
  <si>
    <t xml:space="preserve">مطالبات مشکوک الوصول تسهيلات تبصره اي غيردولتي / فروش اقساطی </t>
  </si>
  <si>
    <t xml:space="preserve">مطالبات مشکوک الوصول تسهيلات / بخش غير دولتي / فروش اقساطی </t>
  </si>
  <si>
    <t xml:space="preserve">مطالبات مشکوک الوصول  تبصره اي فروش اقساطی /  مسكن / بخش غير دولتي </t>
  </si>
  <si>
    <t>مطالبات مشکوک الوصول  فروش اقساطی/  مسكن / بخش غير دولتي</t>
  </si>
  <si>
    <t>مطالبات مشکوک الوصول فروش اقساطي ارز مابه التفاوت نرخ ارز فاينانس / بخش غير دولتي</t>
  </si>
  <si>
    <t xml:space="preserve">مطالبات مشکوک الوصول  فروش اقساطي ارز(موارد غير معاف)/ بخش غير دولتي </t>
  </si>
  <si>
    <t>سود دريافتني تسهيلات/ غیردولتی / فروش اقساطی/  مشکوک الوصول</t>
  </si>
  <si>
    <t xml:space="preserve"> جمع مطالبات مشکوک الوصول  فروش اقساطی غیر دولتی  </t>
  </si>
  <si>
    <t xml:space="preserve"> جمع ناخالص مطالبات مشکوک الوصول  فروش اقساطی غیر دولتی  </t>
  </si>
  <si>
    <t xml:space="preserve">مطالبات مشکوک الوصول تسهيلات تبصره اي غيردولتي /جعاله </t>
  </si>
  <si>
    <t xml:space="preserve">مطالبات مشکوک الوصول تسهيلات / بخش غير دولتي / جعاله </t>
  </si>
  <si>
    <t xml:space="preserve">مشکوک الوصول تبصره اي جعاله /  مسكن / بخش غير دولتي </t>
  </si>
  <si>
    <t xml:space="preserve">مشکوک الوصول جعاله/  مسكن / بخش غير دولتي </t>
  </si>
  <si>
    <t>سود دريافتني تسهيلات/ غیردولتی / جعاله/  مشکوک الوصول</t>
  </si>
  <si>
    <t>وجه التزام دريافتني/ غیردولتی / جعاله/  مشکوک الوصول</t>
  </si>
  <si>
    <t>(ذخيره عمومی مطالبات مشکوک الوصول جعاله)</t>
  </si>
  <si>
    <t>(ذخيره اختصاصی مطالبات مشکوک الوصول جعاله)</t>
  </si>
  <si>
    <t xml:space="preserve">مطالبات مشکوک الوصول تسهيلات تبصره اي غيردولتي/ اجاره به شرط تملیک </t>
  </si>
  <si>
    <t xml:space="preserve">مطالبات مشکوک الوصول تسهيلات / بخش غير دولتي/ اجاره به شرط تملیک </t>
  </si>
  <si>
    <t>سود دريافتني تسهيلات/ غیردولتی /  اجاره به شرط تملیک / مشکوک الوصول</t>
  </si>
  <si>
    <t>(ذخيره عمومی مطالبات مشکوک الوصول  اجاره به شرط تملیک )</t>
  </si>
  <si>
    <t>(ذخيره اختصاصی مطالبات مشکوک الوصول  اجاره به شرط تملیک )</t>
  </si>
  <si>
    <t xml:space="preserve"> جمع مطالبات مشکوک الوصول   اجاره به شرط تملیک غیر دولتی  </t>
  </si>
  <si>
    <t xml:space="preserve"> جمع ناخالص مطالبات مشکوک الوصول   اجاره به شرط تملیک غیر دولتی  </t>
  </si>
  <si>
    <t xml:space="preserve">مطالبات مشکوک الوصول  تبصره اي غيردولتي / سلف </t>
  </si>
  <si>
    <t xml:space="preserve">مطالبات مشکوک الوصول  / بخش غير دولتي / سلف </t>
  </si>
  <si>
    <t>سود دريافتني  غیردولتی / سلف / مشکوک الوصول</t>
  </si>
  <si>
    <t xml:space="preserve"> جمع ناخالص مطالبات مشکوک الوصول  سلف غیر دولتی  </t>
  </si>
  <si>
    <t>مطالبات مشکوک الوصول   تبصره اي غيردولتي /  مضاربه</t>
  </si>
  <si>
    <t xml:space="preserve">مطالبات مشکوک الوصول   / بخش غير دولتي /  مضاربه </t>
  </si>
  <si>
    <t xml:space="preserve">سود دريافتني  غیردولتی /  مضاربه /  مشکوک الوصول </t>
  </si>
  <si>
    <t xml:space="preserve">وجه التزام دريافتني/ غیردولتی /  مضاربه /  مشکوک الوصول </t>
  </si>
  <si>
    <t>(ذخيره اختصاصی مطالبات مشکوک الوصول   مضاربه )</t>
  </si>
  <si>
    <t xml:space="preserve"> جمع مطالبات مشکوک الوصول   مضاربه غیر دولتی  </t>
  </si>
  <si>
    <t xml:space="preserve"> جمع ناخالص مطالبات مشکوک الوصول   مضاربه غیر دولتی  </t>
  </si>
  <si>
    <t xml:space="preserve">مطالبات مشکوک الوصول تبصره اي غيردولتي / بخش غير دولتي /  مشارکت مدنی </t>
  </si>
  <si>
    <t xml:space="preserve">مطالبات مشکوک الوصول  / بخش غير دولتي /  مشارکت مدنی </t>
  </si>
  <si>
    <t xml:space="preserve">مشکوک الوصول تبصره اي / مشارکت مدنی / مسکن بخش غيردولتي </t>
  </si>
  <si>
    <t xml:space="preserve">مشکوک الوصول / مشارکت مدنی / مسکن بخش غير دولتي </t>
  </si>
  <si>
    <t>(ذخيره عمومی مطالبات مشکوک الوصول مشارکت مدنی )</t>
  </si>
  <si>
    <t xml:space="preserve"> جمع مطالبات مشکوک الوصول   مشارکت مدنی غیر دولتی  </t>
  </si>
  <si>
    <t xml:space="preserve"> جمع ناخالص مطالبات مشکوک الوصول  مشارکت مدنی غیر دولتی  </t>
  </si>
  <si>
    <t xml:space="preserve">مطالبات مشکوک الوصول / بخش غير دولتي / خرید دین </t>
  </si>
  <si>
    <t xml:space="preserve">مطالبات مشکوک الوصول  / بخش غير دولتي / خرید دین </t>
  </si>
  <si>
    <t>سود دريافتني  غیردولتی / خرید دین/  مشکوک الوصول</t>
  </si>
  <si>
    <t xml:space="preserve"> جمع ناخالص مطالبات مشکوک الوصول  خرید دین غیر دولتی  </t>
  </si>
  <si>
    <t>سود دريافتني  غیردولتی / مرابحه /  مطالبات مشکوک الوصول</t>
  </si>
  <si>
    <t>وجه التزام دريافتني/ غیردولتی / مرابحه /  مطالبات مشکوک الوصول</t>
  </si>
  <si>
    <t>سود دريافتني  غیردولتی / استصناع / مطالبات مشکوک الوصول</t>
  </si>
  <si>
    <t>وجه التزام دريافتني/ غیردولتی / استصناع /  مطالبات مشکوک الوصول</t>
  </si>
  <si>
    <t xml:space="preserve"> جمع ناخالص مطالبات  مشکوک الوصول  استصناع غیر دولتی  </t>
  </si>
  <si>
    <t xml:space="preserve"> جمع مطالبات  مشکوک الوصول  استصناع غیر دولتی  </t>
  </si>
  <si>
    <t>(ذخيره اختصاصی مطالبات  مشکوک الوصول استصناع )</t>
  </si>
  <si>
    <t>(ذخيره عمومی مطالبات  مشکوک الوصول استصناع )</t>
  </si>
  <si>
    <t>مطالبات  مشکوک الوصول  / بخش غير دولتي / استصناع</t>
  </si>
  <si>
    <t>مطالبات  مشکوک الوصول  تبصره اي غيردولتي / استصناع</t>
  </si>
  <si>
    <t xml:space="preserve"> جمع مطالبات  مشکوک الوصول  مرابحه غیر دولتی  </t>
  </si>
  <si>
    <t xml:space="preserve"> جمع ناخالص  مطالبات مشکوک الوصول مرابحه غیر دولتی  </t>
  </si>
  <si>
    <t>(ذخيره اختصاصی مطالبات  مشکوک الوصول  مرابحه )</t>
  </si>
  <si>
    <t>(ذخيره عمومی مطالبات  مشکوک الوصول مرابحه )</t>
  </si>
  <si>
    <t xml:space="preserve">مطالبات  مشکوک الوصول تسهيلات / بخش غير دولتي / مرابحه </t>
  </si>
  <si>
    <t>مطالبات  مشکوک الوصول تسهيلات تبصره اي غيردولتي / مرابحه</t>
  </si>
  <si>
    <t xml:space="preserve">مطالبات مشکوک الوصول  تبصره اي غيردولتي / قرض الحسنه  </t>
  </si>
  <si>
    <t xml:space="preserve">مطالبات مشکوک الوصول  / بخش غير دولتي / قرض الحسنه </t>
  </si>
  <si>
    <t>مشکوک الوصول اعطائي مسكن / بخش غير دولتي/قرض الحسنه</t>
  </si>
  <si>
    <t>مشکوک الوصول مسكن / بخش غير دولتي/قرض الحسنه</t>
  </si>
  <si>
    <t>سود دريافتني  غیردولتی / قرض الحسنه  /  مشکوک الوصول</t>
  </si>
  <si>
    <t>(ذخيره عمومی مطالبات مشکوک الوصول قرض الحسنه  )</t>
  </si>
  <si>
    <t xml:space="preserve"> جمع مطالبات مشکوک الوصول  قرض الحسنه  غیر دولتی  </t>
  </si>
  <si>
    <t xml:space="preserve"> جمع ناخالص مطالبات مشکوک الوصول قرض الحسنه  غیر دولتی  </t>
  </si>
  <si>
    <t xml:space="preserve">مطالبات مشکوک الوصول بدهي مشتريان بابت ما به التفاوت نرخ ارز فاينانس / بخش غير دولتي </t>
  </si>
  <si>
    <t xml:space="preserve"> مشکوک الوصول بدهي مشتريان بابت مابه التفاوت نرخ ارز ( موارد غير معاف) بخش غير دولتي </t>
  </si>
  <si>
    <t xml:space="preserve">مطالبات مشکوک الوصول تطرح مجتمع مسكوني بانك مسكن </t>
  </si>
  <si>
    <t xml:space="preserve">مطالبات مشکوک الوصول اسناد و بروات ريالي واخواست شده </t>
  </si>
  <si>
    <t xml:space="preserve">مطالبات مشکوک الوصول اسناد وبروات ارزي واخواست شده  </t>
  </si>
  <si>
    <t>سود دريافتني  غیردولتی /  سایر تسهیلات اعطایی /  مشکوک الوصول</t>
  </si>
  <si>
    <t>وجه التزام دريافتني/ غیردولتی /  سایر تسهیلات اعطایی / مشکوک الوصول</t>
  </si>
  <si>
    <t>(ذخيره عمومی مطالبات مشکوک الوصول سایر تسهیلات اعطایی )</t>
  </si>
  <si>
    <t>(ذخيره اختصاصی مطالبات مشکوک الوصول  سایر تسهیلات اعطایی )</t>
  </si>
  <si>
    <t xml:space="preserve"> جمع  ناخالص مطالبات مشکوک الوصول سایر تسهیلات اعطایی غیر دولتی  </t>
  </si>
  <si>
    <t xml:space="preserve">مطالبات مشکوک الوصول / ارز </t>
  </si>
  <si>
    <t xml:space="preserve">مطالبات مشکوک الوصول  تبصره اي غيردولتی/بدهکاران بابت کارت های اعتباری </t>
  </si>
  <si>
    <t xml:space="preserve">مطالبات مشکوک الوصول  /غير دولتي / بدهکاران بابت کارت های اعتباری </t>
  </si>
  <si>
    <t>سود دريافتني  غیردولتی / بدهکاران بابت کارت های اعتباری/ مشکوک الوصول</t>
  </si>
  <si>
    <t>وجه التزام دريافتني/ غیردولتی / بدهکاران بابت کارت های اعتباری/  مشکوک الوصول</t>
  </si>
  <si>
    <t>(ذخيره عمومی مطالبات مشکوک الوصول بدهکاران بابت کارت های اعتباری</t>
  </si>
  <si>
    <t>(ذخيره اختصاصی مطالبات مشکوک الوصول بدهکاران بابت کارت های اعتباری</t>
  </si>
  <si>
    <t xml:space="preserve"> جمع  ناخالص مطالبات مشکوک الوصول  بدهکاران بابت کارت های اعتباری غیر دولتی  </t>
  </si>
  <si>
    <t xml:space="preserve"> جمع مطالبات مشکوک الوصول تسهيلات ارزی / شعب خارج  </t>
  </si>
  <si>
    <t xml:space="preserve"> جمع ناخالص مطالبات مشکوک الوصول تسهيلات ارزی / شعب خارج</t>
  </si>
  <si>
    <t>سود معوق تسهيلات / بخش غير دولتي /  بابت اعتبار اسنادي/ معوق</t>
  </si>
  <si>
    <t>سود معوق تسهیلات تبصره ای به تعهد دولت/ بابت اعتبار اسنادي/ معوق</t>
  </si>
  <si>
    <t>وجه التزام معوق تسهیلات اعطایی به ریال /غیر دولتی /  بابت اعتبار اسنادي / معوق</t>
  </si>
  <si>
    <t>وجه التزام معوق سایر مطالبات / بابت اعتبار اسنادي/  معوق</t>
  </si>
  <si>
    <t>سود معوق تسهيلات / بخش غير دولتي /  بدهکاران بابت ضمانت نامه/  معوق</t>
  </si>
  <si>
    <t>سود معوق تسهیلات تبصره ای به تعهد دولت/ بدهکاران بابت ضمانت نامه/ معوق</t>
  </si>
  <si>
    <t>وجه التزام معوق تسهیلات اعطایی به ریال /غیر دولتی /  بدهکاران بابت ضمانت نامه /  معوق</t>
  </si>
  <si>
    <t>وجه التزام معوق سایر مطالبات / بدهکاران بابت ضمانت نامه/  معوق</t>
  </si>
  <si>
    <t xml:space="preserve"> جمع مطالبات مشکوک الوصول  تسهيلات به ارز غیر دولتی  </t>
  </si>
  <si>
    <t xml:space="preserve"> جمع  ناخالص مطالبات مشکوک الوصول  تسهيلات به ارز غیر دولتی  </t>
  </si>
  <si>
    <t xml:space="preserve">  جمع  ناخالص مطالبات مشکوک الوصول  بدهکاران بابت اعتبار اسنادي غیر دولتی  </t>
  </si>
  <si>
    <t xml:space="preserve"> جمع  ناخالص مطالبات مشکوک الوصول  بدهکاران  بابت ضمانت نامه غیر دولتی  </t>
  </si>
  <si>
    <t xml:space="preserve"> جمع خالص مطالبات معوق</t>
  </si>
  <si>
    <t>جمع ناخالص  مطالبات معوق</t>
  </si>
  <si>
    <t xml:space="preserve"> جمع خالص مطالبات مشکوک الوصول </t>
  </si>
  <si>
    <t xml:space="preserve">جمع ناخالص  مطالبات مشکوک الوصول </t>
  </si>
  <si>
    <t>مطلباتی که فاقد وثایق می باشد</t>
  </si>
  <si>
    <t>ارزش وثایق مطالبات</t>
  </si>
  <si>
    <t xml:space="preserve">ذخيره عمومی مطالبات معوق </t>
  </si>
  <si>
    <t xml:space="preserve">ذخيره عمومی مطالبات مطالبات مشکوک الوصول </t>
  </si>
  <si>
    <t xml:space="preserve">ذخيره اختصاصی مطالبات مطالبات مشکوک الوصول </t>
  </si>
  <si>
    <t xml:space="preserve"> مطالباتی که فاقد وثایق می باشد  فایل مطالبات مشکوک الوصول ریال</t>
  </si>
  <si>
    <t xml:space="preserve"> مطالباتی که فاقد وثایق می باشد  فایل مطالبات مشکوک الوصول گروه 18 ارز</t>
  </si>
  <si>
    <t xml:space="preserve">ذخيره عمومی مطالبات سررسيد گذشته </t>
  </si>
  <si>
    <t xml:space="preserve"> آريا همراه سامانه</t>
  </si>
  <si>
    <t>تکفام</t>
  </si>
  <si>
    <t xml:space="preserve"> بين المللي محصولات پارس</t>
  </si>
  <si>
    <t xml:space="preserve"> پالايش نفت آبادان</t>
  </si>
  <si>
    <t xml:space="preserve"> صنعتي دريايي ايران (صدرا)</t>
  </si>
  <si>
    <t>ایرافون (اقای محمدی)</t>
  </si>
  <si>
    <t>صنعتي معدني و تجارتي كاونده</t>
  </si>
  <si>
    <t>صنعتی دریایی صدرا</t>
  </si>
  <si>
    <t xml:space="preserve">فولاد گیلان </t>
  </si>
  <si>
    <t xml:space="preserve">  سرمايه گذاري شهر</t>
  </si>
  <si>
    <t xml:space="preserve"> صنعتي امير نان مازندران</t>
  </si>
  <si>
    <t>تولیدی و صنعتی پاکشوما</t>
  </si>
  <si>
    <t xml:space="preserve">  توليدي داروسازان ايران</t>
  </si>
  <si>
    <t xml:space="preserve">  شرکت نخ جراحان پارس</t>
  </si>
  <si>
    <t xml:space="preserve">  صنايع غذايي آرين</t>
  </si>
  <si>
    <t>گروه صنعتي و پژوهشي فرهيختگان ز</t>
  </si>
  <si>
    <t>نفت بهران</t>
  </si>
  <si>
    <t xml:space="preserve"> شيمي دارويي دارو پخش</t>
  </si>
  <si>
    <t xml:space="preserve">  نيكران لاستيك</t>
  </si>
  <si>
    <t>سهامی آب منطقه ای گیلان</t>
  </si>
  <si>
    <t xml:space="preserve"> صنعتي بهپاك</t>
  </si>
  <si>
    <t xml:space="preserve">  توليدي شكو پرستو</t>
  </si>
  <si>
    <t>سازمان توسعه برق ایران - سیل ترکیبی</t>
  </si>
  <si>
    <t>سيم نور پويا</t>
  </si>
  <si>
    <t xml:space="preserve"> لابراتوارهاي شهردارو</t>
  </si>
  <si>
    <t>سنگبري اورست</t>
  </si>
  <si>
    <t xml:space="preserve">  شيشه فلوت كاويان</t>
  </si>
  <si>
    <t xml:space="preserve"> متانول كاوه</t>
  </si>
  <si>
    <t>شرکت رويان دارو</t>
  </si>
  <si>
    <t xml:space="preserve">وزارت راه و ترابری ( ساخت توسعه و حمل و نقل کشور) </t>
  </si>
  <si>
    <t>شرکت ذوب آهن البرز غرب</t>
  </si>
  <si>
    <t xml:space="preserve"> ايران خودرو</t>
  </si>
  <si>
    <t>ایران خودرو</t>
  </si>
  <si>
    <t>خطوط لوله و مخابرات نفت</t>
  </si>
  <si>
    <t xml:space="preserve">  توسعه منابع آب و نيروي ايران</t>
  </si>
  <si>
    <t>توسعه منابع آب و نیروی ایران</t>
  </si>
  <si>
    <t>توسعه منابع آب ونيروي ايران</t>
  </si>
  <si>
    <t>پالایش گاز بیدبلند</t>
  </si>
  <si>
    <t>صنعنی تولیدی دیزل سنگین</t>
  </si>
  <si>
    <t xml:space="preserve">  سراميك برليان</t>
  </si>
  <si>
    <t>پرشين درياي دير</t>
  </si>
  <si>
    <t>شركت پالايش يادآوران خليج فارس</t>
  </si>
  <si>
    <t xml:space="preserve">  گوهر قوطي بروجرد</t>
  </si>
  <si>
    <t>الکترونیک افزار آزما</t>
  </si>
  <si>
    <t>آب وبرق خوزستان</t>
  </si>
  <si>
    <t>ملی صنایع مس ایران</t>
  </si>
  <si>
    <t>یوفو الکترونیک</t>
  </si>
  <si>
    <t>بیمارستان مهر</t>
  </si>
  <si>
    <t>تولید لوازم خانگی سپهر الکتریک</t>
  </si>
  <si>
    <t>کشت وصنعت هروآد</t>
  </si>
  <si>
    <t>آرمان کاشی</t>
  </si>
  <si>
    <t xml:space="preserve"> تكتاز موتور</t>
  </si>
  <si>
    <t>تامین و انتقال آب خلیج فارس</t>
  </si>
  <si>
    <t xml:space="preserve"> توسعه بازرگاني اخوان جم</t>
  </si>
  <si>
    <t xml:space="preserve">  افست</t>
  </si>
  <si>
    <t>صنعتی کیمیدارو</t>
  </si>
  <si>
    <t xml:space="preserve">  ريسندگي گيلان</t>
  </si>
  <si>
    <t>آرين شيمي</t>
  </si>
  <si>
    <t>آرين مريم</t>
  </si>
  <si>
    <t xml:space="preserve"> شرکت لابراتوارهاي سيانس</t>
  </si>
  <si>
    <t>ايفا سرام</t>
  </si>
  <si>
    <t xml:space="preserve">مهندسی و ساختمانی صنایع نفت </t>
  </si>
  <si>
    <t xml:space="preserve">  ارتباطات زيرساخت</t>
  </si>
  <si>
    <t>سهامي خاص مشترک ايران خودرو ات</t>
  </si>
  <si>
    <t>فرو آلیاژ</t>
  </si>
  <si>
    <t xml:space="preserve">  شرکت کرمان موتور</t>
  </si>
  <si>
    <t xml:space="preserve"> پتروشيمي فن اوران</t>
  </si>
  <si>
    <t>پتروشيمي دماوند</t>
  </si>
  <si>
    <t xml:space="preserve">  شيشه قزوين</t>
  </si>
  <si>
    <t xml:space="preserve">  شرکت سايپا</t>
  </si>
  <si>
    <t xml:space="preserve">  فنرسازي زر</t>
  </si>
  <si>
    <t xml:space="preserve"> اذين تنه</t>
  </si>
  <si>
    <t xml:space="preserve"> آذين تنه</t>
  </si>
  <si>
    <t xml:space="preserve"> صنايع رنگ و رزين طيف سايپا</t>
  </si>
  <si>
    <t>تولید مواد اولیه داروپخش</t>
  </si>
  <si>
    <t>زامياد</t>
  </si>
  <si>
    <t>داروسازي جابرابن حيان</t>
  </si>
  <si>
    <t>ايران انشعاب</t>
  </si>
  <si>
    <t>كيميا پليمر صبا</t>
  </si>
  <si>
    <t xml:space="preserve">  نوين گستر ابريشم</t>
  </si>
  <si>
    <t>ملی مناطق نفتخیز جنوب</t>
  </si>
  <si>
    <t xml:space="preserve"> صدرا پروفيل تهران</t>
  </si>
  <si>
    <t xml:space="preserve">  شرکت مارگارين</t>
  </si>
  <si>
    <t xml:space="preserve">  لوله سازي ماهشهر</t>
  </si>
  <si>
    <t xml:space="preserve"> لوله و ماشين سازي ايران</t>
  </si>
  <si>
    <t>جهان کريستال</t>
  </si>
  <si>
    <t>کيميا صنعت شيما</t>
  </si>
  <si>
    <t xml:space="preserve"> آرد سفيد اكبري</t>
  </si>
  <si>
    <t xml:space="preserve">برق منطقه ای تهران </t>
  </si>
  <si>
    <t xml:space="preserve">  مهندسي فکور صنعت تهران</t>
  </si>
  <si>
    <t xml:space="preserve"> فرآورده هاي غذايي نيکوفراز</t>
  </si>
  <si>
    <t>تام لوکوموتيو آريا</t>
  </si>
  <si>
    <t>مديريت توليد برق منتظر قائم</t>
  </si>
  <si>
    <t xml:space="preserve"> رينگ سازي مشهد</t>
  </si>
  <si>
    <t>ایمن خودرو شرق</t>
  </si>
  <si>
    <t xml:space="preserve">  پويا گستر خراسان</t>
  </si>
  <si>
    <t>پارسا ياران خراسان</t>
  </si>
  <si>
    <t>پمپ فرمان توس</t>
  </si>
  <si>
    <t>مجموعه سازي طوس</t>
  </si>
  <si>
    <t>مجتمع فولاد خراسان</t>
  </si>
  <si>
    <t xml:space="preserve">  پارت پلاستيك خراسان</t>
  </si>
  <si>
    <t xml:space="preserve">  نيك گستر نيشابور</t>
  </si>
  <si>
    <t>پولادپلاستيک خراسان رضوي</t>
  </si>
  <si>
    <t xml:space="preserve">  سامان داروي هشتم</t>
  </si>
  <si>
    <t xml:space="preserve"> آران ماشين توس</t>
  </si>
  <si>
    <t xml:space="preserve">آر گل گندم هشترود </t>
  </si>
  <si>
    <t>تراكتور سازي ايران</t>
  </si>
  <si>
    <t>ایستا سنگ</t>
  </si>
  <si>
    <t xml:space="preserve">  گسترش صنايع ريلي ايران</t>
  </si>
  <si>
    <t xml:space="preserve">  تکامل صنعت منيري</t>
  </si>
  <si>
    <t xml:space="preserve">پتروشیمی </t>
  </si>
  <si>
    <t xml:space="preserve">  داروسازي دانا</t>
  </si>
  <si>
    <t xml:space="preserve"> شرکت آب منطقه اي آذربايجان</t>
  </si>
  <si>
    <t>سازمان قطار شهری تبریز</t>
  </si>
  <si>
    <t xml:space="preserve">  آذر حلب</t>
  </si>
  <si>
    <t xml:space="preserve"> فولادمباركه</t>
  </si>
  <si>
    <t xml:space="preserve"> سپاهان لايه</t>
  </si>
  <si>
    <t>داروسازی فارابی</t>
  </si>
  <si>
    <t>شرکت آب و فاضلاب اصفهان</t>
  </si>
  <si>
    <t>قطعه کاران</t>
  </si>
  <si>
    <t>پاکریس شهرضا</t>
  </si>
  <si>
    <t>شرکت موج افزار جنوب</t>
  </si>
  <si>
    <t xml:space="preserve">  جزيره سبز آسياکفپوش</t>
  </si>
  <si>
    <t>شرکت پالايش نفت شيراز</t>
  </si>
  <si>
    <t xml:space="preserve"> شرکت فراورده هاي لبني رامک</t>
  </si>
  <si>
    <t>شرکت تولیدی صنعتی فراسان</t>
  </si>
  <si>
    <t>شرکت جندي شاپور</t>
  </si>
  <si>
    <t>شرکت جندی شاپور</t>
  </si>
  <si>
    <t xml:space="preserve"> ايران اويل فيلد سوپلاي کيش</t>
  </si>
  <si>
    <t xml:space="preserve"> برين صنعتگران بامداد</t>
  </si>
  <si>
    <t>برین صنعتگران بامداد</t>
  </si>
  <si>
    <t>شرکت سیمان داراب</t>
  </si>
  <si>
    <t xml:space="preserve">  صنايع چوب و کاغذ مازندران</t>
  </si>
  <si>
    <t>پارس نور افروز  انرژي مازند</t>
  </si>
  <si>
    <t>توليد انرژي کاسپين نيروي تبرست</t>
  </si>
  <si>
    <t xml:space="preserve"> اريس امل</t>
  </si>
  <si>
    <t xml:space="preserve"> شرکت فراورده هاي لبني کاله</t>
  </si>
  <si>
    <t>شرکت فراورده هاي گوشتي کاله ام</t>
  </si>
  <si>
    <t xml:space="preserve">  فولاد خوزستان</t>
  </si>
  <si>
    <t xml:space="preserve">  ملي مناطق نفتخيز  جنوب</t>
  </si>
  <si>
    <t>ملي حفاري ايران</t>
  </si>
  <si>
    <t xml:space="preserve">  آب و فاضلاب خوزستان</t>
  </si>
  <si>
    <t>صنایع تولیدی خانه مشرق زمین</t>
  </si>
  <si>
    <t xml:space="preserve"> پتروشيمي مارون</t>
  </si>
  <si>
    <t xml:space="preserve"> مندمي</t>
  </si>
  <si>
    <t xml:space="preserve"> شرکت اروم صنعت سامان</t>
  </si>
  <si>
    <t>شیرهای صنعتی اردبیل</t>
  </si>
  <si>
    <t>کامپوزیت ساز آلوارس</t>
  </si>
  <si>
    <t>پيشگامان صنعت کاغذ</t>
  </si>
  <si>
    <t xml:space="preserve">  سيم نور يزدان</t>
  </si>
  <si>
    <t xml:space="preserve"> کالوپ</t>
  </si>
  <si>
    <t xml:space="preserve">  سازمان قطار شهري قم</t>
  </si>
  <si>
    <t>ترانسفور ماتورسازی کوشکن</t>
  </si>
  <si>
    <t xml:space="preserve"> پرتو سپهر آسيا</t>
  </si>
  <si>
    <t>امير حسين متقي و شريک</t>
  </si>
  <si>
    <t xml:space="preserve"> مجتمع شيميايي بيستون</t>
  </si>
  <si>
    <t>تام ايران خودرو</t>
  </si>
  <si>
    <t>صنايع الکترونيک فاران</t>
  </si>
  <si>
    <t>شرکت کشت و صنعت رژين تاک</t>
  </si>
  <si>
    <t>ایران پیچ</t>
  </si>
  <si>
    <t xml:space="preserve">  ريسندگي رسن ريس يزد</t>
  </si>
  <si>
    <t xml:space="preserve">  سايپا شيشه</t>
  </si>
  <si>
    <t xml:space="preserve"> شرکت نساجي ايران ريس البرز</t>
  </si>
  <si>
    <t>بهارستان رايان</t>
  </si>
  <si>
    <t xml:space="preserve"> مجتمع جهان فولاد سيرجان</t>
  </si>
  <si>
    <t>مجتمع جهان فولاد سيرجان</t>
  </si>
  <si>
    <t xml:space="preserve"> صنايع مفتول بکسل پارس</t>
  </si>
  <si>
    <t>مهندسی توسکا مهر نوین</t>
  </si>
  <si>
    <t xml:space="preserve"> ايساتيس ديزل پارت</t>
  </si>
  <si>
    <t xml:space="preserve"> پيرامون سيستم قشم</t>
  </si>
  <si>
    <t xml:space="preserve">  شرکت فولاد</t>
  </si>
  <si>
    <t>شرکت صنایع غذایی شکوفه سحر همدان</t>
  </si>
  <si>
    <t xml:space="preserve"> اهن و سيليس اذرخش</t>
  </si>
  <si>
    <t>شرکت ماشین زراعت همدان</t>
  </si>
  <si>
    <t xml:space="preserve">  شيميائي انرژي سمنان</t>
  </si>
  <si>
    <t xml:space="preserve">  نساجي کوير سمنان</t>
  </si>
  <si>
    <t xml:space="preserve"> توليدي صنعتي عقاب افشان</t>
  </si>
  <si>
    <t xml:space="preserve"> درين ريس سمنان</t>
  </si>
  <si>
    <t>طب پلاستيک نوين</t>
  </si>
  <si>
    <t>توليدي و صنعتي فنرلول ايران</t>
  </si>
  <si>
    <t>تولیدی و صنعتی فنرلول ایران</t>
  </si>
  <si>
    <t>كاغذ نيل گرمسار</t>
  </si>
  <si>
    <t>شرکت شورابه ید گلستان</t>
  </si>
  <si>
    <t>شرکت کانسار خزر</t>
  </si>
  <si>
    <t>شرکت شیمیایی گل سم گرگان</t>
  </si>
  <si>
    <t>مانده تعهدات مشتريان بابت اعتبارات اسنادي باز شده در 1397/12/29</t>
  </si>
  <si>
    <t>سال 1396</t>
  </si>
  <si>
    <t>سال 1395</t>
  </si>
  <si>
    <t xml:space="preserve">میانگین </t>
  </si>
  <si>
    <t>جمع درآمدهاي عملياتي</t>
  </si>
  <si>
    <t>خالص ساير درآمدها و هزینه‌ها</t>
  </si>
  <si>
    <t>دارایی های موزون به ریسک اعتباری</t>
  </si>
  <si>
    <t>دارایی های موزون به ریسک بازار</t>
  </si>
  <si>
    <t>دارایی های موزون به ریسک عملیاتی</t>
  </si>
  <si>
    <t xml:space="preserve">جمع دارایی های موزون به ریسک </t>
  </si>
  <si>
    <t>P0360</t>
  </si>
  <si>
    <t>پيش دريافت مشتريان بابت اعتبارات اسنادي / دولتي</t>
  </si>
  <si>
    <t>P0364</t>
  </si>
  <si>
    <t>پيش دريافت مشتريان بابت اعتبارات اسنادي به ارز/ دولتي</t>
  </si>
  <si>
    <t>P0365</t>
  </si>
  <si>
    <t>پيش دريافت مشتريان بابت اعتبارات اسنادي / غير دولتي</t>
  </si>
  <si>
    <t>P0366</t>
  </si>
  <si>
    <t>پيش دريافت مشتريان بابت اعتبارات اسنادي به ارز/ غير دولتي</t>
  </si>
  <si>
    <t>P0368</t>
  </si>
  <si>
    <t xml:space="preserve">پيش دريافت مشتريان بابت اعتبارات اسنادي  داخلي/ دولتي </t>
  </si>
  <si>
    <t>P0369</t>
  </si>
  <si>
    <t xml:space="preserve">پيش دريافت مشتريان بابت اعتبارات اسنادي داخلي/غير دولتي </t>
  </si>
  <si>
    <t>P0370</t>
  </si>
  <si>
    <t>سپرده نقدي ضمانتنامه ها / به ريال / دولتي</t>
  </si>
  <si>
    <t>P0375</t>
  </si>
  <si>
    <t>سپرده نقدي ضمانتنامه ها / به ريال/ غيردولتي</t>
  </si>
  <si>
    <t>P0380</t>
  </si>
  <si>
    <t>سپرده نقدي ضمانتنامه  ها  / به ارز</t>
  </si>
  <si>
    <t>سرمایه پرداخت شده</t>
  </si>
  <si>
    <t>سرمایه لایه دو:</t>
  </si>
  <si>
    <t>تجديد ارزيابي داراييهاي ثابت و سرمایه گذاریها  سال 97 به میزان 45%</t>
  </si>
  <si>
    <t>ذخیره تجدید ارزیابی از محل دارایی های مستهلک شده</t>
  </si>
  <si>
    <t xml:space="preserve">ذخیره تجدید ارزیابی از محل دارایی های فروخته شده </t>
  </si>
  <si>
    <t xml:space="preserve"> ریال</t>
  </si>
  <si>
    <t xml:space="preserve"> ريال</t>
  </si>
  <si>
    <t xml:space="preserve"> کل سرمایه </t>
  </si>
  <si>
    <t>بهای تمام شده سرمایه گذاری غیر تجاری درموسسات اعتباری دیگر یا نهاد مالی کمتر از 10% و بیش از 10% سرمایه لایه اول  تا سقف 10 درصد سرمایه لایه اول</t>
  </si>
  <si>
    <r>
      <t>سرمایه گذاری در شرکت های  تابعه ای (بالای 50% سهام ) که نهاد مالی محسوب نمی گردد</t>
    </r>
    <r>
      <rPr>
        <sz val="12"/>
        <rFont val="Arial"/>
        <family val="2"/>
      </rPr>
      <t>(تمامی این سرمایه گذاری ها بعنوان تعدیلات نظارتی از سرمایه لایه یک کسر می گردد)</t>
    </r>
  </si>
  <si>
    <t>کنترل مانده سرمایه گذاری در صورت های مالی و کفایت سرمایه</t>
  </si>
  <si>
    <t>مانده سرمایه گذاری های صورت های مالی</t>
  </si>
  <si>
    <t xml:space="preserve">مانده سرمایه گذاری های کفایت سرمایه </t>
  </si>
  <si>
    <r>
      <t>سرمایه گذاری غیر تجاری به میزان کمتراز10% در موسسات اعتباری دیگر یا نهاد مالی (</t>
    </r>
    <r>
      <rPr>
        <sz val="12"/>
        <rFont val="Arial"/>
        <family val="2"/>
      </rPr>
      <t>در صورتیکه سرمایه گذاری مذکور به میزان کمتر از 10% باشد لیکن مبلغ آن بیش از 10% سرمایه لایه یک باشد تا سقف 10% سرمایه لایه یک در جدول دارای های موزون به ریسک با ریسک 300% محاسبه و مازاد بر 10% سرمایه لایه یک به منظور تعدیلات نظارتی از سرمایه لایه یک کسر می گردد)</t>
    </r>
  </si>
  <si>
    <r>
      <t xml:space="preserve">سرمایه گذاری غیر تجاری  بلند مدت پذیرفته شده در بورس </t>
    </r>
    <r>
      <rPr>
        <sz val="12"/>
        <rFont val="Arial"/>
        <family val="2"/>
      </rPr>
      <t>(تمامی سرمایه گذاری های غیر تجاری در شرکت های پذیرفته شده در بورس  با ریسک 300% در جدول دارایی های موزون شده به ریسک مورد محاسبه می باشد)</t>
    </r>
  </si>
  <si>
    <r>
      <t xml:space="preserve">سرمایه گذاری غیر تجاری در سایر شرکت ها که نه موسسات اعتباری است و نه شرکت تابعه (بالای 50% سهام ) </t>
    </r>
    <r>
      <rPr>
        <sz val="12"/>
        <rFont val="Arial"/>
        <family val="2"/>
      </rPr>
      <t>(تمامی این سرمایه گذاری های با ریسک 400% در جدول دارایی های موزون شده به ریسک مورد محاسبه می باشد)</t>
    </r>
  </si>
  <si>
    <r>
      <t>سرمایه گذاری غیر تجاری بیش از 10% در موسسات اعتباری دیگر یا شرکت های تابعه بانک که نهاد مالی می باشند</t>
    </r>
    <r>
      <rPr>
        <sz val="12"/>
        <rFont val="Arial"/>
        <family val="2"/>
      </rPr>
      <t>(</t>
    </r>
    <r>
      <rPr>
        <sz val="16"/>
        <rFont val="Arial"/>
        <family val="2"/>
      </rPr>
      <t xml:space="preserve"> </t>
    </r>
    <r>
      <rPr>
        <sz val="12"/>
        <rFont val="Arial"/>
        <family val="2"/>
      </rPr>
      <t>در صورتیکه سرمایه گذاری مذکور به میزان بیش از 10% باشد و مبلغ آن بیش از 10% سرمایه لایه یک باشد تا سقف 10% سرمایه لایه یک در جدول دارای های موزون به ریسک با ریسک 300% محاسبه و مازاد بر 10% سرمایه لایه یک به منظور تعدیلات نظارتی از سرمایه لایه یک کسر می گردد)</t>
    </r>
  </si>
  <si>
    <r>
      <t xml:space="preserve">حداقل بهای تمام شده سرمایه‌گذاری متقابل در سهام مؤسسات اعتباری و یا نهادهای مالی غیرتابعه </t>
    </r>
    <r>
      <rPr>
        <sz val="14"/>
        <rFont val="Arial"/>
        <family val="2"/>
      </rPr>
      <t>(که تمامی این سرمایه گذاری ها درتعدیلات نظارتی از سرمایه لایه یک کسر می گردد)</t>
    </r>
  </si>
  <si>
    <t>سرمایه گذاری  در شرکت های پذیرفته شده در بورس پس از کسر کاهش ارزش انباشته</t>
  </si>
  <si>
    <t>بهای تمام شده سرمایه گذاری در صندوقهای پژوهش و فناوری دیگر یا نهاد مالی</t>
  </si>
  <si>
    <t>اصل و سود تسهیلات عقود غیر مشارکتی - بابت املاک مسکونی که در رهن صندوق باشد</t>
  </si>
  <si>
    <t>اصل و سود تسهیلات عقود غیر مشارکتی - سایر تسهیلات هر شخص که در دو مورد فوق قرار ندارد</t>
  </si>
  <si>
    <t>اقلام زیر خط ترازنامه - تعهدات بابت ضمانت نامه های صادر شده پس از کسر سپرده نقدی</t>
  </si>
  <si>
    <t>دارایی ها و تعهدات موزون به ریسک اعتباری</t>
  </si>
  <si>
    <t>جمع دارایی های موزون به ریسک بازار در پایان سال مالی منتهی به ......</t>
  </si>
  <si>
    <t>جمع دارایی های موزون به ریسک عملیاتی در پایان سال مالی منتهی به …..</t>
  </si>
  <si>
    <t>جمع دارایی های موزون به ریسک اعتباری در پایان سال مالی منتهی به ….</t>
  </si>
  <si>
    <t>139.../12/29</t>
  </si>
  <si>
    <t>نسبت کفایت سرمایه صندوق در پایان سال مالی منتهی به  ........... درصد می باشد</t>
  </si>
  <si>
    <t>سرمایه نظارتی</t>
  </si>
  <si>
    <t>بهای تمام شده سهام صندوق که به طور بی واسطه در اختیار واحد های تابعه میباشد</t>
  </si>
  <si>
    <t>حداقل بهای تمام شده سرمایه‌گذاری متقابل در سهام صندوقهای پژوهش و فناوری</t>
  </si>
  <si>
    <t xml:space="preserve">سایر تعدیلات </t>
  </si>
  <si>
    <t>ذخيره مطالبات مشکوک الوصول  تا سقف 1/25 درصد دارایی های موزون شده به ریسک</t>
  </si>
  <si>
    <t>سهام تجاری - سرمایه گذاری خطر پذیر</t>
  </si>
  <si>
    <t>میانگین مجموع درآمدهای سه سال اخیر صندوق</t>
  </si>
  <si>
    <t>موجودی نقد ، سرمایه گذاری در بازار پول</t>
  </si>
  <si>
    <t>ريال</t>
  </si>
  <si>
    <t>مبلغ صورت های مالی
(ریال )</t>
  </si>
  <si>
    <t>دارایی های نامشهود - سرقفلی</t>
  </si>
  <si>
    <t>مطالبات از موسسات و شرکت های دولتی و نهاد ها و موسسات عمومی غیر دولتی در قالب تسهیلات و خرید اوراق بهادار</t>
  </si>
  <si>
    <t>سقف تعهدات  قابل ایجاد</t>
  </si>
  <si>
    <t>مانده تعهدات</t>
  </si>
  <si>
    <t xml:space="preserve">حداکثر دارایی های موزون به ریسک اعتبار </t>
  </si>
  <si>
    <t xml:space="preserve">ضمانت نامه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</si>
</sst>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1" formatCode="_-* #,##0_-;_-* #,##0\-;_-* &quot;-&quot;_-;_-@_-"/>
    <numFmt numFmtId="43" formatCode="_-* #,##0.00_-;_-* #,##0.00\-;_-* &quot;-&quot;??_-;_-@_-"/>
    <numFmt numFmtId="164" formatCode="_(* #,##0_);_(* \(#,##0\);_(* &quot;-&quot;_);_(@_)"/>
    <numFmt numFmtId="165" formatCode="_(* #,##0.00_);_(* \(#,##0.00\);_(* &quot;-&quot;??_);_(@_)"/>
    <numFmt numFmtId="166" formatCode="_(* #,##0_);_(* \(#,##0\);_(* &quot;-&quot;??_);_(@_)"/>
    <numFmt numFmtId="167" formatCode="_(* #,##0.0_);_(* \(#,##0.0\);_(* &quot;-&quot;??_);_(@_)"/>
    <numFmt numFmtId="168" formatCode="_-* #,##0_-;_-* #,##0\-;_-* &quot;-&quot;??_-;_-@_-"/>
    <numFmt numFmtId="169" formatCode="#,##0,,_-;\(#,##0,,\)"/>
    <numFmt numFmtId="170" formatCode="#,##0;[Red]\(#,##0\)"/>
    <numFmt numFmtId="171" formatCode="#,##0.00;[Red]\(#,##0.00\)"/>
    <numFmt numFmtId="172" formatCode="#,##0_-"/>
    <numFmt numFmtId="173" formatCode="#,##0_-;[Red]\(#,###\)"/>
    <numFmt numFmtId="174" formatCode="#,##0.0"/>
  </numFmts>
  <fonts count="93" x14ac:knownFonts="1">
    <font>
      <sz val="10"/>
      <name val="Arial"/>
      <family val="2"/>
    </font>
    <font>
      <sz val="11"/>
      <color theme="1"/>
      <name val="Arial"/>
      <family val="2"/>
      <charset val="178"/>
      <scheme val="minor"/>
    </font>
    <font>
      <sz val="11"/>
      <color theme="1"/>
      <name val="Arial"/>
      <family val="2"/>
      <charset val="178"/>
      <scheme val="minor"/>
    </font>
    <font>
      <sz val="10"/>
      <name val="Arial"/>
      <family val="2"/>
    </font>
    <font>
      <sz val="11"/>
      <color indexed="8"/>
      <name val="Arial"/>
      <family val="2"/>
      <charset val="178"/>
    </font>
    <font>
      <sz val="11"/>
      <color indexed="9"/>
      <name val="Arial"/>
      <family val="2"/>
      <charset val="178"/>
    </font>
    <font>
      <sz val="11"/>
      <color indexed="20"/>
      <name val="Arial"/>
      <family val="2"/>
      <charset val="178"/>
    </font>
    <font>
      <b/>
      <sz val="11"/>
      <color indexed="52"/>
      <name val="Arial"/>
      <family val="2"/>
      <charset val="178"/>
    </font>
    <font>
      <b/>
      <sz val="11"/>
      <color indexed="9"/>
      <name val="Arial"/>
      <family val="2"/>
      <charset val="178"/>
    </font>
    <font>
      <sz val="10"/>
      <name val="Nazanin"/>
      <charset val="178"/>
    </font>
    <font>
      <sz val="10"/>
      <name val="Tahoma"/>
      <family val="2"/>
    </font>
    <font>
      <sz val="11"/>
      <color theme="1"/>
      <name val="Arial"/>
      <family val="2"/>
      <scheme val="minor"/>
    </font>
    <font>
      <i/>
      <sz val="11"/>
      <color indexed="23"/>
      <name val="Arial"/>
      <family val="2"/>
      <charset val="178"/>
    </font>
    <font>
      <sz val="11"/>
      <color indexed="17"/>
      <name val="Arial"/>
      <family val="2"/>
      <charset val="178"/>
    </font>
    <font>
      <b/>
      <sz val="15"/>
      <color indexed="56"/>
      <name val="Arial"/>
      <family val="2"/>
      <charset val="178"/>
    </font>
    <font>
      <b/>
      <sz val="13"/>
      <color indexed="56"/>
      <name val="Arial"/>
      <family val="2"/>
      <charset val="178"/>
    </font>
    <font>
      <b/>
      <sz val="11"/>
      <color indexed="56"/>
      <name val="Arial"/>
      <family val="2"/>
      <charset val="178"/>
    </font>
    <font>
      <sz val="11"/>
      <color indexed="62"/>
      <name val="Arial"/>
      <family val="2"/>
      <charset val="178"/>
    </font>
    <font>
      <sz val="11"/>
      <color indexed="52"/>
      <name val="Arial"/>
      <family val="2"/>
      <charset val="178"/>
    </font>
    <font>
      <sz val="11"/>
      <color indexed="60"/>
      <name val="Arial"/>
      <family val="2"/>
      <charset val="178"/>
    </font>
    <font>
      <b/>
      <sz val="11"/>
      <color indexed="63"/>
      <name val="Arial"/>
      <family val="2"/>
      <charset val="178"/>
    </font>
    <font>
      <b/>
      <sz val="18"/>
      <color indexed="56"/>
      <name val="Times New Roman"/>
      <family val="2"/>
      <charset val="178"/>
    </font>
    <font>
      <b/>
      <sz val="11"/>
      <color indexed="8"/>
      <name val="Arial"/>
      <family val="2"/>
      <charset val="178"/>
    </font>
    <font>
      <sz val="11"/>
      <color indexed="10"/>
      <name val="Arial"/>
      <family val="2"/>
      <charset val="178"/>
    </font>
    <font>
      <b/>
      <sz val="14"/>
      <name val="B Mitra"/>
      <charset val="178"/>
    </font>
    <font>
      <b/>
      <sz val="9"/>
      <name val="B Mitra"/>
      <charset val="178"/>
    </font>
    <font>
      <sz val="14"/>
      <name val="B Nazanin"/>
      <charset val="178"/>
    </font>
    <font>
      <b/>
      <u/>
      <sz val="14"/>
      <name val="B Mitra"/>
      <charset val="178"/>
    </font>
    <font>
      <b/>
      <i/>
      <sz val="12"/>
      <name val="B Mitra"/>
      <charset val="178"/>
    </font>
    <font>
      <b/>
      <sz val="16"/>
      <name val="B Nazanin"/>
      <charset val="178"/>
    </font>
    <font>
      <b/>
      <sz val="12"/>
      <name val="B Nazanin"/>
      <charset val="178"/>
    </font>
    <font>
      <b/>
      <sz val="9"/>
      <color indexed="81"/>
      <name val="Tahoma"/>
      <family val="2"/>
    </font>
    <font>
      <sz val="9"/>
      <color indexed="81"/>
      <name val="Tahoma"/>
      <family val="2"/>
    </font>
    <font>
      <b/>
      <sz val="8"/>
      <name val="B Mitra"/>
      <charset val="178"/>
    </font>
    <font>
      <b/>
      <sz val="13"/>
      <name val="B Nazanin"/>
      <charset val="178"/>
    </font>
    <font>
      <sz val="11"/>
      <name val="B Nazanin"/>
      <charset val="178"/>
    </font>
    <font>
      <b/>
      <sz val="11"/>
      <name val="B Nazanin"/>
      <charset val="178"/>
    </font>
    <font>
      <b/>
      <sz val="9"/>
      <name val="B Nazanin"/>
      <charset val="178"/>
    </font>
    <font>
      <b/>
      <sz val="12"/>
      <name val="B Mitra"/>
      <charset val="178"/>
    </font>
    <font>
      <b/>
      <sz val="10"/>
      <name val="B Mitra"/>
      <charset val="178"/>
    </font>
    <font>
      <b/>
      <sz val="17"/>
      <color indexed="8"/>
      <name val="B Titr"/>
      <charset val="178"/>
    </font>
    <font>
      <b/>
      <sz val="10"/>
      <color theme="1"/>
      <name val="B Mitra"/>
      <charset val="178"/>
    </font>
    <font>
      <b/>
      <sz val="16"/>
      <name val="B Mitra"/>
      <charset val="178"/>
    </font>
    <font>
      <b/>
      <sz val="10"/>
      <name val="Arial"/>
      <family val="2"/>
    </font>
    <font>
      <sz val="12"/>
      <name val="Arial"/>
      <family val="2"/>
    </font>
    <font>
      <b/>
      <u/>
      <sz val="13"/>
      <name val="B Mitra"/>
      <charset val="178"/>
    </font>
    <font>
      <b/>
      <sz val="14"/>
      <color indexed="81"/>
      <name val="Tahoma"/>
      <family val="2"/>
    </font>
    <font>
      <b/>
      <sz val="16"/>
      <color indexed="81"/>
      <name val="Tahoma"/>
      <family val="2"/>
    </font>
    <font>
      <sz val="14"/>
      <color indexed="81"/>
      <name val="Tahoma"/>
      <family val="2"/>
    </font>
    <font>
      <b/>
      <sz val="13"/>
      <name val="B Mitra"/>
      <charset val="178"/>
    </font>
    <font>
      <sz val="22"/>
      <name val="B Mitra"/>
      <charset val="178"/>
    </font>
    <font>
      <b/>
      <sz val="13.5"/>
      <name val="B Mitra"/>
      <charset val="178"/>
    </font>
    <font>
      <b/>
      <sz val="10.5"/>
      <name val="B Mitra"/>
      <charset val="178"/>
    </font>
    <font>
      <b/>
      <sz val="9"/>
      <color theme="1"/>
      <name val="B Mitra"/>
      <charset val="178"/>
    </font>
    <font>
      <b/>
      <sz val="8"/>
      <color theme="1"/>
      <name val="B Mitra"/>
      <charset val="178"/>
    </font>
    <font>
      <sz val="14"/>
      <name val="Arial"/>
      <family val="2"/>
    </font>
    <font>
      <sz val="16"/>
      <name val="Arial"/>
      <family val="2"/>
    </font>
    <font>
      <sz val="8"/>
      <name val="B Nazanin"/>
      <charset val="178"/>
    </font>
    <font>
      <sz val="11"/>
      <name val="Arial"/>
      <family val="2"/>
    </font>
    <font>
      <sz val="20"/>
      <name val="Arial"/>
      <family val="2"/>
    </font>
    <font>
      <b/>
      <sz val="12"/>
      <name val="Arial"/>
      <family val="2"/>
    </font>
    <font>
      <b/>
      <sz val="18"/>
      <name val="B Mitra"/>
      <charset val="178"/>
    </font>
    <font>
      <sz val="12"/>
      <name val="B Nazanin"/>
      <charset val="178"/>
    </font>
    <font>
      <sz val="24"/>
      <name val="B Nazanin"/>
      <charset val="178"/>
    </font>
    <font>
      <b/>
      <sz val="10"/>
      <name val="B Nazanin"/>
      <charset val="178"/>
    </font>
    <font>
      <b/>
      <sz val="12"/>
      <color theme="1"/>
      <name val="B Nazanin"/>
      <charset val="178"/>
    </font>
    <font>
      <sz val="10.5"/>
      <color theme="1"/>
      <name val="B Nazanin"/>
      <charset val="178"/>
    </font>
    <font>
      <sz val="12"/>
      <color theme="1"/>
      <name val="B Nazanin"/>
      <charset val="178"/>
    </font>
    <font>
      <sz val="10"/>
      <color theme="1"/>
      <name val="Arial"/>
      <family val="2"/>
    </font>
    <font>
      <b/>
      <sz val="12"/>
      <color theme="1"/>
      <name val="B Mitra"/>
      <charset val="178"/>
    </font>
    <font>
      <b/>
      <sz val="14"/>
      <color theme="1"/>
      <name val="B Nazanin"/>
      <charset val="178"/>
    </font>
    <font>
      <b/>
      <sz val="14"/>
      <color theme="1"/>
      <name val="B Mitra"/>
      <charset val="178"/>
    </font>
    <font>
      <b/>
      <sz val="12"/>
      <color rgb="FF0070C0"/>
      <name val="B Nazanin"/>
      <charset val="178"/>
    </font>
    <font>
      <sz val="13"/>
      <name val="B Nazanin"/>
      <charset val="178"/>
    </font>
    <font>
      <b/>
      <u/>
      <sz val="12"/>
      <name val="B Nazanin"/>
      <charset val="178"/>
    </font>
    <font>
      <b/>
      <sz val="14"/>
      <name val="B Nazanin"/>
      <charset val="178"/>
    </font>
    <font>
      <sz val="11"/>
      <color theme="1"/>
      <name val="B Nazanin"/>
      <charset val="178"/>
    </font>
    <font>
      <sz val="11"/>
      <color indexed="8"/>
      <name val="B Nazanin"/>
      <charset val="178"/>
    </font>
    <font>
      <sz val="8"/>
      <color theme="1"/>
      <name val="B Nazanin"/>
      <charset val="178"/>
    </font>
    <font>
      <sz val="10"/>
      <color theme="1"/>
      <name val="B Nazanin"/>
      <charset val="178"/>
    </font>
    <font>
      <b/>
      <sz val="11"/>
      <color indexed="8"/>
      <name val="B Nazanin"/>
      <charset val="178"/>
    </font>
    <font>
      <b/>
      <sz val="11"/>
      <color indexed="10"/>
      <name val="B Nazanin"/>
      <charset val="178"/>
    </font>
    <font>
      <b/>
      <sz val="11"/>
      <name val="B Mitra"/>
      <charset val="178"/>
    </font>
    <font>
      <b/>
      <sz val="20"/>
      <name val="B Mitra"/>
      <charset val="178"/>
    </font>
    <font>
      <sz val="18"/>
      <name val="Arial"/>
      <family val="2"/>
    </font>
    <font>
      <sz val="14"/>
      <name val="B Mitra"/>
      <charset val="178"/>
    </font>
    <font>
      <sz val="10"/>
      <color indexed="8"/>
      <name val="B Nazanin"/>
      <charset val="178"/>
    </font>
    <font>
      <b/>
      <sz val="16"/>
      <color theme="1"/>
      <name val="B Nazanin"/>
      <charset val="178"/>
    </font>
    <font>
      <b/>
      <sz val="11"/>
      <color theme="1"/>
      <name val="B Nazanin"/>
      <charset val="178"/>
    </font>
    <font>
      <b/>
      <sz val="12"/>
      <color indexed="28"/>
      <name val="B Mitra"/>
      <charset val="178"/>
    </font>
    <font>
      <b/>
      <sz val="14"/>
      <color indexed="28"/>
      <name val="B Mitra"/>
      <charset val="178"/>
    </font>
    <font>
      <sz val="18"/>
      <name val="B Mitra"/>
      <charset val="178"/>
    </font>
    <font>
      <sz val="20"/>
      <name val="B Mitra"/>
      <charset val="178"/>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5"/>
        <bgColor indexed="64"/>
      </patternFill>
    </fill>
    <fill>
      <patternFill patternType="solid">
        <fgColor theme="8"/>
        <bgColor indexed="64"/>
      </patternFill>
    </fill>
    <fill>
      <patternFill patternType="solid">
        <fgColor rgb="FFFFC000"/>
        <bgColor indexed="64"/>
      </patternFill>
    </fill>
    <fill>
      <patternFill patternType="solid">
        <fgColor rgb="FF00B050"/>
        <bgColor indexed="64"/>
      </patternFill>
    </fill>
    <fill>
      <patternFill patternType="solid">
        <fgColor theme="6"/>
        <bgColor indexed="64"/>
      </patternFill>
    </fill>
    <fill>
      <patternFill patternType="solid">
        <fgColor rgb="FF92D050"/>
        <bgColor indexed="64"/>
      </patternFill>
    </fill>
    <fill>
      <patternFill patternType="solid">
        <fgColor rgb="FFD3CEB1"/>
        <bgColor indexed="64"/>
      </patternFill>
    </fill>
    <fill>
      <patternFill patternType="solid">
        <fgColor rgb="FF0DFF0D"/>
        <bgColor indexed="64"/>
      </patternFill>
    </fill>
    <fill>
      <patternFill patternType="solid">
        <fgColor rgb="FFC0B98E"/>
        <bgColor indexed="64"/>
      </patternFill>
    </fill>
    <fill>
      <patternFill patternType="solid">
        <fgColor theme="9"/>
        <bgColor indexed="64"/>
      </patternFill>
    </fill>
    <fill>
      <patternFill patternType="solid">
        <fgColor theme="1"/>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2"/>
        <bgColor indexed="64"/>
      </patternFill>
    </fill>
    <fill>
      <patternFill patternType="solid">
        <fgColor indexed="45"/>
        <bgColor indexed="64"/>
      </patternFill>
    </fill>
    <fill>
      <patternFill patternType="solid">
        <fgColor indexed="26"/>
        <bgColor indexed="64"/>
      </patternFill>
    </fill>
    <fill>
      <patternFill patternType="solid">
        <fgColor indexed="51"/>
        <bgColor indexed="64"/>
      </patternFill>
    </fill>
    <fill>
      <patternFill patternType="solid">
        <fgColor indexed="54"/>
        <bgColor indexed="64"/>
      </patternFill>
    </fill>
    <fill>
      <patternFill patternType="solid">
        <fgColor indexed="13"/>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thin">
        <color indexed="64"/>
      </top>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top/>
      <bottom style="medium">
        <color indexed="64"/>
      </bottom>
      <diagonal/>
    </border>
    <border>
      <left style="medium">
        <color indexed="64"/>
      </left>
      <right style="thin">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diagonal/>
    </border>
    <border>
      <left style="thin">
        <color indexed="64"/>
      </left>
      <right/>
      <top/>
      <bottom/>
      <diagonal/>
    </border>
    <border>
      <left/>
      <right/>
      <top style="medium">
        <color indexed="64"/>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medium">
        <color indexed="64"/>
      </top>
      <bottom/>
      <diagonal/>
    </border>
  </borders>
  <cellStyleXfs count="67">
    <xf numFmtId="0" fontId="0" fillId="0" borderId="0"/>
    <xf numFmtId="165"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6" fillId="3" borderId="0" applyNumberFormat="0" applyBorder="0" applyAlignment="0" applyProtection="0"/>
    <xf numFmtId="0" fontId="7" fillId="20" borderId="2" applyNumberFormat="0" applyAlignment="0" applyProtection="0"/>
    <xf numFmtId="0" fontId="8" fillId="21" borderId="3" applyNumberFormat="0" applyAlignment="0" applyProtection="0"/>
    <xf numFmtId="43" fontId="9"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165" fontId="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2" fillId="0" borderId="0" applyNumberFormat="0" applyFill="0" applyBorder="0" applyAlignment="0" applyProtection="0"/>
    <xf numFmtId="0" fontId="13" fillId="4" borderId="0" applyNumberFormat="0" applyBorder="0" applyAlignment="0" applyProtection="0"/>
    <xf numFmtId="0" fontId="14" fillId="0" borderId="4" applyNumberFormat="0" applyFill="0" applyAlignment="0" applyProtection="0"/>
    <xf numFmtId="0" fontId="15" fillId="0" borderId="5" applyNumberFormat="0" applyFill="0" applyAlignment="0" applyProtection="0"/>
    <xf numFmtId="0" fontId="16" fillId="0" borderId="6" applyNumberFormat="0" applyFill="0" applyAlignment="0" applyProtection="0"/>
    <xf numFmtId="0" fontId="16" fillId="0" borderId="0" applyNumberFormat="0" applyFill="0" applyBorder="0" applyAlignment="0" applyProtection="0"/>
    <xf numFmtId="0" fontId="17" fillId="7" borderId="2" applyNumberFormat="0" applyAlignment="0" applyProtection="0"/>
    <xf numFmtId="0" fontId="18" fillId="0" borderId="7" applyNumberFormat="0" applyFill="0" applyAlignment="0" applyProtection="0"/>
    <xf numFmtId="0" fontId="19" fillId="22" borderId="0" applyNumberFormat="0" applyBorder="0" applyAlignment="0" applyProtection="0"/>
    <xf numFmtId="0" fontId="9" fillId="0" borderId="0"/>
    <xf numFmtId="0" fontId="3" fillId="0" borderId="0"/>
    <xf numFmtId="0" fontId="3" fillId="0" borderId="0"/>
    <xf numFmtId="0" fontId="10" fillId="0" borderId="0"/>
    <xf numFmtId="0" fontId="2" fillId="0" borderId="0"/>
    <xf numFmtId="0" fontId="3" fillId="0" borderId="0"/>
    <xf numFmtId="0" fontId="11" fillId="0" borderId="0"/>
    <xf numFmtId="0" fontId="11" fillId="0" borderId="0"/>
    <xf numFmtId="0" fontId="11" fillId="0" borderId="0"/>
    <xf numFmtId="0" fontId="11" fillId="0" borderId="0"/>
    <xf numFmtId="0" fontId="4" fillId="23" borderId="8" applyNumberFormat="0" applyFont="0" applyAlignment="0" applyProtection="0"/>
    <xf numFmtId="0" fontId="20" fillId="20" borderId="9" applyNumberFormat="0" applyAlignment="0" applyProtection="0"/>
    <xf numFmtId="9" fontId="3" fillId="0" borderId="0" applyFont="0" applyFill="0" applyBorder="0" applyAlignment="0" applyProtection="0"/>
    <xf numFmtId="9" fontId="11" fillId="0" borderId="0" applyFont="0" applyFill="0" applyBorder="0" applyAlignment="0" applyProtection="0"/>
    <xf numFmtId="0" fontId="21" fillId="0" borderId="0" applyNumberFormat="0" applyFill="0" applyBorder="0" applyAlignment="0" applyProtection="0"/>
    <xf numFmtId="0" fontId="22" fillId="0" borderId="10" applyNumberFormat="0" applyFill="0" applyAlignment="0" applyProtection="0"/>
    <xf numFmtId="0" fontId="23" fillId="0" borderId="0" applyNumberFormat="0" applyFill="0" applyBorder="0" applyAlignment="0" applyProtection="0"/>
    <xf numFmtId="0" fontId="1" fillId="0" borderId="0"/>
    <xf numFmtId="0" fontId="40" fillId="0" borderId="0"/>
    <xf numFmtId="165" fontId="11" fillId="0" borderId="0" applyFont="0" applyFill="0" applyBorder="0" applyAlignment="0" applyProtection="0"/>
    <xf numFmtId="41" fontId="3" fillId="0" borderId="0" applyFont="0" applyFill="0" applyBorder="0" applyAlignment="0" applyProtection="0"/>
    <xf numFmtId="0" fontId="4" fillId="0" borderId="0"/>
    <xf numFmtId="9" fontId="3" fillId="0" borderId="0" applyFont="0" applyFill="0" applyBorder="0" applyAlignment="0" applyProtection="0"/>
  </cellStyleXfs>
  <cellXfs count="768">
    <xf numFmtId="0" fontId="0" fillId="0" borderId="0" xfId="0"/>
    <xf numFmtId="0" fontId="25" fillId="0" borderId="0" xfId="0" applyFont="1"/>
    <xf numFmtId="0" fontId="29" fillId="0" borderId="0" xfId="0" applyFont="1"/>
    <xf numFmtId="0" fontId="0" fillId="0" borderId="1" xfId="0" applyBorder="1"/>
    <xf numFmtId="0" fontId="29" fillId="0" borderId="1" xfId="0" applyFont="1" applyBorder="1"/>
    <xf numFmtId="165" fontId="26" fillId="0" borderId="1" xfId="1" applyFont="1" applyBorder="1"/>
    <xf numFmtId="165" fontId="26" fillId="0" borderId="13" xfId="1" applyFont="1" applyBorder="1"/>
    <xf numFmtId="0" fontId="0" fillId="0" borderId="13" xfId="0" applyBorder="1"/>
    <xf numFmtId="0" fontId="0" fillId="0" borderId="27" xfId="0" applyBorder="1"/>
    <xf numFmtId="0" fontId="0" fillId="0" borderId="25" xfId="0" applyBorder="1"/>
    <xf numFmtId="166" fontId="26" fillId="0" borderId="1" xfId="1" applyNumberFormat="1" applyFont="1" applyBorder="1"/>
    <xf numFmtId="166" fontId="26" fillId="0" borderId="27" xfId="1" applyNumberFormat="1" applyFont="1" applyBorder="1"/>
    <xf numFmtId="166" fontId="26" fillId="0" borderId="44" xfId="1" applyNumberFormat="1" applyFont="1" applyBorder="1"/>
    <xf numFmtId="0" fontId="0" fillId="0" borderId="24" xfId="0" applyBorder="1"/>
    <xf numFmtId="0" fontId="0" fillId="0" borderId="0" xfId="0" applyBorder="1"/>
    <xf numFmtId="0" fontId="0" fillId="24" borderId="0" xfId="0" applyFill="1" applyBorder="1"/>
    <xf numFmtId="166" fontId="26" fillId="25" borderId="12" xfId="1" applyNumberFormat="1" applyFont="1" applyFill="1" applyBorder="1"/>
    <xf numFmtId="0" fontId="0" fillId="24" borderId="11" xfId="0" applyFill="1" applyBorder="1"/>
    <xf numFmtId="0" fontId="0" fillId="24" borderId="22" xfId="0" applyFill="1" applyBorder="1"/>
    <xf numFmtId="0" fontId="0" fillId="24" borderId="44" xfId="0" applyFill="1" applyBorder="1"/>
    <xf numFmtId="166" fontId="26" fillId="24" borderId="0" xfId="1" applyNumberFormat="1" applyFont="1" applyFill="1" applyBorder="1"/>
    <xf numFmtId="0" fontId="0" fillId="0" borderId="28" xfId="0" applyBorder="1"/>
    <xf numFmtId="0" fontId="29" fillId="25" borderId="16" xfId="0" applyFont="1" applyFill="1" applyBorder="1"/>
    <xf numFmtId="0" fontId="30" fillId="25" borderId="16" xfId="0" applyFont="1" applyFill="1" applyBorder="1"/>
    <xf numFmtId="0" fontId="0" fillId="0" borderId="42" xfId="0" applyBorder="1"/>
    <xf numFmtId="0" fontId="0" fillId="0" borderId="45" xfId="0" applyBorder="1"/>
    <xf numFmtId="0" fontId="36" fillId="24" borderId="43" xfId="0" applyFont="1" applyFill="1" applyBorder="1"/>
    <xf numFmtId="0" fontId="37" fillId="24" borderId="44" xfId="0" applyFont="1" applyFill="1" applyBorder="1"/>
    <xf numFmtId="0" fontId="0" fillId="24" borderId="45" xfId="0" applyFill="1" applyBorder="1"/>
    <xf numFmtId="0" fontId="0" fillId="24" borderId="42" xfId="0" applyFill="1" applyBorder="1"/>
    <xf numFmtId="0" fontId="0" fillId="24" borderId="50" xfId="0" applyFill="1" applyBorder="1"/>
    <xf numFmtId="0" fontId="37" fillId="24" borderId="22" xfId="0" applyFont="1" applyFill="1" applyBorder="1"/>
    <xf numFmtId="0" fontId="29" fillId="25" borderId="47" xfId="0" applyFont="1" applyFill="1" applyBorder="1"/>
    <xf numFmtId="0" fontId="39" fillId="0" borderId="1" xfId="0" applyFont="1" applyBorder="1"/>
    <xf numFmtId="0" fontId="39" fillId="0" borderId="13" xfId="0" applyFont="1" applyBorder="1"/>
    <xf numFmtId="0" fontId="39" fillId="0" borderId="24" xfId="0" applyFont="1" applyBorder="1"/>
    <xf numFmtId="166" fontId="33" fillId="24" borderId="1" xfId="1" applyNumberFormat="1" applyFont="1" applyFill="1" applyBorder="1"/>
    <xf numFmtId="166" fontId="25" fillId="24" borderId="1" xfId="1" applyNumberFormat="1" applyFont="1" applyFill="1" applyBorder="1"/>
    <xf numFmtId="166" fontId="25" fillId="0" borderId="16" xfId="1" applyNumberFormat="1" applyFont="1" applyBorder="1"/>
    <xf numFmtId="166" fontId="33" fillId="24" borderId="13" xfId="1" applyNumberFormat="1" applyFont="1" applyFill="1" applyBorder="1"/>
    <xf numFmtId="166" fontId="33" fillId="25" borderId="1" xfId="1" applyNumberFormat="1" applyFont="1" applyFill="1" applyBorder="1" applyAlignment="1"/>
    <xf numFmtId="166" fontId="33" fillId="25" borderId="35" xfId="1" applyNumberFormat="1" applyFont="1" applyFill="1" applyBorder="1" applyAlignment="1"/>
    <xf numFmtId="166" fontId="33" fillId="25" borderId="38" xfId="1" applyNumberFormat="1" applyFont="1" applyFill="1" applyBorder="1" applyAlignment="1"/>
    <xf numFmtId="166" fontId="33" fillId="25" borderId="34" xfId="1" applyNumberFormat="1" applyFont="1" applyFill="1" applyBorder="1" applyAlignment="1"/>
    <xf numFmtId="166" fontId="33" fillId="25" borderId="37" xfId="1" applyNumberFormat="1" applyFont="1" applyFill="1" applyBorder="1" applyAlignment="1"/>
    <xf numFmtId="166" fontId="33" fillId="25" borderId="40" xfId="1" applyNumberFormat="1" applyFont="1" applyFill="1" applyBorder="1" applyAlignment="1"/>
    <xf numFmtId="166" fontId="33" fillId="25" borderId="36" xfId="1" applyNumberFormat="1" applyFont="1" applyFill="1" applyBorder="1" applyAlignment="1"/>
    <xf numFmtId="166" fontId="33" fillId="25" borderId="39" xfId="1" applyNumberFormat="1" applyFont="1" applyFill="1" applyBorder="1" applyAlignment="1"/>
    <xf numFmtId="0" fontId="30" fillId="27" borderId="20" xfId="0" applyFont="1" applyFill="1" applyBorder="1" applyAlignment="1">
      <alignment horizontal="center" vertical="center" wrapText="1"/>
    </xf>
    <xf numFmtId="0" fontId="30" fillId="25" borderId="34" xfId="0" applyFont="1" applyFill="1" applyBorder="1"/>
    <xf numFmtId="0" fontId="30" fillId="25" borderId="40" xfId="0" applyFont="1" applyFill="1" applyBorder="1"/>
    <xf numFmtId="0" fontId="30" fillId="25" borderId="37" xfId="0" applyFont="1" applyFill="1" applyBorder="1"/>
    <xf numFmtId="0" fontId="33" fillId="24" borderId="0" xfId="0" applyFont="1" applyFill="1" applyBorder="1"/>
    <xf numFmtId="0" fontId="39" fillId="24" borderId="0" xfId="0" applyFont="1" applyFill="1" applyBorder="1"/>
    <xf numFmtId="0" fontId="25" fillId="24" borderId="0" xfId="0" applyFont="1" applyFill="1" applyBorder="1"/>
    <xf numFmtId="166" fontId="33" fillId="25" borderId="32" xfId="1" applyNumberFormat="1" applyFont="1" applyFill="1" applyBorder="1" applyAlignment="1"/>
    <xf numFmtId="0" fontId="39" fillId="25" borderId="32" xfId="46" applyNumberFormat="1" applyFont="1" applyFill="1" applyBorder="1" applyAlignment="1">
      <alignment horizontal="right"/>
    </xf>
    <xf numFmtId="0" fontId="39" fillId="25" borderId="39" xfId="46" applyNumberFormat="1" applyFont="1" applyFill="1" applyBorder="1" applyAlignment="1">
      <alignment horizontal="right"/>
    </xf>
    <xf numFmtId="0" fontId="33" fillId="30" borderId="43" xfId="46" applyNumberFormat="1" applyFont="1" applyFill="1" applyBorder="1" applyAlignment="1"/>
    <xf numFmtId="0" fontId="33" fillId="30" borderId="21" xfId="46" applyNumberFormat="1" applyFont="1" applyFill="1" applyBorder="1" applyAlignment="1"/>
    <xf numFmtId="166" fontId="25" fillId="30" borderId="19" xfId="1" applyNumberFormat="1" applyFont="1" applyFill="1" applyBorder="1" applyAlignment="1">
      <alignment vertical="center" wrapText="1"/>
    </xf>
    <xf numFmtId="0" fontId="38" fillId="27" borderId="51" xfId="0" applyFont="1" applyFill="1" applyBorder="1" applyAlignment="1">
      <alignment vertical="center" wrapText="1"/>
    </xf>
    <xf numFmtId="166" fontId="33" fillId="25" borderId="12" xfId="1" applyNumberFormat="1" applyFont="1" applyFill="1" applyBorder="1" applyAlignment="1"/>
    <xf numFmtId="166" fontId="33" fillId="25" borderId="15" xfId="1" applyNumberFormat="1" applyFont="1" applyFill="1" applyBorder="1" applyAlignment="1"/>
    <xf numFmtId="0" fontId="39" fillId="25" borderId="36" xfId="46" applyNumberFormat="1" applyFont="1" applyFill="1" applyBorder="1" applyAlignment="1"/>
    <xf numFmtId="0" fontId="39" fillId="25" borderId="32" xfId="46" applyNumberFormat="1" applyFont="1" applyFill="1" applyBorder="1" applyAlignment="1"/>
    <xf numFmtId="166" fontId="33" fillId="24" borderId="25" xfId="1" applyNumberFormat="1" applyFont="1" applyFill="1" applyBorder="1"/>
    <xf numFmtId="166" fontId="33" fillId="24" borderId="27" xfId="1" applyNumberFormat="1" applyFont="1" applyFill="1" applyBorder="1"/>
    <xf numFmtId="166" fontId="25" fillId="24" borderId="27" xfId="1" applyNumberFormat="1" applyFont="1" applyFill="1" applyBorder="1"/>
    <xf numFmtId="0" fontId="39" fillId="0" borderId="25" xfId="0" applyFont="1" applyBorder="1"/>
    <xf numFmtId="0" fontId="39" fillId="0" borderId="27" xfId="0" applyFont="1" applyBorder="1"/>
    <xf numFmtId="0" fontId="39" fillId="0" borderId="28" xfId="0" applyFont="1" applyBorder="1"/>
    <xf numFmtId="166" fontId="39" fillId="0" borderId="33" xfId="1" applyNumberFormat="1" applyFont="1" applyBorder="1"/>
    <xf numFmtId="166" fontId="33" fillId="31" borderId="16" xfId="1" applyNumberFormat="1" applyFont="1" applyFill="1" applyBorder="1" applyAlignment="1"/>
    <xf numFmtId="0" fontId="41" fillId="25" borderId="36" xfId="61" applyFont="1" applyFill="1" applyBorder="1" applyAlignment="1">
      <alignment readingOrder="2"/>
    </xf>
    <xf numFmtId="0" fontId="41" fillId="25" borderId="32" xfId="61" applyFont="1" applyFill="1" applyBorder="1" applyAlignment="1">
      <alignment readingOrder="2"/>
    </xf>
    <xf numFmtId="0" fontId="41" fillId="25" borderId="39" xfId="61" applyFont="1" applyFill="1" applyBorder="1" applyAlignment="1">
      <alignment readingOrder="2"/>
    </xf>
    <xf numFmtId="166" fontId="33" fillId="25" borderId="16" xfId="1" applyNumberFormat="1" applyFont="1" applyFill="1" applyBorder="1" applyAlignment="1"/>
    <xf numFmtId="166" fontId="33" fillId="25" borderId="17" xfId="1" applyNumberFormat="1" applyFont="1" applyFill="1" applyBorder="1" applyAlignment="1"/>
    <xf numFmtId="166" fontId="33" fillId="25" borderId="18" xfId="1" applyNumberFormat="1" applyFont="1" applyFill="1" applyBorder="1" applyAlignment="1"/>
    <xf numFmtId="0" fontId="38" fillId="27" borderId="50" xfId="0" applyFont="1" applyFill="1" applyBorder="1" applyAlignment="1">
      <alignment vertical="center" wrapText="1"/>
    </xf>
    <xf numFmtId="0" fontId="38" fillId="27" borderId="23" xfId="0" applyFont="1" applyFill="1" applyBorder="1" applyAlignment="1">
      <alignment vertical="center" wrapText="1"/>
    </xf>
    <xf numFmtId="166" fontId="25" fillId="27" borderId="50" xfId="1" applyNumberFormat="1" applyFont="1" applyFill="1" applyBorder="1" applyAlignment="1">
      <alignment vertical="center" wrapText="1"/>
    </xf>
    <xf numFmtId="0" fontId="0" fillId="24" borderId="0" xfId="0" applyFill="1"/>
    <xf numFmtId="0" fontId="35" fillId="24" borderId="41" xfId="0" applyFont="1" applyFill="1" applyBorder="1"/>
    <xf numFmtId="0" fontId="26" fillId="24" borderId="20" xfId="0" applyFont="1" applyFill="1" applyBorder="1"/>
    <xf numFmtId="0" fontId="36" fillId="24" borderId="21" xfId="0" applyFont="1" applyFill="1" applyBorder="1"/>
    <xf numFmtId="0" fontId="34" fillId="25" borderId="11" xfId="0" applyFont="1" applyFill="1" applyBorder="1"/>
    <xf numFmtId="0" fontId="34" fillId="25" borderId="12" xfId="0" applyFont="1" applyFill="1" applyBorder="1"/>
    <xf numFmtId="0" fontId="34" fillId="25" borderId="49" xfId="0" applyFont="1" applyFill="1" applyBorder="1"/>
    <xf numFmtId="165" fontId="26" fillId="25" borderId="12" xfId="1" applyFont="1" applyFill="1" applyBorder="1"/>
    <xf numFmtId="0" fontId="29" fillId="32" borderId="18" xfId="0" applyFont="1" applyFill="1" applyBorder="1"/>
    <xf numFmtId="0" fontId="29" fillId="32" borderId="48" xfId="0" applyFont="1" applyFill="1" applyBorder="1"/>
    <xf numFmtId="0" fontId="29" fillId="32" borderId="36" xfId="0" applyFont="1" applyFill="1" applyBorder="1"/>
    <xf numFmtId="166" fontId="26" fillId="32" borderId="18" xfId="1" applyNumberFormat="1" applyFont="1" applyFill="1" applyBorder="1"/>
    <xf numFmtId="0" fontId="36" fillId="33" borderId="29" xfId="0" applyFont="1" applyFill="1" applyBorder="1"/>
    <xf numFmtId="0" fontId="34" fillId="33" borderId="14" xfId="0" applyFont="1" applyFill="1" applyBorder="1"/>
    <xf numFmtId="0" fontId="29" fillId="33" borderId="16" xfId="0" applyFont="1" applyFill="1" applyBorder="1"/>
    <xf numFmtId="0" fontId="30" fillId="33" borderId="16" xfId="0" applyFont="1" applyFill="1" applyBorder="1"/>
    <xf numFmtId="166" fontId="26" fillId="33" borderId="46" xfId="1" applyNumberFormat="1" applyFont="1" applyFill="1" applyBorder="1"/>
    <xf numFmtId="0" fontId="39" fillId="32" borderId="31" xfId="0" applyFont="1" applyFill="1" applyBorder="1" applyAlignment="1">
      <alignment horizontal="left"/>
    </xf>
    <xf numFmtId="0" fontId="38" fillId="32" borderId="31" xfId="0" applyFont="1" applyFill="1" applyBorder="1" applyAlignment="1">
      <alignment horizontal="left"/>
    </xf>
    <xf numFmtId="0" fontId="24" fillId="32" borderId="31" xfId="0" applyFont="1" applyFill="1" applyBorder="1" applyAlignment="1">
      <alignment horizontal="left"/>
    </xf>
    <xf numFmtId="0" fontId="28" fillId="25" borderId="30" xfId="0" applyFont="1" applyFill="1" applyBorder="1" applyAlignment="1">
      <alignment horizontal="left"/>
    </xf>
    <xf numFmtId="0" fontId="28" fillId="25" borderId="14" xfId="0" applyFont="1" applyFill="1" applyBorder="1" applyAlignment="1">
      <alignment horizontal="left"/>
    </xf>
    <xf numFmtId="0" fontId="36" fillId="33" borderId="43" xfId="0" applyFont="1" applyFill="1" applyBorder="1"/>
    <xf numFmtId="166" fontId="26" fillId="33" borderId="42" xfId="1" applyNumberFormat="1" applyFont="1" applyFill="1" applyBorder="1"/>
    <xf numFmtId="0" fontId="29" fillId="33" borderId="26" xfId="0" applyFont="1" applyFill="1" applyBorder="1"/>
    <xf numFmtId="0" fontId="30" fillId="33" borderId="29" xfId="0" applyFont="1" applyFill="1" applyBorder="1"/>
    <xf numFmtId="0" fontId="39" fillId="33" borderId="26" xfId="0" applyFont="1" applyFill="1" applyBorder="1" applyAlignment="1">
      <alignment horizontal="left"/>
    </xf>
    <xf numFmtId="165" fontId="26" fillId="0" borderId="25" xfId="1" applyFont="1" applyBorder="1"/>
    <xf numFmtId="0" fontId="24" fillId="0" borderId="53" xfId="0" applyFont="1" applyBorder="1" applyAlignment="1">
      <alignment horizontal="center"/>
    </xf>
    <xf numFmtId="0" fontId="49" fillId="32" borderId="31" xfId="0" applyFont="1" applyFill="1" applyBorder="1" applyAlignment="1">
      <alignment horizontal="left"/>
    </xf>
    <xf numFmtId="0" fontId="42" fillId="26" borderId="52" xfId="0" applyFont="1" applyFill="1" applyBorder="1" applyAlignment="1">
      <alignment horizontal="center" vertical="center" wrapText="1"/>
    </xf>
    <xf numFmtId="0" fontId="24" fillId="0" borderId="53" xfId="0" applyFont="1" applyBorder="1" applyAlignment="1">
      <alignment horizontal="center"/>
    </xf>
    <xf numFmtId="166" fontId="25" fillId="0" borderId="24" xfId="1" applyNumberFormat="1" applyFont="1" applyBorder="1"/>
    <xf numFmtId="9" fontId="39" fillId="0" borderId="26" xfId="0" applyNumberFormat="1" applyFont="1" applyBorder="1"/>
    <xf numFmtId="166" fontId="33" fillId="31" borderId="18" xfId="1" applyNumberFormat="1" applyFont="1" applyFill="1" applyBorder="1" applyAlignment="1"/>
    <xf numFmtId="9" fontId="39" fillId="0" borderId="14" xfId="0" applyNumberFormat="1" applyFont="1" applyBorder="1"/>
    <xf numFmtId="166" fontId="33" fillId="25" borderId="46" xfId="1" applyNumberFormat="1" applyFont="1" applyFill="1" applyBorder="1" applyAlignment="1"/>
    <xf numFmtId="166" fontId="33" fillId="25" borderId="42" xfId="1" applyNumberFormat="1" applyFont="1" applyFill="1" applyBorder="1" applyAlignment="1"/>
    <xf numFmtId="166" fontId="33" fillId="25" borderId="50" xfId="1" applyNumberFormat="1" applyFont="1" applyFill="1" applyBorder="1" applyAlignment="1"/>
    <xf numFmtId="166" fontId="25" fillId="27" borderId="15" xfId="1" applyNumberFormat="1" applyFont="1" applyFill="1" applyBorder="1" applyAlignment="1">
      <alignment vertical="center" wrapText="1"/>
    </xf>
    <xf numFmtId="166" fontId="33" fillId="25" borderId="33" xfId="1" applyNumberFormat="1" applyFont="1" applyFill="1" applyBorder="1" applyAlignment="1"/>
    <xf numFmtId="166" fontId="33" fillId="25" borderId="22" xfId="1" applyNumberFormat="1" applyFont="1" applyFill="1" applyBorder="1" applyAlignment="1"/>
    <xf numFmtId="166" fontId="33" fillId="25" borderId="44" xfId="1" applyNumberFormat="1" applyFont="1" applyFill="1" applyBorder="1" applyAlignment="1"/>
    <xf numFmtId="166" fontId="33" fillId="25" borderId="23" xfId="1" applyNumberFormat="1" applyFont="1" applyFill="1" applyBorder="1" applyAlignment="1"/>
    <xf numFmtId="0" fontId="51" fillId="32" borderId="31" xfId="0" applyFont="1" applyFill="1" applyBorder="1" applyAlignment="1">
      <alignment horizontal="left"/>
    </xf>
    <xf numFmtId="0" fontId="52" fillId="32" borderId="31" xfId="0" applyFont="1" applyFill="1" applyBorder="1" applyAlignment="1">
      <alignment horizontal="left"/>
    </xf>
    <xf numFmtId="0" fontId="30" fillId="25" borderId="55" xfId="0" applyFont="1" applyFill="1" applyBorder="1"/>
    <xf numFmtId="0" fontId="41" fillId="25" borderId="28" xfId="61" applyFont="1" applyFill="1" applyBorder="1" applyAlignment="1">
      <alignment readingOrder="2"/>
    </xf>
    <xf numFmtId="0" fontId="41" fillId="25" borderId="56" xfId="61" applyFont="1" applyFill="1" applyBorder="1" applyAlignment="1">
      <alignment readingOrder="2"/>
    </xf>
    <xf numFmtId="0" fontId="30" fillId="25" borderId="46" xfId="0" applyFont="1" applyFill="1" applyBorder="1"/>
    <xf numFmtId="0" fontId="39" fillId="25" borderId="46" xfId="46" applyNumberFormat="1" applyFont="1" applyFill="1" applyBorder="1" applyAlignment="1"/>
    <xf numFmtId="0" fontId="30" fillId="25" borderId="12" xfId="0" applyFont="1" applyFill="1" applyBorder="1"/>
    <xf numFmtId="0" fontId="39" fillId="25" borderId="12" xfId="46" applyNumberFormat="1" applyFont="1" applyFill="1" applyBorder="1" applyAlignment="1"/>
    <xf numFmtId="0" fontId="39" fillId="25" borderId="15" xfId="46" applyNumberFormat="1" applyFont="1" applyFill="1" applyBorder="1" applyAlignment="1">
      <alignment horizontal="right"/>
    </xf>
    <xf numFmtId="0" fontId="38" fillId="27" borderId="20" xfId="0" applyFont="1" applyFill="1" applyBorder="1" applyAlignment="1">
      <alignment vertical="center" wrapText="1"/>
    </xf>
    <xf numFmtId="0" fontId="41" fillId="25" borderId="35" xfId="61" applyFont="1" applyFill="1" applyBorder="1" applyAlignment="1">
      <alignment readingOrder="2"/>
    </xf>
    <xf numFmtId="166" fontId="25" fillId="0" borderId="28" xfId="1" applyNumberFormat="1" applyFont="1" applyBorder="1"/>
    <xf numFmtId="166" fontId="25" fillId="0" borderId="18" xfId="1" applyNumberFormat="1" applyFont="1" applyBorder="1"/>
    <xf numFmtId="166" fontId="39" fillId="0" borderId="27" xfId="1" applyNumberFormat="1" applyFont="1" applyBorder="1"/>
    <xf numFmtId="166" fontId="33" fillId="31" borderId="27" xfId="1" applyNumberFormat="1" applyFont="1" applyFill="1" applyBorder="1" applyAlignment="1"/>
    <xf numFmtId="0" fontId="41" fillId="25" borderId="38" xfId="61" applyFont="1" applyFill="1" applyBorder="1" applyAlignment="1">
      <alignment readingOrder="2"/>
    </xf>
    <xf numFmtId="0" fontId="30" fillId="25" borderId="57" xfId="0" applyFont="1" applyFill="1" applyBorder="1"/>
    <xf numFmtId="0" fontId="39" fillId="25" borderId="27" xfId="46" applyNumberFormat="1" applyFont="1" applyFill="1" applyBorder="1" applyAlignment="1">
      <alignment horizontal="right"/>
    </xf>
    <xf numFmtId="166" fontId="33" fillId="25" borderId="27" xfId="1" applyNumberFormat="1" applyFont="1" applyFill="1" applyBorder="1" applyAlignment="1"/>
    <xf numFmtId="0" fontId="30" fillId="25" borderId="11" xfId="0" applyFont="1" applyFill="1" applyBorder="1"/>
    <xf numFmtId="0" fontId="39" fillId="25" borderId="11" xfId="46" applyNumberFormat="1" applyFont="1" applyFill="1" applyBorder="1" applyAlignment="1"/>
    <xf numFmtId="0" fontId="30" fillId="25" borderId="15" xfId="0" applyFont="1" applyFill="1" applyBorder="1"/>
    <xf numFmtId="0" fontId="39" fillId="25" borderId="15" xfId="46" applyNumberFormat="1" applyFont="1" applyFill="1" applyBorder="1" applyAlignment="1"/>
    <xf numFmtId="0" fontId="30" fillId="25" borderId="50" xfId="0" applyFont="1" applyFill="1" applyBorder="1"/>
    <xf numFmtId="0" fontId="39" fillId="25" borderId="50" xfId="46" applyNumberFormat="1" applyFont="1" applyFill="1" applyBorder="1" applyAlignment="1"/>
    <xf numFmtId="166" fontId="33" fillId="31" borderId="17" xfId="1" applyNumberFormat="1" applyFont="1" applyFill="1" applyBorder="1" applyAlignment="1"/>
    <xf numFmtId="166" fontId="33" fillId="25" borderId="58" xfId="1" applyNumberFormat="1" applyFont="1" applyFill="1" applyBorder="1" applyAlignment="1"/>
    <xf numFmtId="166" fontId="33" fillId="25" borderId="53" xfId="1" applyNumberFormat="1" applyFont="1" applyFill="1" applyBorder="1" applyAlignment="1"/>
    <xf numFmtId="0" fontId="33" fillId="24" borderId="59" xfId="0" applyFont="1" applyFill="1" applyBorder="1"/>
    <xf numFmtId="0" fontId="39" fillId="24" borderId="59" xfId="0" applyFont="1" applyFill="1" applyBorder="1"/>
    <xf numFmtId="0" fontId="25" fillId="24" borderId="59" xfId="0" applyFont="1" applyFill="1" applyBorder="1"/>
    <xf numFmtId="166" fontId="33" fillId="25" borderId="60" xfId="1" applyNumberFormat="1" applyFont="1" applyFill="1" applyBorder="1" applyAlignment="1"/>
    <xf numFmtId="166" fontId="33" fillId="25" borderId="54" xfId="1" applyNumberFormat="1" applyFont="1" applyFill="1" applyBorder="1" applyAlignment="1"/>
    <xf numFmtId="0" fontId="39" fillId="25" borderId="28" xfId="46" applyNumberFormat="1" applyFont="1" applyFill="1" applyBorder="1" applyAlignment="1">
      <alignment horizontal="right"/>
    </xf>
    <xf numFmtId="166" fontId="33" fillId="25" borderId="57" xfId="1" applyNumberFormat="1" applyFont="1" applyFill="1" applyBorder="1" applyAlignment="1"/>
    <xf numFmtId="166" fontId="33" fillId="25" borderId="61" xfId="1" applyNumberFormat="1" applyFont="1" applyFill="1" applyBorder="1" applyAlignment="1"/>
    <xf numFmtId="0" fontId="39" fillId="25" borderId="24" xfId="46" applyNumberFormat="1" applyFont="1" applyFill="1" applyBorder="1" applyAlignment="1">
      <alignment horizontal="right"/>
    </xf>
    <xf numFmtId="0" fontId="30" fillId="25" borderId="18" xfId="0" applyFont="1" applyFill="1" applyBorder="1"/>
    <xf numFmtId="0" fontId="39" fillId="25" borderId="14" xfId="46" applyNumberFormat="1" applyFont="1" applyFill="1" applyBorder="1" applyAlignment="1">
      <alignment horizontal="right"/>
    </xf>
    <xf numFmtId="0" fontId="30" fillId="25" borderId="17" xfId="0" applyFont="1" applyFill="1" applyBorder="1"/>
    <xf numFmtId="0" fontId="39" fillId="25" borderId="11" xfId="46" applyNumberFormat="1" applyFont="1" applyFill="1" applyBorder="1" applyAlignment="1">
      <alignment horizontal="right"/>
    </xf>
    <xf numFmtId="0" fontId="39" fillId="25" borderId="12" xfId="46" applyNumberFormat="1" applyFont="1" applyFill="1" applyBorder="1" applyAlignment="1">
      <alignment horizontal="right"/>
    </xf>
    <xf numFmtId="0" fontId="25" fillId="25" borderId="12" xfId="46" applyNumberFormat="1" applyFont="1" applyFill="1" applyBorder="1" applyAlignment="1">
      <alignment horizontal="right"/>
    </xf>
    <xf numFmtId="0" fontId="30" fillId="25" borderId="47" xfId="0" applyFont="1" applyFill="1" applyBorder="1"/>
    <xf numFmtId="0" fontId="39" fillId="25" borderId="18" xfId="46" applyNumberFormat="1" applyFont="1" applyFill="1" applyBorder="1" applyAlignment="1"/>
    <xf numFmtId="0" fontId="39" fillId="25" borderId="17" xfId="46" applyNumberFormat="1" applyFont="1" applyFill="1" applyBorder="1" applyAlignment="1"/>
    <xf numFmtId="166" fontId="33" fillId="25" borderId="63" xfId="1" applyNumberFormat="1" applyFont="1" applyFill="1" applyBorder="1" applyAlignment="1"/>
    <xf numFmtId="166" fontId="33" fillId="25" borderId="64" xfId="1" applyNumberFormat="1" applyFont="1" applyFill="1" applyBorder="1" applyAlignment="1"/>
    <xf numFmtId="0" fontId="39" fillId="25" borderId="65" xfId="46" applyNumberFormat="1" applyFont="1" applyFill="1" applyBorder="1" applyAlignment="1">
      <alignment horizontal="right"/>
    </xf>
    <xf numFmtId="0" fontId="39" fillId="25" borderId="56" xfId="46" applyNumberFormat="1" applyFont="1" applyFill="1" applyBorder="1" applyAlignment="1">
      <alignment horizontal="right"/>
    </xf>
    <xf numFmtId="0" fontId="25" fillId="25" borderId="24" xfId="46" applyNumberFormat="1" applyFont="1" applyFill="1" applyBorder="1" applyAlignment="1">
      <alignment horizontal="right"/>
    </xf>
    <xf numFmtId="0" fontId="25" fillId="25" borderId="56" xfId="46" applyNumberFormat="1" applyFont="1" applyFill="1" applyBorder="1" applyAlignment="1">
      <alignment horizontal="right"/>
    </xf>
    <xf numFmtId="166" fontId="33" fillId="31" borderId="32" xfId="1" applyNumberFormat="1" applyFont="1" applyFill="1" applyBorder="1" applyAlignment="1"/>
    <xf numFmtId="166" fontId="33" fillId="31" borderId="39" xfId="1" applyNumberFormat="1" applyFont="1" applyFill="1" applyBorder="1" applyAlignment="1"/>
    <xf numFmtId="0" fontId="39" fillId="25" borderId="36" xfId="46" applyNumberFormat="1" applyFont="1" applyFill="1" applyBorder="1" applyAlignment="1">
      <alignment horizontal="right"/>
    </xf>
    <xf numFmtId="0" fontId="33" fillId="30" borderId="22" xfId="46" applyNumberFormat="1" applyFont="1" applyFill="1" applyBorder="1" applyAlignment="1"/>
    <xf numFmtId="0" fontId="33" fillId="30" borderId="44" xfId="46" applyNumberFormat="1" applyFont="1" applyFill="1" applyBorder="1" applyAlignment="1"/>
    <xf numFmtId="0" fontId="33" fillId="30" borderId="23" xfId="46" applyNumberFormat="1" applyFont="1" applyFill="1" applyBorder="1" applyAlignment="1"/>
    <xf numFmtId="166" fontId="25" fillId="30" borderId="20" xfId="1" applyNumberFormat="1" applyFont="1" applyFill="1" applyBorder="1" applyAlignment="1">
      <alignment vertical="center" wrapText="1"/>
    </xf>
    <xf numFmtId="0" fontId="30" fillId="25" borderId="20" xfId="0" applyFont="1" applyFill="1" applyBorder="1"/>
    <xf numFmtId="0" fontId="39" fillId="25" borderId="51" xfId="46" applyNumberFormat="1" applyFont="1" applyFill="1" applyBorder="1" applyAlignment="1">
      <alignment horizontal="right"/>
    </xf>
    <xf numFmtId="166" fontId="33" fillId="25" borderId="66" xfId="1" applyNumberFormat="1" applyFont="1" applyFill="1" applyBorder="1" applyAlignment="1"/>
    <xf numFmtId="0" fontId="39" fillId="25" borderId="20" xfId="46" applyNumberFormat="1" applyFont="1" applyFill="1" applyBorder="1" applyAlignment="1">
      <alignment horizontal="right"/>
    </xf>
    <xf numFmtId="166" fontId="33" fillId="25" borderId="68" xfId="1" applyNumberFormat="1" applyFont="1" applyFill="1" applyBorder="1" applyAlignment="1"/>
    <xf numFmtId="0" fontId="39" fillId="25" borderId="23" xfId="46" applyNumberFormat="1" applyFont="1" applyFill="1" applyBorder="1" applyAlignment="1">
      <alignment horizontal="right"/>
    </xf>
    <xf numFmtId="0" fontId="30" fillId="25" borderId="33" xfId="0" applyFont="1" applyFill="1" applyBorder="1"/>
    <xf numFmtId="0" fontId="39" fillId="25" borderId="46" xfId="46" applyNumberFormat="1" applyFont="1" applyFill="1" applyBorder="1" applyAlignment="1">
      <alignment horizontal="right"/>
    </xf>
    <xf numFmtId="0" fontId="25" fillId="25" borderId="32" xfId="46" applyNumberFormat="1" applyFont="1" applyFill="1" applyBorder="1" applyAlignment="1">
      <alignment horizontal="right"/>
    </xf>
    <xf numFmtId="0" fontId="30" fillId="25" borderId="1" xfId="0" applyFont="1" applyFill="1" applyBorder="1"/>
    <xf numFmtId="0" fontId="39" fillId="25" borderId="1" xfId="46" applyNumberFormat="1" applyFont="1" applyFill="1" applyBorder="1" applyAlignment="1">
      <alignment horizontal="right"/>
    </xf>
    <xf numFmtId="0" fontId="30" fillId="25" borderId="38" xfId="0" applyFont="1" applyFill="1" applyBorder="1"/>
    <xf numFmtId="0" fontId="39" fillId="25" borderId="38" xfId="46" applyNumberFormat="1" applyFont="1" applyFill="1" applyBorder="1" applyAlignment="1">
      <alignment horizontal="right"/>
    </xf>
    <xf numFmtId="0" fontId="30" fillId="25" borderId="27" xfId="0" applyFont="1" applyFill="1" applyBorder="1"/>
    <xf numFmtId="0" fontId="25" fillId="25" borderId="1" xfId="46" applyNumberFormat="1" applyFont="1" applyFill="1" applyBorder="1" applyAlignment="1">
      <alignment horizontal="right"/>
    </xf>
    <xf numFmtId="0" fontId="30" fillId="27" borderId="23" xfId="0" applyFont="1" applyFill="1" applyBorder="1" applyAlignment="1">
      <alignment horizontal="center" vertical="center" wrapText="1"/>
    </xf>
    <xf numFmtId="0" fontId="39" fillId="25" borderId="39" xfId="46" applyNumberFormat="1" applyFont="1" applyFill="1" applyBorder="1" applyAlignment="1"/>
    <xf numFmtId="0" fontId="39" fillId="25" borderId="28" xfId="46" applyNumberFormat="1" applyFont="1" applyFill="1" applyBorder="1" applyAlignment="1"/>
    <xf numFmtId="0" fontId="25" fillId="25" borderId="39" xfId="46" applyNumberFormat="1" applyFont="1" applyFill="1" applyBorder="1" applyAlignment="1">
      <alignment horizontal="right"/>
    </xf>
    <xf numFmtId="0" fontId="39" fillId="25" borderId="18" xfId="46" applyNumberFormat="1" applyFont="1" applyFill="1" applyBorder="1" applyAlignment="1">
      <alignment horizontal="right"/>
    </xf>
    <xf numFmtId="166" fontId="33" fillId="24" borderId="59" xfId="1" applyNumberFormat="1" applyFont="1" applyFill="1" applyBorder="1"/>
    <xf numFmtId="166" fontId="25" fillId="24" borderId="59" xfId="1" applyNumberFormat="1" applyFont="1" applyFill="1" applyBorder="1"/>
    <xf numFmtId="166" fontId="25" fillId="0" borderId="59" xfId="1" applyNumberFormat="1" applyFont="1" applyBorder="1"/>
    <xf numFmtId="0" fontId="39" fillId="0" borderId="59" xfId="0" applyFont="1" applyBorder="1"/>
    <xf numFmtId="166" fontId="39" fillId="0" borderId="59" xfId="1" applyNumberFormat="1" applyFont="1" applyBorder="1"/>
    <xf numFmtId="9" fontId="39" fillId="0" borderId="59" xfId="0" applyNumberFormat="1" applyFont="1" applyBorder="1"/>
    <xf numFmtId="0" fontId="39" fillId="25" borderId="16" xfId="46" applyNumberFormat="1" applyFont="1" applyFill="1" applyBorder="1" applyAlignment="1">
      <alignment horizontal="right"/>
    </xf>
    <xf numFmtId="166" fontId="33" fillId="24" borderId="0" xfId="1" applyNumberFormat="1" applyFont="1" applyFill="1" applyBorder="1"/>
    <xf numFmtId="166" fontId="25" fillId="24" borderId="0" xfId="1" applyNumberFormat="1" applyFont="1" applyFill="1" applyBorder="1"/>
    <xf numFmtId="166" fontId="25" fillId="0" borderId="0" xfId="1" applyNumberFormat="1" applyFont="1" applyBorder="1"/>
    <xf numFmtId="0" fontId="39" fillId="0" borderId="0" xfId="0" applyFont="1" applyBorder="1"/>
    <xf numFmtId="166" fontId="39" fillId="0" borderId="0" xfId="1" applyNumberFormat="1" applyFont="1" applyBorder="1"/>
    <xf numFmtId="9" fontId="39" fillId="0" borderId="0" xfId="0" applyNumberFormat="1" applyFont="1" applyBorder="1"/>
    <xf numFmtId="0" fontId="39" fillId="25" borderId="17" xfId="46" applyNumberFormat="1" applyFont="1" applyFill="1" applyBorder="1" applyAlignment="1">
      <alignment horizontal="right"/>
    </xf>
    <xf numFmtId="166" fontId="39" fillId="24" borderId="0" xfId="1" applyNumberFormat="1" applyFont="1" applyFill="1" applyBorder="1"/>
    <xf numFmtId="9" fontId="39" fillId="24" borderId="0" xfId="0" applyNumberFormat="1" applyFont="1" applyFill="1" applyBorder="1"/>
    <xf numFmtId="166" fontId="25" fillId="27" borderId="20" xfId="1" applyNumberFormat="1" applyFont="1" applyFill="1" applyBorder="1" applyAlignment="1">
      <alignment vertical="center" wrapText="1"/>
    </xf>
    <xf numFmtId="0" fontId="42" fillId="26" borderId="53" xfId="0" applyFont="1" applyFill="1" applyBorder="1" applyAlignment="1">
      <alignment horizontal="center" vertical="center" wrapText="1"/>
    </xf>
    <xf numFmtId="0" fontId="42" fillId="26" borderId="41" xfId="0" applyFont="1" applyFill="1" applyBorder="1" applyAlignment="1">
      <alignment horizontal="center" vertical="center" wrapText="1"/>
    </xf>
    <xf numFmtId="0" fontId="42" fillId="26" borderId="52" xfId="0" applyFont="1" applyFill="1" applyBorder="1" applyAlignment="1">
      <alignment vertical="center" wrapText="1"/>
    </xf>
    <xf numFmtId="0" fontId="42" fillId="34" borderId="52" xfId="0" applyFont="1" applyFill="1" applyBorder="1" applyAlignment="1">
      <alignment horizontal="center" vertical="center" wrapText="1"/>
    </xf>
    <xf numFmtId="0" fontId="42" fillId="34" borderId="51" xfId="0" applyFont="1" applyFill="1" applyBorder="1" applyAlignment="1">
      <alignment vertical="center" wrapText="1"/>
    </xf>
    <xf numFmtId="0" fontId="42" fillId="34" borderId="19" xfId="0" applyFont="1" applyFill="1" applyBorder="1" applyAlignment="1">
      <alignment horizontal="center" vertical="center" wrapText="1"/>
    </xf>
    <xf numFmtId="0" fontId="24" fillId="0" borderId="53" xfId="0" applyFont="1" applyBorder="1" applyAlignment="1">
      <alignment horizontal="center"/>
    </xf>
    <xf numFmtId="0" fontId="24" fillId="0" borderId="53" xfId="0" applyFont="1" applyBorder="1" applyAlignment="1">
      <alignment horizontal="center"/>
    </xf>
    <xf numFmtId="0" fontId="42" fillId="26" borderId="54" xfId="0" applyFont="1" applyFill="1" applyBorder="1" applyAlignment="1">
      <alignment horizontal="center" vertical="center" wrapText="1"/>
    </xf>
    <xf numFmtId="0" fontId="30" fillId="25" borderId="35" xfId="0" applyFont="1" applyFill="1" applyBorder="1"/>
    <xf numFmtId="166" fontId="33" fillId="31" borderId="22" xfId="1" applyNumberFormat="1" applyFont="1" applyFill="1" applyBorder="1" applyAlignment="1"/>
    <xf numFmtId="0" fontId="0" fillId="31" borderId="22" xfId="0" applyFill="1" applyBorder="1"/>
    <xf numFmtId="0" fontId="0" fillId="31" borderId="44" xfId="0" applyFill="1" applyBorder="1"/>
    <xf numFmtId="0" fontId="0" fillId="31" borderId="23" xfId="0" applyFill="1" applyBorder="1"/>
    <xf numFmtId="166" fontId="33" fillId="24" borderId="40" xfId="1" applyNumberFormat="1" applyFont="1" applyFill="1" applyBorder="1"/>
    <xf numFmtId="166" fontId="39" fillId="0" borderId="16" xfId="1" applyNumberFormat="1" applyFont="1" applyBorder="1"/>
    <xf numFmtId="166" fontId="25" fillId="0" borderId="1" xfId="1" applyNumberFormat="1" applyFont="1" applyBorder="1"/>
    <xf numFmtId="9" fontId="39" fillId="0" borderId="1" xfId="0" applyNumberFormat="1" applyFont="1" applyBorder="1"/>
    <xf numFmtId="0" fontId="30" fillId="25" borderId="68" xfId="0" applyFont="1" applyFill="1" applyBorder="1"/>
    <xf numFmtId="0" fontId="30" fillId="25" borderId="66" xfId="0" applyFont="1" applyFill="1" applyBorder="1"/>
    <xf numFmtId="0" fontId="53" fillId="25" borderId="70" xfId="61" applyFont="1" applyFill="1" applyBorder="1" applyAlignment="1">
      <alignment readingOrder="2"/>
    </xf>
    <xf numFmtId="0" fontId="30" fillId="25" borderId="71" xfId="0" applyFont="1" applyFill="1" applyBorder="1"/>
    <xf numFmtId="0" fontId="41" fillId="25" borderId="72" xfId="61" applyFont="1" applyFill="1" applyBorder="1" applyAlignment="1">
      <alignment readingOrder="2"/>
    </xf>
    <xf numFmtId="0" fontId="41" fillId="25" borderId="70" xfId="61" applyFont="1" applyFill="1" applyBorder="1" applyAlignment="1">
      <alignment readingOrder="2"/>
    </xf>
    <xf numFmtId="0" fontId="41" fillId="25" borderId="27" xfId="61" applyFont="1" applyFill="1" applyBorder="1" applyAlignment="1">
      <alignment readingOrder="2"/>
    </xf>
    <xf numFmtId="0" fontId="41" fillId="25" borderId="1" xfId="61" applyFont="1" applyFill="1" applyBorder="1" applyAlignment="1">
      <alignment readingOrder="2"/>
    </xf>
    <xf numFmtId="0" fontId="41" fillId="25" borderId="24" xfId="61" applyFont="1" applyFill="1" applyBorder="1" applyAlignment="1">
      <alignment readingOrder="2"/>
    </xf>
    <xf numFmtId="166" fontId="33" fillId="25" borderId="31" xfId="1" applyNumberFormat="1" applyFont="1" applyFill="1" applyBorder="1" applyAlignment="1"/>
    <xf numFmtId="166" fontId="33" fillId="25" borderId="30" xfId="1" applyNumberFormat="1" applyFont="1" applyFill="1" applyBorder="1" applyAlignment="1"/>
    <xf numFmtId="166" fontId="33" fillId="24" borderId="24" xfId="1" applyNumberFormat="1" applyFont="1" applyFill="1" applyBorder="1"/>
    <xf numFmtId="166" fontId="25" fillId="28" borderId="18" xfId="1" applyNumberFormat="1" applyFont="1" applyFill="1" applyBorder="1"/>
    <xf numFmtId="166" fontId="39" fillId="0" borderId="1" xfId="1" applyNumberFormat="1" applyFont="1" applyBorder="1"/>
    <xf numFmtId="9" fontId="39" fillId="0" borderId="24" xfId="0" applyNumberFormat="1" applyFont="1" applyBorder="1"/>
    <xf numFmtId="166" fontId="33" fillId="25" borderId="14" xfId="1" applyNumberFormat="1" applyFont="1" applyFill="1" applyBorder="1" applyAlignment="1"/>
    <xf numFmtId="166" fontId="25" fillId="28" borderId="16" xfId="1" applyNumberFormat="1" applyFont="1" applyFill="1" applyBorder="1"/>
    <xf numFmtId="166" fontId="25" fillId="28" borderId="17" xfId="1" applyNumberFormat="1" applyFont="1" applyFill="1" applyBorder="1"/>
    <xf numFmtId="0" fontId="53" fillId="25" borderId="67" xfId="61" applyFont="1" applyFill="1" applyBorder="1" applyAlignment="1">
      <alignment readingOrder="2"/>
    </xf>
    <xf numFmtId="0" fontId="54" fillId="25" borderId="62" xfId="61" applyFont="1" applyFill="1" applyBorder="1" applyAlignment="1">
      <alignment readingOrder="2"/>
    </xf>
    <xf numFmtId="167" fontId="33" fillId="24" borderId="24" xfId="1" applyNumberFormat="1" applyFont="1" applyFill="1" applyBorder="1"/>
    <xf numFmtId="165" fontId="25" fillId="28" borderId="17" xfId="1" applyFont="1" applyFill="1" applyBorder="1"/>
    <xf numFmtId="165" fontId="33" fillId="25" borderId="31" xfId="1" applyFont="1" applyFill="1" applyBorder="1" applyAlignment="1"/>
    <xf numFmtId="165" fontId="33" fillId="25" borderId="18" xfId="1" applyFont="1" applyFill="1" applyBorder="1" applyAlignment="1"/>
    <xf numFmtId="165" fontId="33" fillId="25" borderId="33" xfId="1" applyFont="1" applyFill="1" applyBorder="1" applyAlignment="1"/>
    <xf numFmtId="165" fontId="33" fillId="25" borderId="23" xfId="1" applyFont="1" applyFill="1" applyBorder="1" applyAlignment="1"/>
    <xf numFmtId="0" fontId="34" fillId="25" borderId="46" xfId="0" applyFont="1" applyFill="1" applyBorder="1"/>
    <xf numFmtId="0" fontId="29" fillId="25" borderId="33" xfId="0" applyFont="1" applyFill="1" applyBorder="1"/>
    <xf numFmtId="166" fontId="26" fillId="25" borderId="46" xfId="1" applyNumberFormat="1" applyFont="1" applyFill="1" applyBorder="1"/>
    <xf numFmtId="0" fontId="56" fillId="27" borderId="1" xfId="0" applyFont="1" applyFill="1" applyBorder="1" applyAlignment="1">
      <alignment horizontal="center" vertical="center" wrapText="1"/>
    </xf>
    <xf numFmtId="0" fontId="44" fillId="27" borderId="1" xfId="0" applyFont="1" applyFill="1" applyBorder="1" applyAlignment="1">
      <alignment horizontal="center" vertical="center" wrapText="1"/>
    </xf>
    <xf numFmtId="0" fontId="0" fillId="24" borderId="1" xfId="0" applyFill="1" applyBorder="1"/>
    <xf numFmtId="166" fontId="26" fillId="24" borderId="1" xfId="1" applyNumberFormat="1" applyFont="1" applyFill="1" applyBorder="1"/>
    <xf numFmtId="166" fontId="57" fillId="0" borderId="1" xfId="1" applyNumberFormat="1" applyFont="1" applyBorder="1" applyAlignment="1">
      <alignment horizontal="center" vertical="center" wrapText="1"/>
    </xf>
    <xf numFmtId="0" fontId="56" fillId="27" borderId="1" xfId="0" applyFont="1" applyFill="1" applyBorder="1" applyAlignment="1">
      <alignment horizontal="center" vertical="center" wrapText="1"/>
    </xf>
    <xf numFmtId="166" fontId="0" fillId="24" borderId="1" xfId="1" applyNumberFormat="1" applyFont="1" applyFill="1" applyBorder="1"/>
    <xf numFmtId="0" fontId="58" fillId="27" borderId="1" xfId="0" applyFont="1" applyFill="1" applyBorder="1" applyAlignment="1">
      <alignment horizontal="center" vertical="center" wrapText="1"/>
    </xf>
    <xf numFmtId="168" fontId="26" fillId="24" borderId="1" xfId="1" applyNumberFormat="1" applyFont="1" applyFill="1" applyBorder="1"/>
    <xf numFmtId="0" fontId="44" fillId="27" borderId="24" xfId="0" applyFont="1" applyFill="1" applyBorder="1" applyAlignment="1">
      <alignment horizontal="center" vertical="center" wrapText="1"/>
    </xf>
    <xf numFmtId="0" fontId="55" fillId="24" borderId="0" xfId="0" applyFont="1" applyFill="1" applyBorder="1" applyAlignment="1">
      <alignment vertical="center" wrapText="1"/>
    </xf>
    <xf numFmtId="0" fontId="44" fillId="24" borderId="0" xfId="0" applyFont="1" applyFill="1" applyBorder="1" applyAlignment="1">
      <alignment horizontal="center" vertical="center" wrapText="1"/>
    </xf>
    <xf numFmtId="0" fontId="37" fillId="24" borderId="43" xfId="0" applyFont="1" applyFill="1" applyBorder="1"/>
    <xf numFmtId="166" fontId="0" fillId="24" borderId="0" xfId="1" applyNumberFormat="1" applyFont="1" applyFill="1" applyBorder="1"/>
    <xf numFmtId="166" fontId="57" fillId="0" borderId="0" xfId="1" applyNumberFormat="1" applyFont="1" applyBorder="1" applyAlignment="1">
      <alignment horizontal="center" vertical="center" wrapText="1"/>
    </xf>
    <xf numFmtId="166" fontId="26" fillId="0" borderId="0" xfId="1" applyNumberFormat="1" applyFont="1" applyBorder="1"/>
    <xf numFmtId="0" fontId="60" fillId="27" borderId="1" xfId="0" applyFont="1" applyFill="1" applyBorder="1" applyAlignment="1">
      <alignment horizontal="center" vertical="center" wrapText="1"/>
    </xf>
    <xf numFmtId="168" fontId="26" fillId="24" borderId="0" xfId="1" applyNumberFormat="1" applyFont="1" applyFill="1" applyBorder="1"/>
    <xf numFmtId="0" fontId="58" fillId="24" borderId="0" xfId="0" applyFont="1" applyFill="1" applyBorder="1" applyAlignment="1">
      <alignment horizontal="center" vertical="center" wrapText="1"/>
    </xf>
    <xf numFmtId="166" fontId="57" fillId="24" borderId="0" xfId="1" applyNumberFormat="1" applyFont="1" applyFill="1" applyBorder="1" applyAlignment="1">
      <alignment horizontal="center" vertical="center" wrapText="1"/>
    </xf>
    <xf numFmtId="0" fontId="56" fillId="27" borderId="27" xfId="0" applyFont="1" applyFill="1" applyBorder="1" applyAlignment="1">
      <alignment horizontal="center" vertical="center" wrapText="1"/>
    </xf>
    <xf numFmtId="0" fontId="44" fillId="27" borderId="27" xfId="0" applyFont="1" applyFill="1" applyBorder="1" applyAlignment="1">
      <alignment horizontal="center" vertical="center" wrapText="1"/>
    </xf>
    <xf numFmtId="166" fontId="0" fillId="0" borderId="0" xfId="0" applyNumberFormat="1"/>
    <xf numFmtId="0" fontId="0" fillId="0" borderId="74" xfId="0" applyBorder="1"/>
    <xf numFmtId="0" fontId="30" fillId="0" borderId="26" xfId="46" applyNumberFormat="1" applyFont="1" applyFill="1" applyBorder="1" applyAlignment="1">
      <alignment horizontal="center" vertical="center"/>
    </xf>
    <xf numFmtId="0" fontId="30" fillId="0" borderId="0" xfId="46" applyNumberFormat="1" applyFont="1" applyFill="1"/>
    <xf numFmtId="0" fontId="62" fillId="0" borderId="0" xfId="46" applyNumberFormat="1" applyFont="1" applyFill="1"/>
    <xf numFmtId="0" fontId="29" fillId="0" borderId="73" xfId="46" applyNumberFormat="1" applyFont="1" applyFill="1" applyBorder="1" applyAlignment="1">
      <alignment horizontal="center"/>
    </xf>
    <xf numFmtId="0" fontId="26" fillId="0" borderId="0" xfId="0" applyFont="1" applyAlignment="1">
      <alignment horizontal="center"/>
    </xf>
    <xf numFmtId="166" fontId="64" fillId="0" borderId="0" xfId="1" applyNumberFormat="1" applyFont="1"/>
    <xf numFmtId="0" fontId="30" fillId="0" borderId="0" xfId="46" applyNumberFormat="1" applyFont="1" applyFill="1" applyAlignment="1">
      <alignment vertical="center"/>
    </xf>
    <xf numFmtId="166" fontId="64" fillId="0" borderId="74" xfId="1" applyNumberFormat="1" applyFont="1" applyBorder="1"/>
    <xf numFmtId="0" fontId="34" fillId="33" borderId="26" xfId="0" applyFont="1" applyFill="1" applyBorder="1"/>
    <xf numFmtId="0" fontId="34" fillId="25" borderId="45" xfId="0" applyFont="1" applyFill="1" applyBorder="1"/>
    <xf numFmtId="0" fontId="29" fillId="25" borderId="26" xfId="0" applyFont="1" applyFill="1" applyBorder="1"/>
    <xf numFmtId="0" fontId="30" fillId="25" borderId="29" xfId="0" applyFont="1" applyFill="1" applyBorder="1"/>
    <xf numFmtId="0" fontId="34" fillId="33" borderId="0" xfId="0" applyFont="1" applyFill="1" applyBorder="1"/>
    <xf numFmtId="0" fontId="29" fillId="33" borderId="33" xfId="0" applyFont="1" applyFill="1" applyBorder="1"/>
    <xf numFmtId="0" fontId="65" fillId="37" borderId="1" xfId="51" applyFont="1" applyFill="1" applyBorder="1" applyAlignment="1">
      <alignment horizontal="center" vertical="center" readingOrder="2"/>
    </xf>
    <xf numFmtId="0" fontId="65" fillId="37" borderId="13" xfId="51" applyFont="1" applyFill="1" applyBorder="1" applyAlignment="1">
      <alignment horizontal="center" vertical="center" wrapText="1" readingOrder="2"/>
    </xf>
    <xf numFmtId="3" fontId="65" fillId="37" borderId="13" xfId="51" applyNumberFormat="1" applyFont="1" applyFill="1" applyBorder="1" applyAlignment="1">
      <alignment horizontal="center" vertical="center" wrapText="1" readingOrder="2"/>
    </xf>
    <xf numFmtId="0" fontId="2" fillId="0" borderId="0" xfId="48"/>
    <xf numFmtId="0" fontId="66" fillId="37" borderId="1" xfId="51" applyFont="1" applyFill="1" applyBorder="1" applyAlignment="1">
      <alignment horizontal="center" vertical="center" readingOrder="2"/>
    </xf>
    <xf numFmtId="0" fontId="66" fillId="37" borderId="13" xfId="51" applyFont="1" applyFill="1" applyBorder="1" applyAlignment="1">
      <alignment horizontal="center" vertical="center" readingOrder="2"/>
    </xf>
    <xf numFmtId="3" fontId="66" fillId="37" borderId="1" xfId="51" applyNumberFormat="1" applyFont="1" applyFill="1" applyBorder="1" applyAlignment="1">
      <alignment horizontal="center" vertical="center" readingOrder="2"/>
    </xf>
    <xf numFmtId="0" fontId="67" fillId="0" borderId="72" xfId="51" applyFont="1" applyBorder="1" applyAlignment="1">
      <alignment horizontal="right" vertical="center" readingOrder="2"/>
    </xf>
    <xf numFmtId="3" fontId="67" fillId="0" borderId="71" xfId="47" applyNumberFormat="1" applyFont="1" applyFill="1" applyBorder="1" applyAlignment="1">
      <alignment horizontal="center" vertical="center" wrapText="1" readingOrder="2"/>
    </xf>
    <xf numFmtId="3" fontId="65" fillId="38" borderId="71" xfId="51" applyNumberFormat="1" applyFont="1" applyFill="1" applyBorder="1" applyAlignment="1">
      <alignment horizontal="center" vertical="center"/>
    </xf>
    <xf numFmtId="0" fontId="65" fillId="37" borderId="24" xfId="51" applyFont="1" applyFill="1" applyBorder="1" applyAlignment="1">
      <alignment horizontal="right" vertical="center" readingOrder="2"/>
    </xf>
    <xf numFmtId="169" fontId="67" fillId="37" borderId="14" xfId="51" applyNumberFormat="1" applyFont="1" applyFill="1" applyBorder="1" applyAlignment="1">
      <alignment horizontal="center" vertical="center"/>
    </xf>
    <xf numFmtId="3" fontId="65" fillId="37" borderId="1" xfId="51" applyNumberFormat="1" applyFont="1" applyFill="1" applyBorder="1" applyAlignment="1">
      <alignment horizontal="center" vertical="center"/>
    </xf>
    <xf numFmtId="0" fontId="67" fillId="0" borderId="24" xfId="51" applyFont="1" applyBorder="1" applyAlignment="1">
      <alignment horizontal="right" vertical="center" readingOrder="2"/>
    </xf>
    <xf numFmtId="169" fontId="67" fillId="0" borderId="14" xfId="51" applyNumberFormat="1" applyFont="1" applyFill="1" applyBorder="1" applyAlignment="1">
      <alignment horizontal="center" vertical="center"/>
    </xf>
    <xf numFmtId="0" fontId="65" fillId="0" borderId="13" xfId="51" applyFont="1" applyFill="1" applyBorder="1" applyAlignment="1">
      <alignment horizontal="center" vertical="center" wrapText="1" readingOrder="2"/>
    </xf>
    <xf numFmtId="0" fontId="65" fillId="37" borderId="74" xfId="51" applyFont="1" applyFill="1" applyBorder="1" applyAlignment="1">
      <alignment horizontal="right" vertical="center" readingOrder="2"/>
    </xf>
    <xf numFmtId="0" fontId="68" fillId="37" borderId="74" xfId="51" applyFont="1" applyFill="1" applyBorder="1"/>
    <xf numFmtId="3" fontId="65" fillId="37" borderId="75" xfId="51" applyNumberFormat="1" applyFont="1" applyFill="1" applyBorder="1" applyAlignment="1">
      <alignment horizontal="center" vertical="center"/>
    </xf>
    <xf numFmtId="3" fontId="2" fillId="0" borderId="0" xfId="48" applyNumberFormat="1"/>
    <xf numFmtId="3" fontId="2" fillId="0" borderId="0" xfId="48" applyNumberFormat="1" applyAlignment="1">
      <alignment horizontal="center" vertical="center"/>
    </xf>
    <xf numFmtId="0" fontId="41" fillId="0" borderId="0" xfId="51" applyFont="1" applyBorder="1" applyAlignment="1">
      <alignment horizontal="right" vertical="center" readingOrder="2"/>
    </xf>
    <xf numFmtId="0" fontId="69" fillId="0" borderId="0" xfId="51" applyFont="1" applyBorder="1" applyAlignment="1">
      <alignment horizontal="right" vertical="center" readingOrder="2"/>
    </xf>
    <xf numFmtId="3" fontId="62" fillId="0" borderId="0" xfId="48" applyNumberFormat="1" applyFont="1" applyBorder="1" applyAlignment="1">
      <alignment horizontal="center" vertical="center"/>
    </xf>
    <xf numFmtId="0" fontId="65" fillId="24" borderId="26" xfId="51" applyFont="1" applyFill="1" applyBorder="1" applyAlignment="1">
      <alignment horizontal="center" vertical="center" readingOrder="2"/>
    </xf>
    <xf numFmtId="3" fontId="67" fillId="24" borderId="26" xfId="51" applyNumberFormat="1" applyFont="1" applyFill="1" applyBorder="1" applyAlignment="1">
      <alignment horizontal="center" vertical="center" readingOrder="2"/>
    </xf>
    <xf numFmtId="0" fontId="71" fillId="24" borderId="0" xfId="51" applyFont="1" applyFill="1" applyBorder="1" applyAlignment="1">
      <alignment horizontal="right" vertical="center" readingOrder="2"/>
    </xf>
    <xf numFmtId="3" fontId="62" fillId="0" borderId="14" xfId="48" applyNumberFormat="1" applyFont="1" applyBorder="1" applyAlignment="1">
      <alignment horizontal="center" vertical="center"/>
    </xf>
    <xf numFmtId="0" fontId="71" fillId="0" borderId="0" xfId="51" applyFont="1" applyBorder="1" applyAlignment="1">
      <alignment horizontal="right" vertical="center" readingOrder="2"/>
    </xf>
    <xf numFmtId="3" fontId="62" fillId="0" borderId="64" xfId="48" applyNumberFormat="1" applyFont="1" applyBorder="1" applyAlignment="1">
      <alignment horizontal="center" vertical="center"/>
    </xf>
    <xf numFmtId="3" fontId="62" fillId="0" borderId="71" xfId="48" applyNumberFormat="1" applyFont="1" applyBorder="1" applyAlignment="1">
      <alignment horizontal="center" vertical="center"/>
    </xf>
    <xf numFmtId="3" fontId="62" fillId="0" borderId="27" xfId="48" applyNumberFormat="1" applyFont="1" applyBorder="1" applyAlignment="1">
      <alignment horizontal="center" vertical="center"/>
    </xf>
    <xf numFmtId="166" fontId="62" fillId="0" borderId="14" xfId="1" applyNumberFormat="1" applyFont="1" applyBorder="1" applyAlignment="1">
      <alignment horizontal="center" vertical="center"/>
    </xf>
    <xf numFmtId="3" fontId="62" fillId="0" borderId="71" xfId="48" applyNumberFormat="1" applyFont="1" applyBorder="1" applyAlignment="1">
      <alignment horizontal="right" vertical="center"/>
    </xf>
    <xf numFmtId="169" fontId="30" fillId="0" borderId="0" xfId="46" applyNumberFormat="1" applyFont="1" applyAlignment="1"/>
    <xf numFmtId="169" fontId="30" fillId="0" borderId="0" xfId="46" applyNumberFormat="1" applyFont="1"/>
    <xf numFmtId="169" fontId="64" fillId="0" borderId="0" xfId="46" applyNumberFormat="1" applyFont="1" applyAlignment="1">
      <alignment vertical="center"/>
    </xf>
    <xf numFmtId="169" fontId="64" fillId="0" borderId="0" xfId="46" applyNumberFormat="1" applyFont="1" applyAlignment="1">
      <alignment horizontal="center" vertical="center"/>
    </xf>
    <xf numFmtId="49" fontId="30" fillId="0" borderId="0" xfId="46" applyNumberFormat="1" applyFont="1" applyAlignment="1"/>
    <xf numFmtId="3" fontId="72" fillId="0" borderId="0" xfId="46" applyNumberFormat="1" applyFont="1" applyFill="1" applyAlignment="1">
      <alignment horizontal="right"/>
    </xf>
    <xf numFmtId="3" fontId="62" fillId="0" borderId="0" xfId="46" applyNumberFormat="1" applyFont="1"/>
    <xf numFmtId="49" fontId="36" fillId="0" borderId="0" xfId="46" applyNumberFormat="1" applyFont="1" applyAlignment="1"/>
    <xf numFmtId="0" fontId="73" fillId="0" borderId="0" xfId="0" applyNumberFormat="1" applyFont="1" applyFill="1" applyAlignment="1">
      <alignment vertical="center" wrapText="1"/>
    </xf>
    <xf numFmtId="3" fontId="62" fillId="0" borderId="0" xfId="46" applyNumberFormat="1" applyFont="1" applyFill="1" applyAlignment="1">
      <alignment horizontal="right"/>
    </xf>
    <xf numFmtId="3" fontId="62" fillId="0" borderId="0" xfId="46" applyNumberFormat="1" applyFont="1" applyBorder="1" applyAlignment="1">
      <alignment horizontal="center" vertical="center"/>
    </xf>
    <xf numFmtId="169" fontId="36" fillId="0" borderId="26" xfId="46" applyNumberFormat="1" applyFont="1" applyFill="1" applyBorder="1" applyAlignment="1">
      <alignment horizontal="center" vertical="center" wrapText="1"/>
    </xf>
    <xf numFmtId="3" fontId="62" fillId="0" borderId="0" xfId="46" applyNumberFormat="1" applyFont="1" applyAlignment="1">
      <alignment horizontal="center" vertical="center"/>
    </xf>
    <xf numFmtId="169" fontId="36" fillId="0" borderId="0" xfId="46" applyNumberFormat="1" applyFont="1" applyFill="1" applyBorder="1" applyAlignment="1">
      <alignment vertical="center" wrapText="1"/>
    </xf>
    <xf numFmtId="169" fontId="35" fillId="0" borderId="0" xfId="46" applyNumberFormat="1" applyFont="1" applyFill="1" applyAlignment="1">
      <alignment horizontal="center" vertical="center"/>
    </xf>
    <xf numFmtId="3" fontId="62" fillId="0" borderId="0" xfId="46" applyNumberFormat="1" applyFont="1" applyBorder="1"/>
    <xf numFmtId="49" fontId="62" fillId="0" borderId="0" xfId="46" applyNumberFormat="1" applyFont="1" applyFill="1" applyAlignment="1">
      <alignment horizontal="center"/>
    </xf>
    <xf numFmtId="49" fontId="62" fillId="0" borderId="0" xfId="0" applyNumberFormat="1" applyFont="1" applyAlignment="1">
      <alignment horizontal="right"/>
    </xf>
    <xf numFmtId="170" fontId="62" fillId="0" borderId="0" xfId="46" applyNumberFormat="1" applyFont="1" applyAlignment="1">
      <alignment horizontal="right" vertical="center"/>
    </xf>
    <xf numFmtId="170" fontId="62" fillId="0" borderId="0" xfId="0" applyNumberFormat="1" applyFont="1" applyAlignment="1">
      <alignment horizontal="right" vertical="center"/>
    </xf>
    <xf numFmtId="169" fontId="62" fillId="0" borderId="0" xfId="46" applyNumberFormat="1" applyFont="1" applyAlignment="1">
      <alignment horizontal="right" vertical="center"/>
    </xf>
    <xf numFmtId="169" fontId="62" fillId="0" borderId="0" xfId="0" applyNumberFormat="1" applyFont="1" applyAlignment="1">
      <alignment horizontal="right" vertical="center"/>
    </xf>
    <xf numFmtId="49" fontId="62" fillId="0" borderId="0" xfId="0" applyNumberFormat="1" applyFont="1"/>
    <xf numFmtId="171" fontId="62" fillId="0" borderId="0" xfId="46" applyNumberFormat="1" applyFont="1" applyAlignment="1">
      <alignment horizontal="right" vertical="center"/>
    </xf>
    <xf numFmtId="170" fontId="3" fillId="0" borderId="0" xfId="0" applyNumberFormat="1" applyFont="1" applyAlignment="1">
      <alignment horizontal="right" vertical="center"/>
    </xf>
    <xf numFmtId="3" fontId="62" fillId="0" borderId="0" xfId="0" applyNumberFormat="1" applyFont="1" applyAlignment="1">
      <alignment horizontal="right"/>
    </xf>
    <xf numFmtId="170" fontId="62" fillId="24" borderId="0" xfId="0" applyNumberFormat="1" applyFont="1" applyFill="1" applyAlignment="1">
      <alignment horizontal="center" vertical="center"/>
    </xf>
    <xf numFmtId="169" fontId="74" fillId="0" borderId="0" xfId="46" applyNumberFormat="1" applyFont="1" applyAlignment="1">
      <alignment horizontal="center"/>
    </xf>
    <xf numFmtId="169" fontId="74" fillId="24" borderId="0" xfId="46" applyNumberFormat="1" applyFont="1" applyFill="1" applyAlignment="1">
      <alignment horizontal="center"/>
    </xf>
    <xf numFmtId="169" fontId="64" fillId="0" borderId="0" xfId="46" applyNumberFormat="1" applyFont="1" applyAlignment="1">
      <alignment horizontal="right" vertical="center"/>
    </xf>
    <xf numFmtId="3" fontId="62" fillId="0" borderId="64" xfId="46" applyNumberFormat="1" applyFont="1" applyBorder="1"/>
    <xf numFmtId="3" fontId="62" fillId="0" borderId="71" xfId="46" applyNumberFormat="1" applyFont="1" applyBorder="1"/>
    <xf numFmtId="3" fontId="62" fillId="0" borderId="27" xfId="46" applyNumberFormat="1" applyFont="1" applyBorder="1"/>
    <xf numFmtId="3" fontId="62" fillId="0" borderId="74" xfId="46" applyNumberFormat="1" applyFont="1" applyBorder="1"/>
    <xf numFmtId="3" fontId="62" fillId="0" borderId="26" xfId="46" applyNumberFormat="1" applyFont="1" applyBorder="1" applyAlignment="1">
      <alignment horizontal="center"/>
    </xf>
    <xf numFmtId="3" fontId="62" fillId="0" borderId="26" xfId="46" applyNumberFormat="1" applyFont="1" applyFill="1" applyBorder="1" applyAlignment="1">
      <alignment horizontal="right"/>
    </xf>
    <xf numFmtId="3" fontId="62" fillId="0" borderId="0" xfId="46" applyNumberFormat="1" applyFont="1" applyBorder="1" applyAlignment="1">
      <alignment horizontal="center"/>
    </xf>
    <xf numFmtId="3" fontId="62" fillId="0" borderId="27" xfId="48" applyNumberFormat="1" applyFont="1" applyBorder="1" applyAlignment="1">
      <alignment horizontal="right" vertical="center"/>
    </xf>
    <xf numFmtId="169" fontId="64" fillId="0" borderId="26" xfId="46" applyNumberFormat="1" applyFont="1" applyBorder="1" applyAlignment="1">
      <alignment horizontal="center" vertical="center"/>
    </xf>
    <xf numFmtId="3" fontId="75" fillId="0" borderId="0" xfId="46" applyNumberFormat="1" applyFont="1" applyFill="1" applyAlignment="1">
      <alignment horizontal="right"/>
    </xf>
    <xf numFmtId="3" fontId="30" fillId="0" borderId="0" xfId="46" applyNumberFormat="1" applyFont="1" applyFill="1" applyAlignment="1">
      <alignment horizontal="right"/>
    </xf>
    <xf numFmtId="3" fontId="64" fillId="0" borderId="0" xfId="46" applyNumberFormat="1" applyFont="1" applyFill="1" applyAlignment="1">
      <alignment horizontal="right"/>
    </xf>
    <xf numFmtId="3" fontId="30" fillId="0" borderId="26" xfId="46" applyNumberFormat="1" applyFont="1" applyFill="1" applyBorder="1" applyAlignment="1">
      <alignment horizontal="right"/>
    </xf>
    <xf numFmtId="0" fontId="0" fillId="0" borderId="26" xfId="0" applyBorder="1"/>
    <xf numFmtId="166" fontId="26" fillId="0" borderId="14" xfId="1" applyNumberFormat="1" applyFont="1" applyBorder="1"/>
    <xf numFmtId="0" fontId="0" fillId="0" borderId="14" xfId="0" applyBorder="1"/>
    <xf numFmtId="166" fontId="26" fillId="0" borderId="13" xfId="1" applyNumberFormat="1" applyFont="1" applyBorder="1"/>
    <xf numFmtId="0" fontId="24" fillId="0" borderId="53" xfId="0" applyFont="1" applyBorder="1" applyAlignment="1">
      <alignment horizontal="center"/>
    </xf>
    <xf numFmtId="166" fontId="62" fillId="0" borderId="0" xfId="1" applyNumberFormat="1" applyFont="1" applyBorder="1" applyAlignment="1">
      <alignment horizontal="center" vertical="center"/>
    </xf>
    <xf numFmtId="0" fontId="24" fillId="0" borderId="53" xfId="0" applyFont="1" applyBorder="1" applyAlignment="1">
      <alignment horizontal="center"/>
    </xf>
    <xf numFmtId="168" fontId="76" fillId="25" borderId="1" xfId="1" applyNumberFormat="1" applyFont="1" applyFill="1" applyBorder="1"/>
    <xf numFmtId="166" fontId="39" fillId="39" borderId="1" xfId="1" applyNumberFormat="1" applyFont="1" applyFill="1" applyBorder="1"/>
    <xf numFmtId="166" fontId="39" fillId="31" borderId="24" xfId="1" applyNumberFormat="1" applyFont="1" applyFill="1" applyBorder="1"/>
    <xf numFmtId="166" fontId="39" fillId="25" borderId="1" xfId="1" applyNumberFormat="1" applyFont="1" applyFill="1" applyBorder="1"/>
    <xf numFmtId="0" fontId="33" fillId="30" borderId="0" xfId="46" applyNumberFormat="1" applyFont="1" applyFill="1" applyBorder="1" applyAlignment="1"/>
    <xf numFmtId="0" fontId="33" fillId="30" borderId="54" xfId="46" applyNumberFormat="1" applyFont="1" applyFill="1" applyBorder="1" applyAlignment="1"/>
    <xf numFmtId="166" fontId="25" fillId="30" borderId="52" xfId="1" applyNumberFormat="1" applyFont="1" applyFill="1" applyBorder="1" applyAlignment="1">
      <alignment vertical="center" wrapText="1"/>
    </xf>
    <xf numFmtId="166" fontId="39" fillId="31" borderId="1" xfId="1" applyNumberFormat="1" applyFont="1" applyFill="1" applyBorder="1"/>
    <xf numFmtId="168" fontId="77" fillId="25" borderId="1" xfId="1" applyNumberFormat="1" applyFont="1" applyFill="1" applyBorder="1" applyAlignment="1">
      <alignment horizontal="center" vertical="center"/>
    </xf>
    <xf numFmtId="168" fontId="76" fillId="25" borderId="1" xfId="1" applyNumberFormat="1" applyFont="1" applyFill="1" applyBorder="1" applyAlignment="1">
      <alignment horizontal="center"/>
    </xf>
    <xf numFmtId="168" fontId="76" fillId="25" borderId="1" xfId="1" applyNumberFormat="1" applyFont="1" applyFill="1" applyBorder="1" applyAlignment="1">
      <alignment horizontal="center" vertical="center"/>
    </xf>
    <xf numFmtId="168" fontId="76" fillId="25" borderId="1" xfId="1" applyNumberFormat="1" applyFont="1" applyFill="1" applyBorder="1" applyAlignment="1">
      <alignment horizontal="center" vertical="center" readingOrder="2"/>
    </xf>
    <xf numFmtId="168" fontId="76" fillId="25" borderId="1" xfId="29" applyNumberFormat="1" applyFont="1" applyFill="1" applyBorder="1" applyAlignment="1">
      <alignment horizontal="center" vertical="center"/>
    </xf>
    <xf numFmtId="168" fontId="78" fillId="25" borderId="1" xfId="1" applyNumberFormat="1" applyFont="1" applyFill="1" applyBorder="1" applyAlignment="1">
      <alignment horizontal="center"/>
    </xf>
    <xf numFmtId="168" fontId="78" fillId="25" borderId="1" xfId="1" applyNumberFormat="1" applyFont="1" applyFill="1" applyBorder="1" applyAlignment="1">
      <alignment horizontal="center" shrinkToFit="1"/>
    </xf>
    <xf numFmtId="168" fontId="76" fillId="25" borderId="1" xfId="1" applyNumberFormat="1" applyFont="1" applyFill="1" applyBorder="1" applyAlignment="1">
      <alignment horizontal="center" shrinkToFit="1"/>
    </xf>
    <xf numFmtId="168" fontId="79" fillId="25" borderId="1" xfId="1" applyNumberFormat="1" applyFont="1" applyFill="1" applyBorder="1"/>
    <xf numFmtId="0" fontId="80" fillId="24" borderId="35" xfId="0" applyFont="1" applyFill="1" applyBorder="1" applyAlignment="1">
      <alignment horizontal="center" vertical="center"/>
    </xf>
    <xf numFmtId="0" fontId="80" fillId="24" borderId="1" xfId="0" applyFont="1" applyFill="1" applyBorder="1" applyAlignment="1">
      <alignment horizontal="center" vertical="center"/>
    </xf>
    <xf numFmtId="0" fontId="80" fillId="40" borderId="52" xfId="0" applyFont="1" applyFill="1" applyBorder="1" applyAlignment="1">
      <alignment horizontal="left" vertical="center"/>
    </xf>
    <xf numFmtId="0" fontId="80" fillId="24" borderId="27" xfId="0" applyFont="1" applyFill="1" applyBorder="1" applyAlignment="1">
      <alignment horizontal="center" vertical="center"/>
    </xf>
    <xf numFmtId="1" fontId="36" fillId="24" borderId="1" xfId="64" applyNumberFormat="1" applyFont="1" applyFill="1" applyBorder="1" applyAlignment="1">
      <alignment horizontal="center" vertical="center"/>
    </xf>
    <xf numFmtId="1" fontId="30" fillId="24" borderId="1" xfId="0" applyNumberFormat="1" applyFont="1" applyFill="1" applyBorder="1" applyAlignment="1">
      <alignment horizontal="center" vertical="center"/>
    </xf>
    <xf numFmtId="3" fontId="80" fillId="24" borderId="1" xfId="0" applyNumberFormat="1" applyFont="1" applyFill="1" applyBorder="1" applyAlignment="1">
      <alignment horizontal="center" vertical="center" shrinkToFit="1"/>
    </xf>
    <xf numFmtId="0" fontId="80" fillId="24" borderId="66" xfId="0" applyFont="1" applyFill="1" applyBorder="1" applyAlignment="1">
      <alignment horizontal="center" vertical="center"/>
    </xf>
    <xf numFmtId="0" fontId="36" fillId="24" borderId="1" xfId="0" applyFont="1" applyFill="1" applyBorder="1" applyAlignment="1">
      <alignment horizontal="center" vertical="center"/>
    </xf>
    <xf numFmtId="0" fontId="80" fillId="40" borderId="66" xfId="0" applyFont="1" applyFill="1" applyBorder="1" applyAlignment="1">
      <alignment horizontal="left" vertical="center"/>
    </xf>
    <xf numFmtId="3" fontId="36" fillId="24" borderId="35" xfId="65" applyNumberFormat="1" applyFont="1" applyFill="1" applyBorder="1" applyAlignment="1">
      <alignment horizontal="center" vertical="center" readingOrder="2"/>
    </xf>
    <xf numFmtId="3" fontId="36" fillId="24" borderId="1" xfId="65" applyNumberFormat="1" applyFont="1" applyFill="1" applyBorder="1" applyAlignment="1">
      <alignment horizontal="center" vertical="center" readingOrder="2"/>
    </xf>
    <xf numFmtId="49" fontId="80" fillId="24" borderId="35" xfId="0" applyNumberFormat="1" applyFont="1" applyFill="1" applyBorder="1" applyAlignment="1">
      <alignment horizontal="center" vertical="center" shrinkToFit="1"/>
    </xf>
    <xf numFmtId="49" fontId="80" fillId="24" borderId="1" xfId="0" applyNumberFormat="1" applyFont="1" applyFill="1" applyBorder="1" applyAlignment="1">
      <alignment horizontal="center" vertical="center" shrinkToFit="1"/>
    </xf>
    <xf numFmtId="0" fontId="36" fillId="24" borderId="1" xfId="0" applyFont="1" applyFill="1" applyBorder="1" applyAlignment="1">
      <alignment horizontal="center" vertical="center" wrapText="1" readingOrder="2"/>
    </xf>
    <xf numFmtId="0" fontId="81" fillId="24" borderId="14" xfId="0" applyFont="1" applyFill="1" applyBorder="1" applyAlignment="1">
      <alignment horizontal="center" vertical="center"/>
    </xf>
    <xf numFmtId="0" fontId="36" fillId="24" borderId="64" xfId="0" applyFont="1" applyFill="1" applyBorder="1" applyAlignment="1">
      <alignment horizontal="center"/>
    </xf>
    <xf numFmtId="168" fontId="80" fillId="24" borderId="1" xfId="1" applyNumberFormat="1" applyFont="1" applyFill="1" applyBorder="1" applyAlignment="1">
      <alignment horizontal="center" vertical="center"/>
    </xf>
    <xf numFmtId="3" fontId="80" fillId="40" borderId="52" xfId="0" applyNumberFormat="1" applyFont="1" applyFill="1" applyBorder="1" applyAlignment="1">
      <alignment horizontal="center" vertical="center"/>
    </xf>
    <xf numFmtId="3" fontId="36" fillId="24" borderId="1" xfId="1" applyNumberFormat="1" applyFont="1" applyFill="1" applyBorder="1" applyAlignment="1">
      <alignment horizontal="center"/>
    </xf>
    <xf numFmtId="3" fontId="36" fillId="24" borderId="1" xfId="64" applyNumberFormat="1" applyFont="1" applyFill="1" applyBorder="1" applyAlignment="1">
      <alignment horizontal="center" vertical="center"/>
    </xf>
    <xf numFmtId="3" fontId="36" fillId="24" borderId="64" xfId="64" applyNumberFormat="1" applyFont="1" applyFill="1" applyBorder="1" applyAlignment="1">
      <alignment horizontal="center" vertical="center"/>
    </xf>
    <xf numFmtId="1" fontId="30" fillId="24" borderId="1" xfId="1" applyNumberFormat="1" applyFont="1" applyFill="1" applyBorder="1" applyAlignment="1">
      <alignment horizontal="center" vertical="center" wrapText="1"/>
    </xf>
    <xf numFmtId="1" fontId="30" fillId="24" borderId="1" xfId="1" applyNumberFormat="1" applyFont="1" applyFill="1" applyBorder="1" applyAlignment="1">
      <alignment horizontal="center" vertical="center"/>
    </xf>
    <xf numFmtId="3" fontId="80" fillId="24" borderId="35" xfId="0" applyNumberFormat="1" applyFont="1" applyFill="1" applyBorder="1" applyAlignment="1">
      <alignment horizontal="center" vertical="center"/>
    </xf>
    <xf numFmtId="3" fontId="80" fillId="24" borderId="1" xfId="0" applyNumberFormat="1" applyFont="1" applyFill="1" applyBorder="1" applyAlignment="1">
      <alignment horizontal="center" vertical="center"/>
    </xf>
    <xf numFmtId="3" fontId="80" fillId="24" borderId="66" xfId="0" applyNumberFormat="1" applyFont="1" applyFill="1" applyBorder="1" applyAlignment="1">
      <alignment horizontal="center" vertical="center"/>
    </xf>
    <xf numFmtId="3" fontId="36" fillId="24" borderId="1" xfId="0" applyNumberFormat="1" applyFont="1" applyFill="1" applyBorder="1" applyAlignment="1">
      <alignment horizontal="center" vertical="center"/>
    </xf>
    <xf numFmtId="3" fontId="80" fillId="40" borderId="76" xfId="0" applyNumberFormat="1" applyFont="1" applyFill="1" applyBorder="1" applyAlignment="1">
      <alignment horizontal="center" vertical="center"/>
    </xf>
    <xf numFmtId="3" fontId="80" fillId="24" borderId="24" xfId="0" applyNumberFormat="1" applyFont="1" applyFill="1" applyBorder="1" applyAlignment="1">
      <alignment horizontal="center" vertical="center"/>
    </xf>
    <xf numFmtId="3" fontId="80" fillId="24" borderId="35" xfId="0" applyNumberFormat="1" applyFont="1" applyFill="1" applyBorder="1" applyAlignment="1">
      <alignment horizontal="center" vertical="center" shrinkToFit="1"/>
    </xf>
    <xf numFmtId="3" fontId="80" fillId="40" borderId="66" xfId="0" applyNumberFormat="1" applyFont="1" applyFill="1" applyBorder="1" applyAlignment="1">
      <alignment horizontal="center" vertical="center"/>
    </xf>
    <xf numFmtId="172" fontId="80" fillId="24" borderId="1" xfId="0" applyNumberFormat="1" applyFont="1" applyFill="1" applyBorder="1" applyAlignment="1">
      <alignment horizontal="center" vertical="center"/>
    </xf>
    <xf numFmtId="3" fontId="36" fillId="24" borderId="1" xfId="0" applyNumberFormat="1" applyFont="1" applyFill="1" applyBorder="1" applyAlignment="1">
      <alignment horizontal="center" vertical="center" shrinkToFit="1" readingOrder="2"/>
    </xf>
    <xf numFmtId="166" fontId="39" fillId="31" borderId="0" xfId="1" applyNumberFormat="1" applyFont="1" applyFill="1" applyBorder="1"/>
    <xf numFmtId="166" fontId="39" fillId="25" borderId="34" xfId="1" applyNumberFormat="1" applyFont="1" applyFill="1" applyBorder="1" applyAlignment="1"/>
    <xf numFmtId="0" fontId="42" fillId="30" borderId="51" xfId="46" applyNumberFormat="1" applyFont="1" applyFill="1" applyBorder="1" applyAlignment="1"/>
    <xf numFmtId="0" fontId="42" fillId="30" borderId="52" xfId="46" applyNumberFormat="1" applyFont="1" applyFill="1" applyBorder="1" applyAlignment="1"/>
    <xf numFmtId="0" fontId="42" fillId="30" borderId="19" xfId="46" applyNumberFormat="1" applyFont="1" applyFill="1" applyBorder="1" applyAlignment="1"/>
    <xf numFmtId="166" fontId="24" fillId="30" borderId="19" xfId="1" applyNumberFormat="1" applyFont="1" applyFill="1" applyBorder="1" applyAlignment="1">
      <alignment vertical="center" wrapText="1"/>
    </xf>
    <xf numFmtId="166" fontId="82" fillId="27" borderId="20" xfId="1" applyNumberFormat="1" applyFont="1" applyFill="1" applyBorder="1" applyAlignment="1">
      <alignment vertical="center" wrapText="1"/>
    </xf>
    <xf numFmtId="0" fontId="24" fillId="0" borderId="53" xfId="0" applyFont="1" applyBorder="1" applyAlignment="1">
      <alignment horizontal="center"/>
    </xf>
    <xf numFmtId="0" fontId="83" fillId="27" borderId="20" xfId="0" applyFont="1" applyFill="1" applyBorder="1" applyAlignment="1">
      <alignment horizontal="center" vertical="center" wrapText="1"/>
    </xf>
    <xf numFmtId="166" fontId="33" fillId="24" borderId="1" xfId="1" applyNumberFormat="1" applyFont="1" applyFill="1" applyBorder="1" applyAlignment="1"/>
    <xf numFmtId="166" fontId="38" fillId="24" borderId="1" xfId="1" applyNumberFormat="1" applyFont="1" applyFill="1" applyBorder="1" applyAlignment="1"/>
    <xf numFmtId="0" fontId="44" fillId="0" borderId="0" xfId="0" applyFont="1"/>
    <xf numFmtId="0" fontId="42" fillId="30" borderId="1" xfId="46" applyNumberFormat="1" applyFont="1" applyFill="1" applyBorder="1" applyAlignment="1"/>
    <xf numFmtId="166" fontId="82" fillId="27" borderId="1" xfId="1" applyNumberFormat="1" applyFont="1" applyFill="1" applyBorder="1" applyAlignment="1">
      <alignment vertical="center" wrapText="1"/>
    </xf>
    <xf numFmtId="0" fontId="42" fillId="30" borderId="34" xfId="46" applyNumberFormat="1" applyFont="1" applyFill="1" applyBorder="1" applyAlignment="1"/>
    <xf numFmtId="166" fontId="82" fillId="27" borderId="35" xfId="1" applyNumberFormat="1" applyFont="1" applyFill="1" applyBorder="1" applyAlignment="1">
      <alignment vertical="center" wrapText="1"/>
    </xf>
    <xf numFmtId="0" fontId="42" fillId="30" borderId="35" xfId="46" applyNumberFormat="1" applyFont="1" applyFill="1" applyBorder="1" applyAlignment="1"/>
    <xf numFmtId="166" fontId="24" fillId="30" borderId="36" xfId="1" applyNumberFormat="1" applyFont="1" applyFill="1" applyBorder="1" applyAlignment="1">
      <alignment vertical="center" wrapText="1"/>
    </xf>
    <xf numFmtId="0" fontId="42" fillId="30" borderId="40" xfId="46" applyNumberFormat="1" applyFont="1" applyFill="1" applyBorder="1" applyAlignment="1"/>
    <xf numFmtId="166" fontId="24" fillId="30" borderId="32" xfId="1" applyNumberFormat="1" applyFont="1" applyFill="1" applyBorder="1" applyAlignment="1">
      <alignment vertical="center" wrapText="1"/>
    </xf>
    <xf numFmtId="0" fontId="42" fillId="30" borderId="37" xfId="46" applyNumberFormat="1" applyFont="1" applyFill="1" applyBorder="1" applyAlignment="1"/>
    <xf numFmtId="166" fontId="82" fillId="27" borderId="38" xfId="1" applyNumberFormat="1" applyFont="1" applyFill="1" applyBorder="1" applyAlignment="1">
      <alignment vertical="center" wrapText="1"/>
    </xf>
    <xf numFmtId="0" fontId="42" fillId="30" borderId="38" xfId="46" applyNumberFormat="1" applyFont="1" applyFill="1" applyBorder="1" applyAlignment="1"/>
    <xf numFmtId="166" fontId="24" fillId="30" borderId="39" xfId="1" applyNumberFormat="1" applyFont="1" applyFill="1" applyBorder="1" applyAlignment="1">
      <alignment vertical="center" wrapText="1"/>
    </xf>
    <xf numFmtId="0" fontId="38" fillId="24" borderId="0" xfId="46" applyNumberFormat="1" applyFont="1" applyFill="1" applyBorder="1" applyAlignment="1">
      <alignment horizontal="center"/>
    </xf>
    <xf numFmtId="0" fontId="38" fillId="24" borderId="0" xfId="46" applyNumberFormat="1" applyFont="1" applyFill="1" applyBorder="1" applyAlignment="1"/>
    <xf numFmtId="166" fontId="39" fillId="27" borderId="1" xfId="1" applyNumberFormat="1" applyFont="1" applyFill="1" applyBorder="1" applyAlignment="1">
      <alignment vertical="center" wrapText="1"/>
    </xf>
    <xf numFmtId="0" fontId="0" fillId="30" borderId="1" xfId="0" applyFill="1" applyBorder="1"/>
    <xf numFmtId="0" fontId="38" fillId="30" borderId="34" xfId="46" applyNumberFormat="1" applyFont="1" applyFill="1" applyBorder="1" applyAlignment="1"/>
    <xf numFmtId="166" fontId="39" fillId="27" borderId="35" xfId="1" applyNumberFormat="1" applyFont="1" applyFill="1" applyBorder="1" applyAlignment="1">
      <alignment vertical="center" wrapText="1"/>
    </xf>
    <xf numFmtId="0" fontId="0" fillId="30" borderId="35" xfId="0" applyFill="1" applyBorder="1"/>
    <xf numFmtId="166" fontId="82" fillId="30" borderId="36" xfId="1" applyNumberFormat="1" applyFont="1" applyFill="1" applyBorder="1" applyAlignment="1">
      <alignment vertical="center" wrapText="1"/>
    </xf>
    <xf numFmtId="0" fontId="38" fillId="30" borderId="40" xfId="46" applyNumberFormat="1" applyFont="1" applyFill="1" applyBorder="1" applyAlignment="1"/>
    <xf numFmtId="166" fontId="82" fillId="30" borderId="32" xfId="1" applyNumberFormat="1" applyFont="1" applyFill="1" applyBorder="1" applyAlignment="1">
      <alignment vertical="center" wrapText="1"/>
    </xf>
    <xf numFmtId="0" fontId="38" fillId="30" borderId="37" xfId="46" applyNumberFormat="1" applyFont="1" applyFill="1" applyBorder="1" applyAlignment="1"/>
    <xf numFmtId="166" fontId="39" fillId="27" borderId="38" xfId="1" applyNumberFormat="1" applyFont="1" applyFill="1" applyBorder="1" applyAlignment="1">
      <alignment vertical="center" wrapText="1"/>
    </xf>
    <xf numFmtId="0" fontId="0" fillId="30" borderId="38" xfId="0" applyFill="1" applyBorder="1"/>
    <xf numFmtId="166" fontId="82" fillId="30" borderId="39" xfId="1" applyNumberFormat="1" applyFont="1" applyFill="1" applyBorder="1" applyAlignment="1">
      <alignment vertical="center" wrapText="1"/>
    </xf>
    <xf numFmtId="166" fontId="39" fillId="27" borderId="36" xfId="1" applyNumberFormat="1" applyFont="1" applyFill="1" applyBorder="1" applyAlignment="1">
      <alignment vertical="center" wrapText="1"/>
    </xf>
    <xf numFmtId="166" fontId="39" fillId="27" borderId="32" xfId="1" applyNumberFormat="1" applyFont="1" applyFill="1" applyBorder="1" applyAlignment="1">
      <alignment vertical="center" wrapText="1"/>
    </xf>
    <xf numFmtId="166" fontId="39" fillId="27" borderId="39" xfId="1" applyNumberFormat="1" applyFont="1" applyFill="1" applyBorder="1" applyAlignment="1">
      <alignment vertical="center" wrapText="1"/>
    </xf>
    <xf numFmtId="0" fontId="42" fillId="30" borderId="0" xfId="46" applyNumberFormat="1" applyFont="1" applyFill="1" applyBorder="1" applyAlignment="1"/>
    <xf numFmtId="166" fontId="24" fillId="30" borderId="1" xfId="1" applyNumberFormat="1" applyFont="1" applyFill="1" applyBorder="1" applyAlignment="1">
      <alignment vertical="center" wrapText="1"/>
    </xf>
    <xf numFmtId="166" fontId="24" fillId="30" borderId="38" xfId="1" applyNumberFormat="1" applyFont="1" applyFill="1" applyBorder="1" applyAlignment="1">
      <alignment vertical="center" wrapText="1"/>
    </xf>
    <xf numFmtId="0" fontId="30" fillId="24" borderId="0" xfId="0" applyFont="1" applyFill="1" applyBorder="1" applyAlignment="1">
      <alignment horizontal="center" vertical="center" wrapText="1"/>
    </xf>
    <xf numFmtId="0" fontId="38" fillId="30" borderId="1" xfId="46" applyNumberFormat="1" applyFont="1" applyFill="1" applyBorder="1" applyAlignment="1"/>
    <xf numFmtId="166" fontId="25" fillId="27" borderId="1" xfId="1" applyNumberFormat="1" applyFont="1" applyFill="1" applyBorder="1" applyAlignment="1">
      <alignment vertical="center" wrapText="1"/>
    </xf>
    <xf numFmtId="166" fontId="82" fillId="30" borderId="1" xfId="1" applyNumberFormat="1" applyFont="1" applyFill="1" applyBorder="1" applyAlignment="1">
      <alignment vertical="center" wrapText="1"/>
    </xf>
    <xf numFmtId="166" fontId="25" fillId="27" borderId="35" xfId="1" applyNumberFormat="1" applyFont="1" applyFill="1" applyBorder="1" applyAlignment="1">
      <alignment vertical="center" wrapText="1"/>
    </xf>
    <xf numFmtId="0" fontId="0" fillId="0" borderId="35" xfId="0" applyBorder="1"/>
    <xf numFmtId="0" fontId="42" fillId="30" borderId="32" xfId="46" applyNumberFormat="1" applyFont="1" applyFill="1" applyBorder="1" applyAlignment="1"/>
    <xf numFmtId="0" fontId="42" fillId="30" borderId="39" xfId="46" applyNumberFormat="1" applyFont="1" applyFill="1" applyBorder="1" applyAlignment="1"/>
    <xf numFmtId="0" fontId="38" fillId="30" borderId="40" xfId="46" applyNumberFormat="1" applyFont="1" applyFill="1" applyBorder="1" applyAlignment="1">
      <alignment horizontal="right"/>
    </xf>
    <xf numFmtId="166" fontId="25" fillId="30" borderId="0" xfId="1" applyNumberFormat="1" applyFont="1" applyFill="1" applyBorder="1" applyAlignment="1">
      <alignment vertical="center" wrapText="1"/>
    </xf>
    <xf numFmtId="166" fontId="82" fillId="27" borderId="27" xfId="1" applyNumberFormat="1" applyFont="1" applyFill="1" applyBorder="1" applyAlignment="1">
      <alignment vertical="center" wrapText="1"/>
    </xf>
    <xf numFmtId="166" fontId="25" fillId="27" borderId="27" xfId="1" applyNumberFormat="1" applyFont="1" applyFill="1" applyBorder="1" applyAlignment="1">
      <alignment vertical="center" wrapText="1"/>
    </xf>
    <xf numFmtId="0" fontId="42" fillId="30" borderId="27" xfId="46" applyNumberFormat="1" applyFont="1" applyFill="1" applyBorder="1" applyAlignment="1"/>
    <xf numFmtId="166" fontId="82" fillId="30" borderId="77" xfId="1" applyNumberFormat="1" applyFont="1" applyFill="1" applyBorder="1" applyAlignment="1">
      <alignment vertical="center" wrapText="1"/>
    </xf>
    <xf numFmtId="166" fontId="24" fillId="30" borderId="77" xfId="1" applyNumberFormat="1" applyFont="1" applyFill="1" applyBorder="1" applyAlignment="1">
      <alignment vertical="center" wrapText="1"/>
    </xf>
    <xf numFmtId="9" fontId="39" fillId="0" borderId="78" xfId="0" applyNumberFormat="1" applyFont="1" applyBorder="1"/>
    <xf numFmtId="9" fontId="39" fillId="24" borderId="78" xfId="0" applyNumberFormat="1" applyFont="1" applyFill="1" applyBorder="1"/>
    <xf numFmtId="0" fontId="0" fillId="0" borderId="72" xfId="0" applyBorder="1"/>
    <xf numFmtId="0" fontId="0" fillId="30" borderId="44" xfId="0" applyFill="1" applyBorder="1"/>
    <xf numFmtId="0" fontId="0" fillId="30" borderId="23" xfId="0" applyFill="1" applyBorder="1"/>
    <xf numFmtId="0" fontId="0" fillId="30" borderId="16" xfId="0" applyFill="1" applyBorder="1"/>
    <xf numFmtId="168" fontId="85" fillId="0" borderId="0" xfId="1" applyNumberFormat="1" applyFont="1" applyAlignment="1">
      <alignment horizontal="right"/>
    </xf>
    <xf numFmtId="166" fontId="80" fillId="24" borderId="35" xfId="1" applyNumberFormat="1" applyFont="1" applyFill="1" applyBorder="1" applyAlignment="1">
      <alignment horizontal="center" vertical="center"/>
    </xf>
    <xf numFmtId="166" fontId="33" fillId="25" borderId="0" xfId="1" applyNumberFormat="1" applyFont="1" applyFill="1" applyBorder="1" applyAlignment="1"/>
    <xf numFmtId="0" fontId="41" fillId="25" borderId="77" xfId="61" applyFont="1" applyFill="1" applyBorder="1" applyAlignment="1">
      <alignment readingOrder="2"/>
    </xf>
    <xf numFmtId="0" fontId="39" fillId="25" borderId="1" xfId="46" applyNumberFormat="1" applyFont="1" applyFill="1" applyBorder="1" applyAlignment="1"/>
    <xf numFmtId="0" fontId="39" fillId="25" borderId="38" xfId="46" applyNumberFormat="1" applyFont="1" applyFill="1" applyBorder="1" applyAlignment="1"/>
    <xf numFmtId="166" fontId="33" fillId="31" borderId="44" xfId="1" applyNumberFormat="1" applyFont="1" applyFill="1" applyBorder="1" applyAlignment="1"/>
    <xf numFmtId="0" fontId="24" fillId="0" borderId="53" xfId="0" applyFont="1" applyBorder="1" applyAlignment="1">
      <alignment horizontal="center"/>
    </xf>
    <xf numFmtId="166" fontId="0" fillId="31" borderId="44" xfId="0" applyNumberFormat="1" applyFill="1" applyBorder="1"/>
    <xf numFmtId="0" fontId="42" fillId="30" borderId="13" xfId="46" applyNumberFormat="1" applyFont="1" applyFill="1" applyBorder="1" applyAlignment="1"/>
    <xf numFmtId="166" fontId="82" fillId="30" borderId="36" xfId="1" applyNumberFormat="1" applyFont="1" applyFill="1" applyBorder="1" applyAlignment="1"/>
    <xf numFmtId="166" fontId="82" fillId="30" borderId="32" xfId="1" applyNumberFormat="1" applyFont="1" applyFill="1" applyBorder="1" applyAlignment="1"/>
    <xf numFmtId="166" fontId="82" fillId="30" borderId="39" xfId="1" applyNumberFormat="1" applyFont="1" applyFill="1" applyBorder="1" applyAlignment="1"/>
    <xf numFmtId="166" fontId="33" fillId="25" borderId="48" xfId="1" applyNumberFormat="1" applyFont="1" applyFill="1" applyBorder="1" applyAlignment="1"/>
    <xf numFmtId="166" fontId="33" fillId="31" borderId="1" xfId="1" applyNumberFormat="1" applyFont="1" applyFill="1" applyBorder="1" applyAlignment="1"/>
    <xf numFmtId="0" fontId="0" fillId="31" borderId="1" xfId="0" applyFill="1" applyBorder="1"/>
    <xf numFmtId="0" fontId="39" fillId="24" borderId="1" xfId="0" applyFont="1" applyFill="1" applyBorder="1"/>
    <xf numFmtId="9" fontId="39" fillId="24" borderId="1" xfId="0" applyNumberFormat="1" applyFont="1" applyFill="1" applyBorder="1"/>
    <xf numFmtId="166" fontId="33" fillId="25" borderId="13" xfId="1" applyNumberFormat="1" applyFont="1" applyFill="1" applyBorder="1" applyAlignment="1"/>
    <xf numFmtId="166" fontId="0" fillId="31" borderId="1" xfId="0" applyNumberFormat="1" applyFill="1" applyBorder="1"/>
    <xf numFmtId="0" fontId="53" fillId="25" borderId="1" xfId="61" applyFont="1" applyFill="1" applyBorder="1" applyAlignment="1">
      <alignment readingOrder="2"/>
    </xf>
    <xf numFmtId="0" fontId="30" fillId="25" borderId="64" xfId="0" applyFont="1" applyFill="1" applyBorder="1"/>
    <xf numFmtId="0" fontId="39" fillId="25" borderId="64" xfId="46" applyNumberFormat="1" applyFont="1" applyFill="1" applyBorder="1" applyAlignment="1">
      <alignment horizontal="right"/>
    </xf>
    <xf numFmtId="166" fontId="33" fillId="24" borderId="64" xfId="1" applyNumberFormat="1" applyFont="1" applyFill="1" applyBorder="1"/>
    <xf numFmtId="166" fontId="25" fillId="24" borderId="64" xfId="1" applyNumberFormat="1" applyFont="1" applyFill="1" applyBorder="1"/>
    <xf numFmtId="0" fontId="39" fillId="24" borderId="64" xfId="0" applyFont="1" applyFill="1" applyBorder="1"/>
    <xf numFmtId="9" fontId="39" fillId="24" borderId="64" xfId="0" applyNumberFormat="1" applyFont="1" applyFill="1" applyBorder="1"/>
    <xf numFmtId="166" fontId="33" fillId="31" borderId="64" xfId="1" applyNumberFormat="1" applyFont="1" applyFill="1" applyBorder="1" applyAlignment="1"/>
    <xf numFmtId="0" fontId="30" fillId="27" borderId="68" xfId="0" applyFont="1" applyFill="1" applyBorder="1" applyAlignment="1">
      <alignment horizontal="center" vertical="center" wrapText="1"/>
    </xf>
    <xf numFmtId="0" fontId="30" fillId="27" borderId="66" xfId="0" applyFont="1" applyFill="1" applyBorder="1" applyAlignment="1">
      <alignment horizontal="center" vertical="center" wrapText="1"/>
    </xf>
    <xf numFmtId="0" fontId="38" fillId="27" borderId="66" xfId="0" applyFont="1" applyFill="1" applyBorder="1" applyAlignment="1">
      <alignment vertical="center" wrapText="1"/>
    </xf>
    <xf numFmtId="166" fontId="25" fillId="27" borderId="66" xfId="1" applyNumberFormat="1" applyFont="1" applyFill="1" applyBorder="1" applyAlignment="1">
      <alignment vertical="center" wrapText="1"/>
    </xf>
    <xf numFmtId="0" fontId="0" fillId="0" borderId="66" xfId="0" applyBorder="1"/>
    <xf numFmtId="166" fontId="25" fillId="30" borderId="66" xfId="1" applyNumberFormat="1" applyFont="1" applyFill="1" applyBorder="1" applyAlignment="1">
      <alignment vertical="center" wrapText="1"/>
    </xf>
    <xf numFmtId="0" fontId="24" fillId="0" borderId="53" xfId="0" applyFont="1" applyBorder="1" applyAlignment="1">
      <alignment horizontal="center"/>
    </xf>
    <xf numFmtId="166" fontId="25" fillId="31" borderId="66" xfId="1" applyNumberFormat="1" applyFont="1" applyFill="1" applyBorder="1" applyAlignment="1">
      <alignment vertical="center" wrapText="1"/>
    </xf>
    <xf numFmtId="166" fontId="25" fillId="28" borderId="1" xfId="1" applyNumberFormat="1" applyFont="1" applyFill="1" applyBorder="1"/>
    <xf numFmtId="0" fontId="33" fillId="24" borderId="1" xfId="0" applyFont="1" applyFill="1" applyBorder="1"/>
    <xf numFmtId="0" fontId="25" fillId="24" borderId="1" xfId="0" applyFont="1" applyFill="1" applyBorder="1"/>
    <xf numFmtId="0" fontId="33" fillId="30" borderId="1" xfId="46" applyNumberFormat="1" applyFont="1" applyFill="1" applyBorder="1" applyAlignment="1"/>
    <xf numFmtId="166" fontId="25" fillId="30" borderId="1" xfId="1" applyNumberFormat="1" applyFont="1" applyFill="1" applyBorder="1" applyAlignment="1">
      <alignment vertical="center" wrapText="1"/>
    </xf>
    <xf numFmtId="0" fontId="0" fillId="0" borderId="64" xfId="0" applyBorder="1"/>
    <xf numFmtId="166" fontId="25" fillId="31" borderId="67" xfId="1" applyNumberFormat="1" applyFont="1" applyFill="1" applyBorder="1" applyAlignment="1">
      <alignment vertical="center" wrapText="1"/>
    </xf>
    <xf numFmtId="166" fontId="82" fillId="31" borderId="35" xfId="1" applyNumberFormat="1" applyFont="1" applyFill="1" applyBorder="1" applyAlignment="1">
      <alignment vertical="center" wrapText="1"/>
    </xf>
    <xf numFmtId="166" fontId="82" fillId="31" borderId="1" xfId="1" applyNumberFormat="1" applyFont="1" applyFill="1" applyBorder="1" applyAlignment="1">
      <alignment vertical="center" wrapText="1"/>
    </xf>
    <xf numFmtId="166" fontId="82" fillId="31" borderId="38" xfId="1" applyNumberFormat="1" applyFont="1" applyFill="1" applyBorder="1" applyAlignment="1">
      <alignment vertical="center" wrapText="1"/>
    </xf>
    <xf numFmtId="166" fontId="33" fillId="30" borderId="1" xfId="46" applyNumberFormat="1" applyFont="1" applyFill="1" applyBorder="1" applyAlignment="1"/>
    <xf numFmtId="166" fontId="82" fillId="31" borderId="27" xfId="1" applyNumberFormat="1" applyFont="1" applyFill="1" applyBorder="1" applyAlignment="1">
      <alignment vertical="center" wrapText="1"/>
    </xf>
    <xf numFmtId="0" fontId="0" fillId="0" borderId="44" xfId="0" applyBorder="1" applyAlignment="1">
      <alignment horizontal="center" vertical="center" wrapText="1"/>
    </xf>
    <xf numFmtId="0" fontId="42" fillId="26" borderId="54" xfId="0" applyFont="1" applyFill="1" applyBorder="1" applyAlignment="1">
      <alignment horizontal="center" vertical="center" wrapText="1"/>
    </xf>
    <xf numFmtId="0" fontId="24" fillId="0" borderId="53" xfId="0" applyFont="1" applyBorder="1" applyAlignment="1">
      <alignment horizontal="center"/>
    </xf>
    <xf numFmtId="166" fontId="26" fillId="24" borderId="45" xfId="1" applyNumberFormat="1" applyFont="1" applyFill="1" applyBorder="1" applyAlignment="1">
      <alignment horizontal="center" vertical="center" wrapText="1"/>
    </xf>
    <xf numFmtId="0" fontId="80" fillId="24" borderId="0" xfId="0" applyFont="1" applyFill="1" applyBorder="1" applyAlignment="1">
      <alignment horizontal="center" vertical="center"/>
    </xf>
    <xf numFmtId="1" fontId="30" fillId="24" borderId="0" xfId="0" applyNumberFormat="1" applyFont="1" applyFill="1" applyBorder="1" applyAlignment="1">
      <alignment horizontal="center" vertical="center"/>
    </xf>
    <xf numFmtId="1" fontId="30" fillId="24" borderId="0" xfId="1" applyNumberFormat="1" applyFont="1" applyFill="1" applyBorder="1" applyAlignment="1">
      <alignment horizontal="center" vertical="center"/>
    </xf>
    <xf numFmtId="3" fontId="80" fillId="24" borderId="0" xfId="0" applyNumberFormat="1" applyFont="1" applyFill="1" applyBorder="1" applyAlignment="1">
      <alignment horizontal="center" vertical="center"/>
    </xf>
    <xf numFmtId="3" fontId="80" fillId="24" borderId="0" xfId="0" applyNumberFormat="1" applyFont="1" applyFill="1" applyBorder="1" applyAlignment="1">
      <alignment horizontal="center" vertical="center" shrinkToFit="1"/>
    </xf>
    <xf numFmtId="0" fontId="36" fillId="24" borderId="0" xfId="0" applyFont="1" applyFill="1" applyBorder="1" applyAlignment="1">
      <alignment horizontal="center" vertical="center"/>
    </xf>
    <xf numFmtId="3" fontId="36" fillId="24" borderId="0" xfId="0" applyNumberFormat="1" applyFont="1" applyFill="1" applyBorder="1" applyAlignment="1">
      <alignment horizontal="center" vertical="center"/>
    </xf>
    <xf numFmtId="3" fontId="36" fillId="24" borderId="0" xfId="65" applyNumberFormat="1" applyFont="1" applyFill="1" applyBorder="1" applyAlignment="1">
      <alignment horizontal="center" vertical="center" readingOrder="2"/>
    </xf>
    <xf numFmtId="49" fontId="80" fillId="24" borderId="0" xfId="0" applyNumberFormat="1" applyFont="1" applyFill="1" applyBorder="1" applyAlignment="1">
      <alignment horizontal="center" vertical="center" shrinkToFit="1"/>
    </xf>
    <xf numFmtId="172" fontId="80" fillId="24" borderId="0" xfId="0" applyNumberFormat="1" applyFont="1" applyFill="1" applyBorder="1" applyAlignment="1">
      <alignment horizontal="center" vertical="center"/>
    </xf>
    <xf numFmtId="0" fontId="36" fillId="24" borderId="0" xfId="0" applyFont="1" applyFill="1" applyBorder="1" applyAlignment="1">
      <alignment horizontal="center" vertical="center" wrapText="1" readingOrder="2"/>
    </xf>
    <xf numFmtId="3" fontId="36" fillId="24" borderId="0" xfId="0" applyNumberFormat="1" applyFont="1" applyFill="1" applyBorder="1" applyAlignment="1">
      <alignment horizontal="center" vertical="center" shrinkToFit="1" readingOrder="2"/>
    </xf>
    <xf numFmtId="0" fontId="81" fillId="24" borderId="0" xfId="0" applyFont="1" applyFill="1" applyBorder="1" applyAlignment="1">
      <alignment horizontal="center" vertical="center"/>
    </xf>
    <xf numFmtId="0" fontId="30" fillId="24" borderId="0" xfId="0" applyFont="1" applyFill="1" applyBorder="1"/>
    <xf numFmtId="168" fontId="85" fillId="24" borderId="0" xfId="1" applyNumberFormat="1" applyFont="1" applyFill="1" applyBorder="1" applyAlignment="1">
      <alignment horizontal="right"/>
    </xf>
    <xf numFmtId="166" fontId="33" fillId="24" borderId="0" xfId="1" applyNumberFormat="1" applyFont="1" applyFill="1" applyBorder="1" applyAlignment="1"/>
    <xf numFmtId="0" fontId="80" fillId="24" borderId="0" xfId="0" applyFont="1" applyFill="1" applyBorder="1" applyAlignment="1">
      <alignment horizontal="left" vertical="center"/>
    </xf>
    <xf numFmtId="0" fontId="76" fillId="0" borderId="1" xfId="44" applyFont="1" applyFill="1" applyBorder="1" applyAlignment="1">
      <alignment horizontal="center"/>
    </xf>
    <xf numFmtId="0" fontId="86" fillId="0" borderId="1" xfId="44" applyFont="1" applyFill="1" applyBorder="1" applyAlignment="1">
      <alignment horizontal="center"/>
    </xf>
    <xf numFmtId="0" fontId="86" fillId="0" borderId="1" xfId="44" applyFont="1" applyFill="1" applyBorder="1" applyAlignment="1">
      <alignment horizontal="center" vertical="center"/>
    </xf>
    <xf numFmtId="49" fontId="86" fillId="0" borderId="1" xfId="44" applyNumberFormat="1" applyFont="1" applyFill="1" applyBorder="1" applyAlignment="1">
      <alignment horizontal="center"/>
    </xf>
    <xf numFmtId="0" fontId="76" fillId="0" borderId="1" xfId="44" applyFont="1" applyFill="1" applyBorder="1" applyAlignment="1">
      <alignment horizontal="center" readingOrder="2"/>
    </xf>
    <xf numFmtId="0" fontId="86" fillId="0" borderId="1" xfId="44" applyFont="1" applyFill="1" applyBorder="1" applyAlignment="1">
      <alignment horizontal="center" readingOrder="2"/>
    </xf>
    <xf numFmtId="0" fontId="76" fillId="0" borderId="1" xfId="44" applyFont="1" applyFill="1" applyBorder="1" applyAlignment="1">
      <alignment horizontal="center" vertical="center"/>
    </xf>
    <xf numFmtId="0" fontId="78" fillId="0" borderId="1" xfId="44" applyFont="1" applyFill="1" applyBorder="1" applyAlignment="1">
      <alignment horizontal="center" shrinkToFit="1"/>
    </xf>
    <xf numFmtId="0" fontId="78" fillId="0" borderId="1" xfId="44" applyFont="1" applyFill="1" applyBorder="1" applyAlignment="1">
      <alignment horizontal="center"/>
    </xf>
    <xf numFmtId="0" fontId="76" fillId="0" borderId="1" xfId="44" applyFont="1" applyFill="1" applyBorder="1" applyAlignment="1">
      <alignment horizontal="center" shrinkToFit="1"/>
    </xf>
    <xf numFmtId="0" fontId="79" fillId="0" borderId="1" xfId="44" applyFont="1" applyFill="1" applyBorder="1" applyAlignment="1">
      <alignment horizontal="center"/>
    </xf>
    <xf numFmtId="0" fontId="76" fillId="0" borderId="64" xfId="44" applyFont="1" applyFill="1" applyBorder="1" applyAlignment="1">
      <alignment horizontal="center"/>
    </xf>
    <xf numFmtId="168" fontId="76" fillId="25" borderId="64" xfId="1" applyNumberFormat="1" applyFont="1" applyFill="1" applyBorder="1" applyAlignment="1">
      <alignment horizontal="center"/>
    </xf>
    <xf numFmtId="166" fontId="33" fillId="24" borderId="79" xfId="1" applyNumberFormat="1" applyFont="1" applyFill="1" applyBorder="1"/>
    <xf numFmtId="166" fontId="33" fillId="24" borderId="78" xfId="1" applyNumberFormat="1" applyFont="1" applyFill="1" applyBorder="1"/>
    <xf numFmtId="166" fontId="25" fillId="28" borderId="47" xfId="1" applyNumberFormat="1" applyFont="1" applyFill="1" applyBorder="1"/>
    <xf numFmtId="166" fontId="30" fillId="24" borderId="1" xfId="1" applyNumberFormat="1" applyFont="1" applyFill="1" applyBorder="1" applyAlignment="1">
      <alignment horizontal="center" vertical="center"/>
    </xf>
    <xf numFmtId="168" fontId="76" fillId="25" borderId="13" xfId="1" applyNumberFormat="1" applyFont="1" applyFill="1" applyBorder="1"/>
    <xf numFmtId="168" fontId="77" fillId="25" borderId="13" xfId="1" applyNumberFormat="1" applyFont="1" applyFill="1" applyBorder="1" applyAlignment="1">
      <alignment horizontal="center" vertical="center"/>
    </xf>
    <xf numFmtId="168" fontId="76" fillId="25" borderId="13" xfId="1" applyNumberFormat="1" applyFont="1" applyFill="1" applyBorder="1" applyAlignment="1">
      <alignment horizontal="center"/>
    </xf>
    <xf numFmtId="168" fontId="76" fillId="25" borderId="13" xfId="1" applyNumberFormat="1" applyFont="1" applyFill="1" applyBorder="1" applyAlignment="1">
      <alignment horizontal="center" vertical="center"/>
    </xf>
    <xf numFmtId="168" fontId="76" fillId="25" borderId="13" xfId="1" applyNumberFormat="1" applyFont="1" applyFill="1" applyBorder="1" applyAlignment="1">
      <alignment horizontal="center" vertical="center" readingOrder="2"/>
    </xf>
    <xf numFmtId="168" fontId="76" fillId="25" borderId="13" xfId="29" applyNumberFormat="1" applyFont="1" applyFill="1" applyBorder="1" applyAlignment="1">
      <alignment horizontal="center" vertical="center"/>
    </xf>
    <xf numFmtId="168" fontId="78" fillId="25" borderId="13" xfId="1" applyNumberFormat="1" applyFont="1" applyFill="1" applyBorder="1" applyAlignment="1">
      <alignment horizontal="center"/>
    </xf>
    <xf numFmtId="168" fontId="78" fillId="25" borderId="13" xfId="1" applyNumberFormat="1" applyFont="1" applyFill="1" applyBorder="1" applyAlignment="1">
      <alignment horizontal="center" shrinkToFit="1"/>
    </xf>
    <xf numFmtId="168" fontId="76" fillId="25" borderId="13" xfId="1" applyNumberFormat="1" applyFont="1" applyFill="1" applyBorder="1" applyAlignment="1">
      <alignment horizontal="center" shrinkToFit="1"/>
    </xf>
    <xf numFmtId="168" fontId="79" fillId="25" borderId="13" xfId="1" applyNumberFormat="1" applyFont="1" applyFill="1" applyBorder="1"/>
    <xf numFmtId="168" fontId="76" fillId="25" borderId="79" xfId="1" applyNumberFormat="1" applyFont="1" applyFill="1" applyBorder="1" applyAlignment="1">
      <alignment horizontal="center"/>
    </xf>
    <xf numFmtId="166" fontId="39" fillId="0" borderId="1" xfId="0" applyNumberFormat="1" applyFont="1" applyBorder="1"/>
    <xf numFmtId="0" fontId="0" fillId="0" borderId="0" xfId="0" applyAlignment="1">
      <alignment readingOrder="2"/>
    </xf>
    <xf numFmtId="43" fontId="76" fillId="41" borderId="1" xfId="1" applyNumberFormat="1" applyFont="1" applyFill="1" applyBorder="1"/>
    <xf numFmtId="43" fontId="70" fillId="41" borderId="1" xfId="1" applyNumberFormat="1" applyFont="1" applyFill="1" applyBorder="1" applyAlignment="1">
      <alignment horizontal="center" vertical="center"/>
    </xf>
    <xf numFmtId="43" fontId="87" fillId="25" borderId="0" xfId="1" applyNumberFormat="1" applyFont="1" applyFill="1" applyAlignment="1">
      <alignment horizontal="center"/>
    </xf>
    <xf numFmtId="173" fontId="76" fillId="41" borderId="1" xfId="1" applyNumberFormat="1" applyFont="1" applyFill="1" applyBorder="1"/>
    <xf numFmtId="168" fontId="76" fillId="41" borderId="1" xfId="1" applyNumberFormat="1" applyFont="1" applyFill="1" applyBorder="1"/>
    <xf numFmtId="43" fontId="76" fillId="25" borderId="0" xfId="1" applyNumberFormat="1" applyFont="1" applyFill="1"/>
    <xf numFmtId="168" fontId="88" fillId="41" borderId="1" xfId="1" applyNumberFormat="1" applyFont="1" applyFill="1" applyBorder="1"/>
    <xf numFmtId="168" fontId="88" fillId="25" borderId="0" xfId="1" applyNumberFormat="1" applyFont="1" applyFill="1"/>
    <xf numFmtId="164" fontId="89" fillId="42" borderId="16" xfId="0" applyNumberFormat="1" applyFont="1" applyFill="1" applyBorder="1" applyAlignment="1">
      <alignment horizontal="center" vertical="center"/>
    </xf>
    <xf numFmtId="0" fontId="82" fillId="42" borderId="16" xfId="0" applyFont="1" applyFill="1" applyBorder="1" applyAlignment="1">
      <alignment horizontal="right" vertical="center"/>
    </xf>
    <xf numFmtId="170" fontId="38" fillId="43" borderId="16" xfId="0" applyNumberFormat="1" applyFont="1" applyFill="1" applyBorder="1" applyAlignment="1">
      <alignment vertical="center"/>
    </xf>
    <xf numFmtId="170" fontId="38" fillId="43" borderId="40" xfId="0" applyNumberFormat="1" applyFont="1" applyFill="1" applyBorder="1" applyAlignment="1">
      <alignment vertical="center"/>
    </xf>
    <xf numFmtId="170" fontId="38" fillId="43" borderId="32" xfId="0" applyNumberFormat="1" applyFont="1" applyFill="1" applyBorder="1" applyAlignment="1">
      <alignment vertical="center"/>
    </xf>
    <xf numFmtId="170" fontId="38" fillId="44" borderId="40" xfId="0" applyNumberFormat="1" applyFont="1" applyFill="1" applyBorder="1" applyAlignment="1">
      <alignment vertical="center"/>
    </xf>
    <xf numFmtId="170" fontId="38" fillId="44" borderId="32" xfId="0" applyNumberFormat="1" applyFont="1" applyFill="1" applyBorder="1" applyAlignment="1">
      <alignment vertical="center"/>
    </xf>
    <xf numFmtId="170" fontId="38" fillId="45" borderId="40" xfId="0" applyNumberFormat="1" applyFont="1" applyFill="1" applyBorder="1" applyAlignment="1">
      <alignment vertical="center"/>
    </xf>
    <xf numFmtId="170" fontId="38" fillId="45" borderId="32" xfId="0" applyNumberFormat="1" applyFont="1" applyFill="1" applyBorder="1" applyAlignment="1">
      <alignment vertical="center"/>
    </xf>
    <xf numFmtId="170" fontId="38" fillId="43" borderId="40" xfId="64" applyNumberFormat="1" applyFont="1" applyFill="1" applyBorder="1" applyAlignment="1">
      <alignment vertical="center"/>
    </xf>
    <xf numFmtId="170" fontId="38" fillId="43" borderId="32" xfId="64" applyNumberFormat="1" applyFont="1" applyFill="1" applyBorder="1" applyAlignment="1">
      <alignment vertical="center"/>
    </xf>
    <xf numFmtId="170" fontId="38" fillId="43" borderId="16" xfId="64" applyNumberFormat="1" applyFont="1" applyFill="1" applyBorder="1" applyAlignment="1">
      <alignment vertical="center"/>
    </xf>
    <xf numFmtId="170" fontId="24" fillId="43" borderId="16" xfId="0" applyNumberFormat="1" applyFont="1" applyFill="1" applyBorder="1" applyAlignment="1">
      <alignment vertical="center"/>
    </xf>
    <xf numFmtId="0" fontId="90" fillId="46" borderId="30" xfId="0" applyFont="1" applyFill="1" applyBorder="1" applyAlignment="1">
      <alignment horizontal="center" vertical="center"/>
    </xf>
    <xf numFmtId="0" fontId="82" fillId="42" borderId="16" xfId="0" quotePrefix="1" applyFont="1" applyFill="1" applyBorder="1" applyAlignment="1">
      <alignment horizontal="right" vertical="center"/>
    </xf>
    <xf numFmtId="3" fontId="62" fillId="0" borderId="71" xfId="48" applyNumberFormat="1" applyFont="1" applyFill="1" applyBorder="1" applyAlignment="1">
      <alignment horizontal="center" vertical="center"/>
    </xf>
    <xf numFmtId="3" fontId="30" fillId="25" borderId="0" xfId="46" applyNumberFormat="1" applyFont="1" applyFill="1" applyAlignment="1">
      <alignment horizontal="right"/>
    </xf>
    <xf numFmtId="3" fontId="64" fillId="0" borderId="0" xfId="46" applyNumberFormat="1" applyFont="1" applyFill="1" applyAlignment="1">
      <alignment horizontal="center"/>
    </xf>
    <xf numFmtId="0" fontId="43" fillId="0" borderId="1" xfId="0" applyFont="1" applyBorder="1" applyAlignment="1">
      <alignment horizontal="center" vertical="center" wrapText="1"/>
    </xf>
    <xf numFmtId="166" fontId="26" fillId="0" borderId="0" xfId="1" applyNumberFormat="1" applyFont="1" applyFill="1" applyBorder="1"/>
    <xf numFmtId="0" fontId="38" fillId="33" borderId="1" xfId="0" applyFont="1" applyFill="1" applyBorder="1" applyAlignment="1">
      <alignment horizontal="right"/>
    </xf>
    <xf numFmtId="9" fontId="26" fillId="0" borderId="1" xfId="66" applyNumberFormat="1" applyFont="1" applyBorder="1"/>
    <xf numFmtId="3" fontId="30" fillId="0" borderId="0" xfId="46" applyNumberFormat="1" applyFont="1" applyFill="1" applyBorder="1" applyAlignment="1">
      <alignment horizontal="right"/>
    </xf>
    <xf numFmtId="9" fontId="26" fillId="0" borderId="27" xfId="66" applyFont="1" applyBorder="1"/>
    <xf numFmtId="9" fontId="26" fillId="33" borderId="1" xfId="66" applyFont="1" applyFill="1" applyBorder="1"/>
    <xf numFmtId="9" fontId="62" fillId="0" borderId="0" xfId="66" applyNumberFormat="1" applyFont="1" applyBorder="1" applyAlignment="1">
      <alignment horizontal="center" vertical="center"/>
    </xf>
    <xf numFmtId="174" fontId="65" fillId="0" borderId="13" xfId="51" applyNumberFormat="1" applyFont="1" applyFill="1" applyBorder="1" applyAlignment="1">
      <alignment horizontal="center" vertical="center" wrapText="1" readingOrder="2"/>
    </xf>
    <xf numFmtId="3" fontId="2" fillId="0" borderId="1" xfId="48" applyNumberFormat="1" applyBorder="1" applyAlignment="1">
      <alignment horizontal="center" vertical="center"/>
    </xf>
    <xf numFmtId="9" fontId="26" fillId="24" borderId="1" xfId="66" applyFont="1" applyFill="1" applyBorder="1"/>
    <xf numFmtId="166" fontId="0" fillId="0" borderId="0" xfId="1" applyNumberFormat="1" applyFont="1"/>
    <xf numFmtId="49" fontId="62" fillId="0" borderId="0" xfId="46" applyNumberFormat="1" applyFont="1" applyAlignment="1">
      <alignment horizontal="right" wrapText="1"/>
    </xf>
    <xf numFmtId="0" fontId="73" fillId="0" borderId="0" xfId="0" applyNumberFormat="1" applyFont="1" applyFill="1" applyAlignment="1">
      <alignment horizontal="right" vertical="center" wrapText="1"/>
    </xf>
    <xf numFmtId="0" fontId="24" fillId="0" borderId="35" xfId="0" applyFont="1" applyBorder="1" applyAlignment="1">
      <alignment horizontal="center" vertical="center" wrapText="1"/>
    </xf>
    <xf numFmtId="0" fontId="0" fillId="0" borderId="38" xfId="0" applyBorder="1" applyAlignment="1">
      <alignment horizontal="center" vertical="center" wrapText="1"/>
    </xf>
    <xf numFmtId="0" fontId="24" fillId="0" borderId="36" xfId="0" applyFont="1" applyBorder="1" applyAlignment="1">
      <alignment horizontal="center" vertical="center" wrapText="1"/>
    </xf>
    <xf numFmtId="0" fontId="0" fillId="0" borderId="39" xfId="0" applyBorder="1" applyAlignment="1">
      <alignment horizontal="center" vertical="center" wrapText="1"/>
    </xf>
    <xf numFmtId="0" fontId="29" fillId="0" borderId="1" xfId="0" applyFont="1" applyBorder="1" applyAlignment="1">
      <alignment horizontal="center"/>
    </xf>
    <xf numFmtId="0" fontId="92" fillId="0" borderId="0" xfId="0" applyFont="1" applyAlignment="1">
      <alignment horizontal="center"/>
    </xf>
    <xf numFmtId="0" fontId="24" fillId="0" borderId="1" xfId="0" applyFont="1" applyBorder="1" applyAlignment="1">
      <alignment horizontal="center" vertical="center" wrapText="1"/>
    </xf>
    <xf numFmtId="0" fontId="0" fillId="0" borderId="1" xfId="0" applyBorder="1" applyAlignment="1">
      <alignment horizontal="center" vertical="center" wrapText="1"/>
    </xf>
    <xf numFmtId="0" fontId="24" fillId="0" borderId="48" xfId="0" applyFont="1" applyBorder="1" applyAlignment="1">
      <alignment horizontal="center" vertical="center" wrapText="1"/>
    </xf>
    <xf numFmtId="0" fontId="0" fillId="0" borderId="69" xfId="0" applyBorder="1" applyAlignment="1">
      <alignment horizontal="center" vertical="center" wrapText="1"/>
    </xf>
    <xf numFmtId="0" fontId="65" fillId="37" borderId="64" xfId="51" applyFont="1" applyFill="1" applyBorder="1" applyAlignment="1">
      <alignment horizontal="center" vertical="center" readingOrder="2"/>
    </xf>
    <xf numFmtId="0" fontId="65" fillId="37" borderId="27" xfId="51" applyFont="1" applyFill="1" applyBorder="1" applyAlignment="1">
      <alignment horizontal="center" vertical="center" readingOrder="2"/>
    </xf>
    <xf numFmtId="0" fontId="91" fillId="0" borderId="0" xfId="0" applyFont="1" applyAlignment="1">
      <alignment horizontal="center"/>
    </xf>
    <xf numFmtId="3" fontId="30" fillId="0" borderId="0" xfId="46" applyNumberFormat="1" applyFont="1" applyFill="1" applyAlignment="1">
      <alignment horizontal="center"/>
    </xf>
    <xf numFmtId="3" fontId="30" fillId="0" borderId="0" xfId="46" applyNumberFormat="1" applyFont="1" applyFill="1" applyAlignment="1">
      <alignment horizontal="right"/>
    </xf>
    <xf numFmtId="3" fontId="30" fillId="0" borderId="0" xfId="46" applyNumberFormat="1" applyFont="1" applyFill="1" applyBorder="1" applyAlignment="1">
      <alignment horizontal="center"/>
    </xf>
    <xf numFmtId="0" fontId="39" fillId="33" borderId="14" xfId="0" applyFont="1" applyFill="1" applyBorder="1" applyAlignment="1">
      <alignment horizontal="left"/>
    </xf>
    <xf numFmtId="0" fontId="28" fillId="25" borderId="14" xfId="0" applyFont="1" applyFill="1" applyBorder="1" applyAlignment="1">
      <alignment horizontal="left"/>
    </xf>
    <xf numFmtId="0" fontId="28" fillId="25" borderId="30" xfId="0" applyFont="1" applyFill="1" applyBorder="1" applyAlignment="1">
      <alignment horizontal="left"/>
    </xf>
    <xf numFmtId="0" fontId="28" fillId="25" borderId="12" xfId="0" applyFont="1" applyFill="1" applyBorder="1" applyAlignment="1">
      <alignment horizontal="left"/>
    </xf>
    <xf numFmtId="0" fontId="24" fillId="24" borderId="22" xfId="0" applyFont="1" applyFill="1" applyBorder="1" applyAlignment="1">
      <alignment horizontal="center" vertical="center" wrapText="1"/>
    </xf>
    <xf numFmtId="0" fontId="0" fillId="24" borderId="23" xfId="0" applyFill="1" applyBorder="1" applyAlignment="1">
      <alignment horizontal="center" vertical="center" wrapText="1"/>
    </xf>
    <xf numFmtId="0" fontId="24" fillId="0" borderId="22" xfId="0" applyFont="1" applyBorder="1" applyAlignment="1">
      <alignment horizontal="center" vertical="center" wrapText="1"/>
    </xf>
    <xf numFmtId="0" fontId="0" fillId="0" borderId="23" xfId="0" applyBorder="1" applyAlignment="1">
      <alignment horizontal="center" vertical="center" wrapText="1"/>
    </xf>
    <xf numFmtId="0" fontId="0" fillId="0" borderId="44" xfId="0" applyBorder="1" applyAlignment="1">
      <alignment horizontal="center" vertical="center" wrapText="1"/>
    </xf>
    <xf numFmtId="0" fontId="0" fillId="24" borderId="44" xfId="0" applyFill="1" applyBorder="1" applyAlignment="1">
      <alignment horizontal="center" vertical="center" wrapText="1"/>
    </xf>
    <xf numFmtId="0" fontId="24" fillId="28" borderId="22" xfId="0" applyFont="1" applyFill="1" applyBorder="1" applyAlignment="1">
      <alignment horizontal="center" vertical="center" wrapText="1"/>
    </xf>
    <xf numFmtId="0" fontId="0" fillId="28" borderId="23" xfId="0" applyFill="1" applyBorder="1" applyAlignment="1">
      <alignment horizontal="center" vertical="center" wrapText="1"/>
    </xf>
    <xf numFmtId="0" fontId="24" fillId="29" borderId="22" xfId="0" applyFont="1" applyFill="1" applyBorder="1" applyAlignment="1">
      <alignment horizontal="center" vertical="center" wrapText="1"/>
    </xf>
    <xf numFmtId="0" fontId="0" fillId="29" borderId="23" xfId="0" applyFill="1" applyBorder="1" applyAlignment="1">
      <alignment horizontal="center" vertical="center" wrapText="1"/>
    </xf>
    <xf numFmtId="0" fontId="0" fillId="36" borderId="74" xfId="0" applyFill="1" applyBorder="1" applyAlignment="1">
      <alignment horizontal="center"/>
    </xf>
    <xf numFmtId="0" fontId="55" fillId="35" borderId="11" xfId="0" applyFont="1" applyFill="1" applyBorder="1" applyAlignment="1">
      <alignment horizontal="center" vertical="center" wrapText="1"/>
    </xf>
    <xf numFmtId="0" fontId="55" fillId="35" borderId="73" xfId="0" applyFont="1" applyFill="1" applyBorder="1" applyAlignment="1">
      <alignment horizontal="center" vertical="center" wrapText="1"/>
    </xf>
    <xf numFmtId="0" fontId="56" fillId="27" borderId="1" xfId="0" applyFont="1" applyFill="1" applyBorder="1" applyAlignment="1">
      <alignment horizontal="center" vertical="center" wrapText="1"/>
    </xf>
    <xf numFmtId="0" fontId="28" fillId="25" borderId="26" xfId="0" applyFont="1" applyFill="1" applyBorder="1" applyAlignment="1">
      <alignment horizontal="left"/>
    </xf>
    <xf numFmtId="0" fontId="28" fillId="25" borderId="29" xfId="0" applyFont="1" applyFill="1" applyBorder="1" applyAlignment="1">
      <alignment horizontal="left"/>
    </xf>
    <xf numFmtId="0" fontId="61" fillId="33" borderId="14" xfId="0" applyFont="1" applyFill="1" applyBorder="1" applyAlignment="1">
      <alignment horizontal="left"/>
    </xf>
    <xf numFmtId="0" fontId="55" fillId="35" borderId="45" xfId="0" applyFont="1" applyFill="1" applyBorder="1" applyAlignment="1">
      <alignment horizontal="center" vertical="center" wrapText="1"/>
    </xf>
    <xf numFmtId="0" fontId="55" fillId="35" borderId="53" xfId="0" applyFont="1" applyFill="1" applyBorder="1" applyAlignment="1">
      <alignment horizontal="center" vertical="center" wrapText="1"/>
    </xf>
    <xf numFmtId="0" fontId="55" fillId="35" borderId="41" xfId="0" applyFont="1" applyFill="1" applyBorder="1" applyAlignment="1">
      <alignment horizontal="center" vertical="center" wrapText="1"/>
    </xf>
    <xf numFmtId="0" fontId="55" fillId="35" borderId="46" xfId="0" applyFont="1" applyFill="1" applyBorder="1" applyAlignment="1">
      <alignment horizontal="center" vertical="center" wrapText="1"/>
    </xf>
    <xf numFmtId="0" fontId="55" fillId="35" borderId="26" xfId="0" applyFont="1" applyFill="1" applyBorder="1" applyAlignment="1">
      <alignment horizontal="center" vertical="center" wrapText="1"/>
    </xf>
    <xf numFmtId="0" fontId="59" fillId="26" borderId="11" xfId="0" applyFont="1" applyFill="1" applyBorder="1" applyAlignment="1">
      <alignment horizontal="center" vertical="center" wrapText="1"/>
    </xf>
    <xf numFmtId="0" fontId="59" fillId="26" borderId="73" xfId="0" applyFont="1" applyFill="1" applyBorder="1" applyAlignment="1">
      <alignment horizontal="center" vertical="center" wrapText="1"/>
    </xf>
    <xf numFmtId="0" fontId="55" fillId="35" borderId="51" xfId="0" applyFont="1" applyFill="1" applyBorder="1" applyAlignment="1">
      <alignment horizontal="center" vertical="center" wrapText="1"/>
    </xf>
    <xf numFmtId="0" fontId="55" fillId="35" borderId="52" xfId="0" applyFont="1" applyFill="1" applyBorder="1" applyAlignment="1">
      <alignment horizontal="center" vertical="center" wrapText="1"/>
    </xf>
    <xf numFmtId="0" fontId="55" fillId="35" borderId="19" xfId="0" applyFont="1" applyFill="1" applyBorder="1" applyAlignment="1">
      <alignment horizontal="center" vertical="center" wrapText="1"/>
    </xf>
    <xf numFmtId="0" fontId="56" fillId="27" borderId="27" xfId="0" applyFont="1" applyFill="1" applyBorder="1" applyAlignment="1">
      <alignment horizontal="center" vertical="center" wrapText="1"/>
    </xf>
    <xf numFmtId="0" fontId="34" fillId="33" borderId="12" xfId="0" applyFont="1" applyFill="1" applyBorder="1" applyAlignment="1">
      <alignment horizontal="center"/>
    </xf>
    <xf numFmtId="0" fontId="34" fillId="33" borderId="14" xfId="0" applyFont="1" applyFill="1" applyBorder="1" applyAlignment="1">
      <alignment horizontal="center"/>
    </xf>
    <xf numFmtId="0" fontId="34" fillId="33" borderId="30" xfId="0" applyFont="1" applyFill="1" applyBorder="1" applyAlignment="1">
      <alignment horizontal="center"/>
    </xf>
    <xf numFmtId="0" fontId="49" fillId="33" borderId="14" xfId="0" applyFont="1" applyFill="1" applyBorder="1" applyAlignment="1">
      <alignment horizontal="left"/>
    </xf>
    <xf numFmtId="0" fontId="63" fillId="0" borderId="54" xfId="0" applyFont="1" applyBorder="1" applyAlignment="1">
      <alignment horizontal="center"/>
    </xf>
    <xf numFmtId="0" fontId="28" fillId="25" borderId="1" xfId="0" applyFont="1" applyFill="1" applyBorder="1" applyAlignment="1">
      <alignment horizontal="left"/>
    </xf>
    <xf numFmtId="0" fontId="84" fillId="0" borderId="51" xfId="0" applyFont="1" applyBorder="1" applyAlignment="1">
      <alignment horizontal="center"/>
    </xf>
    <xf numFmtId="0" fontId="84" fillId="0" borderId="52" xfId="0" applyFont="1" applyBorder="1" applyAlignment="1">
      <alignment horizontal="center"/>
    </xf>
    <xf numFmtId="0" fontId="84" fillId="0" borderId="19" xfId="0" applyFont="1" applyBorder="1" applyAlignment="1">
      <alignment horizontal="center"/>
    </xf>
    <xf numFmtId="0" fontId="38" fillId="0" borderId="22" xfId="0" applyFont="1" applyBorder="1" applyAlignment="1">
      <alignment horizontal="center" vertical="center" wrapText="1"/>
    </xf>
    <xf numFmtId="0" fontId="44" fillId="0" borderId="44" xfId="0" applyFont="1" applyBorder="1" applyAlignment="1">
      <alignment horizontal="center" vertical="center" wrapText="1"/>
    </xf>
    <xf numFmtId="0" fontId="44" fillId="0" borderId="23" xfId="0" applyFont="1" applyBorder="1" applyAlignment="1">
      <alignment horizontal="center" vertical="center" wrapText="1"/>
    </xf>
    <xf numFmtId="0" fontId="43" fillId="0" borderId="18" xfId="0" applyFont="1" applyBorder="1" applyAlignment="1">
      <alignment horizontal="center" vertical="center" wrapText="1"/>
    </xf>
    <xf numFmtId="0" fontId="43" fillId="0" borderId="16" xfId="0" applyFont="1" applyBorder="1" applyAlignment="1">
      <alignment horizontal="center" vertical="center" wrapText="1"/>
    </xf>
    <xf numFmtId="0" fontId="43" fillId="0" borderId="17" xfId="0" applyFont="1" applyBorder="1" applyAlignment="1">
      <alignment horizontal="center" vertical="center" wrapText="1"/>
    </xf>
    <xf numFmtId="0" fontId="38" fillId="30" borderId="41" xfId="0" applyFont="1" applyFill="1" applyBorder="1" applyAlignment="1">
      <alignment horizontal="center" vertical="center" wrapText="1"/>
    </xf>
    <xf numFmtId="0" fontId="44" fillId="30" borderId="43" xfId="0" applyFont="1" applyFill="1" applyBorder="1" applyAlignment="1">
      <alignment horizontal="center" vertical="center" wrapText="1"/>
    </xf>
    <xf numFmtId="0" fontId="30" fillId="27" borderId="22" xfId="0" applyFont="1" applyFill="1" applyBorder="1" applyAlignment="1">
      <alignment horizontal="center" vertical="center" wrapText="1"/>
    </xf>
    <xf numFmtId="0" fontId="38" fillId="27" borderId="41" xfId="0" applyFont="1" applyFill="1" applyBorder="1" applyAlignment="1">
      <alignment horizontal="center" vertical="center" wrapText="1"/>
    </xf>
    <xf numFmtId="0" fontId="0" fillId="0" borderId="43" xfId="0" applyBorder="1" applyAlignment="1">
      <alignment horizontal="center" vertical="center" wrapText="1"/>
    </xf>
    <xf numFmtId="166" fontId="26" fillId="24" borderId="45" xfId="1" applyNumberFormat="1" applyFont="1" applyFill="1" applyBorder="1" applyAlignment="1">
      <alignment horizontal="center" vertical="center" wrapText="1"/>
    </xf>
    <xf numFmtId="0" fontId="0" fillId="0" borderId="42" xfId="0" applyBorder="1" applyAlignment="1">
      <alignment horizontal="center" vertical="center" wrapText="1"/>
    </xf>
    <xf numFmtId="0" fontId="43" fillId="0" borderId="11" xfId="0" applyFont="1" applyBorder="1" applyAlignment="1">
      <alignment horizontal="center" vertical="center" wrapText="1"/>
    </xf>
    <xf numFmtId="0" fontId="43" fillId="0" borderId="12" xfId="0" applyFont="1" applyBorder="1" applyAlignment="1">
      <alignment horizontal="center" vertical="center" wrapText="1"/>
    </xf>
    <xf numFmtId="0" fontId="43" fillId="0" borderId="15" xfId="0" applyFont="1" applyBorder="1" applyAlignment="1">
      <alignment horizontal="center" vertical="center" wrapText="1"/>
    </xf>
    <xf numFmtId="0" fontId="24" fillId="0" borderId="51" xfId="0" applyFont="1" applyBorder="1" applyAlignment="1">
      <alignment horizontal="center"/>
    </xf>
    <xf numFmtId="0" fontId="24" fillId="0" borderId="52" xfId="0" applyFont="1" applyBorder="1" applyAlignment="1">
      <alignment horizontal="center"/>
    </xf>
    <xf numFmtId="0" fontId="43" fillId="0" borderId="22" xfId="0" applyFont="1" applyBorder="1" applyAlignment="1">
      <alignment horizontal="center" vertical="center" wrapText="1"/>
    </xf>
    <xf numFmtId="0" fontId="43" fillId="0" borderId="44" xfId="0" applyFont="1" applyBorder="1" applyAlignment="1">
      <alignment horizontal="center" vertical="center" wrapText="1"/>
    </xf>
    <xf numFmtId="0" fontId="43" fillId="0" borderId="23" xfId="0" applyFont="1" applyBorder="1" applyAlignment="1">
      <alignment horizontal="center" vertical="center" wrapText="1"/>
    </xf>
    <xf numFmtId="0" fontId="43" fillId="0" borderId="41" xfId="0" applyFont="1" applyBorder="1" applyAlignment="1">
      <alignment horizontal="center" vertical="center" wrapText="1"/>
    </xf>
    <xf numFmtId="0" fontId="43" fillId="0" borderId="43" xfId="0" applyFont="1" applyBorder="1" applyAlignment="1">
      <alignment horizontal="center" vertical="center" wrapText="1"/>
    </xf>
    <xf numFmtId="0" fontId="43" fillId="0" borderId="21" xfId="0" applyFont="1" applyBorder="1" applyAlignment="1">
      <alignment horizontal="center" vertical="center" wrapText="1"/>
    </xf>
    <xf numFmtId="0" fontId="24" fillId="0" borderId="53" xfId="0" applyFont="1" applyBorder="1" applyAlignment="1">
      <alignment horizontal="center"/>
    </xf>
    <xf numFmtId="0" fontId="43" fillId="0" borderId="53" xfId="0" applyFont="1" applyBorder="1" applyAlignment="1">
      <alignment horizontal="center" vertical="center" wrapText="1"/>
    </xf>
    <xf numFmtId="0" fontId="43" fillId="0" borderId="0" xfId="0" applyFont="1" applyBorder="1" applyAlignment="1">
      <alignment horizontal="center" vertical="center" wrapText="1"/>
    </xf>
    <xf numFmtId="0" fontId="43" fillId="0" borderId="54" xfId="0" applyFont="1" applyBorder="1" applyAlignment="1">
      <alignment horizontal="center" vertical="center" wrapText="1"/>
    </xf>
    <xf numFmtId="0" fontId="42" fillId="34" borderId="51" xfId="0" applyFont="1" applyFill="1" applyBorder="1" applyAlignment="1">
      <alignment horizontal="center" vertical="center" wrapText="1"/>
    </xf>
    <xf numFmtId="0" fontId="42" fillId="34" borderId="52" xfId="0" applyFont="1" applyFill="1" applyBorder="1" applyAlignment="1">
      <alignment horizontal="center" vertical="center" wrapText="1"/>
    </xf>
    <xf numFmtId="166" fontId="26" fillId="24" borderId="22" xfId="1" applyNumberFormat="1" applyFont="1" applyFill="1" applyBorder="1" applyAlignment="1">
      <alignment horizontal="center" vertical="center" wrapText="1"/>
    </xf>
    <xf numFmtId="0" fontId="42" fillId="26" borderId="51" xfId="0" applyFont="1" applyFill="1" applyBorder="1" applyAlignment="1">
      <alignment horizontal="center" vertical="center" wrapText="1"/>
    </xf>
    <xf numFmtId="0" fontId="42" fillId="26" borderId="52" xfId="0" applyFont="1" applyFill="1" applyBorder="1" applyAlignment="1">
      <alignment horizontal="center" vertical="center" wrapText="1"/>
    </xf>
    <xf numFmtId="0" fontId="42" fillId="26" borderId="19" xfId="0" applyFont="1" applyFill="1" applyBorder="1" applyAlignment="1">
      <alignment horizontal="center" vertical="center" wrapText="1"/>
    </xf>
    <xf numFmtId="0" fontId="38" fillId="0" borderId="45" xfId="0" applyFont="1" applyBorder="1" applyAlignment="1">
      <alignment horizontal="center" vertical="center" wrapText="1"/>
    </xf>
    <xf numFmtId="0" fontId="44" fillId="0" borderId="42" xfId="0" applyFont="1" applyBorder="1" applyAlignment="1">
      <alignment horizontal="center" vertical="center" wrapText="1"/>
    </xf>
    <xf numFmtId="0" fontId="38" fillId="30" borderId="22" xfId="0" applyFont="1" applyFill="1" applyBorder="1" applyAlignment="1">
      <alignment horizontal="center" vertical="center" wrapText="1"/>
    </xf>
    <xf numFmtId="0" fontId="44" fillId="30" borderId="44" xfId="0" applyFont="1" applyFill="1" applyBorder="1" applyAlignment="1">
      <alignment horizontal="center" vertical="center" wrapText="1"/>
    </xf>
    <xf numFmtId="0" fontId="38" fillId="0" borderId="41" xfId="0" applyFont="1" applyBorder="1" applyAlignment="1">
      <alignment horizontal="center" vertical="center" wrapText="1"/>
    </xf>
    <xf numFmtId="0" fontId="44" fillId="0" borderId="43"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21" xfId="0" applyBorder="1" applyAlignment="1">
      <alignment horizontal="center" vertical="center" wrapText="1"/>
    </xf>
    <xf numFmtId="0" fontId="0" fillId="0" borderId="50" xfId="0" applyBorder="1" applyAlignment="1">
      <alignment horizontal="center" vertical="center" wrapText="1"/>
    </xf>
    <xf numFmtId="0" fontId="44" fillId="30" borderId="21" xfId="0" applyFont="1" applyFill="1" applyBorder="1" applyAlignment="1">
      <alignment horizontal="center" vertical="center" wrapText="1"/>
    </xf>
    <xf numFmtId="0" fontId="43" fillId="0" borderId="45" xfId="0" applyFont="1" applyBorder="1" applyAlignment="1">
      <alignment horizontal="center" vertical="center" wrapText="1"/>
    </xf>
    <xf numFmtId="0" fontId="43" fillId="0" borderId="42" xfId="0" applyFont="1" applyBorder="1" applyAlignment="1">
      <alignment horizontal="center" vertical="center" wrapText="1"/>
    </xf>
    <xf numFmtId="0" fontId="43" fillId="0" borderId="50" xfId="0" applyFont="1" applyBorder="1" applyAlignment="1">
      <alignment horizontal="center" vertical="center" wrapText="1"/>
    </xf>
    <xf numFmtId="0" fontId="43" fillId="0" borderId="1" xfId="0" applyFont="1" applyBorder="1" applyAlignment="1">
      <alignment horizontal="center" vertical="center" wrapText="1"/>
    </xf>
    <xf numFmtId="0" fontId="43" fillId="0" borderId="38" xfId="0" applyFont="1" applyBorder="1" applyAlignment="1">
      <alignment horizontal="center" vertical="center" wrapText="1"/>
    </xf>
    <xf numFmtId="166" fontId="26" fillId="27" borderId="22" xfId="1" applyNumberFormat="1" applyFont="1" applyFill="1" applyBorder="1" applyAlignment="1">
      <alignment horizontal="center" vertical="center" wrapText="1"/>
    </xf>
    <xf numFmtId="0" fontId="0" fillId="27" borderId="44" xfId="0" applyFill="1" applyBorder="1" applyAlignment="1">
      <alignment horizontal="center" vertical="center" wrapText="1"/>
    </xf>
    <xf numFmtId="0" fontId="42" fillId="26" borderId="50" xfId="0" applyFont="1" applyFill="1" applyBorder="1" applyAlignment="1">
      <alignment horizontal="center" vertical="center" wrapText="1"/>
    </xf>
    <xf numFmtId="0" fontId="42" fillId="26" borderId="54" xfId="0" applyFont="1" applyFill="1" applyBorder="1" applyAlignment="1">
      <alignment horizontal="center" vertical="center" wrapText="1"/>
    </xf>
    <xf numFmtId="0" fontId="43" fillId="0" borderId="24" xfId="0" applyFont="1" applyBorder="1" applyAlignment="1">
      <alignment horizontal="center" vertical="center" wrapText="1"/>
    </xf>
    <xf numFmtId="0" fontId="43" fillId="0" borderId="56" xfId="0" applyFont="1" applyBorder="1" applyAlignment="1">
      <alignment horizontal="center" vertical="center" wrapText="1"/>
    </xf>
    <xf numFmtId="0" fontId="43" fillId="0" borderId="13" xfId="0" applyFont="1" applyBorder="1" applyAlignment="1">
      <alignment horizontal="center" vertical="center" wrapText="1"/>
    </xf>
    <xf numFmtId="0" fontId="43" fillId="0" borderId="69" xfId="0" applyFont="1" applyBorder="1" applyAlignment="1">
      <alignment horizontal="center" vertical="center" wrapText="1"/>
    </xf>
    <xf numFmtId="0" fontId="43" fillId="0" borderId="64" xfId="0" applyFont="1" applyBorder="1" applyAlignment="1">
      <alignment horizontal="center" vertical="center" wrapText="1"/>
    </xf>
    <xf numFmtId="0" fontId="43" fillId="0" borderId="79" xfId="0" applyFont="1" applyBorder="1" applyAlignment="1">
      <alignment horizontal="center" vertical="center" wrapText="1"/>
    </xf>
    <xf numFmtId="0" fontId="43" fillId="0" borderId="78" xfId="0" applyFont="1" applyBorder="1" applyAlignment="1">
      <alignment horizontal="center" vertical="center" wrapText="1"/>
    </xf>
    <xf numFmtId="0" fontId="38" fillId="30" borderId="45" xfId="46" applyNumberFormat="1" applyFont="1" applyFill="1" applyBorder="1" applyAlignment="1">
      <alignment horizontal="right"/>
    </xf>
    <xf numFmtId="0" fontId="38" fillId="30" borderId="80" xfId="46" applyNumberFormat="1" applyFont="1" applyFill="1" applyBorder="1" applyAlignment="1">
      <alignment horizontal="right"/>
    </xf>
    <xf numFmtId="0" fontId="75" fillId="0" borderId="0" xfId="0" applyFont="1"/>
  </cellXfs>
  <cellStyles count="67">
    <cellStyle name="20% - Accent1 2" xfId="2"/>
    <cellStyle name="20% - Accent2 2" xfId="3"/>
    <cellStyle name="20% - Accent3 2" xfId="4"/>
    <cellStyle name="20% - Accent4 2" xfId="5"/>
    <cellStyle name="20% - Accent5 2" xfId="6"/>
    <cellStyle name="20% - Accent6 2" xfId="7"/>
    <cellStyle name="40% - Accent1 2" xfId="8"/>
    <cellStyle name="40% - Accent2 2" xfId="9"/>
    <cellStyle name="40% - Accent3 2" xfId="10"/>
    <cellStyle name="40% - Accent4 2" xfId="11"/>
    <cellStyle name="40% - Accent5 2" xfId="12"/>
    <cellStyle name="40% - Accent6 2" xfId="13"/>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heck Cell 2" xfId="28"/>
    <cellStyle name="Comma" xfId="1" builtinId="3"/>
    <cellStyle name="Comma [0]" xfId="64" builtinId="6"/>
    <cellStyle name="Comma 2" xfId="29"/>
    <cellStyle name="Comma 3" xfId="30"/>
    <cellStyle name="Comma 4" xfId="31"/>
    <cellStyle name="Comma 5" xfId="32"/>
    <cellStyle name="Comma 6" xfId="33"/>
    <cellStyle name="Comma 7" xfId="34"/>
    <cellStyle name="Comma 7 2" xfId="63"/>
    <cellStyle name="Explanatory Text 2" xfId="35"/>
    <cellStyle name="Good 2" xfId="36"/>
    <cellStyle name="Heading 1 2" xfId="37"/>
    <cellStyle name="Heading 2 2" xfId="38"/>
    <cellStyle name="Heading 3 2" xfId="39"/>
    <cellStyle name="Heading 4 2" xfId="40"/>
    <cellStyle name="Input 2" xfId="41"/>
    <cellStyle name="Linked Cell 2" xfId="42"/>
    <cellStyle name="Neutral 2" xfId="43"/>
    <cellStyle name="Normal" xfId="0" builtinId="0"/>
    <cellStyle name="Normal 10" xfId="61"/>
    <cellStyle name="Normal 2" xfId="44"/>
    <cellStyle name="Normal 2 10" xfId="62"/>
    <cellStyle name="Normal 2 2" xfId="45"/>
    <cellStyle name="Normal 2 2 2" xfId="46"/>
    <cellStyle name="Normal 3" xfId="47"/>
    <cellStyle name="Normal 4" xfId="48"/>
    <cellStyle name="Normal 5" xfId="49"/>
    <cellStyle name="Normal 6" xfId="50"/>
    <cellStyle name="Normal 7" xfId="51"/>
    <cellStyle name="Normal 7 2" xfId="52"/>
    <cellStyle name="Normal 8" xfId="53"/>
    <cellStyle name="Normal_Sheet1" xfId="65"/>
    <cellStyle name="Note 2" xfId="54"/>
    <cellStyle name="Output 2" xfId="55"/>
    <cellStyle name="Percent" xfId="66" builtinId="5"/>
    <cellStyle name="Percent 2" xfId="56"/>
    <cellStyle name="Percent 3" xfId="57"/>
    <cellStyle name="Title 2" xfId="58"/>
    <cellStyle name="Total 2" xfId="59"/>
    <cellStyle name="Warning Text 2" xfId="60"/>
  </cellStyles>
  <dxfs count="0"/>
  <tableStyles count="0" defaultTableStyle="TableStyleMedium2" defaultPivotStyle="PivotStyleLight16"/>
  <colors>
    <mruColors>
      <color rgb="FF0DFF0D"/>
      <color rgb="FFC0B98E"/>
      <color rgb="FF5DFF5D"/>
      <color rgb="FF99FF99"/>
      <color rgb="FFFFD44B"/>
      <color rgb="FFD3CEB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morshedi\Downloads\&#1662;&#1608;&#1588;&#1607;%20&#1705;&#1601;&#1575;&#1740;&#1578;%20&#1587;&#1585;&#1605;&#1575;&#1740;&#1607;\&#1587;&#1575;&#1604;97\971229-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کاربرگ صورت جریان اصلی "/>
      <sheetName val="Sheet1"/>
      <sheetName val="new riz"/>
      <sheetName val="tasiilat"/>
      <sheetName val="روي خلاصه "/>
      <sheetName val="پشت خلاصه"/>
      <sheetName val="تجمیع دارائيها"/>
      <sheetName val="تجمیع بدهی‌ها"/>
      <sheetName val="تجمیع درآمد"/>
      <sheetName val="تجميع هزينه ها"/>
      <sheetName val="تجمیع ترازنامه"/>
      <sheetName val="تجمیع سودوزیان"/>
      <sheetName val="کنترل "/>
      <sheetName val="کاور"/>
      <sheetName val="فهرست 1"/>
      <sheetName val="فهرست 2"/>
      <sheetName val="فهرست 3"/>
      <sheetName val="حسابرس مستقل"/>
      <sheetName val="مجمع عمومی"/>
      <sheetName val="ترازنامه "/>
      <sheetName val="عملکرد سپرده های سرمایه گذاری"/>
      <sheetName val="سودوزیان"/>
      <sheetName val="سودوزیان جامع"/>
      <sheetName val="hoghogh1"/>
      <sheetName val="hoghogh9609"/>
      <sheetName val="hoghogh2"/>
      <sheetName val="ص جریان وجه نقد"/>
      <sheetName val="تغییرات ح.ص.س 3"/>
      <sheetName val="ص جریان وجه نقد (2)"/>
      <sheetName val="1"/>
      <sheetName val="1-4"/>
      <sheetName val="4"/>
      <sheetName val="7"/>
      <sheetName val="7.2.4"/>
      <sheetName val="7.4"/>
      <sheetName val="7.6"/>
      <sheetName val="7.9"/>
      <sheetName val="7.11.2"/>
      <sheetName val="9"/>
      <sheetName val="9-5-1"/>
      <sheetName val="9-5-1."/>
      <sheetName val="9-5-2"/>
      <sheetName val="10"/>
      <sheetName val="10.3.2"/>
      <sheetName val="10.3.3.1"/>
      <sheetName val="10.3.3.3"/>
      <sheetName val="11"/>
      <sheetName val="12"/>
      <sheetName val="12.1"/>
      <sheetName val="12.2-12.3-12.4"/>
      <sheetName val="12.5"/>
      <sheetName val="12.5.1"/>
      <sheetName val="13"/>
      <sheetName val="13.1"/>
      <sheetName val="13.2-13.3-13.4-13.5"/>
      <sheetName val="13.6"/>
      <sheetName val="13.6.1"/>
      <sheetName val="13.7-13.8"/>
      <sheetName val="14"/>
      <sheetName val="14.1.2"/>
      <sheetName val="14.2"/>
      <sheetName val="15"/>
      <sheetName val="15-1"/>
      <sheetName val="15-2"/>
      <sheetName val="16"/>
      <sheetName val="16.3"/>
      <sheetName val="16.4"/>
      <sheetName val="16.5"/>
      <sheetName val="17"/>
      <sheetName val="18"/>
      <sheetName val="19"/>
      <sheetName val="20.2"/>
      <sheetName val="21"/>
      <sheetName val="21.2"/>
      <sheetName val="21.3-21.5"/>
      <sheetName val="22"/>
      <sheetName val="22.3-23-23.1"/>
      <sheetName val="24"/>
      <sheetName val="25"/>
      <sheetName val="25.7"/>
      <sheetName val="26"/>
      <sheetName val="27.1.1"/>
      <sheetName val="27.1.3"/>
      <sheetName val="28"/>
      <sheetName val="29"/>
      <sheetName val="31"/>
      <sheetName val="33"/>
      <sheetName val="33.2-34"/>
      <sheetName val="34.1"/>
      <sheetName val="34.2"/>
      <sheetName val="34.3"/>
      <sheetName val="35"/>
      <sheetName val="35.2.2"/>
      <sheetName val="37"/>
      <sheetName val="38"/>
      <sheetName val="39.1"/>
      <sheetName val="42"/>
      <sheetName val="44"/>
      <sheetName val="45"/>
      <sheetName val="46"/>
      <sheetName val="48"/>
      <sheetName val="48.2"/>
      <sheetName val="49"/>
      <sheetName val="49-1"/>
      <sheetName val="50"/>
      <sheetName val="51-اقلام زیر خط"/>
      <sheetName val="51.2"/>
      <sheetName val="51.5"/>
      <sheetName val="53"/>
      <sheetName val="54.3"/>
      <sheetName val="55"/>
      <sheetName val="55.1"/>
      <sheetName val="55.2"/>
      <sheetName val="55.3"/>
      <sheetName val="55.3.7.1"/>
      <sheetName val="55.3.7.3"/>
      <sheetName val="55.3.7.4"/>
      <sheetName val="55.3.8"/>
      <sheetName val="55.3.8.1.1"/>
      <sheetName val="55.3.8.2"/>
      <sheetName val="55.3.9.1"/>
      <sheetName val="55.3.9.3"/>
      <sheetName val="55.3.10"/>
      <sheetName val="55.4.5.1"/>
      <sheetName val="55.4.5.3"/>
      <sheetName val="55.4.5.3.1"/>
      <sheetName val="55.4.5.4"/>
      <sheetName val="55.4.5.4.2"/>
      <sheetName val="55.4.6"/>
      <sheetName val="55.5.5"/>
      <sheetName val="55.5.5 (2)"/>
      <sheetName val="55.5.5.1"/>
      <sheetName val="55.5.7"/>
      <sheetName val="55.5.7.1"/>
      <sheetName val="55.6"/>
      <sheetName val="55.7"/>
      <sheetName val="56.7.2"/>
      <sheetName val="56-7-2-2"/>
      <sheetName val="56.7.36-56.7.4-57"/>
      <sheetName val="55.7."/>
      <sheetName val="55.7.2"/>
      <sheetName val="55.7.3"/>
      <sheetName val="56"/>
      <sheetName val="56.2"/>
      <sheetName val="56.2.1"/>
      <sheetName val="57"/>
      <sheetName val="64.3 (2)"/>
      <sheetName val="57.2"/>
      <sheetName val="57.3"/>
      <sheetName val="58"/>
      <sheetName val="58.2"/>
      <sheetName val="59"/>
      <sheetName val="60"/>
      <sheetName val="نسبت های مالی"/>
      <sheetName val="ميانگين تسهيلات  "/>
      <sheetName val="ميانگين سپرده ها "/>
      <sheetName val="تسعیر"/>
      <sheetName val="zakhireh"/>
      <sheetName val="ctrls"/>
      <sheetName val="Sheet2"/>
      <sheetName val="Sheet3"/>
      <sheetName val="تراز اصلي"/>
      <sheetName val="سود زيان اصلي"/>
      <sheetName val="صورت جريان اصلي."/>
      <sheetName val="تراز تلفيقي"/>
      <sheetName val="سود و زيان تلفيقي"/>
      <sheetName val="صورت جريان تلفيق"/>
      <sheetName val="اصلاحات"/>
      <sheetName val="Sheet4"/>
    </sheetNames>
    <sheetDataSet>
      <sheetData sheetId="0"/>
      <sheetData sheetId="1">
        <row r="1">
          <cell r="A1" t="str">
            <v>میلیون ریال</v>
          </cell>
        </row>
      </sheetData>
      <sheetData sheetId="2"/>
      <sheetData sheetId="3"/>
      <sheetData sheetId="4"/>
      <sheetData sheetId="5"/>
      <sheetData sheetId="6">
        <row r="153">
          <cell r="E153">
            <v>4748240440057</v>
          </cell>
        </row>
        <row r="155">
          <cell r="E155">
            <v>152476811062512</v>
          </cell>
        </row>
        <row r="159">
          <cell r="E159">
            <v>3270998497300</v>
          </cell>
        </row>
        <row r="160">
          <cell r="E160">
            <v>46873069930</v>
          </cell>
        </row>
        <row r="161">
          <cell r="E161">
            <v>113482818146</v>
          </cell>
        </row>
        <row r="163">
          <cell r="E163">
            <v>-3907516226293</v>
          </cell>
        </row>
        <row r="165">
          <cell r="E165">
            <v>-373014678682</v>
          </cell>
        </row>
        <row r="171">
          <cell r="E171">
            <v>9258464511237</v>
          </cell>
        </row>
        <row r="172">
          <cell r="E172">
            <v>719421657465</v>
          </cell>
        </row>
        <row r="175">
          <cell r="E175">
            <v>-337730304978</v>
          </cell>
        </row>
        <row r="187">
          <cell r="E187">
            <v>0</v>
          </cell>
        </row>
        <row r="190">
          <cell r="E190">
            <v>9502290415382</v>
          </cell>
        </row>
        <row r="191">
          <cell r="E191">
            <v>42477824535</v>
          </cell>
        </row>
        <row r="195">
          <cell r="E195">
            <v>16544417350</v>
          </cell>
        </row>
        <row r="196">
          <cell r="E196">
            <v>5819868397</v>
          </cell>
        </row>
        <row r="197">
          <cell r="E197">
            <v>214042890308</v>
          </cell>
        </row>
        <row r="198">
          <cell r="E198">
            <v>6780240123</v>
          </cell>
        </row>
        <row r="207">
          <cell r="E207">
            <v>2825999960045</v>
          </cell>
        </row>
        <row r="208">
          <cell r="E208">
            <v>16376846973796</v>
          </cell>
        </row>
        <row r="211">
          <cell r="E211">
            <v>1268513729313</v>
          </cell>
        </row>
        <row r="212">
          <cell r="E212">
            <v>53100000000</v>
          </cell>
        </row>
        <row r="213">
          <cell r="E213">
            <v>571348964172</v>
          </cell>
        </row>
        <row r="214">
          <cell r="E214">
            <v>766855288418</v>
          </cell>
        </row>
        <row r="215">
          <cell r="E215">
            <v>767208325848922</v>
          </cell>
        </row>
        <row r="216">
          <cell r="E216">
            <v>90055338396912</v>
          </cell>
        </row>
        <row r="217">
          <cell r="E217">
            <v>1657457011221</v>
          </cell>
        </row>
        <row r="218">
          <cell r="E218">
            <v>569843579837213</v>
          </cell>
        </row>
        <row r="219">
          <cell r="E219">
            <v>40098240890840</v>
          </cell>
        </row>
        <row r="224">
          <cell r="E224">
            <v>1193955939222</v>
          </cell>
        </row>
      </sheetData>
      <sheetData sheetId="7">
        <row r="158">
          <cell r="E158">
            <v>2825999960045</v>
          </cell>
        </row>
        <row r="159">
          <cell r="E159">
            <v>1191450000000</v>
          </cell>
        </row>
        <row r="161">
          <cell r="E161">
            <v>1694318973471</v>
          </cell>
        </row>
        <row r="162">
          <cell r="E162">
            <v>3204116938909</v>
          </cell>
        </row>
        <row r="163">
          <cell r="E163">
            <v>5784357354016</v>
          </cell>
        </row>
        <row r="166">
          <cell r="E166">
            <v>569843579837213</v>
          </cell>
        </row>
        <row r="167">
          <cell r="E167">
            <v>40098240890840</v>
          </cell>
        </row>
        <row r="168">
          <cell r="E168">
            <v>767208325848922</v>
          </cell>
        </row>
        <row r="169">
          <cell r="E169">
            <v>90055338396912</v>
          </cell>
        </row>
        <row r="170">
          <cell r="E170">
            <v>16380249349229</v>
          </cell>
        </row>
        <row r="175">
          <cell r="E175">
            <v>1281268176442</v>
          </cell>
        </row>
        <row r="177">
          <cell r="E177">
            <v>-12754447129</v>
          </cell>
        </row>
        <row r="178">
          <cell r="E178">
            <v>53100000000</v>
          </cell>
        </row>
      </sheetData>
      <sheetData sheetId="8"/>
      <sheetData sheetId="9"/>
      <sheetData sheetId="10"/>
      <sheetData sheetId="11"/>
      <sheetData sheetId="12"/>
      <sheetData sheetId="13"/>
      <sheetData sheetId="14"/>
      <sheetData sheetId="15"/>
      <sheetData sheetId="16"/>
      <sheetData sheetId="17"/>
      <sheetData sheetId="18"/>
      <sheetData sheetId="19">
        <row r="10">
          <cell r="E10">
            <v>402780009884387</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9">
          <cell r="G9">
            <v>4557455265201</v>
          </cell>
        </row>
        <row r="35">
          <cell r="G35">
            <v>1214016884198</v>
          </cell>
        </row>
      </sheetData>
      <sheetData sheetId="39"/>
      <sheetData sheetId="40"/>
      <sheetData sheetId="41"/>
      <sheetData sheetId="42">
        <row r="27">
          <cell r="F27">
            <v>2393346000000</v>
          </cell>
        </row>
        <row r="28">
          <cell r="F28">
            <v>361746687381</v>
          </cell>
        </row>
        <row r="65">
          <cell r="F65">
            <v>350000000000</v>
          </cell>
        </row>
        <row r="66">
          <cell r="F66">
            <v>2997632863174</v>
          </cell>
        </row>
        <row r="67">
          <cell r="F67">
            <v>40908414671</v>
          </cell>
        </row>
        <row r="76">
          <cell r="F76">
            <v>2000000000000</v>
          </cell>
        </row>
        <row r="77">
          <cell r="F77">
            <v>100262625688</v>
          </cell>
        </row>
      </sheetData>
      <sheetData sheetId="43"/>
      <sheetData sheetId="44"/>
      <sheetData sheetId="45">
        <row r="11">
          <cell r="E11">
            <v>165374454257</v>
          </cell>
        </row>
        <row r="12">
          <cell r="E12">
            <v>20623347063</v>
          </cell>
        </row>
        <row r="13">
          <cell r="E13">
            <v>164349600000</v>
          </cell>
        </row>
      </sheetData>
      <sheetData sheetId="46">
        <row r="34">
          <cell r="D34">
            <v>443366646509028</v>
          </cell>
        </row>
        <row r="35">
          <cell r="D35">
            <v>-34452930890361</v>
          </cell>
        </row>
      </sheetData>
      <sheetData sheetId="47"/>
      <sheetData sheetId="48">
        <row r="10">
          <cell r="J10">
            <v>4977447397</v>
          </cell>
        </row>
        <row r="20">
          <cell r="D20">
            <v>2277022657</v>
          </cell>
        </row>
        <row r="22">
          <cell r="D22">
            <v>264781097262</v>
          </cell>
        </row>
        <row r="31">
          <cell r="D31">
            <v>-4005871799</v>
          </cell>
          <cell r="J31">
            <v>-74661711</v>
          </cell>
        </row>
      </sheetData>
      <sheetData sheetId="49"/>
      <sheetData sheetId="50"/>
      <sheetData sheetId="51"/>
      <sheetData sheetId="52"/>
      <sheetData sheetId="53"/>
      <sheetData sheetId="54"/>
      <sheetData sheetId="55"/>
      <sheetData sheetId="56"/>
      <sheetData sheetId="57"/>
      <sheetData sheetId="58">
        <row r="8">
          <cell r="D8">
            <v>10384309962147</v>
          </cell>
        </row>
      </sheetData>
      <sheetData sheetId="59"/>
      <sheetData sheetId="60">
        <row r="50">
          <cell r="K50">
            <v>-125386773121</v>
          </cell>
        </row>
      </sheetData>
      <sheetData sheetId="61">
        <row r="26">
          <cell r="F26">
            <v>-123705874148</v>
          </cell>
        </row>
        <row r="34">
          <cell r="T34">
            <v>213471476597</v>
          </cell>
        </row>
        <row r="38">
          <cell r="T38">
            <v>34902100018</v>
          </cell>
        </row>
        <row r="39">
          <cell r="T39">
            <v>1844739360287</v>
          </cell>
        </row>
        <row r="40">
          <cell r="T40">
            <v>490000000000</v>
          </cell>
        </row>
        <row r="42">
          <cell r="T42">
            <v>50000000000</v>
          </cell>
        </row>
        <row r="44">
          <cell r="T44">
            <v>481248000000</v>
          </cell>
        </row>
        <row r="45">
          <cell r="T45">
            <v>468375611549</v>
          </cell>
        </row>
        <row r="56">
          <cell r="T56">
            <v>495199063553</v>
          </cell>
        </row>
        <row r="57">
          <cell r="T57">
            <v>266333220000</v>
          </cell>
        </row>
        <row r="59">
          <cell r="T59">
            <v>3768514234466</v>
          </cell>
        </row>
      </sheetData>
      <sheetData sheetId="62"/>
      <sheetData sheetId="63"/>
      <sheetData sheetId="64">
        <row r="11">
          <cell r="H11">
            <v>1816859089953</v>
          </cell>
        </row>
        <row r="12">
          <cell r="H12">
            <v>1083902887708</v>
          </cell>
        </row>
        <row r="52">
          <cell r="D52">
            <v>839265644082</v>
          </cell>
        </row>
        <row r="62">
          <cell r="D62">
            <v>70965946821</v>
          </cell>
        </row>
      </sheetData>
      <sheetData sheetId="65">
        <row r="18">
          <cell r="M18">
            <v>13738608921161</v>
          </cell>
        </row>
      </sheetData>
      <sheetData sheetId="66"/>
      <sheetData sheetId="67"/>
      <sheetData sheetId="68"/>
      <sheetData sheetId="69"/>
      <sheetData sheetId="70">
        <row r="8">
          <cell r="E8">
            <v>143792584000000</v>
          </cell>
        </row>
        <row r="10">
          <cell r="E10">
            <v>933672000000</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82"/>
  <sheetViews>
    <sheetView rightToLeft="1" topLeftCell="A28" workbookViewId="0">
      <selection activeCell="F56" sqref="F56"/>
    </sheetView>
  </sheetViews>
  <sheetFormatPr defaultColWidth="9.140625" defaultRowHeight="15.75" x14ac:dyDescent="0.2"/>
  <cols>
    <col min="1" max="1" width="8" style="345" customWidth="1"/>
    <col min="2" max="2" width="55.140625" style="346" bestFit="1" customWidth="1"/>
    <col min="3" max="3" width="1.7109375" style="346" customWidth="1"/>
    <col min="4" max="4" width="21" style="346" bestFit="1" customWidth="1"/>
    <col min="5" max="5" width="1.85546875" style="346" customWidth="1"/>
    <col min="6" max="6" width="13.7109375" style="346" customWidth="1"/>
    <col min="7" max="7" width="1.42578125" style="346" customWidth="1"/>
    <col min="8" max="8" width="19.85546875" style="346" bestFit="1" customWidth="1"/>
    <col min="9" max="9" width="1.7109375" style="346" customWidth="1"/>
    <col min="10" max="10" width="19.28515625" style="346" customWidth="1"/>
    <col min="11" max="11" width="2" style="346" customWidth="1"/>
    <col min="12" max="12" width="30.28515625" style="346" customWidth="1"/>
    <col min="13" max="13" width="2" style="346" customWidth="1"/>
    <col min="14" max="14" width="16.5703125" style="346" customWidth="1"/>
    <col min="15" max="16384" width="9.140625" style="346"/>
  </cols>
  <sheetData>
    <row r="1" spans="1:8" s="349" customFormat="1" ht="21" x14ac:dyDescent="0.55000000000000004">
      <c r="A1" s="347"/>
      <c r="B1" s="352"/>
      <c r="F1" s="353"/>
      <c r="G1" s="353"/>
      <c r="H1" s="353"/>
    </row>
    <row r="2" spans="1:8" s="349" customFormat="1" ht="21" x14ac:dyDescent="0.55000000000000004">
      <c r="A2" s="347"/>
      <c r="B2" s="378" t="s">
        <v>1209</v>
      </c>
      <c r="D2" s="377" t="s">
        <v>1255</v>
      </c>
      <c r="F2" s="353"/>
      <c r="G2" s="353"/>
      <c r="H2" s="353"/>
    </row>
    <row r="3" spans="1:8" s="349" customFormat="1" ht="21" x14ac:dyDescent="0.55000000000000004">
      <c r="A3" s="347"/>
      <c r="B3" s="352" t="s">
        <v>2464</v>
      </c>
      <c r="D3" s="349">
        <f>H75</f>
        <v>223926127000000</v>
      </c>
      <c r="F3" s="353"/>
      <c r="G3" s="353"/>
      <c r="H3" s="353"/>
    </row>
    <row r="4" spans="1:8" s="349" customFormat="1" ht="21" x14ac:dyDescent="0.55000000000000004">
      <c r="A4" s="347"/>
      <c r="B4" s="352" t="s">
        <v>1247</v>
      </c>
      <c r="F4" s="353"/>
      <c r="G4" s="353"/>
      <c r="H4" s="353"/>
    </row>
    <row r="5" spans="1:8" s="349" customFormat="1" ht="21" x14ac:dyDescent="0.55000000000000004">
      <c r="A5" s="347"/>
      <c r="B5" s="352" t="s">
        <v>1248</v>
      </c>
      <c r="D5" s="373">
        <f>F69</f>
        <v>532000000000</v>
      </c>
      <c r="F5" s="353"/>
      <c r="G5" s="353"/>
      <c r="H5" s="353"/>
    </row>
    <row r="6" spans="1:8" s="349" customFormat="1" ht="21" x14ac:dyDescent="0.55000000000000004">
      <c r="A6" s="347"/>
      <c r="B6" s="352" t="s">
        <v>1249</v>
      </c>
      <c r="D6" s="374">
        <f>F71</f>
        <v>9206264000000</v>
      </c>
      <c r="F6" s="353"/>
      <c r="G6" s="353"/>
      <c r="H6" s="353"/>
    </row>
    <row r="7" spans="1:8" s="349" customFormat="1" ht="21" x14ac:dyDescent="0.55000000000000004">
      <c r="A7" s="347"/>
      <c r="B7" s="352" t="s">
        <v>1251</v>
      </c>
      <c r="D7" s="374">
        <f>F74</f>
        <v>28200000000000</v>
      </c>
      <c r="F7" s="353"/>
      <c r="G7" s="353"/>
      <c r="H7" s="353"/>
    </row>
    <row r="8" spans="1:8" s="349" customFormat="1" ht="21" x14ac:dyDescent="0.55000000000000004">
      <c r="A8" s="347"/>
      <c r="B8" s="352" t="s">
        <v>1250</v>
      </c>
      <c r="D8" s="375">
        <f>F75</f>
        <v>178226127000000</v>
      </c>
      <c r="F8" s="353"/>
      <c r="G8" s="353"/>
      <c r="H8" s="353"/>
    </row>
    <row r="9" spans="1:8" s="349" customFormat="1" ht="21" x14ac:dyDescent="0.55000000000000004">
      <c r="A9" s="347"/>
      <c r="B9" s="352"/>
      <c r="D9" s="349">
        <f>D3-D5-D6-D7-D8</f>
        <v>7761736000000</v>
      </c>
      <c r="F9" s="353"/>
      <c r="G9" s="353"/>
      <c r="H9" s="353"/>
    </row>
    <row r="10" spans="1:8" s="349" customFormat="1" ht="21" x14ac:dyDescent="0.55000000000000004">
      <c r="A10" s="347"/>
      <c r="B10" s="352" t="s">
        <v>1252</v>
      </c>
      <c r="F10" s="353"/>
      <c r="G10" s="353"/>
      <c r="H10" s="353"/>
    </row>
    <row r="11" spans="1:8" s="349" customFormat="1" ht="21" x14ac:dyDescent="0.55000000000000004">
      <c r="A11" s="347"/>
      <c r="B11" s="352" t="s">
        <v>1253</v>
      </c>
      <c r="D11" s="373">
        <v>209559000000</v>
      </c>
      <c r="F11" s="353"/>
      <c r="G11" s="353"/>
      <c r="H11" s="353"/>
    </row>
    <row r="12" spans="1:8" s="349" customFormat="1" ht="21" x14ac:dyDescent="0.55000000000000004">
      <c r="A12" s="347"/>
      <c r="B12" s="352" t="s">
        <v>1254</v>
      </c>
      <c r="D12" s="375">
        <v>2337007000000</v>
      </c>
      <c r="F12" s="353"/>
      <c r="G12" s="353"/>
      <c r="H12" s="353"/>
    </row>
    <row r="13" spans="1:8" s="349" customFormat="1" ht="21.75" thickBot="1" x14ac:dyDescent="0.6">
      <c r="A13" s="347"/>
      <c r="B13" s="352" t="s">
        <v>2457</v>
      </c>
      <c r="D13" s="376">
        <f>D9+D11+D12</f>
        <v>10308302000000</v>
      </c>
      <c r="F13" s="353"/>
      <c r="G13" s="353"/>
      <c r="H13" s="353"/>
    </row>
    <row r="14" spans="1:8" s="349" customFormat="1" ht="21.75" thickTop="1" x14ac:dyDescent="0.55000000000000004">
      <c r="A14" s="347"/>
      <c r="B14" s="352"/>
      <c r="D14" s="358"/>
      <c r="F14" s="353"/>
      <c r="G14" s="353"/>
      <c r="H14" s="353"/>
    </row>
    <row r="15" spans="1:8" s="349" customFormat="1" ht="21" x14ac:dyDescent="0.55000000000000004">
      <c r="A15" s="347"/>
      <c r="B15" s="352"/>
      <c r="D15" s="358"/>
      <c r="F15" s="353"/>
      <c r="G15" s="353"/>
      <c r="H15" s="353"/>
    </row>
    <row r="16" spans="1:8" s="349" customFormat="1" ht="21" x14ac:dyDescent="0.55000000000000004">
      <c r="A16" s="347"/>
      <c r="B16" s="352"/>
      <c r="D16" s="358"/>
      <c r="F16" s="353"/>
      <c r="G16" s="353"/>
      <c r="H16" s="353"/>
    </row>
    <row r="17" spans="1:8" s="349" customFormat="1" ht="21" x14ac:dyDescent="0.55000000000000004">
      <c r="A17" s="347"/>
      <c r="B17" s="352"/>
      <c r="D17" s="358"/>
      <c r="F17" s="353"/>
      <c r="G17" s="353"/>
      <c r="H17" s="353"/>
    </row>
    <row r="18" spans="1:8" s="349" customFormat="1" ht="21" x14ac:dyDescent="0.55000000000000004">
      <c r="A18" s="347"/>
      <c r="B18" s="352"/>
      <c r="D18" s="358"/>
      <c r="F18" s="353"/>
      <c r="G18" s="353"/>
      <c r="H18" s="353"/>
    </row>
    <row r="19" spans="1:8" s="349" customFormat="1" ht="21" x14ac:dyDescent="0.55000000000000004">
      <c r="A19" s="347"/>
      <c r="B19" s="352"/>
      <c r="D19" s="358"/>
      <c r="F19" s="353"/>
      <c r="G19" s="353"/>
      <c r="H19" s="353"/>
    </row>
    <row r="20" spans="1:8" s="349" customFormat="1" ht="21" x14ac:dyDescent="0.55000000000000004">
      <c r="A20" s="347"/>
      <c r="B20" s="352"/>
      <c r="D20" s="358"/>
      <c r="F20" s="353"/>
      <c r="G20" s="353"/>
      <c r="H20" s="353"/>
    </row>
    <row r="21" spans="1:8" s="349" customFormat="1" ht="21" x14ac:dyDescent="0.55000000000000004">
      <c r="A21" s="347"/>
      <c r="B21" s="352"/>
      <c r="D21" s="358"/>
      <c r="F21" s="353"/>
      <c r="G21" s="353"/>
      <c r="H21" s="353"/>
    </row>
    <row r="22" spans="1:8" s="349" customFormat="1" ht="21" x14ac:dyDescent="0.55000000000000004">
      <c r="A22" s="347"/>
      <c r="B22" s="352"/>
      <c r="D22" s="358"/>
      <c r="F22" s="353"/>
      <c r="G22" s="353"/>
      <c r="H22" s="353"/>
    </row>
    <row r="23" spans="1:8" s="349" customFormat="1" ht="21" x14ac:dyDescent="0.55000000000000004">
      <c r="A23" s="347"/>
      <c r="B23" s="352"/>
      <c r="D23" s="358"/>
      <c r="F23" s="353"/>
      <c r="G23" s="353"/>
      <c r="H23" s="353"/>
    </row>
    <row r="24" spans="1:8" s="349" customFormat="1" ht="21" x14ac:dyDescent="0.55000000000000004">
      <c r="A24" s="347"/>
      <c r="B24" s="352"/>
      <c r="D24" s="358"/>
      <c r="F24" s="353"/>
      <c r="G24" s="353"/>
      <c r="H24" s="353"/>
    </row>
    <row r="25" spans="1:8" s="349" customFormat="1" ht="21" x14ac:dyDescent="0.55000000000000004">
      <c r="A25" s="347"/>
      <c r="B25" s="352"/>
      <c r="D25" s="358"/>
      <c r="F25" s="353"/>
      <c r="G25" s="353"/>
      <c r="H25" s="353"/>
    </row>
    <row r="26" spans="1:8" s="349" customFormat="1" ht="21" x14ac:dyDescent="0.55000000000000004">
      <c r="A26" s="347"/>
      <c r="B26" s="352"/>
      <c r="D26" s="358"/>
      <c r="F26" s="353"/>
      <c r="G26" s="353"/>
      <c r="H26" s="353"/>
    </row>
    <row r="27" spans="1:8" s="349" customFormat="1" ht="21" x14ac:dyDescent="0.55000000000000004">
      <c r="A27" s="347"/>
      <c r="B27" s="352"/>
      <c r="D27" s="358"/>
      <c r="F27" s="353"/>
      <c r="G27" s="353"/>
      <c r="H27" s="353"/>
    </row>
    <row r="28" spans="1:8" s="349" customFormat="1" ht="21" x14ac:dyDescent="0.55000000000000004">
      <c r="A28" s="347"/>
      <c r="B28" s="352"/>
      <c r="D28" s="358"/>
      <c r="F28" s="353"/>
      <c r="G28" s="353"/>
      <c r="H28" s="353"/>
    </row>
    <row r="29" spans="1:8" s="349" customFormat="1" ht="21" x14ac:dyDescent="0.55000000000000004">
      <c r="A29" s="347"/>
      <c r="B29" s="352"/>
      <c r="F29" s="353"/>
      <c r="G29" s="353"/>
      <c r="H29" s="353"/>
    </row>
    <row r="30" spans="1:8" s="349" customFormat="1" ht="21" x14ac:dyDescent="0.55000000000000004">
      <c r="A30" s="347"/>
      <c r="B30" s="352"/>
      <c r="F30" s="353"/>
      <c r="G30" s="353"/>
      <c r="H30" s="353"/>
    </row>
    <row r="31" spans="1:8" s="349" customFormat="1" ht="21" x14ac:dyDescent="0.55000000000000004">
      <c r="A31" s="347"/>
      <c r="B31" s="352"/>
      <c r="F31" s="353"/>
      <c r="G31" s="353"/>
      <c r="H31" s="353"/>
    </row>
    <row r="32" spans="1:8" s="349" customFormat="1" ht="21" x14ac:dyDescent="0.55000000000000004">
      <c r="A32" s="347"/>
      <c r="B32" s="352"/>
      <c r="F32" s="353"/>
      <c r="G32" s="353"/>
      <c r="H32" s="353"/>
    </row>
    <row r="33" spans="1:8" s="349" customFormat="1" ht="21" x14ac:dyDescent="0.55000000000000004">
      <c r="A33" s="347"/>
      <c r="B33" s="352"/>
      <c r="F33" s="353"/>
      <c r="G33" s="353"/>
      <c r="H33" s="353"/>
    </row>
    <row r="34" spans="1:8" s="349" customFormat="1" ht="21" x14ac:dyDescent="0.55000000000000004">
      <c r="A34" s="347"/>
      <c r="B34" s="352"/>
      <c r="F34" s="353"/>
      <c r="G34" s="353"/>
      <c r="H34" s="353"/>
    </row>
    <row r="35" spans="1:8" s="349" customFormat="1" ht="21" x14ac:dyDescent="0.55000000000000004">
      <c r="A35" s="347"/>
      <c r="B35" s="352"/>
      <c r="F35" s="353"/>
      <c r="G35" s="353"/>
      <c r="H35" s="353"/>
    </row>
    <row r="36" spans="1:8" s="349" customFormat="1" ht="21" x14ac:dyDescent="0.55000000000000004">
      <c r="A36" s="347"/>
      <c r="B36" s="352"/>
      <c r="F36" s="353"/>
      <c r="G36" s="353"/>
      <c r="H36" s="353"/>
    </row>
    <row r="37" spans="1:8" s="349" customFormat="1" ht="21" x14ac:dyDescent="0.55000000000000004">
      <c r="A37" s="347"/>
      <c r="B37" s="352"/>
      <c r="F37" s="353"/>
      <c r="G37" s="353"/>
      <c r="H37" s="353"/>
    </row>
    <row r="38" spans="1:8" s="349" customFormat="1" ht="21" x14ac:dyDescent="0.55000000000000004">
      <c r="A38" s="347"/>
      <c r="B38" s="352"/>
      <c r="F38" s="353"/>
      <c r="G38" s="353"/>
      <c r="H38" s="353"/>
    </row>
    <row r="39" spans="1:8" s="349" customFormat="1" ht="21" x14ac:dyDescent="0.55000000000000004">
      <c r="A39" s="347"/>
      <c r="B39" s="352"/>
      <c r="F39" s="353"/>
      <c r="G39" s="353"/>
      <c r="H39" s="353"/>
    </row>
    <row r="40" spans="1:8" s="349" customFormat="1" ht="21" x14ac:dyDescent="0.55000000000000004">
      <c r="A40" s="347"/>
      <c r="B40" s="352"/>
      <c r="F40" s="353"/>
      <c r="G40" s="353"/>
      <c r="H40" s="353"/>
    </row>
    <row r="41" spans="1:8" s="349" customFormat="1" ht="21" x14ac:dyDescent="0.55000000000000004">
      <c r="A41" s="347"/>
      <c r="B41" s="352"/>
      <c r="F41" s="353"/>
      <c r="G41" s="353"/>
      <c r="H41" s="353"/>
    </row>
    <row r="42" spans="1:8" s="349" customFormat="1" ht="21" x14ac:dyDescent="0.55000000000000004">
      <c r="A42" s="347"/>
      <c r="B42" s="632" t="s">
        <v>2458</v>
      </c>
      <c r="F42" s="353"/>
      <c r="G42" s="353"/>
      <c r="H42" s="353"/>
    </row>
    <row r="43" spans="1:8" s="349" customFormat="1" ht="21" x14ac:dyDescent="0.55000000000000004">
      <c r="A43" s="347"/>
      <c r="B43" s="378" t="s">
        <v>1221</v>
      </c>
      <c r="D43" s="379" t="s">
        <v>1255</v>
      </c>
      <c r="F43" s="353"/>
      <c r="G43" s="353"/>
      <c r="H43" s="353"/>
    </row>
    <row r="44" spans="1:8" s="349" customFormat="1" ht="21" x14ac:dyDescent="0.55000000000000004">
      <c r="A44" s="347"/>
      <c r="B44" s="352" t="s">
        <v>1259</v>
      </c>
      <c r="D44" s="373">
        <f t="shared" ref="D44:D46" si="0">D5*45%</f>
        <v>239400000000</v>
      </c>
      <c r="F44" s="353"/>
      <c r="G44" s="353"/>
      <c r="H44" s="353"/>
    </row>
    <row r="45" spans="1:8" s="349" customFormat="1" ht="21" x14ac:dyDescent="0.55000000000000004">
      <c r="A45" s="347"/>
      <c r="B45" s="352" t="s">
        <v>1258</v>
      </c>
      <c r="D45" s="374">
        <f t="shared" si="0"/>
        <v>4142818800000</v>
      </c>
      <c r="F45" s="353"/>
      <c r="G45" s="353"/>
      <c r="H45" s="353"/>
    </row>
    <row r="46" spans="1:8" s="349" customFormat="1" ht="21" x14ac:dyDescent="0.55000000000000004">
      <c r="A46" s="347"/>
      <c r="B46" s="352" t="s">
        <v>1257</v>
      </c>
      <c r="D46" s="374">
        <f t="shared" si="0"/>
        <v>12690000000000</v>
      </c>
      <c r="F46" s="353"/>
      <c r="G46" s="353"/>
      <c r="H46" s="353"/>
    </row>
    <row r="47" spans="1:8" s="349" customFormat="1" ht="21" x14ac:dyDescent="0.55000000000000004">
      <c r="A47" s="347"/>
      <c r="B47" s="352" t="s">
        <v>2459</v>
      </c>
      <c r="D47" s="375">
        <f>D8*45%</f>
        <v>80201757150000</v>
      </c>
      <c r="F47" s="353"/>
      <c r="G47" s="353"/>
      <c r="H47" s="353"/>
    </row>
    <row r="48" spans="1:8" s="349" customFormat="1" ht="21" x14ac:dyDescent="0.55000000000000004">
      <c r="A48" s="347"/>
      <c r="B48" s="352" t="s">
        <v>1256</v>
      </c>
      <c r="F48" s="353"/>
      <c r="G48" s="353"/>
      <c r="H48" s="353"/>
    </row>
    <row r="49" spans="1:11" s="349" customFormat="1" ht="21" x14ac:dyDescent="0.55000000000000004">
      <c r="A49" s="347"/>
      <c r="B49" s="352" t="s">
        <v>2461</v>
      </c>
      <c r="D49" s="373">
        <v>209559000000</v>
      </c>
      <c r="F49" s="353"/>
      <c r="G49" s="353"/>
      <c r="H49" s="353"/>
    </row>
    <row r="50" spans="1:11" s="349" customFormat="1" ht="21" x14ac:dyDescent="0.55000000000000004">
      <c r="A50" s="347"/>
      <c r="B50" s="352" t="s">
        <v>2460</v>
      </c>
      <c r="D50" s="374">
        <v>2337007000000</v>
      </c>
      <c r="F50" s="353"/>
      <c r="G50" s="353"/>
      <c r="H50" s="353"/>
    </row>
    <row r="51" spans="1:11" s="349" customFormat="1" ht="21.75" thickBot="1" x14ac:dyDescent="0.6">
      <c r="A51" s="347"/>
      <c r="B51" s="352"/>
      <c r="D51" s="376"/>
      <c r="F51" s="353"/>
      <c r="G51" s="353"/>
      <c r="H51" s="353"/>
    </row>
    <row r="52" spans="1:11" s="349" customFormat="1" ht="21.75" thickTop="1" x14ac:dyDescent="0.55000000000000004">
      <c r="A52" s="347"/>
      <c r="B52" s="352" t="s">
        <v>1221</v>
      </c>
      <c r="D52" s="349">
        <f>+D44+D45+D46+D47-D49-D50</f>
        <v>94727409950000</v>
      </c>
      <c r="F52" s="353"/>
      <c r="G52" s="353"/>
      <c r="H52" s="353"/>
    </row>
    <row r="53" spans="1:11" s="349" customFormat="1" ht="21" x14ac:dyDescent="0.55000000000000004">
      <c r="A53" s="347"/>
      <c r="B53" s="352"/>
      <c r="F53" s="353"/>
      <c r="G53" s="353"/>
      <c r="H53" s="353"/>
    </row>
    <row r="54" spans="1:11" s="349" customFormat="1" ht="21" x14ac:dyDescent="0.55000000000000004">
      <c r="A54" s="347"/>
      <c r="B54" s="352"/>
      <c r="F54" s="353"/>
      <c r="G54" s="353"/>
      <c r="H54" s="353"/>
    </row>
    <row r="55" spans="1:11" s="349" customFormat="1" ht="21" x14ac:dyDescent="0.55000000000000004">
      <c r="A55" s="347"/>
      <c r="B55" s="352"/>
      <c r="F55" s="353"/>
      <c r="G55" s="353"/>
      <c r="H55" s="353"/>
    </row>
    <row r="56" spans="1:11" s="349" customFormat="1" ht="21" x14ac:dyDescent="0.55000000000000004">
      <c r="A56" s="347"/>
      <c r="B56" s="352"/>
      <c r="F56" s="353"/>
      <c r="G56" s="353"/>
      <c r="H56" s="353"/>
    </row>
    <row r="57" spans="1:11" s="349" customFormat="1" ht="21" x14ac:dyDescent="0.55000000000000004">
      <c r="A57" s="347"/>
      <c r="B57" s="352"/>
      <c r="F57" s="353"/>
      <c r="G57" s="353"/>
      <c r="H57" s="353"/>
    </row>
    <row r="58" spans="1:11" s="349" customFormat="1" ht="21" x14ac:dyDescent="0.55000000000000004">
      <c r="A58" s="347"/>
      <c r="B58" s="352"/>
      <c r="F58" s="353"/>
      <c r="G58" s="353"/>
      <c r="H58" s="353"/>
    </row>
    <row r="59" spans="1:11" s="349" customFormat="1" ht="21" x14ac:dyDescent="0.55000000000000004">
      <c r="A59" s="347"/>
      <c r="B59" s="352"/>
      <c r="F59" s="353"/>
      <c r="G59" s="353"/>
      <c r="H59" s="353"/>
    </row>
    <row r="60" spans="1:11" s="349" customFormat="1" ht="21" x14ac:dyDescent="0.55000000000000004">
      <c r="A60" s="347"/>
      <c r="B60" s="352"/>
      <c r="F60" s="353"/>
      <c r="G60" s="353"/>
      <c r="H60" s="353"/>
    </row>
    <row r="61" spans="1:11" s="349" customFormat="1" ht="21" x14ac:dyDescent="0.55000000000000004">
      <c r="A61" s="347" t="s">
        <v>1227</v>
      </c>
      <c r="B61" s="348" t="s">
        <v>1228</v>
      </c>
    </row>
    <row r="62" spans="1:11" s="349" customFormat="1" ht="21" customHeight="1" x14ac:dyDescent="0.5">
      <c r="A62" s="350"/>
      <c r="B62" s="647" t="s">
        <v>1229</v>
      </c>
      <c r="C62" s="647"/>
      <c r="D62" s="647"/>
      <c r="E62" s="647"/>
      <c r="F62" s="647"/>
      <c r="G62" s="647"/>
      <c r="H62" s="647"/>
      <c r="I62" s="647"/>
      <c r="J62" s="647"/>
      <c r="K62" s="351"/>
    </row>
    <row r="63" spans="1:11" s="349" customFormat="1" ht="21" x14ac:dyDescent="0.55000000000000004">
      <c r="A63" s="347"/>
      <c r="B63" s="647"/>
      <c r="C63" s="647"/>
      <c r="D63" s="647"/>
      <c r="E63" s="647"/>
      <c r="F63" s="647"/>
      <c r="G63" s="647"/>
      <c r="H63" s="647"/>
      <c r="I63" s="647"/>
      <c r="J63" s="647"/>
      <c r="K63" s="351"/>
    </row>
    <row r="64" spans="1:11" s="349" customFormat="1" ht="21" x14ac:dyDescent="0.55000000000000004">
      <c r="A64" s="347"/>
      <c r="B64" s="647"/>
      <c r="C64" s="647"/>
      <c r="D64" s="647"/>
      <c r="E64" s="647"/>
      <c r="F64" s="647"/>
      <c r="G64" s="647"/>
      <c r="H64" s="647"/>
      <c r="I64" s="647"/>
      <c r="J64" s="647"/>
      <c r="K64" s="351"/>
    </row>
    <row r="65" spans="1:12" s="349" customFormat="1" ht="21" x14ac:dyDescent="0.55000000000000004">
      <c r="A65" s="347"/>
      <c r="B65" s="352"/>
      <c r="F65" s="353"/>
      <c r="G65" s="353"/>
      <c r="H65" s="353"/>
    </row>
    <row r="66" spans="1:12" s="349" customFormat="1" ht="39" x14ac:dyDescent="0.55000000000000004">
      <c r="A66" s="347"/>
      <c r="B66" s="354" t="s">
        <v>1230</v>
      </c>
      <c r="D66" s="354" t="s">
        <v>1231</v>
      </c>
      <c r="F66" s="354" t="s">
        <v>1232</v>
      </c>
      <c r="G66" s="355"/>
      <c r="H66" s="354" t="s">
        <v>1233</v>
      </c>
      <c r="J66" s="354" t="s">
        <v>1234</v>
      </c>
      <c r="K66" s="356"/>
      <c r="L66" s="356"/>
    </row>
    <row r="67" spans="1:12" s="349" customFormat="1" ht="21" x14ac:dyDescent="0.55000000000000004">
      <c r="A67" s="347"/>
      <c r="B67" s="357"/>
      <c r="D67" s="357" t="s">
        <v>1235</v>
      </c>
      <c r="F67" s="357" t="str">
        <f>[1]Sheet1!A1</f>
        <v>میلیون ریال</v>
      </c>
      <c r="G67" s="355"/>
      <c r="H67" s="357" t="str">
        <f>[1]Sheet1!A1</f>
        <v>میلیون ریال</v>
      </c>
      <c r="J67" s="357"/>
      <c r="K67" s="358"/>
      <c r="L67" s="358"/>
    </row>
    <row r="68" spans="1:12" customFormat="1" ht="18.75" x14ac:dyDescent="0.45">
      <c r="B68" s="359" t="s">
        <v>1236</v>
      </c>
      <c r="C68" s="360"/>
      <c r="D68" s="361">
        <v>0</v>
      </c>
      <c r="E68" s="362"/>
      <c r="F68" s="363">
        <v>0</v>
      </c>
      <c r="G68" s="364"/>
      <c r="H68" s="363">
        <v>39120000000</v>
      </c>
      <c r="I68" s="365"/>
      <c r="J68" s="646" t="s">
        <v>1237</v>
      </c>
      <c r="K68" s="646"/>
      <c r="L68" s="646"/>
    </row>
    <row r="69" spans="1:12" customFormat="1" ht="18.75" x14ac:dyDescent="0.45">
      <c r="B69" s="359">
        <v>1371</v>
      </c>
      <c r="C69" s="360"/>
      <c r="D69" s="366">
        <v>1359.9182004089978</v>
      </c>
      <c r="E69" s="362"/>
      <c r="F69" s="363">
        <v>532000000000</v>
      </c>
      <c r="G69" s="364"/>
      <c r="H69" s="363">
        <v>571120000000</v>
      </c>
      <c r="I69" s="365"/>
      <c r="J69" s="646" t="s">
        <v>1238</v>
      </c>
      <c r="K69" s="646"/>
      <c r="L69" s="646"/>
    </row>
    <row r="70" spans="1:12" customFormat="1" ht="18.75" x14ac:dyDescent="0.45">
      <c r="B70" s="359">
        <v>1379</v>
      </c>
      <c r="C70" s="360"/>
      <c r="D70" s="366">
        <v>115.56240369799693</v>
      </c>
      <c r="E70" s="362"/>
      <c r="F70" s="363">
        <v>660000000000</v>
      </c>
      <c r="G70" s="364"/>
      <c r="H70" s="363">
        <v>1231120000000</v>
      </c>
      <c r="I70" s="365"/>
      <c r="J70" s="646" t="s">
        <v>1239</v>
      </c>
      <c r="K70" s="646"/>
      <c r="L70" s="646"/>
    </row>
    <row r="71" spans="1:12" s="349" customFormat="1" ht="21" x14ac:dyDescent="0.55000000000000004">
      <c r="A71" s="347"/>
      <c r="B71" s="359">
        <v>1383</v>
      </c>
      <c r="C71" s="360"/>
      <c r="D71" s="366">
        <v>747.79582818896608</v>
      </c>
      <c r="E71" s="362"/>
      <c r="F71" s="363">
        <v>9206264000000</v>
      </c>
      <c r="G71" s="364"/>
      <c r="H71" s="363">
        <v>10437384000000</v>
      </c>
      <c r="I71" s="365"/>
      <c r="J71" s="646" t="s">
        <v>1240</v>
      </c>
      <c r="K71" s="646"/>
      <c r="L71" s="646"/>
    </row>
    <row r="72" spans="1:12" s="349" customFormat="1" ht="21" x14ac:dyDescent="0.55000000000000004">
      <c r="A72" s="347"/>
      <c r="B72" s="359">
        <v>1389</v>
      </c>
      <c r="C72" s="360"/>
      <c r="D72" s="366">
        <v>30.000000000000011</v>
      </c>
      <c r="E72" s="362"/>
      <c r="F72" s="363">
        <v>3131215200000.001</v>
      </c>
      <c r="G72" s="364"/>
      <c r="H72" s="363">
        <v>13568599200000.002</v>
      </c>
      <c r="I72" s="365"/>
      <c r="J72" s="646" t="s">
        <v>1241</v>
      </c>
      <c r="K72" s="646"/>
      <c r="L72" s="646"/>
    </row>
    <row r="73" spans="1:12" s="349" customFormat="1" ht="20.100000000000001" customHeight="1" x14ac:dyDescent="0.55000000000000004">
      <c r="A73" s="347"/>
      <c r="B73" s="359">
        <v>1390</v>
      </c>
      <c r="C73" s="360"/>
      <c r="D73" s="366">
        <v>28.974256974146588</v>
      </c>
      <c r="E73" s="367" t="s">
        <v>1242</v>
      </c>
      <c r="F73" s="363">
        <v>3931400799999.999</v>
      </c>
      <c r="G73" s="364"/>
      <c r="H73" s="363">
        <v>17500000000000</v>
      </c>
      <c r="I73" s="365"/>
      <c r="J73" s="646" t="s">
        <v>1243</v>
      </c>
      <c r="K73" s="646"/>
      <c r="L73" s="646"/>
    </row>
    <row r="74" spans="1:12" s="349" customFormat="1" ht="20.100000000000001" customHeight="1" x14ac:dyDescent="0.55000000000000004">
      <c r="A74" s="347"/>
      <c r="B74" s="359">
        <v>1393</v>
      </c>
      <c r="C74" s="368"/>
      <c r="D74" s="366">
        <v>161.14285714285714</v>
      </c>
      <c r="E74" s="362"/>
      <c r="F74" s="363">
        <v>28200000000000</v>
      </c>
      <c r="G74" s="364"/>
      <c r="H74" s="363">
        <v>45700000000000</v>
      </c>
      <c r="I74" s="369"/>
      <c r="J74" s="646" t="s">
        <v>1244</v>
      </c>
      <c r="K74" s="646"/>
      <c r="L74" s="646"/>
    </row>
    <row r="75" spans="1:12" s="349" customFormat="1" ht="20.100000000000001" customHeight="1" x14ac:dyDescent="0.55000000000000004">
      <c r="A75" s="347"/>
      <c r="B75" s="359" t="s">
        <v>1245</v>
      </c>
      <c r="C75" s="368"/>
      <c r="D75" s="366">
        <v>389.991525641137</v>
      </c>
      <c r="E75" s="362"/>
      <c r="F75" s="363">
        <v>178226127000000</v>
      </c>
      <c r="G75" s="364"/>
      <c r="H75" s="363">
        <v>223926127000000</v>
      </c>
      <c r="I75" s="369"/>
      <c r="J75" s="646" t="s">
        <v>1246</v>
      </c>
      <c r="K75" s="646"/>
      <c r="L75" s="646"/>
    </row>
    <row r="76" spans="1:12" s="344" customFormat="1" ht="21" x14ac:dyDescent="0.55000000000000004">
      <c r="A76" s="343"/>
      <c r="B76" s="370"/>
      <c r="C76" s="370"/>
      <c r="D76" s="370"/>
      <c r="E76" s="370"/>
      <c r="F76" s="370"/>
      <c r="G76" s="370"/>
      <c r="H76" s="371"/>
      <c r="I76" s="370"/>
      <c r="J76" s="370"/>
    </row>
    <row r="78" spans="1:12" x14ac:dyDescent="0.2">
      <c r="B78" s="381" t="s">
        <v>1207</v>
      </c>
      <c r="D78" s="346" t="s">
        <v>1262</v>
      </c>
    </row>
    <row r="79" spans="1:12" ht="18.75" x14ac:dyDescent="0.2">
      <c r="B79" s="372" t="s">
        <v>1260</v>
      </c>
      <c r="D79" s="342">
        <v>-109512939782704</v>
      </c>
    </row>
    <row r="80" spans="1:12" ht="18.75" x14ac:dyDescent="0.2">
      <c r="B80" s="330" t="s">
        <v>1212</v>
      </c>
      <c r="D80" s="342">
        <v>7089101661003</v>
      </c>
    </row>
    <row r="81" spans="2:4" ht="18.75" x14ac:dyDescent="0.2">
      <c r="B81" s="330" t="s">
        <v>1213</v>
      </c>
      <c r="D81" s="342">
        <v>4724043966679</v>
      </c>
    </row>
    <row r="82" spans="2:4" ht="18.75" x14ac:dyDescent="0.2">
      <c r="B82" s="330" t="s">
        <v>1261</v>
      </c>
      <c r="D82" s="380">
        <v>8149599974251</v>
      </c>
    </row>
  </sheetData>
  <mergeCells count="9">
    <mergeCell ref="J75:L75"/>
    <mergeCell ref="B62:J64"/>
    <mergeCell ref="J68:L68"/>
    <mergeCell ref="J69:L69"/>
    <mergeCell ref="J70:L70"/>
    <mergeCell ref="J71:L71"/>
    <mergeCell ref="J72:L72"/>
    <mergeCell ref="J73:L73"/>
    <mergeCell ref="J74:L74"/>
  </mergeCell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B3:H22"/>
  <sheetViews>
    <sheetView rightToLeft="1" workbookViewId="0">
      <selection activeCell="D20" sqref="D20"/>
    </sheetView>
  </sheetViews>
  <sheetFormatPr defaultRowHeight="12.75" x14ac:dyDescent="0.2"/>
  <cols>
    <col min="2" max="2" width="41.28515625" customWidth="1"/>
    <col min="3" max="3" width="1" customWidth="1"/>
    <col min="4" max="4" width="21.140625" customWidth="1"/>
    <col min="5" max="5" width="0.85546875" customWidth="1"/>
    <col min="6" max="6" width="26.140625" customWidth="1"/>
    <col min="7" max="7" width="1" customWidth="1"/>
    <col min="8" max="8" width="19.7109375" customWidth="1"/>
  </cols>
  <sheetData>
    <row r="3" spans="2:8" ht="37.5" thickBot="1" x14ac:dyDescent="0.9">
      <c r="B3" s="700" t="s">
        <v>236</v>
      </c>
      <c r="C3" s="700"/>
      <c r="D3" s="700"/>
      <c r="E3" s="700"/>
      <c r="F3" s="700"/>
    </row>
    <row r="4" spans="2:8" ht="26.25" x14ac:dyDescent="0.65">
      <c r="B4" s="295" t="s">
        <v>1164</v>
      </c>
      <c r="D4" s="298" t="s">
        <v>1177</v>
      </c>
      <c r="F4" s="298" t="s">
        <v>1178</v>
      </c>
      <c r="H4" s="298" t="s">
        <v>1185</v>
      </c>
    </row>
    <row r="5" spans="2:8" ht="22.5" x14ac:dyDescent="0.55000000000000004">
      <c r="B5" s="296" t="s">
        <v>1165</v>
      </c>
      <c r="D5" s="299" t="s">
        <v>1179</v>
      </c>
      <c r="F5" s="299" t="s">
        <v>1179</v>
      </c>
    </row>
    <row r="6" spans="2:8" ht="18.75" x14ac:dyDescent="0.45">
      <c r="B6" s="297" t="s">
        <v>1166</v>
      </c>
      <c r="D6" s="300">
        <v>142217745615583</v>
      </c>
      <c r="F6" s="300" t="e">
        <f>#REF!</f>
        <v>#REF!</v>
      </c>
      <c r="H6" s="300" t="e">
        <f>D6-F6</f>
        <v>#REF!</v>
      </c>
    </row>
    <row r="7" spans="2:8" ht="18.75" x14ac:dyDescent="0.45">
      <c r="B7" s="297" t="s">
        <v>1167</v>
      </c>
      <c r="D7" s="300">
        <v>32420369674579</v>
      </c>
      <c r="F7" s="300" t="e">
        <f>#REF!+#REF!+#REF!+#REF!+#REF!+#REF!</f>
        <v>#REF!</v>
      </c>
      <c r="H7" s="300" t="e">
        <f t="shared" ref="H7:H22" si="0">D7-F7</f>
        <v>#REF!</v>
      </c>
    </row>
    <row r="8" spans="2:8" ht="18.75" x14ac:dyDescent="0.45">
      <c r="B8" s="297" t="s">
        <v>140</v>
      </c>
      <c r="D8" s="300">
        <v>402923136296625.88</v>
      </c>
      <c r="F8" s="300" t="e">
        <f>#REF!</f>
        <v>#REF!</v>
      </c>
      <c r="H8" s="300" t="e">
        <f t="shared" si="0"/>
        <v>#REF!</v>
      </c>
    </row>
    <row r="9" spans="2:8" ht="18.75" x14ac:dyDescent="0.45">
      <c r="B9" s="297" t="s">
        <v>1168</v>
      </c>
      <c r="D9" s="300">
        <v>267955033806</v>
      </c>
      <c r="F9" s="300" t="e">
        <f>#REF!</f>
        <v>#REF!</v>
      </c>
      <c r="H9" s="300" t="e">
        <f t="shared" si="0"/>
        <v>#REF!</v>
      </c>
    </row>
    <row r="10" spans="2:8" ht="18.75" x14ac:dyDescent="0.45">
      <c r="B10" s="297" t="s">
        <v>1169</v>
      </c>
      <c r="D10" s="300">
        <v>688013358111779.38</v>
      </c>
      <c r="F10" s="300" t="e">
        <f>#REF!+#REF!+#REF!+#REF!+#REF!+#REF!+#REF!+#REF!+#REF!+#REF!</f>
        <v>#REF!</v>
      </c>
      <c r="H10" s="300" t="e">
        <f t="shared" si="0"/>
        <v>#REF!</v>
      </c>
    </row>
    <row r="11" spans="2:8" ht="18.75" x14ac:dyDescent="0.45">
      <c r="B11" s="297" t="s">
        <v>1170</v>
      </c>
      <c r="D11" s="300">
        <v>150987922034527</v>
      </c>
      <c r="F11" s="300" t="e">
        <f>SUM(#REF!)+' داراییهای موزون به ریسک بازار '!C5+'سرمایه نظارتی'!#REF!+'سرمایه نظارتی'!#REF!+'سرمایه نظارتی'!#REF!</f>
        <v>#REF!</v>
      </c>
      <c r="H11" s="300" t="e">
        <f t="shared" si="0"/>
        <v>#REF!</v>
      </c>
    </row>
    <row r="12" spans="2:8" ht="18.75" x14ac:dyDescent="0.45">
      <c r="B12" s="297" t="s">
        <v>1171</v>
      </c>
      <c r="D12" s="300">
        <v>19652056630031</v>
      </c>
      <c r="F12" s="300" t="e">
        <f>#REF!</f>
        <v>#REF!</v>
      </c>
      <c r="H12" s="300" t="e">
        <f t="shared" si="0"/>
        <v>#REF!</v>
      </c>
    </row>
    <row r="13" spans="2:8" ht="18.75" x14ac:dyDescent="0.45">
      <c r="B13" s="297" t="s">
        <v>1172</v>
      </c>
      <c r="D13" s="300">
        <v>82654487720475</v>
      </c>
      <c r="F13" s="300" t="e">
        <f>#REF!</f>
        <v>#REF!</v>
      </c>
      <c r="H13" s="300" t="e">
        <f t="shared" si="0"/>
        <v>#REF!</v>
      </c>
    </row>
    <row r="14" spans="2:8" ht="18.75" x14ac:dyDescent="0.45">
      <c r="B14" s="297" t="s">
        <v>1173</v>
      </c>
      <c r="D14" s="300">
        <v>156543853206648</v>
      </c>
      <c r="F14" s="300" t="e">
        <f>#REF!</f>
        <v>#REF!</v>
      </c>
      <c r="H14" s="300" t="e">
        <f t="shared" si="0"/>
        <v>#REF!</v>
      </c>
    </row>
    <row r="15" spans="2:8" ht="18.75" x14ac:dyDescent="0.45">
      <c r="B15" s="297" t="s">
        <v>1174</v>
      </c>
      <c r="D15" s="300">
        <v>9641631005415</v>
      </c>
      <c r="F15" s="300">
        <f>کدینگ!M522</f>
        <v>9641631005415</v>
      </c>
      <c r="H15" s="300">
        <f t="shared" si="0"/>
        <v>0</v>
      </c>
    </row>
    <row r="16" spans="2:8" ht="18.75" x14ac:dyDescent="0.45">
      <c r="B16" s="297" t="s">
        <v>1175</v>
      </c>
      <c r="D16" s="300">
        <v>144728599238446</v>
      </c>
      <c r="F16" s="300" t="e">
        <f>#REF!</f>
        <v>#REF!</v>
      </c>
      <c r="H16" s="300" t="e">
        <f t="shared" si="0"/>
        <v>#REF!</v>
      </c>
    </row>
    <row r="17" spans="2:8" ht="18.75" x14ac:dyDescent="0.45">
      <c r="B17" s="297" t="s">
        <v>1176</v>
      </c>
      <c r="D17" s="300">
        <v>111275275453333.97</v>
      </c>
      <c r="F17" s="300">
        <f>کدینگ!M528</f>
        <v>111275275453333.97</v>
      </c>
      <c r="H17" s="300">
        <f t="shared" si="0"/>
        <v>0</v>
      </c>
    </row>
    <row r="18" spans="2:8" ht="21.75" thickBot="1" x14ac:dyDescent="0.45">
      <c r="B18" s="301" t="s">
        <v>1180</v>
      </c>
      <c r="D18" s="302">
        <f>SUM(D6:D17)</f>
        <v>1941326390021249.3</v>
      </c>
      <c r="F18" s="302" t="e">
        <f>SUM(F6:F17)</f>
        <v>#REF!</v>
      </c>
      <c r="H18" s="302" t="e">
        <f t="shared" si="0"/>
        <v>#REF!</v>
      </c>
    </row>
    <row r="19" spans="2:8" ht="13.5" thickTop="1" x14ac:dyDescent="0.2"/>
    <row r="20" spans="2:8" ht="18.75" x14ac:dyDescent="0.45">
      <c r="B20" s="297" t="s">
        <v>1181</v>
      </c>
      <c r="D20" s="300">
        <v>238414780479463</v>
      </c>
      <c r="F20" s="300" t="e">
        <f>#REF!</f>
        <v>#REF!</v>
      </c>
      <c r="H20" s="300" t="e">
        <f t="shared" si="0"/>
        <v>#REF!</v>
      </c>
    </row>
    <row r="21" spans="2:8" ht="18.75" x14ac:dyDescent="0.45">
      <c r="B21" s="297" t="s">
        <v>1182</v>
      </c>
      <c r="D21" s="300">
        <v>300510102194129</v>
      </c>
      <c r="F21" s="300" t="e">
        <f>#REF!</f>
        <v>#REF!</v>
      </c>
      <c r="H21" s="300" t="e">
        <f t="shared" si="0"/>
        <v>#REF!</v>
      </c>
    </row>
    <row r="22" spans="2:8" ht="18.75" x14ac:dyDescent="0.45">
      <c r="B22" s="297" t="s">
        <v>1183</v>
      </c>
      <c r="D22" s="300">
        <v>129724118217850</v>
      </c>
      <c r="F22" s="300" t="e">
        <f>#REF!</f>
        <v>#REF!</v>
      </c>
      <c r="H22" s="300" t="e">
        <f t="shared" si="0"/>
        <v>#REF!</v>
      </c>
    </row>
  </sheetData>
  <mergeCells count="1">
    <mergeCell ref="B3:F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C1:G26"/>
  <sheetViews>
    <sheetView rightToLeft="1" topLeftCell="A13" workbookViewId="0">
      <selection activeCell="F31" sqref="F31"/>
    </sheetView>
  </sheetViews>
  <sheetFormatPr defaultRowHeight="12.75" x14ac:dyDescent="0.2"/>
  <cols>
    <col min="3" max="3" width="49.5703125" customWidth="1"/>
    <col min="5" max="5" width="23.28515625" bestFit="1" customWidth="1"/>
    <col min="6" max="6" width="30.28515625" customWidth="1"/>
    <col min="7" max="7" width="22.7109375" customWidth="1"/>
  </cols>
  <sheetData>
    <row r="1" spans="3:7" ht="13.5" thickBot="1" x14ac:dyDescent="0.25"/>
    <row r="2" spans="3:7" ht="24" thickBot="1" x14ac:dyDescent="0.4">
      <c r="C2" s="702" t="s">
        <v>1859</v>
      </c>
      <c r="D2" s="703"/>
      <c r="E2" s="703"/>
      <c r="F2" s="703"/>
      <c r="G2" s="704"/>
    </row>
    <row r="4" spans="3:7" ht="22.5" x14ac:dyDescent="0.55000000000000004">
      <c r="C4" s="701" t="s">
        <v>234</v>
      </c>
      <c r="D4" s="701"/>
      <c r="E4" s="274">
        <f>'غیر مشارکتی سایر تسهیلات-'!D861+' غیر  مشارکتی املاک مسکونی'!D18</f>
        <v>194052484827290</v>
      </c>
      <c r="F4" s="274">
        <v>194052484827290</v>
      </c>
      <c r="G4" s="274">
        <f>F4-E4</f>
        <v>0</v>
      </c>
    </row>
    <row r="5" spans="3:7" ht="22.5" x14ac:dyDescent="0.55000000000000004">
      <c r="C5" s="701" t="s">
        <v>252</v>
      </c>
      <c r="D5" s="701"/>
      <c r="E5" s="274">
        <f>'غیر مشارکتی سایر تسهیلات-'!D875+' غیر  مشارکتی املاک مسکونی'!D31</f>
        <v>33162815205718</v>
      </c>
      <c r="F5" s="274">
        <v>33162815205718</v>
      </c>
      <c r="G5" s="274">
        <f t="shared" ref="G5:G17" si="0">F5-E5</f>
        <v>0</v>
      </c>
    </row>
    <row r="6" spans="3:7" ht="22.5" x14ac:dyDescent="0.55000000000000004">
      <c r="C6" s="701" t="s">
        <v>254</v>
      </c>
      <c r="D6" s="701"/>
      <c r="E6" s="274">
        <f>'غیر مشارکتی سایر تسهیلات-'!D890</f>
        <v>506302587902</v>
      </c>
      <c r="F6" s="274">
        <v>506302587902</v>
      </c>
      <c r="G6" s="274">
        <f t="shared" si="0"/>
        <v>0</v>
      </c>
    </row>
    <row r="7" spans="3:7" ht="22.5" x14ac:dyDescent="0.55000000000000004">
      <c r="C7" s="701" t="s">
        <v>255</v>
      </c>
      <c r="D7" s="701"/>
      <c r="E7" s="274">
        <f>'غیر مشارکتی سایر تسهیلات-'!D904</f>
        <v>1204671444431</v>
      </c>
      <c r="F7" s="274">
        <v>1204671444431</v>
      </c>
      <c r="G7" s="274">
        <f t="shared" si="0"/>
        <v>0</v>
      </c>
    </row>
    <row r="8" spans="3:7" ht="22.5" x14ac:dyDescent="0.55000000000000004">
      <c r="C8" s="701" t="s">
        <v>256</v>
      </c>
      <c r="D8" s="701"/>
      <c r="E8" s="274">
        <f>'غیر مشارکتی سایر تسهیلات-'!D918</f>
        <v>26999947429735</v>
      </c>
      <c r="F8" s="274">
        <v>26999947429735</v>
      </c>
      <c r="G8" s="274">
        <f t="shared" si="0"/>
        <v>0</v>
      </c>
    </row>
    <row r="9" spans="3:7" ht="22.5" x14ac:dyDescent="0.55000000000000004">
      <c r="C9" s="701" t="s">
        <v>251</v>
      </c>
      <c r="D9" s="701"/>
      <c r="E9" s="274">
        <f>'غیر مشارکتی سایر تسهیلات-'!D938+'غیر مشارکتی سایر تسهیلات-'!D939+'غیر مشارکتی سایر تسهیلات-'!D941</f>
        <v>70894395408618</v>
      </c>
      <c r="F9" s="274">
        <v>70894395408618</v>
      </c>
      <c r="G9" s="274">
        <f t="shared" si="0"/>
        <v>0</v>
      </c>
    </row>
    <row r="10" spans="3:7" ht="22.5" x14ac:dyDescent="0.55000000000000004">
      <c r="C10" s="701" t="s">
        <v>264</v>
      </c>
      <c r="D10" s="701"/>
      <c r="E10" s="274">
        <f>'غیر مشارکتی سایر تسهیلات-'!D932</f>
        <v>0</v>
      </c>
      <c r="F10" s="274">
        <v>0</v>
      </c>
      <c r="G10" s="274">
        <f t="shared" si="0"/>
        <v>0</v>
      </c>
    </row>
    <row r="11" spans="3:7" ht="22.5" x14ac:dyDescent="0.55000000000000004">
      <c r="C11" s="701" t="s">
        <v>258</v>
      </c>
      <c r="D11" s="701"/>
      <c r="E11" s="274">
        <f>'غیر مشارکتی سایر تسهیلات-'!D963+' غیر  مشارکتی املاک مسکونی'!D41</f>
        <v>47928398167139</v>
      </c>
      <c r="F11" s="274">
        <v>47928398167139</v>
      </c>
      <c r="G11" s="274">
        <f t="shared" si="0"/>
        <v>0</v>
      </c>
    </row>
    <row r="12" spans="3:7" ht="22.5" x14ac:dyDescent="0.55000000000000004">
      <c r="C12" s="701" t="s">
        <v>259</v>
      </c>
      <c r="D12" s="701"/>
      <c r="E12" s="274">
        <f>'غیر مشارکتی سایر تسهیلات-'!D981</f>
        <v>53420517268</v>
      </c>
      <c r="F12" s="274">
        <v>53420517268</v>
      </c>
      <c r="G12" s="274">
        <f t="shared" si="0"/>
        <v>0</v>
      </c>
    </row>
    <row r="13" spans="3:7" ht="22.5" x14ac:dyDescent="0.55000000000000004">
      <c r="C13" s="701" t="s">
        <v>260</v>
      </c>
      <c r="D13" s="701"/>
      <c r="E13" s="274">
        <f>'غیر مشارکتی سایر تسهیلات-'!D994</f>
        <v>150888827307967</v>
      </c>
      <c r="F13" s="274">
        <v>150888827307967</v>
      </c>
      <c r="G13" s="274">
        <f t="shared" si="0"/>
        <v>0</v>
      </c>
    </row>
    <row r="14" spans="3:7" ht="22.5" x14ac:dyDescent="0.55000000000000004">
      <c r="C14" s="701" t="s">
        <v>261</v>
      </c>
      <c r="D14" s="701"/>
      <c r="E14" s="274">
        <f>'غیر مشارکتی سایر تسهیلات-'!D1007</f>
        <v>6561589401417</v>
      </c>
      <c r="F14" s="274">
        <v>6561589401417</v>
      </c>
      <c r="G14" s="274">
        <f t="shared" si="0"/>
        <v>0</v>
      </c>
    </row>
    <row r="15" spans="3:7" ht="22.5" x14ac:dyDescent="0.55000000000000004">
      <c r="C15" s="701" t="s">
        <v>262</v>
      </c>
      <c r="D15" s="701"/>
      <c r="E15" s="274">
        <f>'غیر مشارکتی سایر تسهیلات-'!D1018</f>
        <v>475306667982</v>
      </c>
      <c r="F15" s="274">
        <v>475306667982</v>
      </c>
      <c r="G15" s="274">
        <f t="shared" si="0"/>
        <v>0</v>
      </c>
    </row>
    <row r="16" spans="3:7" ht="22.5" x14ac:dyDescent="0.55000000000000004">
      <c r="C16" s="701" t="s">
        <v>263</v>
      </c>
      <c r="D16" s="701"/>
      <c r="E16" s="274">
        <f>'غیر مشارکتی سایر تسهیلات-'!D1030</f>
        <v>61139318777</v>
      </c>
      <c r="F16" s="274">
        <v>61139318777</v>
      </c>
      <c r="G16" s="274">
        <f t="shared" si="0"/>
        <v>0</v>
      </c>
    </row>
    <row r="17" spans="3:7" ht="22.5" x14ac:dyDescent="0.55000000000000004">
      <c r="C17" s="701" t="s">
        <v>265</v>
      </c>
      <c r="D17" s="701"/>
      <c r="E17" s="274">
        <f>'غیر مشارکتی سایر تسهیلات-'!D1041</f>
        <v>149978791855</v>
      </c>
      <c r="F17" s="274">
        <v>149978791855</v>
      </c>
      <c r="G17" s="274">
        <f t="shared" si="0"/>
        <v>0</v>
      </c>
    </row>
    <row r="18" spans="3:7" ht="22.5" x14ac:dyDescent="0.55000000000000004">
      <c r="C18" s="701" t="s">
        <v>155</v>
      </c>
      <c r="D18" s="701"/>
      <c r="E18" s="274">
        <f>'  مشارکتی حقیقیق  حقو قی '!D18</f>
        <v>129119805</v>
      </c>
      <c r="F18" s="274">
        <v>129119805</v>
      </c>
      <c r="G18" s="274">
        <f t="shared" ref="G18:G26" si="1">F18-E18</f>
        <v>0</v>
      </c>
    </row>
    <row r="19" spans="3:7" ht="22.5" x14ac:dyDescent="0.55000000000000004">
      <c r="C19" s="701" t="s">
        <v>1827</v>
      </c>
      <c r="D19" s="701"/>
      <c r="E19" s="274">
        <f>'  مشارکتی حقیقیق  حقو قی '!D33</f>
        <v>141171051037362</v>
      </c>
      <c r="F19" s="274">
        <v>141171051037362</v>
      </c>
      <c r="G19" s="274">
        <f t="shared" si="1"/>
        <v>0</v>
      </c>
    </row>
    <row r="21" spans="3:7" ht="22.5" x14ac:dyDescent="0.55000000000000004">
      <c r="C21" s="701" t="s">
        <v>1853</v>
      </c>
      <c r="D21" s="701"/>
      <c r="E21" s="274">
        <f>SUM(E4:E19)</f>
        <v>674110457233266</v>
      </c>
      <c r="F21" s="274">
        <f>SUM(F4:F20)</f>
        <v>674110457233266</v>
      </c>
      <c r="G21" s="274">
        <f t="shared" si="1"/>
        <v>0</v>
      </c>
    </row>
    <row r="22" spans="3:7" ht="22.5" x14ac:dyDescent="0.55000000000000004">
      <c r="C22" s="701" t="s">
        <v>1854</v>
      </c>
      <c r="D22" s="701"/>
      <c r="E22" s="274">
        <f>'غیر مشارکتی سایر تسهیلات-'!D1047+'  مشارکتی حقیقیق  حقو قی '!D44+' غیر  مشارکتی املاک مسکونی'!D49</f>
        <v>-50146337562789</v>
      </c>
      <c r="F22" s="274">
        <v>-50146337562789</v>
      </c>
      <c r="G22" s="274">
        <f t="shared" si="1"/>
        <v>0</v>
      </c>
    </row>
    <row r="23" spans="3:7" ht="22.5" x14ac:dyDescent="0.55000000000000004">
      <c r="C23" s="701" t="s">
        <v>1856</v>
      </c>
      <c r="D23" s="701"/>
      <c r="E23" s="274">
        <f>'  مشارکتی حقیقیق  حقو قی '!D43</f>
        <v>-1476854749040</v>
      </c>
      <c r="F23" s="274">
        <v>-1476854749040</v>
      </c>
      <c r="G23" s="274">
        <f t="shared" si="1"/>
        <v>0</v>
      </c>
    </row>
    <row r="24" spans="3:7" ht="22.5" x14ac:dyDescent="0.55000000000000004">
      <c r="C24" s="701" t="s">
        <v>1857</v>
      </c>
      <c r="D24" s="701"/>
      <c r="E24" s="274">
        <f>E21+E22+E23</f>
        <v>622487264921437</v>
      </c>
      <c r="F24" s="274">
        <f>F21+F22+F23</f>
        <v>622487264921437</v>
      </c>
      <c r="G24" s="274">
        <f t="shared" si="1"/>
        <v>0</v>
      </c>
    </row>
    <row r="25" spans="3:7" ht="22.5" x14ac:dyDescent="0.55000000000000004">
      <c r="C25" s="701" t="s">
        <v>1191</v>
      </c>
      <c r="D25" s="701"/>
      <c r="E25" s="274">
        <f>'غیر مشارکتی سایر تسهیلات-'!D1048+'  مشارکتی حقیقیق  حقو قی '!D45+' غیر  مشارکتی املاک مسکونی'!D50</f>
        <v>-9335059291943.7285</v>
      </c>
      <c r="F25" s="274">
        <v>-9335059291944</v>
      </c>
      <c r="G25" s="274">
        <f t="shared" si="1"/>
        <v>-0.271484375</v>
      </c>
    </row>
    <row r="26" spans="3:7" ht="22.5" x14ac:dyDescent="0.55000000000000004">
      <c r="C26" s="701" t="s">
        <v>1858</v>
      </c>
      <c r="D26" s="701"/>
      <c r="E26" s="274">
        <f>E24+E25</f>
        <v>613152205629493.25</v>
      </c>
      <c r="F26" s="274">
        <f>F24+F25</f>
        <v>613152205629493</v>
      </c>
      <c r="G26" s="274">
        <f t="shared" si="1"/>
        <v>0</v>
      </c>
    </row>
  </sheetData>
  <mergeCells count="23">
    <mergeCell ref="C26:D26"/>
    <mergeCell ref="C2:G2"/>
    <mergeCell ref="C21:D21"/>
    <mergeCell ref="C22:D22"/>
    <mergeCell ref="C23:D23"/>
    <mergeCell ref="C24:D24"/>
    <mergeCell ref="C25:D25"/>
    <mergeCell ref="C18:D18"/>
    <mergeCell ref="C19:D19"/>
    <mergeCell ref="C9:D9"/>
    <mergeCell ref="C4:D4"/>
    <mergeCell ref="C5:D5"/>
    <mergeCell ref="C6:D6"/>
    <mergeCell ref="C7:D7"/>
    <mergeCell ref="C8:D8"/>
    <mergeCell ref="C16:D16"/>
    <mergeCell ref="C17:D17"/>
    <mergeCell ref="C10:D10"/>
    <mergeCell ref="C11:D11"/>
    <mergeCell ref="C12:D12"/>
    <mergeCell ref="C13:D13"/>
    <mergeCell ref="C14:D14"/>
    <mergeCell ref="C15:D1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B5:AJ1052"/>
  <sheetViews>
    <sheetView rightToLeft="1" topLeftCell="A992" zoomScale="88" zoomScaleNormal="88" workbookViewId="0">
      <selection activeCell="AG1000" sqref="AG1000"/>
    </sheetView>
  </sheetViews>
  <sheetFormatPr defaultRowHeight="12.75" x14ac:dyDescent="0.2"/>
  <cols>
    <col min="3" max="3" width="85.5703125" customWidth="1"/>
    <col min="4" max="4" width="22.5703125" customWidth="1"/>
    <col min="5" max="6" width="16.7109375" hidden="1" customWidth="1"/>
    <col min="7" max="7" width="12" hidden="1" customWidth="1"/>
    <col min="8" max="8" width="8.85546875" hidden="1" customWidth="1"/>
    <col min="9" max="9" width="12.140625" hidden="1" customWidth="1"/>
    <col min="10" max="10" width="12.28515625" hidden="1" customWidth="1"/>
    <col min="11" max="11" width="12" hidden="1" customWidth="1"/>
    <col min="12" max="12" width="12.42578125" hidden="1" customWidth="1"/>
    <col min="13" max="13" width="10.42578125" hidden="1" customWidth="1"/>
    <col min="14" max="14" width="13.28515625" hidden="1" customWidth="1"/>
    <col min="15" max="15" width="12" hidden="1" customWidth="1"/>
    <col min="16" max="16" width="12.5703125" hidden="1" customWidth="1"/>
    <col min="17" max="17" width="12.7109375" hidden="1" customWidth="1"/>
    <col min="18" max="19" width="14.28515625" hidden="1" customWidth="1"/>
    <col min="20" max="20" width="14.140625" hidden="1" customWidth="1"/>
    <col min="21" max="24" width="8.85546875" hidden="1" customWidth="1"/>
    <col min="25" max="25" width="11" hidden="1" customWidth="1"/>
    <col min="26" max="27" width="10.28515625" hidden="1" customWidth="1"/>
    <col min="28" max="29" width="8.85546875" hidden="1" customWidth="1"/>
    <col min="30" max="30" width="11.5703125" hidden="1" customWidth="1"/>
    <col min="31" max="31" width="8.85546875" hidden="1" customWidth="1"/>
    <col min="32" max="32" width="19.28515625" customWidth="1"/>
    <col min="33" max="33" width="27.5703125" customWidth="1"/>
    <col min="35" max="35" width="19" customWidth="1"/>
    <col min="36" max="36" width="22.7109375" bestFit="1" customWidth="1"/>
  </cols>
  <sheetData>
    <row r="5" spans="2:33" ht="13.5" thickBot="1" x14ac:dyDescent="0.25"/>
    <row r="6" spans="2:33" ht="73.150000000000006" customHeight="1" thickBot="1" x14ac:dyDescent="0.25">
      <c r="B6" s="736" t="s">
        <v>662</v>
      </c>
      <c r="C6" s="737"/>
      <c r="D6" s="737"/>
      <c r="E6" s="737"/>
      <c r="F6" s="737"/>
      <c r="G6" s="736" t="s">
        <v>663</v>
      </c>
      <c r="H6" s="737"/>
      <c r="I6" s="737"/>
      <c r="J6" s="737"/>
      <c r="K6" s="737"/>
      <c r="L6" s="737"/>
      <c r="M6" s="737"/>
      <c r="N6" s="737"/>
      <c r="O6" s="737"/>
      <c r="P6" s="737"/>
      <c r="Q6" s="737"/>
      <c r="R6" s="737"/>
      <c r="S6" s="737"/>
      <c r="T6" s="737"/>
      <c r="U6" s="737"/>
      <c r="V6" s="737"/>
      <c r="W6" s="737"/>
      <c r="X6" s="737"/>
      <c r="Y6" s="737"/>
      <c r="Z6" s="737"/>
      <c r="AA6" s="737"/>
      <c r="AB6" s="737"/>
      <c r="AC6" s="737"/>
      <c r="AD6" s="737"/>
      <c r="AE6" s="737"/>
      <c r="AF6" s="737"/>
      <c r="AG6" s="738"/>
    </row>
    <row r="7" spans="2:33" ht="73.150000000000006" customHeight="1" thickBot="1" x14ac:dyDescent="0.25">
      <c r="B7" s="733" t="s">
        <v>799</v>
      </c>
      <c r="C7" s="734"/>
      <c r="D7" s="734"/>
      <c r="E7" s="734"/>
      <c r="F7" s="734"/>
      <c r="G7" s="226"/>
      <c r="H7" s="113"/>
      <c r="I7" s="113"/>
      <c r="J7" s="113"/>
      <c r="K7" s="113"/>
      <c r="L7" s="113"/>
      <c r="M7" s="113"/>
      <c r="N7" s="113"/>
      <c r="O7" s="113"/>
      <c r="P7" s="113"/>
      <c r="Q7" s="113"/>
      <c r="R7" s="113"/>
      <c r="S7" s="224"/>
      <c r="T7" s="224"/>
      <c r="U7" s="224"/>
      <c r="V7" s="224"/>
      <c r="W7" s="224"/>
      <c r="X7" s="224"/>
      <c r="Y7" s="224"/>
      <c r="Z7" s="224"/>
      <c r="AA7" s="224"/>
      <c r="AB7" s="224"/>
      <c r="AC7" s="224"/>
      <c r="AD7" s="224"/>
      <c r="AE7" s="224"/>
      <c r="AF7" s="224"/>
      <c r="AG7" s="225"/>
    </row>
    <row r="8" spans="2:33" ht="22.15" customHeight="1" thickBot="1" x14ac:dyDescent="0.6">
      <c r="B8" s="713" t="s">
        <v>267</v>
      </c>
      <c r="C8" s="714" t="s">
        <v>266</v>
      </c>
      <c r="D8" s="716" t="s">
        <v>801</v>
      </c>
      <c r="E8" s="716" t="s">
        <v>6</v>
      </c>
      <c r="F8" s="716" t="s">
        <v>630</v>
      </c>
      <c r="G8" s="721" t="s">
        <v>238</v>
      </c>
      <c r="H8" s="722"/>
      <c r="I8" s="722"/>
      <c r="J8" s="722"/>
      <c r="K8" s="722"/>
      <c r="L8" s="722"/>
      <c r="M8" s="722"/>
      <c r="N8" s="722"/>
      <c r="O8" s="722"/>
      <c r="P8" s="722"/>
      <c r="Q8" s="722"/>
      <c r="R8" s="722"/>
      <c r="S8" s="114"/>
      <c r="T8" s="705" t="s">
        <v>632</v>
      </c>
      <c r="U8" s="729" t="s">
        <v>633</v>
      </c>
      <c r="V8" s="729"/>
      <c r="W8" s="729"/>
      <c r="X8" s="729"/>
      <c r="Y8" s="729"/>
      <c r="Z8" s="729"/>
      <c r="AA8" s="729"/>
      <c r="AB8" s="729"/>
      <c r="AC8" s="729"/>
      <c r="AD8" s="729"/>
      <c r="AE8" s="729"/>
      <c r="AF8" s="705" t="s">
        <v>634</v>
      </c>
      <c r="AG8" s="711" t="s">
        <v>635</v>
      </c>
    </row>
    <row r="9" spans="2:33" ht="13.15" customHeight="1" x14ac:dyDescent="0.2">
      <c r="B9" s="672"/>
      <c r="C9" s="715"/>
      <c r="D9" s="717"/>
      <c r="E9" s="717"/>
      <c r="F9" s="717"/>
      <c r="G9" s="723" t="s">
        <v>239</v>
      </c>
      <c r="H9" s="726" t="s">
        <v>240</v>
      </c>
      <c r="I9" s="726" t="s">
        <v>241</v>
      </c>
      <c r="J9" s="726" t="s">
        <v>243</v>
      </c>
      <c r="K9" s="726" t="s">
        <v>242</v>
      </c>
      <c r="L9" s="726" t="s">
        <v>248</v>
      </c>
      <c r="M9" s="726" t="s">
        <v>249</v>
      </c>
      <c r="N9" s="726" t="s">
        <v>247</v>
      </c>
      <c r="O9" s="726" t="s">
        <v>246</v>
      </c>
      <c r="P9" s="726" t="s">
        <v>245</v>
      </c>
      <c r="Q9" s="726" t="s">
        <v>244</v>
      </c>
      <c r="R9" s="730" t="s">
        <v>250</v>
      </c>
      <c r="S9" s="723" t="s">
        <v>636</v>
      </c>
      <c r="T9" s="706" t="s">
        <v>269</v>
      </c>
      <c r="U9" s="708" t="s">
        <v>270</v>
      </c>
      <c r="V9" s="708" t="s">
        <v>240</v>
      </c>
      <c r="W9" s="708" t="s">
        <v>271</v>
      </c>
      <c r="X9" s="708" t="s">
        <v>272</v>
      </c>
      <c r="Y9" s="708" t="s">
        <v>273</v>
      </c>
      <c r="Z9" s="708" t="s">
        <v>274</v>
      </c>
      <c r="AA9" s="708" t="s">
        <v>275</v>
      </c>
      <c r="AB9" s="708" t="s">
        <v>276</v>
      </c>
      <c r="AC9" s="708" t="s">
        <v>277</v>
      </c>
      <c r="AD9" s="708" t="s">
        <v>278</v>
      </c>
      <c r="AE9" s="718" t="s">
        <v>279</v>
      </c>
      <c r="AF9" s="706"/>
      <c r="AG9" s="712"/>
    </row>
    <row r="10" spans="2:33" ht="39" customHeight="1" x14ac:dyDescent="0.2">
      <c r="B10" s="672"/>
      <c r="C10" s="715"/>
      <c r="D10" s="717"/>
      <c r="E10" s="717"/>
      <c r="F10" s="717"/>
      <c r="G10" s="724"/>
      <c r="H10" s="727"/>
      <c r="I10" s="727"/>
      <c r="J10" s="727"/>
      <c r="K10" s="727"/>
      <c r="L10" s="727"/>
      <c r="M10" s="727"/>
      <c r="N10" s="727"/>
      <c r="O10" s="727"/>
      <c r="P10" s="727"/>
      <c r="Q10" s="727"/>
      <c r="R10" s="731"/>
      <c r="S10" s="724"/>
      <c r="T10" s="706"/>
      <c r="U10" s="709"/>
      <c r="V10" s="709"/>
      <c r="W10" s="709"/>
      <c r="X10" s="709"/>
      <c r="Y10" s="709"/>
      <c r="Z10" s="709"/>
      <c r="AA10" s="709"/>
      <c r="AB10" s="709"/>
      <c r="AC10" s="709"/>
      <c r="AD10" s="709"/>
      <c r="AE10" s="719"/>
      <c r="AF10" s="706"/>
      <c r="AG10" s="712"/>
    </row>
    <row r="11" spans="2:33" ht="61.15" customHeight="1" thickBot="1" x14ac:dyDescent="0.25">
      <c r="B11" s="672"/>
      <c r="C11" s="715"/>
      <c r="D11" s="717"/>
      <c r="E11" s="717"/>
      <c r="F11" s="717"/>
      <c r="G11" s="725"/>
      <c r="H11" s="728"/>
      <c r="I11" s="728"/>
      <c r="J11" s="728"/>
      <c r="K11" s="728"/>
      <c r="L11" s="728"/>
      <c r="M11" s="728"/>
      <c r="N11" s="728"/>
      <c r="O11" s="728"/>
      <c r="P11" s="728"/>
      <c r="Q11" s="728"/>
      <c r="R11" s="732"/>
      <c r="S11" s="725"/>
      <c r="T11" s="706"/>
      <c r="U11" s="710"/>
      <c r="V11" s="710"/>
      <c r="W11" s="710"/>
      <c r="X11" s="710"/>
      <c r="Y11" s="710"/>
      <c r="Z11" s="710"/>
      <c r="AA11" s="710"/>
      <c r="AB11" s="710"/>
      <c r="AC11" s="710"/>
      <c r="AD11" s="710"/>
      <c r="AE11" s="720"/>
      <c r="AF11" s="707"/>
      <c r="AG11" s="712"/>
    </row>
    <row r="12" spans="2:33" ht="25.15" customHeight="1" x14ac:dyDescent="0.55000000000000004">
      <c r="B12" s="147" t="s">
        <v>664</v>
      </c>
      <c r="C12" s="148" t="s">
        <v>1888</v>
      </c>
      <c r="D12" s="43">
        <v>307903416814</v>
      </c>
      <c r="E12" s="41">
        <v>100</v>
      </c>
      <c r="F12" s="41">
        <f>(D12*E12)/100</f>
        <v>307903416814</v>
      </c>
      <c r="G12" s="66"/>
      <c r="H12" s="67"/>
      <c r="I12" s="67"/>
      <c r="J12" s="67"/>
      <c r="K12" s="67"/>
      <c r="L12" s="67"/>
      <c r="M12" s="67"/>
      <c r="N12" s="67"/>
      <c r="O12" s="67"/>
      <c r="P12" s="67"/>
      <c r="Q12" s="67">
        <v>550000000</v>
      </c>
      <c r="R12" s="68">
        <f>SUM(G12:Q12)</f>
        <v>550000000</v>
      </c>
      <c r="S12" s="115">
        <f t="shared" ref="S12:S15" si="0">IF(R12&gt;T12,0,T12-R12)</f>
        <v>307353416814</v>
      </c>
      <c r="T12" s="38">
        <f t="shared" ref="T12:T15" si="1">D12</f>
        <v>307903416814</v>
      </c>
      <c r="U12" s="69">
        <v>0</v>
      </c>
      <c r="V12" s="70">
        <v>0</v>
      </c>
      <c r="W12" s="70">
        <v>0.94</v>
      </c>
      <c r="X12" s="70">
        <v>0.94</v>
      </c>
      <c r="Y12" s="70">
        <f>1-0.12</f>
        <v>0.88</v>
      </c>
      <c r="Z12" s="70">
        <f>1-0.15</f>
        <v>0.85</v>
      </c>
      <c r="AA12" s="70">
        <f>1-0.25</f>
        <v>0.75</v>
      </c>
      <c r="AB12" s="70">
        <f>1-0.15</f>
        <v>0.85</v>
      </c>
      <c r="AC12" s="70">
        <f>1-0.25</f>
        <v>0.75</v>
      </c>
      <c r="AD12" s="70">
        <f>1-0.15</f>
        <v>0.85</v>
      </c>
      <c r="AE12" s="71">
        <f>1-0.3</f>
        <v>0.7</v>
      </c>
      <c r="AF12" s="72">
        <v>86608582821.600006</v>
      </c>
      <c r="AG12" s="117">
        <v>288273377585</v>
      </c>
    </row>
    <row r="13" spans="2:33" ht="25.15" customHeight="1" x14ac:dyDescent="0.55000000000000004">
      <c r="B13" s="134" t="s">
        <v>857</v>
      </c>
      <c r="C13" s="135" t="s">
        <v>1889</v>
      </c>
      <c r="D13" s="45">
        <v>11911806164092</v>
      </c>
      <c r="E13" s="40">
        <v>100</v>
      </c>
      <c r="F13" s="40">
        <f t="shared" ref="F13:F15" si="2">(D13*E13)/100</f>
        <v>11911806164092</v>
      </c>
      <c r="G13" s="39"/>
      <c r="H13" s="36"/>
      <c r="I13" s="36"/>
      <c r="J13" s="36"/>
      <c r="K13" s="36"/>
      <c r="L13" s="36"/>
      <c r="M13" s="36"/>
      <c r="N13" s="36"/>
      <c r="O13" s="36"/>
      <c r="P13" s="36"/>
      <c r="Q13" s="36"/>
      <c r="R13" s="37">
        <f t="shared" ref="R13:R15" si="3">SUM(G13:Q13)</f>
        <v>0</v>
      </c>
      <c r="S13" s="115">
        <f t="shared" si="0"/>
        <v>11911806164092</v>
      </c>
      <c r="T13" s="38">
        <f t="shared" si="1"/>
        <v>11911806164092</v>
      </c>
      <c r="U13" s="34">
        <v>0</v>
      </c>
      <c r="V13" s="33">
        <v>0</v>
      </c>
      <c r="W13" s="33">
        <v>0.94</v>
      </c>
      <c r="X13" s="33">
        <v>0.94</v>
      </c>
      <c r="Y13" s="33">
        <f>1-0.12</f>
        <v>0.88</v>
      </c>
      <c r="Z13" s="33">
        <f>1-0.15</f>
        <v>0.85</v>
      </c>
      <c r="AA13" s="33">
        <f>1-0.25</f>
        <v>0.75</v>
      </c>
      <c r="AB13" s="33">
        <f>1-0.15</f>
        <v>0.85</v>
      </c>
      <c r="AC13" s="33">
        <f>1-0.25</f>
        <v>0.75</v>
      </c>
      <c r="AD13" s="33">
        <f>1-0.15</f>
        <v>0.85</v>
      </c>
      <c r="AE13" s="35">
        <f>1-0.3</f>
        <v>0.7</v>
      </c>
      <c r="AF13" s="72">
        <v>5004871210032.6973</v>
      </c>
      <c r="AG13" s="73">
        <v>9123402812929.752</v>
      </c>
    </row>
    <row r="14" spans="2:33" ht="25.15" customHeight="1" thickBot="1" x14ac:dyDescent="0.6">
      <c r="B14" s="149" t="s">
        <v>665</v>
      </c>
      <c r="C14" s="150" t="s">
        <v>1890</v>
      </c>
      <c r="D14" s="44"/>
      <c r="E14" s="42">
        <v>100</v>
      </c>
      <c r="F14" s="42">
        <f t="shared" si="2"/>
        <v>0</v>
      </c>
      <c r="G14" s="39"/>
      <c r="H14" s="36"/>
      <c r="I14" s="36"/>
      <c r="J14" s="36"/>
      <c r="K14" s="36"/>
      <c r="L14" s="36"/>
      <c r="M14" s="36"/>
      <c r="N14" s="36"/>
      <c r="O14" s="36"/>
      <c r="P14" s="36"/>
      <c r="Q14" s="36"/>
      <c r="R14" s="37">
        <f t="shared" si="3"/>
        <v>0</v>
      </c>
      <c r="S14" s="115">
        <f t="shared" si="0"/>
        <v>0</v>
      </c>
      <c r="T14" s="38">
        <f t="shared" si="1"/>
        <v>0</v>
      </c>
      <c r="U14" s="34">
        <v>0</v>
      </c>
      <c r="V14" s="33">
        <v>0</v>
      </c>
      <c r="W14" s="33">
        <v>0.94</v>
      </c>
      <c r="X14" s="33">
        <v>0.94</v>
      </c>
      <c r="Y14" s="33">
        <f t="shared" ref="Y14:Y15" si="4">1-0.12</f>
        <v>0.88</v>
      </c>
      <c r="Z14" s="33">
        <f t="shared" ref="Z14:Z15" si="5">1-0.15</f>
        <v>0.85</v>
      </c>
      <c r="AA14" s="33">
        <f t="shared" ref="AA14:AA15" si="6">1-0.25</f>
        <v>0.75</v>
      </c>
      <c r="AB14" s="33">
        <f t="shared" ref="AB14:AB15" si="7">1-0.15</f>
        <v>0.85</v>
      </c>
      <c r="AC14" s="33">
        <f t="shared" ref="AC14:AC15" si="8">1-0.25</f>
        <v>0.75</v>
      </c>
      <c r="AD14" s="33">
        <f t="shared" ref="AD14:AD15" si="9">1-0.15</f>
        <v>0.85</v>
      </c>
      <c r="AE14" s="35">
        <f t="shared" ref="AE14:AE15" si="10">1-0.3</f>
        <v>0.7</v>
      </c>
      <c r="AF14" s="72"/>
      <c r="AG14" s="73">
        <f>IF(G14&gt;0,T14-G14,D14-AF14)</f>
        <v>0</v>
      </c>
    </row>
    <row r="15" spans="2:33" ht="25.15" customHeight="1" thickBot="1" x14ac:dyDescent="0.6">
      <c r="B15" s="147" t="s">
        <v>666</v>
      </c>
      <c r="C15" s="148" t="s">
        <v>1891</v>
      </c>
      <c r="D15" s="43">
        <v>6621277</v>
      </c>
      <c r="E15" s="41">
        <v>100</v>
      </c>
      <c r="F15" s="41">
        <f t="shared" si="2"/>
        <v>6621277</v>
      </c>
      <c r="G15" s="39"/>
      <c r="H15" s="36"/>
      <c r="I15" s="36"/>
      <c r="J15" s="36"/>
      <c r="K15" s="36"/>
      <c r="L15" s="36"/>
      <c r="M15" s="36">
        <v>100000000</v>
      </c>
      <c r="N15" s="36"/>
      <c r="O15" s="36"/>
      <c r="P15" s="36"/>
      <c r="Q15" s="36"/>
      <c r="R15" s="37">
        <f t="shared" si="3"/>
        <v>100000000</v>
      </c>
      <c r="S15" s="115">
        <f t="shared" si="0"/>
        <v>0</v>
      </c>
      <c r="T15" s="38">
        <f t="shared" si="1"/>
        <v>6621277</v>
      </c>
      <c r="U15" s="34">
        <v>0</v>
      </c>
      <c r="V15" s="33">
        <v>0</v>
      </c>
      <c r="W15" s="33">
        <v>0.94</v>
      </c>
      <c r="X15" s="33">
        <v>0.94</v>
      </c>
      <c r="Y15" s="33">
        <f t="shared" si="4"/>
        <v>0.88</v>
      </c>
      <c r="Z15" s="33">
        <f t="shared" si="5"/>
        <v>0.85</v>
      </c>
      <c r="AA15" s="33">
        <f t="shared" si="6"/>
        <v>0.75</v>
      </c>
      <c r="AB15" s="33">
        <f t="shared" si="7"/>
        <v>0.85</v>
      </c>
      <c r="AC15" s="33">
        <f t="shared" si="8"/>
        <v>0.75</v>
      </c>
      <c r="AD15" s="33">
        <f t="shared" si="9"/>
        <v>0.85</v>
      </c>
      <c r="AE15" s="35">
        <f t="shared" si="10"/>
        <v>0.7</v>
      </c>
      <c r="AF15" s="72">
        <v>0</v>
      </c>
      <c r="AG15" s="73">
        <f>D15-AF15</f>
        <v>6621277</v>
      </c>
    </row>
    <row r="16" spans="2:33" ht="25.15" customHeight="1" x14ac:dyDescent="0.55000000000000004">
      <c r="B16" s="132" t="s">
        <v>667</v>
      </c>
      <c r="C16" s="133" t="s">
        <v>668</v>
      </c>
      <c r="D16" s="43"/>
      <c r="E16" s="154"/>
      <c r="F16" s="155"/>
      <c r="G16" s="52"/>
      <c r="H16" s="156"/>
      <c r="I16" s="156"/>
      <c r="J16" s="156"/>
      <c r="K16" s="156"/>
      <c r="L16" s="156"/>
      <c r="M16" s="156"/>
      <c r="N16" s="156"/>
      <c r="O16" s="156"/>
      <c r="P16" s="156"/>
      <c r="Q16" s="156"/>
      <c r="R16" s="157"/>
      <c r="S16" s="157"/>
      <c r="T16" s="158"/>
      <c r="U16" s="157"/>
      <c r="V16" s="157"/>
      <c r="W16" s="157"/>
      <c r="X16" s="157"/>
      <c r="Y16" s="157"/>
      <c r="Z16" s="157"/>
      <c r="AA16" s="157"/>
      <c r="AB16" s="157"/>
      <c r="AC16" s="157"/>
      <c r="AD16" s="157"/>
      <c r="AE16" s="157"/>
      <c r="AF16" s="157"/>
      <c r="AG16" s="58"/>
    </row>
    <row r="17" spans="2:33" ht="25.15" customHeight="1" thickBot="1" x14ac:dyDescent="0.6">
      <c r="B17" s="134" t="s">
        <v>669</v>
      </c>
      <c r="C17" s="135" t="s">
        <v>670</v>
      </c>
      <c r="D17" s="44"/>
      <c r="E17" s="159"/>
      <c r="F17" s="160"/>
      <c r="G17" s="52"/>
      <c r="H17" s="52"/>
      <c r="I17" s="52"/>
      <c r="J17" s="52"/>
      <c r="K17" s="52"/>
      <c r="L17" s="52"/>
      <c r="M17" s="52"/>
      <c r="N17" s="52"/>
      <c r="O17" s="52"/>
      <c r="P17" s="52"/>
      <c r="Q17" s="52"/>
      <c r="R17" s="53"/>
      <c r="S17" s="53"/>
      <c r="T17" s="54"/>
      <c r="U17" s="53"/>
      <c r="V17" s="53"/>
      <c r="W17" s="53"/>
      <c r="X17" s="53"/>
      <c r="Y17" s="53"/>
      <c r="Z17" s="53"/>
      <c r="AA17" s="53"/>
      <c r="AB17" s="53"/>
      <c r="AC17" s="53"/>
      <c r="AD17" s="53"/>
      <c r="AE17" s="53"/>
      <c r="AF17" s="53"/>
      <c r="AG17" s="58"/>
    </row>
    <row r="18" spans="2:33" ht="21.6" customHeight="1" x14ac:dyDescent="0.55000000000000004">
      <c r="B18" s="134" t="s">
        <v>121</v>
      </c>
      <c r="C18" s="135" t="s">
        <v>671</v>
      </c>
      <c r="D18" s="119">
        <v>2482391512412</v>
      </c>
      <c r="E18" s="120"/>
      <c r="F18" s="120"/>
      <c r="G18" s="52"/>
      <c r="H18" s="52"/>
      <c r="I18" s="52"/>
      <c r="J18" s="52"/>
      <c r="K18" s="52"/>
      <c r="L18" s="52"/>
      <c r="M18" s="52"/>
      <c r="N18" s="52"/>
      <c r="O18" s="52"/>
      <c r="P18" s="52"/>
      <c r="Q18" s="52"/>
      <c r="R18" s="53"/>
      <c r="S18" s="53"/>
      <c r="T18" s="54"/>
      <c r="U18" s="53"/>
      <c r="V18" s="53"/>
      <c r="W18" s="53"/>
      <c r="X18" s="53"/>
      <c r="Y18" s="53"/>
      <c r="Z18" s="53"/>
      <c r="AA18" s="53"/>
      <c r="AB18" s="53"/>
      <c r="AC18" s="53"/>
      <c r="AD18" s="53"/>
      <c r="AE18" s="53"/>
      <c r="AF18" s="53"/>
      <c r="AG18" s="58"/>
    </row>
    <row r="19" spans="2:33" ht="21.6" customHeight="1" x14ac:dyDescent="0.55000000000000004">
      <c r="B19" s="134" t="s">
        <v>165</v>
      </c>
      <c r="C19" s="135" t="s">
        <v>672</v>
      </c>
      <c r="D19" s="62"/>
      <c r="E19" s="120"/>
      <c r="F19" s="120"/>
      <c r="G19" s="52"/>
      <c r="H19" s="52"/>
      <c r="I19" s="52"/>
      <c r="J19" s="52"/>
      <c r="K19" s="52"/>
      <c r="L19" s="52"/>
      <c r="M19" s="52"/>
      <c r="N19" s="52"/>
      <c r="O19" s="52"/>
      <c r="P19" s="52"/>
      <c r="Q19" s="52"/>
      <c r="R19" s="53"/>
      <c r="S19" s="53"/>
      <c r="T19" s="54"/>
      <c r="U19" s="53"/>
      <c r="V19" s="53"/>
      <c r="W19" s="53"/>
      <c r="X19" s="53"/>
      <c r="Y19" s="53"/>
      <c r="Z19" s="53"/>
      <c r="AA19" s="53"/>
      <c r="AB19" s="53"/>
      <c r="AC19" s="53"/>
      <c r="AD19" s="53"/>
      <c r="AE19" s="53"/>
      <c r="AF19" s="53"/>
      <c r="AG19" s="58"/>
    </row>
    <row r="20" spans="2:33" ht="21.6" customHeight="1" x14ac:dyDescent="0.55000000000000004">
      <c r="B20" s="134" t="s">
        <v>235</v>
      </c>
      <c r="C20" s="135" t="s">
        <v>673</v>
      </c>
      <c r="D20" s="62">
        <v>-3467717000000</v>
      </c>
      <c r="E20" s="120"/>
      <c r="F20" s="120"/>
      <c r="G20" s="52"/>
      <c r="H20" s="52"/>
      <c r="I20" s="52"/>
      <c r="J20" s="52"/>
      <c r="K20" s="52"/>
      <c r="L20" s="52"/>
      <c r="M20" s="52"/>
      <c r="N20" s="52"/>
      <c r="O20" s="52"/>
      <c r="P20" s="52"/>
      <c r="Q20" s="52"/>
      <c r="R20" s="53"/>
      <c r="S20" s="53"/>
      <c r="T20" s="54"/>
      <c r="U20" s="53"/>
      <c r="V20" s="53"/>
      <c r="W20" s="53"/>
      <c r="X20" s="53"/>
      <c r="Y20" s="53"/>
      <c r="Z20" s="53"/>
      <c r="AA20" s="53"/>
      <c r="AB20" s="53"/>
      <c r="AC20" s="53"/>
      <c r="AD20" s="53"/>
      <c r="AE20" s="53"/>
      <c r="AF20" s="53"/>
      <c r="AG20" s="58"/>
    </row>
    <row r="21" spans="2:33" ht="21.6" customHeight="1" thickBot="1" x14ac:dyDescent="0.6">
      <c r="B21" s="134" t="s">
        <v>122</v>
      </c>
      <c r="C21" s="136" t="s">
        <v>674</v>
      </c>
      <c r="D21" s="63">
        <f>-(D12+D13+D14+D15+D16+D17+D18+D19+D20)*1.5%</f>
        <v>-168515860718.92499</v>
      </c>
      <c r="E21" s="121"/>
      <c r="F21" s="121"/>
      <c r="G21" s="52"/>
      <c r="H21" s="52"/>
      <c r="I21" s="52"/>
      <c r="J21" s="52"/>
      <c r="K21" s="52"/>
      <c r="L21" s="52"/>
      <c r="M21" s="52"/>
      <c r="N21" s="52"/>
      <c r="O21" s="52"/>
      <c r="P21" s="52"/>
      <c r="Q21" s="52"/>
      <c r="R21" s="53"/>
      <c r="S21" s="53"/>
      <c r="T21" s="54"/>
      <c r="U21" s="53"/>
      <c r="V21" s="53"/>
      <c r="W21" s="53"/>
      <c r="X21" s="53"/>
      <c r="Y21" s="53"/>
      <c r="Z21" s="53"/>
      <c r="AA21" s="53"/>
      <c r="AB21" s="53"/>
      <c r="AC21" s="53"/>
      <c r="AD21" s="53"/>
      <c r="AE21" s="53"/>
      <c r="AF21" s="53"/>
      <c r="AG21" s="59"/>
    </row>
    <row r="22" spans="2:33" ht="35.450000000000003" customHeight="1" thickBot="1" x14ac:dyDescent="0.25">
      <c r="B22" s="48" t="s">
        <v>237</v>
      </c>
      <c r="C22" s="61" t="s">
        <v>675</v>
      </c>
      <c r="D22" s="122">
        <f>SUM(D12:D21)</f>
        <v>11065874853876.074</v>
      </c>
      <c r="E22" s="82"/>
      <c r="F22" s="122">
        <f>SUM(F12:F21)</f>
        <v>12219716202183</v>
      </c>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60">
        <f>SUM(AG12:AG21)</f>
        <v>9411682811791.752</v>
      </c>
    </row>
    <row r="24" spans="2:33" ht="13.5" thickBot="1" x14ac:dyDescent="0.25"/>
    <row r="25" spans="2:33" ht="22.15" customHeight="1" thickBot="1" x14ac:dyDescent="0.6">
      <c r="B25" s="713" t="s">
        <v>267</v>
      </c>
      <c r="C25" s="714" t="s">
        <v>266</v>
      </c>
      <c r="D25" s="716" t="s">
        <v>801</v>
      </c>
      <c r="E25" s="716" t="s">
        <v>6</v>
      </c>
      <c r="F25" s="716" t="s">
        <v>630</v>
      </c>
      <c r="G25" s="721" t="s">
        <v>238</v>
      </c>
      <c r="H25" s="722"/>
      <c r="I25" s="722"/>
      <c r="J25" s="722"/>
      <c r="K25" s="722"/>
      <c r="L25" s="722"/>
      <c r="M25" s="722"/>
      <c r="N25" s="722"/>
      <c r="O25" s="722"/>
      <c r="P25" s="722"/>
      <c r="Q25" s="722"/>
      <c r="R25" s="722"/>
      <c r="S25" s="114"/>
      <c r="T25" s="705" t="s">
        <v>632</v>
      </c>
      <c r="U25" s="729" t="s">
        <v>633</v>
      </c>
      <c r="V25" s="729"/>
      <c r="W25" s="729"/>
      <c r="X25" s="729"/>
      <c r="Y25" s="729"/>
      <c r="Z25" s="729"/>
      <c r="AA25" s="729"/>
      <c r="AB25" s="729"/>
      <c r="AC25" s="729"/>
      <c r="AD25" s="729"/>
      <c r="AE25" s="729"/>
      <c r="AF25" s="705" t="s">
        <v>634</v>
      </c>
      <c r="AG25" s="711" t="s">
        <v>635</v>
      </c>
    </row>
    <row r="26" spans="2:33" ht="13.15" customHeight="1" x14ac:dyDescent="0.2">
      <c r="B26" s="672"/>
      <c r="C26" s="715"/>
      <c r="D26" s="717"/>
      <c r="E26" s="717"/>
      <c r="F26" s="717"/>
      <c r="G26" s="723" t="s">
        <v>239</v>
      </c>
      <c r="H26" s="726" t="s">
        <v>240</v>
      </c>
      <c r="I26" s="726" t="s">
        <v>241</v>
      </c>
      <c r="J26" s="726" t="s">
        <v>243</v>
      </c>
      <c r="K26" s="726" t="s">
        <v>242</v>
      </c>
      <c r="L26" s="726" t="s">
        <v>248</v>
      </c>
      <c r="M26" s="726" t="s">
        <v>249</v>
      </c>
      <c r="N26" s="726" t="s">
        <v>247</v>
      </c>
      <c r="O26" s="726" t="s">
        <v>246</v>
      </c>
      <c r="P26" s="726" t="s">
        <v>245</v>
      </c>
      <c r="Q26" s="726" t="s">
        <v>244</v>
      </c>
      <c r="R26" s="730" t="s">
        <v>250</v>
      </c>
      <c r="S26" s="723" t="s">
        <v>636</v>
      </c>
      <c r="T26" s="706" t="s">
        <v>269</v>
      </c>
      <c r="U26" s="708" t="s">
        <v>270</v>
      </c>
      <c r="V26" s="708" t="s">
        <v>240</v>
      </c>
      <c r="W26" s="708" t="s">
        <v>271</v>
      </c>
      <c r="X26" s="708" t="s">
        <v>272</v>
      </c>
      <c r="Y26" s="708" t="s">
        <v>273</v>
      </c>
      <c r="Z26" s="708" t="s">
        <v>274</v>
      </c>
      <c r="AA26" s="708" t="s">
        <v>275</v>
      </c>
      <c r="AB26" s="708" t="s">
        <v>276</v>
      </c>
      <c r="AC26" s="708" t="s">
        <v>277</v>
      </c>
      <c r="AD26" s="708" t="s">
        <v>278</v>
      </c>
      <c r="AE26" s="718" t="s">
        <v>279</v>
      </c>
      <c r="AF26" s="706"/>
      <c r="AG26" s="712"/>
    </row>
    <row r="27" spans="2:33" ht="39" customHeight="1" x14ac:dyDescent="0.2">
      <c r="B27" s="672"/>
      <c r="C27" s="715"/>
      <c r="D27" s="717"/>
      <c r="E27" s="717"/>
      <c r="F27" s="717"/>
      <c r="G27" s="724"/>
      <c r="H27" s="727"/>
      <c r="I27" s="727"/>
      <c r="J27" s="727"/>
      <c r="K27" s="727"/>
      <c r="L27" s="727"/>
      <c r="M27" s="727"/>
      <c r="N27" s="727"/>
      <c r="O27" s="727"/>
      <c r="P27" s="727"/>
      <c r="Q27" s="727"/>
      <c r="R27" s="731"/>
      <c r="S27" s="724"/>
      <c r="T27" s="706"/>
      <c r="U27" s="709"/>
      <c r="V27" s="709"/>
      <c r="W27" s="709"/>
      <c r="X27" s="709"/>
      <c r="Y27" s="709"/>
      <c r="Z27" s="709"/>
      <c r="AA27" s="709"/>
      <c r="AB27" s="709"/>
      <c r="AC27" s="709"/>
      <c r="AD27" s="709"/>
      <c r="AE27" s="719"/>
      <c r="AF27" s="706"/>
      <c r="AG27" s="712"/>
    </row>
    <row r="28" spans="2:33" ht="61.15" customHeight="1" thickBot="1" x14ac:dyDescent="0.25">
      <c r="B28" s="672"/>
      <c r="C28" s="715"/>
      <c r="D28" s="717"/>
      <c r="E28" s="717"/>
      <c r="F28" s="717"/>
      <c r="G28" s="725"/>
      <c r="H28" s="728"/>
      <c r="I28" s="728"/>
      <c r="J28" s="728"/>
      <c r="K28" s="728"/>
      <c r="L28" s="728"/>
      <c r="M28" s="728"/>
      <c r="N28" s="728"/>
      <c r="O28" s="728"/>
      <c r="P28" s="728"/>
      <c r="Q28" s="728"/>
      <c r="R28" s="732"/>
      <c r="S28" s="725"/>
      <c r="T28" s="706"/>
      <c r="U28" s="710"/>
      <c r="V28" s="710"/>
      <c r="W28" s="710"/>
      <c r="X28" s="710"/>
      <c r="Y28" s="710"/>
      <c r="Z28" s="710"/>
      <c r="AA28" s="710"/>
      <c r="AB28" s="710"/>
      <c r="AC28" s="710"/>
      <c r="AD28" s="710"/>
      <c r="AE28" s="720"/>
      <c r="AF28" s="707"/>
      <c r="AG28" s="712"/>
    </row>
    <row r="29" spans="2:33" ht="25.15" customHeight="1" x14ac:dyDescent="0.55000000000000004">
      <c r="B29" s="147" t="s">
        <v>677</v>
      </c>
      <c r="C29" s="148" t="s">
        <v>1892</v>
      </c>
      <c r="D29" s="43">
        <v>1063876055145</v>
      </c>
      <c r="E29" s="41">
        <v>100</v>
      </c>
      <c r="F29" s="41">
        <f>(D29*E29)/100</f>
        <v>1063876055145</v>
      </c>
      <c r="G29" s="66"/>
      <c r="H29" s="67"/>
      <c r="I29" s="67"/>
      <c r="J29" s="67"/>
      <c r="K29" s="67"/>
      <c r="L29" s="67"/>
      <c r="M29" s="67"/>
      <c r="N29" s="67"/>
      <c r="O29" s="67"/>
      <c r="P29" s="67"/>
      <c r="Q29" s="67">
        <v>550000000</v>
      </c>
      <c r="R29" s="68">
        <f>SUM(G29:Q29)</f>
        <v>550000000</v>
      </c>
      <c r="S29" s="115">
        <f t="shared" ref="S29:S33" si="11">IF(R29&gt;T29,0,T29-R29)</f>
        <v>1063326055145</v>
      </c>
      <c r="T29" s="38">
        <f>D29</f>
        <v>1063876055145</v>
      </c>
      <c r="U29" s="69">
        <v>0</v>
      </c>
      <c r="V29" s="70">
        <v>0</v>
      </c>
      <c r="W29" s="70">
        <v>0.94</v>
      </c>
      <c r="X29" s="70">
        <v>0.94</v>
      </c>
      <c r="Y29" s="70">
        <f>1-0.12</f>
        <v>0.88</v>
      </c>
      <c r="Z29" s="70">
        <f>1-0.15</f>
        <v>0.85</v>
      </c>
      <c r="AA29" s="70">
        <f>1-0.25</f>
        <v>0.75</v>
      </c>
      <c r="AB29" s="70">
        <f>1-0.15</f>
        <v>0.85</v>
      </c>
      <c r="AC29" s="70">
        <f>1-0.25</f>
        <v>0.75</v>
      </c>
      <c r="AD29" s="70">
        <f>1-0.15</f>
        <v>0.85</v>
      </c>
      <c r="AE29" s="71">
        <f>1-0.3</f>
        <v>0.7</v>
      </c>
      <c r="AF29" s="72">
        <v>17211000000</v>
      </c>
      <c r="AG29" s="117">
        <v>1055763630617</v>
      </c>
    </row>
    <row r="30" spans="2:33" ht="25.15" hidden="1" customHeight="1" x14ac:dyDescent="0.55000000000000004">
      <c r="B30" s="134" t="s">
        <v>677</v>
      </c>
      <c r="C30" s="135" t="s">
        <v>678</v>
      </c>
      <c r="D30" s="45"/>
      <c r="E30" s="40">
        <v>100</v>
      </c>
      <c r="F30" s="40">
        <f t="shared" ref="F30:F33" si="12">(D30*E30)/100</f>
        <v>0</v>
      </c>
      <c r="G30" s="39"/>
      <c r="H30" s="36"/>
      <c r="I30" s="36"/>
      <c r="J30" s="36"/>
      <c r="K30" s="36"/>
      <c r="L30" s="36"/>
      <c r="M30" s="36"/>
      <c r="N30" s="36"/>
      <c r="O30" s="36"/>
      <c r="P30" s="36"/>
      <c r="Q30" s="36"/>
      <c r="R30" s="37">
        <f t="shared" ref="R30:R33" si="13">SUM(G30:Q30)</f>
        <v>0</v>
      </c>
      <c r="S30" s="115">
        <f t="shared" si="11"/>
        <v>0</v>
      </c>
      <c r="T30" s="38">
        <f>D30</f>
        <v>0</v>
      </c>
      <c r="U30" s="34">
        <v>0</v>
      </c>
      <c r="V30" s="33">
        <v>0</v>
      </c>
      <c r="W30" s="33">
        <v>0.94</v>
      </c>
      <c r="X30" s="33">
        <v>0.94</v>
      </c>
      <c r="Y30" s="33">
        <f>1-0.12</f>
        <v>0.88</v>
      </c>
      <c r="Z30" s="33">
        <f>1-0.15</f>
        <v>0.85</v>
      </c>
      <c r="AA30" s="33">
        <f>1-0.25</f>
        <v>0.75</v>
      </c>
      <c r="AB30" s="33">
        <f>1-0.15</f>
        <v>0.85</v>
      </c>
      <c r="AC30" s="33">
        <f>1-0.25</f>
        <v>0.75</v>
      </c>
      <c r="AD30" s="33">
        <f>1-0.15</f>
        <v>0.85</v>
      </c>
      <c r="AE30" s="35">
        <f>1-0.3</f>
        <v>0.7</v>
      </c>
      <c r="AF30" s="72"/>
      <c r="AG30" s="73">
        <f>IF(G30&gt;0,T30-G30,D30-AF30)</f>
        <v>0</v>
      </c>
    </row>
    <row r="31" spans="2:33" ht="25.15" hidden="1" customHeight="1" thickBot="1" x14ac:dyDescent="0.6">
      <c r="B31" s="149" t="s">
        <v>677</v>
      </c>
      <c r="C31" s="150" t="s">
        <v>679</v>
      </c>
      <c r="D31" s="44"/>
      <c r="E31" s="42">
        <v>100</v>
      </c>
      <c r="F31" s="42">
        <f t="shared" si="12"/>
        <v>0</v>
      </c>
      <c r="G31" s="39"/>
      <c r="H31" s="36"/>
      <c r="I31" s="36"/>
      <c r="J31" s="36"/>
      <c r="K31" s="36"/>
      <c r="L31" s="36"/>
      <c r="M31" s="36"/>
      <c r="N31" s="36"/>
      <c r="O31" s="36"/>
      <c r="P31" s="36"/>
      <c r="Q31" s="36"/>
      <c r="R31" s="37">
        <f t="shared" si="13"/>
        <v>0</v>
      </c>
      <c r="S31" s="115">
        <f t="shared" si="11"/>
        <v>0</v>
      </c>
      <c r="T31" s="38">
        <f>D31</f>
        <v>0</v>
      </c>
      <c r="U31" s="34">
        <v>0</v>
      </c>
      <c r="V31" s="33">
        <v>0</v>
      </c>
      <c r="W31" s="33">
        <v>0.94</v>
      </c>
      <c r="X31" s="33">
        <v>0.94</v>
      </c>
      <c r="Y31" s="33">
        <f>1-0.12</f>
        <v>0.88</v>
      </c>
      <c r="Z31" s="33">
        <f>1-0.15</f>
        <v>0.85</v>
      </c>
      <c r="AA31" s="33">
        <f>1-0.25</f>
        <v>0.75</v>
      </c>
      <c r="AB31" s="33">
        <f>1-0.15</f>
        <v>0.85</v>
      </c>
      <c r="AC31" s="33">
        <f>1-0.25</f>
        <v>0.75</v>
      </c>
      <c r="AD31" s="33">
        <f>1-0.15</f>
        <v>0.85</v>
      </c>
      <c r="AE31" s="35">
        <f>1-0.3</f>
        <v>0.7</v>
      </c>
      <c r="AF31" s="72"/>
      <c r="AG31" s="73">
        <f>IF(G31&gt;0,T31-G31,D31-AF31)</f>
        <v>0</v>
      </c>
    </row>
    <row r="32" spans="2:33" ht="25.15" hidden="1" customHeight="1" x14ac:dyDescent="0.55000000000000004">
      <c r="B32" s="147" t="s">
        <v>680</v>
      </c>
      <c r="C32" s="148" t="s">
        <v>681</v>
      </c>
      <c r="D32" s="43"/>
      <c r="E32" s="41">
        <v>100</v>
      </c>
      <c r="F32" s="41">
        <f t="shared" si="12"/>
        <v>0</v>
      </c>
      <c r="G32" s="39"/>
      <c r="H32" s="36"/>
      <c r="I32" s="36"/>
      <c r="J32" s="36"/>
      <c r="K32" s="36">
        <v>350000000</v>
      </c>
      <c r="L32" s="36"/>
      <c r="M32" s="36"/>
      <c r="N32" s="36"/>
      <c r="O32" s="36"/>
      <c r="P32" s="36"/>
      <c r="Q32" s="36"/>
      <c r="R32" s="37">
        <f t="shared" si="13"/>
        <v>350000000</v>
      </c>
      <c r="S32" s="115">
        <f t="shared" si="11"/>
        <v>0</v>
      </c>
      <c r="T32" s="38">
        <f>D32</f>
        <v>0</v>
      </c>
      <c r="U32" s="34">
        <v>0</v>
      </c>
      <c r="V32" s="33">
        <v>0</v>
      </c>
      <c r="W32" s="33">
        <v>0.94</v>
      </c>
      <c r="X32" s="33">
        <v>0.94</v>
      </c>
      <c r="Y32" s="33">
        <f t="shared" ref="Y32:Y33" si="14">1-0.12</f>
        <v>0.88</v>
      </c>
      <c r="Z32" s="33">
        <f t="shared" ref="Z32:Z33" si="15">1-0.15</f>
        <v>0.85</v>
      </c>
      <c r="AA32" s="33">
        <f t="shared" ref="AA32:AA33" si="16">1-0.25</f>
        <v>0.75</v>
      </c>
      <c r="AB32" s="33">
        <f t="shared" ref="AB32:AB33" si="17">1-0.15</f>
        <v>0.85</v>
      </c>
      <c r="AC32" s="33">
        <f t="shared" ref="AC32:AC33" si="18">1-0.25</f>
        <v>0.75</v>
      </c>
      <c r="AD32" s="33">
        <f t="shared" ref="AD32:AD33" si="19">1-0.15</f>
        <v>0.85</v>
      </c>
      <c r="AE32" s="35">
        <f t="shared" ref="AE32:AE33" si="20">1-0.3</f>
        <v>0.7</v>
      </c>
      <c r="AF32" s="72"/>
      <c r="AG32" s="73">
        <f>D32-AF32</f>
        <v>0</v>
      </c>
    </row>
    <row r="33" spans="2:33" ht="25.15" customHeight="1" thickBot="1" x14ac:dyDescent="0.6">
      <c r="B33" s="149" t="s">
        <v>680</v>
      </c>
      <c r="C33" s="150" t="s">
        <v>1893</v>
      </c>
      <c r="D33" s="44">
        <v>12035930867</v>
      </c>
      <c r="E33" s="42">
        <v>100</v>
      </c>
      <c r="F33" s="42">
        <f t="shared" si="12"/>
        <v>12035930867</v>
      </c>
      <c r="G33" s="39"/>
      <c r="H33" s="36"/>
      <c r="I33" s="36">
        <v>600000000</v>
      </c>
      <c r="J33" s="36"/>
      <c r="K33" s="36"/>
      <c r="L33" s="36"/>
      <c r="M33" s="36"/>
      <c r="N33" s="36"/>
      <c r="O33" s="36"/>
      <c r="P33" s="36"/>
      <c r="Q33" s="36"/>
      <c r="R33" s="37">
        <f t="shared" si="13"/>
        <v>600000000</v>
      </c>
      <c r="S33" s="115">
        <f t="shared" si="11"/>
        <v>11435930867</v>
      </c>
      <c r="T33" s="38">
        <f>D33</f>
        <v>12035930867</v>
      </c>
      <c r="U33" s="34">
        <v>0</v>
      </c>
      <c r="V33" s="33">
        <v>0</v>
      </c>
      <c r="W33" s="33">
        <v>0.94</v>
      </c>
      <c r="X33" s="33">
        <v>0.94</v>
      </c>
      <c r="Y33" s="33">
        <f t="shared" si="14"/>
        <v>0.88</v>
      </c>
      <c r="Z33" s="33">
        <f t="shared" si="15"/>
        <v>0.85</v>
      </c>
      <c r="AA33" s="33">
        <f t="shared" si="16"/>
        <v>0.75</v>
      </c>
      <c r="AB33" s="33">
        <f t="shared" si="17"/>
        <v>0.85</v>
      </c>
      <c r="AC33" s="33">
        <f t="shared" si="18"/>
        <v>0.75</v>
      </c>
      <c r="AD33" s="33">
        <f t="shared" si="19"/>
        <v>0.85</v>
      </c>
      <c r="AE33" s="35">
        <f t="shared" si="20"/>
        <v>0.7</v>
      </c>
      <c r="AF33" s="72">
        <v>1418500000</v>
      </c>
      <c r="AG33" s="73">
        <v>11223851068</v>
      </c>
    </row>
    <row r="34" spans="2:33" ht="25.15" customHeight="1" thickBot="1" x14ac:dyDescent="0.6">
      <c r="B34" s="132" t="s">
        <v>682</v>
      </c>
      <c r="C34" s="161" t="s">
        <v>683</v>
      </c>
      <c r="D34" s="162"/>
      <c r="E34" s="163"/>
      <c r="F34" s="163"/>
      <c r="G34" s="39"/>
      <c r="H34" s="36"/>
      <c r="I34" s="36"/>
      <c r="J34" s="36"/>
      <c r="K34" s="36"/>
      <c r="L34" s="36"/>
      <c r="M34" s="36"/>
      <c r="N34" s="36"/>
      <c r="O34" s="36"/>
      <c r="P34" s="36"/>
      <c r="Q34" s="36"/>
      <c r="R34" s="37"/>
      <c r="S34" s="115"/>
      <c r="T34" s="38"/>
      <c r="U34" s="34"/>
      <c r="V34" s="33"/>
      <c r="W34" s="33"/>
      <c r="X34" s="33"/>
      <c r="Y34" s="33"/>
      <c r="Z34" s="33"/>
      <c r="AA34" s="33"/>
      <c r="AB34" s="33"/>
      <c r="AC34" s="33"/>
      <c r="AD34" s="33"/>
      <c r="AE34" s="35"/>
      <c r="AF34" s="72"/>
      <c r="AG34" s="73"/>
    </row>
    <row r="35" spans="2:33" ht="21.6" customHeight="1" x14ac:dyDescent="0.55000000000000004">
      <c r="B35" s="50" t="s">
        <v>121</v>
      </c>
      <c r="C35" s="164" t="s">
        <v>684</v>
      </c>
      <c r="D35" s="119">
        <v>48310924215</v>
      </c>
      <c r="E35" s="120"/>
      <c r="F35" s="120"/>
      <c r="G35" s="52"/>
      <c r="H35" s="52"/>
      <c r="I35" s="52"/>
      <c r="J35" s="52"/>
      <c r="K35" s="52"/>
      <c r="L35" s="52"/>
      <c r="M35" s="52"/>
      <c r="N35" s="52"/>
      <c r="O35" s="52"/>
      <c r="P35" s="52"/>
      <c r="Q35" s="52"/>
      <c r="R35" s="53"/>
      <c r="S35" s="53"/>
      <c r="T35" s="54"/>
      <c r="U35" s="53"/>
      <c r="V35" s="53"/>
      <c r="W35" s="53"/>
      <c r="X35" s="53"/>
      <c r="Y35" s="53"/>
      <c r="Z35" s="53"/>
      <c r="AA35" s="53"/>
      <c r="AB35" s="53"/>
      <c r="AC35" s="53"/>
      <c r="AD35" s="53"/>
      <c r="AE35" s="53"/>
      <c r="AF35" s="53"/>
      <c r="AG35" s="58"/>
    </row>
    <row r="36" spans="2:33" ht="21.6" customHeight="1" x14ac:dyDescent="0.55000000000000004">
      <c r="B36" s="50" t="s">
        <v>165</v>
      </c>
      <c r="C36" s="164" t="s">
        <v>685</v>
      </c>
      <c r="D36" s="62"/>
      <c r="E36" s="120"/>
      <c r="F36" s="120"/>
      <c r="G36" s="52"/>
      <c r="H36" s="52"/>
      <c r="I36" s="52"/>
      <c r="J36" s="52"/>
      <c r="K36" s="52"/>
      <c r="L36" s="52"/>
      <c r="M36" s="52"/>
      <c r="N36" s="52"/>
      <c r="O36" s="52"/>
      <c r="P36" s="52"/>
      <c r="Q36" s="52"/>
      <c r="R36" s="53"/>
      <c r="S36" s="53"/>
      <c r="T36" s="54"/>
      <c r="U36" s="53"/>
      <c r="V36" s="53"/>
      <c r="W36" s="53"/>
      <c r="X36" s="53"/>
      <c r="Y36" s="53"/>
      <c r="Z36" s="53"/>
      <c r="AA36" s="53"/>
      <c r="AB36" s="53"/>
      <c r="AC36" s="53"/>
      <c r="AD36" s="53"/>
      <c r="AE36" s="53"/>
      <c r="AF36" s="53"/>
      <c r="AG36" s="58"/>
    </row>
    <row r="37" spans="2:33" ht="21.6" customHeight="1" x14ac:dyDescent="0.55000000000000004">
      <c r="B37" s="134" t="s">
        <v>235</v>
      </c>
      <c r="C37" s="164" t="s">
        <v>686</v>
      </c>
      <c r="D37" s="62"/>
      <c r="E37" s="120"/>
      <c r="F37" s="120"/>
      <c r="G37" s="52"/>
      <c r="H37" s="52"/>
      <c r="I37" s="52"/>
      <c r="J37" s="52"/>
      <c r="K37" s="52"/>
      <c r="L37" s="52"/>
      <c r="M37" s="52"/>
      <c r="N37" s="52"/>
      <c r="O37" s="52"/>
      <c r="P37" s="52"/>
      <c r="Q37" s="52"/>
      <c r="R37" s="53"/>
      <c r="S37" s="53"/>
      <c r="T37" s="54"/>
      <c r="U37" s="53"/>
      <c r="V37" s="53"/>
      <c r="W37" s="53"/>
      <c r="X37" s="53"/>
      <c r="Y37" s="53"/>
      <c r="Z37" s="53"/>
      <c r="AA37" s="53"/>
      <c r="AB37" s="53"/>
      <c r="AC37" s="53"/>
      <c r="AD37" s="53"/>
      <c r="AE37" s="53"/>
      <c r="AF37" s="53"/>
      <c r="AG37" s="58"/>
    </row>
    <row r="38" spans="2:33" ht="21.6" customHeight="1" thickBot="1" x14ac:dyDescent="0.6">
      <c r="B38" s="134" t="s">
        <v>122</v>
      </c>
      <c r="C38" s="164" t="s">
        <v>687</v>
      </c>
      <c r="D38" s="63">
        <f>-(D29+D33+D34+D35+D36+D37)*1.5%</f>
        <v>-16863343653.404999</v>
      </c>
      <c r="E38" s="121"/>
      <c r="F38" s="121"/>
      <c r="G38" s="52"/>
      <c r="H38" s="52"/>
      <c r="I38" s="52"/>
      <c r="J38" s="52"/>
      <c r="K38" s="52"/>
      <c r="L38" s="52"/>
      <c r="M38" s="52"/>
      <c r="N38" s="52"/>
      <c r="O38" s="52"/>
      <c r="P38" s="52"/>
      <c r="Q38" s="52"/>
      <c r="R38" s="53"/>
      <c r="S38" s="53"/>
      <c r="T38" s="54"/>
      <c r="U38" s="53"/>
      <c r="V38" s="53"/>
      <c r="W38" s="53"/>
      <c r="X38" s="53"/>
      <c r="Y38" s="53"/>
      <c r="Z38" s="53"/>
      <c r="AA38" s="53"/>
      <c r="AB38" s="53"/>
      <c r="AC38" s="53"/>
      <c r="AD38" s="53"/>
      <c r="AE38" s="53"/>
      <c r="AF38" s="53"/>
      <c r="AG38" s="59"/>
    </row>
    <row r="39" spans="2:33" ht="35.450000000000003" customHeight="1" thickBot="1" x14ac:dyDescent="0.25">
      <c r="B39" s="48" t="s">
        <v>237</v>
      </c>
      <c r="C39" s="61" t="s">
        <v>688</v>
      </c>
      <c r="D39" s="122">
        <f>SUM(D29:D38)</f>
        <v>1107359566573.595</v>
      </c>
      <c r="E39" s="82"/>
      <c r="F39" s="122">
        <f>SUM(F29:F38)</f>
        <v>1075911986012</v>
      </c>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60">
        <f>SUM(AG29:AG38)</f>
        <v>1066987481685</v>
      </c>
    </row>
    <row r="41" spans="2:33" ht="13.5" thickBot="1" x14ac:dyDescent="0.25"/>
    <row r="42" spans="2:33" ht="22.15" customHeight="1" thickBot="1" x14ac:dyDescent="0.6">
      <c r="B42" s="713" t="s">
        <v>267</v>
      </c>
      <c r="C42" s="714" t="s">
        <v>266</v>
      </c>
      <c r="D42" s="716" t="s">
        <v>801</v>
      </c>
      <c r="E42" s="716" t="s">
        <v>6</v>
      </c>
      <c r="F42" s="716" t="s">
        <v>630</v>
      </c>
      <c r="G42" s="721" t="s">
        <v>238</v>
      </c>
      <c r="H42" s="722"/>
      <c r="I42" s="722"/>
      <c r="J42" s="722"/>
      <c r="K42" s="722"/>
      <c r="L42" s="722"/>
      <c r="M42" s="722"/>
      <c r="N42" s="722"/>
      <c r="O42" s="722"/>
      <c r="P42" s="722"/>
      <c r="Q42" s="722"/>
      <c r="R42" s="722"/>
      <c r="S42" s="114"/>
      <c r="T42" s="705" t="s">
        <v>632</v>
      </c>
      <c r="U42" s="729" t="s">
        <v>633</v>
      </c>
      <c r="V42" s="729"/>
      <c r="W42" s="729"/>
      <c r="X42" s="729"/>
      <c r="Y42" s="729"/>
      <c r="Z42" s="729"/>
      <c r="AA42" s="729"/>
      <c r="AB42" s="729"/>
      <c r="AC42" s="729"/>
      <c r="AD42" s="729"/>
      <c r="AE42" s="729"/>
      <c r="AF42" s="705" t="s">
        <v>634</v>
      </c>
      <c r="AG42" s="711" t="s">
        <v>635</v>
      </c>
    </row>
    <row r="43" spans="2:33" ht="13.15" customHeight="1" x14ac:dyDescent="0.2">
      <c r="B43" s="672"/>
      <c r="C43" s="715"/>
      <c r="D43" s="717"/>
      <c r="E43" s="717"/>
      <c r="F43" s="717"/>
      <c r="G43" s="723" t="s">
        <v>239</v>
      </c>
      <c r="H43" s="726" t="s">
        <v>240</v>
      </c>
      <c r="I43" s="726" t="s">
        <v>241</v>
      </c>
      <c r="J43" s="726" t="s">
        <v>243</v>
      </c>
      <c r="K43" s="726" t="s">
        <v>242</v>
      </c>
      <c r="L43" s="726" t="s">
        <v>248</v>
      </c>
      <c r="M43" s="726" t="s">
        <v>249</v>
      </c>
      <c r="N43" s="726" t="s">
        <v>247</v>
      </c>
      <c r="O43" s="726" t="s">
        <v>246</v>
      </c>
      <c r="P43" s="726" t="s">
        <v>245</v>
      </c>
      <c r="Q43" s="726" t="s">
        <v>244</v>
      </c>
      <c r="R43" s="730" t="s">
        <v>250</v>
      </c>
      <c r="S43" s="723" t="s">
        <v>636</v>
      </c>
      <c r="T43" s="706" t="s">
        <v>269</v>
      </c>
      <c r="U43" s="708" t="s">
        <v>270</v>
      </c>
      <c r="V43" s="708" t="s">
        <v>240</v>
      </c>
      <c r="W43" s="708" t="s">
        <v>271</v>
      </c>
      <c r="X43" s="708" t="s">
        <v>272</v>
      </c>
      <c r="Y43" s="708" t="s">
        <v>273</v>
      </c>
      <c r="Z43" s="708" t="s">
        <v>274</v>
      </c>
      <c r="AA43" s="708" t="s">
        <v>275</v>
      </c>
      <c r="AB43" s="708" t="s">
        <v>276</v>
      </c>
      <c r="AC43" s="708" t="s">
        <v>277</v>
      </c>
      <c r="AD43" s="708" t="s">
        <v>278</v>
      </c>
      <c r="AE43" s="718" t="s">
        <v>279</v>
      </c>
      <c r="AF43" s="706"/>
      <c r="AG43" s="712"/>
    </row>
    <row r="44" spans="2:33" ht="39" customHeight="1" x14ac:dyDescent="0.2">
      <c r="B44" s="672"/>
      <c r="C44" s="715"/>
      <c r="D44" s="717"/>
      <c r="E44" s="717"/>
      <c r="F44" s="717"/>
      <c r="G44" s="724"/>
      <c r="H44" s="727"/>
      <c r="I44" s="727"/>
      <c r="J44" s="727"/>
      <c r="K44" s="727"/>
      <c r="L44" s="727"/>
      <c r="M44" s="727"/>
      <c r="N44" s="727"/>
      <c r="O44" s="727"/>
      <c r="P44" s="727"/>
      <c r="Q44" s="727"/>
      <c r="R44" s="731"/>
      <c r="S44" s="724"/>
      <c r="T44" s="706"/>
      <c r="U44" s="709"/>
      <c r="V44" s="709"/>
      <c r="W44" s="709"/>
      <c r="X44" s="709"/>
      <c r="Y44" s="709"/>
      <c r="Z44" s="709"/>
      <c r="AA44" s="709"/>
      <c r="AB44" s="709"/>
      <c r="AC44" s="709"/>
      <c r="AD44" s="709"/>
      <c r="AE44" s="719"/>
      <c r="AF44" s="706"/>
      <c r="AG44" s="712"/>
    </row>
    <row r="45" spans="2:33" ht="61.15" customHeight="1" thickBot="1" x14ac:dyDescent="0.25">
      <c r="B45" s="672"/>
      <c r="C45" s="715"/>
      <c r="D45" s="717"/>
      <c r="E45" s="717"/>
      <c r="F45" s="717"/>
      <c r="G45" s="725"/>
      <c r="H45" s="728"/>
      <c r="I45" s="728"/>
      <c r="J45" s="728"/>
      <c r="K45" s="728"/>
      <c r="L45" s="728"/>
      <c r="M45" s="728"/>
      <c r="N45" s="728"/>
      <c r="O45" s="728"/>
      <c r="P45" s="728"/>
      <c r="Q45" s="728"/>
      <c r="R45" s="732"/>
      <c r="S45" s="725"/>
      <c r="T45" s="706"/>
      <c r="U45" s="710"/>
      <c r="V45" s="710"/>
      <c r="W45" s="710"/>
      <c r="X45" s="710"/>
      <c r="Y45" s="710"/>
      <c r="Z45" s="710"/>
      <c r="AA45" s="710"/>
      <c r="AB45" s="710"/>
      <c r="AC45" s="710"/>
      <c r="AD45" s="710"/>
      <c r="AE45" s="720"/>
      <c r="AF45" s="707"/>
      <c r="AG45" s="712"/>
    </row>
    <row r="46" spans="2:33" ht="25.15" customHeight="1" x14ac:dyDescent="0.55000000000000004">
      <c r="B46" s="165" t="s">
        <v>869</v>
      </c>
      <c r="C46" s="166" t="s">
        <v>1894</v>
      </c>
      <c r="D46" s="43">
        <v>4436269</v>
      </c>
      <c r="E46" s="41">
        <v>100</v>
      </c>
      <c r="F46" s="41">
        <f>(D46*E46)/100</f>
        <v>4436269</v>
      </c>
      <c r="G46" s="66"/>
      <c r="H46" s="67"/>
      <c r="I46" s="67"/>
      <c r="J46" s="67"/>
      <c r="K46" s="67"/>
      <c r="L46" s="67"/>
      <c r="M46" s="67"/>
      <c r="N46" s="67"/>
      <c r="O46" s="67"/>
      <c r="P46" s="67"/>
      <c r="Q46" s="67">
        <v>550000000</v>
      </c>
      <c r="R46" s="68">
        <f>SUM(G46:Q46)</f>
        <v>550000000</v>
      </c>
      <c r="S46" s="115">
        <f t="shared" ref="S46:S47" si="21">IF(R46&gt;T46,0,T46-R46)</f>
        <v>0</v>
      </c>
      <c r="T46" s="38">
        <f>D46</f>
        <v>4436269</v>
      </c>
      <c r="U46" s="69">
        <v>0</v>
      </c>
      <c r="V46" s="70">
        <v>0</v>
      </c>
      <c r="W46" s="70">
        <v>0.94</v>
      </c>
      <c r="X46" s="70">
        <v>0.94</v>
      </c>
      <c r="Y46" s="70">
        <f>1-0.12</f>
        <v>0.88</v>
      </c>
      <c r="Z46" s="70">
        <f>1-0.15</f>
        <v>0.85</v>
      </c>
      <c r="AA46" s="70">
        <f>1-0.25</f>
        <v>0.75</v>
      </c>
      <c r="AB46" s="70">
        <f>1-0.15</f>
        <v>0.85</v>
      </c>
      <c r="AC46" s="70">
        <f>1-0.25</f>
        <v>0.75</v>
      </c>
      <c r="AD46" s="70">
        <f>1-0.15</f>
        <v>0.85</v>
      </c>
      <c r="AE46" s="71">
        <f>1-0.3</f>
        <v>0.7</v>
      </c>
      <c r="AF46" s="72">
        <v>0</v>
      </c>
      <c r="AG46" s="117">
        <f>IF(G46&gt;0,T46-G46,D46-AF46)</f>
        <v>4436269</v>
      </c>
    </row>
    <row r="47" spans="2:33" ht="25.15" customHeight="1" thickBot="1" x14ac:dyDescent="0.6">
      <c r="B47" s="167" t="s">
        <v>689</v>
      </c>
      <c r="C47" s="136" t="s">
        <v>1895</v>
      </c>
      <c r="D47" s="44">
        <v>4031636918</v>
      </c>
      <c r="E47" s="42">
        <v>100</v>
      </c>
      <c r="F47" s="42">
        <f t="shared" ref="F47" si="22">(D47*E47)/100</f>
        <v>4031636918</v>
      </c>
      <c r="G47" s="39"/>
      <c r="H47" s="36"/>
      <c r="I47" s="36">
        <v>600000000</v>
      </c>
      <c r="J47" s="36"/>
      <c r="K47" s="36"/>
      <c r="L47" s="36"/>
      <c r="M47" s="36"/>
      <c r="N47" s="36"/>
      <c r="O47" s="36"/>
      <c r="P47" s="36"/>
      <c r="Q47" s="36"/>
      <c r="R47" s="37">
        <f t="shared" ref="R47" si="23">SUM(G47:Q47)</f>
        <v>600000000</v>
      </c>
      <c r="S47" s="115">
        <f t="shared" si="21"/>
        <v>3431636918</v>
      </c>
      <c r="T47" s="38">
        <f>D47</f>
        <v>4031636918</v>
      </c>
      <c r="U47" s="34">
        <v>0</v>
      </c>
      <c r="V47" s="33">
        <v>0</v>
      </c>
      <c r="W47" s="33">
        <v>0.94</v>
      </c>
      <c r="X47" s="33">
        <v>0.94</v>
      </c>
      <c r="Y47" s="33">
        <f t="shared" ref="Y47" si="24">1-0.12</f>
        <v>0.88</v>
      </c>
      <c r="Z47" s="33">
        <f t="shared" ref="Z47" si="25">1-0.15</f>
        <v>0.85</v>
      </c>
      <c r="AA47" s="33">
        <f t="shared" ref="AA47" si="26">1-0.25</f>
        <v>0.75</v>
      </c>
      <c r="AB47" s="33">
        <f t="shared" ref="AB47" si="27">1-0.15</f>
        <v>0.85</v>
      </c>
      <c r="AC47" s="33">
        <f t="shared" ref="AC47" si="28">1-0.25</f>
        <v>0.75</v>
      </c>
      <c r="AD47" s="33">
        <f t="shared" ref="AD47" si="29">1-0.15</f>
        <v>0.85</v>
      </c>
      <c r="AE47" s="35">
        <f t="shared" ref="AE47" si="30">1-0.3</f>
        <v>0.7</v>
      </c>
      <c r="AF47" s="72">
        <v>5290687006.5</v>
      </c>
      <c r="AG47" s="73">
        <v>1740436038</v>
      </c>
    </row>
    <row r="48" spans="2:33" ht="25.15" customHeight="1" thickBot="1" x14ac:dyDescent="0.6">
      <c r="B48" s="23" t="s">
        <v>690</v>
      </c>
      <c r="C48" s="169" t="s">
        <v>691</v>
      </c>
      <c r="D48" s="162"/>
      <c r="E48" s="163"/>
      <c r="F48" s="163"/>
      <c r="G48" s="39"/>
      <c r="H48" s="36"/>
      <c r="I48" s="36"/>
      <c r="J48" s="36"/>
      <c r="K48" s="36"/>
      <c r="L48" s="36"/>
      <c r="M48" s="36"/>
      <c r="N48" s="36"/>
      <c r="O48" s="36"/>
      <c r="P48" s="36"/>
      <c r="Q48" s="36"/>
      <c r="R48" s="37"/>
      <c r="S48" s="115"/>
      <c r="T48" s="38"/>
      <c r="U48" s="34"/>
      <c r="V48" s="33"/>
      <c r="W48" s="33"/>
      <c r="X48" s="33"/>
      <c r="Y48" s="33"/>
      <c r="Z48" s="33"/>
      <c r="AA48" s="33"/>
      <c r="AB48" s="33"/>
      <c r="AC48" s="33"/>
      <c r="AD48" s="33"/>
      <c r="AE48" s="35"/>
      <c r="AF48" s="72"/>
      <c r="AG48" s="73"/>
    </row>
    <row r="49" spans="2:33" ht="21.6" customHeight="1" x14ac:dyDescent="0.55000000000000004">
      <c r="B49" s="50" t="s">
        <v>121</v>
      </c>
      <c r="C49" s="169" t="s">
        <v>692</v>
      </c>
      <c r="D49" s="119"/>
      <c r="E49" s="120"/>
      <c r="F49" s="120"/>
      <c r="G49" s="52"/>
      <c r="H49" s="52"/>
      <c r="I49" s="52"/>
      <c r="J49" s="52"/>
      <c r="K49" s="52"/>
      <c r="L49" s="52"/>
      <c r="M49" s="52"/>
      <c r="N49" s="52"/>
      <c r="O49" s="52"/>
      <c r="P49" s="52"/>
      <c r="Q49" s="52"/>
      <c r="R49" s="53"/>
      <c r="S49" s="53"/>
      <c r="T49" s="54"/>
      <c r="U49" s="53"/>
      <c r="V49" s="53"/>
      <c r="W49" s="53"/>
      <c r="X49" s="53"/>
      <c r="Y49" s="53"/>
      <c r="Z49" s="53"/>
      <c r="AA49" s="53"/>
      <c r="AB49" s="53"/>
      <c r="AC49" s="53"/>
      <c r="AD49" s="53"/>
      <c r="AE49" s="53"/>
      <c r="AF49" s="53"/>
      <c r="AG49" s="58"/>
    </row>
    <row r="50" spans="2:33" ht="21.6" customHeight="1" x14ac:dyDescent="0.55000000000000004">
      <c r="B50" s="50" t="s">
        <v>165</v>
      </c>
      <c r="C50" s="169" t="s">
        <v>693</v>
      </c>
      <c r="D50" s="62"/>
      <c r="E50" s="120"/>
      <c r="F50" s="120"/>
      <c r="G50" s="52"/>
      <c r="H50" s="52"/>
      <c r="I50" s="52"/>
      <c r="J50" s="52"/>
      <c r="K50" s="52"/>
      <c r="L50" s="52"/>
      <c r="M50" s="52"/>
      <c r="N50" s="52"/>
      <c r="O50" s="52"/>
      <c r="P50" s="52"/>
      <c r="Q50" s="52"/>
      <c r="R50" s="53"/>
      <c r="S50" s="53"/>
      <c r="T50" s="54"/>
      <c r="U50" s="53"/>
      <c r="V50" s="53"/>
      <c r="W50" s="53"/>
      <c r="X50" s="53"/>
      <c r="Y50" s="53"/>
      <c r="Z50" s="53"/>
      <c r="AA50" s="53"/>
      <c r="AB50" s="53"/>
      <c r="AC50" s="53"/>
      <c r="AD50" s="53"/>
      <c r="AE50" s="53"/>
      <c r="AF50" s="53"/>
      <c r="AG50" s="58"/>
    </row>
    <row r="51" spans="2:33" ht="21.6" customHeight="1" x14ac:dyDescent="0.55000000000000004">
      <c r="B51" s="23" t="s">
        <v>694</v>
      </c>
      <c r="C51" s="169" t="s">
        <v>695</v>
      </c>
      <c r="D51" s="62"/>
      <c r="E51" s="120"/>
      <c r="F51" s="120"/>
      <c r="G51" s="52"/>
      <c r="H51" s="52"/>
      <c r="I51" s="52"/>
      <c r="J51" s="52"/>
      <c r="K51" s="52"/>
      <c r="L51" s="52"/>
      <c r="M51" s="52"/>
      <c r="N51" s="52"/>
      <c r="O51" s="52"/>
      <c r="P51" s="52"/>
      <c r="Q51" s="52"/>
      <c r="R51" s="53"/>
      <c r="S51" s="53"/>
      <c r="T51" s="54"/>
      <c r="U51" s="53"/>
      <c r="V51" s="53"/>
      <c r="W51" s="53"/>
      <c r="X51" s="53"/>
      <c r="Y51" s="53"/>
      <c r="Z51" s="53"/>
      <c r="AA51" s="53"/>
      <c r="AB51" s="53"/>
      <c r="AC51" s="53"/>
      <c r="AD51" s="53"/>
      <c r="AE51" s="53"/>
      <c r="AF51" s="53"/>
      <c r="AG51" s="58"/>
    </row>
    <row r="52" spans="2:33" ht="21.6" customHeight="1" x14ac:dyDescent="0.55000000000000004">
      <c r="B52" s="23" t="s">
        <v>235</v>
      </c>
      <c r="C52" s="170" t="s">
        <v>696</v>
      </c>
      <c r="D52" s="62"/>
      <c r="E52" s="120"/>
      <c r="F52" s="120"/>
      <c r="G52" s="52"/>
      <c r="H52" s="52"/>
      <c r="I52" s="52"/>
      <c r="J52" s="52"/>
      <c r="K52" s="52"/>
      <c r="L52" s="52"/>
      <c r="M52" s="52"/>
      <c r="N52" s="52"/>
      <c r="O52" s="52"/>
      <c r="P52" s="52"/>
      <c r="Q52" s="52"/>
      <c r="R52" s="53"/>
      <c r="S52" s="53"/>
      <c r="T52" s="54"/>
      <c r="U52" s="53"/>
      <c r="V52" s="53"/>
      <c r="W52" s="53"/>
      <c r="X52" s="53"/>
      <c r="Y52" s="53"/>
      <c r="Z52" s="53"/>
      <c r="AA52" s="53"/>
      <c r="AB52" s="53"/>
      <c r="AC52" s="53"/>
      <c r="AD52" s="53"/>
      <c r="AE52" s="53"/>
      <c r="AF52" s="53"/>
      <c r="AG52" s="58"/>
    </row>
    <row r="53" spans="2:33" ht="21.6" customHeight="1" thickBot="1" x14ac:dyDescent="0.6">
      <c r="B53" s="171" t="s">
        <v>122</v>
      </c>
      <c r="C53" s="169" t="s">
        <v>697</v>
      </c>
      <c r="D53" s="63">
        <f>-(D46+D47+D48+D51+D52)*1.5%</f>
        <v>-60541097.805</v>
      </c>
      <c r="E53" s="121"/>
      <c r="F53" s="121"/>
      <c r="G53" s="52"/>
      <c r="H53" s="52"/>
      <c r="I53" s="52"/>
      <c r="J53" s="52"/>
      <c r="K53" s="52"/>
      <c r="L53" s="52"/>
      <c r="M53" s="52"/>
      <c r="N53" s="52"/>
      <c r="O53" s="52"/>
      <c r="P53" s="52"/>
      <c r="Q53" s="52"/>
      <c r="R53" s="53"/>
      <c r="S53" s="53"/>
      <c r="T53" s="54"/>
      <c r="U53" s="53"/>
      <c r="V53" s="53"/>
      <c r="W53" s="53"/>
      <c r="X53" s="53"/>
      <c r="Y53" s="53"/>
      <c r="Z53" s="53"/>
      <c r="AA53" s="53"/>
      <c r="AB53" s="53"/>
      <c r="AC53" s="53"/>
      <c r="AD53" s="53"/>
      <c r="AE53" s="53"/>
      <c r="AF53" s="53"/>
      <c r="AG53" s="59"/>
    </row>
    <row r="54" spans="2:33" ht="35.450000000000003" customHeight="1" thickBot="1" x14ac:dyDescent="0.25">
      <c r="B54" s="48" t="s">
        <v>237</v>
      </c>
      <c r="C54" s="61" t="s">
        <v>698</v>
      </c>
      <c r="D54" s="122">
        <f>SUM(D46:D53)</f>
        <v>3975532089.1950002</v>
      </c>
      <c r="E54" s="82"/>
      <c r="F54" s="122">
        <f>SUM(F46:F53)</f>
        <v>4036073187</v>
      </c>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60">
        <f>SUM(AG46:AG53)</f>
        <v>1744872307</v>
      </c>
    </row>
    <row r="56" spans="2:33" ht="13.5" thickBot="1" x14ac:dyDescent="0.25"/>
    <row r="57" spans="2:33" ht="22.15" customHeight="1" thickBot="1" x14ac:dyDescent="0.6">
      <c r="B57" s="713" t="s">
        <v>267</v>
      </c>
      <c r="C57" s="714" t="s">
        <v>266</v>
      </c>
      <c r="D57" s="716" t="s">
        <v>801</v>
      </c>
      <c r="E57" s="716" t="s">
        <v>6</v>
      </c>
      <c r="F57" s="716" t="s">
        <v>630</v>
      </c>
      <c r="G57" s="721" t="s">
        <v>238</v>
      </c>
      <c r="H57" s="722"/>
      <c r="I57" s="722"/>
      <c r="J57" s="722"/>
      <c r="K57" s="722"/>
      <c r="L57" s="722"/>
      <c r="M57" s="722"/>
      <c r="N57" s="722"/>
      <c r="O57" s="722"/>
      <c r="P57" s="722"/>
      <c r="Q57" s="722"/>
      <c r="R57" s="722"/>
      <c r="S57" s="114"/>
      <c r="T57" s="705" t="s">
        <v>632</v>
      </c>
      <c r="U57" s="729" t="s">
        <v>633</v>
      </c>
      <c r="V57" s="729"/>
      <c r="W57" s="729"/>
      <c r="X57" s="729"/>
      <c r="Y57" s="729"/>
      <c r="Z57" s="729"/>
      <c r="AA57" s="729"/>
      <c r="AB57" s="729"/>
      <c r="AC57" s="729"/>
      <c r="AD57" s="729"/>
      <c r="AE57" s="729"/>
      <c r="AF57" s="705" t="s">
        <v>634</v>
      </c>
      <c r="AG57" s="711" t="s">
        <v>635</v>
      </c>
    </row>
    <row r="58" spans="2:33" ht="13.15" customHeight="1" x14ac:dyDescent="0.2">
      <c r="B58" s="672"/>
      <c r="C58" s="715"/>
      <c r="D58" s="717"/>
      <c r="E58" s="717"/>
      <c r="F58" s="717"/>
      <c r="G58" s="723" t="s">
        <v>239</v>
      </c>
      <c r="H58" s="726" t="s">
        <v>240</v>
      </c>
      <c r="I58" s="726" t="s">
        <v>241</v>
      </c>
      <c r="J58" s="726" t="s">
        <v>243</v>
      </c>
      <c r="K58" s="726" t="s">
        <v>242</v>
      </c>
      <c r="L58" s="726" t="s">
        <v>248</v>
      </c>
      <c r="M58" s="726" t="s">
        <v>249</v>
      </c>
      <c r="N58" s="726" t="s">
        <v>247</v>
      </c>
      <c r="O58" s="726" t="s">
        <v>246</v>
      </c>
      <c r="P58" s="726" t="s">
        <v>245</v>
      </c>
      <c r="Q58" s="726" t="s">
        <v>244</v>
      </c>
      <c r="R58" s="730" t="s">
        <v>250</v>
      </c>
      <c r="S58" s="723" t="s">
        <v>636</v>
      </c>
      <c r="T58" s="706" t="s">
        <v>269</v>
      </c>
      <c r="U58" s="708" t="s">
        <v>270</v>
      </c>
      <c r="V58" s="708" t="s">
        <v>240</v>
      </c>
      <c r="W58" s="708" t="s">
        <v>271</v>
      </c>
      <c r="X58" s="708" t="s">
        <v>272</v>
      </c>
      <c r="Y58" s="708" t="s">
        <v>273</v>
      </c>
      <c r="Z58" s="708" t="s">
        <v>274</v>
      </c>
      <c r="AA58" s="708" t="s">
        <v>275</v>
      </c>
      <c r="AB58" s="708" t="s">
        <v>276</v>
      </c>
      <c r="AC58" s="708" t="s">
        <v>277</v>
      </c>
      <c r="AD58" s="708" t="s">
        <v>278</v>
      </c>
      <c r="AE58" s="718" t="s">
        <v>279</v>
      </c>
      <c r="AF58" s="706"/>
      <c r="AG58" s="712"/>
    </row>
    <row r="59" spans="2:33" ht="39" customHeight="1" x14ac:dyDescent="0.2">
      <c r="B59" s="672"/>
      <c r="C59" s="715"/>
      <c r="D59" s="717"/>
      <c r="E59" s="717"/>
      <c r="F59" s="717"/>
      <c r="G59" s="724"/>
      <c r="H59" s="727"/>
      <c r="I59" s="727"/>
      <c r="J59" s="727"/>
      <c r="K59" s="727"/>
      <c r="L59" s="727"/>
      <c r="M59" s="727"/>
      <c r="N59" s="727"/>
      <c r="O59" s="727"/>
      <c r="P59" s="727"/>
      <c r="Q59" s="727"/>
      <c r="R59" s="731"/>
      <c r="S59" s="724"/>
      <c r="T59" s="706"/>
      <c r="U59" s="709"/>
      <c r="V59" s="709"/>
      <c r="W59" s="709"/>
      <c r="X59" s="709"/>
      <c r="Y59" s="709"/>
      <c r="Z59" s="709"/>
      <c r="AA59" s="709"/>
      <c r="AB59" s="709"/>
      <c r="AC59" s="709"/>
      <c r="AD59" s="709"/>
      <c r="AE59" s="719"/>
      <c r="AF59" s="706"/>
      <c r="AG59" s="712"/>
    </row>
    <row r="60" spans="2:33" ht="61.15" customHeight="1" thickBot="1" x14ac:dyDescent="0.25">
      <c r="B60" s="672"/>
      <c r="C60" s="715"/>
      <c r="D60" s="717"/>
      <c r="E60" s="717"/>
      <c r="F60" s="717"/>
      <c r="G60" s="725"/>
      <c r="H60" s="728"/>
      <c r="I60" s="728"/>
      <c r="J60" s="728"/>
      <c r="K60" s="728"/>
      <c r="L60" s="728"/>
      <c r="M60" s="728"/>
      <c r="N60" s="728"/>
      <c r="O60" s="728"/>
      <c r="P60" s="728"/>
      <c r="Q60" s="728"/>
      <c r="R60" s="732"/>
      <c r="S60" s="725"/>
      <c r="T60" s="706"/>
      <c r="U60" s="710"/>
      <c r="V60" s="710"/>
      <c r="W60" s="710"/>
      <c r="X60" s="710"/>
      <c r="Y60" s="710"/>
      <c r="Z60" s="710"/>
      <c r="AA60" s="710"/>
      <c r="AB60" s="710"/>
      <c r="AC60" s="710"/>
      <c r="AD60" s="710"/>
      <c r="AE60" s="720"/>
      <c r="AF60" s="707"/>
      <c r="AG60" s="712"/>
    </row>
    <row r="61" spans="2:33" ht="25.15" customHeight="1" x14ac:dyDescent="0.55000000000000004">
      <c r="B61" s="165" t="s">
        <v>699</v>
      </c>
      <c r="C61" s="172" t="s">
        <v>1896</v>
      </c>
      <c r="D61" s="43"/>
      <c r="E61" s="41">
        <v>100</v>
      </c>
      <c r="F61" s="41">
        <f>(D61*E61)/100</f>
        <v>0</v>
      </c>
      <c r="G61" s="66"/>
      <c r="H61" s="67"/>
      <c r="I61" s="67"/>
      <c r="J61" s="67"/>
      <c r="K61" s="67"/>
      <c r="L61" s="67"/>
      <c r="M61" s="67"/>
      <c r="N61" s="67"/>
      <c r="O61" s="67"/>
      <c r="P61" s="67"/>
      <c r="Q61" s="67">
        <v>550000000</v>
      </c>
      <c r="R61" s="68">
        <f>SUM(G61:Q61)</f>
        <v>550000000</v>
      </c>
      <c r="S61" s="115">
        <f t="shared" ref="S61:S64" si="31">IF(R61&gt;T61,0,T61-R61)</f>
        <v>0</v>
      </c>
      <c r="T61" s="38">
        <f>D61</f>
        <v>0</v>
      </c>
      <c r="U61" s="69">
        <v>0</v>
      </c>
      <c r="V61" s="70">
        <v>0</v>
      </c>
      <c r="W61" s="70">
        <v>0.94</v>
      </c>
      <c r="X61" s="70">
        <v>0.94</v>
      </c>
      <c r="Y61" s="70">
        <f>1-0.12</f>
        <v>0.88</v>
      </c>
      <c r="Z61" s="70">
        <f>1-0.15</f>
        <v>0.85</v>
      </c>
      <c r="AA61" s="70">
        <f>1-0.25</f>
        <v>0.75</v>
      </c>
      <c r="AB61" s="70">
        <f>1-0.15</f>
        <v>0.85</v>
      </c>
      <c r="AC61" s="70">
        <f>1-0.25</f>
        <v>0.75</v>
      </c>
      <c r="AD61" s="70">
        <f>1-0.15</f>
        <v>0.85</v>
      </c>
      <c r="AE61" s="71">
        <f>1-0.3</f>
        <v>0.7</v>
      </c>
      <c r="AF61" s="72"/>
      <c r="AG61" s="117">
        <f>IF(G61&gt;0,T61-G61,D61-AF61)</f>
        <v>0</v>
      </c>
    </row>
    <row r="62" spans="2:33" ht="25.15" hidden="1" customHeight="1" thickBot="1" x14ac:dyDescent="0.6">
      <c r="B62" s="167" t="s">
        <v>699</v>
      </c>
      <c r="C62" s="173" t="s">
        <v>700</v>
      </c>
      <c r="D62" s="174"/>
      <c r="E62" s="175">
        <v>100</v>
      </c>
      <c r="F62" s="175">
        <f t="shared" ref="F62:F64" si="32">(D62*E62)/100</f>
        <v>0</v>
      </c>
      <c r="G62" s="39"/>
      <c r="H62" s="36"/>
      <c r="I62" s="36"/>
      <c r="J62" s="36"/>
      <c r="K62" s="36"/>
      <c r="L62" s="36"/>
      <c r="M62" s="36"/>
      <c r="N62" s="36"/>
      <c r="O62" s="36"/>
      <c r="P62" s="36"/>
      <c r="Q62" s="36"/>
      <c r="R62" s="37">
        <f t="shared" ref="R62:R64" si="33">SUM(G62:Q62)</f>
        <v>0</v>
      </c>
      <c r="S62" s="115">
        <f t="shared" si="31"/>
        <v>0</v>
      </c>
      <c r="T62" s="38">
        <f>D62</f>
        <v>0</v>
      </c>
      <c r="U62" s="34">
        <v>0</v>
      </c>
      <c r="V62" s="33">
        <v>0</v>
      </c>
      <c r="W62" s="33">
        <v>0.94</v>
      </c>
      <c r="X62" s="33">
        <v>0.94</v>
      </c>
      <c r="Y62" s="33">
        <f>1-0.12</f>
        <v>0.88</v>
      </c>
      <c r="Z62" s="33">
        <f>1-0.15</f>
        <v>0.85</v>
      </c>
      <c r="AA62" s="33">
        <f>1-0.25</f>
        <v>0.75</v>
      </c>
      <c r="AB62" s="33">
        <f>1-0.15</f>
        <v>0.85</v>
      </c>
      <c r="AC62" s="33">
        <f>1-0.25</f>
        <v>0.75</v>
      </c>
      <c r="AD62" s="33">
        <f>1-0.15</f>
        <v>0.85</v>
      </c>
      <c r="AE62" s="35">
        <f>1-0.3</f>
        <v>0.7</v>
      </c>
      <c r="AF62" s="72"/>
      <c r="AG62" s="73">
        <f>IF(G62&gt;0,T62-G62,D62-AF62)</f>
        <v>0</v>
      </c>
    </row>
    <row r="63" spans="2:33" ht="25.15" hidden="1" customHeight="1" x14ac:dyDescent="0.55000000000000004">
      <c r="B63" s="165" t="s">
        <v>701</v>
      </c>
      <c r="C63" s="168" t="s">
        <v>702</v>
      </c>
      <c r="D63" s="43"/>
      <c r="E63" s="41">
        <v>100</v>
      </c>
      <c r="F63" s="41">
        <f t="shared" si="32"/>
        <v>0</v>
      </c>
      <c r="G63" s="39"/>
      <c r="H63" s="36"/>
      <c r="I63" s="36"/>
      <c r="J63" s="36"/>
      <c r="K63" s="36"/>
      <c r="L63" s="36"/>
      <c r="M63" s="36"/>
      <c r="N63" s="36"/>
      <c r="O63" s="36"/>
      <c r="P63" s="36"/>
      <c r="Q63" s="36"/>
      <c r="R63" s="37">
        <f t="shared" si="33"/>
        <v>0</v>
      </c>
      <c r="S63" s="115">
        <f t="shared" si="31"/>
        <v>0</v>
      </c>
      <c r="T63" s="38">
        <f>D63</f>
        <v>0</v>
      </c>
      <c r="U63" s="34">
        <v>0</v>
      </c>
      <c r="V63" s="33">
        <v>0</v>
      </c>
      <c r="W63" s="33">
        <v>0.94</v>
      </c>
      <c r="X63" s="33">
        <v>0.94</v>
      </c>
      <c r="Y63" s="33">
        <f>1-0.12</f>
        <v>0.88</v>
      </c>
      <c r="Z63" s="33">
        <f>1-0.15</f>
        <v>0.85</v>
      </c>
      <c r="AA63" s="33">
        <f>1-0.25</f>
        <v>0.75</v>
      </c>
      <c r="AB63" s="33">
        <f>1-0.15</f>
        <v>0.85</v>
      </c>
      <c r="AC63" s="33">
        <f>1-0.25</f>
        <v>0.75</v>
      </c>
      <c r="AD63" s="33">
        <f>1-0.15</f>
        <v>0.85</v>
      </c>
      <c r="AE63" s="35">
        <f>1-0.3</f>
        <v>0.7</v>
      </c>
      <c r="AF63" s="72"/>
      <c r="AG63" s="73">
        <f>IF(G63&gt;0,T63-G63,D63-AF63)</f>
        <v>0</v>
      </c>
    </row>
    <row r="64" spans="2:33" ht="25.15" customHeight="1" thickBot="1" x14ac:dyDescent="0.6">
      <c r="B64" s="167" t="s">
        <v>701</v>
      </c>
      <c r="C64" s="136" t="s">
        <v>1897</v>
      </c>
      <c r="D64" s="44">
        <v>9958727814</v>
      </c>
      <c r="E64" s="42">
        <v>100</v>
      </c>
      <c r="F64" s="42">
        <f t="shared" si="32"/>
        <v>9958727814</v>
      </c>
      <c r="G64" s="39"/>
      <c r="H64" s="36"/>
      <c r="I64" s="36"/>
      <c r="J64" s="36"/>
      <c r="K64" s="36">
        <v>350000000</v>
      </c>
      <c r="L64" s="36"/>
      <c r="M64" s="36"/>
      <c r="N64" s="36"/>
      <c r="O64" s="36"/>
      <c r="P64" s="36"/>
      <c r="Q64" s="36"/>
      <c r="R64" s="37">
        <f t="shared" si="33"/>
        <v>350000000</v>
      </c>
      <c r="S64" s="115">
        <f t="shared" si="31"/>
        <v>9608727814</v>
      </c>
      <c r="T64" s="38">
        <f>D64</f>
        <v>9958727814</v>
      </c>
      <c r="U64" s="34">
        <v>0</v>
      </c>
      <c r="V64" s="33">
        <v>0</v>
      </c>
      <c r="W64" s="33">
        <v>0.94</v>
      </c>
      <c r="X64" s="33">
        <v>0.94</v>
      </c>
      <c r="Y64" s="33">
        <f t="shared" ref="Y64" si="34">1-0.12</f>
        <v>0.88</v>
      </c>
      <c r="Z64" s="33">
        <f t="shared" ref="Z64" si="35">1-0.15</f>
        <v>0.85</v>
      </c>
      <c r="AA64" s="33">
        <f t="shared" ref="AA64" si="36">1-0.25</f>
        <v>0.75</v>
      </c>
      <c r="AB64" s="33">
        <f t="shared" ref="AB64" si="37">1-0.15</f>
        <v>0.85</v>
      </c>
      <c r="AC64" s="33">
        <f t="shared" ref="AC64" si="38">1-0.25</f>
        <v>0.75</v>
      </c>
      <c r="AD64" s="33">
        <f t="shared" ref="AD64" si="39">1-0.15</f>
        <v>0.85</v>
      </c>
      <c r="AE64" s="35">
        <f t="shared" ref="AE64" si="40">1-0.3</f>
        <v>0.7</v>
      </c>
      <c r="AF64" s="72">
        <v>4510342587</v>
      </c>
      <c r="AG64" s="73">
        <v>6413709138</v>
      </c>
    </row>
    <row r="65" spans="2:33" ht="25.15" customHeight="1" thickBot="1" x14ac:dyDescent="0.6">
      <c r="B65" s="49" t="s">
        <v>703</v>
      </c>
      <c r="C65" s="176" t="s">
        <v>704</v>
      </c>
      <c r="D65" s="162"/>
      <c r="E65" s="163"/>
      <c r="F65" s="163"/>
      <c r="G65" s="39"/>
      <c r="H65" s="36"/>
      <c r="I65" s="36"/>
      <c r="J65" s="36"/>
      <c r="K65" s="36"/>
      <c r="L65" s="36"/>
      <c r="M65" s="36"/>
      <c r="N65" s="36"/>
      <c r="O65" s="36"/>
      <c r="P65" s="36"/>
      <c r="Q65" s="36"/>
      <c r="R65" s="37"/>
      <c r="S65" s="115"/>
      <c r="T65" s="38"/>
      <c r="U65" s="34"/>
      <c r="V65" s="33"/>
      <c r="W65" s="33"/>
      <c r="X65" s="33"/>
      <c r="Y65" s="33"/>
      <c r="Z65" s="33"/>
      <c r="AA65" s="33"/>
      <c r="AB65" s="33"/>
      <c r="AC65" s="33"/>
      <c r="AD65" s="33"/>
      <c r="AE65" s="35"/>
      <c r="AF65" s="72"/>
      <c r="AG65" s="73"/>
    </row>
    <row r="66" spans="2:33" ht="21.6" customHeight="1" x14ac:dyDescent="0.55000000000000004">
      <c r="B66" s="50" t="s">
        <v>121</v>
      </c>
      <c r="C66" s="164" t="s">
        <v>705</v>
      </c>
      <c r="D66" s="119"/>
      <c r="E66" s="120"/>
      <c r="F66" s="120"/>
      <c r="G66" s="52"/>
      <c r="H66" s="52"/>
      <c r="I66" s="52"/>
      <c r="J66" s="52"/>
      <c r="K66" s="52"/>
      <c r="L66" s="52"/>
      <c r="M66" s="52"/>
      <c r="N66" s="52"/>
      <c r="O66" s="52"/>
      <c r="P66" s="52"/>
      <c r="Q66" s="52"/>
      <c r="R66" s="53"/>
      <c r="S66" s="53"/>
      <c r="T66" s="54"/>
      <c r="U66" s="53"/>
      <c r="V66" s="53"/>
      <c r="W66" s="53"/>
      <c r="X66" s="53"/>
      <c r="Y66" s="53"/>
      <c r="Z66" s="53"/>
      <c r="AA66" s="53"/>
      <c r="AB66" s="53"/>
      <c r="AC66" s="53"/>
      <c r="AD66" s="53"/>
      <c r="AE66" s="53"/>
      <c r="AF66" s="53"/>
      <c r="AG66" s="58"/>
    </row>
    <row r="67" spans="2:33" ht="21.6" customHeight="1" x14ac:dyDescent="0.55000000000000004">
      <c r="B67" s="50" t="s">
        <v>165</v>
      </c>
      <c r="C67" s="164" t="s">
        <v>706</v>
      </c>
      <c r="D67" s="62"/>
      <c r="E67" s="120"/>
      <c r="F67" s="120"/>
      <c r="G67" s="52"/>
      <c r="H67" s="52"/>
      <c r="I67" s="52"/>
      <c r="J67" s="52"/>
      <c r="K67" s="52"/>
      <c r="L67" s="52"/>
      <c r="M67" s="52"/>
      <c r="N67" s="52"/>
      <c r="O67" s="52"/>
      <c r="P67" s="52"/>
      <c r="Q67" s="52"/>
      <c r="R67" s="53"/>
      <c r="S67" s="53"/>
      <c r="T67" s="54"/>
      <c r="U67" s="53"/>
      <c r="V67" s="53"/>
      <c r="W67" s="53"/>
      <c r="X67" s="53"/>
      <c r="Y67" s="53"/>
      <c r="Z67" s="53"/>
      <c r="AA67" s="53"/>
      <c r="AB67" s="53"/>
      <c r="AC67" s="53"/>
      <c r="AD67" s="53"/>
      <c r="AE67" s="53"/>
      <c r="AF67" s="53"/>
      <c r="AG67" s="58"/>
    </row>
    <row r="68" spans="2:33" ht="21.6" customHeight="1" x14ac:dyDescent="0.55000000000000004">
      <c r="B68" s="50" t="s">
        <v>235</v>
      </c>
      <c r="C68" s="164" t="s">
        <v>707</v>
      </c>
      <c r="D68" s="62"/>
      <c r="E68" s="120"/>
      <c r="F68" s="120"/>
      <c r="G68" s="52"/>
      <c r="H68" s="52"/>
      <c r="I68" s="52"/>
      <c r="J68" s="52"/>
      <c r="K68" s="52"/>
      <c r="L68" s="52"/>
      <c r="M68" s="52"/>
      <c r="N68" s="52"/>
      <c r="O68" s="52"/>
      <c r="P68" s="52"/>
      <c r="Q68" s="52"/>
      <c r="R68" s="53"/>
      <c r="S68" s="53"/>
      <c r="T68" s="54"/>
      <c r="U68" s="53"/>
      <c r="V68" s="53"/>
      <c r="W68" s="53"/>
      <c r="X68" s="53"/>
      <c r="Y68" s="53"/>
      <c r="Z68" s="53"/>
      <c r="AA68" s="53"/>
      <c r="AB68" s="53"/>
      <c r="AC68" s="53"/>
      <c r="AD68" s="53"/>
      <c r="AE68" s="53"/>
      <c r="AF68" s="53"/>
      <c r="AG68" s="58"/>
    </row>
    <row r="69" spans="2:33" ht="21.6" customHeight="1" thickBot="1" x14ac:dyDescent="0.6">
      <c r="B69" s="51" t="s">
        <v>122</v>
      </c>
      <c r="C69" s="177" t="s">
        <v>708</v>
      </c>
      <c r="D69" s="63">
        <f>-(D61+D64+D65+D66+D67+D68)*1.5%</f>
        <v>-149380917.21000001</v>
      </c>
      <c r="E69" s="121"/>
      <c r="F69" s="121"/>
      <c r="G69" s="52"/>
      <c r="H69" s="52"/>
      <c r="I69" s="52"/>
      <c r="J69" s="52"/>
      <c r="K69" s="52"/>
      <c r="L69" s="52"/>
      <c r="M69" s="52"/>
      <c r="N69" s="52"/>
      <c r="O69" s="52"/>
      <c r="P69" s="52"/>
      <c r="Q69" s="52"/>
      <c r="R69" s="53"/>
      <c r="S69" s="53"/>
      <c r="T69" s="54"/>
      <c r="U69" s="53"/>
      <c r="V69" s="53"/>
      <c r="W69" s="53"/>
      <c r="X69" s="53"/>
      <c r="Y69" s="53"/>
      <c r="Z69" s="53"/>
      <c r="AA69" s="53"/>
      <c r="AB69" s="53"/>
      <c r="AC69" s="53"/>
      <c r="AD69" s="53"/>
      <c r="AE69" s="53"/>
      <c r="AF69" s="53"/>
      <c r="AG69" s="59"/>
    </row>
    <row r="70" spans="2:33" ht="35.450000000000003" customHeight="1" thickBot="1" x14ac:dyDescent="0.25">
      <c r="B70" s="48" t="s">
        <v>237</v>
      </c>
      <c r="C70" s="61" t="s">
        <v>709</v>
      </c>
      <c r="D70" s="122">
        <f>SUM(D61:D69)</f>
        <v>9809346896.7900009</v>
      </c>
      <c r="E70" s="82"/>
      <c r="F70" s="122">
        <f>SUM(F61:F69)</f>
        <v>9958727814</v>
      </c>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60">
        <f>SUM(AG61:AG69)</f>
        <v>6413709138</v>
      </c>
    </row>
    <row r="72" spans="2:33" ht="13.5" thickBot="1" x14ac:dyDescent="0.25"/>
    <row r="73" spans="2:33" ht="22.15" customHeight="1" thickBot="1" x14ac:dyDescent="0.6">
      <c r="B73" s="713" t="s">
        <v>267</v>
      </c>
      <c r="C73" s="714" t="s">
        <v>266</v>
      </c>
      <c r="D73" s="716" t="s">
        <v>801</v>
      </c>
      <c r="E73" s="716" t="s">
        <v>6</v>
      </c>
      <c r="F73" s="716" t="s">
        <v>630</v>
      </c>
      <c r="G73" s="721" t="s">
        <v>238</v>
      </c>
      <c r="H73" s="722"/>
      <c r="I73" s="722"/>
      <c r="J73" s="722"/>
      <c r="K73" s="722"/>
      <c r="L73" s="722"/>
      <c r="M73" s="722"/>
      <c r="N73" s="722"/>
      <c r="O73" s="722"/>
      <c r="P73" s="722"/>
      <c r="Q73" s="722"/>
      <c r="R73" s="722"/>
      <c r="S73" s="114"/>
      <c r="T73" s="705" t="s">
        <v>632</v>
      </c>
      <c r="U73" s="729" t="s">
        <v>633</v>
      </c>
      <c r="V73" s="729"/>
      <c r="W73" s="729"/>
      <c r="X73" s="729"/>
      <c r="Y73" s="729"/>
      <c r="Z73" s="729"/>
      <c r="AA73" s="729"/>
      <c r="AB73" s="729"/>
      <c r="AC73" s="729"/>
      <c r="AD73" s="729"/>
      <c r="AE73" s="729"/>
      <c r="AF73" s="705" t="s">
        <v>634</v>
      </c>
      <c r="AG73" s="711" t="s">
        <v>635</v>
      </c>
    </row>
    <row r="74" spans="2:33" ht="13.15" customHeight="1" x14ac:dyDescent="0.2">
      <c r="B74" s="672"/>
      <c r="C74" s="715"/>
      <c r="D74" s="717"/>
      <c r="E74" s="717"/>
      <c r="F74" s="717"/>
      <c r="G74" s="723" t="s">
        <v>239</v>
      </c>
      <c r="H74" s="726" t="s">
        <v>240</v>
      </c>
      <c r="I74" s="726" t="s">
        <v>241</v>
      </c>
      <c r="J74" s="726" t="s">
        <v>243</v>
      </c>
      <c r="K74" s="726" t="s">
        <v>242</v>
      </c>
      <c r="L74" s="726" t="s">
        <v>248</v>
      </c>
      <c r="M74" s="726" t="s">
        <v>249</v>
      </c>
      <c r="N74" s="726" t="s">
        <v>247</v>
      </c>
      <c r="O74" s="726" t="s">
        <v>246</v>
      </c>
      <c r="P74" s="726" t="s">
        <v>245</v>
      </c>
      <c r="Q74" s="726" t="s">
        <v>244</v>
      </c>
      <c r="R74" s="730" t="s">
        <v>250</v>
      </c>
      <c r="S74" s="723" t="s">
        <v>636</v>
      </c>
      <c r="T74" s="706" t="s">
        <v>269</v>
      </c>
      <c r="U74" s="708" t="s">
        <v>270</v>
      </c>
      <c r="V74" s="708" t="s">
        <v>240</v>
      </c>
      <c r="W74" s="708" t="s">
        <v>271</v>
      </c>
      <c r="X74" s="708" t="s">
        <v>272</v>
      </c>
      <c r="Y74" s="708" t="s">
        <v>273</v>
      </c>
      <c r="Z74" s="708" t="s">
        <v>274</v>
      </c>
      <c r="AA74" s="708" t="s">
        <v>275</v>
      </c>
      <c r="AB74" s="708" t="s">
        <v>276</v>
      </c>
      <c r="AC74" s="708" t="s">
        <v>277</v>
      </c>
      <c r="AD74" s="708" t="s">
        <v>278</v>
      </c>
      <c r="AE74" s="718" t="s">
        <v>279</v>
      </c>
      <c r="AF74" s="706"/>
      <c r="AG74" s="712"/>
    </row>
    <row r="75" spans="2:33" ht="39" customHeight="1" x14ac:dyDescent="0.2">
      <c r="B75" s="672"/>
      <c r="C75" s="715"/>
      <c r="D75" s="717"/>
      <c r="E75" s="717"/>
      <c r="F75" s="717"/>
      <c r="G75" s="724"/>
      <c r="H75" s="727"/>
      <c r="I75" s="727"/>
      <c r="J75" s="727"/>
      <c r="K75" s="727"/>
      <c r="L75" s="727"/>
      <c r="M75" s="727"/>
      <c r="N75" s="727"/>
      <c r="O75" s="727"/>
      <c r="P75" s="727"/>
      <c r="Q75" s="727"/>
      <c r="R75" s="731"/>
      <c r="S75" s="724"/>
      <c r="T75" s="706"/>
      <c r="U75" s="709"/>
      <c r="V75" s="709"/>
      <c r="W75" s="709"/>
      <c r="X75" s="709"/>
      <c r="Y75" s="709"/>
      <c r="Z75" s="709"/>
      <c r="AA75" s="709"/>
      <c r="AB75" s="709"/>
      <c r="AC75" s="709"/>
      <c r="AD75" s="709"/>
      <c r="AE75" s="719"/>
      <c r="AF75" s="706"/>
      <c r="AG75" s="712"/>
    </row>
    <row r="76" spans="2:33" ht="61.15" customHeight="1" thickBot="1" x14ac:dyDescent="0.25">
      <c r="B76" s="672"/>
      <c r="C76" s="715"/>
      <c r="D76" s="717"/>
      <c r="E76" s="717"/>
      <c r="F76" s="717"/>
      <c r="G76" s="725"/>
      <c r="H76" s="728"/>
      <c r="I76" s="728"/>
      <c r="J76" s="728"/>
      <c r="K76" s="728"/>
      <c r="L76" s="728"/>
      <c r="M76" s="728"/>
      <c r="N76" s="728"/>
      <c r="O76" s="728"/>
      <c r="P76" s="728"/>
      <c r="Q76" s="728"/>
      <c r="R76" s="732"/>
      <c r="S76" s="725"/>
      <c r="T76" s="706"/>
      <c r="U76" s="710"/>
      <c r="V76" s="710"/>
      <c r="W76" s="710"/>
      <c r="X76" s="710"/>
      <c r="Y76" s="710"/>
      <c r="Z76" s="710"/>
      <c r="AA76" s="710"/>
      <c r="AB76" s="710"/>
      <c r="AC76" s="710"/>
      <c r="AD76" s="710"/>
      <c r="AE76" s="720"/>
      <c r="AF76" s="707"/>
      <c r="AG76" s="712"/>
    </row>
    <row r="77" spans="2:33" ht="25.15" customHeight="1" x14ac:dyDescent="0.55000000000000004">
      <c r="B77" s="49" t="s">
        <v>710</v>
      </c>
      <c r="C77" s="176" t="s">
        <v>1898</v>
      </c>
      <c r="D77" s="43"/>
      <c r="E77" s="41">
        <v>100</v>
      </c>
      <c r="F77" s="41">
        <f>(D77*E77)/100</f>
        <v>0</v>
      </c>
      <c r="G77" s="66"/>
      <c r="H77" s="67"/>
      <c r="I77" s="67"/>
      <c r="J77" s="67"/>
      <c r="K77" s="67"/>
      <c r="L77" s="67"/>
      <c r="M77" s="67"/>
      <c r="N77" s="67"/>
      <c r="O77" s="67"/>
      <c r="P77" s="67"/>
      <c r="Q77" s="67">
        <v>550000000</v>
      </c>
      <c r="R77" s="68">
        <f>SUM(G77:Q77)</f>
        <v>550000000</v>
      </c>
      <c r="S77" s="115">
        <f t="shared" ref="S77:S79" si="41">IF(R77&gt;T77,0,T77-R77)</f>
        <v>0</v>
      </c>
      <c r="T77" s="38">
        <f>D77</f>
        <v>0</v>
      </c>
      <c r="U77" s="69">
        <v>0</v>
      </c>
      <c r="V77" s="70">
        <v>0</v>
      </c>
      <c r="W77" s="70">
        <v>0.94</v>
      </c>
      <c r="X77" s="70">
        <v>0.94</v>
      </c>
      <c r="Y77" s="70">
        <f>1-0.12</f>
        <v>0.88</v>
      </c>
      <c r="Z77" s="70">
        <f>1-0.15</f>
        <v>0.85</v>
      </c>
      <c r="AA77" s="70">
        <f>1-0.25</f>
        <v>0.75</v>
      </c>
      <c r="AB77" s="70">
        <f>1-0.15</f>
        <v>0.85</v>
      </c>
      <c r="AC77" s="70">
        <f>1-0.25</f>
        <v>0.75</v>
      </c>
      <c r="AD77" s="70">
        <f>1-0.15</f>
        <v>0.85</v>
      </c>
      <c r="AE77" s="71">
        <f>1-0.3</f>
        <v>0.7</v>
      </c>
      <c r="AF77" s="72"/>
      <c r="AG77" s="117">
        <f>IF(G77&gt;0,T77-G77,D77-AF77)</f>
        <v>0</v>
      </c>
    </row>
    <row r="78" spans="2:33" ht="25.15" customHeight="1" thickBot="1" x14ac:dyDescent="0.6">
      <c r="B78" s="51" t="s">
        <v>711</v>
      </c>
      <c r="C78" s="177" t="s">
        <v>1899</v>
      </c>
      <c r="D78" s="44">
        <v>228762911127</v>
      </c>
      <c r="E78" s="42">
        <v>100</v>
      </c>
      <c r="F78" s="42">
        <f t="shared" ref="F78:F79" si="42">(D78*E78)/100</f>
        <v>228762911127</v>
      </c>
      <c r="G78" s="39"/>
      <c r="H78" s="36"/>
      <c r="I78" s="36"/>
      <c r="J78" s="36"/>
      <c r="K78" s="36">
        <v>350000000</v>
      </c>
      <c r="L78" s="36"/>
      <c r="M78" s="36"/>
      <c r="N78" s="36"/>
      <c r="O78" s="36"/>
      <c r="P78" s="36"/>
      <c r="Q78" s="36"/>
      <c r="R78" s="37">
        <f t="shared" ref="R78:R79" si="43">SUM(G78:Q78)</f>
        <v>350000000</v>
      </c>
      <c r="S78" s="115">
        <f t="shared" si="41"/>
        <v>228412911127</v>
      </c>
      <c r="T78" s="38">
        <f>D78</f>
        <v>228762911127</v>
      </c>
      <c r="U78" s="34">
        <v>0</v>
      </c>
      <c r="V78" s="33">
        <v>0</v>
      </c>
      <c r="W78" s="33">
        <v>0.94</v>
      </c>
      <c r="X78" s="33">
        <v>0.94</v>
      </c>
      <c r="Y78" s="33">
        <f t="shared" ref="Y78:Y79" si="44">1-0.12</f>
        <v>0.88</v>
      </c>
      <c r="Z78" s="33">
        <f t="shared" ref="Z78:Z79" si="45">1-0.15</f>
        <v>0.85</v>
      </c>
      <c r="AA78" s="33">
        <f t="shared" ref="AA78:AA79" si="46">1-0.25</f>
        <v>0.75</v>
      </c>
      <c r="AB78" s="33">
        <f t="shared" ref="AB78:AB79" si="47">1-0.15</f>
        <v>0.85</v>
      </c>
      <c r="AC78" s="33">
        <f t="shared" ref="AC78:AC79" si="48">1-0.25</f>
        <v>0.75</v>
      </c>
      <c r="AD78" s="33">
        <f t="shared" ref="AD78:AD79" si="49">1-0.15</f>
        <v>0.85</v>
      </c>
      <c r="AE78" s="35">
        <f t="shared" ref="AE78:AE79" si="50">1-0.3</f>
        <v>0.7</v>
      </c>
      <c r="AF78" s="72">
        <v>265184222000</v>
      </c>
      <c r="AG78" s="73">
        <v>158567606392</v>
      </c>
    </row>
    <row r="79" spans="2:33" ht="25.15" customHeight="1" thickBot="1" x14ac:dyDescent="0.6">
      <c r="B79" s="51" t="s">
        <v>712</v>
      </c>
      <c r="C79" s="177" t="s">
        <v>713</v>
      </c>
      <c r="D79" s="44"/>
      <c r="E79" s="42">
        <v>100</v>
      </c>
      <c r="F79" s="42">
        <f t="shared" si="42"/>
        <v>0</v>
      </c>
      <c r="G79" s="39"/>
      <c r="H79" s="36"/>
      <c r="I79" s="36"/>
      <c r="J79" s="36">
        <v>20000000</v>
      </c>
      <c r="K79" s="36"/>
      <c r="L79" s="36"/>
      <c r="M79" s="36"/>
      <c r="N79" s="36"/>
      <c r="O79" s="36"/>
      <c r="P79" s="36"/>
      <c r="Q79" s="36"/>
      <c r="R79" s="37">
        <f t="shared" si="43"/>
        <v>20000000</v>
      </c>
      <c r="S79" s="115">
        <f t="shared" si="41"/>
        <v>0</v>
      </c>
      <c r="T79" s="38">
        <f>D79</f>
        <v>0</v>
      </c>
      <c r="U79" s="34">
        <v>0</v>
      </c>
      <c r="V79" s="33">
        <v>0</v>
      </c>
      <c r="W79" s="33">
        <v>0.94</v>
      </c>
      <c r="X79" s="33">
        <v>0.94</v>
      </c>
      <c r="Y79" s="33">
        <f t="shared" si="44"/>
        <v>0.88</v>
      </c>
      <c r="Z79" s="33">
        <f t="shared" si="45"/>
        <v>0.85</v>
      </c>
      <c r="AA79" s="33">
        <f t="shared" si="46"/>
        <v>0.75</v>
      </c>
      <c r="AB79" s="33">
        <f t="shared" si="47"/>
        <v>0.85</v>
      </c>
      <c r="AC79" s="33">
        <f t="shared" si="48"/>
        <v>0.75</v>
      </c>
      <c r="AD79" s="33">
        <f t="shared" si="49"/>
        <v>0.85</v>
      </c>
      <c r="AE79" s="35">
        <f t="shared" si="50"/>
        <v>0.7</v>
      </c>
      <c r="AF79" s="72"/>
      <c r="AG79" s="73">
        <f>D79-AF79</f>
        <v>0</v>
      </c>
    </row>
    <row r="80" spans="2:33" ht="21.6" customHeight="1" x14ac:dyDescent="0.55000000000000004">
      <c r="B80" s="129" t="s">
        <v>121</v>
      </c>
      <c r="C80" s="161" t="s">
        <v>714</v>
      </c>
      <c r="D80" s="146"/>
      <c r="E80" s="146"/>
      <c r="F80" s="146"/>
      <c r="G80" s="52"/>
      <c r="H80" s="52"/>
      <c r="I80" s="52"/>
      <c r="J80" s="52"/>
      <c r="K80" s="52"/>
      <c r="L80" s="52"/>
      <c r="M80" s="52"/>
      <c r="N80" s="52"/>
      <c r="O80" s="52"/>
      <c r="P80" s="52"/>
      <c r="Q80" s="52"/>
      <c r="R80" s="53"/>
      <c r="S80" s="53"/>
      <c r="T80" s="54"/>
      <c r="U80" s="53"/>
      <c r="V80" s="53"/>
      <c r="W80" s="53"/>
      <c r="X80" s="53"/>
      <c r="Y80" s="53"/>
      <c r="Z80" s="53"/>
      <c r="AA80" s="53"/>
      <c r="AB80" s="53"/>
      <c r="AC80" s="53"/>
      <c r="AD80" s="53"/>
      <c r="AE80" s="53"/>
      <c r="AF80" s="53"/>
      <c r="AG80" s="58"/>
    </row>
    <row r="81" spans="2:33" ht="21.6" customHeight="1" x14ac:dyDescent="0.55000000000000004">
      <c r="B81" s="50" t="s">
        <v>165</v>
      </c>
      <c r="C81" s="164" t="s">
        <v>715</v>
      </c>
      <c r="D81" s="40"/>
      <c r="E81" s="40"/>
      <c r="F81" s="40"/>
      <c r="G81" s="52"/>
      <c r="H81" s="52"/>
      <c r="I81" s="52"/>
      <c r="J81" s="52"/>
      <c r="K81" s="52"/>
      <c r="L81" s="52"/>
      <c r="M81" s="52"/>
      <c r="N81" s="52"/>
      <c r="O81" s="52"/>
      <c r="P81" s="52"/>
      <c r="Q81" s="52"/>
      <c r="R81" s="53"/>
      <c r="S81" s="53"/>
      <c r="T81" s="54"/>
      <c r="U81" s="53"/>
      <c r="V81" s="53"/>
      <c r="W81" s="53"/>
      <c r="X81" s="53"/>
      <c r="Y81" s="53"/>
      <c r="Z81" s="53"/>
      <c r="AA81" s="53"/>
      <c r="AB81" s="53"/>
      <c r="AC81" s="53"/>
      <c r="AD81" s="53"/>
      <c r="AE81" s="53"/>
      <c r="AF81" s="53"/>
      <c r="AG81" s="58"/>
    </row>
    <row r="82" spans="2:33" ht="21.6" customHeight="1" x14ac:dyDescent="0.55000000000000004">
      <c r="B82" s="50" t="s">
        <v>235</v>
      </c>
      <c r="C82" s="178" t="s">
        <v>716</v>
      </c>
      <c r="D82" s="40"/>
      <c r="E82" s="40"/>
      <c r="F82" s="40"/>
      <c r="G82" s="52"/>
      <c r="H82" s="52"/>
      <c r="I82" s="52"/>
      <c r="J82" s="52"/>
      <c r="K82" s="52"/>
      <c r="L82" s="52"/>
      <c r="M82" s="52"/>
      <c r="N82" s="52"/>
      <c r="O82" s="52"/>
      <c r="P82" s="52"/>
      <c r="Q82" s="52"/>
      <c r="R82" s="53"/>
      <c r="S82" s="53"/>
      <c r="T82" s="54"/>
      <c r="U82" s="53"/>
      <c r="V82" s="53"/>
      <c r="W82" s="53"/>
      <c r="X82" s="53"/>
      <c r="Y82" s="53"/>
      <c r="Z82" s="53"/>
      <c r="AA82" s="53"/>
      <c r="AB82" s="53"/>
      <c r="AC82" s="53"/>
      <c r="AD82" s="53"/>
      <c r="AE82" s="53"/>
      <c r="AF82" s="53"/>
      <c r="AG82" s="58"/>
    </row>
    <row r="83" spans="2:33" ht="21.6" customHeight="1" thickBot="1" x14ac:dyDescent="0.6">
      <c r="B83" s="51" t="s">
        <v>122</v>
      </c>
      <c r="C83" s="179" t="s">
        <v>717</v>
      </c>
      <c r="D83" s="63">
        <f>-(D77+D78+D79+D80+D81+D82)*1.5%</f>
        <v>-3431443666.9049997</v>
      </c>
      <c r="E83" s="40"/>
      <c r="F83" s="40"/>
      <c r="G83" s="52"/>
      <c r="H83" s="52"/>
      <c r="I83" s="52"/>
      <c r="J83" s="52"/>
      <c r="K83" s="52"/>
      <c r="L83" s="52"/>
      <c r="M83" s="52"/>
      <c r="N83" s="52"/>
      <c r="O83" s="52"/>
      <c r="P83" s="52"/>
      <c r="Q83" s="52"/>
      <c r="R83" s="53"/>
      <c r="S83" s="53"/>
      <c r="T83" s="54"/>
      <c r="U83" s="53"/>
      <c r="V83" s="53"/>
      <c r="W83" s="53"/>
      <c r="X83" s="53"/>
      <c r="Y83" s="53"/>
      <c r="Z83" s="53"/>
      <c r="AA83" s="53"/>
      <c r="AB83" s="53"/>
      <c r="AC83" s="53"/>
      <c r="AD83" s="53"/>
      <c r="AE83" s="53"/>
      <c r="AF83" s="53"/>
      <c r="AG83" s="59"/>
    </row>
    <row r="84" spans="2:33" ht="35.450000000000003" customHeight="1" thickBot="1" x14ac:dyDescent="0.25">
      <c r="B84" s="48" t="s">
        <v>237</v>
      </c>
      <c r="C84" s="61" t="s">
        <v>718</v>
      </c>
      <c r="D84" s="122">
        <f>SUM(D77:D83)</f>
        <v>225331467460.095</v>
      </c>
      <c r="E84" s="82"/>
      <c r="F84" s="122">
        <f>SUM(F77:F83)</f>
        <v>228762911127</v>
      </c>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60">
        <f>SUM(AG77:AG83)</f>
        <v>158567606392</v>
      </c>
    </row>
    <row r="86" spans="2:33" ht="13.5" thickBot="1" x14ac:dyDescent="0.25"/>
    <row r="87" spans="2:33" ht="22.15" customHeight="1" thickBot="1" x14ac:dyDescent="0.6">
      <c r="B87" s="713" t="s">
        <v>267</v>
      </c>
      <c r="C87" s="714" t="s">
        <v>266</v>
      </c>
      <c r="D87" s="716" t="s">
        <v>801</v>
      </c>
      <c r="E87" s="716" t="s">
        <v>6</v>
      </c>
      <c r="F87" s="716" t="s">
        <v>630</v>
      </c>
      <c r="G87" s="721" t="s">
        <v>238</v>
      </c>
      <c r="H87" s="722"/>
      <c r="I87" s="722"/>
      <c r="J87" s="722"/>
      <c r="K87" s="722"/>
      <c r="L87" s="722"/>
      <c r="M87" s="722"/>
      <c r="N87" s="722"/>
      <c r="O87" s="722"/>
      <c r="P87" s="722"/>
      <c r="Q87" s="722"/>
      <c r="R87" s="722"/>
      <c r="S87" s="114"/>
      <c r="T87" s="705" t="s">
        <v>632</v>
      </c>
      <c r="U87" s="729" t="s">
        <v>633</v>
      </c>
      <c r="V87" s="729"/>
      <c r="W87" s="729"/>
      <c r="X87" s="729"/>
      <c r="Y87" s="729"/>
      <c r="Z87" s="729"/>
      <c r="AA87" s="729"/>
      <c r="AB87" s="729"/>
      <c r="AC87" s="729"/>
      <c r="AD87" s="729"/>
      <c r="AE87" s="729"/>
      <c r="AF87" s="705" t="s">
        <v>634</v>
      </c>
      <c r="AG87" s="711" t="s">
        <v>635</v>
      </c>
    </row>
    <row r="88" spans="2:33" ht="13.15" customHeight="1" x14ac:dyDescent="0.2">
      <c r="B88" s="672"/>
      <c r="C88" s="715"/>
      <c r="D88" s="717"/>
      <c r="E88" s="717"/>
      <c r="F88" s="717"/>
      <c r="G88" s="723" t="s">
        <v>239</v>
      </c>
      <c r="H88" s="726" t="s">
        <v>240</v>
      </c>
      <c r="I88" s="726" t="s">
        <v>241</v>
      </c>
      <c r="J88" s="726" t="s">
        <v>243</v>
      </c>
      <c r="K88" s="726" t="s">
        <v>242</v>
      </c>
      <c r="L88" s="726" t="s">
        <v>248</v>
      </c>
      <c r="M88" s="726" t="s">
        <v>249</v>
      </c>
      <c r="N88" s="726" t="s">
        <v>247</v>
      </c>
      <c r="O88" s="726" t="s">
        <v>246</v>
      </c>
      <c r="P88" s="726" t="s">
        <v>245</v>
      </c>
      <c r="Q88" s="726" t="s">
        <v>244</v>
      </c>
      <c r="R88" s="730" t="s">
        <v>250</v>
      </c>
      <c r="S88" s="723" t="s">
        <v>636</v>
      </c>
      <c r="T88" s="706" t="s">
        <v>269</v>
      </c>
      <c r="U88" s="708" t="s">
        <v>270</v>
      </c>
      <c r="V88" s="708" t="s">
        <v>240</v>
      </c>
      <c r="W88" s="708" t="s">
        <v>271</v>
      </c>
      <c r="X88" s="708" t="s">
        <v>272</v>
      </c>
      <c r="Y88" s="708" t="s">
        <v>273</v>
      </c>
      <c r="Z88" s="708" t="s">
        <v>274</v>
      </c>
      <c r="AA88" s="708" t="s">
        <v>275</v>
      </c>
      <c r="AB88" s="708" t="s">
        <v>276</v>
      </c>
      <c r="AC88" s="708" t="s">
        <v>277</v>
      </c>
      <c r="AD88" s="708" t="s">
        <v>278</v>
      </c>
      <c r="AE88" s="718" t="s">
        <v>279</v>
      </c>
      <c r="AF88" s="706"/>
      <c r="AG88" s="712"/>
    </row>
    <row r="89" spans="2:33" ht="39" customHeight="1" x14ac:dyDescent="0.2">
      <c r="B89" s="672"/>
      <c r="C89" s="715"/>
      <c r="D89" s="717"/>
      <c r="E89" s="717"/>
      <c r="F89" s="717"/>
      <c r="G89" s="724"/>
      <c r="H89" s="727"/>
      <c r="I89" s="727"/>
      <c r="J89" s="727"/>
      <c r="K89" s="727"/>
      <c r="L89" s="727"/>
      <c r="M89" s="727"/>
      <c r="N89" s="727"/>
      <c r="O89" s="727"/>
      <c r="P89" s="727"/>
      <c r="Q89" s="727"/>
      <c r="R89" s="731"/>
      <c r="S89" s="724"/>
      <c r="T89" s="706"/>
      <c r="U89" s="709"/>
      <c r="V89" s="709"/>
      <c r="W89" s="709"/>
      <c r="X89" s="709"/>
      <c r="Y89" s="709"/>
      <c r="Z89" s="709"/>
      <c r="AA89" s="709"/>
      <c r="AB89" s="709"/>
      <c r="AC89" s="709"/>
      <c r="AD89" s="709"/>
      <c r="AE89" s="719"/>
      <c r="AF89" s="706"/>
      <c r="AG89" s="712"/>
    </row>
    <row r="90" spans="2:33" ht="61.15" customHeight="1" thickBot="1" x14ac:dyDescent="0.25">
      <c r="B90" s="672"/>
      <c r="C90" s="715"/>
      <c r="D90" s="717"/>
      <c r="E90" s="717"/>
      <c r="F90" s="717"/>
      <c r="G90" s="725"/>
      <c r="H90" s="728"/>
      <c r="I90" s="728"/>
      <c r="J90" s="728"/>
      <c r="K90" s="728"/>
      <c r="L90" s="728"/>
      <c r="M90" s="728"/>
      <c r="N90" s="728"/>
      <c r="O90" s="728"/>
      <c r="P90" s="728"/>
      <c r="Q90" s="728"/>
      <c r="R90" s="732"/>
      <c r="S90" s="725"/>
      <c r="T90" s="706"/>
      <c r="U90" s="710"/>
      <c r="V90" s="710"/>
      <c r="W90" s="710"/>
      <c r="X90" s="710"/>
      <c r="Y90" s="710"/>
      <c r="Z90" s="710"/>
      <c r="AA90" s="710"/>
      <c r="AB90" s="710"/>
      <c r="AC90" s="710"/>
      <c r="AD90" s="710"/>
      <c r="AE90" s="720"/>
      <c r="AF90" s="707"/>
      <c r="AG90" s="712"/>
    </row>
    <row r="91" spans="2:33" ht="25.15" customHeight="1" x14ac:dyDescent="0.55000000000000004">
      <c r="B91" s="165" t="s">
        <v>719</v>
      </c>
      <c r="C91" s="172" t="s">
        <v>1900</v>
      </c>
      <c r="D91" s="43"/>
      <c r="E91" s="41">
        <v>100</v>
      </c>
      <c r="F91" s="41">
        <f>(D91*E91)/100</f>
        <v>0</v>
      </c>
      <c r="G91" s="66"/>
      <c r="H91" s="67"/>
      <c r="I91" s="67"/>
      <c r="J91" s="67"/>
      <c r="K91" s="67"/>
      <c r="L91" s="67"/>
      <c r="M91" s="67"/>
      <c r="N91" s="67"/>
      <c r="O91" s="67"/>
      <c r="P91" s="67"/>
      <c r="Q91" s="67">
        <v>550000000</v>
      </c>
      <c r="R91" s="68">
        <f>SUM(G91:Q91)</f>
        <v>550000000</v>
      </c>
      <c r="S91" s="115">
        <f t="shared" ref="S91:S92" si="51">IF(R91&gt;T91,0,T91-R91)</f>
        <v>0</v>
      </c>
      <c r="T91" s="38">
        <f>D91</f>
        <v>0</v>
      </c>
      <c r="U91" s="69">
        <v>0</v>
      </c>
      <c r="V91" s="70">
        <v>0</v>
      </c>
      <c r="W91" s="70">
        <v>0.94</v>
      </c>
      <c r="X91" s="70">
        <v>0.94</v>
      </c>
      <c r="Y91" s="70">
        <f>1-0.12</f>
        <v>0.88</v>
      </c>
      <c r="Z91" s="70">
        <f>1-0.15</f>
        <v>0.85</v>
      </c>
      <c r="AA91" s="70">
        <f>1-0.25</f>
        <v>0.75</v>
      </c>
      <c r="AB91" s="70">
        <f>1-0.15</f>
        <v>0.85</v>
      </c>
      <c r="AC91" s="70">
        <f>1-0.25</f>
        <v>0.75</v>
      </c>
      <c r="AD91" s="70">
        <f>1-0.15</f>
        <v>0.85</v>
      </c>
      <c r="AE91" s="71">
        <f>1-0.3</f>
        <v>0.7</v>
      </c>
      <c r="AF91" s="72"/>
      <c r="AG91" s="117">
        <f>IF(G91&gt;0,T91-G91,D91-AF91)</f>
        <v>0</v>
      </c>
    </row>
    <row r="92" spans="2:33" ht="25.15" customHeight="1" thickBot="1" x14ac:dyDescent="0.6">
      <c r="B92" s="167" t="s">
        <v>720</v>
      </c>
      <c r="C92" s="136" t="s">
        <v>1901</v>
      </c>
      <c r="D92" s="44"/>
      <c r="E92" s="42">
        <v>100</v>
      </c>
      <c r="F92" s="42">
        <f t="shared" ref="F92" si="52">(D92*E92)/100</f>
        <v>0</v>
      </c>
      <c r="G92" s="39"/>
      <c r="H92" s="36"/>
      <c r="I92" s="36"/>
      <c r="J92" s="36"/>
      <c r="K92" s="36">
        <v>350000000</v>
      </c>
      <c r="L92" s="36"/>
      <c r="M92" s="36"/>
      <c r="N92" s="36"/>
      <c r="O92" s="36"/>
      <c r="P92" s="36"/>
      <c r="Q92" s="36"/>
      <c r="R92" s="37">
        <f t="shared" ref="R92" si="53">SUM(G92:Q92)</f>
        <v>350000000</v>
      </c>
      <c r="S92" s="115">
        <f t="shared" si="51"/>
        <v>0</v>
      </c>
      <c r="T92" s="38">
        <f>D92</f>
        <v>0</v>
      </c>
      <c r="U92" s="34">
        <v>0</v>
      </c>
      <c r="V92" s="33">
        <v>0</v>
      </c>
      <c r="W92" s="33">
        <v>0.94</v>
      </c>
      <c r="X92" s="33">
        <v>0.94</v>
      </c>
      <c r="Y92" s="33">
        <f t="shared" ref="Y92" si="54">1-0.12</f>
        <v>0.88</v>
      </c>
      <c r="Z92" s="33">
        <f t="shared" ref="Z92" si="55">1-0.15</f>
        <v>0.85</v>
      </c>
      <c r="AA92" s="33">
        <f t="shared" ref="AA92" si="56">1-0.25</f>
        <v>0.75</v>
      </c>
      <c r="AB92" s="33">
        <f t="shared" ref="AB92" si="57">1-0.15</f>
        <v>0.85</v>
      </c>
      <c r="AC92" s="33">
        <f t="shared" ref="AC92" si="58">1-0.25</f>
        <v>0.75</v>
      </c>
      <c r="AD92" s="33">
        <f t="shared" ref="AD92" si="59">1-0.15</f>
        <v>0.85</v>
      </c>
      <c r="AE92" s="35">
        <f t="shared" ref="AE92" si="60">1-0.3</f>
        <v>0.7</v>
      </c>
      <c r="AF92" s="72"/>
      <c r="AG92" s="73">
        <f>D92-AF92</f>
        <v>0</v>
      </c>
    </row>
    <row r="93" spans="2:33" ht="25.15" customHeight="1" thickBot="1" x14ac:dyDescent="0.6">
      <c r="B93" s="49" t="s">
        <v>721</v>
      </c>
      <c r="C93" s="176" t="s">
        <v>722</v>
      </c>
      <c r="D93" s="162"/>
      <c r="E93" s="163"/>
      <c r="F93" s="163"/>
      <c r="G93" s="39"/>
      <c r="H93" s="36"/>
      <c r="I93" s="36"/>
      <c r="J93" s="36"/>
      <c r="K93" s="36"/>
      <c r="L93" s="36"/>
      <c r="M93" s="36"/>
      <c r="N93" s="36"/>
      <c r="O93" s="36"/>
      <c r="P93" s="36"/>
      <c r="Q93" s="36"/>
      <c r="R93" s="37"/>
      <c r="S93" s="115"/>
      <c r="T93" s="38"/>
      <c r="U93" s="34"/>
      <c r="V93" s="33"/>
      <c r="W93" s="33"/>
      <c r="X93" s="33"/>
      <c r="Y93" s="33"/>
      <c r="Z93" s="33"/>
      <c r="AA93" s="33"/>
      <c r="AB93" s="33"/>
      <c r="AC93" s="33"/>
      <c r="AD93" s="33"/>
      <c r="AE93" s="35"/>
      <c r="AF93" s="72"/>
      <c r="AG93" s="73"/>
    </row>
    <row r="94" spans="2:33" ht="21.6" customHeight="1" x14ac:dyDescent="0.55000000000000004">
      <c r="B94" s="50" t="s">
        <v>121</v>
      </c>
      <c r="C94" s="164" t="s">
        <v>723</v>
      </c>
      <c r="D94" s="119"/>
      <c r="E94" s="120"/>
      <c r="F94" s="120"/>
      <c r="G94" s="52"/>
      <c r="H94" s="52"/>
      <c r="I94" s="52"/>
      <c r="J94" s="52"/>
      <c r="K94" s="52"/>
      <c r="L94" s="52"/>
      <c r="M94" s="52"/>
      <c r="N94" s="52"/>
      <c r="O94" s="52"/>
      <c r="P94" s="52"/>
      <c r="Q94" s="52"/>
      <c r="R94" s="53"/>
      <c r="S94" s="53"/>
      <c r="T94" s="54"/>
      <c r="U94" s="53"/>
      <c r="V94" s="53"/>
      <c r="W94" s="53"/>
      <c r="X94" s="53"/>
      <c r="Y94" s="53"/>
      <c r="Z94" s="53"/>
      <c r="AA94" s="53"/>
      <c r="AB94" s="53"/>
      <c r="AC94" s="53"/>
      <c r="AD94" s="53"/>
      <c r="AE94" s="53"/>
      <c r="AF94" s="53"/>
      <c r="AG94" s="58"/>
    </row>
    <row r="95" spans="2:33" ht="21.6" customHeight="1" x14ac:dyDescent="0.55000000000000004">
      <c r="B95" s="50" t="s">
        <v>165</v>
      </c>
      <c r="C95" s="164" t="s">
        <v>724</v>
      </c>
      <c r="D95" s="62"/>
      <c r="E95" s="120"/>
      <c r="F95" s="120"/>
      <c r="G95" s="52"/>
      <c r="H95" s="52"/>
      <c r="I95" s="52"/>
      <c r="J95" s="52"/>
      <c r="K95" s="52"/>
      <c r="L95" s="52"/>
      <c r="M95" s="52"/>
      <c r="N95" s="52"/>
      <c r="O95" s="52"/>
      <c r="P95" s="52"/>
      <c r="Q95" s="52"/>
      <c r="R95" s="53"/>
      <c r="S95" s="53"/>
      <c r="T95" s="54"/>
      <c r="U95" s="53"/>
      <c r="V95" s="53"/>
      <c r="W95" s="53"/>
      <c r="X95" s="53"/>
      <c r="Y95" s="53"/>
      <c r="Z95" s="53"/>
      <c r="AA95" s="53"/>
      <c r="AB95" s="53"/>
      <c r="AC95" s="53"/>
      <c r="AD95" s="53"/>
      <c r="AE95" s="53"/>
      <c r="AF95" s="53"/>
      <c r="AG95" s="58"/>
    </row>
    <row r="96" spans="2:33" ht="21.6" customHeight="1" x14ac:dyDescent="0.55000000000000004">
      <c r="B96" s="50" t="s">
        <v>235</v>
      </c>
      <c r="C96" s="164" t="s">
        <v>725</v>
      </c>
      <c r="D96" s="62"/>
      <c r="E96" s="120"/>
      <c r="F96" s="120"/>
      <c r="G96" s="52"/>
      <c r="H96" s="52"/>
      <c r="I96" s="52"/>
      <c r="J96" s="52"/>
      <c r="K96" s="52"/>
      <c r="L96" s="52"/>
      <c r="M96" s="52"/>
      <c r="N96" s="52"/>
      <c r="O96" s="52"/>
      <c r="P96" s="52"/>
      <c r="Q96" s="52"/>
      <c r="R96" s="53"/>
      <c r="S96" s="53"/>
      <c r="T96" s="54"/>
      <c r="U96" s="53"/>
      <c r="V96" s="53"/>
      <c r="W96" s="53"/>
      <c r="X96" s="53"/>
      <c r="Y96" s="53"/>
      <c r="Z96" s="53"/>
      <c r="AA96" s="53"/>
      <c r="AB96" s="53"/>
      <c r="AC96" s="53"/>
      <c r="AD96" s="53"/>
      <c r="AE96" s="53"/>
      <c r="AF96" s="53"/>
      <c r="AG96" s="58"/>
    </row>
    <row r="97" spans="2:33" ht="21.6" customHeight="1" thickBot="1" x14ac:dyDescent="0.6">
      <c r="B97" s="51" t="s">
        <v>122</v>
      </c>
      <c r="C97" s="177" t="s">
        <v>726</v>
      </c>
      <c r="D97" s="63"/>
      <c r="E97" s="121"/>
      <c r="F97" s="121"/>
      <c r="G97" s="52"/>
      <c r="H97" s="52"/>
      <c r="I97" s="52"/>
      <c r="J97" s="52"/>
      <c r="K97" s="52"/>
      <c r="L97" s="52"/>
      <c r="M97" s="52"/>
      <c r="N97" s="52"/>
      <c r="O97" s="52"/>
      <c r="P97" s="52"/>
      <c r="Q97" s="52"/>
      <c r="R97" s="53"/>
      <c r="S97" s="53"/>
      <c r="T97" s="54"/>
      <c r="U97" s="53"/>
      <c r="V97" s="53"/>
      <c r="W97" s="53"/>
      <c r="X97" s="53"/>
      <c r="Y97" s="53"/>
      <c r="Z97" s="53"/>
      <c r="AA97" s="53"/>
      <c r="AB97" s="53"/>
      <c r="AC97" s="53"/>
      <c r="AD97" s="53"/>
      <c r="AE97" s="53"/>
      <c r="AF97" s="53"/>
      <c r="AG97" s="59"/>
    </row>
    <row r="98" spans="2:33" ht="35.450000000000003" customHeight="1" thickBot="1" x14ac:dyDescent="0.25">
      <c r="B98" s="48" t="s">
        <v>237</v>
      </c>
      <c r="C98" s="61" t="s">
        <v>727</v>
      </c>
      <c r="D98" s="122">
        <f>SUM(D91:D97)</f>
        <v>0</v>
      </c>
      <c r="E98" s="82"/>
      <c r="F98" s="122">
        <f>SUM(F91:F97)</f>
        <v>0</v>
      </c>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60">
        <f>SUM(AG91:AG97)</f>
        <v>0</v>
      </c>
    </row>
    <row r="100" spans="2:33" ht="13.5" thickBot="1" x14ac:dyDescent="0.25"/>
    <row r="101" spans="2:33" ht="22.15" customHeight="1" thickBot="1" x14ac:dyDescent="0.6">
      <c r="B101" s="713" t="s">
        <v>267</v>
      </c>
      <c r="C101" s="714" t="s">
        <v>266</v>
      </c>
      <c r="D101" s="716" t="s">
        <v>801</v>
      </c>
      <c r="E101" s="716" t="s">
        <v>6</v>
      </c>
      <c r="F101" s="716" t="s">
        <v>630</v>
      </c>
      <c r="G101" s="721" t="s">
        <v>238</v>
      </c>
      <c r="H101" s="722"/>
      <c r="I101" s="722"/>
      <c r="J101" s="722"/>
      <c r="K101" s="722"/>
      <c r="L101" s="722"/>
      <c r="M101" s="722"/>
      <c r="N101" s="722"/>
      <c r="O101" s="722"/>
      <c r="P101" s="722"/>
      <c r="Q101" s="722"/>
      <c r="R101" s="722"/>
      <c r="S101" s="114"/>
      <c r="T101" s="705" t="s">
        <v>632</v>
      </c>
      <c r="U101" s="729" t="s">
        <v>633</v>
      </c>
      <c r="V101" s="729"/>
      <c r="W101" s="729"/>
      <c r="X101" s="729"/>
      <c r="Y101" s="729"/>
      <c r="Z101" s="729"/>
      <c r="AA101" s="729"/>
      <c r="AB101" s="729"/>
      <c r="AC101" s="729"/>
      <c r="AD101" s="729"/>
      <c r="AE101" s="729"/>
      <c r="AF101" s="705" t="s">
        <v>634</v>
      </c>
      <c r="AG101" s="711" t="s">
        <v>635</v>
      </c>
    </row>
    <row r="102" spans="2:33" ht="13.15" customHeight="1" x14ac:dyDescent="0.2">
      <c r="B102" s="672"/>
      <c r="C102" s="715"/>
      <c r="D102" s="717"/>
      <c r="E102" s="717"/>
      <c r="F102" s="717"/>
      <c r="G102" s="723" t="s">
        <v>239</v>
      </c>
      <c r="H102" s="726" t="s">
        <v>240</v>
      </c>
      <c r="I102" s="726" t="s">
        <v>241</v>
      </c>
      <c r="J102" s="726" t="s">
        <v>243</v>
      </c>
      <c r="K102" s="726" t="s">
        <v>242</v>
      </c>
      <c r="L102" s="726" t="s">
        <v>248</v>
      </c>
      <c r="M102" s="726" t="s">
        <v>249</v>
      </c>
      <c r="N102" s="726" t="s">
        <v>247</v>
      </c>
      <c r="O102" s="726" t="s">
        <v>246</v>
      </c>
      <c r="P102" s="726" t="s">
        <v>245</v>
      </c>
      <c r="Q102" s="726" t="s">
        <v>244</v>
      </c>
      <c r="R102" s="730" t="s">
        <v>250</v>
      </c>
      <c r="S102" s="723" t="s">
        <v>636</v>
      </c>
      <c r="T102" s="706" t="s">
        <v>269</v>
      </c>
      <c r="U102" s="708" t="s">
        <v>270</v>
      </c>
      <c r="V102" s="708" t="s">
        <v>240</v>
      </c>
      <c r="W102" s="708" t="s">
        <v>271</v>
      </c>
      <c r="X102" s="708" t="s">
        <v>272</v>
      </c>
      <c r="Y102" s="708" t="s">
        <v>273</v>
      </c>
      <c r="Z102" s="708" t="s">
        <v>274</v>
      </c>
      <c r="AA102" s="708" t="s">
        <v>275</v>
      </c>
      <c r="AB102" s="708" t="s">
        <v>276</v>
      </c>
      <c r="AC102" s="708" t="s">
        <v>277</v>
      </c>
      <c r="AD102" s="708" t="s">
        <v>278</v>
      </c>
      <c r="AE102" s="718" t="s">
        <v>279</v>
      </c>
      <c r="AF102" s="706"/>
      <c r="AG102" s="712"/>
    </row>
    <row r="103" spans="2:33" ht="39" customHeight="1" x14ac:dyDescent="0.2">
      <c r="B103" s="672"/>
      <c r="C103" s="715"/>
      <c r="D103" s="717"/>
      <c r="E103" s="717"/>
      <c r="F103" s="717"/>
      <c r="G103" s="724"/>
      <c r="H103" s="727"/>
      <c r="I103" s="727"/>
      <c r="J103" s="727"/>
      <c r="K103" s="727"/>
      <c r="L103" s="727"/>
      <c r="M103" s="727"/>
      <c r="N103" s="727"/>
      <c r="O103" s="727"/>
      <c r="P103" s="727"/>
      <c r="Q103" s="727"/>
      <c r="R103" s="731"/>
      <c r="S103" s="724"/>
      <c r="T103" s="706"/>
      <c r="U103" s="709"/>
      <c r="V103" s="709"/>
      <c r="W103" s="709"/>
      <c r="X103" s="709"/>
      <c r="Y103" s="709"/>
      <c r="Z103" s="709"/>
      <c r="AA103" s="709"/>
      <c r="AB103" s="709"/>
      <c r="AC103" s="709"/>
      <c r="AD103" s="709"/>
      <c r="AE103" s="719"/>
      <c r="AF103" s="706"/>
      <c r="AG103" s="712"/>
    </row>
    <row r="104" spans="2:33" ht="61.15" customHeight="1" thickBot="1" x14ac:dyDescent="0.25">
      <c r="B104" s="672"/>
      <c r="C104" s="715"/>
      <c r="D104" s="717"/>
      <c r="E104" s="717"/>
      <c r="F104" s="717"/>
      <c r="G104" s="725"/>
      <c r="H104" s="728"/>
      <c r="I104" s="728"/>
      <c r="J104" s="728"/>
      <c r="K104" s="728"/>
      <c r="L104" s="728"/>
      <c r="M104" s="728"/>
      <c r="N104" s="728"/>
      <c r="O104" s="728"/>
      <c r="P104" s="728"/>
      <c r="Q104" s="728"/>
      <c r="R104" s="732"/>
      <c r="S104" s="725"/>
      <c r="T104" s="706"/>
      <c r="U104" s="710"/>
      <c r="V104" s="710"/>
      <c r="W104" s="710"/>
      <c r="X104" s="710"/>
      <c r="Y104" s="710"/>
      <c r="Z104" s="710"/>
      <c r="AA104" s="710"/>
      <c r="AB104" s="710"/>
      <c r="AC104" s="710"/>
      <c r="AD104" s="710"/>
      <c r="AE104" s="720"/>
      <c r="AF104" s="707"/>
      <c r="AG104" s="712"/>
    </row>
    <row r="105" spans="2:33" ht="25.15" customHeight="1" x14ac:dyDescent="0.55000000000000004">
      <c r="B105" s="165" t="s">
        <v>728</v>
      </c>
      <c r="C105" s="172" t="s">
        <v>1902</v>
      </c>
      <c r="D105" s="43"/>
      <c r="E105" s="41">
        <v>100</v>
      </c>
      <c r="F105" s="41">
        <f>(D105*E105)/100</f>
        <v>0</v>
      </c>
      <c r="G105" s="66"/>
      <c r="H105" s="67"/>
      <c r="I105" s="67"/>
      <c r="J105" s="67"/>
      <c r="K105" s="67"/>
      <c r="L105" s="67"/>
      <c r="M105" s="67"/>
      <c r="N105" s="67"/>
      <c r="O105" s="67"/>
      <c r="P105" s="67"/>
      <c r="Q105" s="67">
        <v>550000000</v>
      </c>
      <c r="R105" s="68">
        <f>SUM(G105:Q105)</f>
        <v>550000000</v>
      </c>
      <c r="S105" s="115">
        <f t="shared" ref="S105:S106" si="61">IF(R105&gt;T105,0,T105-R105)</f>
        <v>0</v>
      </c>
      <c r="T105" s="38">
        <f>D105</f>
        <v>0</v>
      </c>
      <c r="U105" s="69">
        <v>0</v>
      </c>
      <c r="V105" s="70">
        <v>0</v>
      </c>
      <c r="W105" s="70">
        <v>0.94</v>
      </c>
      <c r="X105" s="70">
        <v>0.94</v>
      </c>
      <c r="Y105" s="70">
        <f>1-0.12</f>
        <v>0.88</v>
      </c>
      <c r="Z105" s="70">
        <f>1-0.15</f>
        <v>0.85</v>
      </c>
      <c r="AA105" s="70">
        <f>1-0.25</f>
        <v>0.75</v>
      </c>
      <c r="AB105" s="70">
        <f>1-0.15</f>
        <v>0.85</v>
      </c>
      <c r="AC105" s="70">
        <f>1-0.25</f>
        <v>0.75</v>
      </c>
      <c r="AD105" s="70">
        <f>1-0.15</f>
        <v>0.85</v>
      </c>
      <c r="AE105" s="71">
        <f>1-0.3</f>
        <v>0.7</v>
      </c>
      <c r="AF105" s="72"/>
      <c r="AG105" s="117">
        <f>IF(G105&gt;0,T105-G105,D105-AF105)</f>
        <v>0</v>
      </c>
    </row>
    <row r="106" spans="2:33" ht="25.15" customHeight="1" thickBot="1" x14ac:dyDescent="0.6">
      <c r="B106" s="167" t="s">
        <v>729</v>
      </c>
      <c r="C106" s="136" t="s">
        <v>1903</v>
      </c>
      <c r="D106" s="44">
        <v>35741275309417</v>
      </c>
      <c r="E106" s="42">
        <v>100</v>
      </c>
      <c r="F106" s="42">
        <f t="shared" ref="F106" si="62">(D106*E106)/100</f>
        <v>35741275309417</v>
      </c>
      <c r="G106" s="39"/>
      <c r="H106" s="36"/>
      <c r="I106" s="36"/>
      <c r="J106" s="36"/>
      <c r="K106" s="36">
        <v>350000000</v>
      </c>
      <c r="L106" s="36"/>
      <c r="M106" s="36"/>
      <c r="N106" s="36"/>
      <c r="O106" s="36"/>
      <c r="P106" s="36"/>
      <c r="Q106" s="36"/>
      <c r="R106" s="37">
        <f t="shared" ref="R106" si="63">SUM(G106:Q106)</f>
        <v>350000000</v>
      </c>
      <c r="S106" s="115">
        <f t="shared" si="61"/>
        <v>35740925309417</v>
      </c>
      <c r="T106" s="38">
        <f>D106</f>
        <v>35741275309417</v>
      </c>
      <c r="U106" s="34">
        <v>0</v>
      </c>
      <c r="V106" s="33">
        <v>0</v>
      </c>
      <c r="W106" s="33">
        <v>0.94</v>
      </c>
      <c r="X106" s="33">
        <v>0.94</v>
      </c>
      <c r="Y106" s="33">
        <f t="shared" ref="Y106" si="64">1-0.12</f>
        <v>0.88</v>
      </c>
      <c r="Z106" s="33">
        <f t="shared" ref="Z106" si="65">1-0.15</f>
        <v>0.85</v>
      </c>
      <c r="AA106" s="33">
        <f t="shared" ref="AA106" si="66">1-0.25</f>
        <v>0.75</v>
      </c>
      <c r="AB106" s="33">
        <f t="shared" ref="AB106" si="67">1-0.15</f>
        <v>0.85</v>
      </c>
      <c r="AC106" s="33">
        <f t="shared" ref="AC106" si="68">1-0.25</f>
        <v>0.75</v>
      </c>
      <c r="AD106" s="33">
        <f t="shared" ref="AD106" si="69">1-0.15</f>
        <v>0.85</v>
      </c>
      <c r="AE106" s="35">
        <f t="shared" ref="AE106" si="70">1-0.3</f>
        <v>0.7</v>
      </c>
      <c r="AF106" s="72">
        <v>14687496472760.248</v>
      </c>
      <c r="AG106" s="73">
        <v>26090769711726.199</v>
      </c>
    </row>
    <row r="107" spans="2:33" ht="25.15" customHeight="1" thickBot="1" x14ac:dyDescent="0.6">
      <c r="B107" s="49" t="s">
        <v>730</v>
      </c>
      <c r="C107" s="176" t="s">
        <v>731</v>
      </c>
      <c r="D107" s="162"/>
      <c r="E107" s="163"/>
      <c r="F107" s="163"/>
      <c r="G107" s="39"/>
      <c r="H107" s="36"/>
      <c r="I107" s="36"/>
      <c r="J107" s="36"/>
      <c r="K107" s="36"/>
      <c r="L107" s="36"/>
      <c r="M107" s="36"/>
      <c r="N107" s="36"/>
      <c r="O107" s="36"/>
      <c r="P107" s="36"/>
      <c r="Q107" s="36"/>
      <c r="R107" s="37"/>
      <c r="S107" s="115"/>
      <c r="T107" s="38"/>
      <c r="U107" s="34"/>
      <c r="V107" s="33"/>
      <c r="W107" s="33"/>
      <c r="X107" s="33"/>
      <c r="Y107" s="33"/>
      <c r="Z107" s="33"/>
      <c r="AA107" s="33"/>
      <c r="AB107" s="33"/>
      <c r="AC107" s="33"/>
      <c r="AD107" s="33"/>
      <c r="AE107" s="35"/>
      <c r="AF107" s="72"/>
      <c r="AG107" s="73"/>
    </row>
    <row r="108" spans="2:33" ht="21.6" customHeight="1" x14ac:dyDescent="0.55000000000000004">
      <c r="B108" s="50" t="s">
        <v>121</v>
      </c>
      <c r="C108" s="164" t="s">
        <v>732</v>
      </c>
      <c r="D108" s="119">
        <v>717886087717</v>
      </c>
      <c r="E108" s="120"/>
      <c r="F108" s="120"/>
      <c r="G108" s="52"/>
      <c r="H108" s="52"/>
      <c r="I108" s="52"/>
      <c r="J108" s="52"/>
      <c r="K108" s="52"/>
      <c r="L108" s="52"/>
      <c r="M108" s="52"/>
      <c r="N108" s="52"/>
      <c r="O108" s="52"/>
      <c r="P108" s="52"/>
      <c r="Q108" s="52"/>
      <c r="R108" s="53"/>
      <c r="S108" s="53"/>
      <c r="T108" s="54"/>
      <c r="U108" s="53"/>
      <c r="V108" s="53"/>
      <c r="W108" s="53"/>
      <c r="X108" s="53"/>
      <c r="Y108" s="53"/>
      <c r="Z108" s="53"/>
      <c r="AA108" s="53"/>
      <c r="AB108" s="53"/>
      <c r="AC108" s="53"/>
      <c r="AD108" s="53"/>
      <c r="AE108" s="53"/>
      <c r="AF108" s="53"/>
      <c r="AG108" s="58"/>
    </row>
    <row r="109" spans="2:33" ht="21.6" customHeight="1" x14ac:dyDescent="0.55000000000000004">
      <c r="B109" s="50" t="s">
        <v>165</v>
      </c>
      <c r="C109" s="164" t="s">
        <v>733</v>
      </c>
      <c r="D109" s="62"/>
      <c r="E109" s="120"/>
      <c r="F109" s="120"/>
      <c r="G109" s="52"/>
      <c r="H109" s="52"/>
      <c r="I109" s="52"/>
      <c r="J109" s="52"/>
      <c r="K109" s="52"/>
      <c r="L109" s="52"/>
      <c r="M109" s="52"/>
      <c r="N109" s="52"/>
      <c r="O109" s="52"/>
      <c r="P109" s="52"/>
      <c r="Q109" s="52"/>
      <c r="R109" s="53"/>
      <c r="S109" s="53"/>
      <c r="T109" s="54"/>
      <c r="U109" s="53"/>
      <c r="V109" s="53"/>
      <c r="W109" s="53"/>
      <c r="X109" s="53"/>
      <c r="Y109" s="53"/>
      <c r="Z109" s="53"/>
      <c r="AA109" s="53"/>
      <c r="AB109" s="53"/>
      <c r="AC109" s="53"/>
      <c r="AD109" s="53"/>
      <c r="AE109" s="53"/>
      <c r="AF109" s="53"/>
      <c r="AG109" s="58"/>
    </row>
    <row r="110" spans="2:33" ht="21.6" customHeight="1" x14ac:dyDescent="0.55000000000000004">
      <c r="B110" s="50" t="s">
        <v>235</v>
      </c>
      <c r="C110" s="164" t="s">
        <v>734</v>
      </c>
      <c r="D110" s="62"/>
      <c r="E110" s="120"/>
      <c r="F110" s="120"/>
      <c r="G110" s="52"/>
      <c r="H110" s="52"/>
      <c r="I110" s="52"/>
      <c r="J110" s="52"/>
      <c r="K110" s="52"/>
      <c r="L110" s="52"/>
      <c r="M110" s="52"/>
      <c r="N110" s="52"/>
      <c r="O110" s="52"/>
      <c r="P110" s="52"/>
      <c r="Q110" s="52"/>
      <c r="R110" s="53"/>
      <c r="S110" s="53"/>
      <c r="T110" s="54"/>
      <c r="U110" s="53"/>
      <c r="V110" s="53"/>
      <c r="W110" s="53"/>
      <c r="X110" s="53"/>
      <c r="Y110" s="53"/>
      <c r="Z110" s="53"/>
      <c r="AA110" s="53"/>
      <c r="AB110" s="53"/>
      <c r="AC110" s="53"/>
      <c r="AD110" s="53"/>
      <c r="AE110" s="53"/>
      <c r="AF110" s="53"/>
      <c r="AG110" s="58"/>
    </row>
    <row r="111" spans="2:33" ht="21.6" customHeight="1" thickBot="1" x14ac:dyDescent="0.6">
      <c r="B111" s="51" t="s">
        <v>122</v>
      </c>
      <c r="C111" s="177" t="s">
        <v>735</v>
      </c>
      <c r="D111" s="63">
        <f>-(D105+D106+D107+D108+D109+D110)*1.5%</f>
        <v>-546887420957.01001</v>
      </c>
      <c r="E111" s="121"/>
      <c r="F111" s="121"/>
      <c r="G111" s="52"/>
      <c r="H111" s="52"/>
      <c r="I111" s="52"/>
      <c r="J111" s="52"/>
      <c r="K111" s="52"/>
      <c r="L111" s="52"/>
      <c r="M111" s="52"/>
      <c r="N111" s="52"/>
      <c r="O111" s="52"/>
      <c r="P111" s="52"/>
      <c r="Q111" s="52"/>
      <c r="R111" s="53"/>
      <c r="S111" s="53"/>
      <c r="T111" s="54"/>
      <c r="U111" s="53"/>
      <c r="V111" s="53"/>
      <c r="W111" s="53"/>
      <c r="X111" s="53"/>
      <c r="Y111" s="53"/>
      <c r="Z111" s="53"/>
      <c r="AA111" s="53"/>
      <c r="AB111" s="53"/>
      <c r="AC111" s="53"/>
      <c r="AD111" s="53"/>
      <c r="AE111" s="53"/>
      <c r="AF111" s="53"/>
      <c r="AG111" s="59"/>
    </row>
    <row r="112" spans="2:33" ht="35.450000000000003" customHeight="1" thickBot="1" x14ac:dyDescent="0.25">
      <c r="B112" s="48" t="s">
        <v>237</v>
      </c>
      <c r="C112" s="61" t="s">
        <v>736</v>
      </c>
      <c r="D112" s="122">
        <f>SUM(D105:D111)</f>
        <v>35912273976176.992</v>
      </c>
      <c r="E112" s="82"/>
      <c r="F112" s="122">
        <f>SUM(F105:F111)</f>
        <v>35741275309417</v>
      </c>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60">
        <f>SUM(AG105:AG111)</f>
        <v>26090769711726.199</v>
      </c>
    </row>
    <row r="114" spans="2:33" ht="13.5" thickBot="1" x14ac:dyDescent="0.25"/>
    <row r="115" spans="2:33" ht="22.15" customHeight="1" thickBot="1" x14ac:dyDescent="0.6">
      <c r="B115" s="713" t="s">
        <v>267</v>
      </c>
      <c r="C115" s="714" t="s">
        <v>266</v>
      </c>
      <c r="D115" s="716" t="s">
        <v>801</v>
      </c>
      <c r="E115" s="716" t="s">
        <v>6</v>
      </c>
      <c r="F115" s="716" t="s">
        <v>630</v>
      </c>
      <c r="G115" s="721" t="s">
        <v>238</v>
      </c>
      <c r="H115" s="722"/>
      <c r="I115" s="722"/>
      <c r="J115" s="722"/>
      <c r="K115" s="722"/>
      <c r="L115" s="722"/>
      <c r="M115" s="722"/>
      <c r="N115" s="722"/>
      <c r="O115" s="722"/>
      <c r="P115" s="722"/>
      <c r="Q115" s="722"/>
      <c r="R115" s="722"/>
      <c r="S115" s="114"/>
      <c r="T115" s="705" t="s">
        <v>632</v>
      </c>
      <c r="U115" s="729" t="s">
        <v>633</v>
      </c>
      <c r="V115" s="729"/>
      <c r="W115" s="729"/>
      <c r="X115" s="729"/>
      <c r="Y115" s="729"/>
      <c r="Z115" s="729"/>
      <c r="AA115" s="729"/>
      <c r="AB115" s="729"/>
      <c r="AC115" s="729"/>
      <c r="AD115" s="729"/>
      <c r="AE115" s="729"/>
      <c r="AF115" s="705" t="s">
        <v>634</v>
      </c>
      <c r="AG115" s="711" t="s">
        <v>635</v>
      </c>
    </row>
    <row r="116" spans="2:33" ht="13.15" customHeight="1" x14ac:dyDescent="0.2">
      <c r="B116" s="672"/>
      <c r="C116" s="715"/>
      <c r="D116" s="717"/>
      <c r="E116" s="717"/>
      <c r="F116" s="717"/>
      <c r="G116" s="723" t="s">
        <v>239</v>
      </c>
      <c r="H116" s="726" t="s">
        <v>240</v>
      </c>
      <c r="I116" s="726" t="s">
        <v>241</v>
      </c>
      <c r="J116" s="726" t="s">
        <v>243</v>
      </c>
      <c r="K116" s="726" t="s">
        <v>242</v>
      </c>
      <c r="L116" s="726" t="s">
        <v>248</v>
      </c>
      <c r="M116" s="726" t="s">
        <v>249</v>
      </c>
      <c r="N116" s="726" t="s">
        <v>247</v>
      </c>
      <c r="O116" s="726" t="s">
        <v>246</v>
      </c>
      <c r="P116" s="726" t="s">
        <v>245</v>
      </c>
      <c r="Q116" s="726" t="s">
        <v>244</v>
      </c>
      <c r="R116" s="730" t="s">
        <v>250</v>
      </c>
      <c r="S116" s="723" t="s">
        <v>636</v>
      </c>
      <c r="T116" s="706" t="s">
        <v>269</v>
      </c>
      <c r="U116" s="708" t="s">
        <v>270</v>
      </c>
      <c r="V116" s="708" t="s">
        <v>240</v>
      </c>
      <c r="W116" s="708" t="s">
        <v>271</v>
      </c>
      <c r="X116" s="708" t="s">
        <v>272</v>
      </c>
      <c r="Y116" s="708" t="s">
        <v>273</v>
      </c>
      <c r="Z116" s="708" t="s">
        <v>274</v>
      </c>
      <c r="AA116" s="708" t="s">
        <v>275</v>
      </c>
      <c r="AB116" s="708" t="s">
        <v>276</v>
      </c>
      <c r="AC116" s="708" t="s">
        <v>277</v>
      </c>
      <c r="AD116" s="708" t="s">
        <v>278</v>
      </c>
      <c r="AE116" s="718" t="s">
        <v>279</v>
      </c>
      <c r="AF116" s="706"/>
      <c r="AG116" s="712"/>
    </row>
    <row r="117" spans="2:33" ht="39" customHeight="1" x14ac:dyDescent="0.2">
      <c r="B117" s="672"/>
      <c r="C117" s="715"/>
      <c r="D117" s="717"/>
      <c r="E117" s="717"/>
      <c r="F117" s="717"/>
      <c r="G117" s="724"/>
      <c r="H117" s="727"/>
      <c r="I117" s="727"/>
      <c r="J117" s="727"/>
      <c r="K117" s="727"/>
      <c r="L117" s="727"/>
      <c r="M117" s="727"/>
      <c r="N117" s="727"/>
      <c r="O117" s="727"/>
      <c r="P117" s="727"/>
      <c r="Q117" s="727"/>
      <c r="R117" s="731"/>
      <c r="S117" s="724"/>
      <c r="T117" s="706"/>
      <c r="U117" s="709"/>
      <c r="V117" s="709"/>
      <c r="W117" s="709"/>
      <c r="X117" s="709"/>
      <c r="Y117" s="709"/>
      <c r="Z117" s="709"/>
      <c r="AA117" s="709"/>
      <c r="AB117" s="709"/>
      <c r="AC117" s="709"/>
      <c r="AD117" s="709"/>
      <c r="AE117" s="719"/>
      <c r="AF117" s="706"/>
      <c r="AG117" s="712"/>
    </row>
    <row r="118" spans="2:33" ht="61.15" customHeight="1" thickBot="1" x14ac:dyDescent="0.25">
      <c r="B118" s="672"/>
      <c r="C118" s="715"/>
      <c r="D118" s="717"/>
      <c r="E118" s="717"/>
      <c r="F118" s="717"/>
      <c r="G118" s="725"/>
      <c r="H118" s="728"/>
      <c r="I118" s="728"/>
      <c r="J118" s="728"/>
      <c r="K118" s="728"/>
      <c r="L118" s="728"/>
      <c r="M118" s="728"/>
      <c r="N118" s="728"/>
      <c r="O118" s="728"/>
      <c r="P118" s="728"/>
      <c r="Q118" s="728"/>
      <c r="R118" s="732"/>
      <c r="S118" s="725"/>
      <c r="T118" s="706"/>
      <c r="U118" s="710"/>
      <c r="V118" s="710"/>
      <c r="W118" s="710"/>
      <c r="X118" s="710"/>
      <c r="Y118" s="710"/>
      <c r="Z118" s="710"/>
      <c r="AA118" s="710"/>
      <c r="AB118" s="710"/>
      <c r="AC118" s="710"/>
      <c r="AD118" s="710"/>
      <c r="AE118" s="720"/>
      <c r="AF118" s="707"/>
      <c r="AG118" s="712"/>
    </row>
    <row r="119" spans="2:33" ht="25.15" customHeight="1" x14ac:dyDescent="0.55000000000000004">
      <c r="B119" s="49" t="s">
        <v>737</v>
      </c>
      <c r="C119" s="176" t="s">
        <v>1904</v>
      </c>
      <c r="D119" s="43">
        <v>556347378458</v>
      </c>
      <c r="E119" s="41">
        <v>100</v>
      </c>
      <c r="F119" s="41">
        <f>(D119*E119)/100</f>
        <v>556347378458</v>
      </c>
      <c r="G119" s="66"/>
      <c r="H119" s="67"/>
      <c r="I119" s="67"/>
      <c r="J119" s="67"/>
      <c r="K119" s="67"/>
      <c r="L119" s="67"/>
      <c r="M119" s="67"/>
      <c r="N119" s="67"/>
      <c r="O119" s="67"/>
      <c r="P119" s="67"/>
      <c r="Q119" s="67">
        <v>550000000</v>
      </c>
      <c r="R119" s="68">
        <f>SUM(G119:Q119)</f>
        <v>550000000</v>
      </c>
      <c r="S119" s="115">
        <f t="shared" ref="S119:S123" si="71">IF(R119&gt;T119,0,T119-R119)</f>
        <v>555797378458</v>
      </c>
      <c r="T119" s="38">
        <f>D119</f>
        <v>556347378458</v>
      </c>
      <c r="U119" s="69">
        <v>0</v>
      </c>
      <c r="V119" s="70">
        <v>0</v>
      </c>
      <c r="W119" s="70">
        <v>0.94</v>
      </c>
      <c r="X119" s="70">
        <v>0.94</v>
      </c>
      <c r="Y119" s="70">
        <f>1-0.12</f>
        <v>0.88</v>
      </c>
      <c r="Z119" s="70">
        <f>1-0.15</f>
        <v>0.85</v>
      </c>
      <c r="AA119" s="70">
        <f>1-0.25</f>
        <v>0.75</v>
      </c>
      <c r="AB119" s="70">
        <f>1-0.15</f>
        <v>0.85</v>
      </c>
      <c r="AC119" s="70">
        <f>1-0.25</f>
        <v>0.75</v>
      </c>
      <c r="AD119" s="70">
        <f>1-0.15</f>
        <v>0.85</v>
      </c>
      <c r="AE119" s="71">
        <f>1-0.3</f>
        <v>0.7</v>
      </c>
      <c r="AF119" s="72">
        <v>38926442891.900002</v>
      </c>
      <c r="AG119" s="117">
        <v>532852368655.20001</v>
      </c>
    </row>
    <row r="120" spans="2:33" ht="25.15" customHeight="1" thickBot="1" x14ac:dyDescent="0.6">
      <c r="B120" s="51" t="s">
        <v>738</v>
      </c>
      <c r="C120" s="177" t="s">
        <v>1905</v>
      </c>
      <c r="D120" s="44">
        <v>34087194482727</v>
      </c>
      <c r="E120" s="42">
        <v>100</v>
      </c>
      <c r="F120" s="42">
        <f t="shared" ref="F120:F123" si="72">(D120*E120)/100</f>
        <v>34087194482727</v>
      </c>
      <c r="G120" s="39">
        <v>25000000</v>
      </c>
      <c r="H120" s="36"/>
      <c r="I120" s="36"/>
      <c r="J120" s="36"/>
      <c r="K120" s="36"/>
      <c r="L120" s="36"/>
      <c r="M120" s="36"/>
      <c r="N120" s="36"/>
      <c r="O120" s="36"/>
      <c r="P120" s="36"/>
      <c r="Q120" s="36"/>
      <c r="R120" s="37">
        <f t="shared" ref="R120:R123" si="73">SUM(G120:Q120)</f>
        <v>25000000</v>
      </c>
      <c r="S120" s="115">
        <f t="shared" si="71"/>
        <v>34087169482727</v>
      </c>
      <c r="T120" s="38">
        <f>D120</f>
        <v>34087194482727</v>
      </c>
      <c r="U120" s="34">
        <v>0</v>
      </c>
      <c r="V120" s="33">
        <v>0</v>
      </c>
      <c r="W120" s="33">
        <v>0.94</v>
      </c>
      <c r="X120" s="33">
        <v>0.94</v>
      </c>
      <c r="Y120" s="33">
        <f t="shared" ref="Y120:Y123" si="74">1-0.12</f>
        <v>0.88</v>
      </c>
      <c r="Z120" s="33">
        <f t="shared" ref="Z120:Z123" si="75">1-0.15</f>
        <v>0.85</v>
      </c>
      <c r="AA120" s="33">
        <f t="shared" ref="AA120:AA123" si="76">1-0.25</f>
        <v>0.75</v>
      </c>
      <c r="AB120" s="33">
        <f t="shared" ref="AB120:AB123" si="77">1-0.15</f>
        <v>0.85</v>
      </c>
      <c r="AC120" s="33">
        <f t="shared" ref="AC120:AC123" si="78">1-0.25</f>
        <v>0.75</v>
      </c>
      <c r="AD120" s="33">
        <f t="shared" ref="AD120:AD123" si="79">1-0.15</f>
        <v>0.85</v>
      </c>
      <c r="AE120" s="35">
        <f t="shared" ref="AE120:AE123" si="80">1-0.3</f>
        <v>0.7</v>
      </c>
      <c r="AF120" s="72">
        <v>3186522859095.8501</v>
      </c>
      <c r="AG120" s="73">
        <v>32537011688432.898</v>
      </c>
    </row>
    <row r="121" spans="2:33" ht="25.15" customHeight="1" thickBot="1" x14ac:dyDescent="0.6">
      <c r="B121" s="51" t="s">
        <v>739</v>
      </c>
      <c r="C121" s="177" t="s">
        <v>1906</v>
      </c>
      <c r="D121" s="44">
        <v>42093546</v>
      </c>
      <c r="E121" s="42">
        <v>100</v>
      </c>
      <c r="F121" s="42">
        <f t="shared" si="72"/>
        <v>42093546</v>
      </c>
      <c r="G121" s="39"/>
      <c r="H121" s="36"/>
      <c r="I121" s="36"/>
      <c r="J121" s="36"/>
      <c r="K121" s="36"/>
      <c r="L121" s="36"/>
      <c r="M121" s="36"/>
      <c r="N121" s="36"/>
      <c r="O121" s="36"/>
      <c r="P121" s="36"/>
      <c r="Q121" s="36">
        <v>500000000</v>
      </c>
      <c r="R121" s="37">
        <f t="shared" si="73"/>
        <v>500000000</v>
      </c>
      <c r="S121" s="115">
        <f t="shared" si="71"/>
        <v>0</v>
      </c>
      <c r="T121" s="38">
        <f>D121</f>
        <v>42093546</v>
      </c>
      <c r="U121" s="34">
        <v>0</v>
      </c>
      <c r="V121" s="33">
        <v>0</v>
      </c>
      <c r="W121" s="33">
        <v>0.94</v>
      </c>
      <c r="X121" s="33">
        <v>0.94</v>
      </c>
      <c r="Y121" s="33">
        <f t="shared" si="74"/>
        <v>0.88</v>
      </c>
      <c r="Z121" s="33">
        <f t="shared" si="75"/>
        <v>0.85</v>
      </c>
      <c r="AA121" s="33">
        <f t="shared" si="76"/>
        <v>0.75</v>
      </c>
      <c r="AB121" s="33">
        <f t="shared" si="77"/>
        <v>0.85</v>
      </c>
      <c r="AC121" s="33">
        <f t="shared" si="78"/>
        <v>0.75</v>
      </c>
      <c r="AD121" s="33">
        <f t="shared" si="79"/>
        <v>0.85</v>
      </c>
      <c r="AE121" s="35">
        <f t="shared" si="80"/>
        <v>0.7</v>
      </c>
      <c r="AF121" s="72"/>
      <c r="AG121" s="73">
        <v>42093546</v>
      </c>
    </row>
    <row r="122" spans="2:33" ht="25.15" customHeight="1" thickBot="1" x14ac:dyDescent="0.6">
      <c r="B122" s="51" t="s">
        <v>740</v>
      </c>
      <c r="C122" s="177" t="s">
        <v>1907</v>
      </c>
      <c r="D122" s="44"/>
      <c r="E122" s="42">
        <v>100</v>
      </c>
      <c r="F122" s="42">
        <f t="shared" si="72"/>
        <v>0</v>
      </c>
      <c r="G122" s="36"/>
      <c r="H122" s="36"/>
      <c r="I122" s="36"/>
      <c r="J122" s="36"/>
      <c r="K122" s="36">
        <v>130000000</v>
      </c>
      <c r="L122" s="36"/>
      <c r="M122" s="36"/>
      <c r="N122" s="36"/>
      <c r="O122" s="36"/>
      <c r="P122" s="36"/>
      <c r="Q122" s="36"/>
      <c r="R122" s="37">
        <f t="shared" si="73"/>
        <v>130000000</v>
      </c>
      <c r="S122" s="115">
        <f t="shared" si="71"/>
        <v>0</v>
      </c>
      <c r="T122" s="38">
        <f>D122</f>
        <v>0</v>
      </c>
      <c r="U122" s="34">
        <v>0</v>
      </c>
      <c r="V122" s="33">
        <v>0</v>
      </c>
      <c r="W122" s="33">
        <v>0.94</v>
      </c>
      <c r="X122" s="33">
        <v>0.94</v>
      </c>
      <c r="Y122" s="33">
        <f t="shared" si="74"/>
        <v>0.88</v>
      </c>
      <c r="Z122" s="33">
        <f t="shared" si="75"/>
        <v>0.85</v>
      </c>
      <c r="AA122" s="33">
        <f t="shared" si="76"/>
        <v>0.75</v>
      </c>
      <c r="AB122" s="33">
        <f t="shared" si="77"/>
        <v>0.85</v>
      </c>
      <c r="AC122" s="33">
        <f t="shared" si="78"/>
        <v>0.75</v>
      </c>
      <c r="AD122" s="33">
        <f t="shared" si="79"/>
        <v>0.85</v>
      </c>
      <c r="AE122" s="35">
        <f t="shared" si="80"/>
        <v>0.7</v>
      </c>
      <c r="AF122" s="72"/>
      <c r="AG122" s="180">
        <f>D122-AF122</f>
        <v>0</v>
      </c>
    </row>
    <row r="123" spans="2:33" ht="21.6" customHeight="1" thickBot="1" x14ac:dyDescent="0.6">
      <c r="B123" s="51" t="s">
        <v>741</v>
      </c>
      <c r="C123" s="177" t="s">
        <v>1908</v>
      </c>
      <c r="D123" s="63"/>
      <c r="E123" s="42">
        <v>100</v>
      </c>
      <c r="F123" s="42">
        <f t="shared" si="72"/>
        <v>0</v>
      </c>
      <c r="G123" s="36"/>
      <c r="H123" s="36"/>
      <c r="I123" s="36"/>
      <c r="J123" s="36"/>
      <c r="K123" s="36"/>
      <c r="L123" s="36"/>
      <c r="M123" s="36"/>
      <c r="N123" s="36"/>
      <c r="O123" s="36"/>
      <c r="P123" s="36"/>
      <c r="Q123" s="36">
        <v>250000000</v>
      </c>
      <c r="R123" s="37">
        <f t="shared" si="73"/>
        <v>250000000</v>
      </c>
      <c r="S123" s="115">
        <f t="shared" si="71"/>
        <v>0</v>
      </c>
      <c r="T123" s="38">
        <f>D123</f>
        <v>0</v>
      </c>
      <c r="U123" s="34">
        <v>0</v>
      </c>
      <c r="V123" s="33">
        <v>0</v>
      </c>
      <c r="W123" s="33">
        <v>0.94</v>
      </c>
      <c r="X123" s="33">
        <v>0.94</v>
      </c>
      <c r="Y123" s="33">
        <f t="shared" si="74"/>
        <v>0.88</v>
      </c>
      <c r="Z123" s="33">
        <f t="shared" si="75"/>
        <v>0.85</v>
      </c>
      <c r="AA123" s="33">
        <f t="shared" si="76"/>
        <v>0.75</v>
      </c>
      <c r="AB123" s="33">
        <f t="shared" si="77"/>
        <v>0.85</v>
      </c>
      <c r="AC123" s="33">
        <f t="shared" si="78"/>
        <v>0.75</v>
      </c>
      <c r="AD123" s="33">
        <f t="shared" si="79"/>
        <v>0.85</v>
      </c>
      <c r="AE123" s="35">
        <f t="shared" si="80"/>
        <v>0.7</v>
      </c>
      <c r="AF123" s="72"/>
      <c r="AG123" s="181">
        <f>D123-AF123</f>
        <v>0</v>
      </c>
    </row>
    <row r="124" spans="2:33" ht="21.6" customHeight="1" x14ac:dyDescent="0.55000000000000004">
      <c r="B124" s="49" t="s">
        <v>121</v>
      </c>
      <c r="C124" s="182" t="s">
        <v>742</v>
      </c>
      <c r="D124" s="119"/>
      <c r="E124" s="120"/>
      <c r="F124" s="120"/>
      <c r="G124" s="52"/>
      <c r="H124" s="52"/>
      <c r="I124" s="52"/>
      <c r="J124" s="52"/>
      <c r="K124" s="52"/>
      <c r="L124" s="52"/>
      <c r="M124" s="52"/>
      <c r="N124" s="52"/>
      <c r="O124" s="52"/>
      <c r="P124" s="52"/>
      <c r="Q124" s="52"/>
      <c r="R124" s="53"/>
      <c r="S124" s="53"/>
      <c r="T124" s="54"/>
      <c r="U124" s="53"/>
      <c r="V124" s="53"/>
      <c r="W124" s="53"/>
      <c r="X124" s="53"/>
      <c r="Y124" s="53"/>
      <c r="Z124" s="53"/>
      <c r="AA124" s="53"/>
      <c r="AB124" s="53"/>
      <c r="AC124" s="53"/>
      <c r="AD124" s="53"/>
      <c r="AE124" s="53"/>
      <c r="AF124" s="53"/>
      <c r="AG124" s="183"/>
    </row>
    <row r="125" spans="2:33" ht="21.6" customHeight="1" x14ac:dyDescent="0.55000000000000004">
      <c r="B125" s="50" t="s">
        <v>165</v>
      </c>
      <c r="C125" s="56" t="s">
        <v>743</v>
      </c>
      <c r="D125" s="119"/>
      <c r="E125" s="120"/>
      <c r="F125" s="120"/>
      <c r="G125" s="52"/>
      <c r="H125" s="52"/>
      <c r="I125" s="52"/>
      <c r="J125" s="52"/>
      <c r="K125" s="52"/>
      <c r="L125" s="52"/>
      <c r="M125" s="52"/>
      <c r="N125" s="52"/>
      <c r="O125" s="52"/>
      <c r="P125" s="52"/>
      <c r="Q125" s="52"/>
      <c r="R125" s="53"/>
      <c r="S125" s="53"/>
      <c r="T125" s="54"/>
      <c r="U125" s="53"/>
      <c r="V125" s="53"/>
      <c r="W125" s="53"/>
      <c r="X125" s="53"/>
      <c r="Y125" s="53"/>
      <c r="Z125" s="53"/>
      <c r="AA125" s="53"/>
      <c r="AB125" s="53"/>
      <c r="AC125" s="53"/>
      <c r="AD125" s="53"/>
      <c r="AE125" s="53"/>
      <c r="AF125" s="53"/>
      <c r="AG125" s="184"/>
    </row>
    <row r="126" spans="2:33" ht="21.6" customHeight="1" x14ac:dyDescent="0.55000000000000004">
      <c r="B126" s="50" t="s">
        <v>235</v>
      </c>
      <c r="C126" s="56" t="s">
        <v>744</v>
      </c>
      <c r="D126" s="62"/>
      <c r="E126" s="120"/>
      <c r="F126" s="120"/>
      <c r="G126" s="52"/>
      <c r="H126" s="52"/>
      <c r="I126" s="52"/>
      <c r="J126" s="52"/>
      <c r="K126" s="52"/>
      <c r="L126" s="52"/>
      <c r="M126" s="52"/>
      <c r="N126" s="52"/>
      <c r="O126" s="52"/>
      <c r="P126" s="52"/>
      <c r="Q126" s="52"/>
      <c r="R126" s="53"/>
      <c r="S126" s="53"/>
      <c r="T126" s="54"/>
      <c r="U126" s="53"/>
      <c r="V126" s="53"/>
      <c r="W126" s="53"/>
      <c r="X126" s="53"/>
      <c r="Y126" s="53"/>
      <c r="Z126" s="53"/>
      <c r="AA126" s="53"/>
      <c r="AB126" s="53"/>
      <c r="AC126" s="53"/>
      <c r="AD126" s="53"/>
      <c r="AE126" s="53"/>
      <c r="AF126" s="53"/>
      <c r="AG126" s="184"/>
    </row>
    <row r="127" spans="2:33" ht="21.6" customHeight="1" x14ac:dyDescent="0.55000000000000004">
      <c r="B127" s="50" t="s">
        <v>745</v>
      </c>
      <c r="C127" s="56" t="s">
        <v>746</v>
      </c>
      <c r="D127" s="62"/>
      <c r="E127" s="120"/>
      <c r="F127" s="120"/>
      <c r="G127" s="52"/>
      <c r="H127" s="52"/>
      <c r="I127" s="52"/>
      <c r="J127" s="52"/>
      <c r="K127" s="52"/>
      <c r="L127" s="52"/>
      <c r="M127" s="52"/>
      <c r="N127" s="52"/>
      <c r="O127" s="52"/>
      <c r="P127" s="52"/>
      <c r="Q127" s="52"/>
      <c r="R127" s="53"/>
      <c r="S127" s="53"/>
      <c r="T127" s="54"/>
      <c r="U127" s="53"/>
      <c r="V127" s="53"/>
      <c r="W127" s="53"/>
      <c r="X127" s="53"/>
      <c r="Y127" s="53"/>
      <c r="Z127" s="53"/>
      <c r="AA127" s="53"/>
      <c r="AB127" s="53"/>
      <c r="AC127" s="53"/>
      <c r="AD127" s="53"/>
      <c r="AE127" s="53"/>
      <c r="AF127" s="53"/>
      <c r="AG127" s="184"/>
    </row>
    <row r="128" spans="2:33" ht="21.6" customHeight="1" thickBot="1" x14ac:dyDescent="0.6">
      <c r="B128" s="51" t="s">
        <v>122</v>
      </c>
      <c r="C128" s="57" t="s">
        <v>660</v>
      </c>
      <c r="D128" s="63">
        <f>-(D119+D120+D121+D122+D123+D124+D125+D126+D127)*1.5%</f>
        <v>-519653759320.96497</v>
      </c>
      <c r="E128" s="121"/>
      <c r="F128" s="121"/>
      <c r="G128" s="52"/>
      <c r="H128" s="52"/>
      <c r="I128" s="52"/>
      <c r="J128" s="52"/>
      <c r="K128" s="52"/>
      <c r="L128" s="52"/>
      <c r="M128" s="52"/>
      <c r="N128" s="52"/>
      <c r="O128" s="52"/>
      <c r="P128" s="52"/>
      <c r="Q128" s="52"/>
      <c r="R128" s="53"/>
      <c r="S128" s="53"/>
      <c r="T128" s="54"/>
      <c r="U128" s="53"/>
      <c r="V128" s="53"/>
      <c r="W128" s="53"/>
      <c r="X128" s="53"/>
      <c r="Y128" s="53"/>
      <c r="Z128" s="53"/>
      <c r="AA128" s="53"/>
      <c r="AB128" s="53"/>
      <c r="AC128" s="53"/>
      <c r="AD128" s="53"/>
      <c r="AE128" s="53"/>
      <c r="AF128" s="53"/>
      <c r="AG128" s="185"/>
    </row>
    <row r="129" spans="2:33" ht="35.450000000000003" customHeight="1" thickBot="1" x14ac:dyDescent="0.25">
      <c r="B129" s="48" t="s">
        <v>237</v>
      </c>
      <c r="C129" s="61" t="s">
        <v>747</v>
      </c>
      <c r="D129" s="122">
        <f>SUM(D119:D128)</f>
        <v>34123930195410.035</v>
      </c>
      <c r="E129" s="82"/>
      <c r="F129" s="122">
        <f>SUM(F119:F128)</f>
        <v>34643583954731</v>
      </c>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86">
        <f>SUM(AG119:AG128)</f>
        <v>33069906150634.098</v>
      </c>
    </row>
    <row r="131" spans="2:33" ht="13.5" thickBot="1" x14ac:dyDescent="0.25"/>
    <row r="132" spans="2:33" ht="22.15" customHeight="1" thickBot="1" x14ac:dyDescent="0.6">
      <c r="B132" s="713" t="s">
        <v>267</v>
      </c>
      <c r="C132" s="714" t="s">
        <v>266</v>
      </c>
      <c r="D132" s="716" t="s">
        <v>801</v>
      </c>
      <c r="E132" s="716" t="s">
        <v>6</v>
      </c>
      <c r="F132" s="716" t="s">
        <v>630</v>
      </c>
      <c r="G132" s="721" t="s">
        <v>238</v>
      </c>
      <c r="H132" s="722"/>
      <c r="I132" s="722"/>
      <c r="J132" s="722"/>
      <c r="K132" s="722"/>
      <c r="L132" s="722"/>
      <c r="M132" s="722"/>
      <c r="N132" s="722"/>
      <c r="O132" s="722"/>
      <c r="P132" s="722"/>
      <c r="Q132" s="722"/>
      <c r="R132" s="722"/>
      <c r="S132" s="114"/>
      <c r="T132" s="705" t="s">
        <v>632</v>
      </c>
      <c r="U132" s="729" t="s">
        <v>633</v>
      </c>
      <c r="V132" s="729"/>
      <c r="W132" s="729"/>
      <c r="X132" s="729"/>
      <c r="Y132" s="729"/>
      <c r="Z132" s="729"/>
      <c r="AA132" s="729"/>
      <c r="AB132" s="729"/>
      <c r="AC132" s="729"/>
      <c r="AD132" s="729"/>
      <c r="AE132" s="729"/>
      <c r="AF132" s="705" t="s">
        <v>634</v>
      </c>
      <c r="AG132" s="711" t="s">
        <v>635</v>
      </c>
    </row>
    <row r="133" spans="2:33" ht="13.15" customHeight="1" x14ac:dyDescent="0.2">
      <c r="B133" s="672"/>
      <c r="C133" s="715"/>
      <c r="D133" s="717"/>
      <c r="E133" s="717"/>
      <c r="F133" s="717"/>
      <c r="G133" s="723" t="s">
        <v>239</v>
      </c>
      <c r="H133" s="726" t="s">
        <v>240</v>
      </c>
      <c r="I133" s="726" t="s">
        <v>241</v>
      </c>
      <c r="J133" s="726" t="s">
        <v>243</v>
      </c>
      <c r="K133" s="726" t="s">
        <v>242</v>
      </c>
      <c r="L133" s="726" t="s">
        <v>248</v>
      </c>
      <c r="M133" s="726" t="s">
        <v>249</v>
      </c>
      <c r="N133" s="726" t="s">
        <v>247</v>
      </c>
      <c r="O133" s="726" t="s">
        <v>246</v>
      </c>
      <c r="P133" s="726" t="s">
        <v>245</v>
      </c>
      <c r="Q133" s="726" t="s">
        <v>244</v>
      </c>
      <c r="R133" s="730" t="s">
        <v>250</v>
      </c>
      <c r="S133" s="723" t="s">
        <v>636</v>
      </c>
      <c r="T133" s="706" t="s">
        <v>269</v>
      </c>
      <c r="U133" s="708" t="s">
        <v>270</v>
      </c>
      <c r="V133" s="708" t="s">
        <v>240</v>
      </c>
      <c r="W133" s="708" t="s">
        <v>271</v>
      </c>
      <c r="X133" s="708" t="s">
        <v>272</v>
      </c>
      <c r="Y133" s="708" t="s">
        <v>273</v>
      </c>
      <c r="Z133" s="708" t="s">
        <v>274</v>
      </c>
      <c r="AA133" s="708" t="s">
        <v>275</v>
      </c>
      <c r="AB133" s="708" t="s">
        <v>276</v>
      </c>
      <c r="AC133" s="708" t="s">
        <v>277</v>
      </c>
      <c r="AD133" s="708" t="s">
        <v>278</v>
      </c>
      <c r="AE133" s="718" t="s">
        <v>279</v>
      </c>
      <c r="AF133" s="706"/>
      <c r="AG133" s="712"/>
    </row>
    <row r="134" spans="2:33" ht="39" customHeight="1" x14ac:dyDescent="0.2">
      <c r="B134" s="672"/>
      <c r="C134" s="715"/>
      <c r="D134" s="717"/>
      <c r="E134" s="717"/>
      <c r="F134" s="717"/>
      <c r="G134" s="724"/>
      <c r="H134" s="727"/>
      <c r="I134" s="727"/>
      <c r="J134" s="727"/>
      <c r="K134" s="727"/>
      <c r="L134" s="727"/>
      <c r="M134" s="727"/>
      <c r="N134" s="727"/>
      <c r="O134" s="727"/>
      <c r="P134" s="727"/>
      <c r="Q134" s="727"/>
      <c r="R134" s="731"/>
      <c r="S134" s="724"/>
      <c r="T134" s="706"/>
      <c r="U134" s="709"/>
      <c r="V134" s="709"/>
      <c r="W134" s="709"/>
      <c r="X134" s="709"/>
      <c r="Y134" s="709"/>
      <c r="Z134" s="709"/>
      <c r="AA134" s="709"/>
      <c r="AB134" s="709"/>
      <c r="AC134" s="709"/>
      <c r="AD134" s="709"/>
      <c r="AE134" s="719"/>
      <c r="AF134" s="706"/>
      <c r="AG134" s="712"/>
    </row>
    <row r="135" spans="2:33" ht="61.15" customHeight="1" thickBot="1" x14ac:dyDescent="0.25">
      <c r="B135" s="672"/>
      <c r="C135" s="715"/>
      <c r="D135" s="717"/>
      <c r="E135" s="717"/>
      <c r="F135" s="717"/>
      <c r="G135" s="725"/>
      <c r="H135" s="728"/>
      <c r="I135" s="728"/>
      <c r="J135" s="728"/>
      <c r="K135" s="728"/>
      <c r="L135" s="728"/>
      <c r="M135" s="728"/>
      <c r="N135" s="728"/>
      <c r="O135" s="728"/>
      <c r="P135" s="728"/>
      <c r="Q135" s="728"/>
      <c r="R135" s="732"/>
      <c r="S135" s="725"/>
      <c r="T135" s="706"/>
      <c r="U135" s="710"/>
      <c r="V135" s="710"/>
      <c r="W135" s="710"/>
      <c r="X135" s="710"/>
      <c r="Y135" s="710"/>
      <c r="Z135" s="710"/>
      <c r="AA135" s="710"/>
      <c r="AB135" s="710"/>
      <c r="AC135" s="710"/>
      <c r="AD135" s="710"/>
      <c r="AE135" s="720"/>
      <c r="AF135" s="707"/>
      <c r="AG135" s="712"/>
    </row>
    <row r="136" spans="2:33" ht="25.15" customHeight="1" x14ac:dyDescent="0.55000000000000004">
      <c r="B136" s="49" t="s">
        <v>748</v>
      </c>
      <c r="C136" s="182" t="s">
        <v>1909</v>
      </c>
      <c r="D136" s="43"/>
      <c r="E136" s="41">
        <v>100</v>
      </c>
      <c r="F136" s="41">
        <f>(D136*E136)/100</f>
        <v>0</v>
      </c>
      <c r="G136" s="66"/>
      <c r="H136" s="67"/>
      <c r="I136" s="67"/>
      <c r="J136" s="67"/>
      <c r="K136" s="67"/>
      <c r="L136" s="67"/>
      <c r="M136" s="67"/>
      <c r="N136" s="67"/>
      <c r="O136" s="67"/>
      <c r="P136" s="67"/>
      <c r="Q136" s="67">
        <v>550000000</v>
      </c>
      <c r="R136" s="68">
        <f>SUM(G136:Q136)</f>
        <v>550000000</v>
      </c>
      <c r="S136" s="115">
        <f t="shared" ref="S136:S140" si="81">IF(R136&gt;T136,0,T136-R136)</f>
        <v>0</v>
      </c>
      <c r="T136" s="38">
        <f>D136</f>
        <v>0</v>
      </c>
      <c r="U136" s="69">
        <v>0</v>
      </c>
      <c r="V136" s="70">
        <v>0</v>
      </c>
      <c r="W136" s="70">
        <v>0.94</v>
      </c>
      <c r="X136" s="70">
        <v>0.94</v>
      </c>
      <c r="Y136" s="70">
        <f>1-0.12</f>
        <v>0.88</v>
      </c>
      <c r="Z136" s="70">
        <f>1-0.15</f>
        <v>0.85</v>
      </c>
      <c r="AA136" s="70">
        <f>1-0.25</f>
        <v>0.75</v>
      </c>
      <c r="AB136" s="70">
        <f>1-0.15</f>
        <v>0.85</v>
      </c>
      <c r="AC136" s="70">
        <f>1-0.25</f>
        <v>0.75</v>
      </c>
      <c r="AD136" s="70">
        <f>1-0.15</f>
        <v>0.85</v>
      </c>
      <c r="AE136" s="71">
        <f>1-0.3</f>
        <v>0.7</v>
      </c>
      <c r="AF136" s="72"/>
      <c r="AG136" s="117">
        <f>IF(G136&gt;0,T136-G136,D136-AF136)</f>
        <v>0</v>
      </c>
    </row>
    <row r="137" spans="2:33" ht="25.15" customHeight="1" thickBot="1" x14ac:dyDescent="0.6">
      <c r="B137" s="51" t="s">
        <v>749</v>
      </c>
      <c r="C137" s="177" t="s">
        <v>1910</v>
      </c>
      <c r="D137" s="44">
        <v>4710397998</v>
      </c>
      <c r="E137" s="42">
        <v>100</v>
      </c>
      <c r="F137" s="42">
        <f t="shared" ref="F137:F140" si="82">(D137*E137)/100</f>
        <v>4710397998</v>
      </c>
      <c r="G137" s="39"/>
      <c r="H137" s="36"/>
      <c r="I137" s="36"/>
      <c r="J137" s="36"/>
      <c r="K137" s="36">
        <v>350000000</v>
      </c>
      <c r="L137" s="36"/>
      <c r="M137" s="36"/>
      <c r="N137" s="36"/>
      <c r="O137" s="36"/>
      <c r="P137" s="36"/>
      <c r="Q137" s="36"/>
      <c r="R137" s="37">
        <f t="shared" ref="R137:R140" si="83">SUM(G137:Q137)</f>
        <v>350000000</v>
      </c>
      <c r="S137" s="115">
        <f t="shared" si="81"/>
        <v>4360397998</v>
      </c>
      <c r="T137" s="38">
        <f>D137</f>
        <v>4710397998</v>
      </c>
      <c r="U137" s="34">
        <v>0</v>
      </c>
      <c r="V137" s="33">
        <v>0</v>
      </c>
      <c r="W137" s="33">
        <v>0.94</v>
      </c>
      <c r="X137" s="33">
        <v>0.94</v>
      </c>
      <c r="Y137" s="33">
        <f t="shared" ref="Y137:Y140" si="84">1-0.12</f>
        <v>0.88</v>
      </c>
      <c r="Z137" s="33">
        <f t="shared" ref="Z137:Z140" si="85">1-0.15</f>
        <v>0.85</v>
      </c>
      <c r="AA137" s="33">
        <f t="shared" ref="AA137:AA140" si="86">1-0.25</f>
        <v>0.75</v>
      </c>
      <c r="AB137" s="33">
        <f t="shared" ref="AB137:AB140" si="87">1-0.15</f>
        <v>0.85</v>
      </c>
      <c r="AC137" s="33">
        <f t="shared" ref="AC137:AC140" si="88">1-0.25</f>
        <v>0.75</v>
      </c>
      <c r="AD137" s="33">
        <f t="shared" ref="AD137:AD140" si="89">1-0.15</f>
        <v>0.85</v>
      </c>
      <c r="AE137" s="35">
        <f t="shared" ref="AE137:AE140" si="90">1-0.3</f>
        <v>0.7</v>
      </c>
      <c r="AF137" s="72">
        <v>0</v>
      </c>
      <c r="AG137" s="73">
        <f>D137-AF137</f>
        <v>4710397998</v>
      </c>
    </row>
    <row r="138" spans="2:33" ht="25.15" customHeight="1" thickBot="1" x14ac:dyDescent="0.6">
      <c r="B138" s="187" t="s">
        <v>750</v>
      </c>
      <c r="C138" s="188" t="s">
        <v>1911</v>
      </c>
      <c r="D138" s="189"/>
      <c r="E138" s="189">
        <v>100</v>
      </c>
      <c r="F138" s="189">
        <f t="shared" si="82"/>
        <v>0</v>
      </c>
      <c r="G138" s="39"/>
      <c r="H138" s="36"/>
      <c r="I138" s="36">
        <v>600000000</v>
      </c>
      <c r="J138" s="36"/>
      <c r="K138" s="36"/>
      <c r="L138" s="36"/>
      <c r="M138" s="36"/>
      <c r="N138" s="36"/>
      <c r="O138" s="36"/>
      <c r="P138" s="36"/>
      <c r="Q138" s="36"/>
      <c r="R138" s="37">
        <f t="shared" si="83"/>
        <v>600000000</v>
      </c>
      <c r="S138" s="115">
        <f t="shared" si="81"/>
        <v>0</v>
      </c>
      <c r="T138" s="38">
        <f>D138</f>
        <v>0</v>
      </c>
      <c r="U138" s="34">
        <v>0</v>
      </c>
      <c r="V138" s="33">
        <v>0</v>
      </c>
      <c r="W138" s="33">
        <v>0.94</v>
      </c>
      <c r="X138" s="33">
        <v>0.94</v>
      </c>
      <c r="Y138" s="33">
        <f t="shared" si="84"/>
        <v>0.88</v>
      </c>
      <c r="Z138" s="33">
        <f t="shared" si="85"/>
        <v>0.85</v>
      </c>
      <c r="AA138" s="33">
        <f t="shared" si="86"/>
        <v>0.75</v>
      </c>
      <c r="AB138" s="33">
        <f t="shared" si="87"/>
        <v>0.85</v>
      </c>
      <c r="AC138" s="33">
        <f t="shared" si="88"/>
        <v>0.75</v>
      </c>
      <c r="AD138" s="33">
        <f t="shared" si="89"/>
        <v>0.85</v>
      </c>
      <c r="AE138" s="35">
        <f t="shared" si="90"/>
        <v>0.7</v>
      </c>
      <c r="AF138" s="72"/>
      <c r="AG138" s="73">
        <f>D138-AF138</f>
        <v>0</v>
      </c>
    </row>
    <row r="139" spans="2:33" ht="25.15" customHeight="1" thickBot="1" x14ac:dyDescent="0.6">
      <c r="B139" s="187" t="s">
        <v>751</v>
      </c>
      <c r="C139" s="190" t="s">
        <v>1912</v>
      </c>
      <c r="D139" s="191"/>
      <c r="E139" s="189">
        <v>100</v>
      </c>
      <c r="F139" s="189">
        <f t="shared" si="82"/>
        <v>0</v>
      </c>
      <c r="G139" s="39">
        <v>25000000</v>
      </c>
      <c r="H139" s="36"/>
      <c r="I139" s="36"/>
      <c r="J139" s="36"/>
      <c r="K139" s="36"/>
      <c r="L139" s="36"/>
      <c r="M139" s="36"/>
      <c r="N139" s="36"/>
      <c r="O139" s="36"/>
      <c r="P139" s="36"/>
      <c r="Q139" s="36"/>
      <c r="R139" s="37">
        <f t="shared" si="83"/>
        <v>25000000</v>
      </c>
      <c r="S139" s="115">
        <f t="shared" si="81"/>
        <v>0</v>
      </c>
      <c r="T139" s="38">
        <f>D139</f>
        <v>0</v>
      </c>
      <c r="U139" s="34">
        <v>0</v>
      </c>
      <c r="V139" s="33">
        <v>0</v>
      </c>
      <c r="W139" s="33">
        <v>0.94</v>
      </c>
      <c r="X139" s="33">
        <v>0.94</v>
      </c>
      <c r="Y139" s="33">
        <f t="shared" si="84"/>
        <v>0.88</v>
      </c>
      <c r="Z139" s="33">
        <f t="shared" si="85"/>
        <v>0.85</v>
      </c>
      <c r="AA139" s="33">
        <f t="shared" si="86"/>
        <v>0.75</v>
      </c>
      <c r="AB139" s="33">
        <f t="shared" si="87"/>
        <v>0.85</v>
      </c>
      <c r="AC139" s="33">
        <f t="shared" si="88"/>
        <v>0.75</v>
      </c>
      <c r="AD139" s="33">
        <f t="shared" si="89"/>
        <v>0.85</v>
      </c>
      <c r="AE139" s="35">
        <f t="shared" si="90"/>
        <v>0.7</v>
      </c>
      <c r="AF139" s="72"/>
      <c r="AG139" s="73"/>
    </row>
    <row r="140" spans="2:33" ht="25.15" customHeight="1" thickBot="1" x14ac:dyDescent="0.6">
      <c r="B140" s="187" t="s">
        <v>752</v>
      </c>
      <c r="C140" s="192" t="s">
        <v>1913</v>
      </c>
      <c r="D140" s="191"/>
      <c r="E140" s="189">
        <v>100</v>
      </c>
      <c r="F140" s="189">
        <f t="shared" si="82"/>
        <v>0</v>
      </c>
      <c r="G140" s="39"/>
      <c r="H140" s="36"/>
      <c r="I140" s="36"/>
      <c r="J140" s="36"/>
      <c r="K140" s="36"/>
      <c r="L140" s="36"/>
      <c r="M140" s="36">
        <v>100000000</v>
      </c>
      <c r="N140" s="36"/>
      <c r="O140" s="36"/>
      <c r="P140" s="36"/>
      <c r="Q140" s="36"/>
      <c r="R140" s="37">
        <f t="shared" si="83"/>
        <v>100000000</v>
      </c>
      <c r="S140" s="115">
        <f t="shared" si="81"/>
        <v>0</v>
      </c>
      <c r="T140" s="38">
        <f>D140</f>
        <v>0</v>
      </c>
      <c r="U140" s="34">
        <v>0</v>
      </c>
      <c r="V140" s="33">
        <v>0</v>
      </c>
      <c r="W140" s="33">
        <v>0.94</v>
      </c>
      <c r="X140" s="33">
        <v>0.94</v>
      </c>
      <c r="Y140" s="33">
        <f t="shared" si="84"/>
        <v>0.88</v>
      </c>
      <c r="Z140" s="33">
        <f t="shared" si="85"/>
        <v>0.85</v>
      </c>
      <c r="AA140" s="33">
        <f t="shared" si="86"/>
        <v>0.75</v>
      </c>
      <c r="AB140" s="33">
        <f t="shared" si="87"/>
        <v>0.85</v>
      </c>
      <c r="AC140" s="33">
        <f t="shared" si="88"/>
        <v>0.75</v>
      </c>
      <c r="AD140" s="33">
        <f t="shared" si="89"/>
        <v>0.85</v>
      </c>
      <c r="AE140" s="35">
        <f t="shared" si="90"/>
        <v>0.7</v>
      </c>
      <c r="AF140" s="72"/>
      <c r="AG140" s="73">
        <f>D140-AF140</f>
        <v>0</v>
      </c>
    </row>
    <row r="141" spans="2:33" ht="25.15" customHeight="1" thickBot="1" x14ac:dyDescent="0.6">
      <c r="B141" s="193" t="s">
        <v>121</v>
      </c>
      <c r="C141" s="194" t="s">
        <v>753</v>
      </c>
      <c r="D141" s="162"/>
      <c r="E141" s="163"/>
      <c r="F141" s="163"/>
      <c r="G141" s="39"/>
      <c r="H141" s="36"/>
      <c r="I141" s="36"/>
      <c r="J141" s="36"/>
      <c r="K141" s="36"/>
      <c r="L141" s="36"/>
      <c r="M141" s="36"/>
      <c r="N141" s="36"/>
      <c r="O141" s="36"/>
      <c r="P141" s="36"/>
      <c r="Q141" s="36"/>
      <c r="R141" s="37"/>
      <c r="S141" s="115"/>
      <c r="T141" s="38"/>
      <c r="U141" s="34"/>
      <c r="V141" s="33"/>
      <c r="W141" s="33"/>
      <c r="X141" s="33"/>
      <c r="Y141" s="33"/>
      <c r="Z141" s="33"/>
      <c r="AA141" s="33"/>
      <c r="AB141" s="33"/>
      <c r="AC141" s="33"/>
      <c r="AD141" s="33"/>
      <c r="AE141" s="35"/>
      <c r="AF141" s="72"/>
      <c r="AG141" s="73"/>
    </row>
    <row r="142" spans="2:33" ht="21.6" customHeight="1" x14ac:dyDescent="0.55000000000000004">
      <c r="B142" s="23" t="s">
        <v>165</v>
      </c>
      <c r="C142" s="169" t="s">
        <v>754</v>
      </c>
      <c r="D142" s="119"/>
      <c r="E142" s="120"/>
      <c r="F142" s="120"/>
      <c r="G142" s="52"/>
      <c r="H142" s="52"/>
      <c r="I142" s="52"/>
      <c r="J142" s="52"/>
      <c r="K142" s="52"/>
      <c r="L142" s="52"/>
      <c r="M142" s="52"/>
      <c r="N142" s="52"/>
      <c r="O142" s="52"/>
      <c r="P142" s="52"/>
      <c r="Q142" s="52"/>
      <c r="R142" s="53"/>
      <c r="S142" s="53"/>
      <c r="T142" s="54"/>
      <c r="U142" s="53"/>
      <c r="V142" s="53"/>
      <c r="W142" s="53"/>
      <c r="X142" s="53"/>
      <c r="Y142" s="53"/>
      <c r="Z142" s="53"/>
      <c r="AA142" s="53"/>
      <c r="AB142" s="53"/>
      <c r="AC142" s="53"/>
      <c r="AD142" s="53"/>
      <c r="AE142" s="53"/>
      <c r="AF142" s="53"/>
      <c r="AG142" s="183"/>
    </row>
    <row r="143" spans="2:33" ht="21.6" customHeight="1" x14ac:dyDescent="0.55000000000000004">
      <c r="B143" s="23" t="s">
        <v>755</v>
      </c>
      <c r="C143" s="169" t="s">
        <v>756</v>
      </c>
      <c r="D143" s="119"/>
      <c r="E143" s="120"/>
      <c r="F143" s="120"/>
      <c r="G143" s="52"/>
      <c r="H143" s="52"/>
      <c r="I143" s="52"/>
      <c r="J143" s="52"/>
      <c r="K143" s="52"/>
      <c r="L143" s="52"/>
      <c r="M143" s="52"/>
      <c r="N143" s="52"/>
      <c r="O143" s="52"/>
      <c r="P143" s="52"/>
      <c r="Q143" s="52"/>
      <c r="R143" s="53"/>
      <c r="S143" s="53"/>
      <c r="T143" s="54"/>
      <c r="U143" s="53"/>
      <c r="V143" s="53"/>
      <c r="W143" s="53"/>
      <c r="X143" s="53"/>
      <c r="Y143" s="53"/>
      <c r="Z143" s="53"/>
      <c r="AA143" s="53"/>
      <c r="AB143" s="53"/>
      <c r="AC143" s="53"/>
      <c r="AD143" s="53"/>
      <c r="AE143" s="53"/>
      <c r="AF143" s="53"/>
      <c r="AG143" s="184"/>
    </row>
    <row r="144" spans="2:33" ht="21.6" customHeight="1" x14ac:dyDescent="0.55000000000000004">
      <c r="B144" s="23" t="s">
        <v>757</v>
      </c>
      <c r="C144" s="169" t="s">
        <v>758</v>
      </c>
      <c r="D144" s="62"/>
      <c r="E144" s="120"/>
      <c r="F144" s="120"/>
      <c r="G144" s="52"/>
      <c r="H144" s="52"/>
      <c r="I144" s="52"/>
      <c r="J144" s="52"/>
      <c r="K144" s="52"/>
      <c r="L144" s="52"/>
      <c r="M144" s="52"/>
      <c r="N144" s="52"/>
      <c r="O144" s="52"/>
      <c r="P144" s="52"/>
      <c r="Q144" s="52"/>
      <c r="R144" s="53"/>
      <c r="S144" s="53"/>
      <c r="T144" s="54"/>
      <c r="U144" s="53"/>
      <c r="V144" s="53"/>
      <c r="W144" s="53"/>
      <c r="X144" s="53"/>
      <c r="Y144" s="53"/>
      <c r="Z144" s="53"/>
      <c r="AA144" s="53"/>
      <c r="AB144" s="53"/>
      <c r="AC144" s="53"/>
      <c r="AD144" s="53"/>
      <c r="AE144" s="53"/>
      <c r="AF144" s="53"/>
      <c r="AG144" s="184"/>
    </row>
    <row r="145" spans="2:33" ht="21.6" customHeight="1" x14ac:dyDescent="0.55000000000000004">
      <c r="B145" s="23" t="s">
        <v>759</v>
      </c>
      <c r="C145" s="169" t="s">
        <v>760</v>
      </c>
      <c r="D145" s="62"/>
      <c r="E145" s="120"/>
      <c r="F145" s="120"/>
      <c r="G145" s="52"/>
      <c r="H145" s="52"/>
      <c r="I145" s="52"/>
      <c r="J145" s="52"/>
      <c r="K145" s="52"/>
      <c r="L145" s="52"/>
      <c r="M145" s="52"/>
      <c r="N145" s="52"/>
      <c r="O145" s="52"/>
      <c r="P145" s="52"/>
      <c r="Q145" s="52"/>
      <c r="R145" s="53"/>
      <c r="S145" s="53"/>
      <c r="T145" s="54"/>
      <c r="U145" s="53"/>
      <c r="V145" s="53"/>
      <c r="W145" s="53"/>
      <c r="X145" s="53"/>
      <c r="Y145" s="53"/>
      <c r="Z145" s="53"/>
      <c r="AA145" s="53"/>
      <c r="AB145" s="53"/>
      <c r="AC145" s="53"/>
      <c r="AD145" s="53"/>
      <c r="AE145" s="53"/>
      <c r="AF145" s="53"/>
      <c r="AG145" s="184"/>
    </row>
    <row r="146" spans="2:33" ht="21.6" customHeight="1" thickBot="1" x14ac:dyDescent="0.6">
      <c r="B146" s="167" t="s">
        <v>122</v>
      </c>
      <c r="C146" s="136" t="s">
        <v>761</v>
      </c>
      <c r="D146" s="63">
        <f>-(D136+D137+D138+D139+D140+D141+D142+D143+D144+D145)*1.5%</f>
        <v>-70655969.969999999</v>
      </c>
      <c r="E146" s="121"/>
      <c r="F146" s="121"/>
      <c r="G146" s="52"/>
      <c r="H146" s="52"/>
      <c r="I146" s="52"/>
      <c r="J146" s="52"/>
      <c r="K146" s="52"/>
      <c r="L146" s="52"/>
      <c r="M146" s="52"/>
      <c r="N146" s="52"/>
      <c r="O146" s="52"/>
      <c r="P146" s="52"/>
      <c r="Q146" s="52"/>
      <c r="R146" s="53"/>
      <c r="S146" s="53"/>
      <c r="T146" s="54"/>
      <c r="U146" s="53"/>
      <c r="V146" s="53"/>
      <c r="W146" s="53"/>
      <c r="X146" s="53"/>
      <c r="Y146" s="53"/>
      <c r="Z146" s="53"/>
      <c r="AA146" s="53"/>
      <c r="AB146" s="53"/>
      <c r="AC146" s="53"/>
      <c r="AD146" s="53"/>
      <c r="AE146" s="53"/>
      <c r="AF146" s="53"/>
      <c r="AG146" s="185"/>
    </row>
    <row r="147" spans="2:33" ht="35.450000000000003" customHeight="1" thickBot="1" x14ac:dyDescent="0.25">
      <c r="B147" s="48" t="s">
        <v>237</v>
      </c>
      <c r="C147" s="61" t="s">
        <v>762</v>
      </c>
      <c r="D147" s="122">
        <f>SUM(D136:D146)</f>
        <v>4639742028.0299997</v>
      </c>
      <c r="E147" s="82"/>
      <c r="F147" s="122">
        <f>SUM(F136:F146)</f>
        <v>4710397998</v>
      </c>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86">
        <f>SUM(AG136:AG146)</f>
        <v>4710397998</v>
      </c>
    </row>
    <row r="149" spans="2:33" ht="13.5" thickBot="1" x14ac:dyDescent="0.25"/>
    <row r="150" spans="2:33" ht="22.15" customHeight="1" thickBot="1" x14ac:dyDescent="0.6">
      <c r="B150" s="713" t="s">
        <v>267</v>
      </c>
      <c r="C150" s="714" t="s">
        <v>266</v>
      </c>
      <c r="D150" s="716" t="s">
        <v>801</v>
      </c>
      <c r="E150" s="716" t="s">
        <v>6</v>
      </c>
      <c r="F150" s="716" t="s">
        <v>630</v>
      </c>
      <c r="G150" s="721" t="s">
        <v>238</v>
      </c>
      <c r="H150" s="722"/>
      <c r="I150" s="722"/>
      <c r="J150" s="722"/>
      <c r="K150" s="722"/>
      <c r="L150" s="722"/>
      <c r="M150" s="722"/>
      <c r="N150" s="722"/>
      <c r="O150" s="722"/>
      <c r="P150" s="722"/>
      <c r="Q150" s="722"/>
      <c r="R150" s="722"/>
      <c r="S150" s="114"/>
      <c r="T150" s="705" t="s">
        <v>632</v>
      </c>
      <c r="U150" s="729" t="s">
        <v>633</v>
      </c>
      <c r="V150" s="729"/>
      <c r="W150" s="729"/>
      <c r="X150" s="729"/>
      <c r="Y150" s="729"/>
      <c r="Z150" s="729"/>
      <c r="AA150" s="729"/>
      <c r="AB150" s="729"/>
      <c r="AC150" s="729"/>
      <c r="AD150" s="729"/>
      <c r="AE150" s="729"/>
      <c r="AF150" s="705" t="s">
        <v>634</v>
      </c>
      <c r="AG150" s="711" t="s">
        <v>635</v>
      </c>
    </row>
    <row r="151" spans="2:33" ht="13.15" customHeight="1" x14ac:dyDescent="0.2">
      <c r="B151" s="672"/>
      <c r="C151" s="715"/>
      <c r="D151" s="717"/>
      <c r="E151" s="717"/>
      <c r="F151" s="717"/>
      <c r="G151" s="723" t="s">
        <v>239</v>
      </c>
      <c r="H151" s="726" t="s">
        <v>240</v>
      </c>
      <c r="I151" s="726" t="s">
        <v>241</v>
      </c>
      <c r="J151" s="726" t="s">
        <v>243</v>
      </c>
      <c r="K151" s="726" t="s">
        <v>242</v>
      </c>
      <c r="L151" s="726" t="s">
        <v>248</v>
      </c>
      <c r="M151" s="726" t="s">
        <v>249</v>
      </c>
      <c r="N151" s="726" t="s">
        <v>247</v>
      </c>
      <c r="O151" s="726" t="s">
        <v>246</v>
      </c>
      <c r="P151" s="726" t="s">
        <v>245</v>
      </c>
      <c r="Q151" s="726" t="s">
        <v>244</v>
      </c>
      <c r="R151" s="730" t="s">
        <v>250</v>
      </c>
      <c r="S151" s="723" t="s">
        <v>636</v>
      </c>
      <c r="T151" s="706" t="s">
        <v>269</v>
      </c>
      <c r="U151" s="708" t="s">
        <v>270</v>
      </c>
      <c r="V151" s="708" t="s">
        <v>240</v>
      </c>
      <c r="W151" s="708" t="s">
        <v>271</v>
      </c>
      <c r="X151" s="708" t="s">
        <v>272</v>
      </c>
      <c r="Y151" s="708" t="s">
        <v>273</v>
      </c>
      <c r="Z151" s="708" t="s">
        <v>274</v>
      </c>
      <c r="AA151" s="708" t="s">
        <v>275</v>
      </c>
      <c r="AB151" s="708" t="s">
        <v>276</v>
      </c>
      <c r="AC151" s="708" t="s">
        <v>277</v>
      </c>
      <c r="AD151" s="708" t="s">
        <v>278</v>
      </c>
      <c r="AE151" s="718" t="s">
        <v>279</v>
      </c>
      <c r="AF151" s="706"/>
      <c r="AG151" s="712"/>
    </row>
    <row r="152" spans="2:33" ht="39" customHeight="1" x14ac:dyDescent="0.2">
      <c r="B152" s="672"/>
      <c r="C152" s="715"/>
      <c r="D152" s="717"/>
      <c r="E152" s="717"/>
      <c r="F152" s="717"/>
      <c r="G152" s="724"/>
      <c r="H152" s="727"/>
      <c r="I152" s="727"/>
      <c r="J152" s="727"/>
      <c r="K152" s="727"/>
      <c r="L152" s="727"/>
      <c r="M152" s="727"/>
      <c r="N152" s="727"/>
      <c r="O152" s="727"/>
      <c r="P152" s="727"/>
      <c r="Q152" s="727"/>
      <c r="R152" s="731"/>
      <c r="S152" s="724"/>
      <c r="T152" s="706"/>
      <c r="U152" s="709"/>
      <c r="V152" s="709"/>
      <c r="W152" s="709"/>
      <c r="X152" s="709"/>
      <c r="Y152" s="709"/>
      <c r="Z152" s="709"/>
      <c r="AA152" s="709"/>
      <c r="AB152" s="709"/>
      <c r="AC152" s="709"/>
      <c r="AD152" s="709"/>
      <c r="AE152" s="719"/>
      <c r="AF152" s="706"/>
      <c r="AG152" s="712"/>
    </row>
    <row r="153" spans="2:33" ht="61.15" customHeight="1" thickBot="1" x14ac:dyDescent="0.25">
      <c r="B153" s="672"/>
      <c r="C153" s="715"/>
      <c r="D153" s="717"/>
      <c r="E153" s="717"/>
      <c r="F153" s="717"/>
      <c r="G153" s="725"/>
      <c r="H153" s="728"/>
      <c r="I153" s="728"/>
      <c r="J153" s="728"/>
      <c r="K153" s="728"/>
      <c r="L153" s="728"/>
      <c r="M153" s="728"/>
      <c r="N153" s="728"/>
      <c r="O153" s="728"/>
      <c r="P153" s="728"/>
      <c r="Q153" s="728"/>
      <c r="R153" s="732"/>
      <c r="S153" s="725"/>
      <c r="T153" s="706"/>
      <c r="U153" s="710"/>
      <c r="V153" s="710"/>
      <c r="W153" s="710"/>
      <c r="X153" s="710"/>
      <c r="Y153" s="710"/>
      <c r="Z153" s="710"/>
      <c r="AA153" s="710"/>
      <c r="AB153" s="710"/>
      <c r="AC153" s="710"/>
      <c r="AD153" s="710"/>
      <c r="AE153" s="720"/>
      <c r="AF153" s="707"/>
      <c r="AG153" s="712"/>
    </row>
    <row r="154" spans="2:33" ht="25.15" customHeight="1" x14ac:dyDescent="0.55000000000000004">
      <c r="B154" s="49" t="s">
        <v>763</v>
      </c>
      <c r="C154" s="182" t="s">
        <v>1914</v>
      </c>
      <c r="D154" s="43"/>
      <c r="E154" s="41">
        <v>100</v>
      </c>
      <c r="F154" s="41">
        <f>(D154*E154)/100</f>
        <v>0</v>
      </c>
      <c r="G154" s="66"/>
      <c r="H154" s="67"/>
      <c r="I154" s="67"/>
      <c r="J154" s="67"/>
      <c r="K154" s="67"/>
      <c r="L154" s="67"/>
      <c r="M154" s="67"/>
      <c r="N154" s="67"/>
      <c r="O154" s="67"/>
      <c r="P154" s="67"/>
      <c r="Q154" s="67">
        <v>550000000</v>
      </c>
      <c r="R154" s="68">
        <f>SUM(G154:Q154)</f>
        <v>550000000</v>
      </c>
      <c r="S154" s="115">
        <f t="shared" ref="S154:S155" si="91">IF(R154&gt;T154,0,T154-R154)</f>
        <v>0</v>
      </c>
      <c r="T154" s="38">
        <f>D154</f>
        <v>0</v>
      </c>
      <c r="U154" s="69">
        <v>0</v>
      </c>
      <c r="V154" s="70">
        <v>0</v>
      </c>
      <c r="W154" s="70">
        <v>0.94</v>
      </c>
      <c r="X154" s="70">
        <v>0.94</v>
      </c>
      <c r="Y154" s="70">
        <f>1-0.12</f>
        <v>0.88</v>
      </c>
      <c r="Z154" s="70">
        <f>1-0.15</f>
        <v>0.85</v>
      </c>
      <c r="AA154" s="70">
        <f>1-0.25</f>
        <v>0.75</v>
      </c>
      <c r="AB154" s="70">
        <f>1-0.15</f>
        <v>0.85</v>
      </c>
      <c r="AC154" s="70">
        <f>1-0.25</f>
        <v>0.75</v>
      </c>
      <c r="AD154" s="70">
        <f>1-0.15</f>
        <v>0.85</v>
      </c>
      <c r="AE154" s="71">
        <f>1-0.3</f>
        <v>0.7</v>
      </c>
      <c r="AF154" s="72"/>
      <c r="AG154" s="117">
        <f>IF(G154&gt;0,T154-G154,D154-AF154)</f>
        <v>0</v>
      </c>
    </row>
    <row r="155" spans="2:33" ht="25.15" customHeight="1" thickBot="1" x14ac:dyDescent="0.6">
      <c r="B155" s="51" t="s">
        <v>764</v>
      </c>
      <c r="C155" s="57" t="s">
        <v>1915</v>
      </c>
      <c r="D155" s="44"/>
      <c r="E155" s="42">
        <v>100</v>
      </c>
      <c r="F155" s="42">
        <f t="shared" ref="F155" si="92">(D155*E155)/100</f>
        <v>0</v>
      </c>
      <c r="G155" s="39"/>
      <c r="H155" s="36"/>
      <c r="I155" s="36"/>
      <c r="J155" s="36"/>
      <c r="K155" s="36">
        <v>350000000</v>
      </c>
      <c r="L155" s="36"/>
      <c r="M155" s="36"/>
      <c r="N155" s="36"/>
      <c r="O155" s="36"/>
      <c r="P155" s="36"/>
      <c r="Q155" s="36"/>
      <c r="R155" s="37">
        <f t="shared" ref="R155" si="93">SUM(G155:Q155)</f>
        <v>350000000</v>
      </c>
      <c r="S155" s="115">
        <f t="shared" si="91"/>
        <v>0</v>
      </c>
      <c r="T155" s="38">
        <f>D155</f>
        <v>0</v>
      </c>
      <c r="U155" s="34">
        <v>0</v>
      </c>
      <c r="V155" s="33">
        <v>0</v>
      </c>
      <c r="W155" s="33">
        <v>0.94</v>
      </c>
      <c r="X155" s="33">
        <v>0.94</v>
      </c>
      <c r="Y155" s="33">
        <f t="shared" ref="Y155" si="94">1-0.12</f>
        <v>0.88</v>
      </c>
      <c r="Z155" s="33">
        <f t="shared" ref="Z155" si="95">1-0.15</f>
        <v>0.85</v>
      </c>
      <c r="AA155" s="33">
        <f t="shared" ref="AA155" si="96">1-0.25</f>
        <v>0.75</v>
      </c>
      <c r="AB155" s="33">
        <f t="shared" ref="AB155" si="97">1-0.15</f>
        <v>0.85</v>
      </c>
      <c r="AC155" s="33">
        <f t="shared" ref="AC155" si="98">1-0.25</f>
        <v>0.75</v>
      </c>
      <c r="AD155" s="33">
        <f t="shared" ref="AD155" si="99">1-0.15</f>
        <v>0.85</v>
      </c>
      <c r="AE155" s="35">
        <f t="shared" ref="AE155" si="100">1-0.3</f>
        <v>0.7</v>
      </c>
      <c r="AF155" s="72"/>
      <c r="AG155" s="73">
        <f>D155-AF155</f>
        <v>0</v>
      </c>
    </row>
    <row r="156" spans="2:33" ht="21.6" customHeight="1" x14ac:dyDescent="0.55000000000000004">
      <c r="B156" s="49" t="s">
        <v>765</v>
      </c>
      <c r="C156" s="182" t="s">
        <v>766</v>
      </c>
      <c r="D156" s="119"/>
      <c r="E156" s="120"/>
      <c r="F156" s="120"/>
      <c r="G156" s="52"/>
      <c r="H156" s="52"/>
      <c r="I156" s="52"/>
      <c r="J156" s="52"/>
      <c r="K156" s="52"/>
      <c r="L156" s="52"/>
      <c r="M156" s="52"/>
      <c r="N156" s="52"/>
      <c r="O156" s="52"/>
      <c r="P156" s="52"/>
      <c r="Q156" s="52"/>
      <c r="R156" s="53"/>
      <c r="S156" s="53"/>
      <c r="T156" s="54"/>
      <c r="U156" s="53"/>
      <c r="V156" s="53"/>
      <c r="W156" s="53"/>
      <c r="X156" s="53"/>
      <c r="Y156" s="53"/>
      <c r="Z156" s="53"/>
      <c r="AA156" s="53"/>
      <c r="AB156" s="53"/>
      <c r="AC156" s="53"/>
      <c r="AD156" s="53"/>
      <c r="AE156" s="53"/>
      <c r="AF156" s="53"/>
      <c r="AG156" s="58"/>
    </row>
    <row r="157" spans="2:33" ht="21.6" customHeight="1" x14ac:dyDescent="0.55000000000000004">
      <c r="B157" s="50" t="s">
        <v>767</v>
      </c>
      <c r="C157" s="56" t="s">
        <v>768</v>
      </c>
      <c r="D157" s="62"/>
      <c r="E157" s="120"/>
      <c r="F157" s="120"/>
      <c r="G157" s="52"/>
      <c r="H157" s="52"/>
      <c r="I157" s="52"/>
      <c r="J157" s="52"/>
      <c r="K157" s="52"/>
      <c r="L157" s="52"/>
      <c r="M157" s="52"/>
      <c r="N157" s="52"/>
      <c r="O157" s="52"/>
      <c r="P157" s="52"/>
      <c r="Q157" s="52"/>
      <c r="R157" s="53"/>
      <c r="S157" s="53"/>
      <c r="T157" s="54"/>
      <c r="U157" s="53"/>
      <c r="V157" s="53"/>
      <c r="W157" s="53"/>
      <c r="X157" s="53"/>
      <c r="Y157" s="53"/>
      <c r="Z157" s="53"/>
      <c r="AA157" s="53"/>
      <c r="AB157" s="53"/>
      <c r="AC157" s="53"/>
      <c r="AD157" s="53"/>
      <c r="AE157" s="53"/>
      <c r="AF157" s="53"/>
      <c r="AG157" s="58"/>
    </row>
    <row r="158" spans="2:33" ht="21.6" customHeight="1" x14ac:dyDescent="0.55000000000000004">
      <c r="B158" s="50" t="s">
        <v>769</v>
      </c>
      <c r="C158" s="195" t="s">
        <v>770</v>
      </c>
      <c r="D158" s="62"/>
      <c r="E158" s="120"/>
      <c r="F158" s="120"/>
      <c r="G158" s="52"/>
      <c r="H158" s="52"/>
      <c r="I158" s="52"/>
      <c r="J158" s="52"/>
      <c r="K158" s="52"/>
      <c r="L158" s="52"/>
      <c r="M158" s="52"/>
      <c r="N158" s="52"/>
      <c r="O158" s="52"/>
      <c r="P158" s="52"/>
      <c r="Q158" s="52"/>
      <c r="R158" s="53"/>
      <c r="S158" s="53"/>
      <c r="T158" s="54"/>
      <c r="U158" s="53"/>
      <c r="V158" s="53"/>
      <c r="W158" s="53"/>
      <c r="X158" s="53"/>
      <c r="Y158" s="53"/>
      <c r="Z158" s="53"/>
      <c r="AA158" s="53"/>
      <c r="AB158" s="53"/>
      <c r="AC158" s="53"/>
      <c r="AD158" s="53"/>
      <c r="AE158" s="53"/>
      <c r="AF158" s="53"/>
      <c r="AG158" s="58"/>
    </row>
    <row r="159" spans="2:33" ht="21.6" customHeight="1" thickBot="1" x14ac:dyDescent="0.6">
      <c r="B159" s="51" t="s">
        <v>122</v>
      </c>
      <c r="C159" s="57" t="s">
        <v>771</v>
      </c>
      <c r="D159" s="63">
        <f>-(D154+D155+D156+D157+D158)*1.5%</f>
        <v>0</v>
      </c>
      <c r="E159" s="121"/>
      <c r="F159" s="121"/>
      <c r="G159" s="52"/>
      <c r="H159" s="52"/>
      <c r="I159" s="52"/>
      <c r="J159" s="52"/>
      <c r="K159" s="52"/>
      <c r="L159" s="52"/>
      <c r="M159" s="52"/>
      <c r="N159" s="52"/>
      <c r="O159" s="52"/>
      <c r="P159" s="52"/>
      <c r="Q159" s="52"/>
      <c r="R159" s="53"/>
      <c r="S159" s="53"/>
      <c r="T159" s="54"/>
      <c r="U159" s="53"/>
      <c r="V159" s="53"/>
      <c r="W159" s="53"/>
      <c r="X159" s="53"/>
      <c r="Y159" s="53"/>
      <c r="Z159" s="53"/>
      <c r="AA159" s="53"/>
      <c r="AB159" s="53"/>
      <c r="AC159" s="53"/>
      <c r="AD159" s="53"/>
      <c r="AE159" s="53"/>
      <c r="AF159" s="53"/>
      <c r="AG159" s="59"/>
    </row>
    <row r="160" spans="2:33" ht="35.450000000000003" customHeight="1" thickBot="1" x14ac:dyDescent="0.25">
      <c r="B160" s="48" t="s">
        <v>237</v>
      </c>
      <c r="C160" s="61" t="s">
        <v>772</v>
      </c>
      <c r="D160" s="122">
        <f>SUM(D154:D159)</f>
        <v>0</v>
      </c>
      <c r="E160" s="82"/>
      <c r="F160" s="122">
        <f>SUM(F154:F159)</f>
        <v>0</v>
      </c>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60">
        <f>SUM(AG154:AG159)</f>
        <v>0</v>
      </c>
    </row>
    <row r="162" spans="2:33" ht="13.5" thickBot="1" x14ac:dyDescent="0.25"/>
    <row r="163" spans="2:33" ht="22.15" customHeight="1" thickBot="1" x14ac:dyDescent="0.6">
      <c r="B163" s="713" t="s">
        <v>267</v>
      </c>
      <c r="C163" s="714" t="s">
        <v>266</v>
      </c>
      <c r="D163" s="716" t="s">
        <v>801</v>
      </c>
      <c r="E163" s="716" t="s">
        <v>6</v>
      </c>
      <c r="F163" s="716" t="s">
        <v>630</v>
      </c>
      <c r="G163" s="721" t="s">
        <v>238</v>
      </c>
      <c r="H163" s="722"/>
      <c r="I163" s="722"/>
      <c r="J163" s="722"/>
      <c r="K163" s="722"/>
      <c r="L163" s="722"/>
      <c r="M163" s="722"/>
      <c r="N163" s="722"/>
      <c r="O163" s="722"/>
      <c r="P163" s="722"/>
      <c r="Q163" s="722"/>
      <c r="R163" s="722"/>
      <c r="S163" s="114"/>
      <c r="T163" s="705" t="s">
        <v>632</v>
      </c>
      <c r="U163" s="729" t="s">
        <v>633</v>
      </c>
      <c r="V163" s="729"/>
      <c r="W163" s="729"/>
      <c r="X163" s="729"/>
      <c r="Y163" s="729"/>
      <c r="Z163" s="729"/>
      <c r="AA163" s="729"/>
      <c r="AB163" s="729"/>
      <c r="AC163" s="729"/>
      <c r="AD163" s="729"/>
      <c r="AE163" s="729"/>
      <c r="AF163" s="705" t="s">
        <v>634</v>
      </c>
      <c r="AG163" s="711" t="s">
        <v>635</v>
      </c>
    </row>
    <row r="164" spans="2:33" ht="13.15" customHeight="1" x14ac:dyDescent="0.2">
      <c r="B164" s="672"/>
      <c r="C164" s="715"/>
      <c r="D164" s="717"/>
      <c r="E164" s="717"/>
      <c r="F164" s="717"/>
      <c r="G164" s="723" t="s">
        <v>239</v>
      </c>
      <c r="H164" s="726" t="s">
        <v>240</v>
      </c>
      <c r="I164" s="726" t="s">
        <v>241</v>
      </c>
      <c r="J164" s="726" t="s">
        <v>243</v>
      </c>
      <c r="K164" s="726" t="s">
        <v>242</v>
      </c>
      <c r="L164" s="726" t="s">
        <v>248</v>
      </c>
      <c r="M164" s="726" t="s">
        <v>249</v>
      </c>
      <c r="N164" s="726" t="s">
        <v>247</v>
      </c>
      <c r="O164" s="726" t="s">
        <v>246</v>
      </c>
      <c r="P164" s="726" t="s">
        <v>245</v>
      </c>
      <c r="Q164" s="726" t="s">
        <v>244</v>
      </c>
      <c r="R164" s="730" t="s">
        <v>250</v>
      </c>
      <c r="S164" s="723" t="s">
        <v>636</v>
      </c>
      <c r="T164" s="706" t="s">
        <v>269</v>
      </c>
      <c r="U164" s="708" t="s">
        <v>270</v>
      </c>
      <c r="V164" s="708" t="s">
        <v>240</v>
      </c>
      <c r="W164" s="708" t="s">
        <v>271</v>
      </c>
      <c r="X164" s="708" t="s">
        <v>272</v>
      </c>
      <c r="Y164" s="708" t="s">
        <v>273</v>
      </c>
      <c r="Z164" s="708" t="s">
        <v>274</v>
      </c>
      <c r="AA164" s="708" t="s">
        <v>275</v>
      </c>
      <c r="AB164" s="708" t="s">
        <v>276</v>
      </c>
      <c r="AC164" s="708" t="s">
        <v>277</v>
      </c>
      <c r="AD164" s="708" t="s">
        <v>278</v>
      </c>
      <c r="AE164" s="718" t="s">
        <v>279</v>
      </c>
      <c r="AF164" s="706"/>
      <c r="AG164" s="712"/>
    </row>
    <row r="165" spans="2:33" ht="39" customHeight="1" x14ac:dyDescent="0.2">
      <c r="B165" s="672"/>
      <c r="C165" s="715"/>
      <c r="D165" s="717"/>
      <c r="E165" s="717"/>
      <c r="F165" s="717"/>
      <c r="G165" s="724"/>
      <c r="H165" s="727"/>
      <c r="I165" s="727"/>
      <c r="J165" s="727"/>
      <c r="K165" s="727"/>
      <c r="L165" s="727"/>
      <c r="M165" s="727"/>
      <c r="N165" s="727"/>
      <c r="O165" s="727"/>
      <c r="P165" s="727"/>
      <c r="Q165" s="727"/>
      <c r="R165" s="731"/>
      <c r="S165" s="724"/>
      <c r="T165" s="706"/>
      <c r="U165" s="709"/>
      <c r="V165" s="709"/>
      <c r="W165" s="709"/>
      <c r="X165" s="709"/>
      <c r="Y165" s="709"/>
      <c r="Z165" s="709"/>
      <c r="AA165" s="709"/>
      <c r="AB165" s="709"/>
      <c r="AC165" s="709"/>
      <c r="AD165" s="709"/>
      <c r="AE165" s="719"/>
      <c r="AF165" s="706"/>
      <c r="AG165" s="712"/>
    </row>
    <row r="166" spans="2:33" ht="61.15" customHeight="1" thickBot="1" x14ac:dyDescent="0.25">
      <c r="B166" s="672"/>
      <c r="C166" s="715"/>
      <c r="D166" s="717"/>
      <c r="E166" s="717"/>
      <c r="F166" s="717"/>
      <c r="G166" s="725"/>
      <c r="H166" s="728"/>
      <c r="I166" s="728"/>
      <c r="J166" s="728"/>
      <c r="K166" s="728"/>
      <c r="L166" s="728"/>
      <c r="M166" s="728"/>
      <c r="N166" s="728"/>
      <c r="O166" s="728"/>
      <c r="P166" s="728"/>
      <c r="Q166" s="728"/>
      <c r="R166" s="732"/>
      <c r="S166" s="725"/>
      <c r="T166" s="706"/>
      <c r="U166" s="710"/>
      <c r="V166" s="710"/>
      <c r="W166" s="710"/>
      <c r="X166" s="710"/>
      <c r="Y166" s="710"/>
      <c r="Z166" s="710"/>
      <c r="AA166" s="710"/>
      <c r="AB166" s="710"/>
      <c r="AC166" s="710"/>
      <c r="AD166" s="710"/>
      <c r="AE166" s="720"/>
      <c r="AF166" s="707"/>
      <c r="AG166" s="712"/>
    </row>
    <row r="167" spans="2:33" ht="25.15" customHeight="1" x14ac:dyDescent="0.55000000000000004">
      <c r="B167" s="196" t="s">
        <v>773</v>
      </c>
      <c r="C167" s="197" t="s">
        <v>1916</v>
      </c>
      <c r="D167" s="40"/>
      <c r="E167" s="40">
        <v>100</v>
      </c>
      <c r="F167" s="40">
        <f>(D167*E167)/100</f>
        <v>0</v>
      </c>
      <c r="G167" s="66"/>
      <c r="H167" s="67"/>
      <c r="I167" s="67"/>
      <c r="J167" s="67"/>
      <c r="K167" s="67"/>
      <c r="L167" s="67"/>
      <c r="M167" s="67"/>
      <c r="N167" s="67"/>
      <c r="O167" s="67"/>
      <c r="P167" s="67"/>
      <c r="Q167" s="67">
        <v>550000000</v>
      </c>
      <c r="R167" s="68">
        <f>SUM(G167:Q167)</f>
        <v>550000000</v>
      </c>
      <c r="S167" s="115">
        <f t="shared" ref="S167:S168" si="101">IF(R167&gt;T167,0,T167-R167)</f>
        <v>0</v>
      </c>
      <c r="T167" s="38">
        <f>D167</f>
        <v>0</v>
      </c>
      <c r="U167" s="69">
        <v>0</v>
      </c>
      <c r="V167" s="70">
        <v>0</v>
      </c>
      <c r="W167" s="70">
        <v>0.94</v>
      </c>
      <c r="X167" s="70">
        <v>0.94</v>
      </c>
      <c r="Y167" s="70">
        <f>1-0.12</f>
        <v>0.88</v>
      </c>
      <c r="Z167" s="70">
        <f>1-0.15</f>
        <v>0.85</v>
      </c>
      <c r="AA167" s="70">
        <f>1-0.25</f>
        <v>0.75</v>
      </c>
      <c r="AB167" s="70">
        <f>1-0.15</f>
        <v>0.85</v>
      </c>
      <c r="AC167" s="70">
        <f>1-0.25</f>
        <v>0.75</v>
      </c>
      <c r="AD167" s="70">
        <f>1-0.15</f>
        <v>0.85</v>
      </c>
      <c r="AE167" s="71">
        <f>1-0.3</f>
        <v>0.7</v>
      </c>
      <c r="AF167" s="72"/>
      <c r="AG167" s="117">
        <f>IF(G167&gt;0,T167-G167,D167-AF167)</f>
        <v>0</v>
      </c>
    </row>
    <row r="168" spans="2:33" ht="25.15" customHeight="1" x14ac:dyDescent="0.55000000000000004">
      <c r="B168" s="196" t="s">
        <v>774</v>
      </c>
      <c r="C168" s="197" t="s">
        <v>1917</v>
      </c>
      <c r="D168" s="40">
        <v>1305656725</v>
      </c>
      <c r="E168" s="40">
        <v>100</v>
      </c>
      <c r="F168" s="40">
        <f t="shared" ref="F168" si="102">(D168*E168)/100</f>
        <v>1305656725</v>
      </c>
      <c r="G168" s="39"/>
      <c r="H168" s="36"/>
      <c r="I168" s="36"/>
      <c r="J168" s="36"/>
      <c r="K168" s="36">
        <v>350000000</v>
      </c>
      <c r="L168" s="36"/>
      <c r="M168" s="36"/>
      <c r="N168" s="36"/>
      <c r="O168" s="36"/>
      <c r="P168" s="36"/>
      <c r="Q168" s="36"/>
      <c r="R168" s="37">
        <f t="shared" ref="R168" si="103">SUM(G168:Q168)</f>
        <v>350000000</v>
      </c>
      <c r="S168" s="115">
        <f t="shared" si="101"/>
        <v>955656725</v>
      </c>
      <c r="T168" s="38">
        <f>D168</f>
        <v>1305656725</v>
      </c>
      <c r="U168" s="34">
        <v>0</v>
      </c>
      <c r="V168" s="33">
        <v>0</v>
      </c>
      <c r="W168" s="33">
        <v>0.94</v>
      </c>
      <c r="X168" s="33">
        <v>0.94</v>
      </c>
      <c r="Y168" s="33">
        <f t="shared" ref="Y168" si="104">1-0.12</f>
        <v>0.88</v>
      </c>
      <c r="Z168" s="33">
        <f t="shared" ref="Z168" si="105">1-0.15</f>
        <v>0.85</v>
      </c>
      <c r="AA168" s="33">
        <f t="shared" ref="AA168" si="106">1-0.25</f>
        <v>0.75</v>
      </c>
      <c r="AB168" s="33">
        <f t="shared" ref="AB168" si="107">1-0.15</f>
        <v>0.85</v>
      </c>
      <c r="AC168" s="33">
        <f t="shared" ref="AC168" si="108">1-0.25</f>
        <v>0.75</v>
      </c>
      <c r="AD168" s="33">
        <f t="shared" ref="AD168" si="109">1-0.15</f>
        <v>0.85</v>
      </c>
      <c r="AE168" s="35">
        <f t="shared" ref="AE168" si="110">1-0.3</f>
        <v>0.7</v>
      </c>
      <c r="AF168" s="72"/>
      <c r="AG168" s="73">
        <f>D168-AF168</f>
        <v>1305656725</v>
      </c>
    </row>
    <row r="169" spans="2:33" ht="25.15" customHeight="1" thickBot="1" x14ac:dyDescent="0.6">
      <c r="B169" s="198" t="s">
        <v>775</v>
      </c>
      <c r="C169" s="199" t="s">
        <v>1918</v>
      </c>
      <c r="D169" s="42"/>
      <c r="E169" s="42"/>
      <c r="F169" s="42"/>
      <c r="G169" s="39"/>
      <c r="H169" s="36"/>
      <c r="I169" s="36"/>
      <c r="J169" s="36"/>
      <c r="K169" s="36"/>
      <c r="L169" s="36"/>
      <c r="M169" s="36"/>
      <c r="N169" s="36"/>
      <c r="O169" s="36"/>
      <c r="P169" s="36"/>
      <c r="Q169" s="36"/>
      <c r="R169" s="37"/>
      <c r="S169" s="115"/>
      <c r="T169" s="38"/>
      <c r="U169" s="34"/>
      <c r="V169" s="33"/>
      <c r="W169" s="33"/>
      <c r="X169" s="33"/>
      <c r="Y169" s="33"/>
      <c r="Z169" s="33"/>
      <c r="AA169" s="33"/>
      <c r="AB169" s="33"/>
      <c r="AC169" s="33"/>
      <c r="AD169" s="33"/>
      <c r="AE169" s="35"/>
      <c r="AF169" s="72"/>
      <c r="AG169" s="73"/>
    </row>
    <row r="170" spans="2:33" ht="21.6" customHeight="1" x14ac:dyDescent="0.55000000000000004">
      <c r="B170" s="200" t="s">
        <v>121</v>
      </c>
      <c r="C170" s="145" t="s">
        <v>776</v>
      </c>
      <c r="D170" s="146"/>
      <c r="E170" s="146"/>
      <c r="F170" s="146"/>
      <c r="G170" s="52"/>
      <c r="H170" s="52"/>
      <c r="I170" s="52"/>
      <c r="J170" s="52"/>
      <c r="K170" s="52"/>
      <c r="L170" s="52"/>
      <c r="M170" s="52"/>
      <c r="N170" s="52"/>
      <c r="O170" s="52"/>
      <c r="P170" s="52"/>
      <c r="Q170" s="52"/>
      <c r="R170" s="53"/>
      <c r="S170" s="53"/>
      <c r="T170" s="54"/>
      <c r="U170" s="53"/>
      <c r="V170" s="53"/>
      <c r="W170" s="53"/>
      <c r="X170" s="53"/>
      <c r="Y170" s="53"/>
      <c r="Z170" s="53"/>
      <c r="AA170" s="53"/>
      <c r="AB170" s="53"/>
      <c r="AC170" s="53"/>
      <c r="AD170" s="53"/>
      <c r="AE170" s="53"/>
      <c r="AF170" s="53"/>
      <c r="AG170" s="58"/>
    </row>
    <row r="171" spans="2:33" ht="21.6" customHeight="1" x14ac:dyDescent="0.55000000000000004">
      <c r="B171" s="196" t="s">
        <v>165</v>
      </c>
      <c r="C171" s="197" t="s">
        <v>777</v>
      </c>
      <c r="D171" s="40"/>
      <c r="E171" s="40"/>
      <c r="F171" s="40"/>
      <c r="G171" s="52"/>
      <c r="H171" s="52"/>
      <c r="I171" s="52"/>
      <c r="J171" s="52"/>
      <c r="K171" s="52"/>
      <c r="L171" s="52"/>
      <c r="M171" s="52"/>
      <c r="N171" s="52"/>
      <c r="O171" s="52"/>
      <c r="P171" s="52"/>
      <c r="Q171" s="52"/>
      <c r="R171" s="53"/>
      <c r="S171" s="53"/>
      <c r="T171" s="54"/>
      <c r="U171" s="53"/>
      <c r="V171" s="53"/>
      <c r="W171" s="53"/>
      <c r="X171" s="53"/>
      <c r="Y171" s="53"/>
      <c r="Z171" s="53"/>
      <c r="AA171" s="53"/>
      <c r="AB171" s="53"/>
      <c r="AC171" s="53"/>
      <c r="AD171" s="53"/>
      <c r="AE171" s="53"/>
      <c r="AF171" s="53"/>
      <c r="AG171" s="58"/>
    </row>
    <row r="172" spans="2:33" ht="21.6" customHeight="1" thickBot="1" x14ac:dyDescent="0.6">
      <c r="B172" s="196" t="s">
        <v>122</v>
      </c>
      <c r="C172" s="201" t="s">
        <v>778</v>
      </c>
      <c r="D172" s="63">
        <f>-(D167+D168+D169+D170+D171)*1.5%</f>
        <v>-19584850.875</v>
      </c>
      <c r="E172" s="40"/>
      <c r="F172" s="40"/>
      <c r="G172" s="52"/>
      <c r="H172" s="52"/>
      <c r="I172" s="52"/>
      <c r="J172" s="52"/>
      <c r="K172" s="52"/>
      <c r="L172" s="52"/>
      <c r="M172" s="52"/>
      <c r="N172" s="52"/>
      <c r="O172" s="52"/>
      <c r="P172" s="52"/>
      <c r="Q172" s="52"/>
      <c r="R172" s="53"/>
      <c r="S172" s="53"/>
      <c r="T172" s="54"/>
      <c r="U172" s="53"/>
      <c r="V172" s="53"/>
      <c r="W172" s="53"/>
      <c r="X172" s="53"/>
      <c r="Y172" s="53"/>
      <c r="Z172" s="53"/>
      <c r="AA172" s="53"/>
      <c r="AB172" s="53"/>
      <c r="AC172" s="53"/>
      <c r="AD172" s="53"/>
      <c r="AE172" s="53"/>
      <c r="AF172" s="53"/>
      <c r="AG172" s="59"/>
    </row>
    <row r="173" spans="2:33" ht="35.450000000000003" customHeight="1" thickBot="1" x14ac:dyDescent="0.25">
      <c r="B173" s="202" t="s">
        <v>237</v>
      </c>
      <c r="C173" s="80" t="s">
        <v>779</v>
      </c>
      <c r="D173" s="82">
        <f>SUM(D167:D172)</f>
        <v>1286071874.125</v>
      </c>
      <c r="E173" s="82"/>
      <c r="F173" s="82">
        <f>SUM(F167:F172)</f>
        <v>1305656725</v>
      </c>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60">
        <f>SUM(AG167:AG172)</f>
        <v>1305656725</v>
      </c>
    </row>
    <row r="175" spans="2:33" ht="13.5" thickBot="1" x14ac:dyDescent="0.25"/>
    <row r="176" spans="2:33" ht="22.15" customHeight="1" thickBot="1" x14ac:dyDescent="0.6">
      <c r="B176" s="713" t="s">
        <v>267</v>
      </c>
      <c r="C176" s="714" t="s">
        <v>266</v>
      </c>
      <c r="D176" s="716" t="s">
        <v>801</v>
      </c>
      <c r="E176" s="716" t="s">
        <v>6</v>
      </c>
      <c r="F176" s="716" t="s">
        <v>630</v>
      </c>
      <c r="G176" s="721" t="s">
        <v>238</v>
      </c>
      <c r="H176" s="722"/>
      <c r="I176" s="722"/>
      <c r="J176" s="722"/>
      <c r="K176" s="722"/>
      <c r="L176" s="722"/>
      <c r="M176" s="722"/>
      <c r="N176" s="722"/>
      <c r="O176" s="722"/>
      <c r="P176" s="722"/>
      <c r="Q176" s="722"/>
      <c r="R176" s="722"/>
      <c r="S176" s="114"/>
      <c r="T176" s="705" t="s">
        <v>632</v>
      </c>
      <c r="U176" s="729" t="s">
        <v>633</v>
      </c>
      <c r="V176" s="729"/>
      <c r="W176" s="729"/>
      <c r="X176" s="729"/>
      <c r="Y176" s="729"/>
      <c r="Z176" s="729"/>
      <c r="AA176" s="729"/>
      <c r="AB176" s="729"/>
      <c r="AC176" s="729"/>
      <c r="AD176" s="729"/>
      <c r="AE176" s="729"/>
      <c r="AF176" s="705" t="s">
        <v>634</v>
      </c>
      <c r="AG176" s="711" t="s">
        <v>635</v>
      </c>
    </row>
    <row r="177" spans="2:33" ht="13.15" customHeight="1" x14ac:dyDescent="0.2">
      <c r="B177" s="672"/>
      <c r="C177" s="715"/>
      <c r="D177" s="717"/>
      <c r="E177" s="717"/>
      <c r="F177" s="717"/>
      <c r="G177" s="723" t="s">
        <v>239</v>
      </c>
      <c r="H177" s="726" t="s">
        <v>240</v>
      </c>
      <c r="I177" s="726" t="s">
        <v>241</v>
      </c>
      <c r="J177" s="726" t="s">
        <v>243</v>
      </c>
      <c r="K177" s="726" t="s">
        <v>242</v>
      </c>
      <c r="L177" s="726" t="s">
        <v>248</v>
      </c>
      <c r="M177" s="726" t="s">
        <v>249</v>
      </c>
      <c r="N177" s="726" t="s">
        <v>247</v>
      </c>
      <c r="O177" s="726" t="s">
        <v>246</v>
      </c>
      <c r="P177" s="726" t="s">
        <v>245</v>
      </c>
      <c r="Q177" s="726" t="s">
        <v>244</v>
      </c>
      <c r="R177" s="730" t="s">
        <v>250</v>
      </c>
      <c r="S177" s="723" t="s">
        <v>636</v>
      </c>
      <c r="T177" s="706" t="s">
        <v>269</v>
      </c>
      <c r="U177" s="708" t="s">
        <v>270</v>
      </c>
      <c r="V177" s="708" t="s">
        <v>240</v>
      </c>
      <c r="W177" s="708" t="s">
        <v>271</v>
      </c>
      <c r="X177" s="708" t="s">
        <v>272</v>
      </c>
      <c r="Y177" s="708" t="s">
        <v>273</v>
      </c>
      <c r="Z177" s="708" t="s">
        <v>274</v>
      </c>
      <c r="AA177" s="708" t="s">
        <v>275</v>
      </c>
      <c r="AB177" s="708" t="s">
        <v>276</v>
      </c>
      <c r="AC177" s="708" t="s">
        <v>277</v>
      </c>
      <c r="AD177" s="708" t="s">
        <v>278</v>
      </c>
      <c r="AE177" s="718" t="s">
        <v>279</v>
      </c>
      <c r="AF177" s="706"/>
      <c r="AG177" s="712"/>
    </row>
    <row r="178" spans="2:33" ht="39" customHeight="1" x14ac:dyDescent="0.2">
      <c r="B178" s="672"/>
      <c r="C178" s="715"/>
      <c r="D178" s="717"/>
      <c r="E178" s="717"/>
      <c r="F178" s="717"/>
      <c r="G178" s="724"/>
      <c r="H178" s="727"/>
      <c r="I178" s="727"/>
      <c r="J178" s="727"/>
      <c r="K178" s="727"/>
      <c r="L178" s="727"/>
      <c r="M178" s="727"/>
      <c r="N178" s="727"/>
      <c r="O178" s="727"/>
      <c r="P178" s="727"/>
      <c r="Q178" s="727"/>
      <c r="R178" s="731"/>
      <c r="S178" s="724"/>
      <c r="T178" s="706"/>
      <c r="U178" s="709"/>
      <c r="V178" s="709"/>
      <c r="W178" s="709"/>
      <c r="X178" s="709"/>
      <c r="Y178" s="709"/>
      <c r="Z178" s="709"/>
      <c r="AA178" s="709"/>
      <c r="AB178" s="709"/>
      <c r="AC178" s="709"/>
      <c r="AD178" s="709"/>
      <c r="AE178" s="719"/>
      <c r="AF178" s="706"/>
      <c r="AG178" s="712"/>
    </row>
    <row r="179" spans="2:33" ht="61.15" customHeight="1" thickBot="1" x14ac:dyDescent="0.25">
      <c r="B179" s="672"/>
      <c r="C179" s="715"/>
      <c r="D179" s="717"/>
      <c r="E179" s="717"/>
      <c r="F179" s="717"/>
      <c r="G179" s="725"/>
      <c r="H179" s="728"/>
      <c r="I179" s="728"/>
      <c r="J179" s="728"/>
      <c r="K179" s="728"/>
      <c r="L179" s="728"/>
      <c r="M179" s="728"/>
      <c r="N179" s="728"/>
      <c r="O179" s="728"/>
      <c r="P179" s="728"/>
      <c r="Q179" s="728"/>
      <c r="R179" s="732"/>
      <c r="S179" s="725"/>
      <c r="T179" s="706"/>
      <c r="U179" s="710"/>
      <c r="V179" s="710"/>
      <c r="W179" s="710"/>
      <c r="X179" s="710"/>
      <c r="Y179" s="710"/>
      <c r="Z179" s="710"/>
      <c r="AA179" s="710"/>
      <c r="AB179" s="710"/>
      <c r="AC179" s="710"/>
      <c r="AD179" s="710"/>
      <c r="AE179" s="720"/>
      <c r="AF179" s="707"/>
      <c r="AG179" s="712"/>
    </row>
    <row r="180" spans="2:33" ht="25.15" customHeight="1" x14ac:dyDescent="0.55000000000000004">
      <c r="B180" s="49" t="s">
        <v>780</v>
      </c>
      <c r="C180" s="64" t="s">
        <v>1919</v>
      </c>
      <c r="D180" s="43">
        <v>7439195047</v>
      </c>
      <c r="E180" s="41">
        <v>100</v>
      </c>
      <c r="F180" s="41">
        <f>(D180*E180)/100</f>
        <v>7439195047</v>
      </c>
      <c r="G180" s="66"/>
      <c r="H180" s="67"/>
      <c r="I180" s="67"/>
      <c r="J180" s="67"/>
      <c r="K180" s="67"/>
      <c r="L180" s="67"/>
      <c r="M180" s="67"/>
      <c r="N180" s="67"/>
      <c r="O180" s="67"/>
      <c r="P180" s="67"/>
      <c r="Q180" s="67">
        <v>550000000</v>
      </c>
      <c r="R180" s="68">
        <f>SUM(G180:Q180)</f>
        <v>550000000</v>
      </c>
      <c r="S180" s="115">
        <f t="shared" ref="S180:S181" si="111">IF(R180&gt;T180,0,T180-R180)</f>
        <v>6889195047</v>
      </c>
      <c r="T180" s="38">
        <f>D180</f>
        <v>7439195047</v>
      </c>
      <c r="U180" s="69">
        <v>0</v>
      </c>
      <c r="V180" s="70">
        <v>0</v>
      </c>
      <c r="W180" s="70">
        <v>0.94</v>
      </c>
      <c r="X180" s="70">
        <v>0.94</v>
      </c>
      <c r="Y180" s="70">
        <f>1-0.12</f>
        <v>0.88</v>
      </c>
      <c r="Z180" s="70">
        <f>1-0.15</f>
        <v>0.85</v>
      </c>
      <c r="AA180" s="70">
        <f>1-0.25</f>
        <v>0.75</v>
      </c>
      <c r="AB180" s="70">
        <f>1-0.15</f>
        <v>0.85</v>
      </c>
      <c r="AC180" s="70">
        <f>1-0.25</f>
        <v>0.75</v>
      </c>
      <c r="AD180" s="70">
        <f>1-0.15</f>
        <v>0.85</v>
      </c>
      <c r="AE180" s="71">
        <f>1-0.3</f>
        <v>0.7</v>
      </c>
      <c r="AF180" s="72"/>
      <c r="AG180" s="117">
        <f>IF(G180&gt;0,T180-G180,D180-AF180)</f>
        <v>7439195047</v>
      </c>
    </row>
    <row r="181" spans="2:33" ht="25.15" customHeight="1" thickBot="1" x14ac:dyDescent="0.6">
      <c r="B181" s="51" t="s">
        <v>781</v>
      </c>
      <c r="C181" s="203" t="s">
        <v>1920</v>
      </c>
      <c r="D181" s="44"/>
      <c r="E181" s="42">
        <v>100</v>
      </c>
      <c r="F181" s="42">
        <f t="shared" ref="F181" si="112">(D181*E181)/100</f>
        <v>0</v>
      </c>
      <c r="G181" s="39"/>
      <c r="H181" s="36"/>
      <c r="I181" s="36"/>
      <c r="J181" s="36"/>
      <c r="K181" s="36">
        <v>350000000</v>
      </c>
      <c r="L181" s="36"/>
      <c r="M181" s="36"/>
      <c r="N181" s="36"/>
      <c r="O181" s="36"/>
      <c r="P181" s="36"/>
      <c r="Q181" s="36"/>
      <c r="R181" s="37">
        <f t="shared" ref="R181" si="113">SUM(G181:Q181)</f>
        <v>350000000</v>
      </c>
      <c r="S181" s="115">
        <f t="shared" si="111"/>
        <v>0</v>
      </c>
      <c r="T181" s="38">
        <f>D181</f>
        <v>0</v>
      </c>
      <c r="U181" s="34">
        <v>0</v>
      </c>
      <c r="V181" s="33">
        <v>0</v>
      </c>
      <c r="W181" s="33">
        <v>0.94</v>
      </c>
      <c r="X181" s="33">
        <v>0.94</v>
      </c>
      <c r="Y181" s="33">
        <f t="shared" ref="Y181" si="114">1-0.12</f>
        <v>0.88</v>
      </c>
      <c r="Z181" s="33">
        <f t="shared" ref="Z181" si="115">1-0.15</f>
        <v>0.85</v>
      </c>
      <c r="AA181" s="33">
        <f t="shared" ref="AA181" si="116">1-0.25</f>
        <v>0.75</v>
      </c>
      <c r="AB181" s="33">
        <f t="shared" ref="AB181" si="117">1-0.15</f>
        <v>0.85</v>
      </c>
      <c r="AC181" s="33">
        <f t="shared" ref="AC181" si="118">1-0.25</f>
        <v>0.75</v>
      </c>
      <c r="AD181" s="33">
        <f t="shared" ref="AD181" si="119">1-0.15</f>
        <v>0.85</v>
      </c>
      <c r="AE181" s="35">
        <f t="shared" ref="AE181" si="120">1-0.3</f>
        <v>0.7</v>
      </c>
      <c r="AF181" s="72"/>
      <c r="AG181" s="73">
        <f>D181-AF181</f>
        <v>0</v>
      </c>
    </row>
    <row r="182" spans="2:33" ht="21.6" customHeight="1" x14ac:dyDescent="0.55000000000000004">
      <c r="B182" s="200" t="s">
        <v>165</v>
      </c>
      <c r="C182" s="204" t="s">
        <v>782</v>
      </c>
      <c r="D182" s="119"/>
      <c r="E182" s="120"/>
      <c r="F182" s="120"/>
      <c r="G182" s="52"/>
      <c r="H182" s="52"/>
      <c r="I182" s="52"/>
      <c r="J182" s="52"/>
      <c r="K182" s="52"/>
      <c r="L182" s="52"/>
      <c r="M182" s="52"/>
      <c r="N182" s="52"/>
      <c r="O182" s="52"/>
      <c r="P182" s="52"/>
      <c r="Q182" s="52"/>
      <c r="R182" s="53"/>
      <c r="S182" s="53"/>
      <c r="T182" s="54"/>
      <c r="U182" s="53"/>
      <c r="V182" s="53"/>
      <c r="W182" s="53"/>
      <c r="X182" s="53"/>
      <c r="Y182" s="53"/>
      <c r="Z182" s="53"/>
      <c r="AA182" s="53"/>
      <c r="AB182" s="53"/>
      <c r="AC182" s="53"/>
      <c r="AD182" s="53"/>
      <c r="AE182" s="53"/>
      <c r="AF182" s="53"/>
      <c r="AG182" s="58"/>
    </row>
    <row r="183" spans="2:33" ht="21.6" customHeight="1" thickBot="1" x14ac:dyDescent="0.6">
      <c r="B183" s="196" t="s">
        <v>122</v>
      </c>
      <c r="C183" s="178" t="s">
        <v>783</v>
      </c>
      <c r="D183" s="63">
        <f>-(D180+D181+D182)*1.5%</f>
        <v>-111587925.705</v>
      </c>
      <c r="E183" s="121"/>
      <c r="F183" s="121"/>
      <c r="G183" s="52"/>
      <c r="H183" s="52"/>
      <c r="I183" s="52"/>
      <c r="J183" s="52"/>
      <c r="K183" s="52"/>
      <c r="L183" s="52"/>
      <c r="M183" s="52"/>
      <c r="N183" s="52"/>
      <c r="O183" s="52"/>
      <c r="P183" s="52"/>
      <c r="Q183" s="52"/>
      <c r="R183" s="53"/>
      <c r="S183" s="53"/>
      <c r="T183" s="54"/>
      <c r="U183" s="53"/>
      <c r="V183" s="53"/>
      <c r="W183" s="53"/>
      <c r="X183" s="53"/>
      <c r="Y183" s="53"/>
      <c r="Z183" s="53"/>
      <c r="AA183" s="53"/>
      <c r="AB183" s="53"/>
      <c r="AC183" s="53"/>
      <c r="AD183" s="53"/>
      <c r="AE183" s="53"/>
      <c r="AF183" s="53"/>
      <c r="AG183" s="59"/>
    </row>
    <row r="184" spans="2:33" ht="35.450000000000003" customHeight="1" thickBot="1" x14ac:dyDescent="0.25">
      <c r="B184" s="48" t="s">
        <v>237</v>
      </c>
      <c r="C184" s="61" t="s">
        <v>784</v>
      </c>
      <c r="D184" s="122">
        <f>SUM(D180:D183)</f>
        <v>7327607121.2950001</v>
      </c>
      <c r="E184" s="82"/>
      <c r="F184" s="122">
        <f>SUM(F180:F183)</f>
        <v>7439195047</v>
      </c>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60">
        <f>SUM(AG180:AG183)</f>
        <v>7439195047</v>
      </c>
    </row>
    <row r="186" spans="2:33" ht="13.5" thickBot="1" x14ac:dyDescent="0.25"/>
    <row r="187" spans="2:33" ht="22.15" customHeight="1" thickBot="1" x14ac:dyDescent="0.6">
      <c r="B187" s="713" t="s">
        <v>267</v>
      </c>
      <c r="C187" s="714" t="s">
        <v>266</v>
      </c>
      <c r="D187" s="716" t="s">
        <v>801</v>
      </c>
      <c r="E187" s="716" t="s">
        <v>6</v>
      </c>
      <c r="F187" s="716" t="s">
        <v>630</v>
      </c>
      <c r="G187" s="721" t="s">
        <v>238</v>
      </c>
      <c r="H187" s="722"/>
      <c r="I187" s="722"/>
      <c r="J187" s="722"/>
      <c r="K187" s="722"/>
      <c r="L187" s="722"/>
      <c r="M187" s="722"/>
      <c r="N187" s="722"/>
      <c r="O187" s="722"/>
      <c r="P187" s="722"/>
      <c r="Q187" s="722"/>
      <c r="R187" s="722"/>
      <c r="S187" s="114"/>
      <c r="T187" s="705" t="s">
        <v>632</v>
      </c>
      <c r="U187" s="729" t="s">
        <v>633</v>
      </c>
      <c r="V187" s="729"/>
      <c r="W187" s="729"/>
      <c r="X187" s="729"/>
      <c r="Y187" s="729"/>
      <c r="Z187" s="729"/>
      <c r="AA187" s="729"/>
      <c r="AB187" s="729"/>
      <c r="AC187" s="729"/>
      <c r="AD187" s="729"/>
      <c r="AE187" s="729"/>
      <c r="AF187" s="705" t="s">
        <v>634</v>
      </c>
      <c r="AG187" s="711" t="s">
        <v>635</v>
      </c>
    </row>
    <row r="188" spans="2:33" ht="13.15" customHeight="1" x14ac:dyDescent="0.2">
      <c r="B188" s="672"/>
      <c r="C188" s="715"/>
      <c r="D188" s="717"/>
      <c r="E188" s="717"/>
      <c r="F188" s="717"/>
      <c r="G188" s="723" t="s">
        <v>239</v>
      </c>
      <c r="H188" s="726" t="s">
        <v>240</v>
      </c>
      <c r="I188" s="726" t="s">
        <v>241</v>
      </c>
      <c r="J188" s="726" t="s">
        <v>243</v>
      </c>
      <c r="K188" s="726" t="s">
        <v>242</v>
      </c>
      <c r="L188" s="726" t="s">
        <v>248</v>
      </c>
      <c r="M188" s="726" t="s">
        <v>249</v>
      </c>
      <c r="N188" s="726" t="s">
        <v>247</v>
      </c>
      <c r="O188" s="726" t="s">
        <v>246</v>
      </c>
      <c r="P188" s="726" t="s">
        <v>245</v>
      </c>
      <c r="Q188" s="726" t="s">
        <v>244</v>
      </c>
      <c r="R188" s="730" t="s">
        <v>250</v>
      </c>
      <c r="S188" s="723" t="s">
        <v>636</v>
      </c>
      <c r="T188" s="706" t="s">
        <v>269</v>
      </c>
      <c r="U188" s="708" t="s">
        <v>270</v>
      </c>
      <c r="V188" s="708" t="s">
        <v>240</v>
      </c>
      <c r="W188" s="708" t="s">
        <v>271</v>
      </c>
      <c r="X188" s="708" t="s">
        <v>272</v>
      </c>
      <c r="Y188" s="708" t="s">
        <v>273</v>
      </c>
      <c r="Z188" s="708" t="s">
        <v>274</v>
      </c>
      <c r="AA188" s="708" t="s">
        <v>275</v>
      </c>
      <c r="AB188" s="708" t="s">
        <v>276</v>
      </c>
      <c r="AC188" s="708" t="s">
        <v>277</v>
      </c>
      <c r="AD188" s="708" t="s">
        <v>278</v>
      </c>
      <c r="AE188" s="718" t="s">
        <v>279</v>
      </c>
      <c r="AF188" s="706"/>
      <c r="AG188" s="712"/>
    </row>
    <row r="189" spans="2:33" ht="39" customHeight="1" x14ac:dyDescent="0.2">
      <c r="B189" s="672"/>
      <c r="C189" s="715"/>
      <c r="D189" s="717"/>
      <c r="E189" s="717"/>
      <c r="F189" s="717"/>
      <c r="G189" s="724"/>
      <c r="H189" s="727"/>
      <c r="I189" s="727"/>
      <c r="J189" s="727"/>
      <c r="K189" s="727"/>
      <c r="L189" s="727"/>
      <c r="M189" s="727"/>
      <c r="N189" s="727"/>
      <c r="O189" s="727"/>
      <c r="P189" s="727"/>
      <c r="Q189" s="727"/>
      <c r="R189" s="731"/>
      <c r="S189" s="724"/>
      <c r="T189" s="706"/>
      <c r="U189" s="709"/>
      <c r="V189" s="709"/>
      <c r="W189" s="709"/>
      <c r="X189" s="709"/>
      <c r="Y189" s="709"/>
      <c r="Z189" s="709"/>
      <c r="AA189" s="709"/>
      <c r="AB189" s="709"/>
      <c r="AC189" s="709"/>
      <c r="AD189" s="709"/>
      <c r="AE189" s="719"/>
      <c r="AF189" s="706"/>
      <c r="AG189" s="712"/>
    </row>
    <row r="190" spans="2:33" ht="61.15" customHeight="1" thickBot="1" x14ac:dyDescent="0.25">
      <c r="B190" s="672"/>
      <c r="C190" s="715"/>
      <c r="D190" s="717"/>
      <c r="E190" s="717"/>
      <c r="F190" s="717"/>
      <c r="G190" s="725"/>
      <c r="H190" s="728"/>
      <c r="I190" s="728"/>
      <c r="J190" s="728"/>
      <c r="K190" s="728"/>
      <c r="L190" s="728"/>
      <c r="M190" s="728"/>
      <c r="N190" s="728"/>
      <c r="O190" s="728"/>
      <c r="P190" s="728"/>
      <c r="Q190" s="728"/>
      <c r="R190" s="732"/>
      <c r="S190" s="725"/>
      <c r="T190" s="706"/>
      <c r="U190" s="710"/>
      <c r="V190" s="710"/>
      <c r="W190" s="710"/>
      <c r="X190" s="710"/>
      <c r="Y190" s="710"/>
      <c r="Z190" s="710"/>
      <c r="AA190" s="710"/>
      <c r="AB190" s="710"/>
      <c r="AC190" s="710"/>
      <c r="AD190" s="710"/>
      <c r="AE190" s="720"/>
      <c r="AF190" s="707"/>
      <c r="AG190" s="712"/>
    </row>
    <row r="191" spans="2:33" ht="25.15" customHeight="1" thickBot="1" x14ac:dyDescent="0.6">
      <c r="B191" s="49" t="s">
        <v>785</v>
      </c>
      <c r="C191" s="64" t="s">
        <v>1921</v>
      </c>
      <c r="D191" s="43">
        <v>25420818867</v>
      </c>
      <c r="E191" s="41">
        <v>100</v>
      </c>
      <c r="F191" s="41">
        <f>(D191*E191)/100</f>
        <v>25420818867</v>
      </c>
      <c r="G191" s="66"/>
      <c r="H191" s="67"/>
      <c r="I191" s="67"/>
      <c r="J191" s="67"/>
      <c r="K191" s="67"/>
      <c r="L191" s="67"/>
      <c r="M191" s="67"/>
      <c r="N191" s="67"/>
      <c r="O191" s="67"/>
      <c r="P191" s="67"/>
      <c r="Q191" s="67">
        <v>550000000</v>
      </c>
      <c r="R191" s="68">
        <f>SUM(G191:Q191)</f>
        <v>550000000</v>
      </c>
      <c r="S191" s="115">
        <f t="shared" ref="S191" si="121">IF(R191&gt;T191,0,T191-R191)</f>
        <v>24870818867</v>
      </c>
      <c r="T191" s="38">
        <f>D191</f>
        <v>25420818867</v>
      </c>
      <c r="U191" s="69">
        <v>0</v>
      </c>
      <c r="V191" s="70">
        <v>0</v>
      </c>
      <c r="W191" s="70">
        <v>0.94</v>
      </c>
      <c r="X191" s="70">
        <v>0.94</v>
      </c>
      <c r="Y191" s="70">
        <f>1-0.12</f>
        <v>0.88</v>
      </c>
      <c r="Z191" s="70">
        <f>1-0.15</f>
        <v>0.85</v>
      </c>
      <c r="AA191" s="70">
        <f>1-0.25</f>
        <v>0.75</v>
      </c>
      <c r="AB191" s="70">
        <f>1-0.15</f>
        <v>0.85</v>
      </c>
      <c r="AC191" s="70">
        <f>1-0.25</f>
        <v>0.75</v>
      </c>
      <c r="AD191" s="70">
        <f>1-0.15</f>
        <v>0.85</v>
      </c>
      <c r="AE191" s="71">
        <f>1-0.3</f>
        <v>0.7</v>
      </c>
      <c r="AF191" s="72"/>
      <c r="AG191" s="117">
        <f>IF(G191&gt;0,T191-G191,D191-AF191)</f>
        <v>25420818867</v>
      </c>
    </row>
    <row r="192" spans="2:33" ht="21.6" customHeight="1" x14ac:dyDescent="0.55000000000000004">
      <c r="B192" s="49" t="s">
        <v>730</v>
      </c>
      <c r="C192" s="64" t="s">
        <v>731</v>
      </c>
      <c r="D192" s="62">
        <v>35718499910</v>
      </c>
      <c r="E192" s="120"/>
      <c r="F192" s="120"/>
      <c r="G192" s="52"/>
      <c r="H192" s="52"/>
      <c r="I192" s="52"/>
      <c r="J192" s="52"/>
      <c r="K192" s="52"/>
      <c r="L192" s="52"/>
      <c r="M192" s="52"/>
      <c r="N192" s="52"/>
      <c r="O192" s="52"/>
      <c r="P192" s="52"/>
      <c r="Q192" s="52"/>
      <c r="R192" s="53"/>
      <c r="S192" s="53"/>
      <c r="T192" s="54"/>
      <c r="U192" s="53"/>
      <c r="V192" s="53"/>
      <c r="W192" s="53"/>
      <c r="X192" s="53"/>
      <c r="Y192" s="53"/>
      <c r="Z192" s="53"/>
      <c r="AA192" s="53"/>
      <c r="AB192" s="53"/>
      <c r="AC192" s="53"/>
      <c r="AD192" s="53"/>
      <c r="AE192" s="53"/>
      <c r="AF192" s="53">
        <v>19000000</v>
      </c>
      <c r="AG192" s="58">
        <v>32612818473</v>
      </c>
    </row>
    <row r="193" spans="2:33" ht="21.6" customHeight="1" x14ac:dyDescent="0.55000000000000004">
      <c r="B193" s="50" t="s">
        <v>121</v>
      </c>
      <c r="C193" s="65" t="s">
        <v>786</v>
      </c>
      <c r="D193" s="62"/>
      <c r="E193" s="120"/>
      <c r="F193" s="120"/>
      <c r="G193" s="52"/>
      <c r="H193" s="52"/>
      <c r="I193" s="52"/>
      <c r="J193" s="52"/>
      <c r="K193" s="52"/>
      <c r="L193" s="52"/>
      <c r="M193" s="52"/>
      <c r="N193" s="52"/>
      <c r="O193" s="52"/>
      <c r="P193" s="52"/>
      <c r="Q193" s="52"/>
      <c r="R193" s="53"/>
      <c r="S193" s="53"/>
      <c r="T193" s="54"/>
      <c r="U193" s="53"/>
      <c r="V193" s="53"/>
      <c r="W193" s="53"/>
      <c r="X193" s="53"/>
      <c r="Y193" s="53"/>
      <c r="Z193" s="53"/>
      <c r="AA193" s="53"/>
      <c r="AB193" s="53"/>
      <c r="AC193" s="53"/>
      <c r="AD193" s="53"/>
      <c r="AE193" s="53"/>
      <c r="AF193" s="53"/>
      <c r="AG193" s="58"/>
    </row>
    <row r="194" spans="2:33" ht="21.6" customHeight="1" x14ac:dyDescent="0.55000000000000004">
      <c r="B194" s="50" t="s">
        <v>165</v>
      </c>
      <c r="C194" s="65" t="s">
        <v>787</v>
      </c>
      <c r="D194" s="62"/>
      <c r="E194" s="120"/>
      <c r="F194" s="120"/>
      <c r="G194" s="52"/>
      <c r="H194" s="52"/>
      <c r="I194" s="52"/>
      <c r="J194" s="52"/>
      <c r="K194" s="52"/>
      <c r="L194" s="52"/>
      <c r="M194" s="52"/>
      <c r="N194" s="52"/>
      <c r="O194" s="52"/>
      <c r="P194" s="52"/>
      <c r="Q194" s="52"/>
      <c r="R194" s="53"/>
      <c r="S194" s="53"/>
      <c r="T194" s="54"/>
      <c r="U194" s="53"/>
      <c r="V194" s="53"/>
      <c r="W194" s="53"/>
      <c r="X194" s="53"/>
      <c r="Y194" s="53"/>
      <c r="Z194" s="53"/>
      <c r="AA194" s="53"/>
      <c r="AB194" s="53"/>
      <c r="AC194" s="53"/>
      <c r="AD194" s="53"/>
      <c r="AE194" s="53"/>
      <c r="AF194" s="53"/>
      <c r="AG194" s="58"/>
    </row>
    <row r="195" spans="2:33" ht="21.6" customHeight="1" thickBot="1" x14ac:dyDescent="0.6">
      <c r="B195" s="51" t="s">
        <v>122</v>
      </c>
      <c r="C195" s="205" t="s">
        <v>788</v>
      </c>
      <c r="D195" s="63">
        <f>-(D191+D192+D193+D194)*1.5%</f>
        <v>-917089781.65499997</v>
      </c>
      <c r="E195" s="121"/>
      <c r="F195" s="121"/>
      <c r="G195" s="52"/>
      <c r="H195" s="52"/>
      <c r="I195" s="52"/>
      <c r="J195" s="52"/>
      <c r="K195" s="52"/>
      <c r="L195" s="52"/>
      <c r="M195" s="52"/>
      <c r="N195" s="52"/>
      <c r="O195" s="52"/>
      <c r="P195" s="52"/>
      <c r="Q195" s="52"/>
      <c r="R195" s="53"/>
      <c r="S195" s="53"/>
      <c r="T195" s="54"/>
      <c r="U195" s="53"/>
      <c r="V195" s="53"/>
      <c r="W195" s="53"/>
      <c r="X195" s="53"/>
      <c r="Y195" s="53"/>
      <c r="Z195" s="53"/>
      <c r="AA195" s="53"/>
      <c r="AB195" s="53"/>
      <c r="AC195" s="53"/>
      <c r="AD195" s="53"/>
      <c r="AE195" s="53"/>
      <c r="AF195" s="53"/>
      <c r="AG195" s="59"/>
    </row>
    <row r="196" spans="2:33" ht="35.450000000000003" customHeight="1" thickBot="1" x14ac:dyDescent="0.25">
      <c r="B196" s="48" t="s">
        <v>237</v>
      </c>
      <c r="C196" s="61" t="s">
        <v>789</v>
      </c>
      <c r="D196" s="122">
        <f>SUM(D191:D195)</f>
        <v>60222228995.345001</v>
      </c>
      <c r="E196" s="82"/>
      <c r="F196" s="122">
        <f>SUM(F191:F195)</f>
        <v>25420818867</v>
      </c>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60">
        <f>SUM(AG191:AG195)</f>
        <v>58033637340</v>
      </c>
    </row>
    <row r="198" spans="2:33" ht="13.5" thickBot="1" x14ac:dyDescent="0.25"/>
    <row r="199" spans="2:33" ht="22.15" customHeight="1" thickBot="1" x14ac:dyDescent="0.6">
      <c r="B199" s="713" t="s">
        <v>267</v>
      </c>
      <c r="C199" s="714" t="s">
        <v>266</v>
      </c>
      <c r="D199" s="716" t="s">
        <v>801</v>
      </c>
      <c r="E199" s="716" t="s">
        <v>6</v>
      </c>
      <c r="F199" s="716" t="s">
        <v>630</v>
      </c>
      <c r="G199" s="721" t="s">
        <v>238</v>
      </c>
      <c r="H199" s="722"/>
      <c r="I199" s="722"/>
      <c r="J199" s="722"/>
      <c r="K199" s="722"/>
      <c r="L199" s="722"/>
      <c r="M199" s="722"/>
      <c r="N199" s="722"/>
      <c r="O199" s="722"/>
      <c r="P199" s="722"/>
      <c r="Q199" s="722"/>
      <c r="R199" s="722"/>
      <c r="S199" s="114"/>
      <c r="T199" s="705" t="s">
        <v>632</v>
      </c>
      <c r="U199" s="729" t="s">
        <v>633</v>
      </c>
      <c r="V199" s="729"/>
      <c r="W199" s="729"/>
      <c r="X199" s="729"/>
      <c r="Y199" s="729"/>
      <c r="Z199" s="729"/>
      <c r="AA199" s="729"/>
      <c r="AB199" s="729"/>
      <c r="AC199" s="729"/>
      <c r="AD199" s="729"/>
      <c r="AE199" s="729"/>
      <c r="AF199" s="705" t="s">
        <v>634</v>
      </c>
      <c r="AG199" s="711" t="s">
        <v>635</v>
      </c>
    </row>
    <row r="200" spans="2:33" ht="13.15" customHeight="1" x14ac:dyDescent="0.2">
      <c r="B200" s="672"/>
      <c r="C200" s="715"/>
      <c r="D200" s="717"/>
      <c r="E200" s="717"/>
      <c r="F200" s="717"/>
      <c r="G200" s="723" t="s">
        <v>239</v>
      </c>
      <c r="H200" s="726" t="s">
        <v>240</v>
      </c>
      <c r="I200" s="726" t="s">
        <v>241</v>
      </c>
      <c r="J200" s="726" t="s">
        <v>243</v>
      </c>
      <c r="K200" s="726" t="s">
        <v>242</v>
      </c>
      <c r="L200" s="726" t="s">
        <v>248</v>
      </c>
      <c r="M200" s="726" t="s">
        <v>249</v>
      </c>
      <c r="N200" s="726" t="s">
        <v>247</v>
      </c>
      <c r="O200" s="726" t="s">
        <v>246</v>
      </c>
      <c r="P200" s="726" t="s">
        <v>245</v>
      </c>
      <c r="Q200" s="726" t="s">
        <v>244</v>
      </c>
      <c r="R200" s="730" t="s">
        <v>250</v>
      </c>
      <c r="S200" s="723" t="s">
        <v>636</v>
      </c>
      <c r="T200" s="706" t="s">
        <v>269</v>
      </c>
      <c r="U200" s="708" t="s">
        <v>270</v>
      </c>
      <c r="V200" s="708" t="s">
        <v>240</v>
      </c>
      <c r="W200" s="708" t="s">
        <v>271</v>
      </c>
      <c r="X200" s="708" t="s">
        <v>272</v>
      </c>
      <c r="Y200" s="708" t="s">
        <v>273</v>
      </c>
      <c r="Z200" s="708" t="s">
        <v>274</v>
      </c>
      <c r="AA200" s="708" t="s">
        <v>275</v>
      </c>
      <c r="AB200" s="708" t="s">
        <v>276</v>
      </c>
      <c r="AC200" s="708" t="s">
        <v>277</v>
      </c>
      <c r="AD200" s="708" t="s">
        <v>278</v>
      </c>
      <c r="AE200" s="718" t="s">
        <v>279</v>
      </c>
      <c r="AF200" s="706"/>
      <c r="AG200" s="712"/>
    </row>
    <row r="201" spans="2:33" ht="39" customHeight="1" x14ac:dyDescent="0.2">
      <c r="B201" s="672"/>
      <c r="C201" s="715"/>
      <c r="D201" s="717"/>
      <c r="E201" s="717"/>
      <c r="F201" s="717"/>
      <c r="G201" s="724"/>
      <c r="H201" s="727"/>
      <c r="I201" s="727"/>
      <c r="J201" s="727"/>
      <c r="K201" s="727"/>
      <c r="L201" s="727"/>
      <c r="M201" s="727"/>
      <c r="N201" s="727"/>
      <c r="O201" s="727"/>
      <c r="P201" s="727"/>
      <c r="Q201" s="727"/>
      <c r="R201" s="731"/>
      <c r="S201" s="724"/>
      <c r="T201" s="706"/>
      <c r="U201" s="709"/>
      <c r="V201" s="709"/>
      <c r="W201" s="709"/>
      <c r="X201" s="709"/>
      <c r="Y201" s="709"/>
      <c r="Z201" s="709"/>
      <c r="AA201" s="709"/>
      <c r="AB201" s="709"/>
      <c r="AC201" s="709"/>
      <c r="AD201" s="709"/>
      <c r="AE201" s="719"/>
      <c r="AF201" s="706"/>
      <c r="AG201" s="712"/>
    </row>
    <row r="202" spans="2:33" ht="61.15" customHeight="1" thickBot="1" x14ac:dyDescent="0.25">
      <c r="B202" s="672"/>
      <c r="C202" s="715"/>
      <c r="D202" s="717"/>
      <c r="E202" s="717"/>
      <c r="F202" s="717"/>
      <c r="G202" s="725"/>
      <c r="H202" s="728"/>
      <c r="I202" s="728"/>
      <c r="J202" s="728"/>
      <c r="K202" s="728"/>
      <c r="L202" s="728"/>
      <c r="M202" s="728"/>
      <c r="N202" s="728"/>
      <c r="O202" s="728"/>
      <c r="P202" s="728"/>
      <c r="Q202" s="728"/>
      <c r="R202" s="732"/>
      <c r="S202" s="725"/>
      <c r="T202" s="706"/>
      <c r="U202" s="710"/>
      <c r="V202" s="710"/>
      <c r="W202" s="710"/>
      <c r="X202" s="710"/>
      <c r="Y202" s="710"/>
      <c r="Z202" s="710"/>
      <c r="AA202" s="710"/>
      <c r="AB202" s="710"/>
      <c r="AC202" s="710"/>
      <c r="AD202" s="710"/>
      <c r="AE202" s="720"/>
      <c r="AF202" s="707"/>
      <c r="AG202" s="712"/>
    </row>
    <row r="203" spans="2:33" ht="21.6" customHeight="1" x14ac:dyDescent="0.55000000000000004">
      <c r="B203" s="23" t="s">
        <v>790</v>
      </c>
      <c r="C203" s="206" t="s">
        <v>791</v>
      </c>
      <c r="D203" s="45">
        <v>201789150</v>
      </c>
      <c r="E203" s="40"/>
      <c r="F203" s="40"/>
      <c r="G203" s="207"/>
      <c r="H203" s="207"/>
      <c r="I203" s="207"/>
      <c r="J203" s="207"/>
      <c r="K203" s="207"/>
      <c r="L203" s="207"/>
      <c r="M203" s="207"/>
      <c r="N203" s="207"/>
      <c r="O203" s="207"/>
      <c r="P203" s="207"/>
      <c r="Q203" s="207"/>
      <c r="R203" s="208"/>
      <c r="S203" s="209"/>
      <c r="T203" s="210"/>
      <c r="U203" s="210"/>
      <c r="V203" s="210"/>
      <c r="W203" s="210"/>
      <c r="X203" s="210"/>
      <c r="Y203" s="210"/>
      <c r="Z203" s="210"/>
      <c r="AA203" s="210"/>
      <c r="AB203" s="210"/>
      <c r="AC203" s="210"/>
      <c r="AD203" s="210"/>
      <c r="AE203" s="211"/>
      <c r="AF203" s="212"/>
    </row>
    <row r="204" spans="2:33" ht="21.6" customHeight="1" x14ac:dyDescent="0.55000000000000004">
      <c r="B204" s="23" t="s">
        <v>792</v>
      </c>
      <c r="C204" s="213" t="s">
        <v>793</v>
      </c>
      <c r="D204" s="45"/>
      <c r="E204" s="40"/>
      <c r="F204" s="40"/>
      <c r="G204" s="214"/>
      <c r="H204" s="214"/>
      <c r="I204" s="214"/>
      <c r="J204" s="214"/>
      <c r="K204" s="214"/>
      <c r="L204" s="214"/>
      <c r="M204" s="214"/>
      <c r="N204" s="214"/>
      <c r="O204" s="214"/>
      <c r="P204" s="214"/>
      <c r="Q204" s="214"/>
      <c r="R204" s="215"/>
      <c r="S204" s="216"/>
      <c r="T204" s="217"/>
      <c r="U204" s="217"/>
      <c r="V204" s="217"/>
      <c r="W204" s="217"/>
      <c r="X204" s="217"/>
      <c r="Y204" s="217"/>
      <c r="Z204" s="217"/>
      <c r="AA204" s="217"/>
      <c r="AB204" s="217"/>
      <c r="AC204" s="217"/>
      <c r="AD204" s="217"/>
      <c r="AE204" s="218"/>
      <c r="AF204" s="219"/>
    </row>
    <row r="205" spans="2:33" ht="21.6" customHeight="1" x14ac:dyDescent="0.55000000000000004">
      <c r="B205" s="23" t="s">
        <v>794</v>
      </c>
      <c r="C205" s="213" t="s">
        <v>795</v>
      </c>
      <c r="D205" s="45"/>
      <c r="E205" s="40"/>
      <c r="F205" s="40"/>
      <c r="G205" s="214"/>
      <c r="H205" s="214"/>
      <c r="I205" s="214"/>
      <c r="J205" s="214"/>
      <c r="K205" s="214"/>
      <c r="L205" s="214"/>
      <c r="M205" s="214"/>
      <c r="N205" s="214"/>
      <c r="O205" s="214"/>
      <c r="P205" s="214"/>
      <c r="Q205" s="214"/>
      <c r="R205" s="215"/>
      <c r="S205" s="216"/>
      <c r="T205" s="217"/>
      <c r="U205" s="217"/>
      <c r="V205" s="217"/>
      <c r="W205" s="217"/>
      <c r="X205" s="217"/>
      <c r="Y205" s="217"/>
      <c r="Z205" s="217"/>
      <c r="AA205" s="217"/>
      <c r="AB205" s="217"/>
      <c r="AC205" s="217"/>
      <c r="AD205" s="217"/>
      <c r="AE205" s="218"/>
      <c r="AF205" s="219"/>
    </row>
    <row r="206" spans="2:33" ht="21.6" customHeight="1" thickBot="1" x14ac:dyDescent="0.6">
      <c r="B206" s="23" t="s">
        <v>796</v>
      </c>
      <c r="C206" s="220" t="s">
        <v>797</v>
      </c>
      <c r="D206" s="44"/>
      <c r="E206" s="42"/>
      <c r="F206" s="42"/>
      <c r="G206" s="214"/>
      <c r="H206" s="214"/>
      <c r="I206" s="214"/>
      <c r="J206" s="214"/>
      <c r="K206" s="214"/>
      <c r="L206" s="214"/>
      <c r="M206" s="214"/>
      <c r="N206" s="214"/>
      <c r="O206" s="214"/>
      <c r="P206" s="214"/>
      <c r="Q206" s="214"/>
      <c r="R206" s="215"/>
      <c r="S206" s="215"/>
      <c r="T206" s="53"/>
      <c r="U206" s="53"/>
      <c r="V206" s="53"/>
      <c r="W206" s="53"/>
      <c r="X206" s="53"/>
      <c r="Y206" s="53"/>
      <c r="Z206" s="53"/>
      <c r="AA206" s="53"/>
      <c r="AB206" s="53"/>
      <c r="AC206" s="53"/>
      <c r="AD206" s="53"/>
      <c r="AE206" s="221"/>
      <c r="AF206" s="222"/>
    </row>
    <row r="207" spans="2:33" ht="35.450000000000003" customHeight="1" thickBot="1" x14ac:dyDescent="0.25">
      <c r="B207" s="48" t="s">
        <v>237</v>
      </c>
      <c r="C207" s="137" t="s">
        <v>845</v>
      </c>
      <c r="D207" s="223">
        <f>SUM(D203:D206)</f>
        <v>201789150</v>
      </c>
      <c r="E207" s="223">
        <f t="shared" ref="E207" si="122">SUM(E203:E206)</f>
        <v>0</v>
      </c>
      <c r="F207" s="223">
        <f t="shared" ref="F207" si="123">SUM(F203:F206)</f>
        <v>0</v>
      </c>
    </row>
    <row r="209" spans="2:33" ht="13.5" thickBot="1" x14ac:dyDescent="0.25"/>
    <row r="210" spans="2:33" ht="31.9" customHeight="1" x14ac:dyDescent="0.6">
      <c r="C210" s="458" t="s">
        <v>1808</v>
      </c>
      <c r="D210" s="459">
        <f>D22+D39+D54+D70+D84+D98+D112+D129+D147+D160+D173+D184+D196+D207</f>
        <v>82522232377651.578</v>
      </c>
      <c r="E210" s="460"/>
      <c r="F210" s="460"/>
      <c r="G210" s="460"/>
      <c r="H210" s="460"/>
      <c r="I210" s="460"/>
      <c r="J210" s="460"/>
      <c r="K210" s="460"/>
      <c r="L210" s="460"/>
      <c r="M210" s="460"/>
      <c r="N210" s="460"/>
      <c r="O210" s="460"/>
      <c r="P210" s="460"/>
      <c r="Q210" s="460"/>
      <c r="R210" s="460"/>
      <c r="S210" s="460"/>
      <c r="T210" s="460"/>
      <c r="U210" s="460"/>
      <c r="V210" s="460"/>
      <c r="W210" s="460"/>
      <c r="X210" s="460"/>
      <c r="Y210" s="460"/>
      <c r="Z210" s="460"/>
      <c r="AA210" s="460"/>
      <c r="AB210" s="460"/>
      <c r="AC210" s="460"/>
      <c r="AD210" s="460"/>
      <c r="AE210" s="460"/>
      <c r="AF210" s="460"/>
      <c r="AG210" s="461">
        <f>AG22+AG39+AG54+AG70+AG84+AG98+AG112+AG129+AG147+AG160+AG173+AG184+AG196+AG207</f>
        <v>69877561230784.047</v>
      </c>
    </row>
    <row r="211" spans="2:33" ht="31.9" customHeight="1" x14ac:dyDescent="0.6">
      <c r="C211" s="462" t="s">
        <v>1830</v>
      </c>
      <c r="D211" s="457">
        <f>D193+D170+D141+D124+D108+D94+D80+D66+D49+D35+D18</f>
        <v>3248588524344</v>
      </c>
      <c r="E211" s="456"/>
      <c r="F211" s="456"/>
      <c r="G211" s="456"/>
      <c r="H211" s="456"/>
      <c r="I211" s="456"/>
      <c r="J211" s="456"/>
      <c r="K211" s="456"/>
      <c r="L211" s="456"/>
      <c r="M211" s="456"/>
      <c r="N211" s="456"/>
      <c r="O211" s="456"/>
      <c r="P211" s="456"/>
      <c r="Q211" s="456"/>
      <c r="R211" s="456"/>
      <c r="S211" s="456"/>
      <c r="T211" s="456"/>
      <c r="U211" s="456"/>
      <c r="V211" s="456"/>
      <c r="W211" s="456"/>
      <c r="X211" s="456"/>
      <c r="Y211" s="456"/>
      <c r="Z211" s="456"/>
      <c r="AA211" s="456"/>
      <c r="AB211" s="456"/>
      <c r="AC211" s="456"/>
      <c r="AD211" s="456"/>
      <c r="AE211" s="456"/>
      <c r="AF211" s="456"/>
      <c r="AG211" s="463"/>
    </row>
    <row r="212" spans="2:33" ht="31.9" customHeight="1" x14ac:dyDescent="0.6">
      <c r="C212" s="462" t="s">
        <v>1831</v>
      </c>
      <c r="D212" s="457">
        <f>D194+D182+D171+D142+D125+D109+D95+D81+D67+D50+D36+D19</f>
        <v>0</v>
      </c>
      <c r="E212" s="456"/>
      <c r="F212" s="456"/>
      <c r="G212" s="456"/>
      <c r="H212" s="456"/>
      <c r="I212" s="456"/>
      <c r="J212" s="456"/>
      <c r="K212" s="456"/>
      <c r="L212" s="456"/>
      <c r="M212" s="456"/>
      <c r="N212" s="456"/>
      <c r="O212" s="456"/>
      <c r="P212" s="456"/>
      <c r="Q212" s="456"/>
      <c r="R212" s="456"/>
      <c r="S212" s="456"/>
      <c r="T212" s="456"/>
      <c r="U212" s="456"/>
      <c r="V212" s="456"/>
      <c r="W212" s="456"/>
      <c r="X212" s="456"/>
      <c r="Y212" s="456"/>
      <c r="Z212" s="456"/>
      <c r="AA212" s="456"/>
      <c r="AB212" s="456"/>
      <c r="AC212" s="456"/>
      <c r="AD212" s="456"/>
      <c r="AE212" s="456"/>
      <c r="AF212" s="456"/>
      <c r="AG212" s="463"/>
    </row>
    <row r="213" spans="2:33" ht="31.9" customHeight="1" x14ac:dyDescent="0.6">
      <c r="C213" s="462" t="s">
        <v>1828</v>
      </c>
      <c r="D213" s="457">
        <f>D20+D37+D52+D68+D82+D96+D110+D126+D127+D158</f>
        <v>-3467717000000</v>
      </c>
      <c r="E213" s="456"/>
      <c r="F213" s="456"/>
      <c r="G213" s="456"/>
      <c r="H213" s="456"/>
      <c r="I213" s="456"/>
      <c r="J213" s="456"/>
      <c r="K213" s="456"/>
      <c r="L213" s="456"/>
      <c r="M213" s="456"/>
      <c r="N213" s="456"/>
      <c r="O213" s="456"/>
      <c r="P213" s="456"/>
      <c r="Q213" s="456"/>
      <c r="R213" s="456"/>
      <c r="S213" s="456"/>
      <c r="T213" s="456"/>
      <c r="U213" s="456"/>
      <c r="V213" s="456"/>
      <c r="W213" s="456"/>
      <c r="X213" s="456"/>
      <c r="Y213" s="456"/>
      <c r="Z213" s="456"/>
      <c r="AA213" s="456"/>
      <c r="AB213" s="456"/>
      <c r="AC213" s="456"/>
      <c r="AD213" s="456"/>
      <c r="AE213" s="456"/>
      <c r="AF213" s="456"/>
      <c r="AG213" s="463"/>
    </row>
    <row r="214" spans="2:33" ht="31.9" customHeight="1" thickBot="1" x14ac:dyDescent="0.65">
      <c r="C214" s="464" t="s">
        <v>1829</v>
      </c>
      <c r="D214" s="465">
        <f>D195+D183+D172+D159+D146+D128+D111+D97+D83+D69+D53+D38+D21</f>
        <v>-1256680668860.4299</v>
      </c>
      <c r="E214" s="466"/>
      <c r="F214" s="466"/>
      <c r="G214" s="466"/>
      <c r="H214" s="466"/>
      <c r="I214" s="466"/>
      <c r="J214" s="466"/>
      <c r="K214" s="466"/>
      <c r="L214" s="466"/>
      <c r="M214" s="466"/>
      <c r="N214" s="466"/>
      <c r="O214" s="466"/>
      <c r="P214" s="466"/>
      <c r="Q214" s="466"/>
      <c r="R214" s="466"/>
      <c r="S214" s="466"/>
      <c r="T214" s="466"/>
      <c r="U214" s="466"/>
      <c r="V214" s="466"/>
      <c r="W214" s="466"/>
      <c r="X214" s="466"/>
      <c r="Y214" s="466"/>
      <c r="Z214" s="466"/>
      <c r="AA214" s="466"/>
      <c r="AB214" s="466"/>
      <c r="AC214" s="466"/>
      <c r="AD214" s="466"/>
      <c r="AE214" s="466"/>
      <c r="AF214" s="466"/>
      <c r="AG214" s="467"/>
    </row>
    <row r="216" spans="2:33" ht="13.5" thickBot="1" x14ac:dyDescent="0.25"/>
    <row r="217" spans="2:33" ht="73.150000000000006" customHeight="1" thickBot="1" x14ac:dyDescent="0.25">
      <c r="B217" s="733" t="s">
        <v>800</v>
      </c>
      <c r="C217" s="734"/>
      <c r="D217" s="734"/>
      <c r="E217" s="734"/>
      <c r="F217" s="734"/>
      <c r="G217" s="228"/>
      <c r="H217" s="227"/>
      <c r="I217" s="227"/>
      <c r="J217" s="227"/>
      <c r="K217" s="227"/>
      <c r="L217" s="227"/>
      <c r="M217" s="227"/>
      <c r="N217" s="227"/>
      <c r="O217" s="227"/>
      <c r="P217" s="227"/>
      <c r="Q217" s="227"/>
      <c r="R217" s="227"/>
      <c r="S217" s="227"/>
      <c r="T217" s="227"/>
      <c r="U217" s="227"/>
      <c r="V217" s="227"/>
      <c r="W217" s="227"/>
      <c r="X217" s="227"/>
      <c r="Y217" s="227"/>
      <c r="Z217" s="227"/>
      <c r="AA217" s="227"/>
      <c r="AB217" s="227"/>
      <c r="AC217" s="227"/>
      <c r="AD217" s="227"/>
      <c r="AE217" s="227"/>
      <c r="AF217" s="227"/>
      <c r="AG217" s="229"/>
    </row>
    <row r="218" spans="2:33" ht="22.15" customHeight="1" thickBot="1" x14ac:dyDescent="0.6">
      <c r="B218" s="713" t="s">
        <v>849</v>
      </c>
      <c r="C218" s="714" t="s">
        <v>266</v>
      </c>
      <c r="D218" s="716" t="s">
        <v>798</v>
      </c>
      <c r="E218" s="716" t="s">
        <v>6</v>
      </c>
      <c r="F218" s="716" t="s">
        <v>630</v>
      </c>
      <c r="G218" s="721" t="s">
        <v>238</v>
      </c>
      <c r="H218" s="722"/>
      <c r="I218" s="722"/>
      <c r="J218" s="722"/>
      <c r="K218" s="722"/>
      <c r="L218" s="722"/>
      <c r="M218" s="722"/>
      <c r="N218" s="722"/>
      <c r="O218" s="722"/>
      <c r="P218" s="722"/>
      <c r="Q218" s="722"/>
      <c r="R218" s="722"/>
      <c r="S218" s="114"/>
      <c r="T218" s="705" t="s">
        <v>632</v>
      </c>
      <c r="U218" s="729" t="s">
        <v>633</v>
      </c>
      <c r="V218" s="729"/>
      <c r="W218" s="729"/>
      <c r="X218" s="729"/>
      <c r="Y218" s="729"/>
      <c r="Z218" s="729"/>
      <c r="AA218" s="729"/>
      <c r="AB218" s="729"/>
      <c r="AC218" s="729"/>
      <c r="AD218" s="729"/>
      <c r="AE218" s="729"/>
      <c r="AF218" s="705" t="s">
        <v>634</v>
      </c>
      <c r="AG218" s="711" t="s">
        <v>635</v>
      </c>
    </row>
    <row r="219" spans="2:33" ht="13.15" customHeight="1" x14ac:dyDescent="0.2">
      <c r="B219" s="672"/>
      <c r="C219" s="715"/>
      <c r="D219" s="717"/>
      <c r="E219" s="717"/>
      <c r="F219" s="717"/>
      <c r="G219" s="723" t="s">
        <v>239</v>
      </c>
      <c r="H219" s="726" t="s">
        <v>240</v>
      </c>
      <c r="I219" s="726" t="s">
        <v>241</v>
      </c>
      <c r="J219" s="726" t="s">
        <v>243</v>
      </c>
      <c r="K219" s="726" t="s">
        <v>242</v>
      </c>
      <c r="L219" s="726" t="s">
        <v>248</v>
      </c>
      <c r="M219" s="726" t="s">
        <v>249</v>
      </c>
      <c r="N219" s="726" t="s">
        <v>247</v>
      </c>
      <c r="O219" s="726" t="s">
        <v>246</v>
      </c>
      <c r="P219" s="726" t="s">
        <v>245</v>
      </c>
      <c r="Q219" s="726" t="s">
        <v>244</v>
      </c>
      <c r="R219" s="730" t="s">
        <v>250</v>
      </c>
      <c r="S219" s="723" t="s">
        <v>636</v>
      </c>
      <c r="T219" s="706" t="s">
        <v>269</v>
      </c>
      <c r="U219" s="708" t="s">
        <v>270</v>
      </c>
      <c r="V219" s="708" t="s">
        <v>240</v>
      </c>
      <c r="W219" s="708" t="s">
        <v>271</v>
      </c>
      <c r="X219" s="708" t="s">
        <v>272</v>
      </c>
      <c r="Y219" s="708" t="s">
        <v>273</v>
      </c>
      <c r="Z219" s="708" t="s">
        <v>274</v>
      </c>
      <c r="AA219" s="708" t="s">
        <v>275</v>
      </c>
      <c r="AB219" s="708" t="s">
        <v>276</v>
      </c>
      <c r="AC219" s="708" t="s">
        <v>277</v>
      </c>
      <c r="AD219" s="708" t="s">
        <v>278</v>
      </c>
      <c r="AE219" s="718" t="s">
        <v>279</v>
      </c>
      <c r="AF219" s="706"/>
      <c r="AG219" s="712"/>
    </row>
    <row r="220" spans="2:33" ht="39" customHeight="1" x14ac:dyDescent="0.2">
      <c r="B220" s="672"/>
      <c r="C220" s="715"/>
      <c r="D220" s="717"/>
      <c r="E220" s="717"/>
      <c r="F220" s="717"/>
      <c r="G220" s="724"/>
      <c r="H220" s="727"/>
      <c r="I220" s="727"/>
      <c r="J220" s="727"/>
      <c r="K220" s="727"/>
      <c r="L220" s="727"/>
      <c r="M220" s="727"/>
      <c r="N220" s="727"/>
      <c r="O220" s="727"/>
      <c r="P220" s="727"/>
      <c r="Q220" s="727"/>
      <c r="R220" s="731"/>
      <c r="S220" s="724"/>
      <c r="T220" s="706"/>
      <c r="U220" s="709"/>
      <c r="V220" s="709"/>
      <c r="W220" s="709"/>
      <c r="X220" s="709"/>
      <c r="Y220" s="709"/>
      <c r="Z220" s="709"/>
      <c r="AA220" s="709"/>
      <c r="AB220" s="709"/>
      <c r="AC220" s="709"/>
      <c r="AD220" s="709"/>
      <c r="AE220" s="719"/>
      <c r="AF220" s="706"/>
      <c r="AG220" s="712"/>
    </row>
    <row r="221" spans="2:33" ht="61.15" customHeight="1" thickBot="1" x14ac:dyDescent="0.25">
      <c r="B221" s="672"/>
      <c r="C221" s="715"/>
      <c r="D221" s="717"/>
      <c r="E221" s="717"/>
      <c r="F221" s="717"/>
      <c r="G221" s="725"/>
      <c r="H221" s="728"/>
      <c r="I221" s="728"/>
      <c r="J221" s="728"/>
      <c r="K221" s="728"/>
      <c r="L221" s="728"/>
      <c r="M221" s="728"/>
      <c r="N221" s="728"/>
      <c r="O221" s="728"/>
      <c r="P221" s="728"/>
      <c r="Q221" s="728"/>
      <c r="R221" s="732"/>
      <c r="S221" s="725"/>
      <c r="T221" s="706"/>
      <c r="U221" s="710"/>
      <c r="V221" s="710"/>
      <c r="W221" s="710"/>
      <c r="X221" s="710"/>
      <c r="Y221" s="710"/>
      <c r="Z221" s="710"/>
      <c r="AA221" s="710"/>
      <c r="AB221" s="710"/>
      <c r="AC221" s="710"/>
      <c r="AD221" s="710"/>
      <c r="AE221" s="720"/>
      <c r="AF221" s="707"/>
      <c r="AG221" s="712"/>
    </row>
    <row r="222" spans="2:33" ht="25.15" customHeight="1" x14ac:dyDescent="0.55000000000000004">
      <c r="B222" s="147" t="s">
        <v>664</v>
      </c>
      <c r="C222" s="148" t="s">
        <v>1922</v>
      </c>
      <c r="D222" s="445">
        <v>94044244480</v>
      </c>
      <c r="E222" s="41">
        <v>100</v>
      </c>
      <c r="F222" s="41">
        <f>(D222*E222)/100</f>
        <v>94044244480</v>
      </c>
      <c r="G222" s="66"/>
      <c r="H222" s="67"/>
      <c r="I222" s="67"/>
      <c r="J222" s="67"/>
      <c r="K222" s="67"/>
      <c r="L222" s="67"/>
      <c r="M222" s="67"/>
      <c r="N222" s="67"/>
      <c r="O222" s="67"/>
      <c r="P222" s="67"/>
      <c r="Q222" s="67"/>
      <c r="R222" s="68"/>
      <c r="S222" s="115"/>
      <c r="T222" s="38"/>
      <c r="U222" s="69"/>
      <c r="V222" s="70"/>
      <c r="W222" s="70"/>
      <c r="X222" s="70"/>
      <c r="Y222" s="70"/>
      <c r="Z222" s="70"/>
      <c r="AA222" s="70"/>
      <c r="AB222" s="70"/>
      <c r="AC222" s="70"/>
      <c r="AD222" s="70"/>
      <c r="AE222" s="71"/>
      <c r="AF222" s="72">
        <v>66423595292.900002</v>
      </c>
      <c r="AG222" s="117">
        <v>39924705675.599998</v>
      </c>
    </row>
    <row r="223" spans="2:33" ht="25.15" customHeight="1" x14ac:dyDescent="0.55000000000000004">
      <c r="B223" s="134" t="s">
        <v>857</v>
      </c>
      <c r="C223" s="135" t="s">
        <v>1923</v>
      </c>
      <c r="D223" s="45">
        <v>7710033572532</v>
      </c>
      <c r="E223" s="40">
        <v>100</v>
      </c>
      <c r="F223" s="40">
        <f t="shared" ref="F223:F225" si="124">(D223*E223)/100</f>
        <v>7710033572532</v>
      </c>
      <c r="G223" s="39"/>
      <c r="H223" s="36"/>
      <c r="I223" s="36"/>
      <c r="J223" s="36"/>
      <c r="K223" s="36"/>
      <c r="L223" s="36"/>
      <c r="M223" s="36"/>
      <c r="N223" s="36"/>
      <c r="O223" s="36"/>
      <c r="P223" s="36"/>
      <c r="Q223" s="36"/>
      <c r="R223" s="37"/>
      <c r="S223" s="115"/>
      <c r="T223" s="38"/>
      <c r="U223" s="34"/>
      <c r="V223" s="33"/>
      <c r="W223" s="33"/>
      <c r="X223" s="33"/>
      <c r="Y223" s="33"/>
      <c r="Z223" s="33"/>
      <c r="AA223" s="33"/>
      <c r="AB223" s="33"/>
      <c r="AC223" s="33"/>
      <c r="AD223" s="33"/>
      <c r="AE223" s="35"/>
      <c r="AF223" s="72">
        <v>5331370238507.4209</v>
      </c>
      <c r="AG223" s="73">
        <v>3974543359053.5791</v>
      </c>
    </row>
    <row r="224" spans="2:33" ht="25.15" customHeight="1" thickBot="1" x14ac:dyDescent="0.6">
      <c r="B224" s="149" t="s">
        <v>665</v>
      </c>
      <c r="C224" s="150" t="s">
        <v>1924</v>
      </c>
      <c r="D224" s="44">
        <v>0</v>
      </c>
      <c r="E224" s="42">
        <v>100</v>
      </c>
      <c r="F224" s="42">
        <f t="shared" si="124"/>
        <v>0</v>
      </c>
      <c r="G224" s="39"/>
      <c r="H224" s="36"/>
      <c r="I224" s="36"/>
      <c r="J224" s="36"/>
      <c r="K224" s="36"/>
      <c r="L224" s="36"/>
      <c r="M224" s="36"/>
      <c r="N224" s="36"/>
      <c r="O224" s="36"/>
      <c r="P224" s="36"/>
      <c r="Q224" s="36"/>
      <c r="R224" s="37"/>
      <c r="S224" s="115"/>
      <c r="T224" s="38"/>
      <c r="U224" s="34"/>
      <c r="V224" s="33"/>
      <c r="W224" s="33"/>
      <c r="X224" s="33"/>
      <c r="Y224" s="33"/>
      <c r="Z224" s="33"/>
      <c r="AA224" s="33"/>
      <c r="AB224" s="33"/>
      <c r="AC224" s="33"/>
      <c r="AD224" s="33"/>
      <c r="AE224" s="35"/>
      <c r="AF224" s="72">
        <f>IF(T224&gt;R224,(R224*0),T224*0)</f>
        <v>0</v>
      </c>
      <c r="AG224" s="73">
        <f>IF(G224&gt;0,T224-G224,D224-AF224)</f>
        <v>0</v>
      </c>
    </row>
    <row r="225" spans="2:33" ht="25.15" customHeight="1" thickBot="1" x14ac:dyDescent="0.6">
      <c r="B225" s="151" t="s">
        <v>666</v>
      </c>
      <c r="C225" s="152" t="s">
        <v>1891</v>
      </c>
      <c r="D225" s="45">
        <v>4469763920</v>
      </c>
      <c r="E225" s="42">
        <v>100</v>
      </c>
      <c r="F225" s="42">
        <f t="shared" si="124"/>
        <v>4469763920</v>
      </c>
      <c r="G225" s="36"/>
      <c r="H225" s="36"/>
      <c r="I225" s="36"/>
      <c r="J225" s="36"/>
      <c r="K225" s="36"/>
      <c r="L225" s="36"/>
      <c r="M225" s="36"/>
      <c r="N225" s="36"/>
      <c r="O225" s="36"/>
      <c r="P225" s="36"/>
      <c r="Q225" s="36"/>
      <c r="R225" s="37"/>
      <c r="S225" s="115"/>
      <c r="T225" s="38"/>
      <c r="U225" s="34"/>
      <c r="V225" s="33"/>
      <c r="W225" s="33"/>
      <c r="X225" s="33"/>
      <c r="Y225" s="33"/>
      <c r="Z225" s="33"/>
      <c r="AA225" s="33"/>
      <c r="AB225" s="33"/>
      <c r="AC225" s="33"/>
      <c r="AD225" s="33"/>
      <c r="AE225" s="35"/>
      <c r="AF225" s="72">
        <v>0</v>
      </c>
      <c r="AG225" s="153">
        <v>4469763920</v>
      </c>
    </row>
    <row r="226" spans="2:33" ht="25.15" customHeight="1" x14ac:dyDescent="0.55000000000000004">
      <c r="B226" s="132" t="s">
        <v>667</v>
      </c>
      <c r="C226" s="133" t="s">
        <v>668</v>
      </c>
      <c r="D226" s="43">
        <v>0</v>
      </c>
      <c r="E226" s="154"/>
      <c r="F226" s="155"/>
      <c r="G226" s="52"/>
      <c r="H226" s="156"/>
      <c r="I226" s="156"/>
      <c r="J226" s="156"/>
      <c r="K226" s="156"/>
      <c r="L226" s="156"/>
      <c r="M226" s="156"/>
      <c r="N226" s="156"/>
      <c r="O226" s="156"/>
      <c r="P226" s="156"/>
      <c r="Q226" s="156"/>
      <c r="R226" s="157"/>
      <c r="S226" s="157"/>
      <c r="T226" s="158"/>
      <c r="U226" s="157"/>
      <c r="V226" s="157"/>
      <c r="W226" s="157"/>
      <c r="X226" s="157"/>
      <c r="Y226" s="157"/>
      <c r="Z226" s="157"/>
      <c r="AA226" s="157"/>
      <c r="AB226" s="157"/>
      <c r="AC226" s="157"/>
      <c r="AD226" s="157"/>
      <c r="AE226" s="157"/>
      <c r="AF226" s="157"/>
      <c r="AG226" s="58"/>
    </row>
    <row r="227" spans="2:33" ht="25.15" customHeight="1" thickBot="1" x14ac:dyDescent="0.6">
      <c r="B227" s="134" t="s">
        <v>669</v>
      </c>
      <c r="C227" s="135" t="s">
        <v>670</v>
      </c>
      <c r="D227" s="44">
        <v>0</v>
      </c>
      <c r="E227" s="159"/>
      <c r="F227" s="160"/>
      <c r="G227" s="52"/>
      <c r="H227" s="52"/>
      <c r="I227" s="52"/>
      <c r="J227" s="52"/>
      <c r="K227" s="52"/>
      <c r="L227" s="52"/>
      <c r="M227" s="52"/>
      <c r="N227" s="52"/>
      <c r="O227" s="52"/>
      <c r="P227" s="52"/>
      <c r="Q227" s="52"/>
      <c r="R227" s="53"/>
      <c r="S227" s="53"/>
      <c r="T227" s="54"/>
      <c r="U227" s="53"/>
      <c r="V227" s="53"/>
      <c r="W227" s="53"/>
      <c r="X227" s="53"/>
      <c r="Y227" s="53"/>
      <c r="Z227" s="53"/>
      <c r="AA227" s="53"/>
      <c r="AB227" s="53"/>
      <c r="AC227" s="53"/>
      <c r="AD227" s="53"/>
      <c r="AE227" s="53"/>
      <c r="AF227" s="53"/>
      <c r="AG227" s="58"/>
    </row>
    <row r="228" spans="2:33" ht="21.6" customHeight="1" x14ac:dyDescent="0.55000000000000004">
      <c r="B228" s="134" t="s">
        <v>121</v>
      </c>
      <c r="C228" s="135" t="s">
        <v>671</v>
      </c>
      <c r="D228" s="119">
        <v>0</v>
      </c>
      <c r="E228" s="120"/>
      <c r="F228" s="120"/>
      <c r="G228" s="52"/>
      <c r="H228" s="52"/>
      <c r="I228" s="52"/>
      <c r="J228" s="52"/>
      <c r="K228" s="52"/>
      <c r="L228" s="52"/>
      <c r="M228" s="52"/>
      <c r="N228" s="52"/>
      <c r="O228" s="52"/>
      <c r="P228" s="52"/>
      <c r="Q228" s="52"/>
      <c r="R228" s="53"/>
      <c r="S228" s="53"/>
      <c r="T228" s="54"/>
      <c r="U228" s="53"/>
      <c r="V228" s="53"/>
      <c r="W228" s="53"/>
      <c r="X228" s="53"/>
      <c r="Y228" s="53"/>
      <c r="Z228" s="53"/>
      <c r="AA228" s="53"/>
      <c r="AB228" s="53"/>
      <c r="AC228" s="53"/>
      <c r="AD228" s="53"/>
      <c r="AE228" s="53"/>
      <c r="AF228" s="53"/>
      <c r="AG228" s="58"/>
    </row>
    <row r="229" spans="2:33" ht="21.6" customHeight="1" x14ac:dyDescent="0.55000000000000004">
      <c r="B229" s="134" t="s">
        <v>165</v>
      </c>
      <c r="C229" s="135" t="s">
        <v>672</v>
      </c>
      <c r="D229" s="62">
        <v>0</v>
      </c>
      <c r="E229" s="120"/>
      <c r="F229" s="120"/>
      <c r="G229" s="52"/>
      <c r="H229" s="52"/>
      <c r="I229" s="52"/>
      <c r="J229" s="52"/>
      <c r="K229" s="52"/>
      <c r="L229" s="52"/>
      <c r="M229" s="52"/>
      <c r="N229" s="52"/>
      <c r="O229" s="52"/>
      <c r="P229" s="52"/>
      <c r="Q229" s="52"/>
      <c r="R229" s="53"/>
      <c r="S229" s="53"/>
      <c r="T229" s="54"/>
      <c r="U229" s="53"/>
      <c r="V229" s="53"/>
      <c r="W229" s="53"/>
      <c r="X229" s="53"/>
      <c r="Y229" s="53"/>
      <c r="Z229" s="53"/>
      <c r="AA229" s="53"/>
      <c r="AB229" s="53"/>
      <c r="AC229" s="53"/>
      <c r="AD229" s="53"/>
      <c r="AE229" s="53"/>
      <c r="AF229" s="53"/>
      <c r="AG229" s="58"/>
    </row>
    <row r="230" spans="2:33" ht="21.6" customHeight="1" x14ac:dyDescent="0.55000000000000004">
      <c r="B230" s="134" t="s">
        <v>235</v>
      </c>
      <c r="C230" s="135" t="s">
        <v>673</v>
      </c>
      <c r="D230" s="62">
        <v>-2223628000000</v>
      </c>
      <c r="E230" s="120"/>
      <c r="F230" s="120"/>
      <c r="G230" s="52"/>
      <c r="H230" s="52"/>
      <c r="I230" s="52"/>
      <c r="J230" s="52"/>
      <c r="K230" s="52"/>
      <c r="L230" s="52"/>
      <c r="M230" s="52"/>
      <c r="N230" s="52"/>
      <c r="O230" s="52"/>
      <c r="P230" s="52"/>
      <c r="Q230" s="52"/>
      <c r="R230" s="53"/>
      <c r="S230" s="53"/>
      <c r="T230" s="54"/>
      <c r="U230" s="53"/>
      <c r="V230" s="53"/>
      <c r="W230" s="53"/>
      <c r="X230" s="53"/>
      <c r="Y230" s="53"/>
      <c r="Z230" s="53"/>
      <c r="AA230" s="53"/>
      <c r="AB230" s="53"/>
      <c r="AC230" s="53"/>
      <c r="AD230" s="53"/>
      <c r="AE230" s="53"/>
      <c r="AF230" s="53"/>
      <c r="AG230" s="58"/>
    </row>
    <row r="231" spans="2:33" ht="21.6" customHeight="1" thickBot="1" x14ac:dyDescent="0.6">
      <c r="B231" s="134" t="s">
        <v>122</v>
      </c>
      <c r="C231" s="136" t="s">
        <v>674</v>
      </c>
      <c r="D231" s="63">
        <f>-(D222+D223+D224+D225+D226+D227+D228+D229+D230)*1.5%</f>
        <v>-83773793713.979996</v>
      </c>
      <c r="E231" s="121"/>
      <c r="F231" s="121"/>
      <c r="G231" s="52"/>
      <c r="H231" s="52"/>
      <c r="I231" s="52"/>
      <c r="J231" s="52"/>
      <c r="K231" s="52"/>
      <c r="L231" s="52"/>
      <c r="M231" s="52"/>
      <c r="N231" s="52"/>
      <c r="O231" s="52"/>
      <c r="P231" s="52"/>
      <c r="Q231" s="52"/>
      <c r="R231" s="53"/>
      <c r="S231" s="53"/>
      <c r="T231" s="54"/>
      <c r="U231" s="53"/>
      <c r="V231" s="53"/>
      <c r="W231" s="53"/>
      <c r="X231" s="53"/>
      <c r="Y231" s="53"/>
      <c r="Z231" s="53"/>
      <c r="AA231" s="53"/>
      <c r="AB231" s="53"/>
      <c r="AC231" s="53"/>
      <c r="AD231" s="53"/>
      <c r="AE231" s="53"/>
      <c r="AF231" s="53"/>
      <c r="AG231" s="59"/>
    </row>
    <row r="232" spans="2:33" ht="35.450000000000003" customHeight="1" thickBot="1" x14ac:dyDescent="0.25">
      <c r="B232" s="48" t="s">
        <v>237</v>
      </c>
      <c r="C232" s="61" t="s">
        <v>675</v>
      </c>
      <c r="D232" s="122">
        <f>SUM(D222:D231)</f>
        <v>5501145787218.0195</v>
      </c>
      <c r="E232" s="82"/>
      <c r="F232" s="122">
        <f>SUM(F222:F231)</f>
        <v>7808547580932</v>
      </c>
      <c r="G232" s="14"/>
      <c r="H232" s="14"/>
      <c r="I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60">
        <f>SUM(AG222:AG231)</f>
        <v>4018937828649.1792</v>
      </c>
    </row>
    <row r="234" spans="2:33" ht="13.5" thickBot="1" x14ac:dyDescent="0.25"/>
    <row r="235" spans="2:33" ht="22.15" customHeight="1" thickBot="1" x14ac:dyDescent="0.6">
      <c r="B235" s="713" t="s">
        <v>849</v>
      </c>
      <c r="C235" s="714" t="s">
        <v>266</v>
      </c>
      <c r="D235" s="716" t="s">
        <v>798</v>
      </c>
      <c r="E235" s="716" t="s">
        <v>6</v>
      </c>
      <c r="F235" s="716" t="s">
        <v>630</v>
      </c>
      <c r="G235" s="721" t="s">
        <v>238</v>
      </c>
      <c r="H235" s="722"/>
      <c r="I235" s="722"/>
      <c r="J235" s="722"/>
      <c r="K235" s="722"/>
      <c r="L235" s="722"/>
      <c r="M235" s="722"/>
      <c r="N235" s="722"/>
      <c r="O235" s="722"/>
      <c r="P235" s="722"/>
      <c r="Q235" s="722"/>
      <c r="R235" s="722"/>
      <c r="S235" s="114"/>
      <c r="T235" s="705" t="s">
        <v>632</v>
      </c>
      <c r="U235" s="729" t="s">
        <v>633</v>
      </c>
      <c r="V235" s="729"/>
      <c r="W235" s="729"/>
      <c r="X235" s="729"/>
      <c r="Y235" s="729"/>
      <c r="Z235" s="729"/>
      <c r="AA235" s="729"/>
      <c r="AB235" s="729"/>
      <c r="AC235" s="729"/>
      <c r="AD235" s="729"/>
      <c r="AE235" s="729"/>
      <c r="AF235" s="705" t="s">
        <v>634</v>
      </c>
      <c r="AG235" s="711" t="s">
        <v>635</v>
      </c>
    </row>
    <row r="236" spans="2:33" ht="13.15" customHeight="1" x14ac:dyDescent="0.2">
      <c r="B236" s="672"/>
      <c r="C236" s="715"/>
      <c r="D236" s="717"/>
      <c r="E236" s="717"/>
      <c r="F236" s="717"/>
      <c r="G236" s="723" t="s">
        <v>239</v>
      </c>
      <c r="H236" s="726" t="s">
        <v>240</v>
      </c>
      <c r="I236" s="726" t="s">
        <v>241</v>
      </c>
      <c r="J236" s="726" t="s">
        <v>243</v>
      </c>
      <c r="K236" s="726" t="s">
        <v>242</v>
      </c>
      <c r="L236" s="726" t="s">
        <v>248</v>
      </c>
      <c r="M236" s="726" t="s">
        <v>249</v>
      </c>
      <c r="N236" s="726" t="s">
        <v>247</v>
      </c>
      <c r="O236" s="726" t="s">
        <v>246</v>
      </c>
      <c r="P236" s="726" t="s">
        <v>245</v>
      </c>
      <c r="Q236" s="726" t="s">
        <v>244</v>
      </c>
      <c r="R236" s="730" t="s">
        <v>250</v>
      </c>
      <c r="S236" s="723" t="s">
        <v>636</v>
      </c>
      <c r="T236" s="706" t="s">
        <v>269</v>
      </c>
      <c r="U236" s="708" t="s">
        <v>270</v>
      </c>
      <c r="V236" s="708" t="s">
        <v>240</v>
      </c>
      <c r="W236" s="708" t="s">
        <v>271</v>
      </c>
      <c r="X236" s="708" t="s">
        <v>272</v>
      </c>
      <c r="Y236" s="708" t="s">
        <v>273</v>
      </c>
      <c r="Z236" s="708" t="s">
        <v>274</v>
      </c>
      <c r="AA236" s="708" t="s">
        <v>275</v>
      </c>
      <c r="AB236" s="708" t="s">
        <v>276</v>
      </c>
      <c r="AC236" s="708" t="s">
        <v>277</v>
      </c>
      <c r="AD236" s="708" t="s">
        <v>278</v>
      </c>
      <c r="AE236" s="718" t="s">
        <v>279</v>
      </c>
      <c r="AF236" s="706"/>
      <c r="AG236" s="712"/>
    </row>
    <row r="237" spans="2:33" ht="39" customHeight="1" x14ac:dyDescent="0.2">
      <c r="B237" s="672"/>
      <c r="C237" s="715"/>
      <c r="D237" s="717"/>
      <c r="E237" s="717"/>
      <c r="F237" s="717"/>
      <c r="G237" s="724"/>
      <c r="H237" s="727"/>
      <c r="I237" s="727"/>
      <c r="J237" s="727"/>
      <c r="K237" s="727"/>
      <c r="L237" s="727"/>
      <c r="M237" s="727"/>
      <c r="N237" s="727"/>
      <c r="O237" s="727"/>
      <c r="P237" s="727"/>
      <c r="Q237" s="727"/>
      <c r="R237" s="731"/>
      <c r="S237" s="724"/>
      <c r="T237" s="706"/>
      <c r="U237" s="709"/>
      <c r="V237" s="709"/>
      <c r="W237" s="709"/>
      <c r="X237" s="709"/>
      <c r="Y237" s="709"/>
      <c r="Z237" s="709"/>
      <c r="AA237" s="709"/>
      <c r="AB237" s="709"/>
      <c r="AC237" s="709"/>
      <c r="AD237" s="709"/>
      <c r="AE237" s="719"/>
      <c r="AF237" s="706"/>
      <c r="AG237" s="712"/>
    </row>
    <row r="238" spans="2:33" ht="61.15" customHeight="1" thickBot="1" x14ac:dyDescent="0.25">
      <c r="B238" s="672"/>
      <c r="C238" s="715"/>
      <c r="D238" s="717"/>
      <c r="E238" s="717"/>
      <c r="F238" s="717"/>
      <c r="G238" s="725"/>
      <c r="H238" s="728"/>
      <c r="I238" s="728"/>
      <c r="J238" s="728"/>
      <c r="K238" s="728"/>
      <c r="L238" s="728"/>
      <c r="M238" s="728"/>
      <c r="N238" s="728"/>
      <c r="O238" s="728"/>
      <c r="P238" s="728"/>
      <c r="Q238" s="728"/>
      <c r="R238" s="732"/>
      <c r="S238" s="725"/>
      <c r="T238" s="706"/>
      <c r="U238" s="710"/>
      <c r="V238" s="710"/>
      <c r="W238" s="710"/>
      <c r="X238" s="710"/>
      <c r="Y238" s="710"/>
      <c r="Z238" s="710"/>
      <c r="AA238" s="710"/>
      <c r="AB238" s="710"/>
      <c r="AC238" s="710"/>
      <c r="AD238" s="710"/>
      <c r="AE238" s="720"/>
      <c r="AF238" s="707"/>
      <c r="AG238" s="712"/>
    </row>
    <row r="239" spans="2:33" ht="25.15" customHeight="1" x14ac:dyDescent="0.55000000000000004">
      <c r="B239" s="147" t="s">
        <v>677</v>
      </c>
      <c r="C239" s="148" t="s">
        <v>1925</v>
      </c>
      <c r="D239" s="43">
        <v>0</v>
      </c>
      <c r="E239" s="41">
        <v>100</v>
      </c>
      <c r="F239" s="41">
        <f>(D239*E239)/100</f>
        <v>0</v>
      </c>
      <c r="G239" s="66"/>
      <c r="H239" s="67"/>
      <c r="I239" s="67"/>
      <c r="J239" s="67"/>
      <c r="K239" s="67"/>
      <c r="L239" s="67"/>
      <c r="M239" s="67"/>
      <c r="N239" s="67"/>
      <c r="O239" s="67"/>
      <c r="P239" s="67"/>
      <c r="Q239" s="67">
        <v>550000000</v>
      </c>
      <c r="R239" s="68">
        <f>SUM(G239:Q239)</f>
        <v>550000000</v>
      </c>
      <c r="S239" s="115">
        <f t="shared" ref="S239:S243" si="125">IF(R239&gt;T239,0,T239-R239)</f>
        <v>0</v>
      </c>
      <c r="T239" s="38">
        <f>D239</f>
        <v>0</v>
      </c>
      <c r="U239" s="69">
        <v>0</v>
      </c>
      <c r="V239" s="70">
        <v>0</v>
      </c>
      <c r="W239" s="70">
        <v>0.94</v>
      </c>
      <c r="X239" s="70">
        <v>0.94</v>
      </c>
      <c r="Y239" s="70">
        <f>1-0.12</f>
        <v>0.88</v>
      </c>
      <c r="Z239" s="70">
        <f>1-0.15</f>
        <v>0.85</v>
      </c>
      <c r="AA239" s="70">
        <f>1-0.25</f>
        <v>0.75</v>
      </c>
      <c r="AB239" s="70">
        <f>1-0.15</f>
        <v>0.85</v>
      </c>
      <c r="AC239" s="70">
        <f>1-0.25</f>
        <v>0.75</v>
      </c>
      <c r="AD239" s="70">
        <f>1-0.15</f>
        <v>0.85</v>
      </c>
      <c r="AE239" s="71">
        <f>1-0.3</f>
        <v>0.7</v>
      </c>
      <c r="AF239" s="72">
        <f>IF(T239&gt;R239,(R239*0.7),T239*0.7)</f>
        <v>0</v>
      </c>
      <c r="AG239" s="117">
        <f>IF(G239&gt;0,T239-G239,D239-AF239)</f>
        <v>0</v>
      </c>
    </row>
    <row r="240" spans="2:33" ht="25.15" hidden="1" customHeight="1" x14ac:dyDescent="0.55000000000000004">
      <c r="B240" s="134" t="s">
        <v>677</v>
      </c>
      <c r="C240" s="135" t="s">
        <v>678</v>
      </c>
      <c r="D240" s="45"/>
      <c r="E240" s="40">
        <v>100</v>
      </c>
      <c r="F240" s="40">
        <f t="shared" ref="F240:F243" si="126">(D240*E240)/100</f>
        <v>0</v>
      </c>
      <c r="G240" s="39"/>
      <c r="H240" s="36"/>
      <c r="I240" s="36"/>
      <c r="J240" s="36"/>
      <c r="K240" s="36"/>
      <c r="L240" s="36"/>
      <c r="M240" s="36"/>
      <c r="N240" s="36"/>
      <c r="O240" s="36"/>
      <c r="P240" s="36"/>
      <c r="Q240" s="36"/>
      <c r="R240" s="37">
        <f t="shared" ref="R240:R243" si="127">SUM(G240:Q240)</f>
        <v>0</v>
      </c>
      <c r="S240" s="115">
        <f t="shared" si="125"/>
        <v>0</v>
      </c>
      <c r="T240" s="38">
        <f>D240</f>
        <v>0</v>
      </c>
      <c r="U240" s="34">
        <v>0</v>
      </c>
      <c r="V240" s="33">
        <v>0</v>
      </c>
      <c r="W240" s="33">
        <v>0.94</v>
      </c>
      <c r="X240" s="33">
        <v>0.94</v>
      </c>
      <c r="Y240" s="33">
        <f>1-0.12</f>
        <v>0.88</v>
      </c>
      <c r="Z240" s="33">
        <f>1-0.15</f>
        <v>0.85</v>
      </c>
      <c r="AA240" s="33">
        <f>1-0.25</f>
        <v>0.75</v>
      </c>
      <c r="AB240" s="33">
        <f>1-0.15</f>
        <v>0.85</v>
      </c>
      <c r="AC240" s="33">
        <f>1-0.25</f>
        <v>0.75</v>
      </c>
      <c r="AD240" s="33">
        <f>1-0.15</f>
        <v>0.85</v>
      </c>
      <c r="AE240" s="35">
        <f>1-0.3</f>
        <v>0.7</v>
      </c>
      <c r="AF240" s="72">
        <f>IF(T240&gt;R240,(R240*0.7),T240*0.7)</f>
        <v>0</v>
      </c>
      <c r="AG240" s="73">
        <f>IF(G240&gt;0,T240-G240,D240-AF240)</f>
        <v>0</v>
      </c>
    </row>
    <row r="241" spans="2:33" ht="25.15" hidden="1" customHeight="1" x14ac:dyDescent="0.55000000000000004">
      <c r="B241" s="149" t="s">
        <v>677</v>
      </c>
      <c r="C241" s="150" t="s">
        <v>679</v>
      </c>
      <c r="D241" s="44"/>
      <c r="E241" s="42">
        <v>100</v>
      </c>
      <c r="F241" s="42">
        <f t="shared" si="126"/>
        <v>0</v>
      </c>
      <c r="G241" s="39"/>
      <c r="H241" s="36"/>
      <c r="I241" s="36"/>
      <c r="J241" s="36"/>
      <c r="K241" s="36"/>
      <c r="L241" s="36"/>
      <c r="M241" s="36"/>
      <c r="N241" s="36"/>
      <c r="O241" s="36"/>
      <c r="P241" s="36"/>
      <c r="Q241" s="36"/>
      <c r="R241" s="37">
        <f t="shared" si="127"/>
        <v>0</v>
      </c>
      <c r="S241" s="115">
        <f t="shared" si="125"/>
        <v>0</v>
      </c>
      <c r="T241" s="38">
        <f>D241</f>
        <v>0</v>
      </c>
      <c r="U241" s="34">
        <v>0</v>
      </c>
      <c r="V241" s="33">
        <v>0</v>
      </c>
      <c r="W241" s="33">
        <v>0.94</v>
      </c>
      <c r="X241" s="33">
        <v>0.94</v>
      </c>
      <c r="Y241" s="33">
        <f>1-0.12</f>
        <v>0.88</v>
      </c>
      <c r="Z241" s="33">
        <f>1-0.15</f>
        <v>0.85</v>
      </c>
      <c r="AA241" s="33">
        <f>1-0.25</f>
        <v>0.75</v>
      </c>
      <c r="AB241" s="33">
        <f>1-0.15</f>
        <v>0.85</v>
      </c>
      <c r="AC241" s="33">
        <f>1-0.25</f>
        <v>0.75</v>
      </c>
      <c r="AD241" s="33">
        <f>1-0.15</f>
        <v>0.85</v>
      </c>
      <c r="AE241" s="35">
        <f>1-0.3</f>
        <v>0.7</v>
      </c>
      <c r="AF241" s="72">
        <f>IF(T241&gt;R241,(R241*0),T241*0)</f>
        <v>0</v>
      </c>
      <c r="AG241" s="73">
        <f>IF(G241&gt;0,T241-G241,D241-AF241)</f>
        <v>0</v>
      </c>
    </row>
    <row r="242" spans="2:33" ht="25.15" hidden="1" customHeight="1" x14ac:dyDescent="0.55000000000000004">
      <c r="B242" s="147" t="s">
        <v>680</v>
      </c>
      <c r="C242" s="148" t="s">
        <v>681</v>
      </c>
      <c r="D242" s="43"/>
      <c r="E242" s="41">
        <v>100</v>
      </c>
      <c r="F242" s="41">
        <f t="shared" si="126"/>
        <v>0</v>
      </c>
      <c r="G242" s="39"/>
      <c r="H242" s="36"/>
      <c r="I242" s="36"/>
      <c r="J242" s="36"/>
      <c r="K242" s="36">
        <v>350000000</v>
      </c>
      <c r="L242" s="36"/>
      <c r="M242" s="36"/>
      <c r="N242" s="36"/>
      <c r="O242" s="36"/>
      <c r="P242" s="36"/>
      <c r="Q242" s="36"/>
      <c r="R242" s="37">
        <f t="shared" si="127"/>
        <v>350000000</v>
      </c>
      <c r="S242" s="115">
        <f t="shared" si="125"/>
        <v>0</v>
      </c>
      <c r="T242" s="38">
        <f>D242</f>
        <v>0</v>
      </c>
      <c r="U242" s="34">
        <v>0</v>
      </c>
      <c r="V242" s="33">
        <v>0</v>
      </c>
      <c r="W242" s="33">
        <v>0.94</v>
      </c>
      <c r="X242" s="33">
        <v>0.94</v>
      </c>
      <c r="Y242" s="33">
        <f t="shared" ref="Y242:Y243" si="128">1-0.12</f>
        <v>0.88</v>
      </c>
      <c r="Z242" s="33">
        <f t="shared" ref="Z242:Z243" si="129">1-0.15</f>
        <v>0.85</v>
      </c>
      <c r="AA242" s="33">
        <f t="shared" ref="AA242:AA243" si="130">1-0.25</f>
        <v>0.75</v>
      </c>
      <c r="AB242" s="33">
        <f t="shared" ref="AB242:AB243" si="131">1-0.15</f>
        <v>0.85</v>
      </c>
      <c r="AC242" s="33">
        <f t="shared" ref="AC242:AC243" si="132">1-0.25</f>
        <v>0.75</v>
      </c>
      <c r="AD242" s="33">
        <f t="shared" ref="AD242:AD243" si="133">1-0.15</f>
        <v>0.85</v>
      </c>
      <c r="AE242" s="35">
        <f t="shared" ref="AE242:AE243" si="134">1-0.3</f>
        <v>0.7</v>
      </c>
      <c r="AF242" s="72">
        <f>IF(T242&gt;R242,(R242*0.88),T242*0.88)</f>
        <v>0</v>
      </c>
      <c r="AG242" s="73">
        <f>D242-AF242</f>
        <v>0</v>
      </c>
    </row>
    <row r="243" spans="2:33" ht="25.15" customHeight="1" thickBot="1" x14ac:dyDescent="0.6">
      <c r="B243" s="149" t="s">
        <v>680</v>
      </c>
      <c r="C243" s="150" t="s">
        <v>1893</v>
      </c>
      <c r="D243" s="44">
        <v>23372430473</v>
      </c>
      <c r="E243" s="42">
        <v>100</v>
      </c>
      <c r="F243" s="42">
        <f t="shared" si="126"/>
        <v>23372430473</v>
      </c>
      <c r="G243" s="39"/>
      <c r="H243" s="36"/>
      <c r="I243" s="36">
        <v>600000000</v>
      </c>
      <c r="J243" s="36"/>
      <c r="K243" s="36"/>
      <c r="L243" s="36"/>
      <c r="M243" s="36"/>
      <c r="N243" s="36"/>
      <c r="O243" s="36"/>
      <c r="P243" s="36"/>
      <c r="Q243" s="36"/>
      <c r="R243" s="37">
        <f t="shared" si="127"/>
        <v>600000000</v>
      </c>
      <c r="S243" s="115">
        <f t="shared" si="125"/>
        <v>22772430473</v>
      </c>
      <c r="T243" s="38">
        <f>D243</f>
        <v>23372430473</v>
      </c>
      <c r="U243" s="34">
        <v>0</v>
      </c>
      <c r="V243" s="33">
        <v>0</v>
      </c>
      <c r="W243" s="33">
        <v>0.94</v>
      </c>
      <c r="X243" s="33">
        <v>0.94</v>
      </c>
      <c r="Y243" s="33">
        <f t="shared" si="128"/>
        <v>0.88</v>
      </c>
      <c r="Z243" s="33">
        <f t="shared" si="129"/>
        <v>0.85</v>
      </c>
      <c r="AA243" s="33">
        <f t="shared" si="130"/>
        <v>0.75</v>
      </c>
      <c r="AB243" s="33">
        <f t="shared" si="131"/>
        <v>0.85</v>
      </c>
      <c r="AC243" s="33">
        <f t="shared" si="132"/>
        <v>0.75</v>
      </c>
      <c r="AD243" s="33">
        <f t="shared" si="133"/>
        <v>0.85</v>
      </c>
      <c r="AE243" s="35">
        <f t="shared" si="134"/>
        <v>0.7</v>
      </c>
      <c r="AF243" s="72">
        <v>5777500000</v>
      </c>
      <c r="AG243" s="73">
        <v>19866955562</v>
      </c>
    </row>
    <row r="244" spans="2:33" ht="25.15" customHeight="1" thickBot="1" x14ac:dyDescent="0.6">
      <c r="B244" s="132" t="s">
        <v>682</v>
      </c>
      <c r="C244" s="161" t="s">
        <v>683</v>
      </c>
      <c r="D244" s="162"/>
      <c r="E244" s="163"/>
      <c r="F244" s="163"/>
      <c r="G244" s="39"/>
      <c r="H244" s="36"/>
      <c r="I244" s="36"/>
      <c r="J244" s="36"/>
      <c r="K244" s="36"/>
      <c r="L244" s="36"/>
      <c r="M244" s="36"/>
      <c r="N244" s="36"/>
      <c r="O244" s="36"/>
      <c r="P244" s="36"/>
      <c r="Q244" s="36"/>
      <c r="R244" s="37"/>
      <c r="S244" s="115"/>
      <c r="T244" s="38"/>
      <c r="U244" s="34"/>
      <c r="V244" s="33"/>
      <c r="W244" s="33"/>
      <c r="X244" s="33"/>
      <c r="Y244" s="33"/>
      <c r="Z244" s="33"/>
      <c r="AA244" s="33"/>
      <c r="AB244" s="33"/>
      <c r="AC244" s="33"/>
      <c r="AD244" s="33"/>
      <c r="AE244" s="35"/>
      <c r="AF244" s="72"/>
      <c r="AG244" s="73"/>
    </row>
    <row r="245" spans="2:33" ht="21.6" customHeight="1" x14ac:dyDescent="0.55000000000000004">
      <c r="B245" s="50" t="s">
        <v>121</v>
      </c>
      <c r="C245" s="164" t="s">
        <v>684</v>
      </c>
      <c r="D245" s="119"/>
      <c r="E245" s="120"/>
      <c r="F245" s="120"/>
      <c r="G245" s="52"/>
      <c r="H245" s="52"/>
      <c r="I245" s="52"/>
      <c r="J245" s="52"/>
      <c r="K245" s="52"/>
      <c r="L245" s="52"/>
      <c r="M245" s="52"/>
      <c r="N245" s="52"/>
      <c r="O245" s="52"/>
      <c r="P245" s="52"/>
      <c r="Q245" s="52"/>
      <c r="R245" s="53"/>
      <c r="S245" s="53"/>
      <c r="T245" s="54"/>
      <c r="U245" s="53"/>
      <c r="V245" s="53"/>
      <c r="W245" s="53"/>
      <c r="X245" s="53"/>
      <c r="Y245" s="53"/>
      <c r="Z245" s="53"/>
      <c r="AA245" s="53"/>
      <c r="AB245" s="53"/>
      <c r="AC245" s="53"/>
      <c r="AD245" s="53"/>
      <c r="AE245" s="53"/>
      <c r="AF245" s="53"/>
      <c r="AG245" s="58"/>
    </row>
    <row r="246" spans="2:33" ht="21.6" customHeight="1" x14ac:dyDescent="0.55000000000000004">
      <c r="B246" s="50" t="s">
        <v>165</v>
      </c>
      <c r="C246" s="164" t="s">
        <v>685</v>
      </c>
      <c r="D246" s="62"/>
      <c r="E246" s="120"/>
      <c r="F246" s="120"/>
      <c r="G246" s="52"/>
      <c r="H246" s="52"/>
      <c r="I246" s="52"/>
      <c r="J246" s="52"/>
      <c r="K246" s="52"/>
      <c r="L246" s="52"/>
      <c r="M246" s="52"/>
      <c r="N246" s="52"/>
      <c r="O246" s="52"/>
      <c r="P246" s="52"/>
      <c r="Q246" s="52"/>
      <c r="R246" s="53"/>
      <c r="S246" s="53"/>
      <c r="T246" s="54"/>
      <c r="U246" s="53"/>
      <c r="V246" s="53"/>
      <c r="W246" s="53"/>
      <c r="X246" s="53"/>
      <c r="Y246" s="53"/>
      <c r="Z246" s="53"/>
      <c r="AA246" s="53"/>
      <c r="AB246" s="53"/>
      <c r="AC246" s="53"/>
      <c r="AD246" s="53"/>
      <c r="AE246" s="53"/>
      <c r="AF246" s="53"/>
      <c r="AG246" s="58"/>
    </row>
    <row r="247" spans="2:33" ht="21.6" customHeight="1" x14ac:dyDescent="0.55000000000000004">
      <c r="B247" s="134" t="s">
        <v>235</v>
      </c>
      <c r="C247" s="164" t="s">
        <v>686</v>
      </c>
      <c r="D247" s="62"/>
      <c r="E247" s="120"/>
      <c r="F247" s="120"/>
      <c r="G247" s="52"/>
      <c r="H247" s="52"/>
      <c r="I247" s="52"/>
      <c r="J247" s="52"/>
      <c r="K247" s="52"/>
      <c r="L247" s="52"/>
      <c r="M247" s="52"/>
      <c r="N247" s="52"/>
      <c r="O247" s="52"/>
      <c r="P247" s="52"/>
      <c r="Q247" s="52"/>
      <c r="R247" s="53"/>
      <c r="S247" s="53"/>
      <c r="T247" s="54"/>
      <c r="U247" s="53"/>
      <c r="V247" s="53"/>
      <c r="W247" s="53"/>
      <c r="X247" s="53"/>
      <c r="Y247" s="53"/>
      <c r="Z247" s="53"/>
      <c r="AA247" s="53"/>
      <c r="AB247" s="53"/>
      <c r="AC247" s="53"/>
      <c r="AD247" s="53"/>
      <c r="AE247" s="53"/>
      <c r="AF247" s="53"/>
      <c r="AG247" s="58"/>
    </row>
    <row r="248" spans="2:33" ht="21.6" customHeight="1" thickBot="1" x14ac:dyDescent="0.6">
      <c r="B248" s="134" t="s">
        <v>122</v>
      </c>
      <c r="C248" s="164" t="s">
        <v>687</v>
      </c>
      <c r="D248" s="63">
        <f>-(D239+D243+D244+D245+D246+D247)*1.5%</f>
        <v>-350586457.09499997</v>
      </c>
      <c r="E248" s="121"/>
      <c r="F248" s="121"/>
      <c r="G248" s="52"/>
      <c r="H248" s="52"/>
      <c r="I248" s="52"/>
      <c r="J248" s="52"/>
      <c r="K248" s="52"/>
      <c r="L248" s="52"/>
      <c r="M248" s="52"/>
      <c r="N248" s="52"/>
      <c r="O248" s="52"/>
      <c r="P248" s="52"/>
      <c r="Q248" s="52"/>
      <c r="R248" s="53"/>
      <c r="S248" s="53"/>
      <c r="T248" s="54"/>
      <c r="U248" s="53"/>
      <c r="V248" s="53"/>
      <c r="W248" s="53"/>
      <c r="X248" s="53"/>
      <c r="Y248" s="53"/>
      <c r="Z248" s="53"/>
      <c r="AA248" s="53"/>
      <c r="AB248" s="53"/>
      <c r="AC248" s="53"/>
      <c r="AD248" s="53"/>
      <c r="AE248" s="53"/>
      <c r="AF248" s="53"/>
      <c r="AG248" s="59"/>
    </row>
    <row r="249" spans="2:33" ht="35.450000000000003" customHeight="1" thickBot="1" x14ac:dyDescent="0.25">
      <c r="B249" s="48" t="s">
        <v>237</v>
      </c>
      <c r="C249" s="61" t="s">
        <v>844</v>
      </c>
      <c r="D249" s="122">
        <f>SUM(D239:D248)</f>
        <v>23021844015.904999</v>
      </c>
      <c r="E249" s="82"/>
      <c r="F249" s="122">
        <f>SUM(F239:F248)</f>
        <v>23372430473</v>
      </c>
      <c r="G249" s="14"/>
      <c r="H249" s="14"/>
      <c r="I249" s="14"/>
      <c r="J249" s="14"/>
      <c r="K249" s="14"/>
      <c r="L249" s="14"/>
      <c r="M249" s="14"/>
      <c r="N249" s="14"/>
      <c r="O249" s="14"/>
      <c r="P249" s="14"/>
      <c r="Q249" s="14"/>
      <c r="R249" s="14"/>
      <c r="S249" s="14"/>
      <c r="T249" s="14"/>
      <c r="U249" s="14"/>
      <c r="V249" s="14"/>
      <c r="W249" s="14"/>
      <c r="X249" s="14"/>
      <c r="Y249" s="14"/>
      <c r="Z249" s="14"/>
      <c r="AA249" s="14"/>
      <c r="AB249" s="14"/>
      <c r="AC249" s="14"/>
      <c r="AD249" s="14"/>
      <c r="AE249" s="14"/>
      <c r="AF249" s="14"/>
      <c r="AG249" s="60">
        <f>SUM(AG239:AG248)</f>
        <v>19866955562</v>
      </c>
    </row>
    <row r="251" spans="2:33" ht="13.5" thickBot="1" x14ac:dyDescent="0.25"/>
    <row r="252" spans="2:33" ht="22.15" customHeight="1" thickBot="1" x14ac:dyDescent="0.6">
      <c r="B252" s="713" t="s">
        <v>849</v>
      </c>
      <c r="C252" s="714" t="s">
        <v>266</v>
      </c>
      <c r="D252" s="716" t="s">
        <v>798</v>
      </c>
      <c r="E252" s="716" t="s">
        <v>6</v>
      </c>
      <c r="F252" s="716" t="s">
        <v>630</v>
      </c>
      <c r="G252" s="721" t="s">
        <v>238</v>
      </c>
      <c r="H252" s="722"/>
      <c r="I252" s="722"/>
      <c r="J252" s="722"/>
      <c r="K252" s="722"/>
      <c r="L252" s="722"/>
      <c r="M252" s="722"/>
      <c r="N252" s="722"/>
      <c r="O252" s="722"/>
      <c r="P252" s="722"/>
      <c r="Q252" s="722"/>
      <c r="R252" s="722"/>
      <c r="S252" s="114"/>
      <c r="T252" s="705" t="s">
        <v>632</v>
      </c>
      <c r="U252" s="729" t="s">
        <v>633</v>
      </c>
      <c r="V252" s="729"/>
      <c r="W252" s="729"/>
      <c r="X252" s="729"/>
      <c r="Y252" s="729"/>
      <c r="Z252" s="729"/>
      <c r="AA252" s="729"/>
      <c r="AB252" s="729"/>
      <c r="AC252" s="729"/>
      <c r="AD252" s="729"/>
      <c r="AE252" s="729"/>
      <c r="AF252" s="705" t="s">
        <v>634</v>
      </c>
      <c r="AG252" s="711" t="s">
        <v>635</v>
      </c>
    </row>
    <row r="253" spans="2:33" ht="13.15" customHeight="1" x14ac:dyDescent="0.2">
      <c r="B253" s="672"/>
      <c r="C253" s="715"/>
      <c r="D253" s="717"/>
      <c r="E253" s="717"/>
      <c r="F253" s="717"/>
      <c r="G253" s="723" t="s">
        <v>239</v>
      </c>
      <c r="H253" s="726" t="s">
        <v>240</v>
      </c>
      <c r="I253" s="726" t="s">
        <v>241</v>
      </c>
      <c r="J253" s="726" t="s">
        <v>243</v>
      </c>
      <c r="K253" s="726" t="s">
        <v>242</v>
      </c>
      <c r="L253" s="726" t="s">
        <v>248</v>
      </c>
      <c r="M253" s="726" t="s">
        <v>249</v>
      </c>
      <c r="N253" s="726" t="s">
        <v>247</v>
      </c>
      <c r="O253" s="726" t="s">
        <v>246</v>
      </c>
      <c r="P253" s="726" t="s">
        <v>245</v>
      </c>
      <c r="Q253" s="726" t="s">
        <v>244</v>
      </c>
      <c r="R253" s="730" t="s">
        <v>250</v>
      </c>
      <c r="S253" s="723" t="s">
        <v>636</v>
      </c>
      <c r="T253" s="706" t="s">
        <v>269</v>
      </c>
      <c r="U253" s="708" t="s">
        <v>270</v>
      </c>
      <c r="V253" s="708" t="s">
        <v>240</v>
      </c>
      <c r="W253" s="708" t="s">
        <v>271</v>
      </c>
      <c r="X253" s="708" t="s">
        <v>272</v>
      </c>
      <c r="Y253" s="708" t="s">
        <v>273</v>
      </c>
      <c r="Z253" s="708" t="s">
        <v>274</v>
      </c>
      <c r="AA253" s="708" t="s">
        <v>275</v>
      </c>
      <c r="AB253" s="708" t="s">
        <v>276</v>
      </c>
      <c r="AC253" s="708" t="s">
        <v>277</v>
      </c>
      <c r="AD253" s="708" t="s">
        <v>278</v>
      </c>
      <c r="AE253" s="718" t="s">
        <v>279</v>
      </c>
      <c r="AF253" s="706"/>
      <c r="AG253" s="712"/>
    </row>
    <row r="254" spans="2:33" ht="39" customHeight="1" x14ac:dyDescent="0.2">
      <c r="B254" s="672"/>
      <c r="C254" s="715"/>
      <c r="D254" s="717"/>
      <c r="E254" s="717"/>
      <c r="F254" s="717"/>
      <c r="G254" s="724"/>
      <c r="H254" s="727"/>
      <c r="I254" s="727"/>
      <c r="J254" s="727"/>
      <c r="K254" s="727"/>
      <c r="L254" s="727"/>
      <c r="M254" s="727"/>
      <c r="N254" s="727"/>
      <c r="O254" s="727"/>
      <c r="P254" s="727"/>
      <c r="Q254" s="727"/>
      <c r="R254" s="731"/>
      <c r="S254" s="724"/>
      <c r="T254" s="706"/>
      <c r="U254" s="709"/>
      <c r="V254" s="709"/>
      <c r="W254" s="709"/>
      <c r="X254" s="709"/>
      <c r="Y254" s="709"/>
      <c r="Z254" s="709"/>
      <c r="AA254" s="709"/>
      <c r="AB254" s="709"/>
      <c r="AC254" s="709"/>
      <c r="AD254" s="709"/>
      <c r="AE254" s="719"/>
      <c r="AF254" s="706"/>
      <c r="AG254" s="712"/>
    </row>
    <row r="255" spans="2:33" ht="61.15" customHeight="1" thickBot="1" x14ac:dyDescent="0.25">
      <c r="B255" s="672"/>
      <c r="C255" s="715"/>
      <c r="D255" s="717"/>
      <c r="E255" s="717"/>
      <c r="F255" s="717"/>
      <c r="G255" s="725"/>
      <c r="H255" s="728"/>
      <c r="I255" s="728"/>
      <c r="J255" s="728"/>
      <c r="K255" s="728"/>
      <c r="L255" s="728"/>
      <c r="M255" s="728"/>
      <c r="N255" s="728"/>
      <c r="O255" s="728"/>
      <c r="P255" s="728"/>
      <c r="Q255" s="728"/>
      <c r="R255" s="732"/>
      <c r="S255" s="725"/>
      <c r="T255" s="706"/>
      <c r="U255" s="710"/>
      <c r="V255" s="710"/>
      <c r="W255" s="710"/>
      <c r="X255" s="710"/>
      <c r="Y255" s="710"/>
      <c r="Z255" s="710"/>
      <c r="AA255" s="710"/>
      <c r="AB255" s="710"/>
      <c r="AC255" s="710"/>
      <c r="AD255" s="710"/>
      <c r="AE255" s="720"/>
      <c r="AF255" s="707"/>
      <c r="AG255" s="712"/>
    </row>
    <row r="256" spans="2:33" ht="25.15" customHeight="1" x14ac:dyDescent="0.55000000000000004">
      <c r="B256" s="165" t="s">
        <v>869</v>
      </c>
      <c r="C256" s="166" t="s">
        <v>1894</v>
      </c>
      <c r="D256" s="43">
        <v>0</v>
      </c>
      <c r="E256" s="41">
        <v>100</v>
      </c>
      <c r="F256" s="41">
        <f>(D256*E256)/100</f>
        <v>0</v>
      </c>
      <c r="G256" s="66"/>
      <c r="H256" s="67"/>
      <c r="I256" s="67"/>
      <c r="J256" s="67"/>
      <c r="K256" s="67"/>
      <c r="L256" s="67"/>
      <c r="M256" s="67"/>
      <c r="N256" s="67"/>
      <c r="O256" s="67"/>
      <c r="P256" s="67"/>
      <c r="Q256" s="67">
        <v>550000000</v>
      </c>
      <c r="R256" s="68">
        <f>SUM(G256:Q256)</f>
        <v>550000000</v>
      </c>
      <c r="S256" s="115">
        <f t="shared" ref="S256:S257" si="135">IF(R256&gt;T256,0,T256-R256)</f>
        <v>0</v>
      </c>
      <c r="T256" s="38">
        <f>D256</f>
        <v>0</v>
      </c>
      <c r="U256" s="69">
        <v>0</v>
      </c>
      <c r="V256" s="70">
        <v>0</v>
      </c>
      <c r="W256" s="70">
        <v>0.94</v>
      </c>
      <c r="X256" s="70">
        <v>0.94</v>
      </c>
      <c r="Y256" s="70">
        <f>1-0.12</f>
        <v>0.88</v>
      </c>
      <c r="Z256" s="70">
        <f>1-0.15</f>
        <v>0.85</v>
      </c>
      <c r="AA256" s="70">
        <f>1-0.25</f>
        <v>0.75</v>
      </c>
      <c r="AB256" s="70">
        <f>1-0.15</f>
        <v>0.85</v>
      </c>
      <c r="AC256" s="70">
        <f>1-0.25</f>
        <v>0.75</v>
      </c>
      <c r="AD256" s="70">
        <f>1-0.15</f>
        <v>0.85</v>
      </c>
      <c r="AE256" s="71">
        <f>1-0.3</f>
        <v>0.7</v>
      </c>
      <c r="AF256" s="72">
        <f>IF(T256&gt;R256,(R256*0.7),T256*0.7)</f>
        <v>0</v>
      </c>
      <c r="AG256" s="117">
        <f>IF(G256&gt;0,T256-G256,D256-AF256)</f>
        <v>0</v>
      </c>
    </row>
    <row r="257" spans="2:33" ht="25.15" customHeight="1" thickBot="1" x14ac:dyDescent="0.6">
      <c r="B257" s="167" t="s">
        <v>689</v>
      </c>
      <c r="C257" s="136" t="s">
        <v>1926</v>
      </c>
      <c r="D257" s="44">
        <v>68288134253</v>
      </c>
      <c r="E257" s="42">
        <v>100</v>
      </c>
      <c r="F257" s="42">
        <f t="shared" ref="F257" si="136">(D257*E257)/100</f>
        <v>68288134253</v>
      </c>
      <c r="G257" s="39"/>
      <c r="H257" s="36"/>
      <c r="I257" s="36">
        <v>600000000</v>
      </c>
      <c r="J257" s="36"/>
      <c r="K257" s="36"/>
      <c r="L257" s="36"/>
      <c r="M257" s="36"/>
      <c r="N257" s="36"/>
      <c r="O257" s="36"/>
      <c r="P257" s="36"/>
      <c r="Q257" s="36"/>
      <c r="R257" s="37">
        <f t="shared" ref="R257" si="137">SUM(G257:Q257)</f>
        <v>600000000</v>
      </c>
      <c r="S257" s="115">
        <f t="shared" si="135"/>
        <v>67688134253</v>
      </c>
      <c r="T257" s="38">
        <f>D257</f>
        <v>68288134253</v>
      </c>
      <c r="U257" s="34">
        <v>0</v>
      </c>
      <c r="V257" s="33">
        <v>0</v>
      </c>
      <c r="W257" s="33">
        <v>0.94</v>
      </c>
      <c r="X257" s="33">
        <v>0.94</v>
      </c>
      <c r="Y257" s="33">
        <f t="shared" ref="Y257" si="138">1-0.12</f>
        <v>0.88</v>
      </c>
      <c r="Z257" s="33">
        <f t="shared" ref="Z257" si="139">1-0.15</f>
        <v>0.85</v>
      </c>
      <c r="AA257" s="33">
        <f t="shared" ref="AA257" si="140">1-0.25</f>
        <v>0.75</v>
      </c>
      <c r="AB257" s="33">
        <f t="shared" ref="AB257" si="141">1-0.15</f>
        <v>0.85</v>
      </c>
      <c r="AC257" s="33">
        <f t="shared" ref="AC257" si="142">1-0.25</f>
        <v>0.75</v>
      </c>
      <c r="AD257" s="33">
        <f t="shared" ref="AD257" si="143">1-0.15</f>
        <v>0.85</v>
      </c>
      <c r="AE257" s="35">
        <f t="shared" ref="AE257" si="144">1-0.3</f>
        <v>0.7</v>
      </c>
      <c r="AF257" s="72">
        <v>86603403027.600006</v>
      </c>
      <c r="AG257" s="73">
        <v>12633021935</v>
      </c>
    </row>
    <row r="258" spans="2:33" ht="25.15" customHeight="1" thickBot="1" x14ac:dyDescent="0.6">
      <c r="B258" s="23" t="s">
        <v>690</v>
      </c>
      <c r="C258" s="169" t="s">
        <v>691</v>
      </c>
      <c r="D258" s="162"/>
      <c r="E258" s="163"/>
      <c r="F258" s="163"/>
      <c r="G258" s="39"/>
      <c r="H258" s="36"/>
      <c r="I258" s="36"/>
      <c r="J258" s="36"/>
      <c r="K258" s="36"/>
      <c r="L258" s="36"/>
      <c r="M258" s="36"/>
      <c r="N258" s="36"/>
      <c r="O258" s="36"/>
      <c r="P258" s="36"/>
      <c r="Q258" s="36"/>
      <c r="R258" s="37"/>
      <c r="S258" s="115"/>
      <c r="T258" s="38"/>
      <c r="U258" s="34"/>
      <c r="V258" s="33"/>
      <c r="W258" s="33"/>
      <c r="X258" s="33"/>
      <c r="Y258" s="33"/>
      <c r="Z258" s="33"/>
      <c r="AA258" s="33"/>
      <c r="AB258" s="33"/>
      <c r="AC258" s="33"/>
      <c r="AD258" s="33"/>
      <c r="AE258" s="35"/>
      <c r="AF258" s="72"/>
      <c r="AG258" s="73"/>
    </row>
    <row r="259" spans="2:33" ht="21.6" customHeight="1" x14ac:dyDescent="0.55000000000000004">
      <c r="B259" s="50" t="s">
        <v>121</v>
      </c>
      <c r="C259" s="169" t="s">
        <v>692</v>
      </c>
      <c r="D259" s="119"/>
      <c r="E259" s="120"/>
      <c r="F259" s="120"/>
      <c r="G259" s="52"/>
      <c r="H259" s="52"/>
      <c r="I259" s="52"/>
      <c r="J259" s="52"/>
      <c r="K259" s="52"/>
      <c r="L259" s="52"/>
      <c r="M259" s="52"/>
      <c r="N259" s="52"/>
      <c r="O259" s="52"/>
      <c r="P259" s="52"/>
      <c r="Q259" s="52"/>
      <c r="R259" s="53"/>
      <c r="S259" s="53"/>
      <c r="T259" s="54"/>
      <c r="U259" s="53"/>
      <c r="V259" s="53"/>
      <c r="W259" s="53"/>
      <c r="X259" s="53"/>
      <c r="Y259" s="53"/>
      <c r="Z259" s="53"/>
      <c r="AA259" s="53"/>
      <c r="AB259" s="53"/>
      <c r="AC259" s="53"/>
      <c r="AD259" s="53"/>
      <c r="AE259" s="53"/>
      <c r="AF259" s="53"/>
      <c r="AG259" s="58"/>
    </row>
    <row r="260" spans="2:33" ht="21.6" customHeight="1" x14ac:dyDescent="0.55000000000000004">
      <c r="B260" s="50" t="s">
        <v>165</v>
      </c>
      <c r="C260" s="169" t="s">
        <v>693</v>
      </c>
      <c r="D260" s="62"/>
      <c r="E260" s="120"/>
      <c r="F260" s="120"/>
      <c r="G260" s="52"/>
      <c r="H260" s="52"/>
      <c r="I260" s="52"/>
      <c r="J260" s="52"/>
      <c r="K260" s="52"/>
      <c r="L260" s="52"/>
      <c r="M260" s="52"/>
      <c r="N260" s="52"/>
      <c r="O260" s="52"/>
      <c r="P260" s="52"/>
      <c r="Q260" s="52"/>
      <c r="R260" s="53"/>
      <c r="S260" s="53"/>
      <c r="T260" s="54"/>
      <c r="U260" s="53"/>
      <c r="V260" s="53"/>
      <c r="W260" s="53"/>
      <c r="X260" s="53"/>
      <c r="Y260" s="53"/>
      <c r="Z260" s="53"/>
      <c r="AA260" s="53"/>
      <c r="AB260" s="53"/>
      <c r="AC260" s="53"/>
      <c r="AD260" s="53"/>
      <c r="AE260" s="53"/>
      <c r="AF260" s="53"/>
      <c r="AG260" s="58"/>
    </row>
    <row r="261" spans="2:33" ht="21.6" customHeight="1" x14ac:dyDescent="0.55000000000000004">
      <c r="B261" s="23" t="s">
        <v>694</v>
      </c>
      <c r="C261" s="169" t="s">
        <v>695</v>
      </c>
      <c r="D261" s="62"/>
      <c r="E261" s="120"/>
      <c r="F261" s="120"/>
      <c r="G261" s="52"/>
      <c r="H261" s="52"/>
      <c r="I261" s="52"/>
      <c r="J261" s="52"/>
      <c r="K261" s="52"/>
      <c r="L261" s="52"/>
      <c r="M261" s="52"/>
      <c r="N261" s="52"/>
      <c r="O261" s="52"/>
      <c r="P261" s="52"/>
      <c r="Q261" s="52"/>
      <c r="R261" s="53"/>
      <c r="S261" s="53"/>
      <c r="T261" s="54"/>
      <c r="U261" s="53"/>
      <c r="V261" s="53"/>
      <c r="W261" s="53"/>
      <c r="X261" s="53"/>
      <c r="Y261" s="53"/>
      <c r="Z261" s="53"/>
      <c r="AA261" s="53"/>
      <c r="AB261" s="53"/>
      <c r="AC261" s="53"/>
      <c r="AD261" s="53"/>
      <c r="AE261" s="53"/>
      <c r="AF261" s="53"/>
      <c r="AG261" s="58"/>
    </row>
    <row r="262" spans="2:33" ht="21.6" customHeight="1" x14ac:dyDescent="0.55000000000000004">
      <c r="B262" s="23" t="s">
        <v>235</v>
      </c>
      <c r="C262" s="170" t="s">
        <v>696</v>
      </c>
      <c r="D262" s="62"/>
      <c r="E262" s="120"/>
      <c r="F262" s="120"/>
      <c r="G262" s="52"/>
      <c r="H262" s="52"/>
      <c r="I262" s="52"/>
      <c r="J262" s="52"/>
      <c r="K262" s="52"/>
      <c r="L262" s="52"/>
      <c r="M262" s="52"/>
      <c r="N262" s="52"/>
      <c r="O262" s="52"/>
      <c r="P262" s="52"/>
      <c r="Q262" s="52"/>
      <c r="R262" s="53"/>
      <c r="S262" s="53"/>
      <c r="T262" s="54"/>
      <c r="U262" s="53"/>
      <c r="V262" s="53"/>
      <c r="W262" s="53"/>
      <c r="X262" s="53"/>
      <c r="Y262" s="53"/>
      <c r="Z262" s="53"/>
      <c r="AA262" s="53"/>
      <c r="AB262" s="53"/>
      <c r="AC262" s="53"/>
      <c r="AD262" s="53"/>
      <c r="AE262" s="53"/>
      <c r="AF262" s="53"/>
      <c r="AG262" s="58"/>
    </row>
    <row r="263" spans="2:33" ht="21.6" customHeight="1" thickBot="1" x14ac:dyDescent="0.6">
      <c r="B263" s="171" t="s">
        <v>122</v>
      </c>
      <c r="C263" s="169" t="s">
        <v>697</v>
      </c>
      <c r="D263" s="63">
        <f>-(D256+D257+D258+D261+D262)*1.5%</f>
        <v>-1024322013.795</v>
      </c>
      <c r="E263" s="121"/>
      <c r="F263" s="121"/>
      <c r="G263" s="52"/>
      <c r="H263" s="52"/>
      <c r="I263" s="52"/>
      <c r="J263" s="52"/>
      <c r="K263" s="52"/>
      <c r="L263" s="52"/>
      <c r="M263" s="52"/>
      <c r="N263" s="52"/>
      <c r="O263" s="52"/>
      <c r="P263" s="52"/>
      <c r="Q263" s="52"/>
      <c r="R263" s="53"/>
      <c r="S263" s="53"/>
      <c r="T263" s="54"/>
      <c r="U263" s="53"/>
      <c r="V263" s="53"/>
      <c r="W263" s="53"/>
      <c r="X263" s="53"/>
      <c r="Y263" s="53"/>
      <c r="Z263" s="53"/>
      <c r="AA263" s="53"/>
      <c r="AB263" s="53"/>
      <c r="AC263" s="53"/>
      <c r="AD263" s="53"/>
      <c r="AE263" s="53"/>
      <c r="AF263" s="53"/>
      <c r="AG263" s="59"/>
    </row>
    <row r="264" spans="2:33" ht="35.450000000000003" customHeight="1" thickBot="1" x14ac:dyDescent="0.25">
      <c r="B264" s="48" t="s">
        <v>237</v>
      </c>
      <c r="C264" s="61" t="s">
        <v>843</v>
      </c>
      <c r="D264" s="122">
        <f>SUM(D256:D263)</f>
        <v>67263812239.205002</v>
      </c>
      <c r="E264" s="82"/>
      <c r="F264" s="122">
        <f>SUM(F256:F263)</f>
        <v>68288134253</v>
      </c>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60">
        <f>SUM(AG256:AG263)</f>
        <v>12633021935</v>
      </c>
    </row>
    <row r="266" spans="2:33" ht="13.5" thickBot="1" x14ac:dyDescent="0.25"/>
    <row r="267" spans="2:33" ht="22.15" customHeight="1" thickBot="1" x14ac:dyDescent="0.6">
      <c r="B267" s="713" t="s">
        <v>849</v>
      </c>
      <c r="C267" s="714" t="s">
        <v>266</v>
      </c>
      <c r="D267" s="716" t="s">
        <v>798</v>
      </c>
      <c r="E267" s="716" t="s">
        <v>6</v>
      </c>
      <c r="F267" s="716" t="s">
        <v>630</v>
      </c>
      <c r="G267" s="721" t="s">
        <v>238</v>
      </c>
      <c r="H267" s="722"/>
      <c r="I267" s="722"/>
      <c r="J267" s="722"/>
      <c r="K267" s="722"/>
      <c r="L267" s="722"/>
      <c r="M267" s="722"/>
      <c r="N267" s="722"/>
      <c r="O267" s="722"/>
      <c r="P267" s="722"/>
      <c r="Q267" s="722"/>
      <c r="R267" s="722"/>
      <c r="S267" s="114"/>
      <c r="T267" s="705" t="s">
        <v>632</v>
      </c>
      <c r="U267" s="729" t="s">
        <v>633</v>
      </c>
      <c r="V267" s="729"/>
      <c r="W267" s="729"/>
      <c r="X267" s="729"/>
      <c r="Y267" s="729"/>
      <c r="Z267" s="729"/>
      <c r="AA267" s="729"/>
      <c r="AB267" s="729"/>
      <c r="AC267" s="729"/>
      <c r="AD267" s="729"/>
      <c r="AE267" s="729"/>
      <c r="AF267" s="705" t="s">
        <v>634</v>
      </c>
      <c r="AG267" s="711" t="s">
        <v>635</v>
      </c>
    </row>
    <row r="268" spans="2:33" ht="13.15" customHeight="1" x14ac:dyDescent="0.2">
      <c r="B268" s="672"/>
      <c r="C268" s="715"/>
      <c r="D268" s="717"/>
      <c r="E268" s="717"/>
      <c r="F268" s="717"/>
      <c r="G268" s="723" t="s">
        <v>239</v>
      </c>
      <c r="H268" s="726" t="s">
        <v>240</v>
      </c>
      <c r="I268" s="726" t="s">
        <v>241</v>
      </c>
      <c r="J268" s="726" t="s">
        <v>243</v>
      </c>
      <c r="K268" s="726" t="s">
        <v>242</v>
      </c>
      <c r="L268" s="726" t="s">
        <v>248</v>
      </c>
      <c r="M268" s="726" t="s">
        <v>249</v>
      </c>
      <c r="N268" s="726" t="s">
        <v>247</v>
      </c>
      <c r="O268" s="726" t="s">
        <v>246</v>
      </c>
      <c r="P268" s="726" t="s">
        <v>245</v>
      </c>
      <c r="Q268" s="726" t="s">
        <v>244</v>
      </c>
      <c r="R268" s="730" t="s">
        <v>250</v>
      </c>
      <c r="S268" s="723" t="s">
        <v>636</v>
      </c>
      <c r="T268" s="706" t="s">
        <v>269</v>
      </c>
      <c r="U268" s="708" t="s">
        <v>270</v>
      </c>
      <c r="V268" s="708" t="s">
        <v>240</v>
      </c>
      <c r="W268" s="708" t="s">
        <v>271</v>
      </c>
      <c r="X268" s="708" t="s">
        <v>272</v>
      </c>
      <c r="Y268" s="708" t="s">
        <v>273</v>
      </c>
      <c r="Z268" s="708" t="s">
        <v>274</v>
      </c>
      <c r="AA268" s="708" t="s">
        <v>275</v>
      </c>
      <c r="AB268" s="708" t="s">
        <v>276</v>
      </c>
      <c r="AC268" s="708" t="s">
        <v>277</v>
      </c>
      <c r="AD268" s="708" t="s">
        <v>278</v>
      </c>
      <c r="AE268" s="718" t="s">
        <v>279</v>
      </c>
      <c r="AF268" s="706"/>
      <c r="AG268" s="712"/>
    </row>
    <row r="269" spans="2:33" ht="39" customHeight="1" x14ac:dyDescent="0.2">
      <c r="B269" s="672"/>
      <c r="C269" s="715"/>
      <c r="D269" s="717"/>
      <c r="E269" s="717"/>
      <c r="F269" s="717"/>
      <c r="G269" s="724"/>
      <c r="H269" s="727"/>
      <c r="I269" s="727"/>
      <c r="J269" s="727"/>
      <c r="K269" s="727"/>
      <c r="L269" s="727"/>
      <c r="M269" s="727"/>
      <c r="N269" s="727"/>
      <c r="O269" s="727"/>
      <c r="P269" s="727"/>
      <c r="Q269" s="727"/>
      <c r="R269" s="731"/>
      <c r="S269" s="724"/>
      <c r="T269" s="706"/>
      <c r="U269" s="709"/>
      <c r="V269" s="709"/>
      <c r="W269" s="709"/>
      <c r="X269" s="709"/>
      <c r="Y269" s="709"/>
      <c r="Z269" s="709"/>
      <c r="AA269" s="709"/>
      <c r="AB269" s="709"/>
      <c r="AC269" s="709"/>
      <c r="AD269" s="709"/>
      <c r="AE269" s="719"/>
      <c r="AF269" s="706"/>
      <c r="AG269" s="712"/>
    </row>
    <row r="270" spans="2:33" ht="61.15" customHeight="1" thickBot="1" x14ac:dyDescent="0.25">
      <c r="B270" s="672"/>
      <c r="C270" s="715"/>
      <c r="D270" s="717"/>
      <c r="E270" s="717"/>
      <c r="F270" s="717"/>
      <c r="G270" s="725"/>
      <c r="H270" s="728"/>
      <c r="I270" s="728"/>
      <c r="J270" s="728"/>
      <c r="K270" s="728"/>
      <c r="L270" s="728"/>
      <c r="M270" s="728"/>
      <c r="N270" s="728"/>
      <c r="O270" s="728"/>
      <c r="P270" s="728"/>
      <c r="Q270" s="728"/>
      <c r="R270" s="732"/>
      <c r="S270" s="725"/>
      <c r="T270" s="706"/>
      <c r="U270" s="710"/>
      <c r="V270" s="710"/>
      <c r="W270" s="710"/>
      <c r="X270" s="710"/>
      <c r="Y270" s="710"/>
      <c r="Z270" s="710"/>
      <c r="AA270" s="710"/>
      <c r="AB270" s="710"/>
      <c r="AC270" s="710"/>
      <c r="AD270" s="710"/>
      <c r="AE270" s="720"/>
      <c r="AF270" s="707"/>
      <c r="AG270" s="712"/>
    </row>
    <row r="271" spans="2:33" ht="25.15" customHeight="1" x14ac:dyDescent="0.55000000000000004">
      <c r="B271" s="165" t="s">
        <v>699</v>
      </c>
      <c r="C271" s="172" t="s">
        <v>1896</v>
      </c>
      <c r="D271" s="43"/>
      <c r="E271" s="41">
        <v>100</v>
      </c>
      <c r="F271" s="41">
        <f>(D271*E271)/100</f>
        <v>0</v>
      </c>
      <c r="G271" s="66"/>
      <c r="H271" s="67"/>
      <c r="I271" s="67"/>
      <c r="J271" s="67"/>
      <c r="K271" s="67"/>
      <c r="L271" s="67"/>
      <c r="M271" s="67"/>
      <c r="N271" s="67"/>
      <c r="O271" s="67"/>
      <c r="P271" s="67"/>
      <c r="Q271" s="67">
        <v>550000000</v>
      </c>
      <c r="R271" s="68">
        <f>SUM(G271:Q271)</f>
        <v>550000000</v>
      </c>
      <c r="S271" s="115">
        <f t="shared" ref="S271:S274" si="145">IF(R271&gt;T271,0,T271-R271)</f>
        <v>0</v>
      </c>
      <c r="T271" s="38">
        <f>D271</f>
        <v>0</v>
      </c>
      <c r="U271" s="69">
        <v>0</v>
      </c>
      <c r="V271" s="70">
        <v>0</v>
      </c>
      <c r="W271" s="70">
        <v>0.94</v>
      </c>
      <c r="X271" s="70">
        <v>0.94</v>
      </c>
      <c r="Y271" s="70">
        <f>1-0.12</f>
        <v>0.88</v>
      </c>
      <c r="Z271" s="70">
        <f>1-0.15</f>
        <v>0.85</v>
      </c>
      <c r="AA271" s="70">
        <f>1-0.25</f>
        <v>0.75</v>
      </c>
      <c r="AB271" s="70">
        <f>1-0.15</f>
        <v>0.85</v>
      </c>
      <c r="AC271" s="70">
        <f>1-0.25</f>
        <v>0.75</v>
      </c>
      <c r="AD271" s="70">
        <f>1-0.15</f>
        <v>0.85</v>
      </c>
      <c r="AE271" s="71">
        <f>1-0.3</f>
        <v>0.7</v>
      </c>
      <c r="AF271" s="72">
        <f>IF(T271&gt;R271,(R271*0.7),T271*0.7)</f>
        <v>0</v>
      </c>
      <c r="AG271" s="117">
        <f>IF(G271&gt;0,T271-G271,D271-AF271)</f>
        <v>0</v>
      </c>
    </row>
    <row r="272" spans="2:33" ht="25.15" hidden="1" customHeight="1" x14ac:dyDescent="0.55000000000000004">
      <c r="B272" s="167" t="s">
        <v>699</v>
      </c>
      <c r="C272" s="173" t="s">
        <v>700</v>
      </c>
      <c r="D272" s="174"/>
      <c r="E272" s="175">
        <v>100</v>
      </c>
      <c r="F272" s="175">
        <f t="shared" ref="F272:F274" si="146">(D272*E272)/100</f>
        <v>0</v>
      </c>
      <c r="G272" s="39"/>
      <c r="H272" s="36"/>
      <c r="I272" s="36"/>
      <c r="J272" s="36"/>
      <c r="K272" s="36"/>
      <c r="L272" s="36"/>
      <c r="M272" s="36"/>
      <c r="N272" s="36"/>
      <c r="O272" s="36"/>
      <c r="P272" s="36"/>
      <c r="Q272" s="36"/>
      <c r="R272" s="37">
        <f t="shared" ref="R272:R274" si="147">SUM(G272:Q272)</f>
        <v>0</v>
      </c>
      <c r="S272" s="115">
        <f t="shared" si="145"/>
        <v>0</v>
      </c>
      <c r="T272" s="38">
        <f>D272</f>
        <v>0</v>
      </c>
      <c r="U272" s="34">
        <v>0</v>
      </c>
      <c r="V272" s="33">
        <v>0</v>
      </c>
      <c r="W272" s="33">
        <v>0.94</v>
      </c>
      <c r="X272" s="33">
        <v>0.94</v>
      </c>
      <c r="Y272" s="33">
        <f>1-0.12</f>
        <v>0.88</v>
      </c>
      <c r="Z272" s="33">
        <f>1-0.15</f>
        <v>0.85</v>
      </c>
      <c r="AA272" s="33">
        <f>1-0.25</f>
        <v>0.75</v>
      </c>
      <c r="AB272" s="33">
        <f>1-0.15</f>
        <v>0.85</v>
      </c>
      <c r="AC272" s="33">
        <f>1-0.25</f>
        <v>0.75</v>
      </c>
      <c r="AD272" s="33">
        <f>1-0.15</f>
        <v>0.85</v>
      </c>
      <c r="AE272" s="35">
        <f>1-0.3</f>
        <v>0.7</v>
      </c>
      <c r="AF272" s="72">
        <f>IF(T272&gt;R272,(R272*0.7),T272*0.7)</f>
        <v>0</v>
      </c>
      <c r="AG272" s="73">
        <f>IF(G272&gt;0,T272-G272,D272-AF272)</f>
        <v>0</v>
      </c>
    </row>
    <row r="273" spans="2:33" ht="25.15" hidden="1" customHeight="1" x14ac:dyDescent="0.55000000000000004">
      <c r="B273" s="165" t="s">
        <v>701</v>
      </c>
      <c r="C273" s="168" t="s">
        <v>702</v>
      </c>
      <c r="D273" s="43"/>
      <c r="E273" s="41">
        <v>100</v>
      </c>
      <c r="F273" s="41">
        <f t="shared" si="146"/>
        <v>0</v>
      </c>
      <c r="G273" s="39"/>
      <c r="H273" s="36"/>
      <c r="I273" s="36"/>
      <c r="J273" s="36"/>
      <c r="K273" s="36"/>
      <c r="L273" s="36"/>
      <c r="M273" s="36"/>
      <c r="N273" s="36"/>
      <c r="O273" s="36"/>
      <c r="P273" s="36"/>
      <c r="Q273" s="36"/>
      <c r="R273" s="37">
        <f t="shared" si="147"/>
        <v>0</v>
      </c>
      <c r="S273" s="115">
        <f t="shared" si="145"/>
        <v>0</v>
      </c>
      <c r="T273" s="38">
        <f>D273</f>
        <v>0</v>
      </c>
      <c r="U273" s="34">
        <v>0</v>
      </c>
      <c r="V273" s="33">
        <v>0</v>
      </c>
      <c r="W273" s="33">
        <v>0.94</v>
      </c>
      <c r="X273" s="33">
        <v>0.94</v>
      </c>
      <c r="Y273" s="33">
        <f>1-0.12</f>
        <v>0.88</v>
      </c>
      <c r="Z273" s="33">
        <f>1-0.15</f>
        <v>0.85</v>
      </c>
      <c r="AA273" s="33">
        <f>1-0.25</f>
        <v>0.75</v>
      </c>
      <c r="AB273" s="33">
        <f>1-0.15</f>
        <v>0.85</v>
      </c>
      <c r="AC273" s="33">
        <f>1-0.25</f>
        <v>0.75</v>
      </c>
      <c r="AD273" s="33">
        <f>1-0.15</f>
        <v>0.85</v>
      </c>
      <c r="AE273" s="35">
        <f>1-0.3</f>
        <v>0.7</v>
      </c>
      <c r="AF273" s="72">
        <f>IF(T273&gt;R273,(R273*0),T273*0)</f>
        <v>0</v>
      </c>
      <c r="AG273" s="73">
        <f>IF(G273&gt;0,T273-G273,D273-AF273)</f>
        <v>0</v>
      </c>
    </row>
    <row r="274" spans="2:33" ht="25.15" customHeight="1" thickBot="1" x14ac:dyDescent="0.6">
      <c r="B274" s="167" t="s">
        <v>701</v>
      </c>
      <c r="C274" s="136" t="s">
        <v>1897</v>
      </c>
      <c r="D274" s="44">
        <v>12460913961</v>
      </c>
      <c r="E274" s="42">
        <v>100</v>
      </c>
      <c r="F274" s="42">
        <f t="shared" si="146"/>
        <v>12460913961</v>
      </c>
      <c r="G274" s="39"/>
      <c r="H274" s="36"/>
      <c r="I274" s="36"/>
      <c r="J274" s="36"/>
      <c r="K274" s="36">
        <v>350000000</v>
      </c>
      <c r="L274" s="36"/>
      <c r="M274" s="36"/>
      <c r="N274" s="36"/>
      <c r="O274" s="36"/>
      <c r="P274" s="36"/>
      <c r="Q274" s="36"/>
      <c r="R274" s="37">
        <f t="shared" si="147"/>
        <v>350000000</v>
      </c>
      <c r="S274" s="115">
        <f t="shared" si="145"/>
        <v>12110913961</v>
      </c>
      <c r="T274" s="38">
        <f>D274</f>
        <v>12460913961</v>
      </c>
      <c r="U274" s="34">
        <v>0</v>
      </c>
      <c r="V274" s="33">
        <v>0</v>
      </c>
      <c r="W274" s="33">
        <v>0.94</v>
      </c>
      <c r="X274" s="33">
        <v>0.94</v>
      </c>
      <c r="Y274" s="33">
        <f t="shared" ref="Y274" si="148">1-0.12</f>
        <v>0.88</v>
      </c>
      <c r="Z274" s="33">
        <f t="shared" ref="Z274" si="149">1-0.15</f>
        <v>0.85</v>
      </c>
      <c r="AA274" s="33">
        <f t="shared" ref="AA274" si="150">1-0.25</f>
        <v>0.75</v>
      </c>
      <c r="AB274" s="33">
        <f t="shared" ref="AB274" si="151">1-0.15</f>
        <v>0.85</v>
      </c>
      <c r="AC274" s="33">
        <f t="shared" ref="AC274" si="152">1-0.25</f>
        <v>0.75</v>
      </c>
      <c r="AD274" s="33">
        <f t="shared" ref="AD274" si="153">1-0.15</f>
        <v>0.85</v>
      </c>
      <c r="AE274" s="35">
        <f t="shared" ref="AE274" si="154">1-0.3</f>
        <v>0.7</v>
      </c>
      <c r="AF274" s="72">
        <v>23042500000</v>
      </c>
      <c r="AG274" s="73">
        <v>831281990</v>
      </c>
    </row>
    <row r="275" spans="2:33" ht="25.15" customHeight="1" thickBot="1" x14ac:dyDescent="0.6">
      <c r="B275" s="49" t="s">
        <v>703</v>
      </c>
      <c r="C275" s="176" t="s">
        <v>704</v>
      </c>
      <c r="D275" s="162"/>
      <c r="E275" s="163"/>
      <c r="F275" s="163"/>
      <c r="G275" s="39"/>
      <c r="H275" s="36"/>
      <c r="I275" s="36"/>
      <c r="J275" s="36"/>
      <c r="K275" s="36"/>
      <c r="L275" s="36"/>
      <c r="M275" s="36"/>
      <c r="N275" s="36"/>
      <c r="O275" s="36"/>
      <c r="P275" s="36"/>
      <c r="Q275" s="36"/>
      <c r="R275" s="37"/>
      <c r="S275" s="115"/>
      <c r="T275" s="38"/>
      <c r="U275" s="34"/>
      <c r="V275" s="33"/>
      <c r="W275" s="33"/>
      <c r="X275" s="33"/>
      <c r="Y275" s="33"/>
      <c r="Z275" s="33"/>
      <c r="AA275" s="33"/>
      <c r="AB275" s="33"/>
      <c r="AC275" s="33"/>
      <c r="AD275" s="33"/>
      <c r="AE275" s="35"/>
      <c r="AF275" s="72"/>
      <c r="AG275" s="73"/>
    </row>
    <row r="276" spans="2:33" ht="21.6" customHeight="1" x14ac:dyDescent="0.55000000000000004">
      <c r="B276" s="50" t="s">
        <v>121</v>
      </c>
      <c r="C276" s="164" t="s">
        <v>705</v>
      </c>
      <c r="D276" s="119"/>
      <c r="E276" s="120"/>
      <c r="F276" s="120"/>
      <c r="G276" s="52"/>
      <c r="H276" s="52"/>
      <c r="I276" s="52"/>
      <c r="J276" s="52"/>
      <c r="K276" s="52"/>
      <c r="L276" s="52"/>
      <c r="M276" s="52"/>
      <c r="N276" s="52"/>
      <c r="O276" s="52"/>
      <c r="P276" s="52"/>
      <c r="Q276" s="52"/>
      <c r="R276" s="53"/>
      <c r="S276" s="53"/>
      <c r="T276" s="54"/>
      <c r="U276" s="53"/>
      <c r="V276" s="53"/>
      <c r="W276" s="53"/>
      <c r="X276" s="53"/>
      <c r="Y276" s="53"/>
      <c r="Z276" s="53"/>
      <c r="AA276" s="53"/>
      <c r="AB276" s="53"/>
      <c r="AC276" s="53"/>
      <c r="AD276" s="53"/>
      <c r="AE276" s="53"/>
      <c r="AF276" s="53"/>
      <c r="AG276" s="58"/>
    </row>
    <row r="277" spans="2:33" ht="21.6" customHeight="1" x14ac:dyDescent="0.55000000000000004">
      <c r="B277" s="50" t="s">
        <v>165</v>
      </c>
      <c r="C277" s="164" t="s">
        <v>706</v>
      </c>
      <c r="D277" s="62"/>
      <c r="E277" s="120"/>
      <c r="F277" s="120"/>
      <c r="G277" s="52"/>
      <c r="H277" s="52"/>
      <c r="I277" s="52"/>
      <c r="J277" s="52"/>
      <c r="K277" s="52"/>
      <c r="L277" s="52"/>
      <c r="M277" s="52"/>
      <c r="N277" s="52"/>
      <c r="O277" s="52"/>
      <c r="P277" s="52"/>
      <c r="Q277" s="52"/>
      <c r="R277" s="53"/>
      <c r="S277" s="53"/>
      <c r="T277" s="54"/>
      <c r="U277" s="53"/>
      <c r="V277" s="53"/>
      <c r="W277" s="53"/>
      <c r="X277" s="53"/>
      <c r="Y277" s="53"/>
      <c r="Z277" s="53"/>
      <c r="AA277" s="53"/>
      <c r="AB277" s="53"/>
      <c r="AC277" s="53"/>
      <c r="AD277" s="53"/>
      <c r="AE277" s="53"/>
      <c r="AF277" s="53"/>
      <c r="AG277" s="58"/>
    </row>
    <row r="278" spans="2:33" ht="21.6" customHeight="1" x14ac:dyDescent="0.55000000000000004">
      <c r="B278" s="50" t="s">
        <v>235</v>
      </c>
      <c r="C278" s="164" t="s">
        <v>707</v>
      </c>
      <c r="D278" s="62"/>
      <c r="E278" s="120"/>
      <c r="F278" s="120"/>
      <c r="G278" s="52"/>
      <c r="H278" s="52"/>
      <c r="I278" s="52"/>
      <c r="J278" s="52"/>
      <c r="K278" s="52"/>
      <c r="L278" s="52"/>
      <c r="M278" s="52"/>
      <c r="N278" s="52"/>
      <c r="O278" s="52"/>
      <c r="P278" s="52"/>
      <c r="Q278" s="52"/>
      <c r="R278" s="53"/>
      <c r="S278" s="53"/>
      <c r="T278" s="54"/>
      <c r="U278" s="53"/>
      <c r="V278" s="53"/>
      <c r="W278" s="53"/>
      <c r="X278" s="53"/>
      <c r="Y278" s="53"/>
      <c r="Z278" s="53"/>
      <c r="AA278" s="53"/>
      <c r="AB278" s="53"/>
      <c r="AC278" s="53"/>
      <c r="AD278" s="53"/>
      <c r="AE278" s="53"/>
      <c r="AF278" s="53"/>
      <c r="AG278" s="58"/>
    </row>
    <row r="279" spans="2:33" ht="21.6" customHeight="1" thickBot="1" x14ac:dyDescent="0.6">
      <c r="B279" s="51" t="s">
        <v>122</v>
      </c>
      <c r="C279" s="177" t="s">
        <v>708</v>
      </c>
      <c r="D279" s="63">
        <f>-(D271+D274+D275+D276+D277+D278)*1.5%</f>
        <v>-186913709.41499999</v>
      </c>
      <c r="E279" s="121"/>
      <c r="F279" s="121"/>
      <c r="G279" s="52"/>
      <c r="H279" s="52"/>
      <c r="I279" s="52"/>
      <c r="J279" s="52"/>
      <c r="K279" s="52"/>
      <c r="L279" s="52"/>
      <c r="M279" s="52"/>
      <c r="N279" s="52"/>
      <c r="O279" s="52"/>
      <c r="P279" s="52"/>
      <c r="Q279" s="52"/>
      <c r="R279" s="53"/>
      <c r="S279" s="53"/>
      <c r="T279" s="54"/>
      <c r="U279" s="53"/>
      <c r="V279" s="53"/>
      <c r="W279" s="53"/>
      <c r="X279" s="53"/>
      <c r="Y279" s="53"/>
      <c r="Z279" s="53"/>
      <c r="AA279" s="53"/>
      <c r="AB279" s="53"/>
      <c r="AC279" s="53"/>
      <c r="AD279" s="53"/>
      <c r="AE279" s="53"/>
      <c r="AF279" s="53"/>
      <c r="AG279" s="59"/>
    </row>
    <row r="280" spans="2:33" ht="35.450000000000003" customHeight="1" thickBot="1" x14ac:dyDescent="0.25">
      <c r="B280" s="48" t="s">
        <v>237</v>
      </c>
      <c r="C280" s="61" t="s">
        <v>842</v>
      </c>
      <c r="D280" s="122">
        <f>SUM(D271:D279)</f>
        <v>12274000251.584999</v>
      </c>
      <c r="E280" s="82"/>
      <c r="F280" s="122">
        <f>SUM(F271:F279)</f>
        <v>12460913961</v>
      </c>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60">
        <f>SUM(AG271:AG279)</f>
        <v>831281990</v>
      </c>
    </row>
    <row r="282" spans="2:33" ht="13.5" thickBot="1" x14ac:dyDescent="0.25"/>
    <row r="283" spans="2:33" ht="22.15" customHeight="1" thickBot="1" x14ac:dyDescent="0.6">
      <c r="B283" s="713" t="s">
        <v>849</v>
      </c>
      <c r="C283" s="714" t="s">
        <v>266</v>
      </c>
      <c r="D283" s="716" t="s">
        <v>798</v>
      </c>
      <c r="E283" s="716" t="s">
        <v>6</v>
      </c>
      <c r="F283" s="716" t="s">
        <v>630</v>
      </c>
      <c r="G283" s="721" t="s">
        <v>238</v>
      </c>
      <c r="H283" s="722"/>
      <c r="I283" s="722"/>
      <c r="J283" s="722"/>
      <c r="K283" s="722"/>
      <c r="L283" s="722"/>
      <c r="M283" s="722"/>
      <c r="N283" s="722"/>
      <c r="O283" s="722"/>
      <c r="P283" s="722"/>
      <c r="Q283" s="722"/>
      <c r="R283" s="722"/>
      <c r="S283" s="114"/>
      <c r="T283" s="705" t="s">
        <v>632</v>
      </c>
      <c r="U283" s="729" t="s">
        <v>633</v>
      </c>
      <c r="V283" s="729"/>
      <c r="W283" s="729"/>
      <c r="X283" s="729"/>
      <c r="Y283" s="729"/>
      <c r="Z283" s="729"/>
      <c r="AA283" s="729"/>
      <c r="AB283" s="729"/>
      <c r="AC283" s="729"/>
      <c r="AD283" s="729"/>
      <c r="AE283" s="729"/>
      <c r="AF283" s="705" t="s">
        <v>634</v>
      </c>
      <c r="AG283" s="711" t="s">
        <v>635</v>
      </c>
    </row>
    <row r="284" spans="2:33" ht="13.15" customHeight="1" x14ac:dyDescent="0.2">
      <c r="B284" s="672"/>
      <c r="C284" s="715"/>
      <c r="D284" s="717"/>
      <c r="E284" s="717"/>
      <c r="F284" s="717"/>
      <c r="G284" s="723" t="s">
        <v>239</v>
      </c>
      <c r="H284" s="726" t="s">
        <v>240</v>
      </c>
      <c r="I284" s="726" t="s">
        <v>241</v>
      </c>
      <c r="J284" s="726" t="s">
        <v>243</v>
      </c>
      <c r="K284" s="726" t="s">
        <v>242</v>
      </c>
      <c r="L284" s="726" t="s">
        <v>248</v>
      </c>
      <c r="M284" s="726" t="s">
        <v>249</v>
      </c>
      <c r="N284" s="726" t="s">
        <v>247</v>
      </c>
      <c r="O284" s="726" t="s">
        <v>246</v>
      </c>
      <c r="P284" s="726" t="s">
        <v>245</v>
      </c>
      <c r="Q284" s="726" t="s">
        <v>244</v>
      </c>
      <c r="R284" s="730" t="s">
        <v>250</v>
      </c>
      <c r="S284" s="723" t="s">
        <v>636</v>
      </c>
      <c r="T284" s="706" t="s">
        <v>269</v>
      </c>
      <c r="U284" s="708" t="s">
        <v>270</v>
      </c>
      <c r="V284" s="708" t="s">
        <v>240</v>
      </c>
      <c r="W284" s="708" t="s">
        <v>271</v>
      </c>
      <c r="X284" s="708" t="s">
        <v>272</v>
      </c>
      <c r="Y284" s="708" t="s">
        <v>273</v>
      </c>
      <c r="Z284" s="708" t="s">
        <v>274</v>
      </c>
      <c r="AA284" s="708" t="s">
        <v>275</v>
      </c>
      <c r="AB284" s="708" t="s">
        <v>276</v>
      </c>
      <c r="AC284" s="708" t="s">
        <v>277</v>
      </c>
      <c r="AD284" s="708" t="s">
        <v>278</v>
      </c>
      <c r="AE284" s="718" t="s">
        <v>279</v>
      </c>
      <c r="AF284" s="706"/>
      <c r="AG284" s="712"/>
    </row>
    <row r="285" spans="2:33" ht="39" customHeight="1" x14ac:dyDescent="0.2">
      <c r="B285" s="672"/>
      <c r="C285" s="715"/>
      <c r="D285" s="717"/>
      <c r="E285" s="717"/>
      <c r="F285" s="717"/>
      <c r="G285" s="724"/>
      <c r="H285" s="727"/>
      <c r="I285" s="727"/>
      <c r="J285" s="727"/>
      <c r="K285" s="727"/>
      <c r="L285" s="727"/>
      <c r="M285" s="727"/>
      <c r="N285" s="727"/>
      <c r="O285" s="727"/>
      <c r="P285" s="727"/>
      <c r="Q285" s="727"/>
      <c r="R285" s="731"/>
      <c r="S285" s="724"/>
      <c r="T285" s="706"/>
      <c r="U285" s="709"/>
      <c r="V285" s="709"/>
      <c r="W285" s="709"/>
      <c r="X285" s="709"/>
      <c r="Y285" s="709"/>
      <c r="Z285" s="709"/>
      <c r="AA285" s="709"/>
      <c r="AB285" s="709"/>
      <c r="AC285" s="709"/>
      <c r="AD285" s="709"/>
      <c r="AE285" s="719"/>
      <c r="AF285" s="706"/>
      <c r="AG285" s="712"/>
    </row>
    <row r="286" spans="2:33" ht="61.15" customHeight="1" thickBot="1" x14ac:dyDescent="0.25">
      <c r="B286" s="672"/>
      <c r="C286" s="715"/>
      <c r="D286" s="717"/>
      <c r="E286" s="717"/>
      <c r="F286" s="717"/>
      <c r="G286" s="725"/>
      <c r="H286" s="728"/>
      <c r="I286" s="728"/>
      <c r="J286" s="728"/>
      <c r="K286" s="728"/>
      <c r="L286" s="728"/>
      <c r="M286" s="728"/>
      <c r="N286" s="728"/>
      <c r="O286" s="728"/>
      <c r="P286" s="728"/>
      <c r="Q286" s="728"/>
      <c r="R286" s="732"/>
      <c r="S286" s="725"/>
      <c r="T286" s="706"/>
      <c r="U286" s="710"/>
      <c r="V286" s="710"/>
      <c r="W286" s="710"/>
      <c r="X286" s="710"/>
      <c r="Y286" s="710"/>
      <c r="Z286" s="710"/>
      <c r="AA286" s="710"/>
      <c r="AB286" s="710"/>
      <c r="AC286" s="710"/>
      <c r="AD286" s="710"/>
      <c r="AE286" s="720"/>
      <c r="AF286" s="707"/>
      <c r="AG286" s="712"/>
    </row>
    <row r="287" spans="2:33" ht="25.15" customHeight="1" x14ac:dyDescent="0.55000000000000004">
      <c r="B287" s="49" t="s">
        <v>710</v>
      </c>
      <c r="C287" s="176" t="s">
        <v>1927</v>
      </c>
      <c r="D287" s="43"/>
      <c r="E287" s="41">
        <v>100</v>
      </c>
      <c r="F287" s="41">
        <f>(D287*E287)/100</f>
        <v>0</v>
      </c>
      <c r="G287" s="66"/>
      <c r="H287" s="67"/>
      <c r="I287" s="67"/>
      <c r="J287" s="67"/>
      <c r="K287" s="67"/>
      <c r="L287" s="67"/>
      <c r="M287" s="67"/>
      <c r="N287" s="67"/>
      <c r="O287" s="67"/>
      <c r="P287" s="67"/>
      <c r="Q287" s="67">
        <v>550000000</v>
      </c>
      <c r="R287" s="68">
        <f>SUM(G287:Q287)</f>
        <v>550000000</v>
      </c>
      <c r="S287" s="115">
        <f t="shared" ref="S287:S289" si="155">IF(R287&gt;T287,0,T287-R287)</f>
        <v>0</v>
      </c>
      <c r="T287" s="38">
        <f>D287</f>
        <v>0</v>
      </c>
      <c r="U287" s="69">
        <v>0</v>
      </c>
      <c r="V287" s="70">
        <v>0</v>
      </c>
      <c r="W287" s="70">
        <v>0.94</v>
      </c>
      <c r="X287" s="70">
        <v>0.94</v>
      </c>
      <c r="Y287" s="70">
        <f>1-0.12</f>
        <v>0.88</v>
      </c>
      <c r="Z287" s="70">
        <f>1-0.15</f>
        <v>0.85</v>
      </c>
      <c r="AA287" s="70">
        <f>1-0.25</f>
        <v>0.75</v>
      </c>
      <c r="AB287" s="70">
        <f>1-0.15</f>
        <v>0.85</v>
      </c>
      <c r="AC287" s="70">
        <f>1-0.25</f>
        <v>0.75</v>
      </c>
      <c r="AD287" s="70">
        <f>1-0.15</f>
        <v>0.85</v>
      </c>
      <c r="AE287" s="71">
        <f>1-0.3</f>
        <v>0.7</v>
      </c>
      <c r="AF287" s="72">
        <f>IF(T287&gt;R287,(R287*0.7),T287*0.7)</f>
        <v>0</v>
      </c>
      <c r="AG287" s="117">
        <f>IF(G287&gt;0,T287-G287,D287-AF287)</f>
        <v>0</v>
      </c>
    </row>
    <row r="288" spans="2:33" ht="25.15" customHeight="1" thickBot="1" x14ac:dyDescent="0.6">
      <c r="B288" s="51" t="s">
        <v>711</v>
      </c>
      <c r="C288" s="177" t="s">
        <v>1899</v>
      </c>
      <c r="D288" s="44">
        <v>846976166057</v>
      </c>
      <c r="E288" s="42">
        <v>100</v>
      </c>
      <c r="F288" s="42">
        <f t="shared" ref="F288:F289" si="156">(D288*E288)/100</f>
        <v>846976166057</v>
      </c>
      <c r="G288" s="39"/>
      <c r="H288" s="36"/>
      <c r="I288" s="36"/>
      <c r="J288" s="36"/>
      <c r="K288" s="36">
        <v>350000000</v>
      </c>
      <c r="L288" s="36"/>
      <c r="M288" s="36"/>
      <c r="N288" s="36"/>
      <c r="O288" s="36"/>
      <c r="P288" s="36"/>
      <c r="Q288" s="36"/>
      <c r="R288" s="37">
        <f t="shared" ref="R288:R289" si="157">SUM(G288:Q288)</f>
        <v>350000000</v>
      </c>
      <c r="S288" s="115">
        <f t="shared" si="155"/>
        <v>846626166057</v>
      </c>
      <c r="T288" s="38">
        <f>D288</f>
        <v>846976166057</v>
      </c>
      <c r="U288" s="34">
        <v>0</v>
      </c>
      <c r="V288" s="33">
        <v>0</v>
      </c>
      <c r="W288" s="33">
        <v>0.94</v>
      </c>
      <c r="X288" s="33">
        <v>0.94</v>
      </c>
      <c r="Y288" s="33">
        <f t="shared" ref="Y288:Y289" si="158">1-0.12</f>
        <v>0.88</v>
      </c>
      <c r="Z288" s="33">
        <f t="shared" ref="Z288:Z289" si="159">1-0.15</f>
        <v>0.85</v>
      </c>
      <c r="AA288" s="33">
        <f t="shared" ref="AA288:AA289" si="160">1-0.25</f>
        <v>0.75</v>
      </c>
      <c r="AB288" s="33">
        <f t="shared" ref="AB288:AB289" si="161">1-0.15</f>
        <v>0.85</v>
      </c>
      <c r="AC288" s="33">
        <f t="shared" ref="AC288:AC289" si="162">1-0.25</f>
        <v>0.75</v>
      </c>
      <c r="AD288" s="33">
        <f t="shared" ref="AD288:AD289" si="163">1-0.15</f>
        <v>0.85</v>
      </c>
      <c r="AE288" s="35">
        <f t="shared" ref="AE288:AE289" si="164">1-0.3</f>
        <v>0.7</v>
      </c>
      <c r="AF288" s="72">
        <v>632053514500</v>
      </c>
      <c r="AG288" s="73">
        <v>462233373963</v>
      </c>
    </row>
    <row r="289" spans="2:33" ht="25.15" customHeight="1" thickBot="1" x14ac:dyDescent="0.6">
      <c r="B289" s="51" t="s">
        <v>712</v>
      </c>
      <c r="C289" s="177" t="s">
        <v>713</v>
      </c>
      <c r="D289" s="44"/>
      <c r="E289" s="42">
        <v>100</v>
      </c>
      <c r="F289" s="42">
        <f t="shared" si="156"/>
        <v>0</v>
      </c>
      <c r="G289" s="39"/>
      <c r="H289" s="36"/>
      <c r="I289" s="36"/>
      <c r="J289" s="36">
        <v>20000000</v>
      </c>
      <c r="K289" s="36"/>
      <c r="L289" s="36"/>
      <c r="M289" s="36"/>
      <c r="N289" s="36"/>
      <c r="O289" s="36"/>
      <c r="P289" s="36"/>
      <c r="Q289" s="36"/>
      <c r="R289" s="37">
        <f t="shared" si="157"/>
        <v>20000000</v>
      </c>
      <c r="S289" s="115">
        <f t="shared" si="155"/>
        <v>0</v>
      </c>
      <c r="T289" s="38">
        <f>D289</f>
        <v>0</v>
      </c>
      <c r="U289" s="34">
        <v>0</v>
      </c>
      <c r="V289" s="33">
        <v>0</v>
      </c>
      <c r="W289" s="33">
        <v>0.94</v>
      </c>
      <c r="X289" s="33">
        <v>0.94</v>
      </c>
      <c r="Y289" s="33">
        <f t="shared" si="158"/>
        <v>0.88</v>
      </c>
      <c r="Z289" s="33">
        <f t="shared" si="159"/>
        <v>0.85</v>
      </c>
      <c r="AA289" s="33">
        <f t="shared" si="160"/>
        <v>0.75</v>
      </c>
      <c r="AB289" s="33">
        <f t="shared" si="161"/>
        <v>0.85</v>
      </c>
      <c r="AC289" s="33">
        <f t="shared" si="162"/>
        <v>0.75</v>
      </c>
      <c r="AD289" s="33">
        <f t="shared" si="163"/>
        <v>0.85</v>
      </c>
      <c r="AE289" s="35">
        <f t="shared" si="164"/>
        <v>0.7</v>
      </c>
      <c r="AF289" s="72">
        <f>IF(T289&gt;R289,(R289*0.94),T289*0.94)</f>
        <v>0</v>
      </c>
      <c r="AG289" s="73">
        <f>D289-AF289</f>
        <v>0</v>
      </c>
    </row>
    <row r="290" spans="2:33" ht="21.6" customHeight="1" x14ac:dyDescent="0.55000000000000004">
      <c r="B290" s="129" t="s">
        <v>121</v>
      </c>
      <c r="C290" s="161" t="s">
        <v>714</v>
      </c>
      <c r="D290" s="146">
        <v>332489658309</v>
      </c>
      <c r="E290" s="146"/>
      <c r="F290" s="146"/>
      <c r="G290" s="52"/>
      <c r="H290" s="52"/>
      <c r="I290" s="52"/>
      <c r="J290" s="52"/>
      <c r="K290" s="52"/>
      <c r="L290" s="52"/>
      <c r="M290" s="52"/>
      <c r="N290" s="52"/>
      <c r="O290" s="52"/>
      <c r="P290" s="52"/>
      <c r="Q290" s="52"/>
      <c r="R290" s="53"/>
      <c r="S290" s="53"/>
      <c r="T290" s="54"/>
      <c r="U290" s="53"/>
      <c r="V290" s="53"/>
      <c r="W290" s="53"/>
      <c r="X290" s="53"/>
      <c r="Y290" s="53"/>
      <c r="Z290" s="53"/>
      <c r="AA290" s="53"/>
      <c r="AB290" s="53"/>
      <c r="AC290" s="53"/>
      <c r="AD290" s="53"/>
      <c r="AE290" s="53"/>
      <c r="AF290" s="53"/>
      <c r="AG290" s="58"/>
    </row>
    <row r="291" spans="2:33" ht="21.6" customHeight="1" x14ac:dyDescent="0.55000000000000004">
      <c r="B291" s="50" t="s">
        <v>165</v>
      </c>
      <c r="C291" s="164" t="s">
        <v>715</v>
      </c>
      <c r="D291" s="40"/>
      <c r="E291" s="40"/>
      <c r="F291" s="40"/>
      <c r="G291" s="52"/>
      <c r="H291" s="52"/>
      <c r="I291" s="52"/>
      <c r="J291" s="52"/>
      <c r="K291" s="52"/>
      <c r="L291" s="52"/>
      <c r="M291" s="52"/>
      <c r="N291" s="52"/>
      <c r="O291" s="52"/>
      <c r="P291" s="52"/>
      <c r="Q291" s="52"/>
      <c r="R291" s="53"/>
      <c r="S291" s="53"/>
      <c r="T291" s="54"/>
      <c r="U291" s="53"/>
      <c r="V291" s="53"/>
      <c r="W291" s="53"/>
      <c r="X291" s="53"/>
      <c r="Y291" s="53"/>
      <c r="Z291" s="53"/>
      <c r="AA291" s="53"/>
      <c r="AB291" s="53"/>
      <c r="AC291" s="53"/>
      <c r="AD291" s="53"/>
      <c r="AE291" s="53"/>
      <c r="AF291" s="53"/>
      <c r="AG291" s="58"/>
    </row>
    <row r="292" spans="2:33" ht="21.6" customHeight="1" x14ac:dyDescent="0.55000000000000004">
      <c r="B292" s="50" t="s">
        <v>235</v>
      </c>
      <c r="C292" s="178" t="s">
        <v>716</v>
      </c>
      <c r="D292" s="40"/>
      <c r="E292" s="40"/>
      <c r="F292" s="40"/>
      <c r="G292" s="52"/>
      <c r="H292" s="52"/>
      <c r="I292" s="52"/>
      <c r="J292" s="52"/>
      <c r="K292" s="52"/>
      <c r="L292" s="52"/>
      <c r="M292" s="52"/>
      <c r="N292" s="52"/>
      <c r="O292" s="52"/>
      <c r="P292" s="52"/>
      <c r="Q292" s="52"/>
      <c r="R292" s="53"/>
      <c r="S292" s="53"/>
      <c r="T292" s="54"/>
      <c r="U292" s="53"/>
      <c r="V292" s="53"/>
      <c r="W292" s="53"/>
      <c r="X292" s="53"/>
      <c r="Y292" s="53"/>
      <c r="Z292" s="53"/>
      <c r="AA292" s="53"/>
      <c r="AB292" s="53"/>
      <c r="AC292" s="53"/>
      <c r="AD292" s="53"/>
      <c r="AE292" s="53"/>
      <c r="AF292" s="53"/>
      <c r="AG292" s="58"/>
    </row>
    <row r="293" spans="2:33" ht="21.6" customHeight="1" thickBot="1" x14ac:dyDescent="0.6">
      <c r="B293" s="51" t="s">
        <v>122</v>
      </c>
      <c r="C293" s="179" t="s">
        <v>717</v>
      </c>
      <c r="D293" s="63">
        <f>-(D287+D288+D289+D290+D291+D292)*1.5%</f>
        <v>-17691987365.489998</v>
      </c>
      <c r="E293" s="40"/>
      <c r="F293" s="40"/>
      <c r="G293" s="52"/>
      <c r="H293" s="52"/>
      <c r="I293" s="52"/>
      <c r="J293" s="52"/>
      <c r="K293" s="52"/>
      <c r="L293" s="52"/>
      <c r="M293" s="52"/>
      <c r="N293" s="52"/>
      <c r="O293" s="52"/>
      <c r="P293" s="52"/>
      <c r="Q293" s="52"/>
      <c r="R293" s="53"/>
      <c r="S293" s="53"/>
      <c r="T293" s="54"/>
      <c r="U293" s="53"/>
      <c r="V293" s="53"/>
      <c r="W293" s="53"/>
      <c r="X293" s="53"/>
      <c r="Y293" s="53"/>
      <c r="Z293" s="53"/>
      <c r="AA293" s="53"/>
      <c r="AB293" s="53"/>
      <c r="AC293" s="53"/>
      <c r="AD293" s="53"/>
      <c r="AE293" s="53"/>
      <c r="AF293" s="53"/>
      <c r="AG293" s="59"/>
    </row>
    <row r="294" spans="2:33" ht="35.450000000000003" customHeight="1" thickBot="1" x14ac:dyDescent="0.25">
      <c r="B294" s="48" t="s">
        <v>237</v>
      </c>
      <c r="C294" s="61" t="s">
        <v>841</v>
      </c>
      <c r="D294" s="122">
        <f>SUM(D287:D293)</f>
        <v>1161773837000.51</v>
      </c>
      <c r="E294" s="82"/>
      <c r="F294" s="122">
        <f>SUM(F287:F293)</f>
        <v>846976166057</v>
      </c>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60">
        <f>SUM(AG287:AG293)</f>
        <v>462233373963</v>
      </c>
    </row>
    <row r="296" spans="2:33" ht="13.5" thickBot="1" x14ac:dyDescent="0.25"/>
    <row r="297" spans="2:33" ht="22.15" customHeight="1" thickBot="1" x14ac:dyDescent="0.6">
      <c r="B297" s="713" t="s">
        <v>849</v>
      </c>
      <c r="C297" s="714" t="s">
        <v>266</v>
      </c>
      <c r="D297" s="716" t="s">
        <v>798</v>
      </c>
      <c r="E297" s="716" t="s">
        <v>6</v>
      </c>
      <c r="F297" s="716" t="s">
        <v>630</v>
      </c>
      <c r="G297" s="721" t="s">
        <v>238</v>
      </c>
      <c r="H297" s="722"/>
      <c r="I297" s="722"/>
      <c r="J297" s="722"/>
      <c r="K297" s="722"/>
      <c r="L297" s="722"/>
      <c r="M297" s="722"/>
      <c r="N297" s="722"/>
      <c r="O297" s="722"/>
      <c r="P297" s="722"/>
      <c r="Q297" s="722"/>
      <c r="R297" s="722"/>
      <c r="S297" s="114"/>
      <c r="T297" s="705" t="s">
        <v>632</v>
      </c>
      <c r="U297" s="729" t="s">
        <v>633</v>
      </c>
      <c r="V297" s="729"/>
      <c r="W297" s="729"/>
      <c r="X297" s="729"/>
      <c r="Y297" s="729"/>
      <c r="Z297" s="729"/>
      <c r="AA297" s="729"/>
      <c r="AB297" s="729"/>
      <c r="AC297" s="729"/>
      <c r="AD297" s="729"/>
      <c r="AE297" s="729"/>
      <c r="AF297" s="705" t="s">
        <v>634</v>
      </c>
      <c r="AG297" s="711" t="s">
        <v>635</v>
      </c>
    </row>
    <row r="298" spans="2:33" ht="13.15" customHeight="1" x14ac:dyDescent="0.2">
      <c r="B298" s="672"/>
      <c r="C298" s="715"/>
      <c r="D298" s="717"/>
      <c r="E298" s="717"/>
      <c r="F298" s="717"/>
      <c r="G298" s="723" t="s">
        <v>239</v>
      </c>
      <c r="H298" s="726" t="s">
        <v>240</v>
      </c>
      <c r="I298" s="726" t="s">
        <v>241</v>
      </c>
      <c r="J298" s="726" t="s">
        <v>243</v>
      </c>
      <c r="K298" s="726" t="s">
        <v>242</v>
      </c>
      <c r="L298" s="726" t="s">
        <v>248</v>
      </c>
      <c r="M298" s="726" t="s">
        <v>249</v>
      </c>
      <c r="N298" s="726" t="s">
        <v>247</v>
      </c>
      <c r="O298" s="726" t="s">
        <v>246</v>
      </c>
      <c r="P298" s="726" t="s">
        <v>245</v>
      </c>
      <c r="Q298" s="726" t="s">
        <v>244</v>
      </c>
      <c r="R298" s="730" t="s">
        <v>250</v>
      </c>
      <c r="S298" s="723" t="s">
        <v>636</v>
      </c>
      <c r="T298" s="706" t="s">
        <v>269</v>
      </c>
      <c r="U298" s="708" t="s">
        <v>270</v>
      </c>
      <c r="V298" s="708" t="s">
        <v>240</v>
      </c>
      <c r="W298" s="708" t="s">
        <v>271</v>
      </c>
      <c r="X298" s="708" t="s">
        <v>272</v>
      </c>
      <c r="Y298" s="708" t="s">
        <v>273</v>
      </c>
      <c r="Z298" s="708" t="s">
        <v>274</v>
      </c>
      <c r="AA298" s="708" t="s">
        <v>275</v>
      </c>
      <c r="AB298" s="708" t="s">
        <v>276</v>
      </c>
      <c r="AC298" s="708" t="s">
        <v>277</v>
      </c>
      <c r="AD298" s="708" t="s">
        <v>278</v>
      </c>
      <c r="AE298" s="718" t="s">
        <v>279</v>
      </c>
      <c r="AF298" s="706"/>
      <c r="AG298" s="712"/>
    </row>
    <row r="299" spans="2:33" ht="39" customHeight="1" x14ac:dyDescent="0.2">
      <c r="B299" s="672"/>
      <c r="C299" s="715"/>
      <c r="D299" s="717"/>
      <c r="E299" s="717"/>
      <c r="F299" s="717"/>
      <c r="G299" s="724"/>
      <c r="H299" s="727"/>
      <c r="I299" s="727"/>
      <c r="J299" s="727"/>
      <c r="K299" s="727"/>
      <c r="L299" s="727"/>
      <c r="M299" s="727"/>
      <c r="N299" s="727"/>
      <c r="O299" s="727"/>
      <c r="P299" s="727"/>
      <c r="Q299" s="727"/>
      <c r="R299" s="731"/>
      <c r="S299" s="724"/>
      <c r="T299" s="706"/>
      <c r="U299" s="709"/>
      <c r="V299" s="709"/>
      <c r="W299" s="709"/>
      <c r="X299" s="709"/>
      <c r="Y299" s="709"/>
      <c r="Z299" s="709"/>
      <c r="AA299" s="709"/>
      <c r="AB299" s="709"/>
      <c r="AC299" s="709"/>
      <c r="AD299" s="709"/>
      <c r="AE299" s="719"/>
      <c r="AF299" s="706"/>
      <c r="AG299" s="712"/>
    </row>
    <row r="300" spans="2:33" ht="61.15" customHeight="1" thickBot="1" x14ac:dyDescent="0.25">
      <c r="B300" s="672"/>
      <c r="C300" s="715"/>
      <c r="D300" s="717"/>
      <c r="E300" s="717"/>
      <c r="F300" s="717"/>
      <c r="G300" s="725"/>
      <c r="H300" s="728"/>
      <c r="I300" s="728"/>
      <c r="J300" s="728"/>
      <c r="K300" s="728"/>
      <c r="L300" s="728"/>
      <c r="M300" s="728"/>
      <c r="N300" s="728"/>
      <c r="O300" s="728"/>
      <c r="P300" s="728"/>
      <c r="Q300" s="728"/>
      <c r="R300" s="732"/>
      <c r="S300" s="725"/>
      <c r="T300" s="706"/>
      <c r="U300" s="710"/>
      <c r="V300" s="710"/>
      <c r="W300" s="710"/>
      <c r="X300" s="710"/>
      <c r="Y300" s="710"/>
      <c r="Z300" s="710"/>
      <c r="AA300" s="710"/>
      <c r="AB300" s="710"/>
      <c r="AC300" s="710"/>
      <c r="AD300" s="710"/>
      <c r="AE300" s="720"/>
      <c r="AF300" s="707"/>
      <c r="AG300" s="712"/>
    </row>
    <row r="301" spans="2:33" ht="25.15" customHeight="1" x14ac:dyDescent="0.55000000000000004">
      <c r="B301" s="165" t="s">
        <v>719</v>
      </c>
      <c r="C301" s="172" t="s">
        <v>1900</v>
      </c>
      <c r="D301" s="43"/>
      <c r="E301" s="41">
        <v>100</v>
      </c>
      <c r="F301" s="41">
        <f>(D301*E301)/100</f>
        <v>0</v>
      </c>
      <c r="G301" s="66"/>
      <c r="H301" s="67"/>
      <c r="I301" s="67"/>
      <c r="J301" s="67"/>
      <c r="K301" s="67"/>
      <c r="L301" s="67"/>
      <c r="M301" s="67"/>
      <c r="N301" s="67"/>
      <c r="O301" s="67"/>
      <c r="P301" s="67"/>
      <c r="Q301" s="67">
        <v>550000000</v>
      </c>
      <c r="R301" s="68">
        <f>SUM(G301:Q301)</f>
        <v>550000000</v>
      </c>
      <c r="S301" s="115">
        <f t="shared" ref="S301:S302" si="165">IF(R301&gt;T301,0,T301-R301)</f>
        <v>0</v>
      </c>
      <c r="T301" s="38">
        <f>D301</f>
        <v>0</v>
      </c>
      <c r="U301" s="69">
        <v>0</v>
      </c>
      <c r="V301" s="70">
        <v>0</v>
      </c>
      <c r="W301" s="70">
        <v>0.94</v>
      </c>
      <c r="X301" s="70">
        <v>0.94</v>
      </c>
      <c r="Y301" s="70">
        <f>1-0.12</f>
        <v>0.88</v>
      </c>
      <c r="Z301" s="70">
        <f>1-0.15</f>
        <v>0.85</v>
      </c>
      <c r="AA301" s="70">
        <f>1-0.25</f>
        <v>0.75</v>
      </c>
      <c r="AB301" s="70">
        <f>1-0.15</f>
        <v>0.85</v>
      </c>
      <c r="AC301" s="70">
        <f>1-0.25</f>
        <v>0.75</v>
      </c>
      <c r="AD301" s="70">
        <f>1-0.15</f>
        <v>0.85</v>
      </c>
      <c r="AE301" s="71">
        <f>1-0.3</f>
        <v>0.7</v>
      </c>
      <c r="AF301" s="72">
        <f>IF(T301&gt;R301,(R301*0.7),T301*0.7)</f>
        <v>0</v>
      </c>
      <c r="AG301" s="117">
        <f>IF(G301&gt;0,T301-G301,D301-AF301)</f>
        <v>0</v>
      </c>
    </row>
    <row r="302" spans="2:33" ht="25.15" customHeight="1" thickBot="1" x14ac:dyDescent="0.6">
      <c r="B302" s="167" t="s">
        <v>720</v>
      </c>
      <c r="C302" s="136" t="s">
        <v>1901</v>
      </c>
      <c r="D302" s="44"/>
      <c r="E302" s="42">
        <v>100</v>
      </c>
      <c r="F302" s="42">
        <f t="shared" ref="F302" si="166">(D302*E302)/100</f>
        <v>0</v>
      </c>
      <c r="G302" s="39"/>
      <c r="H302" s="36"/>
      <c r="I302" s="36"/>
      <c r="J302" s="36"/>
      <c r="K302" s="36">
        <v>350000000</v>
      </c>
      <c r="L302" s="36"/>
      <c r="M302" s="36"/>
      <c r="N302" s="36"/>
      <c r="O302" s="36"/>
      <c r="P302" s="36"/>
      <c r="Q302" s="36"/>
      <c r="R302" s="37">
        <f t="shared" ref="R302" si="167">SUM(G302:Q302)</f>
        <v>350000000</v>
      </c>
      <c r="S302" s="115">
        <f t="shared" si="165"/>
        <v>0</v>
      </c>
      <c r="T302" s="38">
        <f>D302</f>
        <v>0</v>
      </c>
      <c r="U302" s="34">
        <v>0</v>
      </c>
      <c r="V302" s="33">
        <v>0</v>
      </c>
      <c r="W302" s="33">
        <v>0.94</v>
      </c>
      <c r="X302" s="33">
        <v>0.94</v>
      </c>
      <c r="Y302" s="33">
        <f t="shared" ref="Y302" si="168">1-0.12</f>
        <v>0.88</v>
      </c>
      <c r="Z302" s="33">
        <f t="shared" ref="Z302" si="169">1-0.15</f>
        <v>0.85</v>
      </c>
      <c r="AA302" s="33">
        <f t="shared" ref="AA302" si="170">1-0.25</f>
        <v>0.75</v>
      </c>
      <c r="AB302" s="33">
        <f t="shared" ref="AB302" si="171">1-0.15</f>
        <v>0.85</v>
      </c>
      <c r="AC302" s="33">
        <f t="shared" ref="AC302" si="172">1-0.25</f>
        <v>0.75</v>
      </c>
      <c r="AD302" s="33">
        <f t="shared" ref="AD302" si="173">1-0.15</f>
        <v>0.85</v>
      </c>
      <c r="AE302" s="35">
        <f t="shared" ref="AE302" si="174">1-0.3</f>
        <v>0.7</v>
      </c>
      <c r="AF302" s="72">
        <f>IF(T302&gt;R302,(R302*0.88),T302*0.88)</f>
        <v>0</v>
      </c>
      <c r="AG302" s="73">
        <f>D302-AF302</f>
        <v>0</v>
      </c>
    </row>
    <row r="303" spans="2:33" ht="25.15" customHeight="1" thickBot="1" x14ac:dyDescent="0.6">
      <c r="B303" s="49" t="s">
        <v>721</v>
      </c>
      <c r="C303" s="176" t="s">
        <v>722</v>
      </c>
      <c r="D303" s="162"/>
      <c r="E303" s="163"/>
      <c r="F303" s="163"/>
      <c r="G303" s="39"/>
      <c r="H303" s="36"/>
      <c r="I303" s="36"/>
      <c r="J303" s="36"/>
      <c r="K303" s="36"/>
      <c r="L303" s="36"/>
      <c r="M303" s="36"/>
      <c r="N303" s="36"/>
      <c r="O303" s="36"/>
      <c r="P303" s="36"/>
      <c r="Q303" s="36"/>
      <c r="R303" s="37"/>
      <c r="S303" s="115"/>
      <c r="T303" s="38"/>
      <c r="U303" s="34"/>
      <c r="V303" s="33"/>
      <c r="W303" s="33"/>
      <c r="X303" s="33"/>
      <c r="Y303" s="33"/>
      <c r="Z303" s="33"/>
      <c r="AA303" s="33"/>
      <c r="AB303" s="33"/>
      <c r="AC303" s="33"/>
      <c r="AD303" s="33"/>
      <c r="AE303" s="35"/>
      <c r="AF303" s="72"/>
      <c r="AG303" s="73"/>
    </row>
    <row r="304" spans="2:33" ht="21.6" customHeight="1" x14ac:dyDescent="0.55000000000000004">
      <c r="B304" s="50" t="s">
        <v>121</v>
      </c>
      <c r="C304" s="164" t="s">
        <v>723</v>
      </c>
      <c r="D304" s="119"/>
      <c r="E304" s="120"/>
      <c r="F304" s="120"/>
      <c r="G304" s="52"/>
      <c r="H304" s="52"/>
      <c r="I304" s="52"/>
      <c r="J304" s="52"/>
      <c r="K304" s="52"/>
      <c r="L304" s="52"/>
      <c r="M304" s="52"/>
      <c r="N304" s="52"/>
      <c r="O304" s="52"/>
      <c r="P304" s="52"/>
      <c r="Q304" s="52"/>
      <c r="R304" s="53"/>
      <c r="S304" s="53"/>
      <c r="T304" s="54"/>
      <c r="U304" s="53"/>
      <c r="V304" s="53"/>
      <c r="W304" s="53"/>
      <c r="X304" s="53"/>
      <c r="Y304" s="53"/>
      <c r="Z304" s="53"/>
      <c r="AA304" s="53"/>
      <c r="AB304" s="53"/>
      <c r="AC304" s="53"/>
      <c r="AD304" s="53"/>
      <c r="AE304" s="53"/>
      <c r="AF304" s="53"/>
      <c r="AG304" s="58"/>
    </row>
    <row r="305" spans="2:33" ht="21.6" customHeight="1" x14ac:dyDescent="0.55000000000000004">
      <c r="B305" s="50" t="s">
        <v>165</v>
      </c>
      <c r="C305" s="164" t="s">
        <v>724</v>
      </c>
      <c r="D305" s="62"/>
      <c r="E305" s="120"/>
      <c r="F305" s="120"/>
      <c r="G305" s="52"/>
      <c r="H305" s="52"/>
      <c r="I305" s="52"/>
      <c r="J305" s="52"/>
      <c r="K305" s="52"/>
      <c r="L305" s="52"/>
      <c r="M305" s="52"/>
      <c r="N305" s="52"/>
      <c r="O305" s="52"/>
      <c r="P305" s="52"/>
      <c r="Q305" s="52"/>
      <c r="R305" s="53"/>
      <c r="S305" s="53"/>
      <c r="T305" s="54"/>
      <c r="U305" s="53"/>
      <c r="V305" s="53"/>
      <c r="W305" s="53"/>
      <c r="X305" s="53"/>
      <c r="Y305" s="53"/>
      <c r="Z305" s="53"/>
      <c r="AA305" s="53"/>
      <c r="AB305" s="53"/>
      <c r="AC305" s="53"/>
      <c r="AD305" s="53"/>
      <c r="AE305" s="53"/>
      <c r="AF305" s="53"/>
      <c r="AG305" s="58"/>
    </row>
    <row r="306" spans="2:33" ht="21.6" customHeight="1" x14ac:dyDescent="0.55000000000000004">
      <c r="B306" s="50" t="s">
        <v>235</v>
      </c>
      <c r="C306" s="164" t="s">
        <v>725</v>
      </c>
      <c r="D306" s="62"/>
      <c r="E306" s="120"/>
      <c r="F306" s="120"/>
      <c r="G306" s="52"/>
      <c r="H306" s="52"/>
      <c r="I306" s="52"/>
      <c r="J306" s="52"/>
      <c r="K306" s="52"/>
      <c r="L306" s="52"/>
      <c r="M306" s="52"/>
      <c r="N306" s="52"/>
      <c r="O306" s="52"/>
      <c r="P306" s="52"/>
      <c r="Q306" s="52"/>
      <c r="R306" s="53"/>
      <c r="S306" s="53"/>
      <c r="T306" s="54"/>
      <c r="U306" s="53"/>
      <c r="V306" s="53"/>
      <c r="W306" s="53"/>
      <c r="X306" s="53"/>
      <c r="Y306" s="53"/>
      <c r="Z306" s="53"/>
      <c r="AA306" s="53"/>
      <c r="AB306" s="53"/>
      <c r="AC306" s="53"/>
      <c r="AD306" s="53"/>
      <c r="AE306" s="53"/>
      <c r="AF306" s="53"/>
      <c r="AG306" s="58"/>
    </row>
    <row r="307" spans="2:33" ht="21.6" customHeight="1" thickBot="1" x14ac:dyDescent="0.6">
      <c r="B307" s="51" t="s">
        <v>122</v>
      </c>
      <c r="C307" s="177" t="s">
        <v>726</v>
      </c>
      <c r="D307" s="63">
        <f>-(D301+D302+D303+D304+D305+D306)*1.5%</f>
        <v>0</v>
      </c>
      <c r="E307" s="121"/>
      <c r="F307" s="121"/>
      <c r="G307" s="52"/>
      <c r="H307" s="52"/>
      <c r="I307" s="52"/>
      <c r="J307" s="52"/>
      <c r="K307" s="52"/>
      <c r="L307" s="52"/>
      <c r="M307" s="52"/>
      <c r="N307" s="52"/>
      <c r="O307" s="52"/>
      <c r="P307" s="52"/>
      <c r="Q307" s="52"/>
      <c r="R307" s="53"/>
      <c r="S307" s="53"/>
      <c r="T307" s="54"/>
      <c r="U307" s="53"/>
      <c r="V307" s="53"/>
      <c r="W307" s="53"/>
      <c r="X307" s="53"/>
      <c r="Y307" s="53"/>
      <c r="Z307" s="53"/>
      <c r="AA307" s="53"/>
      <c r="AB307" s="53"/>
      <c r="AC307" s="53"/>
      <c r="AD307" s="53"/>
      <c r="AE307" s="53"/>
      <c r="AF307" s="53"/>
      <c r="AG307" s="59"/>
    </row>
    <row r="308" spans="2:33" ht="35.450000000000003" customHeight="1" thickBot="1" x14ac:dyDescent="0.25">
      <c r="B308" s="48" t="s">
        <v>237</v>
      </c>
      <c r="C308" s="61" t="s">
        <v>840</v>
      </c>
      <c r="D308" s="122">
        <f>SUM(D301:D307)</f>
        <v>0</v>
      </c>
      <c r="E308" s="82"/>
      <c r="F308" s="122">
        <f>SUM(F301:F307)</f>
        <v>0</v>
      </c>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60">
        <f>SUM(AG301:AG307)</f>
        <v>0</v>
      </c>
    </row>
    <row r="310" spans="2:33" ht="13.5" thickBot="1" x14ac:dyDescent="0.25"/>
    <row r="311" spans="2:33" ht="22.15" customHeight="1" thickBot="1" x14ac:dyDescent="0.6">
      <c r="B311" s="713" t="s">
        <v>849</v>
      </c>
      <c r="C311" s="714" t="s">
        <v>266</v>
      </c>
      <c r="D311" s="716" t="s">
        <v>798</v>
      </c>
      <c r="E311" s="716" t="s">
        <v>6</v>
      </c>
      <c r="F311" s="716" t="s">
        <v>630</v>
      </c>
      <c r="G311" s="721" t="s">
        <v>238</v>
      </c>
      <c r="H311" s="722"/>
      <c r="I311" s="722"/>
      <c r="J311" s="722"/>
      <c r="K311" s="722"/>
      <c r="L311" s="722"/>
      <c r="M311" s="722"/>
      <c r="N311" s="722"/>
      <c r="O311" s="722"/>
      <c r="P311" s="722"/>
      <c r="Q311" s="722"/>
      <c r="R311" s="722"/>
      <c r="S311" s="114"/>
      <c r="T311" s="705" t="s">
        <v>632</v>
      </c>
      <c r="U311" s="729" t="s">
        <v>633</v>
      </c>
      <c r="V311" s="729"/>
      <c r="W311" s="729"/>
      <c r="X311" s="729"/>
      <c r="Y311" s="729"/>
      <c r="Z311" s="729"/>
      <c r="AA311" s="729"/>
      <c r="AB311" s="729"/>
      <c r="AC311" s="729"/>
      <c r="AD311" s="729"/>
      <c r="AE311" s="729"/>
      <c r="AF311" s="705" t="s">
        <v>634</v>
      </c>
      <c r="AG311" s="711" t="s">
        <v>635</v>
      </c>
    </row>
    <row r="312" spans="2:33" ht="13.15" customHeight="1" x14ac:dyDescent="0.2">
      <c r="B312" s="672"/>
      <c r="C312" s="715"/>
      <c r="D312" s="717"/>
      <c r="E312" s="717"/>
      <c r="F312" s="717"/>
      <c r="G312" s="723" t="s">
        <v>239</v>
      </c>
      <c r="H312" s="726" t="s">
        <v>240</v>
      </c>
      <c r="I312" s="726" t="s">
        <v>241</v>
      </c>
      <c r="J312" s="726" t="s">
        <v>243</v>
      </c>
      <c r="K312" s="726" t="s">
        <v>242</v>
      </c>
      <c r="L312" s="726" t="s">
        <v>248</v>
      </c>
      <c r="M312" s="726" t="s">
        <v>249</v>
      </c>
      <c r="N312" s="726" t="s">
        <v>247</v>
      </c>
      <c r="O312" s="726" t="s">
        <v>246</v>
      </c>
      <c r="P312" s="726" t="s">
        <v>245</v>
      </c>
      <c r="Q312" s="726" t="s">
        <v>244</v>
      </c>
      <c r="R312" s="730" t="s">
        <v>250</v>
      </c>
      <c r="S312" s="723" t="s">
        <v>636</v>
      </c>
      <c r="T312" s="706" t="s">
        <v>269</v>
      </c>
      <c r="U312" s="708" t="s">
        <v>270</v>
      </c>
      <c r="V312" s="708" t="s">
        <v>240</v>
      </c>
      <c r="W312" s="708" t="s">
        <v>271</v>
      </c>
      <c r="X312" s="708" t="s">
        <v>272</v>
      </c>
      <c r="Y312" s="708" t="s">
        <v>273</v>
      </c>
      <c r="Z312" s="708" t="s">
        <v>274</v>
      </c>
      <c r="AA312" s="708" t="s">
        <v>275</v>
      </c>
      <c r="AB312" s="708" t="s">
        <v>276</v>
      </c>
      <c r="AC312" s="708" t="s">
        <v>277</v>
      </c>
      <c r="AD312" s="708" t="s">
        <v>278</v>
      </c>
      <c r="AE312" s="718" t="s">
        <v>279</v>
      </c>
      <c r="AF312" s="706"/>
      <c r="AG312" s="712"/>
    </row>
    <row r="313" spans="2:33" ht="39" customHeight="1" x14ac:dyDescent="0.2">
      <c r="B313" s="672"/>
      <c r="C313" s="715"/>
      <c r="D313" s="717"/>
      <c r="E313" s="717"/>
      <c r="F313" s="717"/>
      <c r="G313" s="724"/>
      <c r="H313" s="727"/>
      <c r="I313" s="727"/>
      <c r="J313" s="727"/>
      <c r="K313" s="727"/>
      <c r="L313" s="727"/>
      <c r="M313" s="727"/>
      <c r="N313" s="727"/>
      <c r="O313" s="727"/>
      <c r="P313" s="727"/>
      <c r="Q313" s="727"/>
      <c r="R313" s="731"/>
      <c r="S313" s="724"/>
      <c r="T313" s="706"/>
      <c r="U313" s="709"/>
      <c r="V313" s="709"/>
      <c r="W313" s="709"/>
      <c r="X313" s="709"/>
      <c r="Y313" s="709"/>
      <c r="Z313" s="709"/>
      <c r="AA313" s="709"/>
      <c r="AB313" s="709"/>
      <c r="AC313" s="709"/>
      <c r="AD313" s="709"/>
      <c r="AE313" s="719"/>
      <c r="AF313" s="706"/>
      <c r="AG313" s="712"/>
    </row>
    <row r="314" spans="2:33" ht="61.15" customHeight="1" thickBot="1" x14ac:dyDescent="0.25">
      <c r="B314" s="672"/>
      <c r="C314" s="715"/>
      <c r="D314" s="717"/>
      <c r="E314" s="717"/>
      <c r="F314" s="717"/>
      <c r="G314" s="725"/>
      <c r="H314" s="728"/>
      <c r="I314" s="728"/>
      <c r="J314" s="728"/>
      <c r="K314" s="728"/>
      <c r="L314" s="728"/>
      <c r="M314" s="728"/>
      <c r="N314" s="728"/>
      <c r="O314" s="728"/>
      <c r="P314" s="728"/>
      <c r="Q314" s="728"/>
      <c r="R314" s="732"/>
      <c r="S314" s="725"/>
      <c r="T314" s="706"/>
      <c r="U314" s="710"/>
      <c r="V314" s="710"/>
      <c r="W314" s="710"/>
      <c r="X314" s="710"/>
      <c r="Y314" s="710"/>
      <c r="Z314" s="710"/>
      <c r="AA314" s="710"/>
      <c r="AB314" s="710"/>
      <c r="AC314" s="710"/>
      <c r="AD314" s="710"/>
      <c r="AE314" s="720"/>
      <c r="AF314" s="707"/>
      <c r="AG314" s="712"/>
    </row>
    <row r="315" spans="2:33" ht="25.15" customHeight="1" x14ac:dyDescent="0.55000000000000004">
      <c r="B315" s="165" t="s">
        <v>728</v>
      </c>
      <c r="C315" s="172" t="s">
        <v>1928</v>
      </c>
      <c r="D315" s="43"/>
      <c r="E315" s="41">
        <v>100</v>
      </c>
      <c r="F315" s="41">
        <f>(D315*E315)/100</f>
        <v>0</v>
      </c>
      <c r="G315" s="66"/>
      <c r="H315" s="67"/>
      <c r="I315" s="67"/>
      <c r="J315" s="67"/>
      <c r="K315" s="67"/>
      <c r="L315" s="67"/>
      <c r="M315" s="67"/>
      <c r="N315" s="67"/>
      <c r="O315" s="67"/>
      <c r="P315" s="67"/>
      <c r="Q315" s="67">
        <v>550000000</v>
      </c>
      <c r="R315" s="68">
        <f>SUM(G315:Q315)</f>
        <v>550000000</v>
      </c>
      <c r="S315" s="115">
        <f t="shared" ref="S315:S316" si="175">IF(R315&gt;T315,0,T315-R315)</f>
        <v>0</v>
      </c>
      <c r="T315" s="38">
        <f>D315</f>
        <v>0</v>
      </c>
      <c r="U315" s="69">
        <v>0</v>
      </c>
      <c r="V315" s="70">
        <v>0</v>
      </c>
      <c r="W315" s="70">
        <v>0.94</v>
      </c>
      <c r="X315" s="70">
        <v>0.94</v>
      </c>
      <c r="Y315" s="70">
        <f>1-0.12</f>
        <v>0.88</v>
      </c>
      <c r="Z315" s="70">
        <f>1-0.15</f>
        <v>0.85</v>
      </c>
      <c r="AA315" s="70">
        <f>1-0.25</f>
        <v>0.75</v>
      </c>
      <c r="AB315" s="70">
        <f>1-0.15</f>
        <v>0.85</v>
      </c>
      <c r="AC315" s="70">
        <f>1-0.25</f>
        <v>0.75</v>
      </c>
      <c r="AD315" s="70">
        <f>1-0.15</f>
        <v>0.85</v>
      </c>
      <c r="AE315" s="71">
        <f>1-0.3</f>
        <v>0.7</v>
      </c>
      <c r="AF315" s="72">
        <f>IF(T315&gt;R315,(R315*0.7),T315*0.7)</f>
        <v>0</v>
      </c>
      <c r="AG315" s="117">
        <f>IF(G315&gt;0,T315-G315,D315-AF315)</f>
        <v>0</v>
      </c>
    </row>
    <row r="316" spans="2:33" ht="25.15" customHeight="1" thickBot="1" x14ac:dyDescent="0.6">
      <c r="B316" s="167" t="s">
        <v>729</v>
      </c>
      <c r="C316" s="136" t="s">
        <v>1929</v>
      </c>
      <c r="D316" s="44">
        <v>3890127079322</v>
      </c>
      <c r="E316" s="42">
        <v>100</v>
      </c>
      <c r="F316" s="42">
        <f t="shared" ref="F316" si="176">(D316*E316)/100</f>
        <v>3890127079322</v>
      </c>
      <c r="G316" s="39"/>
      <c r="H316" s="36"/>
      <c r="I316" s="36"/>
      <c r="J316" s="36"/>
      <c r="K316" s="36">
        <v>350000000</v>
      </c>
      <c r="L316" s="36"/>
      <c r="M316" s="36"/>
      <c r="N316" s="36"/>
      <c r="O316" s="36"/>
      <c r="P316" s="36"/>
      <c r="Q316" s="36"/>
      <c r="R316" s="37">
        <f t="shared" ref="R316" si="177">SUM(G316:Q316)</f>
        <v>350000000</v>
      </c>
      <c r="S316" s="115">
        <f t="shared" si="175"/>
        <v>3889777079322</v>
      </c>
      <c r="T316" s="38">
        <f>D316</f>
        <v>3890127079322</v>
      </c>
      <c r="U316" s="34">
        <v>0</v>
      </c>
      <c r="V316" s="33">
        <v>0</v>
      </c>
      <c r="W316" s="33">
        <v>0.94</v>
      </c>
      <c r="X316" s="33">
        <v>0.94</v>
      </c>
      <c r="Y316" s="33">
        <f t="shared" ref="Y316" si="178">1-0.12</f>
        <v>0.88</v>
      </c>
      <c r="Z316" s="33">
        <f t="shared" ref="Z316" si="179">1-0.15</f>
        <v>0.85</v>
      </c>
      <c r="AA316" s="33">
        <f t="shared" ref="AA316" si="180">1-0.25</f>
        <v>0.75</v>
      </c>
      <c r="AB316" s="33">
        <f t="shared" ref="AB316" si="181">1-0.15</f>
        <v>0.85</v>
      </c>
      <c r="AC316" s="33">
        <f t="shared" ref="AC316" si="182">1-0.25</f>
        <v>0.75</v>
      </c>
      <c r="AD316" s="33">
        <f t="shared" ref="AD316" si="183">1-0.15</f>
        <v>0.85</v>
      </c>
      <c r="AE316" s="35">
        <f t="shared" ref="AE316" si="184">1-0.3</f>
        <v>0.7</v>
      </c>
      <c r="AF316" s="72">
        <v>4745191257720.0996</v>
      </c>
      <c r="AG316" s="73">
        <v>408009837969.60004</v>
      </c>
    </row>
    <row r="317" spans="2:33" ht="25.15" customHeight="1" thickBot="1" x14ac:dyDescent="0.6">
      <c r="B317" s="49" t="s">
        <v>730</v>
      </c>
      <c r="C317" s="176" t="s">
        <v>731</v>
      </c>
      <c r="D317" s="162"/>
      <c r="E317" s="163"/>
      <c r="F317" s="163"/>
      <c r="G317" s="39"/>
      <c r="H317" s="36"/>
      <c r="I317" s="36"/>
      <c r="J317" s="36"/>
      <c r="K317" s="36"/>
      <c r="L317" s="36"/>
      <c r="M317" s="36"/>
      <c r="N317" s="36"/>
      <c r="O317" s="36"/>
      <c r="P317" s="36"/>
      <c r="Q317" s="36"/>
      <c r="R317" s="37"/>
      <c r="S317" s="115"/>
      <c r="T317" s="38"/>
      <c r="U317" s="34"/>
      <c r="V317" s="33"/>
      <c r="W317" s="33"/>
      <c r="X317" s="33"/>
      <c r="Y317" s="33"/>
      <c r="Z317" s="33"/>
      <c r="AA317" s="33"/>
      <c r="AB317" s="33"/>
      <c r="AC317" s="33"/>
      <c r="AD317" s="33"/>
      <c r="AE317" s="35"/>
      <c r="AF317" s="72"/>
      <c r="AG317" s="73"/>
    </row>
    <row r="318" spans="2:33" ht="21.6" customHeight="1" x14ac:dyDescent="0.55000000000000004">
      <c r="B318" s="50" t="s">
        <v>121</v>
      </c>
      <c r="C318" s="164" t="s">
        <v>732</v>
      </c>
      <c r="D318" s="119"/>
      <c r="E318" s="120"/>
      <c r="F318" s="120"/>
      <c r="G318" s="52"/>
      <c r="H318" s="52"/>
      <c r="I318" s="52"/>
      <c r="J318" s="52"/>
      <c r="K318" s="52"/>
      <c r="L318" s="52"/>
      <c r="M318" s="52"/>
      <c r="N318" s="52"/>
      <c r="O318" s="52"/>
      <c r="P318" s="52"/>
      <c r="Q318" s="52"/>
      <c r="R318" s="53"/>
      <c r="S318" s="53"/>
      <c r="T318" s="54"/>
      <c r="U318" s="53"/>
      <c r="V318" s="53"/>
      <c r="W318" s="53"/>
      <c r="X318" s="53"/>
      <c r="Y318" s="53"/>
      <c r="Z318" s="53"/>
      <c r="AA318" s="53"/>
      <c r="AB318" s="53"/>
      <c r="AC318" s="53"/>
      <c r="AD318" s="53"/>
      <c r="AE318" s="53"/>
      <c r="AF318" s="53"/>
      <c r="AG318" s="58"/>
    </row>
    <row r="319" spans="2:33" ht="21.6" customHeight="1" x14ac:dyDescent="0.55000000000000004">
      <c r="B319" s="50" t="s">
        <v>165</v>
      </c>
      <c r="C319" s="164" t="s">
        <v>733</v>
      </c>
      <c r="D319" s="62"/>
      <c r="E319" s="120"/>
      <c r="F319" s="120"/>
      <c r="G319" s="52"/>
      <c r="H319" s="52"/>
      <c r="I319" s="52"/>
      <c r="J319" s="52"/>
      <c r="K319" s="52"/>
      <c r="L319" s="52"/>
      <c r="M319" s="52"/>
      <c r="N319" s="52"/>
      <c r="O319" s="52"/>
      <c r="P319" s="52"/>
      <c r="Q319" s="52"/>
      <c r="R319" s="53"/>
      <c r="S319" s="53"/>
      <c r="T319" s="54"/>
      <c r="U319" s="53"/>
      <c r="V319" s="53"/>
      <c r="W319" s="53"/>
      <c r="X319" s="53"/>
      <c r="Y319" s="53"/>
      <c r="Z319" s="53"/>
      <c r="AA319" s="53"/>
      <c r="AB319" s="53"/>
      <c r="AC319" s="53"/>
      <c r="AD319" s="53"/>
      <c r="AE319" s="53"/>
      <c r="AF319" s="53"/>
      <c r="AG319" s="58"/>
    </row>
    <row r="320" spans="2:33" ht="21.6" customHeight="1" x14ac:dyDescent="0.55000000000000004">
      <c r="B320" s="50" t="s">
        <v>235</v>
      </c>
      <c r="C320" s="164" t="s">
        <v>734</v>
      </c>
      <c r="D320" s="62"/>
      <c r="E320" s="120"/>
      <c r="F320" s="120"/>
      <c r="G320" s="52"/>
      <c r="H320" s="52"/>
      <c r="I320" s="52"/>
      <c r="J320" s="52"/>
      <c r="K320" s="52"/>
      <c r="L320" s="52"/>
      <c r="M320" s="52"/>
      <c r="N320" s="52"/>
      <c r="O320" s="52"/>
      <c r="P320" s="52"/>
      <c r="Q320" s="52"/>
      <c r="R320" s="53"/>
      <c r="S320" s="53"/>
      <c r="T320" s="54"/>
      <c r="U320" s="53"/>
      <c r="V320" s="53"/>
      <c r="W320" s="53"/>
      <c r="X320" s="53"/>
      <c r="Y320" s="53"/>
      <c r="Z320" s="53"/>
      <c r="AA320" s="53"/>
      <c r="AB320" s="53"/>
      <c r="AC320" s="53"/>
      <c r="AD320" s="53"/>
      <c r="AE320" s="53"/>
      <c r="AF320" s="53"/>
      <c r="AG320" s="58"/>
    </row>
    <row r="321" spans="2:33" ht="21.6" customHeight="1" thickBot="1" x14ac:dyDescent="0.6">
      <c r="B321" s="51" t="s">
        <v>122</v>
      </c>
      <c r="C321" s="177" t="s">
        <v>735</v>
      </c>
      <c r="D321" s="63">
        <f>-(D315+D316+D317+D318+D319+D320)*1.5%</f>
        <v>-58351906189.829994</v>
      </c>
      <c r="E321" s="121"/>
      <c r="F321" s="121"/>
      <c r="G321" s="52"/>
      <c r="H321" s="52"/>
      <c r="I321" s="52"/>
      <c r="J321" s="52"/>
      <c r="K321" s="52"/>
      <c r="L321" s="52"/>
      <c r="M321" s="52"/>
      <c r="N321" s="52"/>
      <c r="O321" s="52"/>
      <c r="P321" s="52"/>
      <c r="Q321" s="52"/>
      <c r="R321" s="53"/>
      <c r="S321" s="53"/>
      <c r="T321" s="54"/>
      <c r="U321" s="53"/>
      <c r="V321" s="53"/>
      <c r="W321" s="53"/>
      <c r="X321" s="53"/>
      <c r="Y321" s="53"/>
      <c r="Z321" s="53"/>
      <c r="AA321" s="53"/>
      <c r="AB321" s="53"/>
      <c r="AC321" s="53"/>
      <c r="AD321" s="53"/>
      <c r="AE321" s="53"/>
      <c r="AF321" s="53"/>
      <c r="AG321" s="59"/>
    </row>
    <row r="322" spans="2:33" ht="35.450000000000003" customHeight="1" thickBot="1" x14ac:dyDescent="0.25">
      <c r="B322" s="48" t="s">
        <v>237</v>
      </c>
      <c r="C322" s="61" t="s">
        <v>839</v>
      </c>
      <c r="D322" s="122">
        <f>SUM(D315:D321)</f>
        <v>3831775173132.1699</v>
      </c>
      <c r="E322" s="82"/>
      <c r="F322" s="122">
        <f>SUM(F315:F321)</f>
        <v>3890127079322</v>
      </c>
      <c r="G322" s="14"/>
      <c r="H322" s="14"/>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c r="AG322" s="60">
        <f>SUM(AG315:AG321)</f>
        <v>408009837969.60004</v>
      </c>
    </row>
    <row r="324" spans="2:33" ht="13.5" thickBot="1" x14ac:dyDescent="0.25"/>
    <row r="325" spans="2:33" ht="22.15" customHeight="1" thickBot="1" x14ac:dyDescent="0.6">
      <c r="B325" s="713" t="s">
        <v>849</v>
      </c>
      <c r="C325" s="714" t="s">
        <v>266</v>
      </c>
      <c r="D325" s="716" t="s">
        <v>798</v>
      </c>
      <c r="E325" s="716" t="s">
        <v>6</v>
      </c>
      <c r="F325" s="716" t="s">
        <v>630</v>
      </c>
      <c r="G325" s="721" t="s">
        <v>238</v>
      </c>
      <c r="H325" s="722"/>
      <c r="I325" s="722"/>
      <c r="J325" s="722"/>
      <c r="K325" s="722"/>
      <c r="L325" s="722"/>
      <c r="M325" s="722"/>
      <c r="N325" s="722"/>
      <c r="O325" s="722"/>
      <c r="P325" s="722"/>
      <c r="Q325" s="722"/>
      <c r="R325" s="722"/>
      <c r="S325" s="114"/>
      <c r="T325" s="705" t="s">
        <v>632</v>
      </c>
      <c r="U325" s="729" t="s">
        <v>633</v>
      </c>
      <c r="V325" s="729"/>
      <c r="W325" s="729"/>
      <c r="X325" s="729"/>
      <c r="Y325" s="729"/>
      <c r="Z325" s="729"/>
      <c r="AA325" s="729"/>
      <c r="AB325" s="729"/>
      <c r="AC325" s="729"/>
      <c r="AD325" s="729"/>
      <c r="AE325" s="729"/>
      <c r="AF325" s="705" t="s">
        <v>634</v>
      </c>
      <c r="AG325" s="711" t="s">
        <v>635</v>
      </c>
    </row>
    <row r="326" spans="2:33" ht="13.15" customHeight="1" x14ac:dyDescent="0.2">
      <c r="B326" s="672"/>
      <c r="C326" s="715"/>
      <c r="D326" s="717"/>
      <c r="E326" s="717"/>
      <c r="F326" s="717"/>
      <c r="G326" s="723" t="s">
        <v>239</v>
      </c>
      <c r="H326" s="726" t="s">
        <v>240</v>
      </c>
      <c r="I326" s="726" t="s">
        <v>241</v>
      </c>
      <c r="J326" s="726" t="s">
        <v>243</v>
      </c>
      <c r="K326" s="726" t="s">
        <v>242</v>
      </c>
      <c r="L326" s="726" t="s">
        <v>248</v>
      </c>
      <c r="M326" s="726" t="s">
        <v>249</v>
      </c>
      <c r="N326" s="726" t="s">
        <v>247</v>
      </c>
      <c r="O326" s="726" t="s">
        <v>246</v>
      </c>
      <c r="P326" s="726" t="s">
        <v>245</v>
      </c>
      <c r="Q326" s="726" t="s">
        <v>244</v>
      </c>
      <c r="R326" s="730" t="s">
        <v>250</v>
      </c>
      <c r="S326" s="723" t="s">
        <v>636</v>
      </c>
      <c r="T326" s="706" t="s">
        <v>269</v>
      </c>
      <c r="U326" s="708" t="s">
        <v>270</v>
      </c>
      <c r="V326" s="708" t="s">
        <v>240</v>
      </c>
      <c r="W326" s="708" t="s">
        <v>271</v>
      </c>
      <c r="X326" s="708" t="s">
        <v>272</v>
      </c>
      <c r="Y326" s="708" t="s">
        <v>273</v>
      </c>
      <c r="Z326" s="708" t="s">
        <v>274</v>
      </c>
      <c r="AA326" s="708" t="s">
        <v>275</v>
      </c>
      <c r="AB326" s="708" t="s">
        <v>276</v>
      </c>
      <c r="AC326" s="708" t="s">
        <v>277</v>
      </c>
      <c r="AD326" s="708" t="s">
        <v>278</v>
      </c>
      <c r="AE326" s="718" t="s">
        <v>279</v>
      </c>
      <c r="AF326" s="706"/>
      <c r="AG326" s="712"/>
    </row>
    <row r="327" spans="2:33" ht="39" customHeight="1" x14ac:dyDescent="0.2">
      <c r="B327" s="672"/>
      <c r="C327" s="715"/>
      <c r="D327" s="717"/>
      <c r="E327" s="717"/>
      <c r="F327" s="717"/>
      <c r="G327" s="724"/>
      <c r="H327" s="727"/>
      <c r="I327" s="727"/>
      <c r="J327" s="727"/>
      <c r="K327" s="727"/>
      <c r="L327" s="727"/>
      <c r="M327" s="727"/>
      <c r="N327" s="727"/>
      <c r="O327" s="727"/>
      <c r="P327" s="727"/>
      <c r="Q327" s="727"/>
      <c r="R327" s="731"/>
      <c r="S327" s="724"/>
      <c r="T327" s="706"/>
      <c r="U327" s="709"/>
      <c r="V327" s="709"/>
      <c r="W327" s="709"/>
      <c r="X327" s="709"/>
      <c r="Y327" s="709"/>
      <c r="Z327" s="709"/>
      <c r="AA327" s="709"/>
      <c r="AB327" s="709"/>
      <c r="AC327" s="709"/>
      <c r="AD327" s="709"/>
      <c r="AE327" s="719"/>
      <c r="AF327" s="706"/>
      <c r="AG327" s="712"/>
    </row>
    <row r="328" spans="2:33" ht="61.15" customHeight="1" thickBot="1" x14ac:dyDescent="0.25">
      <c r="B328" s="672"/>
      <c r="C328" s="715"/>
      <c r="D328" s="717"/>
      <c r="E328" s="717"/>
      <c r="F328" s="717"/>
      <c r="G328" s="725"/>
      <c r="H328" s="728"/>
      <c r="I328" s="728"/>
      <c r="J328" s="728"/>
      <c r="K328" s="728"/>
      <c r="L328" s="728"/>
      <c r="M328" s="728"/>
      <c r="N328" s="728"/>
      <c r="O328" s="728"/>
      <c r="P328" s="728"/>
      <c r="Q328" s="728"/>
      <c r="R328" s="732"/>
      <c r="S328" s="725"/>
      <c r="T328" s="706"/>
      <c r="U328" s="710"/>
      <c r="V328" s="710"/>
      <c r="W328" s="710"/>
      <c r="X328" s="710"/>
      <c r="Y328" s="710"/>
      <c r="Z328" s="710"/>
      <c r="AA328" s="710"/>
      <c r="AB328" s="710"/>
      <c r="AC328" s="710"/>
      <c r="AD328" s="710"/>
      <c r="AE328" s="720"/>
      <c r="AF328" s="707"/>
      <c r="AG328" s="712"/>
    </row>
    <row r="329" spans="2:33" ht="25.15" customHeight="1" x14ac:dyDescent="0.55000000000000004">
      <c r="B329" s="49" t="s">
        <v>737</v>
      </c>
      <c r="C329" s="176" t="s">
        <v>1930</v>
      </c>
      <c r="D329" s="43">
        <v>3141421173</v>
      </c>
      <c r="E329" s="41">
        <v>100</v>
      </c>
      <c r="F329" s="41">
        <f>(D329*E329)/100</f>
        <v>3141421173</v>
      </c>
      <c r="G329" s="66"/>
      <c r="H329" s="67"/>
      <c r="I329" s="67"/>
      <c r="J329" s="67"/>
      <c r="K329" s="67"/>
      <c r="L329" s="67"/>
      <c r="M329" s="67"/>
      <c r="N329" s="67"/>
      <c r="O329" s="67"/>
      <c r="P329" s="67"/>
      <c r="Q329" s="67">
        <v>550000000</v>
      </c>
      <c r="R329" s="68">
        <f>SUM(G329:Q329)</f>
        <v>550000000</v>
      </c>
      <c r="S329" s="115">
        <f t="shared" ref="S329:S333" si="185">IF(R329&gt;T329,0,T329-R329)</f>
        <v>2591421173</v>
      </c>
      <c r="T329" s="38">
        <f>D329</f>
        <v>3141421173</v>
      </c>
      <c r="U329" s="69">
        <v>0</v>
      </c>
      <c r="V329" s="70">
        <v>0</v>
      </c>
      <c r="W329" s="70">
        <v>0.94</v>
      </c>
      <c r="X329" s="70">
        <v>0.94</v>
      </c>
      <c r="Y329" s="70">
        <f>1-0.12</f>
        <v>0.88</v>
      </c>
      <c r="Z329" s="70">
        <f>1-0.15</f>
        <v>0.85</v>
      </c>
      <c r="AA329" s="70">
        <f>1-0.25</f>
        <v>0.75</v>
      </c>
      <c r="AB329" s="70">
        <f>1-0.15</f>
        <v>0.85</v>
      </c>
      <c r="AC329" s="70">
        <f>1-0.25</f>
        <v>0.75</v>
      </c>
      <c r="AD329" s="70">
        <f>1-0.15</f>
        <v>0.85</v>
      </c>
      <c r="AE329" s="71">
        <f>1-0.3</f>
        <v>0.7</v>
      </c>
      <c r="AF329" s="72">
        <v>1750000000</v>
      </c>
      <c r="AG329" s="117">
        <v>1391421173</v>
      </c>
    </row>
    <row r="330" spans="2:33" ht="25.15" customHeight="1" thickBot="1" x14ac:dyDescent="0.6">
      <c r="B330" s="51" t="s">
        <v>738</v>
      </c>
      <c r="C330" s="177" t="s">
        <v>1931</v>
      </c>
      <c r="D330" s="44">
        <v>402213984203</v>
      </c>
      <c r="E330" s="42">
        <v>100</v>
      </c>
      <c r="F330" s="42">
        <f t="shared" ref="F330:F333" si="186">(D330*E330)/100</f>
        <v>402213984203</v>
      </c>
      <c r="G330" s="39">
        <v>25000000</v>
      </c>
      <c r="H330" s="36"/>
      <c r="I330" s="36"/>
      <c r="J330" s="36"/>
      <c r="K330" s="36"/>
      <c r="L330" s="36"/>
      <c r="M330" s="36"/>
      <c r="N330" s="36"/>
      <c r="O330" s="36"/>
      <c r="P330" s="36"/>
      <c r="Q330" s="36"/>
      <c r="R330" s="37">
        <f t="shared" ref="R330:R333" si="187">SUM(G330:Q330)</f>
        <v>25000000</v>
      </c>
      <c r="S330" s="115">
        <f t="shared" si="185"/>
        <v>402188984203</v>
      </c>
      <c r="T330" s="38">
        <f>D330</f>
        <v>402213984203</v>
      </c>
      <c r="U330" s="34">
        <v>0</v>
      </c>
      <c r="V330" s="33">
        <v>0</v>
      </c>
      <c r="W330" s="33">
        <v>0.94</v>
      </c>
      <c r="X330" s="33">
        <v>0.94</v>
      </c>
      <c r="Y330" s="33">
        <f t="shared" ref="Y330:Y333" si="188">1-0.12</f>
        <v>0.88</v>
      </c>
      <c r="Z330" s="33">
        <f t="shared" ref="Z330:Z333" si="189">1-0.15</f>
        <v>0.85</v>
      </c>
      <c r="AA330" s="33">
        <f t="shared" ref="AA330:AA333" si="190">1-0.25</f>
        <v>0.75</v>
      </c>
      <c r="AB330" s="33">
        <f t="shared" ref="AB330:AB333" si="191">1-0.15</f>
        <v>0.85</v>
      </c>
      <c r="AC330" s="33">
        <f t="shared" ref="AC330:AC333" si="192">1-0.25</f>
        <v>0.75</v>
      </c>
      <c r="AD330" s="33">
        <f t="shared" ref="AD330:AD333" si="193">1-0.15</f>
        <v>0.85</v>
      </c>
      <c r="AE330" s="35">
        <f t="shared" ref="AE330:AE333" si="194">1-0.3</f>
        <v>0.7</v>
      </c>
      <c r="AF330" s="72">
        <v>241792079900</v>
      </c>
      <c r="AG330" s="73">
        <v>169173841908</v>
      </c>
    </row>
    <row r="331" spans="2:33" ht="25.15" customHeight="1" thickBot="1" x14ac:dyDescent="0.6">
      <c r="B331" s="51" t="s">
        <v>739</v>
      </c>
      <c r="C331" s="177" t="s">
        <v>1906</v>
      </c>
      <c r="D331" s="44"/>
      <c r="E331" s="42">
        <v>100</v>
      </c>
      <c r="F331" s="42">
        <f t="shared" si="186"/>
        <v>0</v>
      </c>
      <c r="G331" s="39"/>
      <c r="H331" s="36"/>
      <c r="I331" s="36"/>
      <c r="J331" s="36"/>
      <c r="K331" s="36"/>
      <c r="L331" s="36"/>
      <c r="M331" s="36"/>
      <c r="N331" s="36"/>
      <c r="O331" s="36"/>
      <c r="P331" s="36"/>
      <c r="Q331" s="36">
        <v>500000000</v>
      </c>
      <c r="R331" s="37">
        <f t="shared" si="187"/>
        <v>500000000</v>
      </c>
      <c r="S331" s="115">
        <f t="shared" si="185"/>
        <v>0</v>
      </c>
      <c r="T331" s="38">
        <f>D331</f>
        <v>0</v>
      </c>
      <c r="U331" s="34">
        <v>0</v>
      </c>
      <c r="V331" s="33">
        <v>0</v>
      </c>
      <c r="W331" s="33">
        <v>0.94</v>
      </c>
      <c r="X331" s="33">
        <v>0.94</v>
      </c>
      <c r="Y331" s="33">
        <f t="shared" si="188"/>
        <v>0.88</v>
      </c>
      <c r="Z331" s="33">
        <f t="shared" si="189"/>
        <v>0.85</v>
      </c>
      <c r="AA331" s="33">
        <f t="shared" si="190"/>
        <v>0.75</v>
      </c>
      <c r="AB331" s="33">
        <f t="shared" si="191"/>
        <v>0.85</v>
      </c>
      <c r="AC331" s="33">
        <f t="shared" si="192"/>
        <v>0.75</v>
      </c>
      <c r="AD331" s="33">
        <f t="shared" si="193"/>
        <v>0.85</v>
      </c>
      <c r="AE331" s="35">
        <f t="shared" si="194"/>
        <v>0.7</v>
      </c>
      <c r="AF331" s="72">
        <f>IF(T331&gt;R331,(R331*0.7),T331*0.7)</f>
        <v>0</v>
      </c>
      <c r="AG331" s="73">
        <f>D331-AF331</f>
        <v>0</v>
      </c>
    </row>
    <row r="332" spans="2:33" ht="25.15" customHeight="1" thickBot="1" x14ac:dyDescent="0.6">
      <c r="B332" s="51" t="s">
        <v>740</v>
      </c>
      <c r="C332" s="177" t="s">
        <v>1932</v>
      </c>
      <c r="D332" s="44"/>
      <c r="E332" s="42">
        <v>100</v>
      </c>
      <c r="F332" s="42">
        <f t="shared" si="186"/>
        <v>0</v>
      </c>
      <c r="G332" s="36"/>
      <c r="H332" s="36"/>
      <c r="I332" s="36"/>
      <c r="J332" s="36"/>
      <c r="K332" s="36">
        <v>130000000</v>
      </c>
      <c r="L332" s="36"/>
      <c r="M332" s="36"/>
      <c r="N332" s="36"/>
      <c r="O332" s="36"/>
      <c r="P332" s="36"/>
      <c r="Q332" s="36"/>
      <c r="R332" s="37">
        <f t="shared" si="187"/>
        <v>130000000</v>
      </c>
      <c r="S332" s="115">
        <f t="shared" si="185"/>
        <v>0</v>
      </c>
      <c r="T332" s="38">
        <f>D332</f>
        <v>0</v>
      </c>
      <c r="U332" s="34">
        <v>0</v>
      </c>
      <c r="V332" s="33">
        <v>0</v>
      </c>
      <c r="W332" s="33">
        <v>0.94</v>
      </c>
      <c r="X332" s="33">
        <v>0.94</v>
      </c>
      <c r="Y332" s="33">
        <f t="shared" si="188"/>
        <v>0.88</v>
      </c>
      <c r="Z332" s="33">
        <f t="shared" si="189"/>
        <v>0.85</v>
      </c>
      <c r="AA332" s="33">
        <f t="shared" si="190"/>
        <v>0.75</v>
      </c>
      <c r="AB332" s="33">
        <f t="shared" si="191"/>
        <v>0.85</v>
      </c>
      <c r="AC332" s="33">
        <f t="shared" si="192"/>
        <v>0.75</v>
      </c>
      <c r="AD332" s="33">
        <f t="shared" si="193"/>
        <v>0.85</v>
      </c>
      <c r="AE332" s="35">
        <f t="shared" si="194"/>
        <v>0.7</v>
      </c>
      <c r="AF332" s="72">
        <f>IF(T332&gt;R332,(R332*0.88),T332*0.88)</f>
        <v>0</v>
      </c>
      <c r="AG332" s="180">
        <f>D332-AF332</f>
        <v>0</v>
      </c>
    </row>
    <row r="333" spans="2:33" ht="21.6" customHeight="1" thickBot="1" x14ac:dyDescent="0.6">
      <c r="B333" s="51" t="s">
        <v>741</v>
      </c>
      <c r="C333" s="177" t="s">
        <v>1908</v>
      </c>
      <c r="D333" s="63"/>
      <c r="E333" s="42">
        <v>100</v>
      </c>
      <c r="F333" s="42">
        <f t="shared" si="186"/>
        <v>0</v>
      </c>
      <c r="G333" s="36"/>
      <c r="H333" s="36"/>
      <c r="I333" s="36"/>
      <c r="J333" s="36"/>
      <c r="K333" s="36"/>
      <c r="L333" s="36"/>
      <c r="M333" s="36"/>
      <c r="N333" s="36"/>
      <c r="O333" s="36"/>
      <c r="P333" s="36"/>
      <c r="Q333" s="36">
        <v>250000000</v>
      </c>
      <c r="R333" s="37">
        <f t="shared" si="187"/>
        <v>250000000</v>
      </c>
      <c r="S333" s="115">
        <f t="shared" si="185"/>
        <v>0</v>
      </c>
      <c r="T333" s="38">
        <f>D333</f>
        <v>0</v>
      </c>
      <c r="U333" s="34">
        <v>0</v>
      </c>
      <c r="V333" s="33">
        <v>0</v>
      </c>
      <c r="W333" s="33">
        <v>0.94</v>
      </c>
      <c r="X333" s="33">
        <v>0.94</v>
      </c>
      <c r="Y333" s="33">
        <f t="shared" si="188"/>
        <v>0.88</v>
      </c>
      <c r="Z333" s="33">
        <f t="shared" si="189"/>
        <v>0.85</v>
      </c>
      <c r="AA333" s="33">
        <f t="shared" si="190"/>
        <v>0.75</v>
      </c>
      <c r="AB333" s="33">
        <f t="shared" si="191"/>
        <v>0.85</v>
      </c>
      <c r="AC333" s="33">
        <f t="shared" si="192"/>
        <v>0.75</v>
      </c>
      <c r="AD333" s="33">
        <f t="shared" si="193"/>
        <v>0.85</v>
      </c>
      <c r="AE333" s="35">
        <f t="shared" si="194"/>
        <v>0.7</v>
      </c>
      <c r="AF333" s="72">
        <f>IF(T333&gt;R333,(R333*0.7),T333*0.7)</f>
        <v>0</v>
      </c>
      <c r="AG333" s="181">
        <f>D333-AF333</f>
        <v>0</v>
      </c>
    </row>
    <row r="334" spans="2:33" ht="21.6" customHeight="1" x14ac:dyDescent="0.55000000000000004">
      <c r="B334" s="49" t="s">
        <v>121</v>
      </c>
      <c r="C334" s="182" t="s">
        <v>742</v>
      </c>
      <c r="D334" s="119"/>
      <c r="E334" s="120"/>
      <c r="F334" s="120"/>
      <c r="G334" s="52"/>
      <c r="H334" s="52"/>
      <c r="I334" s="52"/>
      <c r="J334" s="52"/>
      <c r="K334" s="52"/>
      <c r="L334" s="52"/>
      <c r="M334" s="52"/>
      <c r="N334" s="52"/>
      <c r="O334" s="52"/>
      <c r="P334" s="52"/>
      <c r="Q334" s="52"/>
      <c r="R334" s="53"/>
      <c r="S334" s="53"/>
      <c r="T334" s="54"/>
      <c r="U334" s="53"/>
      <c r="V334" s="53"/>
      <c r="W334" s="53"/>
      <c r="X334" s="53"/>
      <c r="Y334" s="53"/>
      <c r="Z334" s="53"/>
      <c r="AA334" s="53"/>
      <c r="AB334" s="53"/>
      <c r="AC334" s="53"/>
      <c r="AD334" s="53"/>
      <c r="AE334" s="53"/>
      <c r="AF334" s="53"/>
      <c r="AG334" s="183"/>
    </row>
    <row r="335" spans="2:33" ht="21.6" customHeight="1" x14ac:dyDescent="0.55000000000000004">
      <c r="B335" s="50" t="s">
        <v>165</v>
      </c>
      <c r="C335" s="56" t="s">
        <v>743</v>
      </c>
      <c r="D335" s="119"/>
      <c r="E335" s="120"/>
      <c r="F335" s="120"/>
      <c r="G335" s="52"/>
      <c r="H335" s="52"/>
      <c r="I335" s="52"/>
      <c r="J335" s="52"/>
      <c r="K335" s="52"/>
      <c r="L335" s="52"/>
      <c r="M335" s="52"/>
      <c r="N335" s="52"/>
      <c r="O335" s="52"/>
      <c r="P335" s="52"/>
      <c r="Q335" s="52"/>
      <c r="R335" s="53"/>
      <c r="S335" s="53"/>
      <c r="T335" s="54"/>
      <c r="U335" s="53"/>
      <c r="V335" s="53"/>
      <c r="W335" s="53"/>
      <c r="X335" s="53"/>
      <c r="Y335" s="53"/>
      <c r="Z335" s="53"/>
      <c r="AA335" s="53"/>
      <c r="AB335" s="53"/>
      <c r="AC335" s="53"/>
      <c r="AD335" s="53"/>
      <c r="AE335" s="53"/>
      <c r="AF335" s="53"/>
      <c r="AG335" s="184"/>
    </row>
    <row r="336" spans="2:33" ht="21.6" customHeight="1" x14ac:dyDescent="0.55000000000000004">
      <c r="B336" s="50" t="s">
        <v>235</v>
      </c>
      <c r="C336" s="56" t="s">
        <v>744</v>
      </c>
      <c r="D336" s="62"/>
      <c r="E336" s="120"/>
      <c r="F336" s="120"/>
      <c r="G336" s="52"/>
      <c r="H336" s="52"/>
      <c r="I336" s="52"/>
      <c r="J336" s="52"/>
      <c r="K336" s="52"/>
      <c r="L336" s="52"/>
      <c r="M336" s="52"/>
      <c r="N336" s="52"/>
      <c r="O336" s="52"/>
      <c r="P336" s="52"/>
      <c r="Q336" s="52"/>
      <c r="R336" s="53"/>
      <c r="S336" s="53"/>
      <c r="T336" s="54"/>
      <c r="U336" s="53"/>
      <c r="V336" s="53"/>
      <c r="W336" s="53"/>
      <c r="X336" s="53"/>
      <c r="Y336" s="53"/>
      <c r="Z336" s="53"/>
      <c r="AA336" s="53"/>
      <c r="AB336" s="53"/>
      <c r="AC336" s="53"/>
      <c r="AD336" s="53"/>
      <c r="AE336" s="53"/>
      <c r="AF336" s="53"/>
      <c r="AG336" s="184"/>
    </row>
    <row r="337" spans="2:33" ht="21.6" customHeight="1" x14ac:dyDescent="0.55000000000000004">
      <c r="B337" s="50" t="s">
        <v>745</v>
      </c>
      <c r="C337" s="56" t="s">
        <v>746</v>
      </c>
      <c r="D337" s="62"/>
      <c r="E337" s="120"/>
      <c r="F337" s="120"/>
      <c r="G337" s="52"/>
      <c r="H337" s="52"/>
      <c r="I337" s="52"/>
      <c r="J337" s="52"/>
      <c r="K337" s="52"/>
      <c r="L337" s="52"/>
      <c r="M337" s="52"/>
      <c r="N337" s="52"/>
      <c r="O337" s="52"/>
      <c r="P337" s="52"/>
      <c r="Q337" s="52"/>
      <c r="R337" s="53"/>
      <c r="S337" s="53"/>
      <c r="T337" s="54"/>
      <c r="U337" s="53"/>
      <c r="V337" s="53"/>
      <c r="W337" s="53"/>
      <c r="X337" s="53"/>
      <c r="Y337" s="53"/>
      <c r="Z337" s="53"/>
      <c r="AA337" s="53"/>
      <c r="AB337" s="53"/>
      <c r="AC337" s="53"/>
      <c r="AD337" s="53"/>
      <c r="AE337" s="53"/>
      <c r="AF337" s="53"/>
      <c r="AG337" s="184"/>
    </row>
    <row r="338" spans="2:33" ht="21.6" customHeight="1" thickBot="1" x14ac:dyDescent="0.6">
      <c r="B338" s="51" t="s">
        <v>122</v>
      </c>
      <c r="C338" s="57" t="s">
        <v>660</v>
      </c>
      <c r="D338" s="63">
        <f>-(D329+D330+D331+D332+D333+D334+D335+D336+D337)*1.5%</f>
        <v>-6080331080.6399994</v>
      </c>
      <c r="E338" s="121"/>
      <c r="F338" s="121"/>
      <c r="G338" s="52"/>
      <c r="H338" s="52"/>
      <c r="I338" s="52"/>
      <c r="J338" s="52"/>
      <c r="K338" s="52"/>
      <c r="L338" s="52"/>
      <c r="M338" s="52"/>
      <c r="N338" s="52"/>
      <c r="O338" s="52"/>
      <c r="P338" s="52"/>
      <c r="Q338" s="52"/>
      <c r="R338" s="53"/>
      <c r="S338" s="53"/>
      <c r="T338" s="54"/>
      <c r="U338" s="53"/>
      <c r="V338" s="53"/>
      <c r="W338" s="53"/>
      <c r="X338" s="53"/>
      <c r="Y338" s="53"/>
      <c r="Z338" s="53"/>
      <c r="AA338" s="53"/>
      <c r="AB338" s="53"/>
      <c r="AC338" s="53"/>
      <c r="AD338" s="53"/>
      <c r="AE338" s="53"/>
      <c r="AF338" s="53"/>
      <c r="AG338" s="185"/>
    </row>
    <row r="339" spans="2:33" ht="35.450000000000003" customHeight="1" thickBot="1" x14ac:dyDescent="0.25">
      <c r="B339" s="48" t="s">
        <v>237</v>
      </c>
      <c r="C339" s="61" t="s">
        <v>838</v>
      </c>
      <c r="D339" s="122">
        <f>SUM(D329:D338)</f>
        <v>399275074295.35999</v>
      </c>
      <c r="E339" s="82"/>
      <c r="F339" s="122">
        <f>SUM(F329:F338)</f>
        <v>405355405376</v>
      </c>
      <c r="G339" s="14"/>
      <c r="H339" s="14"/>
      <c r="I339" s="14"/>
      <c r="J339" s="14"/>
      <c r="K339" s="14"/>
      <c r="L339" s="14"/>
      <c r="M339" s="14"/>
      <c r="N339" s="14"/>
      <c r="O339" s="14"/>
      <c r="P339" s="14"/>
      <c r="Q339" s="14"/>
      <c r="R339" s="14"/>
      <c r="S339" s="14"/>
      <c r="T339" s="14"/>
      <c r="U339" s="14"/>
      <c r="V339" s="14"/>
      <c r="W339" s="14"/>
      <c r="X339" s="14"/>
      <c r="Y339" s="14"/>
      <c r="Z339" s="14"/>
      <c r="AA339" s="14"/>
      <c r="AB339" s="14"/>
      <c r="AC339" s="14"/>
      <c r="AD339" s="14"/>
      <c r="AE339" s="14"/>
      <c r="AF339" s="14"/>
      <c r="AG339" s="186">
        <f>SUM(AG329:AG338)</f>
        <v>170565263081</v>
      </c>
    </row>
    <row r="341" spans="2:33" ht="13.5" thickBot="1" x14ac:dyDescent="0.25"/>
    <row r="342" spans="2:33" ht="22.15" customHeight="1" thickBot="1" x14ac:dyDescent="0.6">
      <c r="B342" s="713" t="s">
        <v>849</v>
      </c>
      <c r="C342" s="714" t="s">
        <v>266</v>
      </c>
      <c r="D342" s="716" t="s">
        <v>798</v>
      </c>
      <c r="E342" s="716" t="s">
        <v>6</v>
      </c>
      <c r="F342" s="716" t="s">
        <v>630</v>
      </c>
      <c r="G342" s="721" t="s">
        <v>238</v>
      </c>
      <c r="H342" s="722"/>
      <c r="I342" s="722"/>
      <c r="J342" s="722"/>
      <c r="K342" s="722"/>
      <c r="L342" s="722"/>
      <c r="M342" s="722"/>
      <c r="N342" s="722"/>
      <c r="O342" s="722"/>
      <c r="P342" s="722"/>
      <c r="Q342" s="722"/>
      <c r="R342" s="722"/>
      <c r="S342" s="114"/>
      <c r="T342" s="705" t="s">
        <v>632</v>
      </c>
      <c r="U342" s="729" t="s">
        <v>633</v>
      </c>
      <c r="V342" s="729"/>
      <c r="W342" s="729"/>
      <c r="X342" s="729"/>
      <c r="Y342" s="729"/>
      <c r="Z342" s="729"/>
      <c r="AA342" s="729"/>
      <c r="AB342" s="729"/>
      <c r="AC342" s="729"/>
      <c r="AD342" s="729"/>
      <c r="AE342" s="729"/>
      <c r="AF342" s="705" t="s">
        <v>634</v>
      </c>
      <c r="AG342" s="711" t="s">
        <v>635</v>
      </c>
    </row>
    <row r="343" spans="2:33" ht="13.15" customHeight="1" x14ac:dyDescent="0.2">
      <c r="B343" s="672"/>
      <c r="C343" s="715"/>
      <c r="D343" s="717"/>
      <c r="E343" s="717"/>
      <c r="F343" s="717"/>
      <c r="G343" s="723" t="s">
        <v>239</v>
      </c>
      <c r="H343" s="726" t="s">
        <v>240</v>
      </c>
      <c r="I343" s="726" t="s">
        <v>241</v>
      </c>
      <c r="J343" s="726" t="s">
        <v>243</v>
      </c>
      <c r="K343" s="726" t="s">
        <v>242</v>
      </c>
      <c r="L343" s="726" t="s">
        <v>248</v>
      </c>
      <c r="M343" s="726" t="s">
        <v>249</v>
      </c>
      <c r="N343" s="726" t="s">
        <v>247</v>
      </c>
      <c r="O343" s="726" t="s">
        <v>246</v>
      </c>
      <c r="P343" s="726" t="s">
        <v>245</v>
      </c>
      <c r="Q343" s="726" t="s">
        <v>244</v>
      </c>
      <c r="R343" s="730" t="s">
        <v>250</v>
      </c>
      <c r="S343" s="723" t="s">
        <v>636</v>
      </c>
      <c r="T343" s="706" t="s">
        <v>269</v>
      </c>
      <c r="U343" s="708" t="s">
        <v>270</v>
      </c>
      <c r="V343" s="708" t="s">
        <v>240</v>
      </c>
      <c r="W343" s="708" t="s">
        <v>271</v>
      </c>
      <c r="X343" s="708" t="s">
        <v>272</v>
      </c>
      <c r="Y343" s="708" t="s">
        <v>273</v>
      </c>
      <c r="Z343" s="708" t="s">
        <v>274</v>
      </c>
      <c r="AA343" s="708" t="s">
        <v>275</v>
      </c>
      <c r="AB343" s="708" t="s">
        <v>276</v>
      </c>
      <c r="AC343" s="708" t="s">
        <v>277</v>
      </c>
      <c r="AD343" s="708" t="s">
        <v>278</v>
      </c>
      <c r="AE343" s="718" t="s">
        <v>279</v>
      </c>
      <c r="AF343" s="706"/>
      <c r="AG343" s="712"/>
    </row>
    <row r="344" spans="2:33" ht="39" customHeight="1" x14ac:dyDescent="0.2">
      <c r="B344" s="672"/>
      <c r="C344" s="715"/>
      <c r="D344" s="717"/>
      <c r="E344" s="717"/>
      <c r="F344" s="717"/>
      <c r="G344" s="724"/>
      <c r="H344" s="727"/>
      <c r="I344" s="727"/>
      <c r="J344" s="727"/>
      <c r="K344" s="727"/>
      <c r="L344" s="727"/>
      <c r="M344" s="727"/>
      <c r="N344" s="727"/>
      <c r="O344" s="727"/>
      <c r="P344" s="727"/>
      <c r="Q344" s="727"/>
      <c r="R344" s="731"/>
      <c r="S344" s="724"/>
      <c r="T344" s="706"/>
      <c r="U344" s="709"/>
      <c r="V344" s="709"/>
      <c r="W344" s="709"/>
      <c r="X344" s="709"/>
      <c r="Y344" s="709"/>
      <c r="Z344" s="709"/>
      <c r="AA344" s="709"/>
      <c r="AB344" s="709"/>
      <c r="AC344" s="709"/>
      <c r="AD344" s="709"/>
      <c r="AE344" s="719"/>
      <c r="AF344" s="706"/>
      <c r="AG344" s="712"/>
    </row>
    <row r="345" spans="2:33" ht="61.15" customHeight="1" thickBot="1" x14ac:dyDescent="0.25">
      <c r="B345" s="672"/>
      <c r="C345" s="715"/>
      <c r="D345" s="717"/>
      <c r="E345" s="717"/>
      <c r="F345" s="717"/>
      <c r="G345" s="725"/>
      <c r="H345" s="728"/>
      <c r="I345" s="728"/>
      <c r="J345" s="728"/>
      <c r="K345" s="728"/>
      <c r="L345" s="728"/>
      <c r="M345" s="728"/>
      <c r="N345" s="728"/>
      <c r="O345" s="728"/>
      <c r="P345" s="728"/>
      <c r="Q345" s="728"/>
      <c r="R345" s="732"/>
      <c r="S345" s="725"/>
      <c r="T345" s="706"/>
      <c r="U345" s="710"/>
      <c r="V345" s="710"/>
      <c r="W345" s="710"/>
      <c r="X345" s="710"/>
      <c r="Y345" s="710"/>
      <c r="Z345" s="710"/>
      <c r="AA345" s="710"/>
      <c r="AB345" s="710"/>
      <c r="AC345" s="710"/>
      <c r="AD345" s="710"/>
      <c r="AE345" s="720"/>
      <c r="AF345" s="707"/>
      <c r="AG345" s="712"/>
    </row>
    <row r="346" spans="2:33" ht="25.15" customHeight="1" x14ac:dyDescent="0.55000000000000004">
      <c r="B346" s="49" t="s">
        <v>748</v>
      </c>
      <c r="C346" s="182" t="s">
        <v>1909</v>
      </c>
      <c r="D346" s="43"/>
      <c r="E346" s="41">
        <v>100</v>
      </c>
      <c r="F346" s="41">
        <f>(D346*E346)/100</f>
        <v>0</v>
      </c>
      <c r="G346" s="66"/>
      <c r="H346" s="67"/>
      <c r="I346" s="67"/>
      <c r="J346" s="67"/>
      <c r="K346" s="67"/>
      <c r="L346" s="67"/>
      <c r="M346" s="67"/>
      <c r="N346" s="67"/>
      <c r="O346" s="67"/>
      <c r="P346" s="67"/>
      <c r="Q346" s="67">
        <v>550000000</v>
      </c>
      <c r="R346" s="68">
        <f>SUM(G346:Q346)</f>
        <v>550000000</v>
      </c>
      <c r="S346" s="115">
        <f t="shared" ref="S346:S350" si="195">IF(R346&gt;T346,0,T346-R346)</f>
        <v>0</v>
      </c>
      <c r="T346" s="38">
        <f>D346</f>
        <v>0</v>
      </c>
      <c r="U346" s="69">
        <v>0</v>
      </c>
      <c r="V346" s="70">
        <v>0</v>
      </c>
      <c r="W346" s="70">
        <v>0.94</v>
      </c>
      <c r="X346" s="70">
        <v>0.94</v>
      </c>
      <c r="Y346" s="70">
        <f>1-0.12</f>
        <v>0.88</v>
      </c>
      <c r="Z346" s="70">
        <f>1-0.15</f>
        <v>0.85</v>
      </c>
      <c r="AA346" s="70">
        <f>1-0.25</f>
        <v>0.75</v>
      </c>
      <c r="AB346" s="70">
        <f>1-0.15</f>
        <v>0.85</v>
      </c>
      <c r="AC346" s="70">
        <f>1-0.25</f>
        <v>0.75</v>
      </c>
      <c r="AD346" s="70">
        <f>1-0.15</f>
        <v>0.85</v>
      </c>
      <c r="AE346" s="71">
        <f>1-0.3</f>
        <v>0.7</v>
      </c>
      <c r="AF346" s="72">
        <f>IF(T346&gt;R346,(R346*0.7),T346*0.7)</f>
        <v>0</v>
      </c>
      <c r="AG346" s="117">
        <f>IF(G346&gt;0,T346-G346,D346-AF346)</f>
        <v>0</v>
      </c>
    </row>
    <row r="347" spans="2:33" ht="25.15" customHeight="1" thickBot="1" x14ac:dyDescent="0.6">
      <c r="B347" s="51" t="s">
        <v>749</v>
      </c>
      <c r="C347" s="177" t="s">
        <v>1933</v>
      </c>
      <c r="D347" s="44">
        <v>10992859942</v>
      </c>
      <c r="E347" s="42">
        <v>100</v>
      </c>
      <c r="F347" s="42">
        <f t="shared" ref="F347:F350" si="196">(D347*E347)/100</f>
        <v>10992859942</v>
      </c>
      <c r="G347" s="39"/>
      <c r="H347" s="36"/>
      <c r="I347" s="36"/>
      <c r="J347" s="36"/>
      <c r="K347" s="36">
        <v>350000000</v>
      </c>
      <c r="L347" s="36"/>
      <c r="M347" s="36"/>
      <c r="N347" s="36"/>
      <c r="O347" s="36"/>
      <c r="P347" s="36"/>
      <c r="Q347" s="36"/>
      <c r="R347" s="37">
        <f t="shared" ref="R347:R350" si="197">SUM(G347:Q347)</f>
        <v>350000000</v>
      </c>
      <c r="S347" s="115">
        <f t="shared" si="195"/>
        <v>10642859942</v>
      </c>
      <c r="T347" s="38">
        <f>D347</f>
        <v>10992859942</v>
      </c>
      <c r="U347" s="34">
        <v>0</v>
      </c>
      <c r="V347" s="33">
        <v>0</v>
      </c>
      <c r="W347" s="33">
        <v>0.94</v>
      </c>
      <c r="X347" s="33">
        <v>0.94</v>
      </c>
      <c r="Y347" s="33">
        <f t="shared" ref="Y347:Y350" si="198">1-0.12</f>
        <v>0.88</v>
      </c>
      <c r="Z347" s="33">
        <f t="shared" ref="Z347:Z350" si="199">1-0.15</f>
        <v>0.85</v>
      </c>
      <c r="AA347" s="33">
        <f t="shared" ref="AA347:AA350" si="200">1-0.25</f>
        <v>0.75</v>
      </c>
      <c r="AB347" s="33">
        <f t="shared" ref="AB347:AB350" si="201">1-0.15</f>
        <v>0.85</v>
      </c>
      <c r="AC347" s="33">
        <f t="shared" ref="AC347:AC350" si="202">1-0.25</f>
        <v>0.75</v>
      </c>
      <c r="AD347" s="33">
        <f t="shared" ref="AD347:AD350" si="203">1-0.15</f>
        <v>0.85</v>
      </c>
      <c r="AE347" s="35">
        <f t="shared" ref="AE347:AE350" si="204">1-0.3</f>
        <v>0.7</v>
      </c>
      <c r="AF347" s="72">
        <v>0</v>
      </c>
      <c r="AG347" s="73">
        <v>10992859942</v>
      </c>
    </row>
    <row r="348" spans="2:33" ht="25.15" customHeight="1" thickBot="1" x14ac:dyDescent="0.6">
      <c r="B348" s="187" t="s">
        <v>750</v>
      </c>
      <c r="C348" s="188" t="s">
        <v>1911</v>
      </c>
      <c r="D348" s="189"/>
      <c r="E348" s="189">
        <v>100</v>
      </c>
      <c r="F348" s="189">
        <f t="shared" si="196"/>
        <v>0</v>
      </c>
      <c r="G348" s="39"/>
      <c r="H348" s="36"/>
      <c r="I348" s="36">
        <v>600000000</v>
      </c>
      <c r="J348" s="36"/>
      <c r="K348" s="36"/>
      <c r="L348" s="36"/>
      <c r="M348" s="36"/>
      <c r="N348" s="36"/>
      <c r="O348" s="36"/>
      <c r="P348" s="36"/>
      <c r="Q348" s="36"/>
      <c r="R348" s="37">
        <f t="shared" si="197"/>
        <v>600000000</v>
      </c>
      <c r="S348" s="115">
        <f t="shared" si="195"/>
        <v>0</v>
      </c>
      <c r="T348" s="38">
        <f>D348</f>
        <v>0</v>
      </c>
      <c r="U348" s="34">
        <v>0</v>
      </c>
      <c r="V348" s="33">
        <v>0</v>
      </c>
      <c r="W348" s="33">
        <v>0.94</v>
      </c>
      <c r="X348" s="33">
        <v>0.94</v>
      </c>
      <c r="Y348" s="33">
        <f t="shared" si="198"/>
        <v>0.88</v>
      </c>
      <c r="Z348" s="33">
        <f t="shared" si="199"/>
        <v>0.85</v>
      </c>
      <c r="AA348" s="33">
        <f t="shared" si="200"/>
        <v>0.75</v>
      </c>
      <c r="AB348" s="33">
        <f t="shared" si="201"/>
        <v>0.85</v>
      </c>
      <c r="AC348" s="33">
        <f t="shared" si="202"/>
        <v>0.75</v>
      </c>
      <c r="AD348" s="33">
        <f t="shared" si="203"/>
        <v>0.85</v>
      </c>
      <c r="AE348" s="35">
        <f t="shared" si="204"/>
        <v>0.7</v>
      </c>
      <c r="AF348" s="72">
        <f>IF(T348&gt;R348,(R348*0.94),T348*0.94)</f>
        <v>0</v>
      </c>
      <c r="AG348" s="73">
        <f>D348-AF348</f>
        <v>0</v>
      </c>
    </row>
    <row r="349" spans="2:33" ht="25.15" customHeight="1" thickBot="1" x14ac:dyDescent="0.6">
      <c r="B349" s="187" t="s">
        <v>751</v>
      </c>
      <c r="C349" s="190" t="s">
        <v>1934</v>
      </c>
      <c r="D349" s="191"/>
      <c r="E349" s="189">
        <v>100</v>
      </c>
      <c r="F349" s="189">
        <f t="shared" si="196"/>
        <v>0</v>
      </c>
      <c r="G349" s="39">
        <v>25000000</v>
      </c>
      <c r="H349" s="36"/>
      <c r="I349" s="36"/>
      <c r="J349" s="36"/>
      <c r="K349" s="36"/>
      <c r="L349" s="36"/>
      <c r="M349" s="36"/>
      <c r="N349" s="36"/>
      <c r="O349" s="36"/>
      <c r="P349" s="36"/>
      <c r="Q349" s="36"/>
      <c r="R349" s="37">
        <f t="shared" si="197"/>
        <v>25000000</v>
      </c>
      <c r="S349" s="115">
        <f t="shared" si="195"/>
        <v>0</v>
      </c>
      <c r="T349" s="38">
        <f>D349</f>
        <v>0</v>
      </c>
      <c r="U349" s="34">
        <v>0</v>
      </c>
      <c r="V349" s="33">
        <v>0</v>
      </c>
      <c r="W349" s="33">
        <v>0.94</v>
      </c>
      <c r="X349" s="33">
        <v>0.94</v>
      </c>
      <c r="Y349" s="33">
        <f t="shared" si="198"/>
        <v>0.88</v>
      </c>
      <c r="Z349" s="33">
        <f t="shared" si="199"/>
        <v>0.85</v>
      </c>
      <c r="AA349" s="33">
        <f t="shared" si="200"/>
        <v>0.75</v>
      </c>
      <c r="AB349" s="33">
        <f t="shared" si="201"/>
        <v>0.85</v>
      </c>
      <c r="AC349" s="33">
        <f t="shared" si="202"/>
        <v>0.75</v>
      </c>
      <c r="AD349" s="33">
        <f t="shared" si="203"/>
        <v>0.85</v>
      </c>
      <c r="AE349" s="35">
        <f t="shared" si="204"/>
        <v>0.7</v>
      </c>
      <c r="AF349" s="72">
        <f>IF(T349&gt;R349,(R349*0),T349*0)</f>
        <v>0</v>
      </c>
      <c r="AG349" s="73"/>
    </row>
    <row r="350" spans="2:33" ht="25.15" customHeight="1" thickBot="1" x14ac:dyDescent="0.6">
      <c r="B350" s="187" t="s">
        <v>752</v>
      </c>
      <c r="C350" s="192" t="s">
        <v>1935</v>
      </c>
      <c r="D350" s="191"/>
      <c r="E350" s="189">
        <v>100</v>
      </c>
      <c r="F350" s="189">
        <f t="shared" si="196"/>
        <v>0</v>
      </c>
      <c r="G350" s="39"/>
      <c r="H350" s="36"/>
      <c r="I350" s="36"/>
      <c r="J350" s="36"/>
      <c r="K350" s="36"/>
      <c r="L350" s="36"/>
      <c r="M350" s="36">
        <v>100000000</v>
      </c>
      <c r="N350" s="36"/>
      <c r="O350" s="36"/>
      <c r="P350" s="36"/>
      <c r="Q350" s="36"/>
      <c r="R350" s="37">
        <f t="shared" si="197"/>
        <v>100000000</v>
      </c>
      <c r="S350" s="115">
        <f t="shared" si="195"/>
        <v>0</v>
      </c>
      <c r="T350" s="38">
        <f>D350</f>
        <v>0</v>
      </c>
      <c r="U350" s="34">
        <v>0</v>
      </c>
      <c r="V350" s="33">
        <v>0</v>
      </c>
      <c r="W350" s="33">
        <v>0.94</v>
      </c>
      <c r="X350" s="33">
        <v>0.94</v>
      </c>
      <c r="Y350" s="33">
        <f t="shared" si="198"/>
        <v>0.88</v>
      </c>
      <c r="Z350" s="33">
        <f t="shared" si="199"/>
        <v>0.85</v>
      </c>
      <c r="AA350" s="33">
        <f t="shared" si="200"/>
        <v>0.75</v>
      </c>
      <c r="AB350" s="33">
        <f t="shared" si="201"/>
        <v>0.85</v>
      </c>
      <c r="AC350" s="33">
        <f t="shared" si="202"/>
        <v>0.75</v>
      </c>
      <c r="AD350" s="33">
        <f t="shared" si="203"/>
        <v>0.85</v>
      </c>
      <c r="AE350" s="35">
        <f t="shared" si="204"/>
        <v>0.7</v>
      </c>
      <c r="AF350" s="72">
        <f>IF(T350&gt;R350,(R350*0.75),T350*0.75)</f>
        <v>0</v>
      </c>
      <c r="AG350" s="73">
        <f>D350-AF350</f>
        <v>0</v>
      </c>
    </row>
    <row r="351" spans="2:33" ht="25.15" customHeight="1" thickBot="1" x14ac:dyDescent="0.6">
      <c r="B351" s="193" t="s">
        <v>121</v>
      </c>
      <c r="C351" s="194" t="s">
        <v>753</v>
      </c>
      <c r="D351" s="162"/>
      <c r="E351" s="163"/>
      <c r="F351" s="163"/>
      <c r="G351" s="39"/>
      <c r="H351" s="36"/>
      <c r="I351" s="36"/>
      <c r="J351" s="36"/>
      <c r="K351" s="36"/>
      <c r="L351" s="36"/>
      <c r="M351" s="36"/>
      <c r="N351" s="36"/>
      <c r="O351" s="36"/>
      <c r="P351" s="36"/>
      <c r="Q351" s="36"/>
      <c r="R351" s="37"/>
      <c r="S351" s="115"/>
      <c r="T351" s="38"/>
      <c r="U351" s="34"/>
      <c r="V351" s="33"/>
      <c r="W351" s="33"/>
      <c r="X351" s="33"/>
      <c r="Y351" s="33"/>
      <c r="Z351" s="33"/>
      <c r="AA351" s="33"/>
      <c r="AB351" s="33"/>
      <c r="AC351" s="33"/>
      <c r="AD351" s="33"/>
      <c r="AE351" s="35"/>
      <c r="AF351" s="72"/>
      <c r="AG351" s="73"/>
    </row>
    <row r="352" spans="2:33" ht="21.6" customHeight="1" x14ac:dyDescent="0.55000000000000004">
      <c r="B352" s="23" t="s">
        <v>165</v>
      </c>
      <c r="C352" s="169" t="s">
        <v>754</v>
      </c>
      <c r="D352" s="119"/>
      <c r="E352" s="120"/>
      <c r="F352" s="120"/>
      <c r="G352" s="52"/>
      <c r="H352" s="52"/>
      <c r="I352" s="52"/>
      <c r="J352" s="52"/>
      <c r="K352" s="52"/>
      <c r="L352" s="52"/>
      <c r="M352" s="52"/>
      <c r="N352" s="52"/>
      <c r="O352" s="52"/>
      <c r="P352" s="52"/>
      <c r="Q352" s="52"/>
      <c r="R352" s="53"/>
      <c r="S352" s="53"/>
      <c r="T352" s="54"/>
      <c r="U352" s="53"/>
      <c r="V352" s="53"/>
      <c r="W352" s="53"/>
      <c r="X352" s="53"/>
      <c r="Y352" s="53"/>
      <c r="Z352" s="53"/>
      <c r="AA352" s="53"/>
      <c r="AB352" s="53"/>
      <c r="AC352" s="53"/>
      <c r="AD352" s="53"/>
      <c r="AE352" s="53"/>
      <c r="AF352" s="53"/>
      <c r="AG352" s="183"/>
    </row>
    <row r="353" spans="2:33" ht="21.6" customHeight="1" x14ac:dyDescent="0.55000000000000004">
      <c r="B353" s="23" t="s">
        <v>755</v>
      </c>
      <c r="C353" s="169" t="s">
        <v>756</v>
      </c>
      <c r="D353" s="119"/>
      <c r="E353" s="120"/>
      <c r="F353" s="120"/>
      <c r="G353" s="52"/>
      <c r="H353" s="52"/>
      <c r="I353" s="52"/>
      <c r="J353" s="52"/>
      <c r="K353" s="52"/>
      <c r="L353" s="52"/>
      <c r="M353" s="52"/>
      <c r="N353" s="52"/>
      <c r="O353" s="52"/>
      <c r="P353" s="52"/>
      <c r="Q353" s="52"/>
      <c r="R353" s="53"/>
      <c r="S353" s="53"/>
      <c r="T353" s="54"/>
      <c r="U353" s="53"/>
      <c r="V353" s="53"/>
      <c r="W353" s="53"/>
      <c r="X353" s="53"/>
      <c r="Y353" s="53"/>
      <c r="Z353" s="53"/>
      <c r="AA353" s="53"/>
      <c r="AB353" s="53"/>
      <c r="AC353" s="53"/>
      <c r="AD353" s="53"/>
      <c r="AE353" s="53"/>
      <c r="AF353" s="53"/>
      <c r="AG353" s="184"/>
    </row>
    <row r="354" spans="2:33" ht="21.6" customHeight="1" x14ac:dyDescent="0.55000000000000004">
      <c r="B354" s="23" t="s">
        <v>757</v>
      </c>
      <c r="C354" s="169" t="s">
        <v>758</v>
      </c>
      <c r="D354" s="62"/>
      <c r="E354" s="120"/>
      <c r="F354" s="120"/>
      <c r="G354" s="52"/>
      <c r="H354" s="52"/>
      <c r="I354" s="52"/>
      <c r="J354" s="52"/>
      <c r="K354" s="52"/>
      <c r="L354" s="52"/>
      <c r="M354" s="52"/>
      <c r="N354" s="52"/>
      <c r="O354" s="52"/>
      <c r="P354" s="52"/>
      <c r="Q354" s="52"/>
      <c r="R354" s="53"/>
      <c r="S354" s="53"/>
      <c r="T354" s="54"/>
      <c r="U354" s="53"/>
      <c r="V354" s="53"/>
      <c r="W354" s="53"/>
      <c r="X354" s="53"/>
      <c r="Y354" s="53"/>
      <c r="Z354" s="53"/>
      <c r="AA354" s="53"/>
      <c r="AB354" s="53"/>
      <c r="AC354" s="53"/>
      <c r="AD354" s="53"/>
      <c r="AE354" s="53"/>
      <c r="AF354" s="53"/>
      <c r="AG354" s="184"/>
    </row>
    <row r="355" spans="2:33" ht="21.6" customHeight="1" x14ac:dyDescent="0.55000000000000004">
      <c r="B355" s="23" t="s">
        <v>759</v>
      </c>
      <c r="C355" s="169" t="s">
        <v>760</v>
      </c>
      <c r="D355" s="62"/>
      <c r="E355" s="120"/>
      <c r="F355" s="120"/>
      <c r="G355" s="52"/>
      <c r="H355" s="52"/>
      <c r="I355" s="52"/>
      <c r="J355" s="52"/>
      <c r="K355" s="52"/>
      <c r="L355" s="52"/>
      <c r="M355" s="52"/>
      <c r="N355" s="52"/>
      <c r="O355" s="52"/>
      <c r="P355" s="52"/>
      <c r="Q355" s="52"/>
      <c r="R355" s="53"/>
      <c r="S355" s="53"/>
      <c r="T355" s="54"/>
      <c r="U355" s="53"/>
      <c r="V355" s="53"/>
      <c r="W355" s="53"/>
      <c r="X355" s="53"/>
      <c r="Y355" s="53"/>
      <c r="Z355" s="53"/>
      <c r="AA355" s="53"/>
      <c r="AB355" s="53"/>
      <c r="AC355" s="53"/>
      <c r="AD355" s="53"/>
      <c r="AE355" s="53"/>
      <c r="AF355" s="53"/>
      <c r="AG355" s="184"/>
    </row>
    <row r="356" spans="2:33" ht="21.6" customHeight="1" thickBot="1" x14ac:dyDescent="0.6">
      <c r="B356" s="167" t="s">
        <v>122</v>
      </c>
      <c r="C356" s="136" t="s">
        <v>761</v>
      </c>
      <c r="D356" s="63">
        <f>-(D346+D347+D348+D349+D350+D351+D352+D353+D354+D355)*1.5%</f>
        <v>-164892899.13</v>
      </c>
      <c r="E356" s="121"/>
      <c r="F356" s="121"/>
      <c r="G356" s="52"/>
      <c r="H356" s="52"/>
      <c r="I356" s="52"/>
      <c r="J356" s="52"/>
      <c r="K356" s="52"/>
      <c r="L356" s="52"/>
      <c r="M356" s="52"/>
      <c r="N356" s="52"/>
      <c r="O356" s="52"/>
      <c r="P356" s="52"/>
      <c r="Q356" s="52"/>
      <c r="R356" s="53"/>
      <c r="S356" s="53"/>
      <c r="T356" s="54"/>
      <c r="U356" s="53"/>
      <c r="V356" s="53"/>
      <c r="W356" s="53"/>
      <c r="X356" s="53"/>
      <c r="Y356" s="53"/>
      <c r="Z356" s="53"/>
      <c r="AA356" s="53"/>
      <c r="AB356" s="53"/>
      <c r="AC356" s="53"/>
      <c r="AD356" s="53"/>
      <c r="AE356" s="53"/>
      <c r="AF356" s="53"/>
      <c r="AG356" s="185"/>
    </row>
    <row r="357" spans="2:33" ht="35.450000000000003" customHeight="1" thickBot="1" x14ac:dyDescent="0.25">
      <c r="B357" s="48" t="s">
        <v>237</v>
      </c>
      <c r="C357" s="61" t="s">
        <v>837</v>
      </c>
      <c r="D357" s="122">
        <f>SUM(D346:D356)</f>
        <v>10827967042.870001</v>
      </c>
      <c r="E357" s="82"/>
      <c r="F357" s="122">
        <f>SUM(F346:F356)</f>
        <v>10992859942</v>
      </c>
      <c r="G357" s="14"/>
      <c r="H357" s="14"/>
      <c r="I357" s="14"/>
      <c r="J357" s="14"/>
      <c r="K357" s="14"/>
      <c r="L357" s="14"/>
      <c r="M357" s="14"/>
      <c r="N357" s="14"/>
      <c r="O357" s="14"/>
      <c r="P357" s="14"/>
      <c r="Q357" s="14"/>
      <c r="R357" s="14"/>
      <c r="S357" s="14"/>
      <c r="T357" s="14"/>
      <c r="U357" s="14"/>
      <c r="V357" s="14"/>
      <c r="W357" s="14"/>
      <c r="X357" s="14"/>
      <c r="Y357" s="14"/>
      <c r="Z357" s="14"/>
      <c r="AA357" s="14"/>
      <c r="AB357" s="14"/>
      <c r="AC357" s="14"/>
      <c r="AD357" s="14"/>
      <c r="AE357" s="14"/>
      <c r="AF357" s="14"/>
      <c r="AG357" s="186">
        <f>SUM(AG346:AG356)</f>
        <v>10992859942</v>
      </c>
    </row>
    <row r="359" spans="2:33" ht="13.5" thickBot="1" x14ac:dyDescent="0.25"/>
    <row r="360" spans="2:33" ht="22.15" customHeight="1" thickBot="1" x14ac:dyDescent="0.6">
      <c r="B360" s="713" t="s">
        <v>849</v>
      </c>
      <c r="C360" s="714" t="s">
        <v>266</v>
      </c>
      <c r="D360" s="716" t="s">
        <v>798</v>
      </c>
      <c r="E360" s="716" t="s">
        <v>6</v>
      </c>
      <c r="F360" s="716" t="s">
        <v>630</v>
      </c>
      <c r="G360" s="721" t="s">
        <v>238</v>
      </c>
      <c r="H360" s="722"/>
      <c r="I360" s="722"/>
      <c r="J360" s="722"/>
      <c r="K360" s="722"/>
      <c r="L360" s="722"/>
      <c r="M360" s="722"/>
      <c r="N360" s="722"/>
      <c r="O360" s="722"/>
      <c r="P360" s="722"/>
      <c r="Q360" s="722"/>
      <c r="R360" s="722"/>
      <c r="S360" s="114"/>
      <c r="T360" s="705" t="s">
        <v>632</v>
      </c>
      <c r="U360" s="729" t="s">
        <v>633</v>
      </c>
      <c r="V360" s="729"/>
      <c r="W360" s="729"/>
      <c r="X360" s="729"/>
      <c r="Y360" s="729"/>
      <c r="Z360" s="729"/>
      <c r="AA360" s="729"/>
      <c r="AB360" s="729"/>
      <c r="AC360" s="729"/>
      <c r="AD360" s="729"/>
      <c r="AE360" s="729"/>
      <c r="AF360" s="705" t="s">
        <v>634</v>
      </c>
      <c r="AG360" s="711" t="s">
        <v>635</v>
      </c>
    </row>
    <row r="361" spans="2:33" ht="13.15" customHeight="1" x14ac:dyDescent="0.2">
      <c r="B361" s="672"/>
      <c r="C361" s="715"/>
      <c r="D361" s="717"/>
      <c r="E361" s="717"/>
      <c r="F361" s="717"/>
      <c r="G361" s="723" t="s">
        <v>239</v>
      </c>
      <c r="H361" s="726" t="s">
        <v>240</v>
      </c>
      <c r="I361" s="726" t="s">
        <v>241</v>
      </c>
      <c r="J361" s="726" t="s">
        <v>243</v>
      </c>
      <c r="K361" s="726" t="s">
        <v>242</v>
      </c>
      <c r="L361" s="726" t="s">
        <v>248</v>
      </c>
      <c r="M361" s="726" t="s">
        <v>249</v>
      </c>
      <c r="N361" s="726" t="s">
        <v>247</v>
      </c>
      <c r="O361" s="726" t="s">
        <v>246</v>
      </c>
      <c r="P361" s="726" t="s">
        <v>245</v>
      </c>
      <c r="Q361" s="726" t="s">
        <v>244</v>
      </c>
      <c r="R361" s="730" t="s">
        <v>250</v>
      </c>
      <c r="S361" s="723" t="s">
        <v>636</v>
      </c>
      <c r="T361" s="706" t="s">
        <v>269</v>
      </c>
      <c r="U361" s="708" t="s">
        <v>270</v>
      </c>
      <c r="V361" s="708" t="s">
        <v>240</v>
      </c>
      <c r="W361" s="708" t="s">
        <v>271</v>
      </c>
      <c r="X361" s="708" t="s">
        <v>272</v>
      </c>
      <c r="Y361" s="708" t="s">
        <v>273</v>
      </c>
      <c r="Z361" s="708" t="s">
        <v>274</v>
      </c>
      <c r="AA361" s="708" t="s">
        <v>275</v>
      </c>
      <c r="AB361" s="708" t="s">
        <v>276</v>
      </c>
      <c r="AC361" s="708" t="s">
        <v>277</v>
      </c>
      <c r="AD361" s="708" t="s">
        <v>278</v>
      </c>
      <c r="AE361" s="718" t="s">
        <v>279</v>
      </c>
      <c r="AF361" s="706"/>
      <c r="AG361" s="712"/>
    </row>
    <row r="362" spans="2:33" ht="39" customHeight="1" x14ac:dyDescent="0.2">
      <c r="B362" s="672"/>
      <c r="C362" s="715"/>
      <c r="D362" s="717"/>
      <c r="E362" s="717"/>
      <c r="F362" s="717"/>
      <c r="G362" s="724"/>
      <c r="H362" s="727"/>
      <c r="I362" s="727"/>
      <c r="J362" s="727"/>
      <c r="K362" s="727"/>
      <c r="L362" s="727"/>
      <c r="M362" s="727"/>
      <c r="N362" s="727"/>
      <c r="O362" s="727"/>
      <c r="P362" s="727"/>
      <c r="Q362" s="727"/>
      <c r="R362" s="731"/>
      <c r="S362" s="724"/>
      <c r="T362" s="706"/>
      <c r="U362" s="709"/>
      <c r="V362" s="709"/>
      <c r="W362" s="709"/>
      <c r="X362" s="709"/>
      <c r="Y362" s="709"/>
      <c r="Z362" s="709"/>
      <c r="AA362" s="709"/>
      <c r="AB362" s="709"/>
      <c r="AC362" s="709"/>
      <c r="AD362" s="709"/>
      <c r="AE362" s="719"/>
      <c r="AF362" s="706"/>
      <c r="AG362" s="712"/>
    </row>
    <row r="363" spans="2:33" ht="61.15" customHeight="1" thickBot="1" x14ac:dyDescent="0.25">
      <c r="B363" s="672"/>
      <c r="C363" s="715"/>
      <c r="D363" s="717"/>
      <c r="E363" s="717"/>
      <c r="F363" s="717"/>
      <c r="G363" s="725"/>
      <c r="H363" s="728"/>
      <c r="I363" s="728"/>
      <c r="J363" s="728"/>
      <c r="K363" s="728"/>
      <c r="L363" s="728"/>
      <c r="M363" s="728"/>
      <c r="N363" s="728"/>
      <c r="O363" s="728"/>
      <c r="P363" s="728"/>
      <c r="Q363" s="728"/>
      <c r="R363" s="732"/>
      <c r="S363" s="725"/>
      <c r="T363" s="706"/>
      <c r="U363" s="710"/>
      <c r="V363" s="710"/>
      <c r="W363" s="710"/>
      <c r="X363" s="710"/>
      <c r="Y363" s="710"/>
      <c r="Z363" s="710"/>
      <c r="AA363" s="710"/>
      <c r="AB363" s="710"/>
      <c r="AC363" s="710"/>
      <c r="AD363" s="710"/>
      <c r="AE363" s="720"/>
      <c r="AF363" s="707"/>
      <c r="AG363" s="712"/>
    </row>
    <row r="364" spans="2:33" ht="25.15" customHeight="1" x14ac:dyDescent="0.55000000000000004">
      <c r="B364" s="49" t="s">
        <v>763</v>
      </c>
      <c r="C364" s="182" t="s">
        <v>1936</v>
      </c>
      <c r="D364" s="43"/>
      <c r="E364" s="41">
        <v>100</v>
      </c>
      <c r="F364" s="41">
        <f>(D364*E364)/100</f>
        <v>0</v>
      </c>
      <c r="G364" s="66"/>
      <c r="H364" s="67"/>
      <c r="I364" s="67"/>
      <c r="J364" s="67"/>
      <c r="K364" s="67"/>
      <c r="L364" s="67"/>
      <c r="M364" s="67"/>
      <c r="N364" s="67"/>
      <c r="O364" s="67"/>
      <c r="P364" s="67"/>
      <c r="Q364" s="67">
        <v>550000000</v>
      </c>
      <c r="R364" s="68">
        <f>SUM(G364:Q364)</f>
        <v>550000000</v>
      </c>
      <c r="S364" s="115">
        <f t="shared" ref="S364:S365" si="205">IF(R364&gt;T364,0,T364-R364)</f>
        <v>0</v>
      </c>
      <c r="T364" s="38">
        <f>D364</f>
        <v>0</v>
      </c>
      <c r="U364" s="69">
        <v>0</v>
      </c>
      <c r="V364" s="70">
        <v>0</v>
      </c>
      <c r="W364" s="70">
        <v>0.94</v>
      </c>
      <c r="X364" s="70">
        <v>0.94</v>
      </c>
      <c r="Y364" s="70">
        <f>1-0.12</f>
        <v>0.88</v>
      </c>
      <c r="Z364" s="70">
        <f>1-0.15</f>
        <v>0.85</v>
      </c>
      <c r="AA364" s="70">
        <f>1-0.25</f>
        <v>0.75</v>
      </c>
      <c r="AB364" s="70">
        <f>1-0.15</f>
        <v>0.85</v>
      </c>
      <c r="AC364" s="70">
        <f>1-0.25</f>
        <v>0.75</v>
      </c>
      <c r="AD364" s="70">
        <f>1-0.15</f>
        <v>0.85</v>
      </c>
      <c r="AE364" s="71">
        <f>1-0.3</f>
        <v>0.7</v>
      </c>
      <c r="AF364" s="72">
        <f>IF(T364&gt;R364,(R364*0.7),T364*0.7)</f>
        <v>0</v>
      </c>
      <c r="AG364" s="117">
        <f>IF(G364&gt;0,T364-G364,D364-AF364)</f>
        <v>0</v>
      </c>
    </row>
    <row r="365" spans="2:33" ht="25.15" customHeight="1" thickBot="1" x14ac:dyDescent="0.6">
      <c r="B365" s="51" t="s">
        <v>764</v>
      </c>
      <c r="C365" s="57" t="s">
        <v>1937</v>
      </c>
      <c r="D365" s="44"/>
      <c r="E365" s="42">
        <v>100</v>
      </c>
      <c r="F365" s="42">
        <f t="shared" ref="F365" si="206">(D365*E365)/100</f>
        <v>0</v>
      </c>
      <c r="G365" s="39"/>
      <c r="H365" s="36"/>
      <c r="I365" s="36"/>
      <c r="J365" s="36"/>
      <c r="K365" s="36">
        <v>350000000</v>
      </c>
      <c r="L365" s="36"/>
      <c r="M365" s="36"/>
      <c r="N365" s="36"/>
      <c r="O365" s="36"/>
      <c r="P365" s="36"/>
      <c r="Q365" s="36"/>
      <c r="R365" s="37">
        <f t="shared" ref="R365" si="207">SUM(G365:Q365)</f>
        <v>350000000</v>
      </c>
      <c r="S365" s="115">
        <f t="shared" si="205"/>
        <v>0</v>
      </c>
      <c r="T365" s="38">
        <f>D365</f>
        <v>0</v>
      </c>
      <c r="U365" s="34">
        <v>0</v>
      </c>
      <c r="V365" s="33">
        <v>0</v>
      </c>
      <c r="W365" s="33">
        <v>0.94</v>
      </c>
      <c r="X365" s="33">
        <v>0.94</v>
      </c>
      <c r="Y365" s="33">
        <f t="shared" ref="Y365" si="208">1-0.12</f>
        <v>0.88</v>
      </c>
      <c r="Z365" s="33">
        <f t="shared" ref="Z365" si="209">1-0.15</f>
        <v>0.85</v>
      </c>
      <c r="AA365" s="33">
        <f t="shared" ref="AA365" si="210">1-0.25</f>
        <v>0.75</v>
      </c>
      <c r="AB365" s="33">
        <f t="shared" ref="AB365" si="211">1-0.15</f>
        <v>0.85</v>
      </c>
      <c r="AC365" s="33">
        <f t="shared" ref="AC365" si="212">1-0.25</f>
        <v>0.75</v>
      </c>
      <c r="AD365" s="33">
        <f t="shared" ref="AD365" si="213">1-0.15</f>
        <v>0.85</v>
      </c>
      <c r="AE365" s="35">
        <f t="shared" ref="AE365" si="214">1-0.3</f>
        <v>0.7</v>
      </c>
      <c r="AF365" s="72">
        <f>IF(T365&gt;R365,(R365*0.88),T365*0.88)</f>
        <v>0</v>
      </c>
      <c r="AG365" s="73">
        <f>D365-AF365</f>
        <v>0</v>
      </c>
    </row>
    <row r="366" spans="2:33" ht="21.6" customHeight="1" x14ac:dyDescent="0.55000000000000004">
      <c r="B366" s="49" t="s">
        <v>765</v>
      </c>
      <c r="C366" s="182" t="s">
        <v>766</v>
      </c>
      <c r="D366" s="119"/>
      <c r="E366" s="120"/>
      <c r="F366" s="120"/>
      <c r="G366" s="52"/>
      <c r="H366" s="52"/>
      <c r="I366" s="52"/>
      <c r="J366" s="52"/>
      <c r="K366" s="52"/>
      <c r="L366" s="52"/>
      <c r="M366" s="52"/>
      <c r="N366" s="52"/>
      <c r="O366" s="52"/>
      <c r="P366" s="52"/>
      <c r="Q366" s="52"/>
      <c r="R366" s="53"/>
      <c r="S366" s="53"/>
      <c r="T366" s="54"/>
      <c r="U366" s="53"/>
      <c r="V366" s="53"/>
      <c r="W366" s="53"/>
      <c r="X366" s="53"/>
      <c r="Y366" s="53"/>
      <c r="Z366" s="53"/>
      <c r="AA366" s="53"/>
      <c r="AB366" s="53"/>
      <c r="AC366" s="53"/>
      <c r="AD366" s="53"/>
      <c r="AE366" s="53"/>
      <c r="AF366" s="53"/>
      <c r="AG366" s="58"/>
    </row>
    <row r="367" spans="2:33" ht="21.6" customHeight="1" x14ac:dyDescent="0.55000000000000004">
      <c r="B367" s="50" t="s">
        <v>767</v>
      </c>
      <c r="C367" s="56" t="s">
        <v>768</v>
      </c>
      <c r="D367" s="62"/>
      <c r="E367" s="120"/>
      <c r="F367" s="120"/>
      <c r="G367" s="52"/>
      <c r="H367" s="52"/>
      <c r="I367" s="52"/>
      <c r="J367" s="52"/>
      <c r="K367" s="52"/>
      <c r="L367" s="52"/>
      <c r="M367" s="52"/>
      <c r="N367" s="52"/>
      <c r="O367" s="52"/>
      <c r="P367" s="52"/>
      <c r="Q367" s="52"/>
      <c r="R367" s="53"/>
      <c r="S367" s="53"/>
      <c r="T367" s="54"/>
      <c r="U367" s="53"/>
      <c r="V367" s="53"/>
      <c r="W367" s="53"/>
      <c r="X367" s="53"/>
      <c r="Y367" s="53"/>
      <c r="Z367" s="53"/>
      <c r="AA367" s="53"/>
      <c r="AB367" s="53"/>
      <c r="AC367" s="53"/>
      <c r="AD367" s="53"/>
      <c r="AE367" s="53"/>
      <c r="AF367" s="53"/>
      <c r="AG367" s="58"/>
    </row>
    <row r="368" spans="2:33" ht="21.6" customHeight="1" x14ac:dyDescent="0.55000000000000004">
      <c r="B368" s="50" t="s">
        <v>769</v>
      </c>
      <c r="C368" s="195" t="s">
        <v>770</v>
      </c>
      <c r="D368" s="62"/>
      <c r="E368" s="120"/>
      <c r="F368" s="120"/>
      <c r="G368" s="52"/>
      <c r="H368" s="52"/>
      <c r="I368" s="52"/>
      <c r="J368" s="52"/>
      <c r="K368" s="52"/>
      <c r="L368" s="52"/>
      <c r="M368" s="52"/>
      <c r="N368" s="52"/>
      <c r="O368" s="52"/>
      <c r="P368" s="52"/>
      <c r="Q368" s="52"/>
      <c r="R368" s="53"/>
      <c r="S368" s="53"/>
      <c r="T368" s="54"/>
      <c r="U368" s="53"/>
      <c r="V368" s="53"/>
      <c r="W368" s="53"/>
      <c r="X368" s="53"/>
      <c r="Y368" s="53"/>
      <c r="Z368" s="53"/>
      <c r="AA368" s="53"/>
      <c r="AB368" s="53"/>
      <c r="AC368" s="53"/>
      <c r="AD368" s="53"/>
      <c r="AE368" s="53"/>
      <c r="AF368" s="53"/>
      <c r="AG368" s="58"/>
    </row>
    <row r="369" spans="2:33" ht="21.6" customHeight="1" thickBot="1" x14ac:dyDescent="0.6">
      <c r="B369" s="51" t="s">
        <v>122</v>
      </c>
      <c r="C369" s="57" t="s">
        <v>771</v>
      </c>
      <c r="D369" s="63">
        <f>-(D364+D365+D366+D367+D368)*1.5%</f>
        <v>0</v>
      </c>
      <c r="E369" s="121"/>
      <c r="F369" s="121"/>
      <c r="G369" s="52"/>
      <c r="H369" s="52"/>
      <c r="I369" s="52"/>
      <c r="J369" s="52"/>
      <c r="K369" s="52"/>
      <c r="L369" s="52"/>
      <c r="M369" s="52"/>
      <c r="N369" s="52"/>
      <c r="O369" s="52"/>
      <c r="P369" s="52"/>
      <c r="Q369" s="52"/>
      <c r="R369" s="53"/>
      <c r="S369" s="53"/>
      <c r="T369" s="54"/>
      <c r="U369" s="53"/>
      <c r="V369" s="53"/>
      <c r="W369" s="53"/>
      <c r="X369" s="53"/>
      <c r="Y369" s="53"/>
      <c r="Z369" s="53"/>
      <c r="AA369" s="53"/>
      <c r="AB369" s="53"/>
      <c r="AC369" s="53"/>
      <c r="AD369" s="53"/>
      <c r="AE369" s="53"/>
      <c r="AF369" s="53"/>
      <c r="AG369" s="59"/>
    </row>
    <row r="370" spans="2:33" ht="35.450000000000003" customHeight="1" thickBot="1" x14ac:dyDescent="0.25">
      <c r="B370" s="48" t="s">
        <v>237</v>
      </c>
      <c r="C370" s="61" t="s">
        <v>836</v>
      </c>
      <c r="D370" s="122">
        <f>SUM(D364:D369)</f>
        <v>0</v>
      </c>
      <c r="E370" s="82"/>
      <c r="F370" s="122">
        <f>SUM(F364:F369)</f>
        <v>0</v>
      </c>
      <c r="G370" s="14"/>
      <c r="H370" s="14"/>
      <c r="I370" s="14"/>
      <c r="J370" s="14"/>
      <c r="K370" s="14"/>
      <c r="L370" s="14"/>
      <c r="M370" s="14"/>
      <c r="N370" s="14"/>
      <c r="O370" s="14"/>
      <c r="P370" s="14"/>
      <c r="Q370" s="14"/>
      <c r="R370" s="14"/>
      <c r="S370" s="14"/>
      <c r="T370" s="14"/>
      <c r="U370" s="14"/>
      <c r="V370" s="14"/>
      <c r="W370" s="14"/>
      <c r="X370" s="14"/>
      <c r="Y370" s="14"/>
      <c r="Z370" s="14"/>
      <c r="AA370" s="14"/>
      <c r="AB370" s="14"/>
      <c r="AC370" s="14"/>
      <c r="AD370" s="14"/>
      <c r="AE370" s="14"/>
      <c r="AF370" s="14"/>
      <c r="AG370" s="60">
        <f>SUM(AG364:AG369)</f>
        <v>0</v>
      </c>
    </row>
    <row r="372" spans="2:33" ht="13.5" thickBot="1" x14ac:dyDescent="0.25"/>
    <row r="373" spans="2:33" ht="22.15" customHeight="1" thickBot="1" x14ac:dyDescent="0.6">
      <c r="B373" s="713" t="s">
        <v>849</v>
      </c>
      <c r="C373" s="714" t="s">
        <v>266</v>
      </c>
      <c r="D373" s="716" t="s">
        <v>798</v>
      </c>
      <c r="E373" s="716" t="s">
        <v>6</v>
      </c>
      <c r="F373" s="716" t="s">
        <v>630</v>
      </c>
      <c r="G373" s="721" t="s">
        <v>238</v>
      </c>
      <c r="H373" s="722"/>
      <c r="I373" s="722"/>
      <c r="J373" s="722"/>
      <c r="K373" s="722"/>
      <c r="L373" s="722"/>
      <c r="M373" s="722"/>
      <c r="N373" s="722"/>
      <c r="O373" s="722"/>
      <c r="P373" s="722"/>
      <c r="Q373" s="722"/>
      <c r="R373" s="722"/>
      <c r="S373" s="114"/>
      <c r="T373" s="705" t="s">
        <v>632</v>
      </c>
      <c r="U373" s="729" t="s">
        <v>633</v>
      </c>
      <c r="V373" s="729"/>
      <c r="W373" s="729"/>
      <c r="X373" s="729"/>
      <c r="Y373" s="729"/>
      <c r="Z373" s="729"/>
      <c r="AA373" s="729"/>
      <c r="AB373" s="729"/>
      <c r="AC373" s="729"/>
      <c r="AD373" s="729"/>
      <c r="AE373" s="729"/>
      <c r="AF373" s="705" t="s">
        <v>634</v>
      </c>
      <c r="AG373" s="711" t="s">
        <v>635</v>
      </c>
    </row>
    <row r="374" spans="2:33" ht="13.15" customHeight="1" x14ac:dyDescent="0.2">
      <c r="B374" s="672"/>
      <c r="C374" s="715"/>
      <c r="D374" s="717"/>
      <c r="E374" s="717"/>
      <c r="F374" s="717"/>
      <c r="G374" s="723" t="s">
        <v>239</v>
      </c>
      <c r="H374" s="726" t="s">
        <v>240</v>
      </c>
      <c r="I374" s="726" t="s">
        <v>241</v>
      </c>
      <c r="J374" s="726" t="s">
        <v>243</v>
      </c>
      <c r="K374" s="726" t="s">
        <v>242</v>
      </c>
      <c r="L374" s="726" t="s">
        <v>248</v>
      </c>
      <c r="M374" s="726" t="s">
        <v>249</v>
      </c>
      <c r="N374" s="726" t="s">
        <v>247</v>
      </c>
      <c r="O374" s="726" t="s">
        <v>246</v>
      </c>
      <c r="P374" s="726" t="s">
        <v>245</v>
      </c>
      <c r="Q374" s="726" t="s">
        <v>244</v>
      </c>
      <c r="R374" s="730" t="s">
        <v>250</v>
      </c>
      <c r="S374" s="723" t="s">
        <v>636</v>
      </c>
      <c r="T374" s="706" t="s">
        <v>269</v>
      </c>
      <c r="U374" s="708" t="s">
        <v>270</v>
      </c>
      <c r="V374" s="708" t="s">
        <v>240</v>
      </c>
      <c r="W374" s="708" t="s">
        <v>271</v>
      </c>
      <c r="X374" s="708" t="s">
        <v>272</v>
      </c>
      <c r="Y374" s="708" t="s">
        <v>273</v>
      </c>
      <c r="Z374" s="708" t="s">
        <v>274</v>
      </c>
      <c r="AA374" s="708" t="s">
        <v>275</v>
      </c>
      <c r="AB374" s="708" t="s">
        <v>276</v>
      </c>
      <c r="AC374" s="708" t="s">
        <v>277</v>
      </c>
      <c r="AD374" s="708" t="s">
        <v>278</v>
      </c>
      <c r="AE374" s="718" t="s">
        <v>279</v>
      </c>
      <c r="AF374" s="706"/>
      <c r="AG374" s="712"/>
    </row>
    <row r="375" spans="2:33" ht="39" customHeight="1" x14ac:dyDescent="0.2">
      <c r="B375" s="672"/>
      <c r="C375" s="715"/>
      <c r="D375" s="717"/>
      <c r="E375" s="717"/>
      <c r="F375" s="717"/>
      <c r="G375" s="724"/>
      <c r="H375" s="727"/>
      <c r="I375" s="727"/>
      <c r="J375" s="727"/>
      <c r="K375" s="727"/>
      <c r="L375" s="727"/>
      <c r="M375" s="727"/>
      <c r="N375" s="727"/>
      <c r="O375" s="727"/>
      <c r="P375" s="727"/>
      <c r="Q375" s="727"/>
      <c r="R375" s="731"/>
      <c r="S375" s="724"/>
      <c r="T375" s="706"/>
      <c r="U375" s="709"/>
      <c r="V375" s="709"/>
      <c r="W375" s="709"/>
      <c r="X375" s="709"/>
      <c r="Y375" s="709"/>
      <c r="Z375" s="709"/>
      <c r="AA375" s="709"/>
      <c r="AB375" s="709"/>
      <c r="AC375" s="709"/>
      <c r="AD375" s="709"/>
      <c r="AE375" s="719"/>
      <c r="AF375" s="706"/>
      <c r="AG375" s="712"/>
    </row>
    <row r="376" spans="2:33" ht="61.15" customHeight="1" thickBot="1" x14ac:dyDescent="0.25">
      <c r="B376" s="672"/>
      <c r="C376" s="715"/>
      <c r="D376" s="717"/>
      <c r="E376" s="717"/>
      <c r="F376" s="717"/>
      <c r="G376" s="725"/>
      <c r="H376" s="728"/>
      <c r="I376" s="728"/>
      <c r="J376" s="728"/>
      <c r="K376" s="728"/>
      <c r="L376" s="728"/>
      <c r="M376" s="728"/>
      <c r="N376" s="728"/>
      <c r="O376" s="728"/>
      <c r="P376" s="728"/>
      <c r="Q376" s="728"/>
      <c r="R376" s="732"/>
      <c r="S376" s="725"/>
      <c r="T376" s="706"/>
      <c r="U376" s="710"/>
      <c r="V376" s="710"/>
      <c r="W376" s="710"/>
      <c r="X376" s="710"/>
      <c r="Y376" s="710"/>
      <c r="Z376" s="710"/>
      <c r="AA376" s="710"/>
      <c r="AB376" s="710"/>
      <c r="AC376" s="710"/>
      <c r="AD376" s="710"/>
      <c r="AE376" s="720"/>
      <c r="AF376" s="707"/>
      <c r="AG376" s="712"/>
    </row>
    <row r="377" spans="2:33" ht="25.15" customHeight="1" x14ac:dyDescent="0.55000000000000004">
      <c r="B377" s="196" t="s">
        <v>773</v>
      </c>
      <c r="C377" s="197" t="s">
        <v>1916</v>
      </c>
      <c r="D377" s="40"/>
      <c r="E377" s="40">
        <v>100</v>
      </c>
      <c r="F377" s="40">
        <f>(D377*E377)/100</f>
        <v>0</v>
      </c>
      <c r="G377" s="66"/>
      <c r="H377" s="67"/>
      <c r="I377" s="67"/>
      <c r="J377" s="67"/>
      <c r="K377" s="67"/>
      <c r="L377" s="67"/>
      <c r="M377" s="67"/>
      <c r="N377" s="67"/>
      <c r="O377" s="67"/>
      <c r="P377" s="67"/>
      <c r="Q377" s="67">
        <v>550000000</v>
      </c>
      <c r="R377" s="68">
        <f>SUM(G377:Q377)</f>
        <v>550000000</v>
      </c>
      <c r="S377" s="115">
        <f t="shared" ref="S377:S378" si="215">IF(R377&gt;T377,0,T377-R377)</f>
        <v>0</v>
      </c>
      <c r="T377" s="38">
        <f>D377</f>
        <v>0</v>
      </c>
      <c r="U377" s="69">
        <v>0</v>
      </c>
      <c r="V377" s="70">
        <v>0</v>
      </c>
      <c r="W377" s="70">
        <v>0.94</v>
      </c>
      <c r="X377" s="70">
        <v>0.94</v>
      </c>
      <c r="Y377" s="70">
        <f>1-0.12</f>
        <v>0.88</v>
      </c>
      <c r="Z377" s="70">
        <f>1-0.15</f>
        <v>0.85</v>
      </c>
      <c r="AA377" s="70">
        <f>1-0.25</f>
        <v>0.75</v>
      </c>
      <c r="AB377" s="70">
        <f>1-0.15</f>
        <v>0.85</v>
      </c>
      <c r="AC377" s="70">
        <f>1-0.25</f>
        <v>0.75</v>
      </c>
      <c r="AD377" s="70">
        <f>1-0.15</f>
        <v>0.85</v>
      </c>
      <c r="AE377" s="71">
        <f>1-0.3</f>
        <v>0.7</v>
      </c>
      <c r="AF377" s="72">
        <v>0</v>
      </c>
      <c r="AG377" s="117"/>
    </row>
    <row r="378" spans="2:33" ht="25.15" customHeight="1" x14ac:dyDescent="0.55000000000000004">
      <c r="B378" s="196" t="s">
        <v>774</v>
      </c>
      <c r="C378" s="197" t="s">
        <v>1917</v>
      </c>
      <c r="D378" s="40">
        <v>11485962766</v>
      </c>
      <c r="E378" s="40">
        <v>100</v>
      </c>
      <c r="F378" s="40">
        <f t="shared" ref="F378" si="216">(D378*E378)/100</f>
        <v>11485962766</v>
      </c>
      <c r="G378" s="39"/>
      <c r="H378" s="36"/>
      <c r="I378" s="36"/>
      <c r="J378" s="36"/>
      <c r="K378" s="36">
        <v>350000000</v>
      </c>
      <c r="L378" s="36"/>
      <c r="M378" s="36"/>
      <c r="N378" s="36"/>
      <c r="O378" s="36"/>
      <c r="P378" s="36"/>
      <c r="Q378" s="36"/>
      <c r="R378" s="37">
        <f t="shared" ref="R378" si="217">SUM(G378:Q378)</f>
        <v>350000000</v>
      </c>
      <c r="S378" s="115">
        <f t="shared" si="215"/>
        <v>11135962766</v>
      </c>
      <c r="T378" s="38">
        <f>D378</f>
        <v>11485962766</v>
      </c>
      <c r="U378" s="34">
        <v>0</v>
      </c>
      <c r="V378" s="33">
        <v>0</v>
      </c>
      <c r="W378" s="33">
        <v>0.94</v>
      </c>
      <c r="X378" s="33">
        <v>0.94</v>
      </c>
      <c r="Y378" s="33">
        <f t="shared" ref="Y378" si="218">1-0.12</f>
        <v>0.88</v>
      </c>
      <c r="Z378" s="33">
        <f t="shared" ref="Z378" si="219">1-0.15</f>
        <v>0.85</v>
      </c>
      <c r="AA378" s="33">
        <f t="shared" ref="AA378" si="220">1-0.25</f>
        <v>0.75</v>
      </c>
      <c r="AB378" s="33">
        <f t="shared" ref="AB378" si="221">1-0.15</f>
        <v>0.85</v>
      </c>
      <c r="AC378" s="33">
        <f t="shared" ref="AC378" si="222">1-0.25</f>
        <v>0.75</v>
      </c>
      <c r="AD378" s="33">
        <f t="shared" ref="AD378" si="223">1-0.15</f>
        <v>0.85</v>
      </c>
      <c r="AE378" s="35">
        <f t="shared" ref="AE378" si="224">1-0.3</f>
        <v>0.7</v>
      </c>
      <c r="AF378" s="72"/>
      <c r="AG378" s="73">
        <v>11485962766</v>
      </c>
    </row>
    <row r="379" spans="2:33" ht="25.15" customHeight="1" thickBot="1" x14ac:dyDescent="0.6">
      <c r="B379" s="198" t="s">
        <v>775</v>
      </c>
      <c r="C379" s="199" t="s">
        <v>1918</v>
      </c>
      <c r="D379" s="42"/>
      <c r="E379" s="42"/>
      <c r="F379" s="42"/>
      <c r="G379" s="39"/>
      <c r="H379" s="36"/>
      <c r="I379" s="36"/>
      <c r="J379" s="36"/>
      <c r="K379" s="36"/>
      <c r="L379" s="36"/>
      <c r="M379" s="36"/>
      <c r="N379" s="36"/>
      <c r="O379" s="36"/>
      <c r="P379" s="36"/>
      <c r="Q379" s="36"/>
      <c r="R379" s="37"/>
      <c r="S379" s="115"/>
      <c r="T379" s="38"/>
      <c r="U379" s="34"/>
      <c r="V379" s="33"/>
      <c r="W379" s="33"/>
      <c r="X379" s="33"/>
      <c r="Y379" s="33"/>
      <c r="Z379" s="33"/>
      <c r="AA379" s="33"/>
      <c r="AB379" s="33"/>
      <c r="AC379" s="33"/>
      <c r="AD379" s="33"/>
      <c r="AE379" s="35"/>
      <c r="AF379" s="72"/>
      <c r="AG379" s="73"/>
    </row>
    <row r="380" spans="2:33" ht="21.6" customHeight="1" x14ac:dyDescent="0.55000000000000004">
      <c r="B380" s="200" t="s">
        <v>121</v>
      </c>
      <c r="C380" s="145" t="s">
        <v>776</v>
      </c>
      <c r="D380" s="146"/>
      <c r="E380" s="146"/>
      <c r="F380" s="146"/>
      <c r="G380" s="52"/>
      <c r="H380" s="52"/>
      <c r="I380" s="52"/>
      <c r="J380" s="52"/>
      <c r="K380" s="52"/>
      <c r="L380" s="52"/>
      <c r="M380" s="52"/>
      <c r="N380" s="52"/>
      <c r="O380" s="52"/>
      <c r="P380" s="52"/>
      <c r="Q380" s="52"/>
      <c r="R380" s="53"/>
      <c r="S380" s="53"/>
      <c r="T380" s="54"/>
      <c r="U380" s="53"/>
      <c r="V380" s="53"/>
      <c r="W380" s="53"/>
      <c r="X380" s="53"/>
      <c r="Y380" s="53"/>
      <c r="Z380" s="53"/>
      <c r="AA380" s="53"/>
      <c r="AB380" s="53"/>
      <c r="AC380" s="53"/>
      <c r="AD380" s="53"/>
      <c r="AE380" s="53"/>
      <c r="AF380" s="53"/>
      <c r="AG380" s="58"/>
    </row>
    <row r="381" spans="2:33" ht="21.6" customHeight="1" x14ac:dyDescent="0.55000000000000004">
      <c r="B381" s="196" t="s">
        <v>165</v>
      </c>
      <c r="C381" s="197" t="s">
        <v>777</v>
      </c>
      <c r="D381" s="40"/>
      <c r="E381" s="40"/>
      <c r="F381" s="40"/>
      <c r="G381" s="52"/>
      <c r="H381" s="52"/>
      <c r="I381" s="52"/>
      <c r="J381" s="52"/>
      <c r="K381" s="52"/>
      <c r="L381" s="52"/>
      <c r="M381" s="52"/>
      <c r="N381" s="52"/>
      <c r="O381" s="52"/>
      <c r="P381" s="52"/>
      <c r="Q381" s="52"/>
      <c r="R381" s="53"/>
      <c r="S381" s="53"/>
      <c r="T381" s="54"/>
      <c r="U381" s="53"/>
      <c r="V381" s="53"/>
      <c r="W381" s="53"/>
      <c r="X381" s="53"/>
      <c r="Y381" s="53"/>
      <c r="Z381" s="53"/>
      <c r="AA381" s="53"/>
      <c r="AB381" s="53"/>
      <c r="AC381" s="53"/>
      <c r="AD381" s="53"/>
      <c r="AE381" s="53"/>
      <c r="AF381" s="53"/>
      <c r="AG381" s="58"/>
    </row>
    <row r="382" spans="2:33" ht="21.6" customHeight="1" thickBot="1" x14ac:dyDescent="0.6">
      <c r="B382" s="196" t="s">
        <v>122</v>
      </c>
      <c r="C382" s="201" t="s">
        <v>778</v>
      </c>
      <c r="D382" s="63">
        <f>-(D377+D378+D379+D380+D381)*1.5%</f>
        <v>-172289441.48999998</v>
      </c>
      <c r="E382" s="40"/>
      <c r="F382" s="40"/>
      <c r="G382" s="52"/>
      <c r="H382" s="52"/>
      <c r="I382" s="52"/>
      <c r="J382" s="52"/>
      <c r="K382" s="52"/>
      <c r="L382" s="52"/>
      <c r="M382" s="52"/>
      <c r="N382" s="52"/>
      <c r="O382" s="52"/>
      <c r="P382" s="52"/>
      <c r="Q382" s="52"/>
      <c r="R382" s="53"/>
      <c r="S382" s="53"/>
      <c r="T382" s="54"/>
      <c r="U382" s="53"/>
      <c r="V382" s="53"/>
      <c r="W382" s="53"/>
      <c r="X382" s="53"/>
      <c r="Y382" s="53"/>
      <c r="Z382" s="53"/>
      <c r="AA382" s="53"/>
      <c r="AB382" s="53"/>
      <c r="AC382" s="53"/>
      <c r="AD382" s="53"/>
      <c r="AE382" s="53"/>
      <c r="AF382" s="53"/>
      <c r="AG382" s="59"/>
    </row>
    <row r="383" spans="2:33" ht="35.450000000000003" customHeight="1" thickBot="1" x14ac:dyDescent="0.25">
      <c r="B383" s="202" t="s">
        <v>237</v>
      </c>
      <c r="C383" s="80" t="s">
        <v>835</v>
      </c>
      <c r="D383" s="82">
        <f>SUM(D377:D382)</f>
        <v>11313673324.51</v>
      </c>
      <c r="E383" s="82"/>
      <c r="F383" s="82">
        <f>SUM(F377:F382)</f>
        <v>11485962766</v>
      </c>
      <c r="G383" s="14"/>
      <c r="H383" s="14"/>
      <c r="I383" s="14"/>
      <c r="J383" s="14"/>
      <c r="K383" s="14"/>
      <c r="L383" s="14"/>
      <c r="M383" s="14"/>
      <c r="N383" s="14"/>
      <c r="O383" s="14"/>
      <c r="P383" s="14"/>
      <c r="Q383" s="14"/>
      <c r="R383" s="14"/>
      <c r="S383" s="14"/>
      <c r="T383" s="14"/>
      <c r="U383" s="14"/>
      <c r="V383" s="14"/>
      <c r="W383" s="14"/>
      <c r="X383" s="14"/>
      <c r="Y383" s="14"/>
      <c r="Z383" s="14"/>
      <c r="AA383" s="14"/>
      <c r="AB383" s="14"/>
      <c r="AC383" s="14"/>
      <c r="AD383" s="14"/>
      <c r="AE383" s="14"/>
      <c r="AF383" s="14"/>
      <c r="AG383" s="60">
        <f>SUM(AG377:AG382)</f>
        <v>11485962766</v>
      </c>
    </row>
    <row r="385" spans="2:33" ht="13.5" thickBot="1" x14ac:dyDescent="0.25"/>
    <row r="386" spans="2:33" ht="22.15" customHeight="1" thickBot="1" x14ac:dyDescent="0.6">
      <c r="B386" s="713" t="s">
        <v>849</v>
      </c>
      <c r="C386" s="714" t="s">
        <v>266</v>
      </c>
      <c r="D386" s="716" t="s">
        <v>798</v>
      </c>
      <c r="E386" s="716" t="s">
        <v>6</v>
      </c>
      <c r="F386" s="716" t="s">
        <v>630</v>
      </c>
      <c r="G386" s="721" t="s">
        <v>238</v>
      </c>
      <c r="H386" s="722"/>
      <c r="I386" s="722"/>
      <c r="J386" s="722"/>
      <c r="K386" s="722"/>
      <c r="L386" s="722"/>
      <c r="M386" s="722"/>
      <c r="N386" s="722"/>
      <c r="O386" s="722"/>
      <c r="P386" s="722"/>
      <c r="Q386" s="722"/>
      <c r="R386" s="722"/>
      <c r="S386" s="114"/>
      <c r="T386" s="705" t="s">
        <v>632</v>
      </c>
      <c r="U386" s="729" t="s">
        <v>633</v>
      </c>
      <c r="V386" s="729"/>
      <c r="W386" s="729"/>
      <c r="X386" s="729"/>
      <c r="Y386" s="729"/>
      <c r="Z386" s="729"/>
      <c r="AA386" s="729"/>
      <c r="AB386" s="729"/>
      <c r="AC386" s="729"/>
      <c r="AD386" s="729"/>
      <c r="AE386" s="729"/>
      <c r="AF386" s="705" t="s">
        <v>634</v>
      </c>
      <c r="AG386" s="711" t="s">
        <v>635</v>
      </c>
    </row>
    <row r="387" spans="2:33" ht="13.15" customHeight="1" x14ac:dyDescent="0.2">
      <c r="B387" s="672"/>
      <c r="C387" s="715"/>
      <c r="D387" s="717"/>
      <c r="E387" s="717"/>
      <c r="F387" s="717"/>
      <c r="G387" s="723" t="s">
        <v>239</v>
      </c>
      <c r="H387" s="726" t="s">
        <v>240</v>
      </c>
      <c r="I387" s="726" t="s">
        <v>241</v>
      </c>
      <c r="J387" s="726" t="s">
        <v>243</v>
      </c>
      <c r="K387" s="726" t="s">
        <v>242</v>
      </c>
      <c r="L387" s="726" t="s">
        <v>248</v>
      </c>
      <c r="M387" s="726" t="s">
        <v>249</v>
      </c>
      <c r="N387" s="726" t="s">
        <v>247</v>
      </c>
      <c r="O387" s="726" t="s">
        <v>246</v>
      </c>
      <c r="P387" s="726" t="s">
        <v>245</v>
      </c>
      <c r="Q387" s="726" t="s">
        <v>244</v>
      </c>
      <c r="R387" s="730" t="s">
        <v>250</v>
      </c>
      <c r="S387" s="723" t="s">
        <v>636</v>
      </c>
      <c r="T387" s="706" t="s">
        <v>269</v>
      </c>
      <c r="U387" s="708" t="s">
        <v>270</v>
      </c>
      <c r="V387" s="708" t="s">
        <v>240</v>
      </c>
      <c r="W387" s="708" t="s">
        <v>271</v>
      </c>
      <c r="X387" s="708" t="s">
        <v>272</v>
      </c>
      <c r="Y387" s="708" t="s">
        <v>273</v>
      </c>
      <c r="Z387" s="708" t="s">
        <v>274</v>
      </c>
      <c r="AA387" s="708" t="s">
        <v>275</v>
      </c>
      <c r="AB387" s="708" t="s">
        <v>276</v>
      </c>
      <c r="AC387" s="708" t="s">
        <v>277</v>
      </c>
      <c r="AD387" s="708" t="s">
        <v>278</v>
      </c>
      <c r="AE387" s="718" t="s">
        <v>279</v>
      </c>
      <c r="AF387" s="706"/>
      <c r="AG387" s="712"/>
    </row>
    <row r="388" spans="2:33" ht="39" customHeight="1" x14ac:dyDescent="0.2">
      <c r="B388" s="672"/>
      <c r="C388" s="715"/>
      <c r="D388" s="717"/>
      <c r="E388" s="717"/>
      <c r="F388" s="717"/>
      <c r="G388" s="724"/>
      <c r="H388" s="727"/>
      <c r="I388" s="727"/>
      <c r="J388" s="727"/>
      <c r="K388" s="727"/>
      <c r="L388" s="727"/>
      <c r="M388" s="727"/>
      <c r="N388" s="727"/>
      <c r="O388" s="727"/>
      <c r="P388" s="727"/>
      <c r="Q388" s="727"/>
      <c r="R388" s="731"/>
      <c r="S388" s="724"/>
      <c r="T388" s="706"/>
      <c r="U388" s="709"/>
      <c r="V388" s="709"/>
      <c r="W388" s="709"/>
      <c r="X388" s="709"/>
      <c r="Y388" s="709"/>
      <c r="Z388" s="709"/>
      <c r="AA388" s="709"/>
      <c r="AB388" s="709"/>
      <c r="AC388" s="709"/>
      <c r="AD388" s="709"/>
      <c r="AE388" s="719"/>
      <c r="AF388" s="706"/>
      <c r="AG388" s="712"/>
    </row>
    <row r="389" spans="2:33" ht="61.15" customHeight="1" thickBot="1" x14ac:dyDescent="0.25">
      <c r="B389" s="672"/>
      <c r="C389" s="715"/>
      <c r="D389" s="717"/>
      <c r="E389" s="717"/>
      <c r="F389" s="717"/>
      <c r="G389" s="725"/>
      <c r="H389" s="728"/>
      <c r="I389" s="728"/>
      <c r="J389" s="728"/>
      <c r="K389" s="728"/>
      <c r="L389" s="728"/>
      <c r="M389" s="728"/>
      <c r="N389" s="728"/>
      <c r="O389" s="728"/>
      <c r="P389" s="728"/>
      <c r="Q389" s="728"/>
      <c r="R389" s="732"/>
      <c r="S389" s="725"/>
      <c r="T389" s="706"/>
      <c r="U389" s="710"/>
      <c r="V389" s="710"/>
      <c r="W389" s="710"/>
      <c r="X389" s="710"/>
      <c r="Y389" s="710"/>
      <c r="Z389" s="710"/>
      <c r="AA389" s="710"/>
      <c r="AB389" s="710"/>
      <c r="AC389" s="710"/>
      <c r="AD389" s="710"/>
      <c r="AE389" s="720"/>
      <c r="AF389" s="707"/>
      <c r="AG389" s="712"/>
    </row>
    <row r="390" spans="2:33" ht="25.15" customHeight="1" x14ac:dyDescent="0.55000000000000004">
      <c r="B390" s="49" t="s">
        <v>780</v>
      </c>
      <c r="C390" s="64" t="s">
        <v>1938</v>
      </c>
      <c r="D390" s="43">
        <v>21968479557</v>
      </c>
      <c r="E390" s="41">
        <v>100</v>
      </c>
      <c r="F390" s="41">
        <f>(D390*E390)/100</f>
        <v>21968479557</v>
      </c>
      <c r="G390" s="66"/>
      <c r="H390" s="67"/>
      <c r="I390" s="67"/>
      <c r="J390" s="67"/>
      <c r="K390" s="67"/>
      <c r="L390" s="67"/>
      <c r="M390" s="67"/>
      <c r="N390" s="67"/>
      <c r="O390" s="67"/>
      <c r="P390" s="67"/>
      <c r="Q390" s="67">
        <v>550000000</v>
      </c>
      <c r="R390" s="68">
        <f>SUM(G390:Q390)</f>
        <v>550000000</v>
      </c>
      <c r="S390" s="115">
        <f t="shared" ref="S390:S391" si="225">IF(R390&gt;T390,0,T390-R390)</f>
        <v>21418479557</v>
      </c>
      <c r="T390" s="38">
        <f>D390</f>
        <v>21968479557</v>
      </c>
      <c r="U390" s="69">
        <v>0</v>
      </c>
      <c r="V390" s="70">
        <v>0</v>
      </c>
      <c r="W390" s="70">
        <v>0.94</v>
      </c>
      <c r="X390" s="70">
        <v>0.94</v>
      </c>
      <c r="Y390" s="70">
        <f>1-0.12</f>
        <v>0.88</v>
      </c>
      <c r="Z390" s="70">
        <f>1-0.15</f>
        <v>0.85</v>
      </c>
      <c r="AA390" s="70">
        <f>1-0.25</f>
        <v>0.75</v>
      </c>
      <c r="AB390" s="70">
        <f>1-0.15</f>
        <v>0.85</v>
      </c>
      <c r="AC390" s="70">
        <f>1-0.25</f>
        <v>0.75</v>
      </c>
      <c r="AD390" s="70">
        <f>1-0.15</f>
        <v>0.85</v>
      </c>
      <c r="AE390" s="71">
        <f>1-0.3</f>
        <v>0.7</v>
      </c>
      <c r="AF390" s="72">
        <v>0</v>
      </c>
      <c r="AG390" s="117">
        <v>21968479557</v>
      </c>
    </row>
    <row r="391" spans="2:33" ht="25.15" customHeight="1" thickBot="1" x14ac:dyDescent="0.6">
      <c r="B391" s="51" t="s">
        <v>781</v>
      </c>
      <c r="C391" s="203" t="s">
        <v>1920</v>
      </c>
      <c r="D391" s="44"/>
      <c r="E391" s="42">
        <v>100</v>
      </c>
      <c r="F391" s="42">
        <f t="shared" ref="F391" si="226">(D391*E391)/100</f>
        <v>0</v>
      </c>
      <c r="G391" s="39"/>
      <c r="H391" s="36"/>
      <c r="I391" s="36"/>
      <c r="J391" s="36"/>
      <c r="K391" s="36">
        <v>350000000</v>
      </c>
      <c r="L391" s="36"/>
      <c r="M391" s="36"/>
      <c r="N391" s="36"/>
      <c r="O391" s="36"/>
      <c r="P391" s="36"/>
      <c r="Q391" s="36"/>
      <c r="R391" s="37">
        <f t="shared" ref="R391" si="227">SUM(G391:Q391)</f>
        <v>350000000</v>
      </c>
      <c r="S391" s="115">
        <f t="shared" si="225"/>
        <v>0</v>
      </c>
      <c r="T391" s="38">
        <f>D391</f>
        <v>0</v>
      </c>
      <c r="U391" s="34">
        <v>0</v>
      </c>
      <c r="V391" s="33">
        <v>0</v>
      </c>
      <c r="W391" s="33">
        <v>0.94</v>
      </c>
      <c r="X391" s="33">
        <v>0.94</v>
      </c>
      <c r="Y391" s="33">
        <f t="shared" ref="Y391" si="228">1-0.12</f>
        <v>0.88</v>
      </c>
      <c r="Z391" s="33">
        <f t="shared" ref="Z391" si="229">1-0.15</f>
        <v>0.85</v>
      </c>
      <c r="AA391" s="33">
        <f t="shared" ref="AA391" si="230">1-0.25</f>
        <v>0.75</v>
      </c>
      <c r="AB391" s="33">
        <f t="shared" ref="AB391" si="231">1-0.15</f>
        <v>0.85</v>
      </c>
      <c r="AC391" s="33">
        <f t="shared" ref="AC391" si="232">1-0.25</f>
        <v>0.75</v>
      </c>
      <c r="AD391" s="33">
        <f t="shared" ref="AD391" si="233">1-0.15</f>
        <v>0.85</v>
      </c>
      <c r="AE391" s="35">
        <f t="shared" ref="AE391" si="234">1-0.3</f>
        <v>0.7</v>
      </c>
      <c r="AF391" s="72">
        <f>IF(T391&gt;R391,(R391*0.88),T391*0.88)</f>
        <v>0</v>
      </c>
      <c r="AG391" s="73">
        <f>D391-AF391</f>
        <v>0</v>
      </c>
    </row>
    <row r="392" spans="2:33" ht="21.6" customHeight="1" x14ac:dyDescent="0.55000000000000004">
      <c r="B392" s="200" t="s">
        <v>165</v>
      </c>
      <c r="C392" s="204" t="s">
        <v>782</v>
      </c>
      <c r="D392" s="119"/>
      <c r="E392" s="120"/>
      <c r="F392" s="120"/>
      <c r="G392" s="52"/>
      <c r="H392" s="52"/>
      <c r="I392" s="52"/>
      <c r="J392" s="52"/>
      <c r="K392" s="52"/>
      <c r="L392" s="52"/>
      <c r="M392" s="52"/>
      <c r="N392" s="52"/>
      <c r="O392" s="52"/>
      <c r="P392" s="52"/>
      <c r="Q392" s="52"/>
      <c r="R392" s="53"/>
      <c r="S392" s="53"/>
      <c r="T392" s="54"/>
      <c r="U392" s="53"/>
      <c r="V392" s="53"/>
      <c r="W392" s="53"/>
      <c r="X392" s="53"/>
      <c r="Y392" s="53"/>
      <c r="Z392" s="53"/>
      <c r="AA392" s="53"/>
      <c r="AB392" s="53"/>
      <c r="AC392" s="53"/>
      <c r="AD392" s="53"/>
      <c r="AE392" s="53"/>
      <c r="AF392" s="53"/>
      <c r="AG392" s="58"/>
    </row>
    <row r="393" spans="2:33" ht="21.6" customHeight="1" thickBot="1" x14ac:dyDescent="0.6">
      <c r="B393" s="196" t="s">
        <v>122</v>
      </c>
      <c r="C393" s="178" t="s">
        <v>783</v>
      </c>
      <c r="D393" s="63">
        <f>-(D390+D391+D392)*1.5%</f>
        <v>-329527193.35499996</v>
      </c>
      <c r="E393" s="121"/>
      <c r="F393" s="121"/>
      <c r="G393" s="52"/>
      <c r="H393" s="52"/>
      <c r="I393" s="52"/>
      <c r="J393" s="52"/>
      <c r="K393" s="52"/>
      <c r="L393" s="52"/>
      <c r="M393" s="52"/>
      <c r="N393" s="52"/>
      <c r="O393" s="52"/>
      <c r="P393" s="52"/>
      <c r="Q393" s="52"/>
      <c r="R393" s="53"/>
      <c r="S393" s="53"/>
      <c r="T393" s="54"/>
      <c r="U393" s="53"/>
      <c r="V393" s="53"/>
      <c r="W393" s="53"/>
      <c r="X393" s="53"/>
      <c r="Y393" s="53"/>
      <c r="Z393" s="53"/>
      <c r="AA393" s="53"/>
      <c r="AB393" s="53"/>
      <c r="AC393" s="53"/>
      <c r="AD393" s="53"/>
      <c r="AE393" s="53"/>
      <c r="AF393" s="53"/>
      <c r="AG393" s="59"/>
    </row>
    <row r="394" spans="2:33" ht="35.450000000000003" customHeight="1" thickBot="1" x14ac:dyDescent="0.25">
      <c r="B394" s="48" t="s">
        <v>237</v>
      </c>
      <c r="C394" s="61" t="s">
        <v>834</v>
      </c>
      <c r="D394" s="122">
        <f>SUM(D390:D393)</f>
        <v>21638952363.645</v>
      </c>
      <c r="E394" s="82"/>
      <c r="F394" s="122">
        <f>SUM(F390:F393)</f>
        <v>21968479557</v>
      </c>
      <c r="G394" s="14"/>
      <c r="H394" s="14"/>
      <c r="I394" s="14"/>
      <c r="J394" s="14"/>
      <c r="K394" s="14"/>
      <c r="L394" s="14"/>
      <c r="M394" s="14"/>
      <c r="N394" s="14"/>
      <c r="O394" s="14"/>
      <c r="P394" s="14"/>
      <c r="Q394" s="14"/>
      <c r="R394" s="14"/>
      <c r="S394" s="14"/>
      <c r="T394" s="14"/>
      <c r="U394" s="14"/>
      <c r="V394" s="14"/>
      <c r="W394" s="14"/>
      <c r="X394" s="14"/>
      <c r="Y394" s="14"/>
      <c r="Z394" s="14"/>
      <c r="AA394" s="14"/>
      <c r="AB394" s="14"/>
      <c r="AC394" s="14"/>
      <c r="AD394" s="14"/>
      <c r="AE394" s="14"/>
      <c r="AF394" s="14"/>
      <c r="AG394" s="60">
        <f>SUM(AG390:AG393)</f>
        <v>21968479557</v>
      </c>
    </row>
    <row r="396" spans="2:33" ht="13.5" thickBot="1" x14ac:dyDescent="0.25"/>
    <row r="397" spans="2:33" ht="22.15" customHeight="1" thickBot="1" x14ac:dyDescent="0.6">
      <c r="B397" s="713" t="s">
        <v>849</v>
      </c>
      <c r="C397" s="714" t="s">
        <v>266</v>
      </c>
      <c r="D397" s="716" t="s">
        <v>798</v>
      </c>
      <c r="E397" s="716" t="s">
        <v>6</v>
      </c>
      <c r="F397" s="716" t="s">
        <v>630</v>
      </c>
      <c r="G397" s="721" t="s">
        <v>238</v>
      </c>
      <c r="H397" s="722"/>
      <c r="I397" s="722"/>
      <c r="J397" s="722"/>
      <c r="K397" s="722"/>
      <c r="L397" s="722"/>
      <c r="M397" s="722"/>
      <c r="N397" s="722"/>
      <c r="O397" s="722"/>
      <c r="P397" s="722"/>
      <c r="Q397" s="722"/>
      <c r="R397" s="722"/>
      <c r="S397" s="114"/>
      <c r="T397" s="705" t="s">
        <v>632</v>
      </c>
      <c r="U397" s="729" t="s">
        <v>633</v>
      </c>
      <c r="V397" s="729"/>
      <c r="W397" s="729"/>
      <c r="X397" s="729"/>
      <c r="Y397" s="729"/>
      <c r="Z397" s="729"/>
      <c r="AA397" s="729"/>
      <c r="AB397" s="729"/>
      <c r="AC397" s="729"/>
      <c r="AD397" s="729"/>
      <c r="AE397" s="729"/>
      <c r="AF397" s="705" t="s">
        <v>634</v>
      </c>
      <c r="AG397" s="711" t="s">
        <v>635</v>
      </c>
    </row>
    <row r="398" spans="2:33" ht="13.15" customHeight="1" x14ac:dyDescent="0.2">
      <c r="B398" s="672"/>
      <c r="C398" s="715"/>
      <c r="D398" s="717"/>
      <c r="E398" s="717"/>
      <c r="F398" s="717"/>
      <c r="G398" s="723" t="s">
        <v>239</v>
      </c>
      <c r="H398" s="726" t="s">
        <v>240</v>
      </c>
      <c r="I398" s="726" t="s">
        <v>241</v>
      </c>
      <c r="J398" s="726" t="s">
        <v>243</v>
      </c>
      <c r="K398" s="726" t="s">
        <v>242</v>
      </c>
      <c r="L398" s="726" t="s">
        <v>248</v>
      </c>
      <c r="M398" s="726" t="s">
        <v>249</v>
      </c>
      <c r="N398" s="726" t="s">
        <v>247</v>
      </c>
      <c r="O398" s="726" t="s">
        <v>246</v>
      </c>
      <c r="P398" s="726" t="s">
        <v>245</v>
      </c>
      <c r="Q398" s="726" t="s">
        <v>244</v>
      </c>
      <c r="R398" s="730" t="s">
        <v>250</v>
      </c>
      <c r="S398" s="723" t="s">
        <v>636</v>
      </c>
      <c r="T398" s="706" t="s">
        <v>269</v>
      </c>
      <c r="U398" s="708" t="s">
        <v>270</v>
      </c>
      <c r="V398" s="708" t="s">
        <v>240</v>
      </c>
      <c r="W398" s="708" t="s">
        <v>271</v>
      </c>
      <c r="X398" s="708" t="s">
        <v>272</v>
      </c>
      <c r="Y398" s="708" t="s">
        <v>273</v>
      </c>
      <c r="Z398" s="708" t="s">
        <v>274</v>
      </c>
      <c r="AA398" s="708" t="s">
        <v>275</v>
      </c>
      <c r="AB398" s="708" t="s">
        <v>276</v>
      </c>
      <c r="AC398" s="708" t="s">
        <v>277</v>
      </c>
      <c r="AD398" s="708" t="s">
        <v>278</v>
      </c>
      <c r="AE398" s="718" t="s">
        <v>279</v>
      </c>
      <c r="AF398" s="706"/>
      <c r="AG398" s="712"/>
    </row>
    <row r="399" spans="2:33" ht="39" customHeight="1" x14ac:dyDescent="0.2">
      <c r="B399" s="672"/>
      <c r="C399" s="715"/>
      <c r="D399" s="717"/>
      <c r="E399" s="717"/>
      <c r="F399" s="717"/>
      <c r="G399" s="724"/>
      <c r="H399" s="727"/>
      <c r="I399" s="727"/>
      <c r="J399" s="727"/>
      <c r="K399" s="727"/>
      <c r="L399" s="727"/>
      <c r="M399" s="727"/>
      <c r="N399" s="727"/>
      <c r="O399" s="727"/>
      <c r="P399" s="727"/>
      <c r="Q399" s="727"/>
      <c r="R399" s="731"/>
      <c r="S399" s="724"/>
      <c r="T399" s="706"/>
      <c r="U399" s="709"/>
      <c r="V399" s="709"/>
      <c r="W399" s="709"/>
      <c r="X399" s="709"/>
      <c r="Y399" s="709"/>
      <c r="Z399" s="709"/>
      <c r="AA399" s="709"/>
      <c r="AB399" s="709"/>
      <c r="AC399" s="709"/>
      <c r="AD399" s="709"/>
      <c r="AE399" s="719"/>
      <c r="AF399" s="706"/>
      <c r="AG399" s="712"/>
    </row>
    <row r="400" spans="2:33" ht="61.15" customHeight="1" thickBot="1" x14ac:dyDescent="0.25">
      <c r="B400" s="672"/>
      <c r="C400" s="715"/>
      <c r="D400" s="717"/>
      <c r="E400" s="717"/>
      <c r="F400" s="717"/>
      <c r="G400" s="725"/>
      <c r="H400" s="728"/>
      <c r="I400" s="728"/>
      <c r="J400" s="728"/>
      <c r="K400" s="728"/>
      <c r="L400" s="728"/>
      <c r="M400" s="728"/>
      <c r="N400" s="728"/>
      <c r="O400" s="728"/>
      <c r="P400" s="728"/>
      <c r="Q400" s="728"/>
      <c r="R400" s="732"/>
      <c r="S400" s="725"/>
      <c r="T400" s="706"/>
      <c r="U400" s="710"/>
      <c r="V400" s="710"/>
      <c r="W400" s="710"/>
      <c r="X400" s="710"/>
      <c r="Y400" s="710"/>
      <c r="Z400" s="710"/>
      <c r="AA400" s="710"/>
      <c r="AB400" s="710"/>
      <c r="AC400" s="710"/>
      <c r="AD400" s="710"/>
      <c r="AE400" s="720"/>
      <c r="AF400" s="707"/>
      <c r="AG400" s="712"/>
    </row>
    <row r="401" spans="2:33" ht="25.15" customHeight="1" thickBot="1" x14ac:dyDescent="0.6">
      <c r="B401" s="49" t="s">
        <v>785</v>
      </c>
      <c r="C401" s="64" t="s">
        <v>1939</v>
      </c>
      <c r="D401" s="43"/>
      <c r="E401" s="41">
        <v>100</v>
      </c>
      <c r="F401" s="41">
        <f>(D401*E401)/100</f>
        <v>0</v>
      </c>
      <c r="G401" s="66"/>
      <c r="H401" s="67"/>
      <c r="I401" s="67"/>
      <c r="J401" s="67"/>
      <c r="K401" s="67"/>
      <c r="L401" s="67"/>
      <c r="M401" s="67"/>
      <c r="N401" s="67"/>
      <c r="O401" s="67"/>
      <c r="P401" s="67"/>
      <c r="Q401" s="67">
        <v>550000000</v>
      </c>
      <c r="R401" s="68">
        <f>SUM(G401:Q401)</f>
        <v>550000000</v>
      </c>
      <c r="S401" s="115">
        <f t="shared" ref="S401" si="235">IF(R401&gt;T401,0,T401-R401)</f>
        <v>0</v>
      </c>
      <c r="T401" s="38">
        <f>D401</f>
        <v>0</v>
      </c>
      <c r="U401" s="69">
        <v>0</v>
      </c>
      <c r="V401" s="70">
        <v>0</v>
      </c>
      <c r="W401" s="70">
        <v>0.94</v>
      </c>
      <c r="X401" s="70">
        <v>0.94</v>
      </c>
      <c r="Y401" s="70">
        <f>1-0.12</f>
        <v>0.88</v>
      </c>
      <c r="Z401" s="70">
        <f>1-0.15</f>
        <v>0.85</v>
      </c>
      <c r="AA401" s="70">
        <f>1-0.25</f>
        <v>0.75</v>
      </c>
      <c r="AB401" s="70">
        <f>1-0.15</f>
        <v>0.85</v>
      </c>
      <c r="AC401" s="70">
        <f>1-0.25</f>
        <v>0.75</v>
      </c>
      <c r="AD401" s="70">
        <f>1-0.15</f>
        <v>0.85</v>
      </c>
      <c r="AE401" s="71">
        <f>1-0.3</f>
        <v>0.7</v>
      </c>
      <c r="AF401" s="72">
        <f>IF(T401&gt;R401,(R401*0.7),T401*0.7)</f>
        <v>0</v>
      </c>
      <c r="AG401" s="117">
        <f>IF(G401&gt;0,T401-G401,D401-AF401)</f>
        <v>0</v>
      </c>
    </row>
    <row r="402" spans="2:33" ht="21.6" customHeight="1" x14ac:dyDescent="0.55000000000000004">
      <c r="B402" s="49" t="s">
        <v>730</v>
      </c>
      <c r="C402" s="64" t="s">
        <v>731</v>
      </c>
      <c r="D402" s="62"/>
      <c r="E402" s="120"/>
      <c r="F402" s="120"/>
      <c r="G402" s="52"/>
      <c r="H402" s="52"/>
      <c r="I402" s="52"/>
      <c r="J402" s="52"/>
      <c r="K402" s="52"/>
      <c r="L402" s="52"/>
      <c r="M402" s="52"/>
      <c r="N402" s="52"/>
      <c r="O402" s="52"/>
      <c r="P402" s="52"/>
      <c r="Q402" s="52"/>
      <c r="R402" s="53"/>
      <c r="S402" s="53"/>
      <c r="T402" s="54"/>
      <c r="U402" s="53"/>
      <c r="V402" s="53"/>
      <c r="W402" s="53"/>
      <c r="X402" s="53"/>
      <c r="Y402" s="53"/>
      <c r="Z402" s="53"/>
      <c r="AA402" s="53"/>
      <c r="AB402" s="53"/>
      <c r="AC402" s="53"/>
      <c r="AD402" s="53"/>
      <c r="AE402" s="53"/>
      <c r="AF402" s="53"/>
      <c r="AG402" s="58"/>
    </row>
    <row r="403" spans="2:33" ht="21.6" customHeight="1" x14ac:dyDescent="0.55000000000000004">
      <c r="B403" s="50" t="s">
        <v>121</v>
      </c>
      <c r="C403" s="65" t="s">
        <v>786</v>
      </c>
      <c r="D403" s="62"/>
      <c r="E403" s="120"/>
      <c r="F403" s="120"/>
      <c r="G403" s="52"/>
      <c r="H403" s="52"/>
      <c r="I403" s="52"/>
      <c r="J403" s="52"/>
      <c r="K403" s="52"/>
      <c r="L403" s="52"/>
      <c r="M403" s="52"/>
      <c r="N403" s="52"/>
      <c r="O403" s="52"/>
      <c r="P403" s="52"/>
      <c r="Q403" s="52"/>
      <c r="R403" s="53"/>
      <c r="S403" s="53"/>
      <c r="T403" s="54"/>
      <c r="U403" s="53"/>
      <c r="V403" s="53"/>
      <c r="W403" s="53"/>
      <c r="X403" s="53"/>
      <c r="Y403" s="53"/>
      <c r="Z403" s="53"/>
      <c r="AA403" s="53"/>
      <c r="AB403" s="53"/>
      <c r="AC403" s="53"/>
      <c r="AD403" s="53"/>
      <c r="AE403" s="53"/>
      <c r="AF403" s="53"/>
      <c r="AG403" s="58"/>
    </row>
    <row r="404" spans="2:33" ht="21.6" customHeight="1" x14ac:dyDescent="0.55000000000000004">
      <c r="B404" s="50" t="s">
        <v>165</v>
      </c>
      <c r="C404" s="65" t="s">
        <v>787</v>
      </c>
      <c r="D404" s="62"/>
      <c r="E404" s="120"/>
      <c r="F404" s="120"/>
      <c r="G404" s="52"/>
      <c r="H404" s="52"/>
      <c r="I404" s="52"/>
      <c r="J404" s="52"/>
      <c r="K404" s="52"/>
      <c r="L404" s="52"/>
      <c r="M404" s="52"/>
      <c r="N404" s="52"/>
      <c r="O404" s="52"/>
      <c r="P404" s="52"/>
      <c r="Q404" s="52"/>
      <c r="R404" s="53"/>
      <c r="S404" s="53"/>
      <c r="T404" s="54"/>
      <c r="U404" s="53"/>
      <c r="V404" s="53"/>
      <c r="W404" s="53"/>
      <c r="X404" s="53"/>
      <c r="Y404" s="53"/>
      <c r="Z404" s="53"/>
      <c r="AA404" s="53"/>
      <c r="AB404" s="53"/>
      <c r="AC404" s="53"/>
      <c r="AD404" s="53"/>
      <c r="AE404" s="53"/>
      <c r="AF404" s="53"/>
      <c r="AG404" s="58"/>
    </row>
    <row r="405" spans="2:33" ht="21.6" customHeight="1" thickBot="1" x14ac:dyDescent="0.6">
      <c r="B405" s="51" t="s">
        <v>122</v>
      </c>
      <c r="C405" s="205" t="s">
        <v>788</v>
      </c>
      <c r="D405" s="63">
        <f>-(D401+D402+D403+D404)*1.5%</f>
        <v>0</v>
      </c>
      <c r="E405" s="121"/>
      <c r="F405" s="121"/>
      <c r="G405" s="52"/>
      <c r="H405" s="52"/>
      <c r="I405" s="52"/>
      <c r="J405" s="52"/>
      <c r="K405" s="52"/>
      <c r="L405" s="52"/>
      <c r="M405" s="52"/>
      <c r="N405" s="52"/>
      <c r="O405" s="52"/>
      <c r="P405" s="52"/>
      <c r="Q405" s="52"/>
      <c r="R405" s="53"/>
      <c r="S405" s="53"/>
      <c r="T405" s="54"/>
      <c r="U405" s="53"/>
      <c r="V405" s="53"/>
      <c r="W405" s="53"/>
      <c r="X405" s="53"/>
      <c r="Y405" s="53"/>
      <c r="Z405" s="53"/>
      <c r="AA405" s="53"/>
      <c r="AB405" s="53"/>
      <c r="AC405" s="53"/>
      <c r="AD405" s="53"/>
      <c r="AE405" s="53"/>
      <c r="AF405" s="53"/>
      <c r="AG405" s="59"/>
    </row>
    <row r="406" spans="2:33" ht="35.450000000000003" customHeight="1" thickBot="1" x14ac:dyDescent="0.25">
      <c r="B406" s="48" t="s">
        <v>237</v>
      </c>
      <c r="C406" s="61" t="s">
        <v>833</v>
      </c>
      <c r="D406" s="122">
        <f>SUM(D401:D405)</f>
        <v>0</v>
      </c>
      <c r="E406" s="82"/>
      <c r="F406" s="122">
        <f>SUM(F401:F405)</f>
        <v>0</v>
      </c>
      <c r="G406" s="14"/>
      <c r="H406" s="14"/>
      <c r="I406" s="14"/>
      <c r="J406" s="14"/>
      <c r="K406" s="14"/>
      <c r="L406" s="14"/>
      <c r="M406" s="14"/>
      <c r="N406" s="14"/>
      <c r="O406" s="14"/>
      <c r="P406" s="14"/>
      <c r="Q406" s="14"/>
      <c r="R406" s="14"/>
      <c r="S406" s="14"/>
      <c r="T406" s="14"/>
      <c r="U406" s="14"/>
      <c r="V406" s="14"/>
      <c r="W406" s="14"/>
      <c r="X406" s="14"/>
      <c r="Y406" s="14"/>
      <c r="Z406" s="14"/>
      <c r="AA406" s="14"/>
      <c r="AB406" s="14"/>
      <c r="AC406" s="14"/>
      <c r="AD406" s="14"/>
      <c r="AE406" s="14"/>
      <c r="AF406" s="14"/>
      <c r="AG406" s="60">
        <f>SUM(AG401:AG405)</f>
        <v>0</v>
      </c>
    </row>
    <row r="408" spans="2:33" ht="13.5" thickBot="1" x14ac:dyDescent="0.25"/>
    <row r="409" spans="2:33" ht="22.15" customHeight="1" thickBot="1" x14ac:dyDescent="0.6">
      <c r="B409" s="713" t="s">
        <v>849</v>
      </c>
      <c r="C409" s="714" t="s">
        <v>266</v>
      </c>
      <c r="D409" s="716" t="s">
        <v>798</v>
      </c>
      <c r="E409" s="716" t="s">
        <v>6</v>
      </c>
      <c r="F409" s="716" t="s">
        <v>630</v>
      </c>
      <c r="G409" s="721" t="s">
        <v>238</v>
      </c>
      <c r="H409" s="722"/>
      <c r="I409" s="722"/>
      <c r="J409" s="722"/>
      <c r="K409" s="722"/>
      <c r="L409" s="722"/>
      <c r="M409" s="722"/>
      <c r="N409" s="722"/>
      <c r="O409" s="722"/>
      <c r="P409" s="722"/>
      <c r="Q409" s="722"/>
      <c r="R409" s="722"/>
      <c r="S409" s="114"/>
      <c r="T409" s="705" t="s">
        <v>632</v>
      </c>
      <c r="U409" s="729" t="s">
        <v>633</v>
      </c>
      <c r="V409" s="729"/>
      <c r="W409" s="729"/>
      <c r="X409" s="729"/>
      <c r="Y409" s="729"/>
      <c r="Z409" s="729"/>
      <c r="AA409" s="729"/>
      <c r="AB409" s="729"/>
      <c r="AC409" s="729"/>
      <c r="AD409" s="729"/>
      <c r="AE409" s="729"/>
      <c r="AF409" s="705" t="s">
        <v>634</v>
      </c>
      <c r="AG409" s="711" t="s">
        <v>635</v>
      </c>
    </row>
    <row r="410" spans="2:33" ht="13.15" customHeight="1" x14ac:dyDescent="0.2">
      <c r="B410" s="672"/>
      <c r="C410" s="715"/>
      <c r="D410" s="717"/>
      <c r="E410" s="717"/>
      <c r="F410" s="717"/>
      <c r="G410" s="723" t="s">
        <v>239</v>
      </c>
      <c r="H410" s="726" t="s">
        <v>240</v>
      </c>
      <c r="I410" s="726" t="s">
        <v>241</v>
      </c>
      <c r="J410" s="726" t="s">
        <v>243</v>
      </c>
      <c r="K410" s="726" t="s">
        <v>242</v>
      </c>
      <c r="L410" s="726" t="s">
        <v>248</v>
      </c>
      <c r="M410" s="726" t="s">
        <v>249</v>
      </c>
      <c r="N410" s="726" t="s">
        <v>247</v>
      </c>
      <c r="O410" s="726" t="s">
        <v>246</v>
      </c>
      <c r="P410" s="726" t="s">
        <v>245</v>
      </c>
      <c r="Q410" s="726" t="s">
        <v>244</v>
      </c>
      <c r="R410" s="730" t="s">
        <v>250</v>
      </c>
      <c r="S410" s="723" t="s">
        <v>636</v>
      </c>
      <c r="T410" s="706" t="s">
        <v>269</v>
      </c>
      <c r="U410" s="708" t="s">
        <v>270</v>
      </c>
      <c r="V410" s="708" t="s">
        <v>240</v>
      </c>
      <c r="W410" s="708" t="s">
        <v>271</v>
      </c>
      <c r="X410" s="708" t="s">
        <v>272</v>
      </c>
      <c r="Y410" s="708" t="s">
        <v>273</v>
      </c>
      <c r="Z410" s="708" t="s">
        <v>274</v>
      </c>
      <c r="AA410" s="708" t="s">
        <v>275</v>
      </c>
      <c r="AB410" s="708" t="s">
        <v>276</v>
      </c>
      <c r="AC410" s="708" t="s">
        <v>277</v>
      </c>
      <c r="AD410" s="708" t="s">
        <v>278</v>
      </c>
      <c r="AE410" s="718" t="s">
        <v>279</v>
      </c>
      <c r="AF410" s="706"/>
      <c r="AG410" s="712"/>
    </row>
    <row r="411" spans="2:33" ht="39" customHeight="1" x14ac:dyDescent="0.2">
      <c r="B411" s="672"/>
      <c r="C411" s="715"/>
      <c r="D411" s="717"/>
      <c r="E411" s="717"/>
      <c r="F411" s="717"/>
      <c r="G411" s="724"/>
      <c r="H411" s="727"/>
      <c r="I411" s="727"/>
      <c r="J411" s="727"/>
      <c r="K411" s="727"/>
      <c r="L411" s="727"/>
      <c r="M411" s="727"/>
      <c r="N411" s="727"/>
      <c r="O411" s="727"/>
      <c r="P411" s="727"/>
      <c r="Q411" s="727"/>
      <c r="R411" s="731"/>
      <c r="S411" s="724"/>
      <c r="T411" s="706"/>
      <c r="U411" s="709"/>
      <c r="V411" s="709"/>
      <c r="W411" s="709"/>
      <c r="X411" s="709"/>
      <c r="Y411" s="709"/>
      <c r="Z411" s="709"/>
      <c r="AA411" s="709"/>
      <c r="AB411" s="709"/>
      <c r="AC411" s="709"/>
      <c r="AD411" s="709"/>
      <c r="AE411" s="719"/>
      <c r="AF411" s="706"/>
      <c r="AG411" s="712"/>
    </row>
    <row r="412" spans="2:33" ht="61.15" customHeight="1" thickBot="1" x14ac:dyDescent="0.25">
      <c r="B412" s="672"/>
      <c r="C412" s="715"/>
      <c r="D412" s="717"/>
      <c r="E412" s="717"/>
      <c r="F412" s="717"/>
      <c r="G412" s="725"/>
      <c r="H412" s="728"/>
      <c r="I412" s="728"/>
      <c r="J412" s="728"/>
      <c r="K412" s="728"/>
      <c r="L412" s="728"/>
      <c r="M412" s="728"/>
      <c r="N412" s="728"/>
      <c r="O412" s="728"/>
      <c r="P412" s="728"/>
      <c r="Q412" s="728"/>
      <c r="R412" s="732"/>
      <c r="S412" s="725"/>
      <c r="T412" s="706"/>
      <c r="U412" s="710"/>
      <c r="V412" s="710"/>
      <c r="W412" s="710"/>
      <c r="X412" s="710"/>
      <c r="Y412" s="710"/>
      <c r="Z412" s="710"/>
      <c r="AA412" s="710"/>
      <c r="AB412" s="710"/>
      <c r="AC412" s="710"/>
      <c r="AD412" s="710"/>
      <c r="AE412" s="720"/>
      <c r="AF412" s="707"/>
      <c r="AG412" s="712"/>
    </row>
    <row r="413" spans="2:33" ht="21.6" customHeight="1" x14ac:dyDescent="0.55000000000000004">
      <c r="B413" s="23" t="s">
        <v>790</v>
      </c>
      <c r="C413" s="206" t="s">
        <v>791</v>
      </c>
      <c r="D413" s="45"/>
      <c r="E413" s="40"/>
      <c r="F413" s="40"/>
      <c r="G413" s="207"/>
      <c r="H413" s="207"/>
      <c r="I413" s="207"/>
      <c r="J413" s="207"/>
      <c r="K413" s="207"/>
      <c r="L413" s="207"/>
      <c r="M413" s="207"/>
      <c r="N413" s="207"/>
      <c r="O413" s="207"/>
      <c r="P413" s="207"/>
      <c r="Q413" s="207"/>
      <c r="R413" s="208"/>
      <c r="S413" s="209"/>
      <c r="T413" s="210"/>
      <c r="U413" s="210"/>
      <c r="V413" s="210"/>
      <c r="W413" s="210"/>
      <c r="X413" s="210"/>
      <c r="Y413" s="210"/>
      <c r="Z413" s="210"/>
      <c r="AA413" s="210"/>
      <c r="AB413" s="210"/>
      <c r="AC413" s="210"/>
      <c r="AD413" s="210"/>
      <c r="AE413" s="211"/>
      <c r="AF413" s="212"/>
    </row>
    <row r="414" spans="2:33" ht="21.6" customHeight="1" x14ac:dyDescent="0.55000000000000004">
      <c r="B414" s="23" t="s">
        <v>792</v>
      </c>
      <c r="C414" s="213" t="s">
        <v>793</v>
      </c>
      <c r="D414" s="45"/>
      <c r="E414" s="40"/>
      <c r="F414" s="40"/>
      <c r="G414" s="214"/>
      <c r="H414" s="214"/>
      <c r="I414" s="214"/>
      <c r="J414" s="214"/>
      <c r="K414" s="214"/>
      <c r="L414" s="214"/>
      <c r="M414" s="214"/>
      <c r="N414" s="214"/>
      <c r="O414" s="214"/>
      <c r="P414" s="214"/>
      <c r="Q414" s="214"/>
      <c r="R414" s="215"/>
      <c r="S414" s="216"/>
      <c r="T414" s="217"/>
      <c r="U414" s="217"/>
      <c r="V414" s="217"/>
      <c r="W414" s="217"/>
      <c r="X414" s="217"/>
      <c r="Y414" s="217"/>
      <c r="Z414" s="217"/>
      <c r="AA414" s="217"/>
      <c r="AB414" s="217"/>
      <c r="AC414" s="217"/>
      <c r="AD414" s="217"/>
      <c r="AE414" s="218"/>
      <c r="AF414" s="219"/>
    </row>
    <row r="415" spans="2:33" ht="21.6" customHeight="1" x14ac:dyDescent="0.55000000000000004">
      <c r="B415" s="23" t="s">
        <v>794</v>
      </c>
      <c r="C415" s="213" t="s">
        <v>795</v>
      </c>
      <c r="D415" s="45">
        <v>6243440400</v>
      </c>
      <c r="E415" s="40"/>
      <c r="F415" s="40"/>
      <c r="G415" s="214"/>
      <c r="H415" s="214"/>
      <c r="I415" s="214"/>
      <c r="J415" s="214"/>
      <c r="K415" s="214"/>
      <c r="L415" s="214"/>
      <c r="M415" s="214"/>
      <c r="N415" s="214"/>
      <c r="O415" s="214"/>
      <c r="P415" s="214"/>
      <c r="Q415" s="214"/>
      <c r="R415" s="215"/>
      <c r="S415" s="216"/>
      <c r="T415" s="217"/>
      <c r="U415" s="217"/>
      <c r="V415" s="217"/>
      <c r="W415" s="217"/>
      <c r="X415" s="217"/>
      <c r="Y415" s="217"/>
      <c r="Z415" s="217"/>
      <c r="AA415" s="217"/>
      <c r="AB415" s="217"/>
      <c r="AC415" s="217"/>
      <c r="AD415" s="217"/>
      <c r="AE415" s="218"/>
      <c r="AF415" s="219"/>
    </row>
    <row r="416" spans="2:33" ht="21.6" customHeight="1" thickBot="1" x14ac:dyDescent="0.6">
      <c r="B416" s="23" t="s">
        <v>796</v>
      </c>
      <c r="C416" s="220" t="s">
        <v>797</v>
      </c>
      <c r="D416" s="63">
        <v>0</v>
      </c>
      <c r="E416" s="42"/>
      <c r="F416" s="42"/>
      <c r="G416" s="214"/>
      <c r="H416" s="214"/>
      <c r="I416" s="214"/>
      <c r="J416" s="214"/>
      <c r="K416" s="214"/>
      <c r="L416" s="214"/>
      <c r="M416" s="214"/>
      <c r="N416" s="214"/>
      <c r="O416" s="214"/>
      <c r="P416" s="214"/>
      <c r="Q416" s="214"/>
      <c r="R416" s="215"/>
      <c r="S416" s="215"/>
      <c r="T416" s="53"/>
      <c r="U416" s="53"/>
      <c r="V416" s="53"/>
      <c r="W416" s="53"/>
      <c r="X416" s="53"/>
      <c r="Y416" s="53"/>
      <c r="Z416" s="53"/>
      <c r="AA416" s="53"/>
      <c r="AB416" s="53"/>
      <c r="AC416" s="53"/>
      <c r="AD416" s="53"/>
      <c r="AE416" s="221"/>
      <c r="AF416" s="222"/>
    </row>
    <row r="417" spans="2:33" ht="35.450000000000003" customHeight="1" thickBot="1" x14ac:dyDescent="0.25">
      <c r="B417" s="48" t="s">
        <v>237</v>
      </c>
      <c r="C417" s="137" t="s">
        <v>832</v>
      </c>
      <c r="D417" s="223">
        <f>SUM(D413:D416)</f>
        <v>6243440400</v>
      </c>
      <c r="E417" s="223">
        <f t="shared" ref="E417:F417" si="236">SUM(E413:E416)</f>
        <v>0</v>
      </c>
      <c r="F417" s="223">
        <f t="shared" si="236"/>
        <v>0</v>
      </c>
    </row>
    <row r="418" spans="2:33" ht="13.5" thickBot="1" x14ac:dyDescent="0.25"/>
    <row r="419" spans="2:33" ht="31.9" customHeight="1" thickBot="1" x14ac:dyDescent="0.65">
      <c r="C419" s="446" t="s">
        <v>1808</v>
      </c>
      <c r="D419" s="450">
        <f>D232+D249+D264+D280+D294+D308+D322+D339+D357+D370+D383+D394+D406+D417</f>
        <v>11046553561283.777</v>
      </c>
      <c r="E419" s="447"/>
      <c r="F419" s="447"/>
      <c r="G419" s="447"/>
      <c r="H419" s="447"/>
      <c r="I419" s="447"/>
      <c r="J419" s="447"/>
      <c r="K419" s="447"/>
      <c r="L419" s="447"/>
      <c r="M419" s="447"/>
      <c r="N419" s="447"/>
      <c r="O419" s="447"/>
      <c r="P419" s="447"/>
      <c r="Q419" s="447"/>
      <c r="R419" s="447"/>
      <c r="S419" s="447"/>
      <c r="T419" s="447"/>
      <c r="U419" s="447"/>
      <c r="V419" s="447"/>
      <c r="W419" s="447"/>
      <c r="X419" s="447"/>
      <c r="Y419" s="447"/>
      <c r="Z419" s="447"/>
      <c r="AA419" s="447"/>
      <c r="AB419" s="447"/>
      <c r="AC419" s="447"/>
      <c r="AD419" s="447"/>
      <c r="AE419" s="447"/>
      <c r="AF419" s="448"/>
      <c r="AG419" s="449">
        <f>AG406+AG394+AG383+AG370+AG357+AG339+AG322+AG308+AG294+AG280+AG264+AG249+AG232</f>
        <v>5137524865414.7793</v>
      </c>
    </row>
    <row r="420" spans="2:33" ht="31.9" customHeight="1" x14ac:dyDescent="0.6">
      <c r="C420" s="462" t="s">
        <v>1832</v>
      </c>
      <c r="D420" s="457">
        <f>D228+D245+D259+D276+D290+D304+D318+D334+D351+D380+D403</f>
        <v>332489658309</v>
      </c>
      <c r="E420" s="456"/>
      <c r="F420" s="456"/>
      <c r="G420" s="456"/>
      <c r="H420" s="456"/>
      <c r="I420" s="456"/>
      <c r="J420" s="456"/>
      <c r="K420" s="456"/>
      <c r="L420" s="456"/>
      <c r="M420" s="456"/>
      <c r="N420" s="456"/>
      <c r="O420" s="456"/>
      <c r="P420" s="456"/>
      <c r="Q420" s="456"/>
      <c r="R420" s="456"/>
      <c r="S420" s="456"/>
      <c r="T420" s="456"/>
      <c r="U420" s="456"/>
      <c r="V420" s="456"/>
      <c r="W420" s="456"/>
      <c r="X420" s="456"/>
      <c r="Y420" s="456"/>
      <c r="Z420" s="456"/>
      <c r="AA420" s="456"/>
      <c r="AB420" s="456"/>
      <c r="AC420" s="456"/>
      <c r="AD420" s="456"/>
      <c r="AE420" s="456"/>
      <c r="AF420" s="456"/>
      <c r="AG420" s="463"/>
    </row>
    <row r="421" spans="2:33" ht="31.9" customHeight="1" x14ac:dyDescent="0.6">
      <c r="C421" s="462" t="s">
        <v>1833</v>
      </c>
      <c r="D421" s="457">
        <f>D229+D246+D260+D277+D291+D305+D319+D335+D352+D381+D392+D404</f>
        <v>0</v>
      </c>
      <c r="E421" s="456"/>
      <c r="F421" s="456"/>
      <c r="G421" s="456"/>
      <c r="H421" s="456"/>
      <c r="I421" s="456"/>
      <c r="J421" s="456"/>
      <c r="K421" s="456"/>
      <c r="L421" s="456"/>
      <c r="M421" s="456"/>
      <c r="N421" s="456"/>
      <c r="O421" s="456"/>
      <c r="P421" s="456"/>
      <c r="Q421" s="456"/>
      <c r="R421" s="456"/>
      <c r="S421" s="456"/>
      <c r="T421" s="456"/>
      <c r="U421" s="456"/>
      <c r="V421" s="456"/>
      <c r="W421" s="456"/>
      <c r="X421" s="456"/>
      <c r="Y421" s="456"/>
      <c r="Z421" s="456"/>
      <c r="AA421" s="456"/>
      <c r="AB421" s="456"/>
      <c r="AC421" s="456"/>
      <c r="AD421" s="456"/>
      <c r="AE421" s="456"/>
      <c r="AF421" s="456"/>
      <c r="AG421" s="463"/>
    </row>
    <row r="422" spans="2:33" ht="31.9" customHeight="1" x14ac:dyDescent="0.6">
      <c r="C422" s="462" t="s">
        <v>1834</v>
      </c>
      <c r="D422" s="457">
        <f>D230+D247+D262+D278+D292+D306+D320+D336+D337+D368</f>
        <v>-2223628000000</v>
      </c>
      <c r="E422" s="456"/>
      <c r="F422" s="456"/>
      <c r="G422" s="456"/>
      <c r="H422" s="456"/>
      <c r="I422" s="456"/>
      <c r="J422" s="456"/>
      <c r="K422" s="456"/>
      <c r="L422" s="456"/>
      <c r="M422" s="456"/>
      <c r="N422" s="456"/>
      <c r="O422" s="456"/>
      <c r="P422" s="456"/>
      <c r="Q422" s="456"/>
      <c r="R422" s="456"/>
      <c r="S422" s="456"/>
      <c r="T422" s="456"/>
      <c r="U422" s="456"/>
      <c r="V422" s="456"/>
      <c r="W422" s="456"/>
      <c r="X422" s="456"/>
      <c r="Y422" s="456"/>
      <c r="Z422" s="456"/>
      <c r="AA422" s="456"/>
      <c r="AB422" s="456"/>
      <c r="AC422" s="456"/>
      <c r="AD422" s="456"/>
      <c r="AE422" s="456"/>
      <c r="AF422" s="456"/>
      <c r="AG422" s="463"/>
    </row>
    <row r="423" spans="2:33" ht="31.9" customHeight="1" thickBot="1" x14ac:dyDescent="0.65">
      <c r="C423" s="464" t="s">
        <v>1835</v>
      </c>
      <c r="D423" s="465">
        <f>D231+D248+D263+D279+D293+D307+D321+D338+D356+D369+D382+D393+D405</f>
        <v>-168126550064.22</v>
      </c>
      <c r="E423" s="466"/>
      <c r="F423" s="466"/>
      <c r="G423" s="466"/>
      <c r="H423" s="466"/>
      <c r="I423" s="466"/>
      <c r="J423" s="466"/>
      <c r="K423" s="466"/>
      <c r="L423" s="466"/>
      <c r="M423" s="466"/>
      <c r="N423" s="466"/>
      <c r="O423" s="466"/>
      <c r="P423" s="466"/>
      <c r="Q423" s="466"/>
      <c r="R423" s="466"/>
      <c r="S423" s="466"/>
      <c r="T423" s="466"/>
      <c r="U423" s="466"/>
      <c r="V423" s="466"/>
      <c r="W423" s="466"/>
      <c r="X423" s="466"/>
      <c r="Y423" s="466"/>
      <c r="Z423" s="466"/>
      <c r="AA423" s="466"/>
      <c r="AB423" s="466"/>
      <c r="AC423" s="466"/>
      <c r="AD423" s="466"/>
      <c r="AE423" s="466"/>
      <c r="AF423" s="466"/>
      <c r="AG423" s="467"/>
    </row>
    <row r="424" spans="2:33" ht="31.9" customHeight="1" x14ac:dyDescent="0.2"/>
    <row r="425" spans="2:33" ht="13.5" thickBot="1" x14ac:dyDescent="0.25"/>
    <row r="426" spans="2:33" ht="73.150000000000006" customHeight="1" thickBot="1" x14ac:dyDescent="0.25">
      <c r="B426" s="733" t="s">
        <v>802</v>
      </c>
      <c r="C426" s="734"/>
      <c r="D426" s="734"/>
      <c r="E426" s="734"/>
      <c r="F426" s="734"/>
      <c r="G426" s="228"/>
      <c r="H426" s="227"/>
      <c r="I426" s="227"/>
      <c r="J426" s="227"/>
      <c r="K426" s="227"/>
      <c r="L426" s="227"/>
      <c r="M426" s="227"/>
      <c r="N426" s="227"/>
      <c r="O426" s="227"/>
      <c r="P426" s="227"/>
      <c r="Q426" s="227"/>
      <c r="R426" s="227"/>
      <c r="S426" s="227"/>
      <c r="T426" s="227"/>
      <c r="U426" s="227"/>
      <c r="V426" s="227"/>
      <c r="W426" s="227"/>
      <c r="X426" s="227"/>
      <c r="Y426" s="227"/>
      <c r="Z426" s="227"/>
      <c r="AA426" s="227"/>
      <c r="AB426" s="227"/>
      <c r="AC426" s="227"/>
      <c r="AD426" s="227"/>
      <c r="AE426" s="227"/>
      <c r="AF426" s="227"/>
      <c r="AG426" s="229"/>
    </row>
    <row r="427" spans="2:33" ht="22.15" customHeight="1" thickBot="1" x14ac:dyDescent="0.6">
      <c r="B427" s="713" t="s">
        <v>848</v>
      </c>
      <c r="C427" s="714" t="s">
        <v>266</v>
      </c>
      <c r="D427" s="735" t="s">
        <v>803</v>
      </c>
      <c r="E427" s="716" t="s">
        <v>6</v>
      </c>
      <c r="F427" s="716" t="s">
        <v>630</v>
      </c>
      <c r="G427" s="721" t="s">
        <v>238</v>
      </c>
      <c r="H427" s="722"/>
      <c r="I427" s="722"/>
      <c r="J427" s="722"/>
      <c r="K427" s="722"/>
      <c r="L427" s="722"/>
      <c r="M427" s="722"/>
      <c r="N427" s="722"/>
      <c r="O427" s="722"/>
      <c r="P427" s="722"/>
      <c r="Q427" s="722"/>
      <c r="R427" s="722"/>
      <c r="S427" s="114"/>
      <c r="T427" s="705" t="s">
        <v>632</v>
      </c>
      <c r="U427" s="729" t="s">
        <v>633</v>
      </c>
      <c r="V427" s="729"/>
      <c r="W427" s="729"/>
      <c r="X427" s="729"/>
      <c r="Y427" s="729"/>
      <c r="Z427" s="729"/>
      <c r="AA427" s="729"/>
      <c r="AB427" s="729"/>
      <c r="AC427" s="729"/>
      <c r="AD427" s="729"/>
      <c r="AE427" s="729"/>
      <c r="AF427" s="705" t="s">
        <v>634</v>
      </c>
      <c r="AG427" s="711" t="s">
        <v>635</v>
      </c>
    </row>
    <row r="428" spans="2:33" ht="13.15" customHeight="1" x14ac:dyDescent="0.2">
      <c r="B428" s="672"/>
      <c r="C428" s="715"/>
      <c r="D428" s="672"/>
      <c r="E428" s="717"/>
      <c r="F428" s="717"/>
      <c r="G428" s="723" t="s">
        <v>239</v>
      </c>
      <c r="H428" s="726" t="s">
        <v>240</v>
      </c>
      <c r="I428" s="726" t="s">
        <v>241</v>
      </c>
      <c r="J428" s="726" t="s">
        <v>243</v>
      </c>
      <c r="K428" s="726" t="s">
        <v>242</v>
      </c>
      <c r="L428" s="726" t="s">
        <v>248</v>
      </c>
      <c r="M428" s="726" t="s">
        <v>249</v>
      </c>
      <c r="N428" s="726" t="s">
        <v>247</v>
      </c>
      <c r="O428" s="726" t="s">
        <v>246</v>
      </c>
      <c r="P428" s="726" t="s">
        <v>245</v>
      </c>
      <c r="Q428" s="726" t="s">
        <v>244</v>
      </c>
      <c r="R428" s="730" t="s">
        <v>250</v>
      </c>
      <c r="S428" s="723" t="s">
        <v>636</v>
      </c>
      <c r="T428" s="706" t="s">
        <v>269</v>
      </c>
      <c r="U428" s="708" t="s">
        <v>270</v>
      </c>
      <c r="V428" s="708" t="s">
        <v>240</v>
      </c>
      <c r="W428" s="708" t="s">
        <v>271</v>
      </c>
      <c r="X428" s="708" t="s">
        <v>272</v>
      </c>
      <c r="Y428" s="708" t="s">
        <v>273</v>
      </c>
      <c r="Z428" s="708" t="s">
        <v>274</v>
      </c>
      <c r="AA428" s="708" t="s">
        <v>275</v>
      </c>
      <c r="AB428" s="708" t="s">
        <v>276</v>
      </c>
      <c r="AC428" s="708" t="s">
        <v>277</v>
      </c>
      <c r="AD428" s="708" t="s">
        <v>278</v>
      </c>
      <c r="AE428" s="718" t="s">
        <v>279</v>
      </c>
      <c r="AF428" s="706"/>
      <c r="AG428" s="712"/>
    </row>
    <row r="429" spans="2:33" ht="39" customHeight="1" x14ac:dyDescent="0.2">
      <c r="B429" s="672"/>
      <c r="C429" s="715"/>
      <c r="D429" s="672"/>
      <c r="E429" s="717"/>
      <c r="F429" s="717"/>
      <c r="G429" s="724"/>
      <c r="H429" s="727"/>
      <c r="I429" s="727"/>
      <c r="J429" s="727"/>
      <c r="K429" s="727"/>
      <c r="L429" s="727"/>
      <c r="M429" s="727"/>
      <c r="N429" s="727"/>
      <c r="O429" s="727"/>
      <c r="P429" s="727"/>
      <c r="Q429" s="727"/>
      <c r="R429" s="731"/>
      <c r="S429" s="724"/>
      <c r="T429" s="706"/>
      <c r="U429" s="709"/>
      <c r="V429" s="709"/>
      <c r="W429" s="709"/>
      <c r="X429" s="709"/>
      <c r="Y429" s="709"/>
      <c r="Z429" s="709"/>
      <c r="AA429" s="709"/>
      <c r="AB429" s="709"/>
      <c r="AC429" s="709"/>
      <c r="AD429" s="709"/>
      <c r="AE429" s="719"/>
      <c r="AF429" s="706"/>
      <c r="AG429" s="712"/>
    </row>
    <row r="430" spans="2:33" ht="61.15" customHeight="1" thickBot="1" x14ac:dyDescent="0.25">
      <c r="B430" s="672"/>
      <c r="C430" s="715"/>
      <c r="D430" s="672"/>
      <c r="E430" s="717"/>
      <c r="F430" s="717"/>
      <c r="G430" s="725"/>
      <c r="H430" s="728"/>
      <c r="I430" s="728"/>
      <c r="J430" s="728"/>
      <c r="K430" s="728"/>
      <c r="L430" s="728"/>
      <c r="M430" s="728"/>
      <c r="N430" s="728"/>
      <c r="O430" s="728"/>
      <c r="P430" s="728"/>
      <c r="Q430" s="728"/>
      <c r="R430" s="732"/>
      <c r="S430" s="725"/>
      <c r="T430" s="706"/>
      <c r="U430" s="710"/>
      <c r="V430" s="710"/>
      <c r="W430" s="710"/>
      <c r="X430" s="710"/>
      <c r="Y430" s="710"/>
      <c r="Z430" s="710"/>
      <c r="AA430" s="710"/>
      <c r="AB430" s="710"/>
      <c r="AC430" s="710"/>
      <c r="AD430" s="710"/>
      <c r="AE430" s="720"/>
      <c r="AF430" s="707"/>
      <c r="AG430" s="712"/>
    </row>
    <row r="431" spans="2:33" ht="25.15" customHeight="1" x14ac:dyDescent="0.55000000000000004">
      <c r="B431" s="147" t="s">
        <v>664</v>
      </c>
      <c r="C431" s="148" t="s">
        <v>1922</v>
      </c>
      <c r="D431" s="43">
        <v>20188514888</v>
      </c>
      <c r="E431" s="41">
        <v>100</v>
      </c>
      <c r="F431" s="41">
        <f>(D431*E431)/100</f>
        <v>20188514888</v>
      </c>
      <c r="G431" s="66"/>
      <c r="H431" s="67"/>
      <c r="I431" s="67"/>
      <c r="J431" s="67"/>
      <c r="K431" s="67"/>
      <c r="L431" s="67"/>
      <c r="M431" s="67"/>
      <c r="N431" s="67"/>
      <c r="O431" s="67"/>
      <c r="P431" s="67"/>
      <c r="Q431" s="67">
        <v>550000000</v>
      </c>
      <c r="R431" s="68">
        <f>SUM(G431:Q431)</f>
        <v>550000000</v>
      </c>
      <c r="S431" s="115">
        <f t="shared" ref="S431:S434" si="237">IF(R431&gt;T431,0,T431-R431)</f>
        <v>19638514888</v>
      </c>
      <c r="T431" s="38">
        <f t="shared" ref="T431:T434" si="238">D431</f>
        <v>20188514888</v>
      </c>
      <c r="U431" s="69">
        <v>0</v>
      </c>
      <c r="V431" s="70">
        <v>0</v>
      </c>
      <c r="W431" s="70">
        <v>0.94</v>
      </c>
      <c r="X431" s="70">
        <v>0.94</v>
      </c>
      <c r="Y431" s="70">
        <f>1-0.12</f>
        <v>0.88</v>
      </c>
      <c r="Z431" s="70">
        <f>1-0.15</f>
        <v>0.85</v>
      </c>
      <c r="AA431" s="70">
        <f>1-0.25</f>
        <v>0.75</v>
      </c>
      <c r="AB431" s="70">
        <f>1-0.15</f>
        <v>0.85</v>
      </c>
      <c r="AC431" s="70">
        <f>1-0.25</f>
        <v>0.75</v>
      </c>
      <c r="AD431" s="70">
        <f>1-0.15</f>
        <v>0.85</v>
      </c>
      <c r="AE431" s="71">
        <f>1-0.3</f>
        <v>0.7</v>
      </c>
      <c r="AF431" s="72">
        <v>26290980000</v>
      </c>
      <c r="AG431" s="117">
        <v>1270087058</v>
      </c>
    </row>
    <row r="432" spans="2:33" ht="25.15" customHeight="1" thickBot="1" x14ac:dyDescent="0.6">
      <c r="B432" s="134" t="s">
        <v>857</v>
      </c>
      <c r="C432" s="135" t="s">
        <v>1940</v>
      </c>
      <c r="D432" s="45">
        <v>6685112433187</v>
      </c>
      <c r="E432" s="40">
        <v>100</v>
      </c>
      <c r="F432" s="40">
        <f t="shared" ref="F432:F434" si="239">(D432*E432)/100</f>
        <v>6685112433187</v>
      </c>
      <c r="G432" s="39"/>
      <c r="H432" s="36"/>
      <c r="I432" s="36"/>
      <c r="J432" s="36"/>
      <c r="K432" s="36"/>
      <c r="L432" s="36"/>
      <c r="M432" s="36"/>
      <c r="N432" s="36"/>
      <c r="O432" s="36"/>
      <c r="P432" s="36"/>
      <c r="Q432" s="36"/>
      <c r="R432" s="37">
        <f t="shared" ref="R432:R434" si="240">SUM(G432:Q432)</f>
        <v>0</v>
      </c>
      <c r="S432" s="115">
        <f t="shared" si="237"/>
        <v>6685112433187</v>
      </c>
      <c r="T432" s="38">
        <f t="shared" si="238"/>
        <v>6685112433187</v>
      </c>
      <c r="U432" s="34">
        <v>0</v>
      </c>
      <c r="V432" s="33">
        <v>0</v>
      </c>
      <c r="W432" s="33">
        <v>0.94</v>
      </c>
      <c r="X432" s="33">
        <v>0.94</v>
      </c>
      <c r="Y432" s="33">
        <f>1-0.12</f>
        <v>0.88</v>
      </c>
      <c r="Z432" s="33">
        <f>1-0.15</f>
        <v>0.85</v>
      </c>
      <c r="AA432" s="33">
        <f>1-0.25</f>
        <v>0.75</v>
      </c>
      <c r="AB432" s="33">
        <f>1-0.15</f>
        <v>0.85</v>
      </c>
      <c r="AC432" s="33">
        <f>1-0.25</f>
        <v>0.75</v>
      </c>
      <c r="AD432" s="33">
        <f>1-0.15</f>
        <v>0.85</v>
      </c>
      <c r="AE432" s="35">
        <f>1-0.3</f>
        <v>0.7</v>
      </c>
      <c r="AF432" s="72">
        <v>3768583717935.2993</v>
      </c>
      <c r="AG432" s="73">
        <v>3793321972926.5005</v>
      </c>
    </row>
    <row r="433" spans="2:33" ht="25.15" customHeight="1" thickBot="1" x14ac:dyDescent="0.6">
      <c r="B433" s="147" t="s">
        <v>665</v>
      </c>
      <c r="C433" s="148" t="s">
        <v>1890</v>
      </c>
      <c r="D433" s="43"/>
      <c r="E433" s="41">
        <v>100</v>
      </c>
      <c r="F433" s="41">
        <f t="shared" si="239"/>
        <v>0</v>
      </c>
      <c r="G433" s="39"/>
      <c r="H433" s="36"/>
      <c r="I433" s="36"/>
      <c r="J433" s="36"/>
      <c r="K433" s="36">
        <v>350000000</v>
      </c>
      <c r="L433" s="36"/>
      <c r="M433" s="36"/>
      <c r="N433" s="36"/>
      <c r="O433" s="36"/>
      <c r="P433" s="36"/>
      <c r="Q433" s="36"/>
      <c r="R433" s="37">
        <f t="shared" si="240"/>
        <v>350000000</v>
      </c>
      <c r="S433" s="115">
        <f t="shared" si="237"/>
        <v>0</v>
      </c>
      <c r="T433" s="38">
        <f t="shared" si="238"/>
        <v>0</v>
      </c>
      <c r="U433" s="34">
        <v>0</v>
      </c>
      <c r="V433" s="33">
        <v>0</v>
      </c>
      <c r="W433" s="33">
        <v>0.94</v>
      </c>
      <c r="X433" s="33">
        <v>0.94</v>
      </c>
      <c r="Y433" s="33">
        <f t="shared" ref="Y433:Y434" si="241">1-0.12</f>
        <v>0.88</v>
      </c>
      <c r="Z433" s="33">
        <f t="shared" ref="Z433:Z434" si="242">1-0.15</f>
        <v>0.85</v>
      </c>
      <c r="AA433" s="33">
        <f t="shared" ref="AA433:AA434" si="243">1-0.25</f>
        <v>0.75</v>
      </c>
      <c r="AB433" s="33">
        <f t="shared" ref="AB433:AB434" si="244">1-0.15</f>
        <v>0.85</v>
      </c>
      <c r="AC433" s="33">
        <f t="shared" ref="AC433:AC434" si="245">1-0.25</f>
        <v>0.75</v>
      </c>
      <c r="AD433" s="33">
        <f t="shared" ref="AD433:AD434" si="246">1-0.15</f>
        <v>0.85</v>
      </c>
      <c r="AE433" s="35">
        <f t="shared" ref="AE433:AE434" si="247">1-0.3</f>
        <v>0.7</v>
      </c>
      <c r="AF433" s="72">
        <f>IF(T433&gt;R433,(R433*0.88),T433*0.88)</f>
        <v>0</v>
      </c>
      <c r="AG433" s="73">
        <f>D433-AF433</f>
        <v>0</v>
      </c>
    </row>
    <row r="434" spans="2:33" ht="25.15" customHeight="1" thickBot="1" x14ac:dyDescent="0.6">
      <c r="B434" s="147" t="s">
        <v>666</v>
      </c>
      <c r="C434" s="148" t="s">
        <v>1891</v>
      </c>
      <c r="D434" s="43"/>
      <c r="E434" s="41">
        <v>100</v>
      </c>
      <c r="F434" s="41">
        <f t="shared" si="239"/>
        <v>0</v>
      </c>
      <c r="G434" s="39"/>
      <c r="H434" s="36"/>
      <c r="I434" s="36"/>
      <c r="J434" s="36"/>
      <c r="K434" s="36"/>
      <c r="L434" s="36"/>
      <c r="M434" s="36">
        <v>100000000</v>
      </c>
      <c r="N434" s="36"/>
      <c r="O434" s="36"/>
      <c r="P434" s="36"/>
      <c r="Q434" s="36"/>
      <c r="R434" s="37">
        <f t="shared" si="240"/>
        <v>100000000</v>
      </c>
      <c r="S434" s="115">
        <f t="shared" si="237"/>
        <v>0</v>
      </c>
      <c r="T434" s="38">
        <f t="shared" si="238"/>
        <v>0</v>
      </c>
      <c r="U434" s="34">
        <v>0</v>
      </c>
      <c r="V434" s="33">
        <v>0</v>
      </c>
      <c r="W434" s="33">
        <v>0.94</v>
      </c>
      <c r="X434" s="33">
        <v>0.94</v>
      </c>
      <c r="Y434" s="33">
        <f t="shared" si="241"/>
        <v>0.88</v>
      </c>
      <c r="Z434" s="33">
        <f t="shared" si="242"/>
        <v>0.85</v>
      </c>
      <c r="AA434" s="33">
        <f t="shared" si="243"/>
        <v>0.75</v>
      </c>
      <c r="AB434" s="33">
        <f t="shared" si="244"/>
        <v>0.85</v>
      </c>
      <c r="AC434" s="33">
        <f t="shared" si="245"/>
        <v>0.75</v>
      </c>
      <c r="AD434" s="33">
        <f t="shared" si="246"/>
        <v>0.85</v>
      </c>
      <c r="AE434" s="35">
        <f t="shared" si="247"/>
        <v>0.7</v>
      </c>
      <c r="AF434" s="72">
        <f>IF(T434&gt;R434,(R434*0.75),T434*0.75)</f>
        <v>0</v>
      </c>
      <c r="AG434" s="73">
        <f>D434-AF434</f>
        <v>0</v>
      </c>
    </row>
    <row r="435" spans="2:33" ht="25.15" customHeight="1" x14ac:dyDescent="0.55000000000000004">
      <c r="B435" s="132" t="s">
        <v>667</v>
      </c>
      <c r="C435" s="133" t="s">
        <v>668</v>
      </c>
      <c r="D435" s="43"/>
      <c r="E435" s="154"/>
      <c r="F435" s="155"/>
      <c r="G435" s="52"/>
      <c r="H435" s="156"/>
      <c r="I435" s="156"/>
      <c r="J435" s="156"/>
      <c r="K435" s="156"/>
      <c r="L435" s="156"/>
      <c r="M435" s="156"/>
      <c r="N435" s="156"/>
      <c r="O435" s="156"/>
      <c r="P435" s="156"/>
      <c r="Q435" s="156"/>
      <c r="R435" s="157"/>
      <c r="S435" s="157"/>
      <c r="T435" s="158"/>
      <c r="U435" s="157"/>
      <c r="V435" s="157"/>
      <c r="W435" s="157"/>
      <c r="X435" s="157"/>
      <c r="Y435" s="157"/>
      <c r="Z435" s="157"/>
      <c r="AA435" s="157"/>
      <c r="AB435" s="157"/>
      <c r="AC435" s="157"/>
      <c r="AD435" s="157"/>
      <c r="AE435" s="157"/>
      <c r="AF435" s="157"/>
      <c r="AG435" s="58"/>
    </row>
    <row r="436" spans="2:33" ht="25.15" customHeight="1" thickBot="1" x14ac:dyDescent="0.6">
      <c r="B436" s="134" t="s">
        <v>669</v>
      </c>
      <c r="C436" s="135" t="s">
        <v>670</v>
      </c>
      <c r="D436" s="44"/>
      <c r="E436" s="159"/>
      <c r="F436" s="160"/>
      <c r="G436" s="52"/>
      <c r="H436" s="52"/>
      <c r="I436" s="52"/>
      <c r="J436" s="52"/>
      <c r="K436" s="52"/>
      <c r="L436" s="52"/>
      <c r="M436" s="52"/>
      <c r="N436" s="52"/>
      <c r="O436" s="52"/>
      <c r="P436" s="52"/>
      <c r="Q436" s="52"/>
      <c r="R436" s="53"/>
      <c r="S436" s="53"/>
      <c r="T436" s="54"/>
      <c r="U436" s="53"/>
      <c r="V436" s="53"/>
      <c r="W436" s="53"/>
      <c r="X436" s="53"/>
      <c r="Y436" s="53"/>
      <c r="Z436" s="53"/>
      <c r="AA436" s="53"/>
      <c r="AB436" s="53"/>
      <c r="AC436" s="53"/>
      <c r="AD436" s="53"/>
      <c r="AE436" s="53"/>
      <c r="AF436" s="53"/>
      <c r="AG436" s="58"/>
    </row>
    <row r="437" spans="2:33" ht="21.6" customHeight="1" x14ac:dyDescent="0.55000000000000004">
      <c r="B437" s="134" t="s">
        <v>121</v>
      </c>
      <c r="C437" s="135" t="s">
        <v>671</v>
      </c>
      <c r="D437" s="119">
        <v>0</v>
      </c>
      <c r="E437" s="120"/>
      <c r="F437" s="120"/>
      <c r="G437" s="52"/>
      <c r="H437" s="52"/>
      <c r="I437" s="52"/>
      <c r="J437" s="52"/>
      <c r="K437" s="52"/>
      <c r="L437" s="52"/>
      <c r="M437" s="52"/>
      <c r="N437" s="52"/>
      <c r="O437" s="52"/>
      <c r="P437" s="52"/>
      <c r="Q437" s="52"/>
      <c r="R437" s="53"/>
      <c r="S437" s="53"/>
      <c r="T437" s="54"/>
      <c r="U437" s="53"/>
      <c r="V437" s="53"/>
      <c r="W437" s="53"/>
      <c r="X437" s="53"/>
      <c r="Y437" s="53"/>
      <c r="Z437" s="53"/>
      <c r="AA437" s="53"/>
      <c r="AB437" s="53"/>
      <c r="AC437" s="53"/>
      <c r="AD437" s="53"/>
      <c r="AE437" s="53"/>
      <c r="AF437" s="53"/>
      <c r="AG437" s="58"/>
    </row>
    <row r="438" spans="2:33" ht="21.6" customHeight="1" x14ac:dyDescent="0.55000000000000004">
      <c r="B438" s="134" t="s">
        <v>165</v>
      </c>
      <c r="C438" s="135" t="s">
        <v>672</v>
      </c>
      <c r="D438" s="62">
        <v>0</v>
      </c>
      <c r="E438" s="120"/>
      <c r="F438" s="120"/>
      <c r="G438" s="52"/>
      <c r="H438" s="52"/>
      <c r="I438" s="52"/>
      <c r="J438" s="52"/>
      <c r="K438" s="52"/>
      <c r="L438" s="52"/>
      <c r="M438" s="52"/>
      <c r="N438" s="52"/>
      <c r="O438" s="52"/>
      <c r="P438" s="52"/>
      <c r="Q438" s="52"/>
      <c r="R438" s="53"/>
      <c r="S438" s="53"/>
      <c r="T438" s="54"/>
      <c r="U438" s="53"/>
      <c r="V438" s="53"/>
      <c r="W438" s="53"/>
      <c r="X438" s="53"/>
      <c r="Y438" s="53"/>
      <c r="Z438" s="53"/>
      <c r="AA438" s="53"/>
      <c r="AB438" s="53"/>
      <c r="AC438" s="53"/>
      <c r="AD438" s="53"/>
      <c r="AE438" s="53"/>
      <c r="AF438" s="53"/>
      <c r="AG438" s="58"/>
    </row>
    <row r="439" spans="2:33" ht="21.6" customHeight="1" x14ac:dyDescent="0.55000000000000004">
      <c r="B439" s="134" t="s">
        <v>235</v>
      </c>
      <c r="C439" s="135" t="s">
        <v>673</v>
      </c>
      <c r="D439" s="62">
        <v>-1909031000000</v>
      </c>
      <c r="E439" s="120"/>
      <c r="F439" s="120"/>
      <c r="G439" s="52"/>
      <c r="H439" s="52"/>
      <c r="I439" s="52"/>
      <c r="J439" s="52"/>
      <c r="K439" s="52"/>
      <c r="L439" s="52"/>
      <c r="M439" s="52"/>
      <c r="N439" s="52"/>
      <c r="O439" s="52"/>
      <c r="P439" s="52"/>
      <c r="Q439" s="52"/>
      <c r="R439" s="53"/>
      <c r="S439" s="53"/>
      <c r="T439" s="54"/>
      <c r="U439" s="53"/>
      <c r="V439" s="53"/>
      <c r="W439" s="53"/>
      <c r="X439" s="53"/>
      <c r="Y439" s="53"/>
      <c r="Z439" s="53"/>
      <c r="AA439" s="53"/>
      <c r="AB439" s="53"/>
      <c r="AC439" s="53"/>
      <c r="AD439" s="53"/>
      <c r="AE439" s="53"/>
      <c r="AF439" s="53"/>
      <c r="AG439" s="58"/>
    </row>
    <row r="440" spans="2:33" ht="21.6" customHeight="1" thickBot="1" x14ac:dyDescent="0.6">
      <c r="B440" s="134" t="s">
        <v>122</v>
      </c>
      <c r="C440" s="136" t="s">
        <v>674</v>
      </c>
      <c r="D440" s="63">
        <f>-(D431+D432+D433+D434+D435+D436+D437+D438+D439)*1.5%</f>
        <v>-71944049221.125</v>
      </c>
      <c r="E440" s="121"/>
      <c r="F440" s="121"/>
      <c r="G440" s="52"/>
      <c r="H440" s="52"/>
      <c r="I440" s="52"/>
      <c r="J440" s="52"/>
      <c r="K440" s="52"/>
      <c r="L440" s="52"/>
      <c r="M440" s="52"/>
      <c r="N440" s="52"/>
      <c r="O440" s="52"/>
      <c r="P440" s="52"/>
      <c r="Q440" s="52"/>
      <c r="R440" s="53"/>
      <c r="S440" s="53"/>
      <c r="T440" s="54"/>
      <c r="U440" s="53"/>
      <c r="V440" s="53"/>
      <c r="W440" s="53"/>
      <c r="X440" s="53"/>
      <c r="Y440" s="53"/>
      <c r="Z440" s="53"/>
      <c r="AA440" s="53"/>
      <c r="AB440" s="53"/>
      <c r="AC440" s="53"/>
      <c r="AD440" s="53"/>
      <c r="AE440" s="53"/>
      <c r="AF440" s="53"/>
      <c r="AG440" s="59"/>
    </row>
    <row r="441" spans="2:33" ht="35.450000000000003" customHeight="1" thickBot="1" x14ac:dyDescent="0.25">
      <c r="B441" s="48" t="s">
        <v>237</v>
      </c>
      <c r="C441" s="61" t="s">
        <v>831</v>
      </c>
      <c r="D441" s="122">
        <f>SUM(D431:D440)</f>
        <v>4724325898853.875</v>
      </c>
      <c r="E441" s="82"/>
      <c r="F441" s="122">
        <f>SUM(F431:F440)</f>
        <v>6705300948075</v>
      </c>
      <c r="G441" s="14"/>
      <c r="H441" s="14"/>
      <c r="I441" s="14"/>
      <c r="J441" s="14"/>
      <c r="K441" s="14"/>
      <c r="L441" s="14"/>
      <c r="M441" s="14"/>
      <c r="N441" s="14"/>
      <c r="O441" s="14"/>
      <c r="P441" s="14"/>
      <c r="Q441" s="14"/>
      <c r="R441" s="14"/>
      <c r="S441" s="14"/>
      <c r="T441" s="14"/>
      <c r="U441" s="14"/>
      <c r="V441" s="14"/>
      <c r="W441" s="14"/>
      <c r="X441" s="14"/>
      <c r="Y441" s="14"/>
      <c r="Z441" s="14"/>
      <c r="AA441" s="14"/>
      <c r="AB441" s="14"/>
      <c r="AC441" s="14"/>
      <c r="AD441" s="14"/>
      <c r="AE441" s="14"/>
      <c r="AF441" s="14"/>
      <c r="AG441" s="60">
        <f>SUM(AG431:AG440)</f>
        <v>3794592059984.5005</v>
      </c>
    </row>
    <row r="443" spans="2:33" ht="13.5" thickBot="1" x14ac:dyDescent="0.25"/>
    <row r="444" spans="2:33" ht="22.15" customHeight="1" thickBot="1" x14ac:dyDescent="0.6">
      <c r="B444" s="713" t="s">
        <v>848</v>
      </c>
      <c r="C444" s="714" t="s">
        <v>266</v>
      </c>
      <c r="D444" s="735" t="s">
        <v>803</v>
      </c>
      <c r="E444" s="716" t="s">
        <v>6</v>
      </c>
      <c r="F444" s="716" t="s">
        <v>630</v>
      </c>
      <c r="G444" s="721" t="s">
        <v>238</v>
      </c>
      <c r="H444" s="722"/>
      <c r="I444" s="722"/>
      <c r="J444" s="722"/>
      <c r="K444" s="722"/>
      <c r="L444" s="722"/>
      <c r="M444" s="722"/>
      <c r="N444" s="722"/>
      <c r="O444" s="722"/>
      <c r="P444" s="722"/>
      <c r="Q444" s="722"/>
      <c r="R444" s="722"/>
      <c r="S444" s="114"/>
      <c r="T444" s="705" t="s">
        <v>632</v>
      </c>
      <c r="U444" s="729" t="s">
        <v>633</v>
      </c>
      <c r="V444" s="729"/>
      <c r="W444" s="729"/>
      <c r="X444" s="729"/>
      <c r="Y444" s="729"/>
      <c r="Z444" s="729"/>
      <c r="AA444" s="729"/>
      <c r="AB444" s="729"/>
      <c r="AC444" s="729"/>
      <c r="AD444" s="729"/>
      <c r="AE444" s="729"/>
      <c r="AF444" s="705" t="s">
        <v>634</v>
      </c>
      <c r="AG444" s="711" t="s">
        <v>635</v>
      </c>
    </row>
    <row r="445" spans="2:33" ht="13.15" customHeight="1" x14ac:dyDescent="0.2">
      <c r="B445" s="672"/>
      <c r="C445" s="715"/>
      <c r="D445" s="672"/>
      <c r="E445" s="717"/>
      <c r="F445" s="717"/>
      <c r="G445" s="723" t="s">
        <v>239</v>
      </c>
      <c r="H445" s="726" t="s">
        <v>240</v>
      </c>
      <c r="I445" s="726" t="s">
        <v>241</v>
      </c>
      <c r="J445" s="726" t="s">
        <v>243</v>
      </c>
      <c r="K445" s="726" t="s">
        <v>242</v>
      </c>
      <c r="L445" s="726" t="s">
        <v>248</v>
      </c>
      <c r="M445" s="726" t="s">
        <v>249</v>
      </c>
      <c r="N445" s="726" t="s">
        <v>247</v>
      </c>
      <c r="O445" s="726" t="s">
        <v>246</v>
      </c>
      <c r="P445" s="726" t="s">
        <v>245</v>
      </c>
      <c r="Q445" s="726" t="s">
        <v>244</v>
      </c>
      <c r="R445" s="730" t="s">
        <v>250</v>
      </c>
      <c r="S445" s="723" t="s">
        <v>636</v>
      </c>
      <c r="T445" s="706" t="s">
        <v>269</v>
      </c>
      <c r="U445" s="708" t="s">
        <v>270</v>
      </c>
      <c r="V445" s="708" t="s">
        <v>240</v>
      </c>
      <c r="W445" s="708" t="s">
        <v>271</v>
      </c>
      <c r="X445" s="708" t="s">
        <v>272</v>
      </c>
      <c r="Y445" s="708" t="s">
        <v>273</v>
      </c>
      <c r="Z445" s="708" t="s">
        <v>274</v>
      </c>
      <c r="AA445" s="708" t="s">
        <v>275</v>
      </c>
      <c r="AB445" s="708" t="s">
        <v>276</v>
      </c>
      <c r="AC445" s="708" t="s">
        <v>277</v>
      </c>
      <c r="AD445" s="708" t="s">
        <v>278</v>
      </c>
      <c r="AE445" s="718" t="s">
        <v>279</v>
      </c>
      <c r="AF445" s="706"/>
      <c r="AG445" s="712"/>
    </row>
    <row r="446" spans="2:33" ht="39" customHeight="1" x14ac:dyDescent="0.2">
      <c r="B446" s="672"/>
      <c r="C446" s="715"/>
      <c r="D446" s="672"/>
      <c r="E446" s="717"/>
      <c r="F446" s="717"/>
      <c r="G446" s="724"/>
      <c r="H446" s="727"/>
      <c r="I446" s="727"/>
      <c r="J446" s="727"/>
      <c r="K446" s="727"/>
      <c r="L446" s="727"/>
      <c r="M446" s="727"/>
      <c r="N446" s="727"/>
      <c r="O446" s="727"/>
      <c r="P446" s="727"/>
      <c r="Q446" s="727"/>
      <c r="R446" s="731"/>
      <c r="S446" s="724"/>
      <c r="T446" s="706"/>
      <c r="U446" s="709"/>
      <c r="V446" s="709"/>
      <c r="W446" s="709"/>
      <c r="X446" s="709"/>
      <c r="Y446" s="709"/>
      <c r="Z446" s="709"/>
      <c r="AA446" s="709"/>
      <c r="AB446" s="709"/>
      <c r="AC446" s="709"/>
      <c r="AD446" s="709"/>
      <c r="AE446" s="719"/>
      <c r="AF446" s="706"/>
      <c r="AG446" s="712"/>
    </row>
    <row r="447" spans="2:33" ht="61.15" customHeight="1" thickBot="1" x14ac:dyDescent="0.25">
      <c r="B447" s="672"/>
      <c r="C447" s="715"/>
      <c r="D447" s="672"/>
      <c r="E447" s="717"/>
      <c r="F447" s="717"/>
      <c r="G447" s="725"/>
      <c r="H447" s="728"/>
      <c r="I447" s="728"/>
      <c r="J447" s="728"/>
      <c r="K447" s="728"/>
      <c r="L447" s="728"/>
      <c r="M447" s="728"/>
      <c r="N447" s="728"/>
      <c r="O447" s="728"/>
      <c r="P447" s="728"/>
      <c r="Q447" s="728"/>
      <c r="R447" s="732"/>
      <c r="S447" s="725"/>
      <c r="T447" s="706"/>
      <c r="U447" s="710"/>
      <c r="V447" s="710"/>
      <c r="W447" s="710"/>
      <c r="X447" s="710"/>
      <c r="Y447" s="710"/>
      <c r="Z447" s="710"/>
      <c r="AA447" s="710"/>
      <c r="AB447" s="710"/>
      <c r="AC447" s="710"/>
      <c r="AD447" s="710"/>
      <c r="AE447" s="720"/>
      <c r="AF447" s="707"/>
      <c r="AG447" s="712"/>
    </row>
    <row r="448" spans="2:33" ht="25.15" customHeight="1" x14ac:dyDescent="0.55000000000000004">
      <c r="B448" s="147" t="s">
        <v>677</v>
      </c>
      <c r="C448" s="148" t="s">
        <v>1925</v>
      </c>
      <c r="D448" s="43"/>
      <c r="E448" s="41">
        <v>100</v>
      </c>
      <c r="F448" s="41">
        <f>(D448*E448)/100</f>
        <v>0</v>
      </c>
      <c r="G448" s="66"/>
      <c r="H448" s="67"/>
      <c r="I448" s="67"/>
      <c r="J448" s="67"/>
      <c r="K448" s="67"/>
      <c r="L448" s="67"/>
      <c r="M448" s="67"/>
      <c r="N448" s="67"/>
      <c r="O448" s="67"/>
      <c r="P448" s="67"/>
      <c r="Q448" s="67">
        <v>550000000</v>
      </c>
      <c r="R448" s="68">
        <f>SUM(G448:Q448)</f>
        <v>550000000</v>
      </c>
      <c r="S448" s="115">
        <f t="shared" ref="S448:S452" si="248">IF(R448&gt;T448,0,T448-R448)</f>
        <v>0</v>
      </c>
      <c r="T448" s="38">
        <f>D448</f>
        <v>0</v>
      </c>
      <c r="U448" s="69">
        <v>0</v>
      </c>
      <c r="V448" s="70">
        <v>0</v>
      </c>
      <c r="W448" s="70">
        <v>0.94</v>
      </c>
      <c r="X448" s="70">
        <v>0.94</v>
      </c>
      <c r="Y448" s="70">
        <f>1-0.12</f>
        <v>0.88</v>
      </c>
      <c r="Z448" s="70">
        <f>1-0.15</f>
        <v>0.85</v>
      </c>
      <c r="AA448" s="70">
        <f>1-0.25</f>
        <v>0.75</v>
      </c>
      <c r="AB448" s="70">
        <f>1-0.15</f>
        <v>0.85</v>
      </c>
      <c r="AC448" s="70">
        <f>1-0.25</f>
        <v>0.75</v>
      </c>
      <c r="AD448" s="70">
        <f>1-0.15</f>
        <v>0.85</v>
      </c>
      <c r="AE448" s="71">
        <f>1-0.3</f>
        <v>0.7</v>
      </c>
      <c r="AF448" s="72">
        <f>IF(T448&gt;R448,(R448*0.7),T448*0.7)</f>
        <v>0</v>
      </c>
      <c r="AG448" s="117">
        <f>IF(G448&gt;0,T448-G448,D448-AF448)</f>
        <v>0</v>
      </c>
    </row>
    <row r="449" spans="2:33" ht="25.15" hidden="1" customHeight="1" x14ac:dyDescent="0.55000000000000004">
      <c r="B449" s="134" t="s">
        <v>677</v>
      </c>
      <c r="C449" s="135" t="s">
        <v>678</v>
      </c>
      <c r="D449" s="45"/>
      <c r="E449" s="40">
        <v>100</v>
      </c>
      <c r="F449" s="40">
        <f t="shared" ref="F449:F452" si="249">(D449*E449)/100</f>
        <v>0</v>
      </c>
      <c r="G449" s="39"/>
      <c r="H449" s="36"/>
      <c r="I449" s="36"/>
      <c r="J449" s="36"/>
      <c r="K449" s="36"/>
      <c r="L449" s="36"/>
      <c r="M449" s="36"/>
      <c r="N449" s="36"/>
      <c r="O449" s="36"/>
      <c r="P449" s="36"/>
      <c r="Q449" s="36"/>
      <c r="R449" s="37">
        <f t="shared" ref="R449:R452" si="250">SUM(G449:Q449)</f>
        <v>0</v>
      </c>
      <c r="S449" s="115">
        <f t="shared" si="248"/>
        <v>0</v>
      </c>
      <c r="T449" s="38">
        <f>D449</f>
        <v>0</v>
      </c>
      <c r="U449" s="34">
        <v>0</v>
      </c>
      <c r="V449" s="33">
        <v>0</v>
      </c>
      <c r="W449" s="33">
        <v>0.94</v>
      </c>
      <c r="X449" s="33">
        <v>0.94</v>
      </c>
      <c r="Y449" s="33">
        <f>1-0.12</f>
        <v>0.88</v>
      </c>
      <c r="Z449" s="33">
        <f>1-0.15</f>
        <v>0.85</v>
      </c>
      <c r="AA449" s="33">
        <f>1-0.25</f>
        <v>0.75</v>
      </c>
      <c r="AB449" s="33">
        <f>1-0.15</f>
        <v>0.85</v>
      </c>
      <c r="AC449" s="33">
        <f>1-0.25</f>
        <v>0.75</v>
      </c>
      <c r="AD449" s="33">
        <f>1-0.15</f>
        <v>0.85</v>
      </c>
      <c r="AE449" s="35">
        <f>1-0.3</f>
        <v>0.7</v>
      </c>
      <c r="AF449" s="72">
        <f>IF(T449&gt;R449,(R449*0.7),T449*0.7)</f>
        <v>0</v>
      </c>
      <c r="AG449" s="73">
        <f>IF(G449&gt;0,T449-G449,D449-AF449)</f>
        <v>0</v>
      </c>
    </row>
    <row r="450" spans="2:33" ht="25.15" hidden="1" customHeight="1" x14ac:dyDescent="0.55000000000000004">
      <c r="B450" s="149" t="s">
        <v>677</v>
      </c>
      <c r="C450" s="150" t="s">
        <v>679</v>
      </c>
      <c r="D450" s="44"/>
      <c r="E450" s="42">
        <v>100</v>
      </c>
      <c r="F450" s="42">
        <f t="shared" si="249"/>
        <v>0</v>
      </c>
      <c r="G450" s="39"/>
      <c r="H450" s="36"/>
      <c r="I450" s="36"/>
      <c r="J450" s="36"/>
      <c r="K450" s="36"/>
      <c r="L450" s="36"/>
      <c r="M450" s="36"/>
      <c r="N450" s="36"/>
      <c r="O450" s="36"/>
      <c r="P450" s="36"/>
      <c r="Q450" s="36"/>
      <c r="R450" s="37">
        <f t="shared" si="250"/>
        <v>0</v>
      </c>
      <c r="S450" s="115">
        <f t="shared" si="248"/>
        <v>0</v>
      </c>
      <c r="T450" s="38">
        <f>D450</f>
        <v>0</v>
      </c>
      <c r="U450" s="34">
        <v>0</v>
      </c>
      <c r="V450" s="33">
        <v>0</v>
      </c>
      <c r="W450" s="33">
        <v>0.94</v>
      </c>
      <c r="X450" s="33">
        <v>0.94</v>
      </c>
      <c r="Y450" s="33">
        <f>1-0.12</f>
        <v>0.88</v>
      </c>
      <c r="Z450" s="33">
        <f>1-0.15</f>
        <v>0.85</v>
      </c>
      <c r="AA450" s="33">
        <f>1-0.25</f>
        <v>0.75</v>
      </c>
      <c r="AB450" s="33">
        <f>1-0.15</f>
        <v>0.85</v>
      </c>
      <c r="AC450" s="33">
        <f>1-0.25</f>
        <v>0.75</v>
      </c>
      <c r="AD450" s="33">
        <f>1-0.15</f>
        <v>0.85</v>
      </c>
      <c r="AE450" s="35">
        <f>1-0.3</f>
        <v>0.7</v>
      </c>
      <c r="AF450" s="72">
        <f>IF(T450&gt;R450,(R450*0),T450*0)</f>
        <v>0</v>
      </c>
      <c r="AG450" s="73">
        <f>IF(G450&gt;0,T450-G450,D450-AF450)</f>
        <v>0</v>
      </c>
    </row>
    <row r="451" spans="2:33" ht="25.15" hidden="1" customHeight="1" x14ac:dyDescent="0.55000000000000004">
      <c r="B451" s="147" t="s">
        <v>680</v>
      </c>
      <c r="C451" s="148" t="s">
        <v>681</v>
      </c>
      <c r="D451" s="43"/>
      <c r="E451" s="41">
        <v>100</v>
      </c>
      <c r="F451" s="41">
        <f t="shared" si="249"/>
        <v>0</v>
      </c>
      <c r="G451" s="39"/>
      <c r="H451" s="36"/>
      <c r="I451" s="36"/>
      <c r="J451" s="36"/>
      <c r="K451" s="36">
        <v>350000000</v>
      </c>
      <c r="L451" s="36"/>
      <c r="M451" s="36"/>
      <c r="N451" s="36"/>
      <c r="O451" s="36"/>
      <c r="P451" s="36"/>
      <c r="Q451" s="36"/>
      <c r="R451" s="37">
        <f t="shared" si="250"/>
        <v>350000000</v>
      </c>
      <c r="S451" s="115">
        <f t="shared" si="248"/>
        <v>0</v>
      </c>
      <c r="T451" s="38">
        <f>D451</f>
        <v>0</v>
      </c>
      <c r="U451" s="34">
        <v>0</v>
      </c>
      <c r="V451" s="33">
        <v>0</v>
      </c>
      <c r="W451" s="33">
        <v>0.94</v>
      </c>
      <c r="X451" s="33">
        <v>0.94</v>
      </c>
      <c r="Y451" s="33">
        <f t="shared" ref="Y451:Y452" si="251">1-0.12</f>
        <v>0.88</v>
      </c>
      <c r="Z451" s="33">
        <f t="shared" ref="Z451:Z452" si="252">1-0.15</f>
        <v>0.85</v>
      </c>
      <c r="AA451" s="33">
        <f t="shared" ref="AA451:AA452" si="253">1-0.25</f>
        <v>0.75</v>
      </c>
      <c r="AB451" s="33">
        <f t="shared" ref="AB451:AB452" si="254">1-0.15</f>
        <v>0.85</v>
      </c>
      <c r="AC451" s="33">
        <f t="shared" ref="AC451:AC452" si="255">1-0.25</f>
        <v>0.75</v>
      </c>
      <c r="AD451" s="33">
        <f t="shared" ref="AD451:AD452" si="256">1-0.15</f>
        <v>0.85</v>
      </c>
      <c r="AE451" s="35">
        <f t="shared" ref="AE451:AE452" si="257">1-0.3</f>
        <v>0.7</v>
      </c>
      <c r="AF451" s="72">
        <f>IF(T451&gt;R451,(R451*0.88),T451*0.88)</f>
        <v>0</v>
      </c>
      <c r="AG451" s="73">
        <f>D451-AF451</f>
        <v>0</v>
      </c>
    </row>
    <row r="452" spans="2:33" ht="25.15" customHeight="1" thickBot="1" x14ac:dyDescent="0.6">
      <c r="B452" s="149" t="s">
        <v>680</v>
      </c>
      <c r="C452" s="150" t="s">
        <v>1893</v>
      </c>
      <c r="D452" s="44">
        <v>177796184927</v>
      </c>
      <c r="E452" s="42">
        <v>100</v>
      </c>
      <c r="F452" s="42">
        <f t="shared" si="249"/>
        <v>177796184927</v>
      </c>
      <c r="G452" s="39"/>
      <c r="H452" s="36"/>
      <c r="I452" s="36">
        <v>600000000</v>
      </c>
      <c r="J452" s="36"/>
      <c r="K452" s="36"/>
      <c r="L452" s="36"/>
      <c r="M452" s="36"/>
      <c r="N452" s="36"/>
      <c r="O452" s="36"/>
      <c r="P452" s="36"/>
      <c r="Q452" s="36"/>
      <c r="R452" s="37">
        <f t="shared" si="250"/>
        <v>600000000</v>
      </c>
      <c r="S452" s="115">
        <f t="shared" si="248"/>
        <v>177196184927</v>
      </c>
      <c r="T452" s="38">
        <f>D452</f>
        <v>177796184927</v>
      </c>
      <c r="U452" s="34">
        <v>0</v>
      </c>
      <c r="V452" s="33">
        <v>0</v>
      </c>
      <c r="W452" s="33">
        <v>0.94</v>
      </c>
      <c r="X452" s="33">
        <v>0.94</v>
      </c>
      <c r="Y452" s="33">
        <f t="shared" si="251"/>
        <v>0.88</v>
      </c>
      <c r="Z452" s="33">
        <f t="shared" si="252"/>
        <v>0.85</v>
      </c>
      <c r="AA452" s="33">
        <f t="shared" si="253"/>
        <v>0.75</v>
      </c>
      <c r="AB452" s="33">
        <f t="shared" si="254"/>
        <v>0.85</v>
      </c>
      <c r="AC452" s="33">
        <f t="shared" si="255"/>
        <v>0.75</v>
      </c>
      <c r="AD452" s="33">
        <f t="shared" si="256"/>
        <v>0.85</v>
      </c>
      <c r="AE452" s="35">
        <f t="shared" si="257"/>
        <v>0.7</v>
      </c>
      <c r="AF452" s="72">
        <v>9667584800</v>
      </c>
      <c r="AG452" s="73">
        <v>168128600127</v>
      </c>
    </row>
    <row r="453" spans="2:33" ht="25.15" customHeight="1" thickBot="1" x14ac:dyDescent="0.6">
      <c r="B453" s="132" t="s">
        <v>682</v>
      </c>
      <c r="C453" s="161" t="s">
        <v>683</v>
      </c>
      <c r="D453" s="162"/>
      <c r="E453" s="163"/>
      <c r="F453" s="163"/>
      <c r="G453" s="39"/>
      <c r="H453" s="36"/>
      <c r="I453" s="36"/>
      <c r="J453" s="36"/>
      <c r="K453" s="36"/>
      <c r="L453" s="36"/>
      <c r="M453" s="36"/>
      <c r="N453" s="36"/>
      <c r="O453" s="36"/>
      <c r="P453" s="36"/>
      <c r="Q453" s="36"/>
      <c r="R453" s="37"/>
      <c r="S453" s="115"/>
      <c r="T453" s="38"/>
      <c r="U453" s="34"/>
      <c r="V453" s="33"/>
      <c r="W453" s="33"/>
      <c r="X453" s="33"/>
      <c r="Y453" s="33"/>
      <c r="Z453" s="33"/>
      <c r="AA453" s="33"/>
      <c r="AB453" s="33"/>
      <c r="AC453" s="33"/>
      <c r="AD453" s="33"/>
      <c r="AE453" s="35"/>
      <c r="AF453" s="72"/>
      <c r="AG453" s="73"/>
    </row>
    <row r="454" spans="2:33" ht="21.6" customHeight="1" x14ac:dyDescent="0.55000000000000004">
      <c r="B454" s="50" t="s">
        <v>121</v>
      </c>
      <c r="C454" s="164" t="s">
        <v>684</v>
      </c>
      <c r="D454" s="119"/>
      <c r="E454" s="120"/>
      <c r="F454" s="120"/>
      <c r="G454" s="52"/>
      <c r="H454" s="52"/>
      <c r="I454" s="52"/>
      <c r="J454" s="52"/>
      <c r="K454" s="52"/>
      <c r="L454" s="52"/>
      <c r="M454" s="52"/>
      <c r="N454" s="52"/>
      <c r="O454" s="52"/>
      <c r="P454" s="52"/>
      <c r="Q454" s="52"/>
      <c r="R454" s="53"/>
      <c r="S454" s="53"/>
      <c r="T454" s="54"/>
      <c r="U454" s="53"/>
      <c r="V454" s="53"/>
      <c r="W454" s="53"/>
      <c r="X454" s="53"/>
      <c r="Y454" s="53"/>
      <c r="Z454" s="53"/>
      <c r="AA454" s="53"/>
      <c r="AB454" s="53"/>
      <c r="AC454" s="53"/>
      <c r="AD454" s="53"/>
      <c r="AE454" s="53"/>
      <c r="AF454" s="53"/>
      <c r="AG454" s="58"/>
    </row>
    <row r="455" spans="2:33" ht="21.6" customHeight="1" x14ac:dyDescent="0.55000000000000004">
      <c r="B455" s="50" t="s">
        <v>165</v>
      </c>
      <c r="C455" s="164" t="s">
        <v>685</v>
      </c>
      <c r="D455" s="62"/>
      <c r="E455" s="120"/>
      <c r="F455" s="120"/>
      <c r="G455" s="52"/>
      <c r="H455" s="52"/>
      <c r="I455" s="52"/>
      <c r="J455" s="52"/>
      <c r="K455" s="52"/>
      <c r="L455" s="52"/>
      <c r="M455" s="52"/>
      <c r="N455" s="52"/>
      <c r="O455" s="52"/>
      <c r="P455" s="52"/>
      <c r="Q455" s="52"/>
      <c r="R455" s="53"/>
      <c r="S455" s="53"/>
      <c r="T455" s="54"/>
      <c r="U455" s="53"/>
      <c r="V455" s="53"/>
      <c r="W455" s="53"/>
      <c r="X455" s="53"/>
      <c r="Y455" s="53"/>
      <c r="Z455" s="53"/>
      <c r="AA455" s="53"/>
      <c r="AB455" s="53"/>
      <c r="AC455" s="53"/>
      <c r="AD455" s="53"/>
      <c r="AE455" s="53"/>
      <c r="AF455" s="53"/>
      <c r="AG455" s="58"/>
    </row>
    <row r="456" spans="2:33" ht="21.6" customHeight="1" x14ac:dyDescent="0.55000000000000004">
      <c r="B456" s="134" t="s">
        <v>235</v>
      </c>
      <c r="C456" s="164" t="s">
        <v>686</v>
      </c>
      <c r="D456" s="62"/>
      <c r="E456" s="120"/>
      <c r="F456" s="120"/>
      <c r="G456" s="52"/>
      <c r="H456" s="52"/>
      <c r="I456" s="52"/>
      <c r="J456" s="52"/>
      <c r="K456" s="52"/>
      <c r="L456" s="52"/>
      <c r="M456" s="52"/>
      <c r="N456" s="52"/>
      <c r="O456" s="52"/>
      <c r="P456" s="52"/>
      <c r="Q456" s="52"/>
      <c r="R456" s="53"/>
      <c r="S456" s="53"/>
      <c r="T456" s="54"/>
      <c r="U456" s="53"/>
      <c r="V456" s="53"/>
      <c r="W456" s="53"/>
      <c r="X456" s="53"/>
      <c r="Y456" s="53"/>
      <c r="Z456" s="53"/>
      <c r="AA456" s="53"/>
      <c r="AB456" s="53"/>
      <c r="AC456" s="53"/>
      <c r="AD456" s="53"/>
      <c r="AE456" s="53"/>
      <c r="AF456" s="53"/>
      <c r="AG456" s="58"/>
    </row>
    <row r="457" spans="2:33" ht="21.6" customHeight="1" thickBot="1" x14ac:dyDescent="0.6">
      <c r="B457" s="134" t="s">
        <v>122</v>
      </c>
      <c r="C457" s="164" t="s">
        <v>687</v>
      </c>
      <c r="D457" s="63">
        <f>-(D448+D452+D453+D454+D455+D456)*1.5%</f>
        <v>-2666942773.9049997</v>
      </c>
      <c r="E457" s="121"/>
      <c r="F457" s="121"/>
      <c r="G457" s="52"/>
      <c r="H457" s="52"/>
      <c r="I457" s="52"/>
      <c r="J457" s="52"/>
      <c r="K457" s="52"/>
      <c r="L457" s="52"/>
      <c r="M457" s="52"/>
      <c r="N457" s="52"/>
      <c r="O457" s="52"/>
      <c r="P457" s="52"/>
      <c r="Q457" s="52"/>
      <c r="R457" s="53"/>
      <c r="S457" s="53"/>
      <c r="T457" s="54"/>
      <c r="U457" s="53"/>
      <c r="V457" s="53"/>
      <c r="W457" s="53"/>
      <c r="X457" s="53"/>
      <c r="Y457" s="53"/>
      <c r="Z457" s="53"/>
      <c r="AA457" s="53"/>
      <c r="AB457" s="53"/>
      <c r="AC457" s="53"/>
      <c r="AD457" s="53"/>
      <c r="AE457" s="53"/>
      <c r="AF457" s="53"/>
      <c r="AG457" s="59"/>
    </row>
    <row r="458" spans="2:33" ht="35.450000000000003" customHeight="1" thickBot="1" x14ac:dyDescent="0.25">
      <c r="B458" s="48" t="s">
        <v>237</v>
      </c>
      <c r="C458" s="61" t="s">
        <v>830</v>
      </c>
      <c r="D458" s="122">
        <f>SUM(D448:D457)</f>
        <v>175129242153.095</v>
      </c>
      <c r="E458" s="82"/>
      <c r="F458" s="122">
        <f>SUM(F448:F457)</f>
        <v>177796184927</v>
      </c>
      <c r="G458" s="14"/>
      <c r="H458" s="14"/>
      <c r="I458" s="14"/>
      <c r="J458" s="14"/>
      <c r="K458" s="14"/>
      <c r="L458" s="14"/>
      <c r="M458" s="14"/>
      <c r="N458" s="14"/>
      <c r="O458" s="14"/>
      <c r="P458" s="14"/>
      <c r="Q458" s="14"/>
      <c r="R458" s="14"/>
      <c r="S458" s="14"/>
      <c r="T458" s="14"/>
      <c r="U458" s="14"/>
      <c r="V458" s="14"/>
      <c r="W458" s="14"/>
      <c r="X458" s="14"/>
      <c r="Y458" s="14"/>
      <c r="Z458" s="14"/>
      <c r="AA458" s="14"/>
      <c r="AB458" s="14"/>
      <c r="AC458" s="14"/>
      <c r="AD458" s="14"/>
      <c r="AE458" s="14"/>
      <c r="AF458" s="14"/>
      <c r="AG458" s="60">
        <f>SUM(AG448:AG457)</f>
        <v>168128600127</v>
      </c>
    </row>
    <row r="460" spans="2:33" ht="13.5" thickBot="1" x14ac:dyDescent="0.25"/>
    <row r="461" spans="2:33" ht="22.15" customHeight="1" thickBot="1" x14ac:dyDescent="0.6">
      <c r="B461" s="713" t="s">
        <v>848</v>
      </c>
      <c r="C461" s="714" t="s">
        <v>266</v>
      </c>
      <c r="D461" s="735" t="s">
        <v>803</v>
      </c>
      <c r="E461" s="716" t="s">
        <v>6</v>
      </c>
      <c r="F461" s="716" t="s">
        <v>630</v>
      </c>
      <c r="G461" s="721" t="s">
        <v>238</v>
      </c>
      <c r="H461" s="722"/>
      <c r="I461" s="722"/>
      <c r="J461" s="722"/>
      <c r="K461" s="722"/>
      <c r="L461" s="722"/>
      <c r="M461" s="722"/>
      <c r="N461" s="722"/>
      <c r="O461" s="722"/>
      <c r="P461" s="722"/>
      <c r="Q461" s="722"/>
      <c r="R461" s="722"/>
      <c r="S461" s="114"/>
      <c r="T461" s="705" t="s">
        <v>632</v>
      </c>
      <c r="U461" s="729" t="s">
        <v>633</v>
      </c>
      <c r="V461" s="729"/>
      <c r="W461" s="729"/>
      <c r="X461" s="729"/>
      <c r="Y461" s="729"/>
      <c r="Z461" s="729"/>
      <c r="AA461" s="729"/>
      <c r="AB461" s="729"/>
      <c r="AC461" s="729"/>
      <c r="AD461" s="729"/>
      <c r="AE461" s="729"/>
      <c r="AF461" s="705" t="s">
        <v>634</v>
      </c>
      <c r="AG461" s="711" t="s">
        <v>635</v>
      </c>
    </row>
    <row r="462" spans="2:33" ht="13.15" customHeight="1" x14ac:dyDescent="0.2">
      <c r="B462" s="672"/>
      <c r="C462" s="715"/>
      <c r="D462" s="672"/>
      <c r="E462" s="717"/>
      <c r="F462" s="717"/>
      <c r="G462" s="723" t="s">
        <v>239</v>
      </c>
      <c r="H462" s="726" t="s">
        <v>240</v>
      </c>
      <c r="I462" s="726" t="s">
        <v>241</v>
      </c>
      <c r="J462" s="726" t="s">
        <v>243</v>
      </c>
      <c r="K462" s="726" t="s">
        <v>242</v>
      </c>
      <c r="L462" s="726" t="s">
        <v>248</v>
      </c>
      <c r="M462" s="726" t="s">
        <v>249</v>
      </c>
      <c r="N462" s="726" t="s">
        <v>247</v>
      </c>
      <c r="O462" s="726" t="s">
        <v>246</v>
      </c>
      <c r="P462" s="726" t="s">
        <v>245</v>
      </c>
      <c r="Q462" s="726" t="s">
        <v>244</v>
      </c>
      <c r="R462" s="730" t="s">
        <v>250</v>
      </c>
      <c r="S462" s="723" t="s">
        <v>636</v>
      </c>
      <c r="T462" s="706" t="s">
        <v>269</v>
      </c>
      <c r="U462" s="708" t="s">
        <v>270</v>
      </c>
      <c r="V462" s="708" t="s">
        <v>240</v>
      </c>
      <c r="W462" s="708" t="s">
        <v>271</v>
      </c>
      <c r="X462" s="708" t="s">
        <v>272</v>
      </c>
      <c r="Y462" s="708" t="s">
        <v>273</v>
      </c>
      <c r="Z462" s="708" t="s">
        <v>274</v>
      </c>
      <c r="AA462" s="708" t="s">
        <v>275</v>
      </c>
      <c r="AB462" s="708" t="s">
        <v>276</v>
      </c>
      <c r="AC462" s="708" t="s">
        <v>277</v>
      </c>
      <c r="AD462" s="708" t="s">
        <v>278</v>
      </c>
      <c r="AE462" s="718" t="s">
        <v>279</v>
      </c>
      <c r="AF462" s="706"/>
      <c r="AG462" s="712"/>
    </row>
    <row r="463" spans="2:33" ht="39" customHeight="1" x14ac:dyDescent="0.2">
      <c r="B463" s="672"/>
      <c r="C463" s="715"/>
      <c r="D463" s="672"/>
      <c r="E463" s="717"/>
      <c r="F463" s="717"/>
      <c r="G463" s="724"/>
      <c r="H463" s="727"/>
      <c r="I463" s="727"/>
      <c r="J463" s="727"/>
      <c r="K463" s="727"/>
      <c r="L463" s="727"/>
      <c r="M463" s="727"/>
      <c r="N463" s="727"/>
      <c r="O463" s="727"/>
      <c r="P463" s="727"/>
      <c r="Q463" s="727"/>
      <c r="R463" s="731"/>
      <c r="S463" s="724"/>
      <c r="T463" s="706"/>
      <c r="U463" s="709"/>
      <c r="V463" s="709"/>
      <c r="W463" s="709"/>
      <c r="X463" s="709"/>
      <c r="Y463" s="709"/>
      <c r="Z463" s="709"/>
      <c r="AA463" s="709"/>
      <c r="AB463" s="709"/>
      <c r="AC463" s="709"/>
      <c r="AD463" s="709"/>
      <c r="AE463" s="719"/>
      <c r="AF463" s="706"/>
      <c r="AG463" s="712"/>
    </row>
    <row r="464" spans="2:33" ht="61.15" customHeight="1" thickBot="1" x14ac:dyDescent="0.25">
      <c r="B464" s="672"/>
      <c r="C464" s="715"/>
      <c r="D464" s="672"/>
      <c r="E464" s="717"/>
      <c r="F464" s="717"/>
      <c r="G464" s="725"/>
      <c r="H464" s="728"/>
      <c r="I464" s="728"/>
      <c r="J464" s="728"/>
      <c r="K464" s="728"/>
      <c r="L464" s="728"/>
      <c r="M464" s="728"/>
      <c r="N464" s="728"/>
      <c r="O464" s="728"/>
      <c r="P464" s="728"/>
      <c r="Q464" s="728"/>
      <c r="R464" s="732"/>
      <c r="S464" s="725"/>
      <c r="T464" s="706"/>
      <c r="U464" s="710"/>
      <c r="V464" s="710"/>
      <c r="W464" s="710"/>
      <c r="X464" s="710"/>
      <c r="Y464" s="710"/>
      <c r="Z464" s="710"/>
      <c r="AA464" s="710"/>
      <c r="AB464" s="710"/>
      <c r="AC464" s="710"/>
      <c r="AD464" s="710"/>
      <c r="AE464" s="720"/>
      <c r="AF464" s="707"/>
      <c r="AG464" s="712"/>
    </row>
    <row r="465" spans="2:33" ht="25.15" customHeight="1" x14ac:dyDescent="0.55000000000000004">
      <c r="B465" s="165" t="s">
        <v>869</v>
      </c>
      <c r="C465" s="166" t="s">
        <v>1941</v>
      </c>
      <c r="D465" s="43"/>
      <c r="E465" s="41">
        <v>100</v>
      </c>
      <c r="F465" s="41">
        <f>(D465*E465)/100</f>
        <v>0</v>
      </c>
      <c r="G465" s="66"/>
      <c r="H465" s="67"/>
      <c r="I465" s="67"/>
      <c r="J465" s="67"/>
      <c r="K465" s="67"/>
      <c r="L465" s="67"/>
      <c r="M465" s="67"/>
      <c r="N465" s="67"/>
      <c r="O465" s="67"/>
      <c r="P465" s="67"/>
      <c r="Q465" s="67">
        <v>550000000</v>
      </c>
      <c r="R465" s="68">
        <f>SUM(G465:Q465)</f>
        <v>550000000</v>
      </c>
      <c r="S465" s="115">
        <f t="shared" ref="S465:S466" si="258">IF(R465&gt;T465,0,T465-R465)</f>
        <v>0</v>
      </c>
      <c r="T465" s="38">
        <f>D465</f>
        <v>0</v>
      </c>
      <c r="U465" s="69">
        <v>0</v>
      </c>
      <c r="V465" s="70">
        <v>0</v>
      </c>
      <c r="W465" s="70">
        <v>0.94</v>
      </c>
      <c r="X465" s="70">
        <v>0.94</v>
      </c>
      <c r="Y465" s="70">
        <f>1-0.12</f>
        <v>0.88</v>
      </c>
      <c r="Z465" s="70">
        <f>1-0.15</f>
        <v>0.85</v>
      </c>
      <c r="AA465" s="70">
        <f>1-0.25</f>
        <v>0.75</v>
      </c>
      <c r="AB465" s="70">
        <f>1-0.15</f>
        <v>0.85</v>
      </c>
      <c r="AC465" s="70">
        <f>1-0.25</f>
        <v>0.75</v>
      </c>
      <c r="AD465" s="70">
        <f>1-0.15</f>
        <v>0.85</v>
      </c>
      <c r="AE465" s="71">
        <f>1-0.3</f>
        <v>0.7</v>
      </c>
      <c r="AF465" s="72">
        <f>IF(T465&gt;R465,(R465*0.7),T465*0.7)</f>
        <v>0</v>
      </c>
      <c r="AG465" s="117">
        <f>IF(G465&gt;0,T465-G465,D465-AF465)</f>
        <v>0</v>
      </c>
    </row>
    <row r="466" spans="2:33" ht="25.15" customHeight="1" thickBot="1" x14ac:dyDescent="0.6">
      <c r="B466" s="167" t="s">
        <v>689</v>
      </c>
      <c r="C466" s="136" t="s">
        <v>1926</v>
      </c>
      <c r="D466" s="44">
        <v>35071543841</v>
      </c>
      <c r="E466" s="42">
        <v>100</v>
      </c>
      <c r="F466" s="42">
        <f t="shared" ref="F466" si="259">(D466*E466)/100</f>
        <v>35071543841</v>
      </c>
      <c r="G466" s="39"/>
      <c r="H466" s="36"/>
      <c r="I466" s="36">
        <v>600000000</v>
      </c>
      <c r="J466" s="36"/>
      <c r="K466" s="36"/>
      <c r="L466" s="36"/>
      <c r="M466" s="36"/>
      <c r="N466" s="36"/>
      <c r="O466" s="36"/>
      <c r="P466" s="36"/>
      <c r="Q466" s="36"/>
      <c r="R466" s="37">
        <f t="shared" ref="R466" si="260">SUM(G466:Q466)</f>
        <v>600000000</v>
      </c>
      <c r="S466" s="115">
        <f t="shared" si="258"/>
        <v>34471543841</v>
      </c>
      <c r="T466" s="38">
        <f>D466</f>
        <v>35071543841</v>
      </c>
      <c r="U466" s="34">
        <v>0</v>
      </c>
      <c r="V466" s="33">
        <v>0</v>
      </c>
      <c r="W466" s="33">
        <v>0.94</v>
      </c>
      <c r="X466" s="33">
        <v>0.94</v>
      </c>
      <c r="Y466" s="33">
        <f t="shared" ref="Y466" si="261">1-0.12</f>
        <v>0.88</v>
      </c>
      <c r="Z466" s="33">
        <f t="shared" ref="Z466" si="262">1-0.15</f>
        <v>0.85</v>
      </c>
      <c r="AA466" s="33">
        <f t="shared" ref="AA466" si="263">1-0.25</f>
        <v>0.75</v>
      </c>
      <c r="AB466" s="33">
        <f t="shared" ref="AB466" si="264">1-0.15</f>
        <v>0.85</v>
      </c>
      <c r="AC466" s="33">
        <f t="shared" ref="AC466" si="265">1-0.25</f>
        <v>0.75</v>
      </c>
      <c r="AD466" s="33">
        <f t="shared" ref="AD466" si="266">1-0.15</f>
        <v>0.85</v>
      </c>
      <c r="AE466" s="35">
        <f t="shared" ref="AE466" si="267">1-0.3</f>
        <v>0.7</v>
      </c>
      <c r="AF466" s="72">
        <v>38731264395.199997</v>
      </c>
      <c r="AG466" s="73">
        <v>6464603696</v>
      </c>
    </row>
    <row r="467" spans="2:33" ht="25.15" customHeight="1" thickBot="1" x14ac:dyDescent="0.6">
      <c r="B467" s="23" t="s">
        <v>690</v>
      </c>
      <c r="C467" s="169" t="s">
        <v>691</v>
      </c>
      <c r="D467" s="162"/>
      <c r="E467" s="163"/>
      <c r="F467" s="163"/>
      <c r="G467" s="39"/>
      <c r="H467" s="36"/>
      <c r="I467" s="36"/>
      <c r="J467" s="36"/>
      <c r="K467" s="36"/>
      <c r="L467" s="36"/>
      <c r="M467" s="36"/>
      <c r="N467" s="36"/>
      <c r="O467" s="36"/>
      <c r="P467" s="36"/>
      <c r="Q467" s="36"/>
      <c r="R467" s="37"/>
      <c r="S467" s="115"/>
      <c r="T467" s="38"/>
      <c r="U467" s="34"/>
      <c r="V467" s="33"/>
      <c r="W467" s="33"/>
      <c r="X467" s="33"/>
      <c r="Y467" s="33"/>
      <c r="Z467" s="33"/>
      <c r="AA467" s="33"/>
      <c r="AB467" s="33"/>
      <c r="AC467" s="33"/>
      <c r="AD467" s="33"/>
      <c r="AE467" s="35"/>
      <c r="AF467" s="72"/>
      <c r="AG467" s="73"/>
    </row>
    <row r="468" spans="2:33" ht="21.6" customHeight="1" x14ac:dyDescent="0.55000000000000004">
      <c r="B468" s="50" t="s">
        <v>121</v>
      </c>
      <c r="C468" s="169" t="s">
        <v>692</v>
      </c>
      <c r="D468" s="119"/>
      <c r="E468" s="120"/>
      <c r="F468" s="120"/>
      <c r="G468" s="52"/>
      <c r="H468" s="52"/>
      <c r="I468" s="52"/>
      <c r="J468" s="52"/>
      <c r="K468" s="52"/>
      <c r="L468" s="52"/>
      <c r="M468" s="52"/>
      <c r="N468" s="52"/>
      <c r="O468" s="52"/>
      <c r="P468" s="52"/>
      <c r="Q468" s="52"/>
      <c r="R468" s="53"/>
      <c r="S468" s="53"/>
      <c r="T468" s="54"/>
      <c r="U468" s="53"/>
      <c r="V468" s="53"/>
      <c r="W468" s="53"/>
      <c r="X468" s="53"/>
      <c r="Y468" s="53"/>
      <c r="Z468" s="53"/>
      <c r="AA468" s="53"/>
      <c r="AB468" s="53"/>
      <c r="AC468" s="53"/>
      <c r="AD468" s="53"/>
      <c r="AE468" s="53"/>
      <c r="AF468" s="53"/>
      <c r="AG468" s="58"/>
    </row>
    <row r="469" spans="2:33" ht="21.6" customHeight="1" x14ac:dyDescent="0.55000000000000004">
      <c r="B469" s="50" t="s">
        <v>165</v>
      </c>
      <c r="C469" s="169" t="s">
        <v>693</v>
      </c>
      <c r="D469" s="62"/>
      <c r="E469" s="120"/>
      <c r="F469" s="120"/>
      <c r="G469" s="52"/>
      <c r="H469" s="52"/>
      <c r="I469" s="52"/>
      <c r="J469" s="52"/>
      <c r="K469" s="52"/>
      <c r="L469" s="52"/>
      <c r="M469" s="52"/>
      <c r="N469" s="52"/>
      <c r="O469" s="52"/>
      <c r="P469" s="52"/>
      <c r="Q469" s="52"/>
      <c r="R469" s="53"/>
      <c r="S469" s="53"/>
      <c r="T469" s="54"/>
      <c r="U469" s="53"/>
      <c r="V469" s="53"/>
      <c r="W469" s="53"/>
      <c r="X469" s="53"/>
      <c r="Y469" s="53"/>
      <c r="Z469" s="53"/>
      <c r="AA469" s="53"/>
      <c r="AB469" s="53"/>
      <c r="AC469" s="53"/>
      <c r="AD469" s="53"/>
      <c r="AE469" s="53"/>
      <c r="AF469" s="53"/>
      <c r="AG469" s="58"/>
    </row>
    <row r="470" spans="2:33" ht="21.6" customHeight="1" x14ac:dyDescent="0.55000000000000004">
      <c r="B470" s="23" t="s">
        <v>694</v>
      </c>
      <c r="C470" s="169" t="s">
        <v>695</v>
      </c>
      <c r="D470" s="62"/>
      <c r="E470" s="120"/>
      <c r="F470" s="120"/>
      <c r="G470" s="52"/>
      <c r="H470" s="52"/>
      <c r="I470" s="52"/>
      <c r="J470" s="52"/>
      <c r="K470" s="52"/>
      <c r="L470" s="52"/>
      <c r="M470" s="52"/>
      <c r="N470" s="52"/>
      <c r="O470" s="52"/>
      <c r="P470" s="52"/>
      <c r="Q470" s="52"/>
      <c r="R470" s="53"/>
      <c r="S470" s="53"/>
      <c r="T470" s="54"/>
      <c r="U470" s="53"/>
      <c r="V470" s="53"/>
      <c r="W470" s="53"/>
      <c r="X470" s="53"/>
      <c r="Y470" s="53"/>
      <c r="Z470" s="53"/>
      <c r="AA470" s="53"/>
      <c r="AB470" s="53"/>
      <c r="AC470" s="53"/>
      <c r="AD470" s="53"/>
      <c r="AE470" s="53"/>
      <c r="AF470" s="53"/>
      <c r="AG470" s="58"/>
    </row>
    <row r="471" spans="2:33" ht="21.6" customHeight="1" x14ac:dyDescent="0.55000000000000004">
      <c r="B471" s="23" t="s">
        <v>235</v>
      </c>
      <c r="C471" s="170" t="s">
        <v>696</v>
      </c>
      <c r="D471" s="62"/>
      <c r="E471" s="120"/>
      <c r="F471" s="120"/>
      <c r="G471" s="52"/>
      <c r="H471" s="52"/>
      <c r="I471" s="52"/>
      <c r="J471" s="52"/>
      <c r="K471" s="52"/>
      <c r="L471" s="52"/>
      <c r="M471" s="52"/>
      <c r="N471" s="52"/>
      <c r="O471" s="52"/>
      <c r="P471" s="52"/>
      <c r="Q471" s="52"/>
      <c r="R471" s="53"/>
      <c r="S471" s="53"/>
      <c r="T471" s="54"/>
      <c r="U471" s="53"/>
      <c r="V471" s="53"/>
      <c r="W471" s="53"/>
      <c r="X471" s="53"/>
      <c r="Y471" s="53"/>
      <c r="Z471" s="53"/>
      <c r="AA471" s="53"/>
      <c r="AB471" s="53"/>
      <c r="AC471" s="53"/>
      <c r="AD471" s="53"/>
      <c r="AE471" s="53"/>
      <c r="AF471" s="53"/>
      <c r="AG471" s="58"/>
    </row>
    <row r="472" spans="2:33" ht="21.6" customHeight="1" thickBot="1" x14ac:dyDescent="0.6">
      <c r="B472" s="171" t="s">
        <v>122</v>
      </c>
      <c r="C472" s="169" t="s">
        <v>697</v>
      </c>
      <c r="D472" s="63">
        <f>-(D465+D466+D467+D470+D471)*1.5%</f>
        <v>-526073157.61500001</v>
      </c>
      <c r="E472" s="121"/>
      <c r="F472" s="121"/>
      <c r="G472" s="52"/>
      <c r="H472" s="52"/>
      <c r="I472" s="52"/>
      <c r="J472" s="52"/>
      <c r="K472" s="52"/>
      <c r="L472" s="52"/>
      <c r="M472" s="52"/>
      <c r="N472" s="52"/>
      <c r="O472" s="52"/>
      <c r="P472" s="52"/>
      <c r="Q472" s="52"/>
      <c r="R472" s="53"/>
      <c r="S472" s="53"/>
      <c r="T472" s="54"/>
      <c r="U472" s="53"/>
      <c r="V472" s="53"/>
      <c r="W472" s="53"/>
      <c r="X472" s="53"/>
      <c r="Y472" s="53"/>
      <c r="Z472" s="53"/>
      <c r="AA472" s="53"/>
      <c r="AB472" s="53"/>
      <c r="AC472" s="53"/>
      <c r="AD472" s="53"/>
      <c r="AE472" s="53"/>
      <c r="AF472" s="53"/>
      <c r="AG472" s="59"/>
    </row>
    <row r="473" spans="2:33" ht="35.450000000000003" customHeight="1" thickBot="1" x14ac:dyDescent="0.25">
      <c r="B473" s="48" t="s">
        <v>237</v>
      </c>
      <c r="C473" s="61" t="s">
        <v>829</v>
      </c>
      <c r="D473" s="122">
        <f>SUM(D465:D472)</f>
        <v>34545470683.385002</v>
      </c>
      <c r="E473" s="82"/>
      <c r="F473" s="122">
        <f>SUM(F465:F472)</f>
        <v>35071543841</v>
      </c>
      <c r="G473" s="14"/>
      <c r="H473" s="14"/>
      <c r="I473" s="14"/>
      <c r="J473" s="14"/>
      <c r="K473" s="14"/>
      <c r="L473" s="14"/>
      <c r="M473" s="14"/>
      <c r="N473" s="14"/>
      <c r="O473" s="14"/>
      <c r="P473" s="14"/>
      <c r="Q473" s="14"/>
      <c r="R473" s="14"/>
      <c r="S473" s="14"/>
      <c r="T473" s="14"/>
      <c r="U473" s="14"/>
      <c r="V473" s="14"/>
      <c r="W473" s="14"/>
      <c r="X473" s="14"/>
      <c r="Y473" s="14"/>
      <c r="Z473" s="14"/>
      <c r="AA473" s="14"/>
      <c r="AB473" s="14"/>
      <c r="AC473" s="14"/>
      <c r="AD473" s="14"/>
      <c r="AE473" s="14"/>
      <c r="AF473" s="14"/>
      <c r="AG473" s="60">
        <f>SUM(AG465:AG472)</f>
        <v>6464603696</v>
      </c>
    </row>
    <row r="475" spans="2:33" ht="13.5" thickBot="1" x14ac:dyDescent="0.25"/>
    <row r="476" spans="2:33" ht="22.15" customHeight="1" thickBot="1" x14ac:dyDescent="0.6">
      <c r="B476" s="713" t="s">
        <v>848</v>
      </c>
      <c r="C476" s="714" t="s">
        <v>266</v>
      </c>
      <c r="D476" s="735" t="s">
        <v>803</v>
      </c>
      <c r="E476" s="716" t="s">
        <v>6</v>
      </c>
      <c r="F476" s="716" t="s">
        <v>630</v>
      </c>
      <c r="G476" s="721" t="s">
        <v>238</v>
      </c>
      <c r="H476" s="722"/>
      <c r="I476" s="722"/>
      <c r="J476" s="722"/>
      <c r="K476" s="722"/>
      <c r="L476" s="722"/>
      <c r="M476" s="722"/>
      <c r="N476" s="722"/>
      <c r="O476" s="722"/>
      <c r="P476" s="722"/>
      <c r="Q476" s="722"/>
      <c r="R476" s="722"/>
      <c r="S476" s="114"/>
      <c r="T476" s="705" t="s">
        <v>632</v>
      </c>
      <c r="U476" s="729" t="s">
        <v>633</v>
      </c>
      <c r="V476" s="729"/>
      <c r="W476" s="729"/>
      <c r="X476" s="729"/>
      <c r="Y476" s="729"/>
      <c r="Z476" s="729"/>
      <c r="AA476" s="729"/>
      <c r="AB476" s="729"/>
      <c r="AC476" s="729"/>
      <c r="AD476" s="729"/>
      <c r="AE476" s="729"/>
      <c r="AF476" s="705" t="s">
        <v>634</v>
      </c>
      <c r="AG476" s="711" t="s">
        <v>635</v>
      </c>
    </row>
    <row r="477" spans="2:33" ht="13.15" customHeight="1" x14ac:dyDescent="0.2">
      <c r="B477" s="672"/>
      <c r="C477" s="715"/>
      <c r="D477" s="672"/>
      <c r="E477" s="717"/>
      <c r="F477" s="717"/>
      <c r="G477" s="723" t="s">
        <v>239</v>
      </c>
      <c r="H477" s="726" t="s">
        <v>240</v>
      </c>
      <c r="I477" s="726" t="s">
        <v>241</v>
      </c>
      <c r="J477" s="726" t="s">
        <v>243</v>
      </c>
      <c r="K477" s="726" t="s">
        <v>242</v>
      </c>
      <c r="L477" s="726" t="s">
        <v>248</v>
      </c>
      <c r="M477" s="726" t="s">
        <v>249</v>
      </c>
      <c r="N477" s="726" t="s">
        <v>247</v>
      </c>
      <c r="O477" s="726" t="s">
        <v>246</v>
      </c>
      <c r="P477" s="726" t="s">
        <v>245</v>
      </c>
      <c r="Q477" s="726" t="s">
        <v>244</v>
      </c>
      <c r="R477" s="730" t="s">
        <v>250</v>
      </c>
      <c r="S477" s="723" t="s">
        <v>636</v>
      </c>
      <c r="T477" s="706" t="s">
        <v>269</v>
      </c>
      <c r="U477" s="708" t="s">
        <v>270</v>
      </c>
      <c r="V477" s="708" t="s">
        <v>240</v>
      </c>
      <c r="W477" s="708" t="s">
        <v>271</v>
      </c>
      <c r="X477" s="708" t="s">
        <v>272</v>
      </c>
      <c r="Y477" s="708" t="s">
        <v>273</v>
      </c>
      <c r="Z477" s="708" t="s">
        <v>274</v>
      </c>
      <c r="AA477" s="708" t="s">
        <v>275</v>
      </c>
      <c r="AB477" s="708" t="s">
        <v>276</v>
      </c>
      <c r="AC477" s="708" t="s">
        <v>277</v>
      </c>
      <c r="AD477" s="708" t="s">
        <v>278</v>
      </c>
      <c r="AE477" s="718" t="s">
        <v>279</v>
      </c>
      <c r="AF477" s="706"/>
      <c r="AG477" s="712"/>
    </row>
    <row r="478" spans="2:33" ht="39" customHeight="1" x14ac:dyDescent="0.2">
      <c r="B478" s="672"/>
      <c r="C478" s="715"/>
      <c r="D478" s="672"/>
      <c r="E478" s="717"/>
      <c r="F478" s="717"/>
      <c r="G478" s="724"/>
      <c r="H478" s="727"/>
      <c r="I478" s="727"/>
      <c r="J478" s="727"/>
      <c r="K478" s="727"/>
      <c r="L478" s="727"/>
      <c r="M478" s="727"/>
      <c r="N478" s="727"/>
      <c r="O478" s="727"/>
      <c r="P478" s="727"/>
      <c r="Q478" s="727"/>
      <c r="R478" s="731"/>
      <c r="S478" s="724"/>
      <c r="T478" s="706"/>
      <c r="U478" s="709"/>
      <c r="V478" s="709"/>
      <c r="W478" s="709"/>
      <c r="X478" s="709"/>
      <c r="Y478" s="709"/>
      <c r="Z478" s="709"/>
      <c r="AA478" s="709"/>
      <c r="AB478" s="709"/>
      <c r="AC478" s="709"/>
      <c r="AD478" s="709"/>
      <c r="AE478" s="719"/>
      <c r="AF478" s="706"/>
      <c r="AG478" s="712"/>
    </row>
    <row r="479" spans="2:33" ht="61.15" customHeight="1" thickBot="1" x14ac:dyDescent="0.25">
      <c r="B479" s="672"/>
      <c r="C479" s="715"/>
      <c r="D479" s="672"/>
      <c r="E479" s="717"/>
      <c r="F479" s="717"/>
      <c r="G479" s="725"/>
      <c r="H479" s="728"/>
      <c r="I479" s="728"/>
      <c r="J479" s="728"/>
      <c r="K479" s="728"/>
      <c r="L479" s="728"/>
      <c r="M479" s="728"/>
      <c r="N479" s="728"/>
      <c r="O479" s="728"/>
      <c r="P479" s="728"/>
      <c r="Q479" s="728"/>
      <c r="R479" s="732"/>
      <c r="S479" s="725"/>
      <c r="T479" s="706"/>
      <c r="U479" s="710"/>
      <c r="V479" s="710"/>
      <c r="W479" s="710"/>
      <c r="X479" s="710"/>
      <c r="Y479" s="710"/>
      <c r="Z479" s="710"/>
      <c r="AA479" s="710"/>
      <c r="AB479" s="710"/>
      <c r="AC479" s="710"/>
      <c r="AD479" s="710"/>
      <c r="AE479" s="720"/>
      <c r="AF479" s="707"/>
      <c r="AG479" s="712"/>
    </row>
    <row r="480" spans="2:33" ht="25.15" customHeight="1" x14ac:dyDescent="0.55000000000000004">
      <c r="B480" s="165" t="s">
        <v>699</v>
      </c>
      <c r="C480" s="172" t="s">
        <v>1942</v>
      </c>
      <c r="D480" s="43"/>
      <c r="E480" s="41">
        <v>100</v>
      </c>
      <c r="F480" s="41">
        <f>(D480*E480)/100</f>
        <v>0</v>
      </c>
      <c r="G480" s="66"/>
      <c r="H480" s="67"/>
      <c r="I480" s="67"/>
      <c r="J480" s="67"/>
      <c r="K480" s="67"/>
      <c r="L480" s="67"/>
      <c r="M480" s="67"/>
      <c r="N480" s="67"/>
      <c r="O480" s="67"/>
      <c r="P480" s="67"/>
      <c r="Q480" s="67">
        <v>550000000</v>
      </c>
      <c r="R480" s="68">
        <f>SUM(G480:Q480)</f>
        <v>550000000</v>
      </c>
      <c r="S480" s="115">
        <f t="shared" ref="S480:S483" si="268">IF(R480&gt;T480,0,T480-R480)</f>
        <v>0</v>
      </c>
      <c r="T480" s="38">
        <f>D480</f>
        <v>0</v>
      </c>
      <c r="U480" s="69">
        <v>0</v>
      </c>
      <c r="V480" s="70">
        <v>0</v>
      </c>
      <c r="W480" s="70">
        <v>0.94</v>
      </c>
      <c r="X480" s="70">
        <v>0.94</v>
      </c>
      <c r="Y480" s="70">
        <f>1-0.12</f>
        <v>0.88</v>
      </c>
      <c r="Z480" s="70">
        <f>1-0.15</f>
        <v>0.85</v>
      </c>
      <c r="AA480" s="70">
        <f>1-0.25</f>
        <v>0.75</v>
      </c>
      <c r="AB480" s="70">
        <f>1-0.15</f>
        <v>0.85</v>
      </c>
      <c r="AC480" s="70">
        <f>1-0.25</f>
        <v>0.75</v>
      </c>
      <c r="AD480" s="70">
        <f>1-0.15</f>
        <v>0.85</v>
      </c>
      <c r="AE480" s="71">
        <f>1-0.3</f>
        <v>0.7</v>
      </c>
      <c r="AF480" s="72">
        <f>IF(T480&gt;R480,(R480*0.7),T480*0.7)</f>
        <v>0</v>
      </c>
      <c r="AG480" s="117">
        <f>IF(G480&gt;0,T480-G480,D480-AF480)</f>
        <v>0</v>
      </c>
    </row>
    <row r="481" spans="2:33" ht="25.15" hidden="1" customHeight="1" x14ac:dyDescent="0.55000000000000004">
      <c r="B481" s="167" t="s">
        <v>699</v>
      </c>
      <c r="C481" s="173" t="s">
        <v>700</v>
      </c>
      <c r="D481" s="174"/>
      <c r="E481" s="175">
        <v>100</v>
      </c>
      <c r="F481" s="175">
        <f t="shared" ref="F481:F483" si="269">(D481*E481)/100</f>
        <v>0</v>
      </c>
      <c r="G481" s="39"/>
      <c r="H481" s="36"/>
      <c r="I481" s="36"/>
      <c r="J481" s="36"/>
      <c r="K481" s="36"/>
      <c r="L481" s="36"/>
      <c r="M481" s="36"/>
      <c r="N481" s="36"/>
      <c r="O481" s="36"/>
      <c r="P481" s="36"/>
      <c r="Q481" s="36"/>
      <c r="R481" s="37">
        <f t="shared" ref="R481:R483" si="270">SUM(G481:Q481)</f>
        <v>0</v>
      </c>
      <c r="S481" s="115">
        <f t="shared" si="268"/>
        <v>0</v>
      </c>
      <c r="T481" s="38">
        <f>D481</f>
        <v>0</v>
      </c>
      <c r="U481" s="34">
        <v>0</v>
      </c>
      <c r="V481" s="33">
        <v>0</v>
      </c>
      <c r="W481" s="33">
        <v>0.94</v>
      </c>
      <c r="X481" s="33">
        <v>0.94</v>
      </c>
      <c r="Y481" s="33">
        <f>1-0.12</f>
        <v>0.88</v>
      </c>
      <c r="Z481" s="33">
        <f>1-0.15</f>
        <v>0.85</v>
      </c>
      <c r="AA481" s="33">
        <f>1-0.25</f>
        <v>0.75</v>
      </c>
      <c r="AB481" s="33">
        <f>1-0.15</f>
        <v>0.85</v>
      </c>
      <c r="AC481" s="33">
        <f>1-0.25</f>
        <v>0.75</v>
      </c>
      <c r="AD481" s="33">
        <f>1-0.15</f>
        <v>0.85</v>
      </c>
      <c r="AE481" s="35">
        <f>1-0.3</f>
        <v>0.7</v>
      </c>
      <c r="AF481" s="72">
        <f>IF(T481&gt;R481,(R481*0.7),T481*0.7)</f>
        <v>0</v>
      </c>
      <c r="AG481" s="73">
        <f>IF(G481&gt;0,T481-G481,D481-AF481)</f>
        <v>0</v>
      </c>
    </row>
    <row r="482" spans="2:33" ht="25.15" hidden="1" customHeight="1" x14ac:dyDescent="0.55000000000000004">
      <c r="B482" s="165" t="s">
        <v>701</v>
      </c>
      <c r="C482" s="168" t="s">
        <v>702</v>
      </c>
      <c r="D482" s="43"/>
      <c r="E482" s="41">
        <v>100</v>
      </c>
      <c r="F482" s="41">
        <f t="shared" si="269"/>
        <v>0</v>
      </c>
      <c r="G482" s="39"/>
      <c r="H482" s="36"/>
      <c r="I482" s="36"/>
      <c r="J482" s="36"/>
      <c r="K482" s="36"/>
      <c r="L482" s="36"/>
      <c r="M482" s="36"/>
      <c r="N482" s="36"/>
      <c r="O482" s="36"/>
      <c r="P482" s="36"/>
      <c r="Q482" s="36"/>
      <c r="R482" s="37">
        <f t="shared" si="270"/>
        <v>0</v>
      </c>
      <c r="S482" s="115">
        <f t="shared" si="268"/>
        <v>0</v>
      </c>
      <c r="T482" s="38">
        <f>D482</f>
        <v>0</v>
      </c>
      <c r="U482" s="34">
        <v>0</v>
      </c>
      <c r="V482" s="33">
        <v>0</v>
      </c>
      <c r="W482" s="33">
        <v>0.94</v>
      </c>
      <c r="X482" s="33">
        <v>0.94</v>
      </c>
      <c r="Y482" s="33">
        <f>1-0.12</f>
        <v>0.88</v>
      </c>
      <c r="Z482" s="33">
        <f>1-0.15</f>
        <v>0.85</v>
      </c>
      <c r="AA482" s="33">
        <f>1-0.25</f>
        <v>0.75</v>
      </c>
      <c r="AB482" s="33">
        <f>1-0.15</f>
        <v>0.85</v>
      </c>
      <c r="AC482" s="33">
        <f>1-0.25</f>
        <v>0.75</v>
      </c>
      <c r="AD482" s="33">
        <f>1-0.15</f>
        <v>0.85</v>
      </c>
      <c r="AE482" s="35">
        <f>1-0.3</f>
        <v>0.7</v>
      </c>
      <c r="AF482" s="72">
        <f>IF(T482&gt;R482,(R482*0),T482*0)</f>
        <v>0</v>
      </c>
      <c r="AG482" s="73">
        <f>IF(G482&gt;0,T482-G482,D482-AF482)</f>
        <v>0</v>
      </c>
    </row>
    <row r="483" spans="2:33" ht="25.15" customHeight="1" thickBot="1" x14ac:dyDescent="0.6">
      <c r="B483" s="167" t="s">
        <v>701</v>
      </c>
      <c r="C483" s="136" t="s">
        <v>1943</v>
      </c>
      <c r="D483" s="44">
        <v>8751080799</v>
      </c>
      <c r="E483" s="42">
        <v>100</v>
      </c>
      <c r="F483" s="42">
        <f t="shared" si="269"/>
        <v>8751080799</v>
      </c>
      <c r="G483" s="39"/>
      <c r="H483" s="36"/>
      <c r="I483" s="36"/>
      <c r="J483" s="36"/>
      <c r="K483" s="36">
        <v>350000000</v>
      </c>
      <c r="L483" s="36"/>
      <c r="M483" s="36"/>
      <c r="N483" s="36"/>
      <c r="O483" s="36"/>
      <c r="P483" s="36"/>
      <c r="Q483" s="36"/>
      <c r="R483" s="37">
        <f t="shared" si="270"/>
        <v>350000000</v>
      </c>
      <c r="S483" s="115">
        <f t="shared" si="268"/>
        <v>8401080799</v>
      </c>
      <c r="T483" s="38">
        <f>D483</f>
        <v>8751080799</v>
      </c>
      <c r="U483" s="34">
        <v>0</v>
      </c>
      <c r="V483" s="33">
        <v>0</v>
      </c>
      <c r="W483" s="33">
        <v>0.94</v>
      </c>
      <c r="X483" s="33">
        <v>0.94</v>
      </c>
      <c r="Y483" s="33">
        <f t="shared" ref="Y483" si="271">1-0.12</f>
        <v>0.88</v>
      </c>
      <c r="Z483" s="33">
        <f t="shared" ref="Z483" si="272">1-0.15</f>
        <v>0.85</v>
      </c>
      <c r="AA483" s="33">
        <f t="shared" ref="AA483" si="273">1-0.25</f>
        <v>0.75</v>
      </c>
      <c r="AB483" s="33">
        <f t="shared" ref="AB483" si="274">1-0.15</f>
        <v>0.85</v>
      </c>
      <c r="AC483" s="33">
        <f t="shared" ref="AC483" si="275">1-0.25</f>
        <v>0.75</v>
      </c>
      <c r="AD483" s="33">
        <f t="shared" ref="AD483" si="276">1-0.15</f>
        <v>0.85</v>
      </c>
      <c r="AE483" s="35">
        <f t="shared" ref="AE483" si="277">1-0.3</f>
        <v>0.7</v>
      </c>
      <c r="AF483" s="72"/>
      <c r="AG483" s="73">
        <v>8751080799</v>
      </c>
    </row>
    <row r="484" spans="2:33" ht="25.15" customHeight="1" thickBot="1" x14ac:dyDescent="0.6">
      <c r="B484" s="49" t="s">
        <v>703</v>
      </c>
      <c r="C484" s="176" t="s">
        <v>704</v>
      </c>
      <c r="D484" s="162"/>
      <c r="E484" s="163"/>
      <c r="F484" s="163"/>
      <c r="G484" s="39"/>
      <c r="H484" s="36"/>
      <c r="I484" s="36"/>
      <c r="J484" s="36"/>
      <c r="K484" s="36"/>
      <c r="L484" s="36"/>
      <c r="M484" s="36"/>
      <c r="N484" s="36"/>
      <c r="O484" s="36"/>
      <c r="P484" s="36"/>
      <c r="Q484" s="36"/>
      <c r="R484" s="37"/>
      <c r="S484" s="115"/>
      <c r="T484" s="38"/>
      <c r="U484" s="34"/>
      <c r="V484" s="33"/>
      <c r="W484" s="33"/>
      <c r="X484" s="33"/>
      <c r="Y484" s="33"/>
      <c r="Z484" s="33"/>
      <c r="AA484" s="33"/>
      <c r="AB484" s="33"/>
      <c r="AC484" s="33"/>
      <c r="AD484" s="33"/>
      <c r="AE484" s="35"/>
      <c r="AF484" s="72"/>
      <c r="AG484" s="73"/>
    </row>
    <row r="485" spans="2:33" ht="21.6" customHeight="1" x14ac:dyDescent="0.55000000000000004">
      <c r="B485" s="50" t="s">
        <v>121</v>
      </c>
      <c r="C485" s="164" t="s">
        <v>705</v>
      </c>
      <c r="D485" s="119"/>
      <c r="E485" s="120"/>
      <c r="F485" s="120"/>
      <c r="G485" s="52"/>
      <c r="H485" s="52"/>
      <c r="I485" s="52"/>
      <c r="J485" s="52"/>
      <c r="K485" s="52"/>
      <c r="L485" s="52"/>
      <c r="M485" s="52"/>
      <c r="N485" s="52"/>
      <c r="O485" s="52"/>
      <c r="P485" s="52"/>
      <c r="Q485" s="52"/>
      <c r="R485" s="53"/>
      <c r="S485" s="53"/>
      <c r="T485" s="54"/>
      <c r="U485" s="53"/>
      <c r="V485" s="53"/>
      <c r="W485" s="53"/>
      <c r="X485" s="53"/>
      <c r="Y485" s="53"/>
      <c r="Z485" s="53"/>
      <c r="AA485" s="53"/>
      <c r="AB485" s="53"/>
      <c r="AC485" s="53"/>
      <c r="AD485" s="53"/>
      <c r="AE485" s="53"/>
      <c r="AF485" s="53"/>
      <c r="AG485" s="58"/>
    </row>
    <row r="486" spans="2:33" ht="21.6" customHeight="1" x14ac:dyDescent="0.55000000000000004">
      <c r="B486" s="50" t="s">
        <v>165</v>
      </c>
      <c r="C486" s="164" t="s">
        <v>706</v>
      </c>
      <c r="D486" s="62"/>
      <c r="E486" s="120"/>
      <c r="F486" s="120"/>
      <c r="G486" s="52"/>
      <c r="H486" s="52"/>
      <c r="I486" s="52"/>
      <c r="J486" s="52"/>
      <c r="K486" s="52"/>
      <c r="L486" s="52"/>
      <c r="M486" s="52"/>
      <c r="N486" s="52"/>
      <c r="O486" s="52"/>
      <c r="P486" s="52"/>
      <c r="Q486" s="52"/>
      <c r="R486" s="53"/>
      <c r="S486" s="53"/>
      <c r="T486" s="54"/>
      <c r="U486" s="53"/>
      <c r="V486" s="53"/>
      <c r="W486" s="53"/>
      <c r="X486" s="53"/>
      <c r="Y486" s="53"/>
      <c r="Z486" s="53"/>
      <c r="AA486" s="53"/>
      <c r="AB486" s="53"/>
      <c r="AC486" s="53"/>
      <c r="AD486" s="53"/>
      <c r="AE486" s="53"/>
      <c r="AF486" s="53"/>
      <c r="AG486" s="58"/>
    </row>
    <row r="487" spans="2:33" ht="21.6" customHeight="1" x14ac:dyDescent="0.55000000000000004">
      <c r="B487" s="50" t="s">
        <v>235</v>
      </c>
      <c r="C487" s="164" t="s">
        <v>707</v>
      </c>
      <c r="D487" s="62"/>
      <c r="E487" s="120"/>
      <c r="F487" s="120"/>
      <c r="G487" s="52"/>
      <c r="H487" s="52"/>
      <c r="I487" s="52"/>
      <c r="J487" s="52"/>
      <c r="K487" s="52"/>
      <c r="L487" s="52"/>
      <c r="M487" s="52"/>
      <c r="N487" s="52"/>
      <c r="O487" s="52"/>
      <c r="P487" s="52"/>
      <c r="Q487" s="52"/>
      <c r="R487" s="53"/>
      <c r="S487" s="53"/>
      <c r="T487" s="54"/>
      <c r="U487" s="53"/>
      <c r="V487" s="53"/>
      <c r="W487" s="53"/>
      <c r="X487" s="53"/>
      <c r="Y487" s="53"/>
      <c r="Z487" s="53"/>
      <c r="AA487" s="53"/>
      <c r="AB487" s="53"/>
      <c r="AC487" s="53"/>
      <c r="AD487" s="53"/>
      <c r="AE487" s="53"/>
      <c r="AF487" s="53"/>
      <c r="AG487" s="58"/>
    </row>
    <row r="488" spans="2:33" ht="21.6" customHeight="1" thickBot="1" x14ac:dyDescent="0.6">
      <c r="B488" s="51" t="s">
        <v>122</v>
      </c>
      <c r="C488" s="177" t="s">
        <v>708</v>
      </c>
      <c r="D488" s="63">
        <f>-(D480+D483+D484+D485+D486+D487)*1.5%</f>
        <v>-131266211.985</v>
      </c>
      <c r="E488" s="121"/>
      <c r="F488" s="121"/>
      <c r="G488" s="52"/>
      <c r="H488" s="52"/>
      <c r="I488" s="52"/>
      <c r="J488" s="52"/>
      <c r="K488" s="52"/>
      <c r="L488" s="52"/>
      <c r="M488" s="52"/>
      <c r="N488" s="52"/>
      <c r="O488" s="52"/>
      <c r="P488" s="52"/>
      <c r="Q488" s="52"/>
      <c r="R488" s="53"/>
      <c r="S488" s="53"/>
      <c r="T488" s="54"/>
      <c r="U488" s="53"/>
      <c r="V488" s="53"/>
      <c r="W488" s="53"/>
      <c r="X488" s="53"/>
      <c r="Y488" s="53"/>
      <c r="Z488" s="53"/>
      <c r="AA488" s="53"/>
      <c r="AB488" s="53"/>
      <c r="AC488" s="53"/>
      <c r="AD488" s="53"/>
      <c r="AE488" s="53"/>
      <c r="AF488" s="53"/>
      <c r="AG488" s="59"/>
    </row>
    <row r="489" spans="2:33" ht="35.450000000000003" customHeight="1" thickBot="1" x14ac:dyDescent="0.25">
      <c r="B489" s="48" t="s">
        <v>237</v>
      </c>
      <c r="C489" s="61" t="s">
        <v>828</v>
      </c>
      <c r="D489" s="122">
        <f>SUM(D480:D488)</f>
        <v>8619814587.0149994</v>
      </c>
      <c r="E489" s="82"/>
      <c r="F489" s="122">
        <f>SUM(F480:F488)</f>
        <v>8751080799</v>
      </c>
      <c r="G489" s="14"/>
      <c r="H489" s="14"/>
      <c r="I489" s="14"/>
      <c r="J489" s="14"/>
      <c r="K489" s="14"/>
      <c r="L489" s="14"/>
      <c r="M489" s="14"/>
      <c r="N489" s="14"/>
      <c r="O489" s="14"/>
      <c r="P489" s="14"/>
      <c r="Q489" s="14"/>
      <c r="R489" s="14"/>
      <c r="S489" s="14"/>
      <c r="T489" s="14"/>
      <c r="U489" s="14"/>
      <c r="V489" s="14"/>
      <c r="W489" s="14"/>
      <c r="X489" s="14"/>
      <c r="Y489" s="14"/>
      <c r="Z489" s="14"/>
      <c r="AA489" s="14"/>
      <c r="AB489" s="14"/>
      <c r="AC489" s="14"/>
      <c r="AD489" s="14"/>
      <c r="AE489" s="14"/>
      <c r="AF489" s="14"/>
      <c r="AG489" s="60">
        <f>SUM(AG480:AG488)</f>
        <v>8751080799</v>
      </c>
    </row>
    <row r="491" spans="2:33" ht="13.5" thickBot="1" x14ac:dyDescent="0.25"/>
    <row r="492" spans="2:33" ht="22.15" customHeight="1" thickBot="1" x14ac:dyDescent="0.6">
      <c r="B492" s="713" t="s">
        <v>848</v>
      </c>
      <c r="C492" s="714" t="s">
        <v>266</v>
      </c>
      <c r="D492" s="735" t="s">
        <v>803</v>
      </c>
      <c r="E492" s="716" t="s">
        <v>6</v>
      </c>
      <c r="F492" s="716" t="s">
        <v>630</v>
      </c>
      <c r="G492" s="721" t="s">
        <v>238</v>
      </c>
      <c r="H492" s="722"/>
      <c r="I492" s="722"/>
      <c r="J492" s="722"/>
      <c r="K492" s="722"/>
      <c r="L492" s="722"/>
      <c r="M492" s="722"/>
      <c r="N492" s="722"/>
      <c r="O492" s="722"/>
      <c r="P492" s="722"/>
      <c r="Q492" s="722"/>
      <c r="R492" s="722"/>
      <c r="S492" s="114"/>
      <c r="T492" s="705" t="s">
        <v>632</v>
      </c>
      <c r="U492" s="729" t="s">
        <v>633</v>
      </c>
      <c r="V492" s="729"/>
      <c r="W492" s="729"/>
      <c r="X492" s="729"/>
      <c r="Y492" s="729"/>
      <c r="Z492" s="729"/>
      <c r="AA492" s="729"/>
      <c r="AB492" s="729"/>
      <c r="AC492" s="729"/>
      <c r="AD492" s="729"/>
      <c r="AE492" s="729"/>
      <c r="AF492" s="705" t="s">
        <v>634</v>
      </c>
      <c r="AG492" s="711" t="s">
        <v>635</v>
      </c>
    </row>
    <row r="493" spans="2:33" ht="13.15" customHeight="1" x14ac:dyDescent="0.2">
      <c r="B493" s="672"/>
      <c r="C493" s="715"/>
      <c r="D493" s="672"/>
      <c r="E493" s="717"/>
      <c r="F493" s="717"/>
      <c r="G493" s="723" t="s">
        <v>239</v>
      </c>
      <c r="H493" s="726" t="s">
        <v>240</v>
      </c>
      <c r="I493" s="726" t="s">
        <v>241</v>
      </c>
      <c r="J493" s="726" t="s">
        <v>243</v>
      </c>
      <c r="K493" s="726" t="s">
        <v>242</v>
      </c>
      <c r="L493" s="726" t="s">
        <v>248</v>
      </c>
      <c r="M493" s="726" t="s">
        <v>249</v>
      </c>
      <c r="N493" s="726" t="s">
        <v>247</v>
      </c>
      <c r="O493" s="726" t="s">
        <v>246</v>
      </c>
      <c r="P493" s="726" t="s">
        <v>245</v>
      </c>
      <c r="Q493" s="726" t="s">
        <v>244</v>
      </c>
      <c r="R493" s="730" t="s">
        <v>250</v>
      </c>
      <c r="S493" s="723" t="s">
        <v>636</v>
      </c>
      <c r="T493" s="706" t="s">
        <v>269</v>
      </c>
      <c r="U493" s="708" t="s">
        <v>270</v>
      </c>
      <c r="V493" s="708" t="s">
        <v>240</v>
      </c>
      <c r="W493" s="708" t="s">
        <v>271</v>
      </c>
      <c r="X493" s="708" t="s">
        <v>272</v>
      </c>
      <c r="Y493" s="708" t="s">
        <v>273</v>
      </c>
      <c r="Z493" s="708" t="s">
        <v>274</v>
      </c>
      <c r="AA493" s="708" t="s">
        <v>275</v>
      </c>
      <c r="AB493" s="708" t="s">
        <v>276</v>
      </c>
      <c r="AC493" s="708" t="s">
        <v>277</v>
      </c>
      <c r="AD493" s="708" t="s">
        <v>278</v>
      </c>
      <c r="AE493" s="718" t="s">
        <v>279</v>
      </c>
      <c r="AF493" s="706"/>
      <c r="AG493" s="712"/>
    </row>
    <row r="494" spans="2:33" ht="39" customHeight="1" x14ac:dyDescent="0.2">
      <c r="B494" s="672"/>
      <c r="C494" s="715"/>
      <c r="D494" s="672"/>
      <c r="E494" s="717"/>
      <c r="F494" s="717"/>
      <c r="G494" s="724"/>
      <c r="H494" s="727"/>
      <c r="I494" s="727"/>
      <c r="J494" s="727"/>
      <c r="K494" s="727"/>
      <c r="L494" s="727"/>
      <c r="M494" s="727"/>
      <c r="N494" s="727"/>
      <c r="O494" s="727"/>
      <c r="P494" s="727"/>
      <c r="Q494" s="727"/>
      <c r="R494" s="731"/>
      <c r="S494" s="724"/>
      <c r="T494" s="706"/>
      <c r="U494" s="709"/>
      <c r="V494" s="709"/>
      <c r="W494" s="709"/>
      <c r="X494" s="709"/>
      <c r="Y494" s="709"/>
      <c r="Z494" s="709"/>
      <c r="AA494" s="709"/>
      <c r="AB494" s="709"/>
      <c r="AC494" s="709"/>
      <c r="AD494" s="709"/>
      <c r="AE494" s="719"/>
      <c r="AF494" s="706"/>
      <c r="AG494" s="712"/>
    </row>
    <row r="495" spans="2:33" ht="61.15" customHeight="1" thickBot="1" x14ac:dyDescent="0.25">
      <c r="B495" s="672"/>
      <c r="C495" s="715"/>
      <c r="D495" s="672"/>
      <c r="E495" s="717"/>
      <c r="F495" s="717"/>
      <c r="G495" s="725"/>
      <c r="H495" s="728"/>
      <c r="I495" s="728"/>
      <c r="J495" s="728"/>
      <c r="K495" s="728"/>
      <c r="L495" s="728"/>
      <c r="M495" s="728"/>
      <c r="N495" s="728"/>
      <c r="O495" s="728"/>
      <c r="P495" s="728"/>
      <c r="Q495" s="728"/>
      <c r="R495" s="732"/>
      <c r="S495" s="725"/>
      <c r="T495" s="706"/>
      <c r="U495" s="710"/>
      <c r="V495" s="710"/>
      <c r="W495" s="710"/>
      <c r="X495" s="710"/>
      <c r="Y495" s="710"/>
      <c r="Z495" s="710"/>
      <c r="AA495" s="710"/>
      <c r="AB495" s="710"/>
      <c r="AC495" s="710"/>
      <c r="AD495" s="710"/>
      <c r="AE495" s="720"/>
      <c r="AF495" s="707"/>
      <c r="AG495" s="712"/>
    </row>
    <row r="496" spans="2:33" ht="25.15" customHeight="1" x14ac:dyDescent="0.55000000000000004">
      <c r="B496" s="49" t="s">
        <v>710</v>
      </c>
      <c r="C496" s="176" t="s">
        <v>1927</v>
      </c>
      <c r="D496" s="43">
        <v>5862377099</v>
      </c>
      <c r="E496" s="41">
        <v>100</v>
      </c>
      <c r="F496" s="41">
        <f>(D496*E496)/100</f>
        <v>5862377099</v>
      </c>
      <c r="G496" s="66"/>
      <c r="H496" s="67"/>
      <c r="I496" s="67"/>
      <c r="J496" s="67"/>
      <c r="K496" s="67"/>
      <c r="L496" s="67"/>
      <c r="M496" s="67"/>
      <c r="N496" s="67"/>
      <c r="O496" s="67"/>
      <c r="P496" s="67"/>
      <c r="Q496" s="67">
        <v>550000000</v>
      </c>
      <c r="R496" s="68">
        <f>SUM(G496:Q496)</f>
        <v>550000000</v>
      </c>
      <c r="S496" s="115">
        <f t="shared" ref="S496:S498" si="278">IF(R496&gt;T496,0,T496-R496)</f>
        <v>5312377099</v>
      </c>
      <c r="T496" s="38">
        <f>D496</f>
        <v>5862377099</v>
      </c>
      <c r="U496" s="69">
        <v>0</v>
      </c>
      <c r="V496" s="70">
        <v>0</v>
      </c>
      <c r="W496" s="70">
        <v>0.94</v>
      </c>
      <c r="X496" s="70">
        <v>0.94</v>
      </c>
      <c r="Y496" s="70">
        <f>1-0.12</f>
        <v>0.88</v>
      </c>
      <c r="Z496" s="70">
        <f>1-0.15</f>
        <v>0.85</v>
      </c>
      <c r="AA496" s="70">
        <f>1-0.25</f>
        <v>0.75</v>
      </c>
      <c r="AB496" s="70">
        <f>1-0.15</f>
        <v>0.85</v>
      </c>
      <c r="AC496" s="70">
        <f>1-0.25</f>
        <v>0.75</v>
      </c>
      <c r="AD496" s="70">
        <f>1-0.15</f>
        <v>0.85</v>
      </c>
      <c r="AE496" s="71">
        <f>1-0.3</f>
        <v>0.7</v>
      </c>
      <c r="AF496" s="72">
        <v>0</v>
      </c>
      <c r="AG496" s="117">
        <v>5862377099</v>
      </c>
    </row>
    <row r="497" spans="2:33" ht="25.15" customHeight="1" thickBot="1" x14ac:dyDescent="0.6">
      <c r="B497" s="51" t="s">
        <v>711</v>
      </c>
      <c r="C497" s="177" t="s">
        <v>1899</v>
      </c>
      <c r="D497" s="44">
        <v>1077698181939</v>
      </c>
      <c r="E497" s="42">
        <v>100</v>
      </c>
      <c r="F497" s="42">
        <f t="shared" ref="F497:F498" si="279">(D497*E497)/100</f>
        <v>1077698181939</v>
      </c>
      <c r="G497" s="39"/>
      <c r="H497" s="36"/>
      <c r="I497" s="36"/>
      <c r="J497" s="36"/>
      <c r="K497" s="36">
        <v>350000000</v>
      </c>
      <c r="L497" s="36"/>
      <c r="M497" s="36"/>
      <c r="N497" s="36"/>
      <c r="O497" s="36"/>
      <c r="P497" s="36"/>
      <c r="Q497" s="36"/>
      <c r="R497" s="37">
        <f t="shared" ref="R497:R498" si="280">SUM(G497:Q497)</f>
        <v>350000000</v>
      </c>
      <c r="S497" s="115">
        <f t="shared" si="278"/>
        <v>1077348181939</v>
      </c>
      <c r="T497" s="38">
        <f>D497</f>
        <v>1077698181939</v>
      </c>
      <c r="U497" s="34">
        <v>0</v>
      </c>
      <c r="V497" s="33">
        <v>0</v>
      </c>
      <c r="W497" s="33">
        <v>0.94</v>
      </c>
      <c r="X497" s="33">
        <v>0.94</v>
      </c>
      <c r="Y497" s="33">
        <f t="shared" ref="Y497:Y498" si="281">1-0.12</f>
        <v>0.88</v>
      </c>
      <c r="Z497" s="33">
        <f t="shared" ref="Z497:Z498" si="282">1-0.15</f>
        <v>0.85</v>
      </c>
      <c r="AA497" s="33">
        <f t="shared" ref="AA497:AA498" si="283">1-0.25</f>
        <v>0.75</v>
      </c>
      <c r="AB497" s="33">
        <f t="shared" ref="AB497:AB498" si="284">1-0.15</f>
        <v>0.85</v>
      </c>
      <c r="AC497" s="33">
        <f t="shared" ref="AC497:AC498" si="285">1-0.25</f>
        <v>0.75</v>
      </c>
      <c r="AD497" s="33">
        <f t="shared" ref="AD497:AD498" si="286">1-0.15</f>
        <v>0.85</v>
      </c>
      <c r="AE497" s="35">
        <f t="shared" ref="AE497:AE498" si="287">1-0.3</f>
        <v>0.7</v>
      </c>
      <c r="AF497" s="72">
        <v>560651347400</v>
      </c>
      <c r="AG497" s="73">
        <v>607615961651</v>
      </c>
    </row>
    <row r="498" spans="2:33" ht="25.15" customHeight="1" thickBot="1" x14ac:dyDescent="0.6">
      <c r="B498" s="51" t="s">
        <v>712</v>
      </c>
      <c r="C498" s="177" t="s">
        <v>713</v>
      </c>
      <c r="D498" s="44"/>
      <c r="E498" s="42">
        <v>100</v>
      </c>
      <c r="F498" s="42">
        <f t="shared" si="279"/>
        <v>0</v>
      </c>
      <c r="G498" s="39"/>
      <c r="H498" s="36"/>
      <c r="I498" s="36"/>
      <c r="J498" s="36">
        <v>20000000</v>
      </c>
      <c r="K498" s="36"/>
      <c r="L498" s="36"/>
      <c r="M498" s="36"/>
      <c r="N498" s="36"/>
      <c r="O498" s="36"/>
      <c r="P498" s="36"/>
      <c r="Q498" s="36"/>
      <c r="R498" s="37">
        <f t="shared" si="280"/>
        <v>20000000</v>
      </c>
      <c r="S498" s="115">
        <f t="shared" si="278"/>
        <v>0</v>
      </c>
      <c r="T498" s="38">
        <f>D498</f>
        <v>0</v>
      </c>
      <c r="U498" s="34">
        <v>0</v>
      </c>
      <c r="V498" s="33">
        <v>0</v>
      </c>
      <c r="W498" s="33">
        <v>0.94</v>
      </c>
      <c r="X498" s="33">
        <v>0.94</v>
      </c>
      <c r="Y498" s="33">
        <f t="shared" si="281"/>
        <v>0.88</v>
      </c>
      <c r="Z498" s="33">
        <f t="shared" si="282"/>
        <v>0.85</v>
      </c>
      <c r="AA498" s="33">
        <f t="shared" si="283"/>
        <v>0.75</v>
      </c>
      <c r="AB498" s="33">
        <f t="shared" si="284"/>
        <v>0.85</v>
      </c>
      <c r="AC498" s="33">
        <f t="shared" si="285"/>
        <v>0.75</v>
      </c>
      <c r="AD498" s="33">
        <f t="shared" si="286"/>
        <v>0.85</v>
      </c>
      <c r="AE498" s="35">
        <f t="shared" si="287"/>
        <v>0.7</v>
      </c>
      <c r="AF498" s="72">
        <f>IF(T498&gt;R498,(R498*0.94),T498*0.94)</f>
        <v>0</v>
      </c>
      <c r="AG498" s="73">
        <f>D498-AF498</f>
        <v>0</v>
      </c>
    </row>
    <row r="499" spans="2:33" ht="21.6" customHeight="1" x14ac:dyDescent="0.55000000000000004">
      <c r="B499" s="129" t="s">
        <v>121</v>
      </c>
      <c r="C499" s="161" t="s">
        <v>714</v>
      </c>
      <c r="D499" s="146"/>
      <c r="E499" s="146"/>
      <c r="F499" s="146"/>
      <c r="G499" s="52"/>
      <c r="H499" s="52"/>
      <c r="I499" s="52"/>
      <c r="J499" s="52"/>
      <c r="K499" s="52"/>
      <c r="L499" s="52"/>
      <c r="M499" s="52"/>
      <c r="N499" s="52"/>
      <c r="O499" s="52"/>
      <c r="P499" s="52"/>
      <c r="Q499" s="52"/>
      <c r="R499" s="53"/>
      <c r="S499" s="53"/>
      <c r="T499" s="54"/>
      <c r="U499" s="53"/>
      <c r="V499" s="53"/>
      <c r="W499" s="53"/>
      <c r="X499" s="53"/>
      <c r="Y499" s="53"/>
      <c r="Z499" s="53"/>
      <c r="AA499" s="53"/>
      <c r="AB499" s="53"/>
      <c r="AC499" s="53"/>
      <c r="AD499" s="53"/>
      <c r="AE499" s="53"/>
      <c r="AF499" s="53"/>
      <c r="AG499" s="58"/>
    </row>
    <row r="500" spans="2:33" ht="21.6" customHeight="1" x14ac:dyDescent="0.55000000000000004">
      <c r="B500" s="50" t="s">
        <v>165</v>
      </c>
      <c r="C500" s="164" t="s">
        <v>715</v>
      </c>
      <c r="D500" s="40"/>
      <c r="E500" s="40"/>
      <c r="F500" s="40"/>
      <c r="G500" s="52"/>
      <c r="H500" s="52"/>
      <c r="I500" s="52"/>
      <c r="J500" s="52"/>
      <c r="K500" s="52"/>
      <c r="L500" s="52"/>
      <c r="M500" s="52"/>
      <c r="N500" s="52"/>
      <c r="O500" s="52"/>
      <c r="P500" s="52"/>
      <c r="Q500" s="52"/>
      <c r="R500" s="53"/>
      <c r="S500" s="53"/>
      <c r="T500" s="54"/>
      <c r="U500" s="53"/>
      <c r="V500" s="53"/>
      <c r="W500" s="53"/>
      <c r="X500" s="53"/>
      <c r="Y500" s="53"/>
      <c r="Z500" s="53"/>
      <c r="AA500" s="53"/>
      <c r="AB500" s="53"/>
      <c r="AC500" s="53"/>
      <c r="AD500" s="53"/>
      <c r="AE500" s="53"/>
      <c r="AF500" s="53"/>
      <c r="AG500" s="58"/>
    </row>
    <row r="501" spans="2:33" ht="21.6" customHeight="1" x14ac:dyDescent="0.55000000000000004">
      <c r="B501" s="50" t="s">
        <v>235</v>
      </c>
      <c r="C501" s="178" t="s">
        <v>716</v>
      </c>
      <c r="D501" s="40"/>
      <c r="E501" s="40"/>
      <c r="F501" s="40"/>
      <c r="G501" s="52"/>
      <c r="H501" s="52"/>
      <c r="I501" s="52"/>
      <c r="J501" s="52"/>
      <c r="K501" s="52"/>
      <c r="L501" s="52"/>
      <c r="M501" s="52"/>
      <c r="N501" s="52"/>
      <c r="O501" s="52"/>
      <c r="P501" s="52"/>
      <c r="Q501" s="52"/>
      <c r="R501" s="53"/>
      <c r="S501" s="53"/>
      <c r="T501" s="54"/>
      <c r="U501" s="53"/>
      <c r="V501" s="53"/>
      <c r="W501" s="53"/>
      <c r="X501" s="53"/>
      <c r="Y501" s="53"/>
      <c r="Z501" s="53"/>
      <c r="AA501" s="53"/>
      <c r="AB501" s="53"/>
      <c r="AC501" s="53"/>
      <c r="AD501" s="53"/>
      <c r="AE501" s="53"/>
      <c r="AF501" s="53"/>
      <c r="AG501" s="58"/>
    </row>
    <row r="502" spans="2:33" ht="21.6" customHeight="1" thickBot="1" x14ac:dyDescent="0.6">
      <c r="B502" s="51" t="s">
        <v>122</v>
      </c>
      <c r="C502" s="179" t="s">
        <v>717</v>
      </c>
      <c r="D502" s="63">
        <f>-(D496+D497+D498+D499+D500+D501)*1.5%</f>
        <v>-16253408385.57</v>
      </c>
      <c r="E502" s="40"/>
      <c r="F502" s="40"/>
      <c r="G502" s="52"/>
      <c r="H502" s="52"/>
      <c r="I502" s="52"/>
      <c r="J502" s="52"/>
      <c r="K502" s="52"/>
      <c r="L502" s="52"/>
      <c r="M502" s="52"/>
      <c r="N502" s="52"/>
      <c r="O502" s="52"/>
      <c r="P502" s="52"/>
      <c r="Q502" s="52"/>
      <c r="R502" s="53"/>
      <c r="S502" s="53"/>
      <c r="T502" s="54"/>
      <c r="U502" s="53"/>
      <c r="V502" s="53"/>
      <c r="W502" s="53"/>
      <c r="X502" s="53"/>
      <c r="Y502" s="53"/>
      <c r="Z502" s="53"/>
      <c r="AA502" s="53"/>
      <c r="AB502" s="53"/>
      <c r="AC502" s="53"/>
      <c r="AD502" s="53"/>
      <c r="AE502" s="53"/>
      <c r="AF502" s="53"/>
      <c r="AG502" s="59"/>
    </row>
    <row r="503" spans="2:33" ht="35.450000000000003" customHeight="1" thickBot="1" x14ac:dyDescent="0.25">
      <c r="B503" s="48" t="s">
        <v>237</v>
      </c>
      <c r="C503" s="61" t="s">
        <v>827</v>
      </c>
      <c r="D503" s="122">
        <f>SUM(D496:D502)</f>
        <v>1067307150652.4301</v>
      </c>
      <c r="E503" s="82"/>
      <c r="F503" s="122">
        <f>SUM(F496:F502)</f>
        <v>1083560559038</v>
      </c>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14"/>
      <c r="AE503" s="14"/>
      <c r="AF503" s="14"/>
      <c r="AG503" s="60">
        <f>SUM(AG496:AG502)</f>
        <v>613478338750</v>
      </c>
    </row>
    <row r="505" spans="2:33" ht="13.5" thickBot="1" x14ac:dyDescent="0.25"/>
    <row r="506" spans="2:33" ht="22.15" customHeight="1" thickBot="1" x14ac:dyDescent="0.6">
      <c r="B506" s="713" t="s">
        <v>848</v>
      </c>
      <c r="C506" s="714" t="s">
        <v>266</v>
      </c>
      <c r="D506" s="735" t="s">
        <v>803</v>
      </c>
      <c r="E506" s="716" t="s">
        <v>6</v>
      </c>
      <c r="F506" s="716" t="s">
        <v>630</v>
      </c>
      <c r="G506" s="721" t="s">
        <v>238</v>
      </c>
      <c r="H506" s="722"/>
      <c r="I506" s="722"/>
      <c r="J506" s="722"/>
      <c r="K506" s="722"/>
      <c r="L506" s="722"/>
      <c r="M506" s="722"/>
      <c r="N506" s="722"/>
      <c r="O506" s="722"/>
      <c r="P506" s="722"/>
      <c r="Q506" s="722"/>
      <c r="R506" s="722"/>
      <c r="S506" s="114"/>
      <c r="T506" s="705" t="s">
        <v>632</v>
      </c>
      <c r="U506" s="729" t="s">
        <v>633</v>
      </c>
      <c r="V506" s="729"/>
      <c r="W506" s="729"/>
      <c r="X506" s="729"/>
      <c r="Y506" s="729"/>
      <c r="Z506" s="729"/>
      <c r="AA506" s="729"/>
      <c r="AB506" s="729"/>
      <c r="AC506" s="729"/>
      <c r="AD506" s="729"/>
      <c r="AE506" s="729"/>
      <c r="AF506" s="705" t="s">
        <v>634</v>
      </c>
      <c r="AG506" s="711" t="s">
        <v>635</v>
      </c>
    </row>
    <row r="507" spans="2:33" ht="13.15" customHeight="1" x14ac:dyDescent="0.2">
      <c r="B507" s="672"/>
      <c r="C507" s="715"/>
      <c r="D507" s="672"/>
      <c r="E507" s="717"/>
      <c r="F507" s="717"/>
      <c r="G507" s="723" t="s">
        <v>239</v>
      </c>
      <c r="H507" s="726" t="s">
        <v>240</v>
      </c>
      <c r="I507" s="726" t="s">
        <v>241</v>
      </c>
      <c r="J507" s="726" t="s">
        <v>243</v>
      </c>
      <c r="K507" s="726" t="s">
        <v>242</v>
      </c>
      <c r="L507" s="726" t="s">
        <v>248</v>
      </c>
      <c r="M507" s="726" t="s">
        <v>249</v>
      </c>
      <c r="N507" s="726" t="s">
        <v>247</v>
      </c>
      <c r="O507" s="726" t="s">
        <v>246</v>
      </c>
      <c r="P507" s="726" t="s">
        <v>245</v>
      </c>
      <c r="Q507" s="726" t="s">
        <v>244</v>
      </c>
      <c r="R507" s="730" t="s">
        <v>250</v>
      </c>
      <c r="S507" s="723" t="s">
        <v>636</v>
      </c>
      <c r="T507" s="706" t="s">
        <v>269</v>
      </c>
      <c r="U507" s="708" t="s">
        <v>270</v>
      </c>
      <c r="V507" s="708" t="s">
        <v>240</v>
      </c>
      <c r="W507" s="708" t="s">
        <v>271</v>
      </c>
      <c r="X507" s="708" t="s">
        <v>272</v>
      </c>
      <c r="Y507" s="708" t="s">
        <v>273</v>
      </c>
      <c r="Z507" s="708" t="s">
        <v>274</v>
      </c>
      <c r="AA507" s="708" t="s">
        <v>275</v>
      </c>
      <c r="AB507" s="708" t="s">
        <v>276</v>
      </c>
      <c r="AC507" s="708" t="s">
        <v>277</v>
      </c>
      <c r="AD507" s="708" t="s">
        <v>278</v>
      </c>
      <c r="AE507" s="718" t="s">
        <v>279</v>
      </c>
      <c r="AF507" s="706"/>
      <c r="AG507" s="712"/>
    </row>
    <row r="508" spans="2:33" ht="39" customHeight="1" x14ac:dyDescent="0.2">
      <c r="B508" s="672"/>
      <c r="C508" s="715"/>
      <c r="D508" s="672"/>
      <c r="E508" s="717"/>
      <c r="F508" s="717"/>
      <c r="G508" s="724"/>
      <c r="H508" s="727"/>
      <c r="I508" s="727"/>
      <c r="J508" s="727"/>
      <c r="K508" s="727"/>
      <c r="L508" s="727"/>
      <c r="M508" s="727"/>
      <c r="N508" s="727"/>
      <c r="O508" s="727"/>
      <c r="P508" s="727"/>
      <c r="Q508" s="727"/>
      <c r="R508" s="731"/>
      <c r="S508" s="724"/>
      <c r="T508" s="706"/>
      <c r="U508" s="709"/>
      <c r="V508" s="709"/>
      <c r="W508" s="709"/>
      <c r="X508" s="709"/>
      <c r="Y508" s="709"/>
      <c r="Z508" s="709"/>
      <c r="AA508" s="709"/>
      <c r="AB508" s="709"/>
      <c r="AC508" s="709"/>
      <c r="AD508" s="709"/>
      <c r="AE508" s="719"/>
      <c r="AF508" s="706"/>
      <c r="AG508" s="712"/>
    </row>
    <row r="509" spans="2:33" ht="61.15" customHeight="1" thickBot="1" x14ac:dyDescent="0.25">
      <c r="B509" s="672"/>
      <c r="C509" s="715"/>
      <c r="D509" s="672"/>
      <c r="E509" s="717"/>
      <c r="F509" s="717"/>
      <c r="G509" s="725"/>
      <c r="H509" s="728"/>
      <c r="I509" s="728"/>
      <c r="J509" s="728"/>
      <c r="K509" s="728"/>
      <c r="L509" s="728"/>
      <c r="M509" s="728"/>
      <c r="N509" s="728"/>
      <c r="O509" s="728"/>
      <c r="P509" s="728"/>
      <c r="Q509" s="728"/>
      <c r="R509" s="732"/>
      <c r="S509" s="725"/>
      <c r="T509" s="706"/>
      <c r="U509" s="710"/>
      <c r="V509" s="710"/>
      <c r="W509" s="710"/>
      <c r="X509" s="710"/>
      <c r="Y509" s="710"/>
      <c r="Z509" s="710"/>
      <c r="AA509" s="710"/>
      <c r="AB509" s="710"/>
      <c r="AC509" s="710"/>
      <c r="AD509" s="710"/>
      <c r="AE509" s="720"/>
      <c r="AF509" s="707"/>
      <c r="AG509" s="712"/>
    </row>
    <row r="510" spans="2:33" ht="25.15" customHeight="1" x14ac:dyDescent="0.55000000000000004">
      <c r="B510" s="165" t="s">
        <v>719</v>
      </c>
      <c r="C510" s="172" t="s">
        <v>1900</v>
      </c>
      <c r="D510" s="43"/>
      <c r="E510" s="41">
        <v>100</v>
      </c>
      <c r="F510" s="41">
        <f>(D510*E510)/100</f>
        <v>0</v>
      </c>
      <c r="G510" s="66"/>
      <c r="H510" s="67"/>
      <c r="I510" s="67"/>
      <c r="J510" s="67"/>
      <c r="K510" s="67"/>
      <c r="L510" s="67"/>
      <c r="M510" s="67"/>
      <c r="N510" s="67"/>
      <c r="O510" s="67"/>
      <c r="P510" s="67"/>
      <c r="Q510" s="67">
        <v>550000000</v>
      </c>
      <c r="R510" s="68">
        <f>SUM(G510:Q510)</f>
        <v>550000000</v>
      </c>
      <c r="S510" s="115">
        <f t="shared" ref="S510:S511" si="288">IF(R510&gt;T510,0,T510-R510)</f>
        <v>0</v>
      </c>
      <c r="T510" s="38">
        <f>D510</f>
        <v>0</v>
      </c>
      <c r="U510" s="69">
        <v>0</v>
      </c>
      <c r="V510" s="70">
        <v>0</v>
      </c>
      <c r="W510" s="70">
        <v>0.94</v>
      </c>
      <c r="X510" s="70">
        <v>0.94</v>
      </c>
      <c r="Y510" s="70">
        <f>1-0.12</f>
        <v>0.88</v>
      </c>
      <c r="Z510" s="70">
        <f>1-0.15</f>
        <v>0.85</v>
      </c>
      <c r="AA510" s="70">
        <f>1-0.25</f>
        <v>0.75</v>
      </c>
      <c r="AB510" s="70">
        <f>1-0.15</f>
        <v>0.85</v>
      </c>
      <c r="AC510" s="70">
        <f>1-0.25</f>
        <v>0.75</v>
      </c>
      <c r="AD510" s="70">
        <f>1-0.15</f>
        <v>0.85</v>
      </c>
      <c r="AE510" s="71">
        <f>1-0.3</f>
        <v>0.7</v>
      </c>
      <c r="AF510" s="72">
        <f>IF(T510&gt;R510,(R510*0.7),T510*0.7)</f>
        <v>0</v>
      </c>
      <c r="AG510" s="117">
        <f>IF(G510&gt;0,T510-G510,D510-AF510)</f>
        <v>0</v>
      </c>
    </row>
    <row r="511" spans="2:33" ht="25.15" customHeight="1" thickBot="1" x14ac:dyDescent="0.6">
      <c r="B511" s="167" t="s">
        <v>720</v>
      </c>
      <c r="C511" s="136" t="s">
        <v>1901</v>
      </c>
      <c r="D511" s="44"/>
      <c r="E511" s="42">
        <v>100</v>
      </c>
      <c r="F511" s="42">
        <f t="shared" ref="F511" si="289">(D511*E511)/100</f>
        <v>0</v>
      </c>
      <c r="G511" s="39"/>
      <c r="H511" s="36"/>
      <c r="I511" s="36"/>
      <c r="J511" s="36"/>
      <c r="K511" s="36">
        <v>350000000</v>
      </c>
      <c r="L511" s="36"/>
      <c r="M511" s="36"/>
      <c r="N511" s="36"/>
      <c r="O511" s="36"/>
      <c r="P511" s="36"/>
      <c r="Q511" s="36"/>
      <c r="R511" s="37">
        <f t="shared" ref="R511" si="290">SUM(G511:Q511)</f>
        <v>350000000</v>
      </c>
      <c r="S511" s="115">
        <f t="shared" si="288"/>
        <v>0</v>
      </c>
      <c r="T511" s="38">
        <f>D511</f>
        <v>0</v>
      </c>
      <c r="U511" s="34">
        <v>0</v>
      </c>
      <c r="V511" s="33">
        <v>0</v>
      </c>
      <c r="W511" s="33">
        <v>0.94</v>
      </c>
      <c r="X511" s="33">
        <v>0.94</v>
      </c>
      <c r="Y511" s="33">
        <f t="shared" ref="Y511" si="291">1-0.12</f>
        <v>0.88</v>
      </c>
      <c r="Z511" s="33">
        <f t="shared" ref="Z511" si="292">1-0.15</f>
        <v>0.85</v>
      </c>
      <c r="AA511" s="33">
        <f t="shared" ref="AA511" si="293">1-0.25</f>
        <v>0.75</v>
      </c>
      <c r="AB511" s="33">
        <f t="shared" ref="AB511" si="294">1-0.15</f>
        <v>0.85</v>
      </c>
      <c r="AC511" s="33">
        <f t="shared" ref="AC511" si="295">1-0.25</f>
        <v>0.75</v>
      </c>
      <c r="AD511" s="33">
        <f t="shared" ref="AD511" si="296">1-0.15</f>
        <v>0.85</v>
      </c>
      <c r="AE511" s="35">
        <f t="shared" ref="AE511" si="297">1-0.3</f>
        <v>0.7</v>
      </c>
      <c r="AF511" s="72">
        <f>IF(T511&gt;R511,(R511*0.88),T511*0.88)</f>
        <v>0</v>
      </c>
      <c r="AG511" s="73">
        <f>D511-AF511</f>
        <v>0</v>
      </c>
    </row>
    <row r="512" spans="2:33" ht="25.15" customHeight="1" thickBot="1" x14ac:dyDescent="0.6">
      <c r="B512" s="49" t="s">
        <v>721</v>
      </c>
      <c r="C512" s="176" t="s">
        <v>722</v>
      </c>
      <c r="D512" s="162"/>
      <c r="E512" s="163"/>
      <c r="F512" s="163"/>
      <c r="G512" s="39"/>
      <c r="H512" s="36"/>
      <c r="I512" s="36"/>
      <c r="J512" s="36"/>
      <c r="K512" s="36"/>
      <c r="L512" s="36"/>
      <c r="M512" s="36"/>
      <c r="N512" s="36"/>
      <c r="O512" s="36"/>
      <c r="P512" s="36"/>
      <c r="Q512" s="36"/>
      <c r="R512" s="37"/>
      <c r="S512" s="115"/>
      <c r="T512" s="38"/>
      <c r="U512" s="34"/>
      <c r="V512" s="33"/>
      <c r="W512" s="33"/>
      <c r="X512" s="33"/>
      <c r="Y512" s="33"/>
      <c r="Z512" s="33"/>
      <c r="AA512" s="33"/>
      <c r="AB512" s="33"/>
      <c r="AC512" s="33"/>
      <c r="AD512" s="33"/>
      <c r="AE512" s="35"/>
      <c r="AF512" s="72"/>
      <c r="AG512" s="73"/>
    </row>
    <row r="513" spans="2:33" ht="21.6" customHeight="1" x14ac:dyDescent="0.55000000000000004">
      <c r="B513" s="50" t="s">
        <v>121</v>
      </c>
      <c r="C513" s="164" t="s">
        <v>723</v>
      </c>
      <c r="D513" s="119"/>
      <c r="E513" s="120"/>
      <c r="F513" s="120"/>
      <c r="G513" s="52"/>
      <c r="H513" s="52"/>
      <c r="I513" s="52"/>
      <c r="J513" s="52"/>
      <c r="K513" s="52"/>
      <c r="L513" s="52"/>
      <c r="M513" s="52"/>
      <c r="N513" s="52"/>
      <c r="O513" s="52"/>
      <c r="P513" s="52"/>
      <c r="Q513" s="52"/>
      <c r="R513" s="53"/>
      <c r="S513" s="53"/>
      <c r="T513" s="54"/>
      <c r="U513" s="53"/>
      <c r="V513" s="53"/>
      <c r="W513" s="53"/>
      <c r="X513" s="53"/>
      <c r="Y513" s="53"/>
      <c r="Z513" s="53"/>
      <c r="AA513" s="53"/>
      <c r="AB513" s="53"/>
      <c r="AC513" s="53"/>
      <c r="AD513" s="53"/>
      <c r="AE513" s="53"/>
      <c r="AF513" s="53"/>
      <c r="AG513" s="58"/>
    </row>
    <row r="514" spans="2:33" ht="21.6" customHeight="1" x14ac:dyDescent="0.55000000000000004">
      <c r="B514" s="50" t="s">
        <v>165</v>
      </c>
      <c r="C514" s="164" t="s">
        <v>724</v>
      </c>
      <c r="D514" s="62"/>
      <c r="E514" s="120"/>
      <c r="F514" s="120"/>
      <c r="G514" s="52"/>
      <c r="H514" s="52"/>
      <c r="I514" s="52"/>
      <c r="J514" s="52"/>
      <c r="K514" s="52"/>
      <c r="L514" s="52"/>
      <c r="M514" s="52"/>
      <c r="N514" s="52"/>
      <c r="O514" s="52"/>
      <c r="P514" s="52"/>
      <c r="Q514" s="52"/>
      <c r="R514" s="53"/>
      <c r="S514" s="53"/>
      <c r="T514" s="54"/>
      <c r="U514" s="53"/>
      <c r="V514" s="53"/>
      <c r="W514" s="53"/>
      <c r="X514" s="53"/>
      <c r="Y514" s="53"/>
      <c r="Z514" s="53"/>
      <c r="AA514" s="53"/>
      <c r="AB514" s="53"/>
      <c r="AC514" s="53"/>
      <c r="AD514" s="53"/>
      <c r="AE514" s="53"/>
      <c r="AF514" s="53"/>
      <c r="AG514" s="58"/>
    </row>
    <row r="515" spans="2:33" ht="21.6" customHeight="1" x14ac:dyDescent="0.55000000000000004">
      <c r="B515" s="50" t="s">
        <v>235</v>
      </c>
      <c r="C515" s="164" t="s">
        <v>725</v>
      </c>
      <c r="D515" s="62"/>
      <c r="E515" s="120"/>
      <c r="F515" s="120"/>
      <c r="G515" s="52"/>
      <c r="H515" s="52"/>
      <c r="I515" s="52"/>
      <c r="J515" s="52"/>
      <c r="K515" s="52"/>
      <c r="L515" s="52"/>
      <c r="M515" s="52"/>
      <c r="N515" s="52"/>
      <c r="O515" s="52"/>
      <c r="P515" s="52"/>
      <c r="Q515" s="52"/>
      <c r="R515" s="53"/>
      <c r="S515" s="53"/>
      <c r="T515" s="54"/>
      <c r="U515" s="53"/>
      <c r="V515" s="53"/>
      <c r="W515" s="53"/>
      <c r="X515" s="53"/>
      <c r="Y515" s="53"/>
      <c r="Z515" s="53"/>
      <c r="AA515" s="53"/>
      <c r="AB515" s="53"/>
      <c r="AC515" s="53"/>
      <c r="AD515" s="53"/>
      <c r="AE515" s="53"/>
      <c r="AF515" s="53"/>
      <c r="AG515" s="58"/>
    </row>
    <row r="516" spans="2:33" ht="21.6" customHeight="1" thickBot="1" x14ac:dyDescent="0.6">
      <c r="B516" s="51" t="s">
        <v>122</v>
      </c>
      <c r="C516" s="177" t="s">
        <v>726</v>
      </c>
      <c r="D516" s="63">
        <f>-(D510+D511+D512+D513+D514+D515)*1.5%</f>
        <v>0</v>
      </c>
      <c r="E516" s="121"/>
      <c r="F516" s="121"/>
      <c r="G516" s="52"/>
      <c r="H516" s="52"/>
      <c r="I516" s="52"/>
      <c r="J516" s="52"/>
      <c r="K516" s="52"/>
      <c r="L516" s="52"/>
      <c r="M516" s="52"/>
      <c r="N516" s="52"/>
      <c r="O516" s="52"/>
      <c r="P516" s="52"/>
      <c r="Q516" s="52"/>
      <c r="R516" s="53"/>
      <c r="S516" s="53"/>
      <c r="T516" s="54"/>
      <c r="U516" s="53"/>
      <c r="V516" s="53"/>
      <c r="W516" s="53"/>
      <c r="X516" s="53"/>
      <c r="Y516" s="53"/>
      <c r="Z516" s="53"/>
      <c r="AA516" s="53"/>
      <c r="AB516" s="53"/>
      <c r="AC516" s="53"/>
      <c r="AD516" s="53"/>
      <c r="AE516" s="53"/>
      <c r="AF516" s="53"/>
      <c r="AG516" s="59"/>
    </row>
    <row r="517" spans="2:33" ht="35.450000000000003" customHeight="1" thickBot="1" x14ac:dyDescent="0.25">
      <c r="B517" s="48" t="s">
        <v>237</v>
      </c>
      <c r="C517" s="61" t="s">
        <v>826</v>
      </c>
      <c r="D517" s="122">
        <f>SUM(D510:D516)</f>
        <v>0</v>
      </c>
      <c r="E517" s="82"/>
      <c r="F517" s="122">
        <f>SUM(F510:F516)</f>
        <v>0</v>
      </c>
      <c r="G517" s="14"/>
      <c r="H517" s="14"/>
      <c r="I517" s="14"/>
      <c r="J517" s="14"/>
      <c r="K517" s="14"/>
      <c r="L517" s="14"/>
      <c r="M517" s="14"/>
      <c r="N517" s="14"/>
      <c r="O517" s="14"/>
      <c r="P517" s="14"/>
      <c r="Q517" s="14"/>
      <c r="R517" s="14"/>
      <c r="S517" s="14"/>
      <c r="T517" s="14"/>
      <c r="U517" s="14"/>
      <c r="V517" s="14"/>
      <c r="W517" s="14"/>
      <c r="X517" s="14"/>
      <c r="Y517" s="14"/>
      <c r="Z517" s="14"/>
      <c r="AA517" s="14"/>
      <c r="AB517" s="14"/>
      <c r="AC517" s="14"/>
      <c r="AD517" s="14"/>
      <c r="AE517" s="14"/>
      <c r="AF517" s="14"/>
      <c r="AG517" s="60">
        <f>SUM(AG510:AG516)</f>
        <v>0</v>
      </c>
    </row>
    <row r="519" spans="2:33" ht="13.5" thickBot="1" x14ac:dyDescent="0.25"/>
    <row r="520" spans="2:33" ht="22.15" customHeight="1" thickBot="1" x14ac:dyDescent="0.6">
      <c r="B520" s="713" t="s">
        <v>848</v>
      </c>
      <c r="C520" s="714" t="s">
        <v>266</v>
      </c>
      <c r="D520" s="735" t="s">
        <v>803</v>
      </c>
      <c r="E520" s="716" t="s">
        <v>6</v>
      </c>
      <c r="F520" s="716" t="s">
        <v>630</v>
      </c>
      <c r="G520" s="721" t="s">
        <v>238</v>
      </c>
      <c r="H520" s="722"/>
      <c r="I520" s="722"/>
      <c r="J520" s="722"/>
      <c r="K520" s="722"/>
      <c r="L520" s="722"/>
      <c r="M520" s="722"/>
      <c r="N520" s="722"/>
      <c r="O520" s="722"/>
      <c r="P520" s="722"/>
      <c r="Q520" s="722"/>
      <c r="R520" s="722"/>
      <c r="S520" s="114"/>
      <c r="T520" s="705" t="s">
        <v>632</v>
      </c>
      <c r="U520" s="729" t="s">
        <v>633</v>
      </c>
      <c r="V520" s="729"/>
      <c r="W520" s="729"/>
      <c r="X520" s="729"/>
      <c r="Y520" s="729"/>
      <c r="Z520" s="729"/>
      <c r="AA520" s="729"/>
      <c r="AB520" s="729"/>
      <c r="AC520" s="729"/>
      <c r="AD520" s="729"/>
      <c r="AE520" s="729"/>
      <c r="AF520" s="705" t="s">
        <v>634</v>
      </c>
      <c r="AG520" s="711" t="s">
        <v>635</v>
      </c>
    </row>
    <row r="521" spans="2:33" ht="13.15" customHeight="1" x14ac:dyDescent="0.2">
      <c r="B521" s="672"/>
      <c r="C521" s="715"/>
      <c r="D521" s="672"/>
      <c r="E521" s="717"/>
      <c r="F521" s="717"/>
      <c r="G521" s="723" t="s">
        <v>239</v>
      </c>
      <c r="H521" s="726" t="s">
        <v>240</v>
      </c>
      <c r="I521" s="726" t="s">
        <v>241</v>
      </c>
      <c r="J521" s="726" t="s">
        <v>243</v>
      </c>
      <c r="K521" s="726" t="s">
        <v>242</v>
      </c>
      <c r="L521" s="726" t="s">
        <v>248</v>
      </c>
      <c r="M521" s="726" t="s">
        <v>249</v>
      </c>
      <c r="N521" s="726" t="s">
        <v>247</v>
      </c>
      <c r="O521" s="726" t="s">
        <v>246</v>
      </c>
      <c r="P521" s="726" t="s">
        <v>245</v>
      </c>
      <c r="Q521" s="726" t="s">
        <v>244</v>
      </c>
      <c r="R521" s="730" t="s">
        <v>250</v>
      </c>
      <c r="S521" s="723" t="s">
        <v>636</v>
      </c>
      <c r="T521" s="706" t="s">
        <v>269</v>
      </c>
      <c r="U521" s="708" t="s">
        <v>270</v>
      </c>
      <c r="V521" s="708" t="s">
        <v>240</v>
      </c>
      <c r="W521" s="708" t="s">
        <v>271</v>
      </c>
      <c r="X521" s="708" t="s">
        <v>272</v>
      </c>
      <c r="Y521" s="708" t="s">
        <v>273</v>
      </c>
      <c r="Z521" s="708" t="s">
        <v>274</v>
      </c>
      <c r="AA521" s="708" t="s">
        <v>275</v>
      </c>
      <c r="AB521" s="708" t="s">
        <v>276</v>
      </c>
      <c r="AC521" s="708" t="s">
        <v>277</v>
      </c>
      <c r="AD521" s="708" t="s">
        <v>278</v>
      </c>
      <c r="AE521" s="718" t="s">
        <v>279</v>
      </c>
      <c r="AF521" s="706"/>
      <c r="AG521" s="712"/>
    </row>
    <row r="522" spans="2:33" ht="39" customHeight="1" x14ac:dyDescent="0.2">
      <c r="B522" s="672"/>
      <c r="C522" s="715"/>
      <c r="D522" s="672"/>
      <c r="E522" s="717"/>
      <c r="F522" s="717"/>
      <c r="G522" s="724"/>
      <c r="H522" s="727"/>
      <c r="I522" s="727"/>
      <c r="J522" s="727"/>
      <c r="K522" s="727"/>
      <c r="L522" s="727"/>
      <c r="M522" s="727"/>
      <c r="N522" s="727"/>
      <c r="O522" s="727"/>
      <c r="P522" s="727"/>
      <c r="Q522" s="727"/>
      <c r="R522" s="731"/>
      <c r="S522" s="724"/>
      <c r="T522" s="706"/>
      <c r="U522" s="709"/>
      <c r="V522" s="709"/>
      <c r="W522" s="709"/>
      <c r="X522" s="709"/>
      <c r="Y522" s="709"/>
      <c r="Z522" s="709"/>
      <c r="AA522" s="709"/>
      <c r="AB522" s="709"/>
      <c r="AC522" s="709"/>
      <c r="AD522" s="709"/>
      <c r="AE522" s="719"/>
      <c r="AF522" s="706"/>
      <c r="AG522" s="712"/>
    </row>
    <row r="523" spans="2:33" ht="61.15" customHeight="1" thickBot="1" x14ac:dyDescent="0.25">
      <c r="B523" s="672"/>
      <c r="C523" s="715"/>
      <c r="D523" s="672"/>
      <c r="E523" s="717"/>
      <c r="F523" s="717"/>
      <c r="G523" s="725"/>
      <c r="H523" s="728"/>
      <c r="I523" s="728"/>
      <c r="J523" s="728"/>
      <c r="K523" s="728"/>
      <c r="L523" s="728"/>
      <c r="M523" s="728"/>
      <c r="N523" s="728"/>
      <c r="O523" s="728"/>
      <c r="P523" s="728"/>
      <c r="Q523" s="728"/>
      <c r="R523" s="732"/>
      <c r="S523" s="725"/>
      <c r="T523" s="706"/>
      <c r="U523" s="710"/>
      <c r="V523" s="710"/>
      <c r="W523" s="710"/>
      <c r="X523" s="710"/>
      <c r="Y523" s="710"/>
      <c r="Z523" s="710"/>
      <c r="AA523" s="710"/>
      <c r="AB523" s="710"/>
      <c r="AC523" s="710"/>
      <c r="AD523" s="710"/>
      <c r="AE523" s="720"/>
      <c r="AF523" s="707"/>
      <c r="AG523" s="712"/>
    </row>
    <row r="524" spans="2:33" ht="25.15" customHeight="1" x14ac:dyDescent="0.55000000000000004">
      <c r="B524" s="165" t="s">
        <v>728</v>
      </c>
      <c r="C524" s="172" t="s">
        <v>1902</v>
      </c>
      <c r="D524" s="43"/>
      <c r="E524" s="41">
        <v>100</v>
      </c>
      <c r="F524" s="41">
        <f>(D524*E524)/100</f>
        <v>0</v>
      </c>
      <c r="G524" s="66"/>
      <c r="H524" s="67"/>
      <c r="I524" s="67"/>
      <c r="J524" s="67"/>
      <c r="K524" s="67"/>
      <c r="L524" s="67"/>
      <c r="M524" s="67"/>
      <c r="N524" s="67"/>
      <c r="O524" s="67"/>
      <c r="P524" s="67"/>
      <c r="Q524" s="67">
        <v>550000000</v>
      </c>
      <c r="R524" s="68">
        <f>SUM(G524:Q524)</f>
        <v>550000000</v>
      </c>
      <c r="S524" s="115">
        <f t="shared" ref="S524:S525" si="298">IF(R524&gt;T524,0,T524-R524)</f>
        <v>0</v>
      </c>
      <c r="T524" s="38">
        <f>D524</f>
        <v>0</v>
      </c>
      <c r="U524" s="69">
        <v>0</v>
      </c>
      <c r="V524" s="70">
        <v>0</v>
      </c>
      <c r="W524" s="70">
        <v>0.94</v>
      </c>
      <c r="X524" s="70">
        <v>0.94</v>
      </c>
      <c r="Y524" s="70">
        <f>1-0.12</f>
        <v>0.88</v>
      </c>
      <c r="Z524" s="70">
        <f>1-0.15</f>
        <v>0.85</v>
      </c>
      <c r="AA524" s="70">
        <f>1-0.25</f>
        <v>0.75</v>
      </c>
      <c r="AB524" s="70">
        <f>1-0.15</f>
        <v>0.85</v>
      </c>
      <c r="AC524" s="70">
        <f>1-0.25</f>
        <v>0.75</v>
      </c>
      <c r="AD524" s="70">
        <f>1-0.15</f>
        <v>0.85</v>
      </c>
      <c r="AE524" s="71">
        <f>1-0.3</f>
        <v>0.7</v>
      </c>
      <c r="AF524" s="72">
        <f>IF(T524&gt;R524,(R524*0.7),T524*0.7)</f>
        <v>0</v>
      </c>
      <c r="AG524" s="117">
        <f>IF(G524&gt;0,T524-G524,D524-AF524)</f>
        <v>0</v>
      </c>
    </row>
    <row r="525" spans="2:33" ht="25.15" customHeight="1" thickBot="1" x14ac:dyDescent="0.6">
      <c r="B525" s="167" t="s">
        <v>729</v>
      </c>
      <c r="C525" s="136" t="s">
        <v>1944</v>
      </c>
      <c r="D525" s="44">
        <v>343916150970</v>
      </c>
      <c r="E525" s="42">
        <v>100</v>
      </c>
      <c r="F525" s="42">
        <f t="shared" ref="F525" si="299">(D525*E525)/100</f>
        <v>343916150970</v>
      </c>
      <c r="G525" s="39"/>
      <c r="H525" s="36"/>
      <c r="I525" s="36"/>
      <c r="J525" s="36"/>
      <c r="K525" s="36">
        <v>350000000</v>
      </c>
      <c r="L525" s="36"/>
      <c r="M525" s="36"/>
      <c r="N525" s="36"/>
      <c r="O525" s="36"/>
      <c r="P525" s="36"/>
      <c r="Q525" s="36"/>
      <c r="R525" s="37">
        <f t="shared" ref="R525" si="300">SUM(G525:Q525)</f>
        <v>350000000</v>
      </c>
      <c r="S525" s="115">
        <f t="shared" si="298"/>
        <v>343566150970</v>
      </c>
      <c r="T525" s="38">
        <f>D525</f>
        <v>343916150970</v>
      </c>
      <c r="U525" s="34">
        <v>0</v>
      </c>
      <c r="V525" s="33">
        <v>0</v>
      </c>
      <c r="W525" s="33">
        <v>0.94</v>
      </c>
      <c r="X525" s="33">
        <v>0.94</v>
      </c>
      <c r="Y525" s="33">
        <f t="shared" ref="Y525" si="301">1-0.12</f>
        <v>0.88</v>
      </c>
      <c r="Z525" s="33">
        <f t="shared" ref="Z525" si="302">1-0.15</f>
        <v>0.85</v>
      </c>
      <c r="AA525" s="33">
        <f t="shared" ref="AA525" si="303">1-0.25</f>
        <v>0.75</v>
      </c>
      <c r="AB525" s="33">
        <f t="shared" ref="AB525" si="304">1-0.15</f>
        <v>0.85</v>
      </c>
      <c r="AC525" s="33">
        <f t="shared" ref="AC525" si="305">1-0.25</f>
        <v>0.75</v>
      </c>
      <c r="AD525" s="33">
        <f t="shared" ref="AD525" si="306">1-0.15</f>
        <v>0.85</v>
      </c>
      <c r="AE525" s="35">
        <f t="shared" ref="AE525" si="307">1-0.3</f>
        <v>0.7</v>
      </c>
      <c r="AF525" s="72">
        <v>248194988563.5</v>
      </c>
      <c r="AG525" s="73">
        <v>132121849030.5</v>
      </c>
    </row>
    <row r="526" spans="2:33" ht="25.15" customHeight="1" thickBot="1" x14ac:dyDescent="0.6">
      <c r="B526" s="49" t="s">
        <v>730</v>
      </c>
      <c r="C526" s="176" t="s">
        <v>731</v>
      </c>
      <c r="D526" s="162"/>
      <c r="E526" s="163"/>
      <c r="F526" s="163"/>
      <c r="G526" s="39"/>
      <c r="H526" s="36"/>
      <c r="I526" s="36"/>
      <c r="J526" s="36"/>
      <c r="K526" s="36"/>
      <c r="L526" s="36"/>
      <c r="M526" s="36"/>
      <c r="N526" s="36"/>
      <c r="O526" s="36"/>
      <c r="P526" s="36"/>
      <c r="Q526" s="36"/>
      <c r="R526" s="37"/>
      <c r="S526" s="115"/>
      <c r="T526" s="38"/>
      <c r="U526" s="34"/>
      <c r="V526" s="33"/>
      <c r="W526" s="33"/>
      <c r="X526" s="33"/>
      <c r="Y526" s="33"/>
      <c r="Z526" s="33"/>
      <c r="AA526" s="33"/>
      <c r="AB526" s="33"/>
      <c r="AC526" s="33"/>
      <c r="AD526" s="33"/>
      <c r="AE526" s="35"/>
      <c r="AF526" s="72"/>
      <c r="AG526" s="73"/>
    </row>
    <row r="527" spans="2:33" ht="21.6" customHeight="1" x14ac:dyDescent="0.55000000000000004">
      <c r="B527" s="50" t="s">
        <v>121</v>
      </c>
      <c r="C527" s="164" t="s">
        <v>732</v>
      </c>
      <c r="D527" s="119"/>
      <c r="E527" s="120"/>
      <c r="F527" s="120"/>
      <c r="G527" s="52"/>
      <c r="H527" s="52"/>
      <c r="I527" s="52"/>
      <c r="J527" s="52"/>
      <c r="K527" s="52"/>
      <c r="L527" s="52"/>
      <c r="M527" s="52"/>
      <c r="N527" s="52"/>
      <c r="O527" s="52"/>
      <c r="P527" s="52"/>
      <c r="Q527" s="52"/>
      <c r="R527" s="53"/>
      <c r="S527" s="53"/>
      <c r="T527" s="54"/>
      <c r="U527" s="53"/>
      <c r="V527" s="53"/>
      <c r="W527" s="53"/>
      <c r="X527" s="53"/>
      <c r="Y527" s="53"/>
      <c r="Z527" s="53"/>
      <c r="AA527" s="53"/>
      <c r="AB527" s="53"/>
      <c r="AC527" s="53"/>
      <c r="AD527" s="53"/>
      <c r="AE527" s="53"/>
      <c r="AF527" s="53"/>
      <c r="AG527" s="58"/>
    </row>
    <row r="528" spans="2:33" ht="21.6" customHeight="1" x14ac:dyDescent="0.55000000000000004">
      <c r="B528" s="50" t="s">
        <v>165</v>
      </c>
      <c r="C528" s="164" t="s">
        <v>733</v>
      </c>
      <c r="D528" s="62"/>
      <c r="E528" s="120"/>
      <c r="F528" s="120"/>
      <c r="G528" s="52"/>
      <c r="H528" s="52"/>
      <c r="I528" s="52"/>
      <c r="J528" s="52"/>
      <c r="K528" s="52"/>
      <c r="L528" s="52"/>
      <c r="M528" s="52"/>
      <c r="N528" s="52"/>
      <c r="O528" s="52"/>
      <c r="P528" s="52"/>
      <c r="Q528" s="52"/>
      <c r="R528" s="53"/>
      <c r="S528" s="53"/>
      <c r="T528" s="54"/>
      <c r="U528" s="53"/>
      <c r="V528" s="53"/>
      <c r="W528" s="53"/>
      <c r="X528" s="53"/>
      <c r="Y528" s="53"/>
      <c r="Z528" s="53"/>
      <c r="AA528" s="53"/>
      <c r="AB528" s="53"/>
      <c r="AC528" s="53"/>
      <c r="AD528" s="53"/>
      <c r="AE528" s="53"/>
      <c r="AF528" s="53"/>
      <c r="AG528" s="58"/>
    </row>
    <row r="529" spans="2:33" ht="21.6" customHeight="1" x14ac:dyDescent="0.55000000000000004">
      <c r="B529" s="50" t="s">
        <v>235</v>
      </c>
      <c r="C529" s="164" t="s">
        <v>734</v>
      </c>
      <c r="D529" s="62"/>
      <c r="E529" s="120"/>
      <c r="F529" s="120"/>
      <c r="G529" s="52"/>
      <c r="H529" s="52"/>
      <c r="I529" s="52"/>
      <c r="J529" s="52"/>
      <c r="K529" s="52"/>
      <c r="L529" s="52"/>
      <c r="M529" s="52"/>
      <c r="N529" s="52"/>
      <c r="O529" s="52"/>
      <c r="P529" s="52"/>
      <c r="Q529" s="52"/>
      <c r="R529" s="53"/>
      <c r="S529" s="53"/>
      <c r="T529" s="54"/>
      <c r="U529" s="53"/>
      <c r="V529" s="53"/>
      <c r="W529" s="53"/>
      <c r="X529" s="53"/>
      <c r="Y529" s="53"/>
      <c r="Z529" s="53"/>
      <c r="AA529" s="53"/>
      <c r="AB529" s="53"/>
      <c r="AC529" s="53"/>
      <c r="AD529" s="53"/>
      <c r="AE529" s="53"/>
      <c r="AF529" s="53"/>
      <c r="AG529" s="58"/>
    </row>
    <row r="530" spans="2:33" ht="21.6" customHeight="1" thickBot="1" x14ac:dyDescent="0.6">
      <c r="B530" s="51" t="s">
        <v>122</v>
      </c>
      <c r="C530" s="177" t="s">
        <v>735</v>
      </c>
      <c r="D530" s="63">
        <f>-(D524+D525+D526+D527+D528+D529)*1.5%</f>
        <v>-5158742264.5500002</v>
      </c>
      <c r="E530" s="121"/>
      <c r="F530" s="121"/>
      <c r="G530" s="52"/>
      <c r="H530" s="52"/>
      <c r="I530" s="52"/>
      <c r="J530" s="52"/>
      <c r="K530" s="52"/>
      <c r="L530" s="52"/>
      <c r="M530" s="52"/>
      <c r="N530" s="52"/>
      <c r="O530" s="52"/>
      <c r="P530" s="52"/>
      <c r="Q530" s="52"/>
      <c r="R530" s="53"/>
      <c r="S530" s="53"/>
      <c r="T530" s="54"/>
      <c r="U530" s="53"/>
      <c r="V530" s="53"/>
      <c r="W530" s="53"/>
      <c r="X530" s="53"/>
      <c r="Y530" s="53"/>
      <c r="Z530" s="53"/>
      <c r="AA530" s="53"/>
      <c r="AB530" s="53"/>
      <c r="AC530" s="53"/>
      <c r="AD530" s="53"/>
      <c r="AE530" s="53"/>
      <c r="AF530" s="53"/>
      <c r="AG530" s="59"/>
    </row>
    <row r="531" spans="2:33" ht="35.450000000000003" customHeight="1" thickBot="1" x14ac:dyDescent="0.25">
      <c r="B531" s="48" t="s">
        <v>237</v>
      </c>
      <c r="C531" s="61" t="s">
        <v>825</v>
      </c>
      <c r="D531" s="122">
        <f>SUM(D524:D530)</f>
        <v>338757408705.45001</v>
      </c>
      <c r="E531" s="82"/>
      <c r="F531" s="122">
        <f>SUM(F524:F530)</f>
        <v>343916150970</v>
      </c>
      <c r="G531" s="14"/>
      <c r="H531" s="14"/>
      <c r="I531" s="14"/>
      <c r="J531" s="14"/>
      <c r="K531" s="14"/>
      <c r="L531" s="14"/>
      <c r="M531" s="14"/>
      <c r="N531" s="14"/>
      <c r="O531" s="14"/>
      <c r="P531" s="14"/>
      <c r="Q531" s="14"/>
      <c r="R531" s="14"/>
      <c r="S531" s="14"/>
      <c r="T531" s="14"/>
      <c r="U531" s="14"/>
      <c r="V531" s="14"/>
      <c r="W531" s="14"/>
      <c r="X531" s="14"/>
      <c r="Y531" s="14"/>
      <c r="Z531" s="14"/>
      <c r="AA531" s="14"/>
      <c r="AB531" s="14"/>
      <c r="AC531" s="14"/>
      <c r="AD531" s="14"/>
      <c r="AE531" s="14"/>
      <c r="AF531" s="14"/>
      <c r="AG531" s="60">
        <f>SUM(AG524:AG530)</f>
        <v>132121849030.5</v>
      </c>
    </row>
    <row r="533" spans="2:33" ht="13.5" thickBot="1" x14ac:dyDescent="0.25"/>
    <row r="534" spans="2:33" ht="22.15" customHeight="1" thickBot="1" x14ac:dyDescent="0.6">
      <c r="B534" s="713" t="s">
        <v>848</v>
      </c>
      <c r="C534" s="714" t="s">
        <v>266</v>
      </c>
      <c r="D534" s="735" t="s">
        <v>803</v>
      </c>
      <c r="E534" s="716" t="s">
        <v>6</v>
      </c>
      <c r="F534" s="716" t="s">
        <v>630</v>
      </c>
      <c r="G534" s="721" t="s">
        <v>238</v>
      </c>
      <c r="H534" s="722"/>
      <c r="I534" s="722"/>
      <c r="J534" s="722"/>
      <c r="K534" s="722"/>
      <c r="L534" s="722"/>
      <c r="M534" s="722"/>
      <c r="N534" s="722"/>
      <c r="O534" s="722"/>
      <c r="P534" s="722"/>
      <c r="Q534" s="722"/>
      <c r="R534" s="722"/>
      <c r="S534" s="114"/>
      <c r="T534" s="705" t="s">
        <v>632</v>
      </c>
      <c r="U534" s="729" t="s">
        <v>633</v>
      </c>
      <c r="V534" s="729"/>
      <c r="W534" s="729"/>
      <c r="X534" s="729"/>
      <c r="Y534" s="729"/>
      <c r="Z534" s="729"/>
      <c r="AA534" s="729"/>
      <c r="AB534" s="729"/>
      <c r="AC534" s="729"/>
      <c r="AD534" s="729"/>
      <c r="AE534" s="729"/>
      <c r="AF534" s="705" t="s">
        <v>634</v>
      </c>
      <c r="AG534" s="711" t="s">
        <v>635</v>
      </c>
    </row>
    <row r="535" spans="2:33" ht="13.15" customHeight="1" x14ac:dyDescent="0.2">
      <c r="B535" s="672"/>
      <c r="C535" s="715"/>
      <c r="D535" s="672"/>
      <c r="E535" s="717"/>
      <c r="F535" s="717"/>
      <c r="G535" s="723" t="s">
        <v>239</v>
      </c>
      <c r="H535" s="726" t="s">
        <v>240</v>
      </c>
      <c r="I535" s="726" t="s">
        <v>241</v>
      </c>
      <c r="J535" s="726" t="s">
        <v>243</v>
      </c>
      <c r="K535" s="726" t="s">
        <v>242</v>
      </c>
      <c r="L535" s="726" t="s">
        <v>248</v>
      </c>
      <c r="M535" s="726" t="s">
        <v>249</v>
      </c>
      <c r="N535" s="726" t="s">
        <v>247</v>
      </c>
      <c r="O535" s="726" t="s">
        <v>246</v>
      </c>
      <c r="P535" s="726" t="s">
        <v>245</v>
      </c>
      <c r="Q535" s="726" t="s">
        <v>244</v>
      </c>
      <c r="R535" s="730" t="s">
        <v>250</v>
      </c>
      <c r="S535" s="723" t="s">
        <v>636</v>
      </c>
      <c r="T535" s="706" t="s">
        <v>269</v>
      </c>
      <c r="U535" s="708" t="s">
        <v>270</v>
      </c>
      <c r="V535" s="708" t="s">
        <v>240</v>
      </c>
      <c r="W535" s="708" t="s">
        <v>271</v>
      </c>
      <c r="X535" s="708" t="s">
        <v>272</v>
      </c>
      <c r="Y535" s="708" t="s">
        <v>273</v>
      </c>
      <c r="Z535" s="708" t="s">
        <v>274</v>
      </c>
      <c r="AA535" s="708" t="s">
        <v>275</v>
      </c>
      <c r="AB535" s="708" t="s">
        <v>276</v>
      </c>
      <c r="AC535" s="708" t="s">
        <v>277</v>
      </c>
      <c r="AD535" s="708" t="s">
        <v>278</v>
      </c>
      <c r="AE535" s="718" t="s">
        <v>279</v>
      </c>
      <c r="AF535" s="706"/>
      <c r="AG535" s="712"/>
    </row>
    <row r="536" spans="2:33" ht="39" customHeight="1" x14ac:dyDescent="0.2">
      <c r="B536" s="672"/>
      <c r="C536" s="715"/>
      <c r="D536" s="672"/>
      <c r="E536" s="717"/>
      <c r="F536" s="717"/>
      <c r="G536" s="724"/>
      <c r="H536" s="727"/>
      <c r="I536" s="727"/>
      <c r="J536" s="727"/>
      <c r="K536" s="727"/>
      <c r="L536" s="727"/>
      <c r="M536" s="727"/>
      <c r="N536" s="727"/>
      <c r="O536" s="727"/>
      <c r="P536" s="727"/>
      <c r="Q536" s="727"/>
      <c r="R536" s="731"/>
      <c r="S536" s="724"/>
      <c r="T536" s="706"/>
      <c r="U536" s="709"/>
      <c r="V536" s="709"/>
      <c r="W536" s="709"/>
      <c r="X536" s="709"/>
      <c r="Y536" s="709"/>
      <c r="Z536" s="709"/>
      <c r="AA536" s="709"/>
      <c r="AB536" s="709"/>
      <c r="AC536" s="709"/>
      <c r="AD536" s="709"/>
      <c r="AE536" s="719"/>
      <c r="AF536" s="706"/>
      <c r="AG536" s="712"/>
    </row>
    <row r="537" spans="2:33" ht="61.15" customHeight="1" thickBot="1" x14ac:dyDescent="0.25">
      <c r="B537" s="672"/>
      <c r="C537" s="715"/>
      <c r="D537" s="672"/>
      <c r="E537" s="717"/>
      <c r="F537" s="717"/>
      <c r="G537" s="725"/>
      <c r="H537" s="728"/>
      <c r="I537" s="728"/>
      <c r="J537" s="728"/>
      <c r="K537" s="728"/>
      <c r="L537" s="728"/>
      <c r="M537" s="728"/>
      <c r="N537" s="728"/>
      <c r="O537" s="728"/>
      <c r="P537" s="728"/>
      <c r="Q537" s="728"/>
      <c r="R537" s="732"/>
      <c r="S537" s="725"/>
      <c r="T537" s="706"/>
      <c r="U537" s="710"/>
      <c r="V537" s="710"/>
      <c r="W537" s="710"/>
      <c r="X537" s="710"/>
      <c r="Y537" s="710"/>
      <c r="Z537" s="710"/>
      <c r="AA537" s="710"/>
      <c r="AB537" s="710"/>
      <c r="AC537" s="710"/>
      <c r="AD537" s="710"/>
      <c r="AE537" s="720"/>
      <c r="AF537" s="707"/>
      <c r="AG537" s="712"/>
    </row>
    <row r="538" spans="2:33" ht="25.15" customHeight="1" x14ac:dyDescent="0.55000000000000004">
      <c r="B538" s="49" t="s">
        <v>737</v>
      </c>
      <c r="C538" s="176" t="s">
        <v>1930</v>
      </c>
      <c r="D538" s="43"/>
      <c r="E538" s="41">
        <v>100</v>
      </c>
      <c r="F538" s="41">
        <f>(D538*E538)/100</f>
        <v>0</v>
      </c>
      <c r="G538" s="66"/>
      <c r="H538" s="67"/>
      <c r="I538" s="67"/>
      <c r="J538" s="67"/>
      <c r="K538" s="67"/>
      <c r="L538" s="67"/>
      <c r="M538" s="67"/>
      <c r="N538" s="67"/>
      <c r="O538" s="67"/>
      <c r="P538" s="67"/>
      <c r="Q538" s="67">
        <v>550000000</v>
      </c>
      <c r="R538" s="68">
        <f>SUM(G538:Q538)</f>
        <v>550000000</v>
      </c>
      <c r="S538" s="115">
        <f t="shared" ref="S538:S542" si="308">IF(R538&gt;T538,0,T538-R538)</f>
        <v>0</v>
      </c>
      <c r="T538" s="38">
        <f>D538</f>
        <v>0</v>
      </c>
      <c r="U538" s="69">
        <v>0</v>
      </c>
      <c r="V538" s="70">
        <v>0</v>
      </c>
      <c r="W538" s="70">
        <v>0.94</v>
      </c>
      <c r="X538" s="70">
        <v>0.94</v>
      </c>
      <c r="Y538" s="70">
        <f>1-0.12</f>
        <v>0.88</v>
      </c>
      <c r="Z538" s="70">
        <f>1-0.15</f>
        <v>0.85</v>
      </c>
      <c r="AA538" s="70">
        <f>1-0.25</f>
        <v>0.75</v>
      </c>
      <c r="AB538" s="70">
        <f>1-0.15</f>
        <v>0.85</v>
      </c>
      <c r="AC538" s="70">
        <f>1-0.25</f>
        <v>0.75</v>
      </c>
      <c r="AD538" s="70">
        <f>1-0.15</f>
        <v>0.85</v>
      </c>
      <c r="AE538" s="71">
        <f>1-0.3</f>
        <v>0.7</v>
      </c>
      <c r="AF538" s="72">
        <f>IF(T538&gt;R538,(R538*0.7),T538*0.7)</f>
        <v>0</v>
      </c>
      <c r="AG538" s="117">
        <f>IF(G538&gt;0,T538-G538,D538-AF538)</f>
        <v>0</v>
      </c>
    </row>
    <row r="539" spans="2:33" ht="25.15" customHeight="1" thickBot="1" x14ac:dyDescent="0.6">
      <c r="B539" s="51" t="s">
        <v>738</v>
      </c>
      <c r="C539" s="177" t="s">
        <v>1945</v>
      </c>
      <c r="D539" s="44">
        <v>73260535760</v>
      </c>
      <c r="E539" s="42">
        <v>100</v>
      </c>
      <c r="F539" s="42">
        <f t="shared" ref="F539:F542" si="309">(D539*E539)/100</f>
        <v>73260535760</v>
      </c>
      <c r="G539" s="39">
        <v>25000000</v>
      </c>
      <c r="H539" s="36"/>
      <c r="I539" s="36"/>
      <c r="J539" s="36"/>
      <c r="K539" s="36"/>
      <c r="L539" s="36"/>
      <c r="M539" s="36"/>
      <c r="N539" s="36"/>
      <c r="O539" s="36"/>
      <c r="P539" s="36"/>
      <c r="Q539" s="36"/>
      <c r="R539" s="37">
        <f t="shared" ref="R539:R542" si="310">SUM(G539:Q539)</f>
        <v>25000000</v>
      </c>
      <c r="S539" s="115">
        <f t="shared" si="308"/>
        <v>73235535760</v>
      </c>
      <c r="T539" s="38">
        <f>D539</f>
        <v>73260535760</v>
      </c>
      <c r="U539" s="34">
        <v>0</v>
      </c>
      <c r="V539" s="33">
        <v>0</v>
      </c>
      <c r="W539" s="33">
        <v>0.94</v>
      </c>
      <c r="X539" s="33">
        <v>0.94</v>
      </c>
      <c r="Y539" s="33">
        <f t="shared" ref="Y539:Y542" si="311">1-0.12</f>
        <v>0.88</v>
      </c>
      <c r="Z539" s="33">
        <f t="shared" ref="Z539:Z542" si="312">1-0.15</f>
        <v>0.85</v>
      </c>
      <c r="AA539" s="33">
        <f t="shared" ref="AA539:AA542" si="313">1-0.25</f>
        <v>0.75</v>
      </c>
      <c r="AB539" s="33">
        <f t="shared" ref="AB539:AB542" si="314">1-0.15</f>
        <v>0.85</v>
      </c>
      <c r="AC539" s="33">
        <f t="shared" ref="AC539:AC542" si="315">1-0.25</f>
        <v>0.75</v>
      </c>
      <c r="AD539" s="33">
        <f t="shared" ref="AD539:AD542" si="316">1-0.15</f>
        <v>0.85</v>
      </c>
      <c r="AE539" s="35">
        <f t="shared" ref="AE539:AE542" si="317">1-0.3</f>
        <v>0.7</v>
      </c>
      <c r="AF539" s="72">
        <v>0</v>
      </c>
      <c r="AG539" s="73">
        <v>73260535760</v>
      </c>
    </row>
    <row r="540" spans="2:33" ht="25.15" customHeight="1" thickBot="1" x14ac:dyDescent="0.6">
      <c r="B540" s="51" t="s">
        <v>739</v>
      </c>
      <c r="C540" s="177" t="s">
        <v>1906</v>
      </c>
      <c r="D540" s="44"/>
      <c r="E540" s="42">
        <v>100</v>
      </c>
      <c r="F540" s="42">
        <f t="shared" si="309"/>
        <v>0</v>
      </c>
      <c r="G540" s="39"/>
      <c r="H540" s="36"/>
      <c r="I540" s="36"/>
      <c r="J540" s="36"/>
      <c r="K540" s="36"/>
      <c r="L540" s="36"/>
      <c r="M540" s="36"/>
      <c r="N540" s="36"/>
      <c r="O540" s="36"/>
      <c r="P540" s="36"/>
      <c r="Q540" s="36">
        <v>500000000</v>
      </c>
      <c r="R540" s="37">
        <f t="shared" si="310"/>
        <v>500000000</v>
      </c>
      <c r="S540" s="115">
        <f t="shared" si="308"/>
        <v>0</v>
      </c>
      <c r="T540" s="38">
        <f>D540</f>
        <v>0</v>
      </c>
      <c r="U540" s="34">
        <v>0</v>
      </c>
      <c r="V540" s="33">
        <v>0</v>
      </c>
      <c r="W540" s="33">
        <v>0.94</v>
      </c>
      <c r="X540" s="33">
        <v>0.94</v>
      </c>
      <c r="Y540" s="33">
        <f t="shared" si="311"/>
        <v>0.88</v>
      </c>
      <c r="Z540" s="33">
        <f t="shared" si="312"/>
        <v>0.85</v>
      </c>
      <c r="AA540" s="33">
        <f t="shared" si="313"/>
        <v>0.75</v>
      </c>
      <c r="AB540" s="33">
        <f t="shared" si="314"/>
        <v>0.85</v>
      </c>
      <c r="AC540" s="33">
        <f t="shared" si="315"/>
        <v>0.75</v>
      </c>
      <c r="AD540" s="33">
        <f t="shared" si="316"/>
        <v>0.85</v>
      </c>
      <c r="AE540" s="35">
        <f t="shared" si="317"/>
        <v>0.7</v>
      </c>
      <c r="AF540" s="72">
        <f>IF(T540&gt;R540,(R540*0.7),T540*0.7)</f>
        <v>0</v>
      </c>
      <c r="AG540" s="73">
        <f>D540-AF540</f>
        <v>0</v>
      </c>
    </row>
    <row r="541" spans="2:33" ht="25.15" customHeight="1" thickBot="1" x14ac:dyDescent="0.6">
      <c r="B541" s="51" t="s">
        <v>740</v>
      </c>
      <c r="C541" s="177" t="s">
        <v>1946</v>
      </c>
      <c r="D541" s="44"/>
      <c r="E541" s="42">
        <v>100</v>
      </c>
      <c r="F541" s="42">
        <f t="shared" si="309"/>
        <v>0</v>
      </c>
      <c r="G541" s="36"/>
      <c r="H541" s="36"/>
      <c r="I541" s="36"/>
      <c r="J541" s="36"/>
      <c r="K541" s="36">
        <v>130000000</v>
      </c>
      <c r="L541" s="36"/>
      <c r="M541" s="36"/>
      <c r="N541" s="36"/>
      <c r="O541" s="36"/>
      <c r="P541" s="36"/>
      <c r="Q541" s="36"/>
      <c r="R541" s="37">
        <f t="shared" si="310"/>
        <v>130000000</v>
      </c>
      <c r="S541" s="115">
        <f t="shared" si="308"/>
        <v>0</v>
      </c>
      <c r="T541" s="38">
        <f>D541</f>
        <v>0</v>
      </c>
      <c r="U541" s="34">
        <v>0</v>
      </c>
      <c r="V541" s="33">
        <v>0</v>
      </c>
      <c r="W541" s="33">
        <v>0.94</v>
      </c>
      <c r="X541" s="33">
        <v>0.94</v>
      </c>
      <c r="Y541" s="33">
        <f t="shared" si="311"/>
        <v>0.88</v>
      </c>
      <c r="Z541" s="33">
        <f t="shared" si="312"/>
        <v>0.85</v>
      </c>
      <c r="AA541" s="33">
        <f t="shared" si="313"/>
        <v>0.75</v>
      </c>
      <c r="AB541" s="33">
        <f t="shared" si="314"/>
        <v>0.85</v>
      </c>
      <c r="AC541" s="33">
        <f t="shared" si="315"/>
        <v>0.75</v>
      </c>
      <c r="AD541" s="33">
        <f t="shared" si="316"/>
        <v>0.85</v>
      </c>
      <c r="AE541" s="35">
        <f t="shared" si="317"/>
        <v>0.7</v>
      </c>
      <c r="AF541" s="72">
        <f>IF(T541&gt;R541,(R541*0.88),T541*0.88)</f>
        <v>0</v>
      </c>
      <c r="AG541" s="180">
        <f>D541-AF541</f>
        <v>0</v>
      </c>
    </row>
    <row r="542" spans="2:33" ht="21.6" customHeight="1" thickBot="1" x14ac:dyDescent="0.6">
      <c r="B542" s="51" t="s">
        <v>741</v>
      </c>
      <c r="C542" s="177" t="s">
        <v>1947</v>
      </c>
      <c r="D542" s="63"/>
      <c r="E542" s="42">
        <v>100</v>
      </c>
      <c r="F542" s="42">
        <f t="shared" si="309"/>
        <v>0</v>
      </c>
      <c r="G542" s="36"/>
      <c r="H542" s="36"/>
      <c r="I542" s="36"/>
      <c r="J542" s="36"/>
      <c r="K542" s="36"/>
      <c r="L542" s="36"/>
      <c r="M542" s="36"/>
      <c r="N542" s="36"/>
      <c r="O542" s="36"/>
      <c r="P542" s="36"/>
      <c r="Q542" s="36">
        <v>250000000</v>
      </c>
      <c r="R542" s="37">
        <f t="shared" si="310"/>
        <v>250000000</v>
      </c>
      <c r="S542" s="115">
        <f t="shared" si="308"/>
        <v>0</v>
      </c>
      <c r="T542" s="38">
        <f>D542</f>
        <v>0</v>
      </c>
      <c r="U542" s="34">
        <v>0</v>
      </c>
      <c r="V542" s="33">
        <v>0</v>
      </c>
      <c r="W542" s="33">
        <v>0.94</v>
      </c>
      <c r="X542" s="33">
        <v>0.94</v>
      </c>
      <c r="Y542" s="33">
        <f t="shared" si="311"/>
        <v>0.88</v>
      </c>
      <c r="Z542" s="33">
        <f t="shared" si="312"/>
        <v>0.85</v>
      </c>
      <c r="AA542" s="33">
        <f t="shared" si="313"/>
        <v>0.75</v>
      </c>
      <c r="AB542" s="33">
        <f t="shared" si="314"/>
        <v>0.85</v>
      </c>
      <c r="AC542" s="33">
        <f t="shared" si="315"/>
        <v>0.75</v>
      </c>
      <c r="AD542" s="33">
        <f t="shared" si="316"/>
        <v>0.85</v>
      </c>
      <c r="AE542" s="35">
        <f t="shared" si="317"/>
        <v>0.7</v>
      </c>
      <c r="AF542" s="72">
        <f>IF(T542&gt;R542,(R542*0.7),T542*0.7)</f>
        <v>0</v>
      </c>
      <c r="AG542" s="181">
        <f>D542-AF542</f>
        <v>0</v>
      </c>
    </row>
    <row r="543" spans="2:33" ht="21.6" customHeight="1" x14ac:dyDescent="0.55000000000000004">
      <c r="B543" s="49" t="s">
        <v>121</v>
      </c>
      <c r="C543" s="182" t="s">
        <v>742</v>
      </c>
      <c r="D543" s="119"/>
      <c r="E543" s="120"/>
      <c r="F543" s="120"/>
      <c r="G543" s="52"/>
      <c r="H543" s="52"/>
      <c r="I543" s="52"/>
      <c r="J543" s="52"/>
      <c r="K543" s="52"/>
      <c r="L543" s="52"/>
      <c r="M543" s="52"/>
      <c r="N543" s="52"/>
      <c r="O543" s="52"/>
      <c r="P543" s="52"/>
      <c r="Q543" s="52"/>
      <c r="R543" s="53"/>
      <c r="S543" s="53"/>
      <c r="T543" s="54"/>
      <c r="U543" s="53"/>
      <c r="V543" s="53"/>
      <c r="W543" s="53"/>
      <c r="X543" s="53"/>
      <c r="Y543" s="53"/>
      <c r="Z543" s="53"/>
      <c r="AA543" s="53"/>
      <c r="AB543" s="53"/>
      <c r="AC543" s="53"/>
      <c r="AD543" s="53"/>
      <c r="AE543" s="53"/>
      <c r="AF543" s="53"/>
      <c r="AG543" s="183"/>
    </row>
    <row r="544" spans="2:33" ht="21.6" customHeight="1" x14ac:dyDescent="0.55000000000000004">
      <c r="B544" s="50" t="s">
        <v>165</v>
      </c>
      <c r="C544" s="56" t="s">
        <v>743</v>
      </c>
      <c r="D544" s="119"/>
      <c r="E544" s="120"/>
      <c r="F544" s="120"/>
      <c r="G544" s="52"/>
      <c r="H544" s="52"/>
      <c r="I544" s="52"/>
      <c r="J544" s="52"/>
      <c r="K544" s="52"/>
      <c r="L544" s="52"/>
      <c r="M544" s="52"/>
      <c r="N544" s="52"/>
      <c r="O544" s="52"/>
      <c r="P544" s="52"/>
      <c r="Q544" s="52"/>
      <c r="R544" s="53"/>
      <c r="S544" s="53"/>
      <c r="T544" s="54"/>
      <c r="U544" s="53"/>
      <c r="V544" s="53"/>
      <c r="W544" s="53"/>
      <c r="X544" s="53"/>
      <c r="Y544" s="53"/>
      <c r="Z544" s="53"/>
      <c r="AA544" s="53"/>
      <c r="AB544" s="53"/>
      <c r="AC544" s="53"/>
      <c r="AD544" s="53"/>
      <c r="AE544" s="53"/>
      <c r="AF544" s="53"/>
      <c r="AG544" s="184"/>
    </row>
    <row r="545" spans="2:33" ht="21.6" customHeight="1" x14ac:dyDescent="0.55000000000000004">
      <c r="B545" s="50" t="s">
        <v>235</v>
      </c>
      <c r="C545" s="56" t="s">
        <v>744</v>
      </c>
      <c r="D545" s="62"/>
      <c r="E545" s="120"/>
      <c r="F545" s="120"/>
      <c r="G545" s="52"/>
      <c r="H545" s="52"/>
      <c r="I545" s="52"/>
      <c r="J545" s="52"/>
      <c r="K545" s="52"/>
      <c r="L545" s="52"/>
      <c r="M545" s="52"/>
      <c r="N545" s="52"/>
      <c r="O545" s="52"/>
      <c r="P545" s="52"/>
      <c r="Q545" s="52"/>
      <c r="R545" s="53"/>
      <c r="S545" s="53"/>
      <c r="T545" s="54"/>
      <c r="U545" s="53"/>
      <c r="V545" s="53"/>
      <c r="W545" s="53"/>
      <c r="X545" s="53"/>
      <c r="Y545" s="53"/>
      <c r="Z545" s="53"/>
      <c r="AA545" s="53"/>
      <c r="AB545" s="53"/>
      <c r="AC545" s="53"/>
      <c r="AD545" s="53"/>
      <c r="AE545" s="53"/>
      <c r="AF545" s="53"/>
      <c r="AG545" s="184"/>
    </row>
    <row r="546" spans="2:33" ht="21.6" customHeight="1" x14ac:dyDescent="0.55000000000000004">
      <c r="B546" s="50" t="s">
        <v>745</v>
      </c>
      <c r="C546" s="56" t="s">
        <v>746</v>
      </c>
      <c r="D546" s="62"/>
      <c r="E546" s="120"/>
      <c r="F546" s="120"/>
      <c r="G546" s="52"/>
      <c r="H546" s="52"/>
      <c r="I546" s="52"/>
      <c r="J546" s="52"/>
      <c r="K546" s="52"/>
      <c r="L546" s="52"/>
      <c r="M546" s="52"/>
      <c r="N546" s="52"/>
      <c r="O546" s="52"/>
      <c r="P546" s="52"/>
      <c r="Q546" s="52"/>
      <c r="R546" s="53"/>
      <c r="S546" s="53"/>
      <c r="T546" s="54"/>
      <c r="U546" s="53"/>
      <c r="V546" s="53"/>
      <c r="W546" s="53"/>
      <c r="X546" s="53"/>
      <c r="Y546" s="53"/>
      <c r="Z546" s="53"/>
      <c r="AA546" s="53"/>
      <c r="AB546" s="53"/>
      <c r="AC546" s="53"/>
      <c r="AD546" s="53"/>
      <c r="AE546" s="53"/>
      <c r="AF546" s="53"/>
      <c r="AG546" s="184"/>
    </row>
    <row r="547" spans="2:33" ht="21.6" customHeight="1" thickBot="1" x14ac:dyDescent="0.6">
      <c r="B547" s="51" t="s">
        <v>122</v>
      </c>
      <c r="C547" s="57" t="s">
        <v>660</v>
      </c>
      <c r="D547" s="63">
        <f>-(D538+D539+D540+D541+D542+D543+D544+D545+D546)*1.5%</f>
        <v>-1098908036.3999999</v>
      </c>
      <c r="E547" s="121"/>
      <c r="F547" s="121"/>
      <c r="G547" s="52"/>
      <c r="H547" s="52"/>
      <c r="I547" s="52"/>
      <c r="J547" s="52"/>
      <c r="K547" s="52"/>
      <c r="L547" s="52"/>
      <c r="M547" s="52"/>
      <c r="N547" s="52"/>
      <c r="O547" s="52"/>
      <c r="P547" s="52"/>
      <c r="Q547" s="52"/>
      <c r="R547" s="53"/>
      <c r="S547" s="53"/>
      <c r="T547" s="54"/>
      <c r="U547" s="53"/>
      <c r="V547" s="53"/>
      <c r="W547" s="53"/>
      <c r="X547" s="53"/>
      <c r="Y547" s="53"/>
      <c r="Z547" s="53"/>
      <c r="AA547" s="53"/>
      <c r="AB547" s="53"/>
      <c r="AC547" s="53"/>
      <c r="AD547" s="53"/>
      <c r="AE547" s="53"/>
      <c r="AF547" s="53"/>
      <c r="AG547" s="185"/>
    </row>
    <row r="548" spans="2:33" ht="35.450000000000003" customHeight="1" thickBot="1" x14ac:dyDescent="0.25">
      <c r="B548" s="48" t="s">
        <v>237</v>
      </c>
      <c r="C548" s="61" t="s">
        <v>824</v>
      </c>
      <c r="D548" s="122">
        <f>SUM(D538:D547)</f>
        <v>72161627723.600006</v>
      </c>
      <c r="E548" s="82"/>
      <c r="F548" s="122">
        <f>SUM(F538:F547)</f>
        <v>73260535760</v>
      </c>
      <c r="G548" s="14"/>
      <c r="H548" s="14"/>
      <c r="I548" s="14"/>
      <c r="J548" s="14"/>
      <c r="K548" s="14"/>
      <c r="L548" s="14"/>
      <c r="M548" s="14"/>
      <c r="N548" s="14"/>
      <c r="O548" s="14"/>
      <c r="P548" s="14"/>
      <c r="Q548" s="14"/>
      <c r="R548" s="14"/>
      <c r="S548" s="14"/>
      <c r="T548" s="14"/>
      <c r="U548" s="14"/>
      <c r="V548" s="14"/>
      <c r="W548" s="14"/>
      <c r="X548" s="14"/>
      <c r="Y548" s="14"/>
      <c r="Z548" s="14"/>
      <c r="AA548" s="14"/>
      <c r="AB548" s="14"/>
      <c r="AC548" s="14"/>
      <c r="AD548" s="14"/>
      <c r="AE548" s="14"/>
      <c r="AF548" s="14"/>
      <c r="AG548" s="186">
        <f>SUM(AG538:AG547)</f>
        <v>73260535760</v>
      </c>
    </row>
    <row r="550" spans="2:33" ht="13.5" thickBot="1" x14ac:dyDescent="0.25"/>
    <row r="551" spans="2:33" ht="22.15" customHeight="1" thickBot="1" x14ac:dyDescent="0.6">
      <c r="B551" s="713" t="s">
        <v>848</v>
      </c>
      <c r="C551" s="714" t="s">
        <v>266</v>
      </c>
      <c r="D551" s="735" t="s">
        <v>803</v>
      </c>
      <c r="E551" s="716" t="s">
        <v>6</v>
      </c>
      <c r="F551" s="716" t="s">
        <v>630</v>
      </c>
      <c r="G551" s="721" t="s">
        <v>238</v>
      </c>
      <c r="H551" s="722"/>
      <c r="I551" s="722"/>
      <c r="J551" s="722"/>
      <c r="K551" s="722"/>
      <c r="L551" s="722"/>
      <c r="M551" s="722"/>
      <c r="N551" s="722"/>
      <c r="O551" s="722"/>
      <c r="P551" s="722"/>
      <c r="Q551" s="722"/>
      <c r="R551" s="722"/>
      <c r="S551" s="114"/>
      <c r="T551" s="705" t="s">
        <v>632</v>
      </c>
      <c r="U551" s="729" t="s">
        <v>633</v>
      </c>
      <c r="V551" s="729"/>
      <c r="W551" s="729"/>
      <c r="X551" s="729"/>
      <c r="Y551" s="729"/>
      <c r="Z551" s="729"/>
      <c r="AA551" s="729"/>
      <c r="AB551" s="729"/>
      <c r="AC551" s="729"/>
      <c r="AD551" s="729"/>
      <c r="AE551" s="729"/>
      <c r="AF551" s="705" t="s">
        <v>634</v>
      </c>
      <c r="AG551" s="711" t="s">
        <v>635</v>
      </c>
    </row>
    <row r="552" spans="2:33" ht="13.15" customHeight="1" x14ac:dyDescent="0.2">
      <c r="B552" s="672"/>
      <c r="C552" s="715"/>
      <c r="D552" s="672"/>
      <c r="E552" s="717"/>
      <c r="F552" s="717"/>
      <c r="G552" s="723" t="s">
        <v>239</v>
      </c>
      <c r="H552" s="726" t="s">
        <v>240</v>
      </c>
      <c r="I552" s="726" t="s">
        <v>241</v>
      </c>
      <c r="J552" s="726" t="s">
        <v>243</v>
      </c>
      <c r="K552" s="726" t="s">
        <v>242</v>
      </c>
      <c r="L552" s="726" t="s">
        <v>248</v>
      </c>
      <c r="M552" s="726" t="s">
        <v>249</v>
      </c>
      <c r="N552" s="726" t="s">
        <v>247</v>
      </c>
      <c r="O552" s="726" t="s">
        <v>246</v>
      </c>
      <c r="P552" s="726" t="s">
        <v>245</v>
      </c>
      <c r="Q552" s="726" t="s">
        <v>244</v>
      </c>
      <c r="R552" s="730" t="s">
        <v>250</v>
      </c>
      <c r="S552" s="723" t="s">
        <v>636</v>
      </c>
      <c r="T552" s="706" t="s">
        <v>269</v>
      </c>
      <c r="U552" s="708" t="s">
        <v>270</v>
      </c>
      <c r="V552" s="708" t="s">
        <v>240</v>
      </c>
      <c r="W552" s="708" t="s">
        <v>271</v>
      </c>
      <c r="X552" s="708" t="s">
        <v>272</v>
      </c>
      <c r="Y552" s="708" t="s">
        <v>273</v>
      </c>
      <c r="Z552" s="708" t="s">
        <v>274</v>
      </c>
      <c r="AA552" s="708" t="s">
        <v>275</v>
      </c>
      <c r="AB552" s="708" t="s">
        <v>276</v>
      </c>
      <c r="AC552" s="708" t="s">
        <v>277</v>
      </c>
      <c r="AD552" s="708" t="s">
        <v>278</v>
      </c>
      <c r="AE552" s="718" t="s">
        <v>279</v>
      </c>
      <c r="AF552" s="706"/>
      <c r="AG552" s="712"/>
    </row>
    <row r="553" spans="2:33" ht="39" customHeight="1" x14ac:dyDescent="0.2">
      <c r="B553" s="672"/>
      <c r="C553" s="715"/>
      <c r="D553" s="672"/>
      <c r="E553" s="717"/>
      <c r="F553" s="717"/>
      <c r="G553" s="724"/>
      <c r="H553" s="727"/>
      <c r="I553" s="727"/>
      <c r="J553" s="727"/>
      <c r="K553" s="727"/>
      <c r="L553" s="727"/>
      <c r="M553" s="727"/>
      <c r="N553" s="727"/>
      <c r="O553" s="727"/>
      <c r="P553" s="727"/>
      <c r="Q553" s="727"/>
      <c r="R553" s="731"/>
      <c r="S553" s="724"/>
      <c r="T553" s="706"/>
      <c r="U553" s="709"/>
      <c r="V553" s="709"/>
      <c r="W553" s="709"/>
      <c r="X553" s="709"/>
      <c r="Y553" s="709"/>
      <c r="Z553" s="709"/>
      <c r="AA553" s="709"/>
      <c r="AB553" s="709"/>
      <c r="AC553" s="709"/>
      <c r="AD553" s="709"/>
      <c r="AE553" s="719"/>
      <c r="AF553" s="706"/>
      <c r="AG553" s="712"/>
    </row>
    <row r="554" spans="2:33" ht="61.15" customHeight="1" thickBot="1" x14ac:dyDescent="0.25">
      <c r="B554" s="672"/>
      <c r="C554" s="715"/>
      <c r="D554" s="672"/>
      <c r="E554" s="717"/>
      <c r="F554" s="717"/>
      <c r="G554" s="725"/>
      <c r="H554" s="728"/>
      <c r="I554" s="728"/>
      <c r="J554" s="728"/>
      <c r="K554" s="728"/>
      <c r="L554" s="728"/>
      <c r="M554" s="728"/>
      <c r="N554" s="728"/>
      <c r="O554" s="728"/>
      <c r="P554" s="728"/>
      <c r="Q554" s="728"/>
      <c r="R554" s="732"/>
      <c r="S554" s="725"/>
      <c r="T554" s="706"/>
      <c r="U554" s="710"/>
      <c r="V554" s="710"/>
      <c r="W554" s="710"/>
      <c r="X554" s="710"/>
      <c r="Y554" s="710"/>
      <c r="Z554" s="710"/>
      <c r="AA554" s="710"/>
      <c r="AB554" s="710"/>
      <c r="AC554" s="710"/>
      <c r="AD554" s="710"/>
      <c r="AE554" s="720"/>
      <c r="AF554" s="707"/>
      <c r="AG554" s="712"/>
    </row>
    <row r="555" spans="2:33" ht="25.15" customHeight="1" x14ac:dyDescent="0.55000000000000004">
      <c r="B555" s="49" t="s">
        <v>748</v>
      </c>
      <c r="C555" s="182" t="s">
        <v>1948</v>
      </c>
      <c r="D555" s="43"/>
      <c r="E555" s="41">
        <v>100</v>
      </c>
      <c r="F555" s="41">
        <f>(D555*E555)/100</f>
        <v>0</v>
      </c>
      <c r="G555" s="66"/>
      <c r="H555" s="67"/>
      <c r="I555" s="67"/>
      <c r="J555" s="67"/>
      <c r="K555" s="67"/>
      <c r="L555" s="67"/>
      <c r="M555" s="67"/>
      <c r="N555" s="67"/>
      <c r="O555" s="67"/>
      <c r="P555" s="67"/>
      <c r="Q555" s="67">
        <v>550000000</v>
      </c>
      <c r="R555" s="68">
        <f>SUM(G555:Q555)</f>
        <v>550000000</v>
      </c>
      <c r="S555" s="115">
        <f t="shared" ref="S555:S559" si="318">IF(R555&gt;T555,0,T555-R555)</f>
        <v>0</v>
      </c>
      <c r="T555" s="38">
        <f>D555</f>
        <v>0</v>
      </c>
      <c r="U555" s="69">
        <v>0</v>
      </c>
      <c r="V555" s="70">
        <v>0</v>
      </c>
      <c r="W555" s="70">
        <v>0.94</v>
      </c>
      <c r="X555" s="70">
        <v>0.94</v>
      </c>
      <c r="Y555" s="70">
        <f>1-0.12</f>
        <v>0.88</v>
      </c>
      <c r="Z555" s="70">
        <f>1-0.15</f>
        <v>0.85</v>
      </c>
      <c r="AA555" s="70">
        <f>1-0.25</f>
        <v>0.75</v>
      </c>
      <c r="AB555" s="70">
        <f>1-0.15</f>
        <v>0.85</v>
      </c>
      <c r="AC555" s="70">
        <f>1-0.25</f>
        <v>0.75</v>
      </c>
      <c r="AD555" s="70">
        <f>1-0.15</f>
        <v>0.85</v>
      </c>
      <c r="AE555" s="71">
        <f>1-0.3</f>
        <v>0.7</v>
      </c>
      <c r="AF555" s="72">
        <f>IF(T555&gt;R555,(R555*0.7),T555*0.7)</f>
        <v>0</v>
      </c>
      <c r="AG555" s="117">
        <f>IF(G555&gt;0,T555-G555,D555-AF555)</f>
        <v>0</v>
      </c>
    </row>
    <row r="556" spans="2:33" ht="25.15" customHeight="1" thickBot="1" x14ac:dyDescent="0.6">
      <c r="B556" s="51" t="s">
        <v>749</v>
      </c>
      <c r="C556" s="177" t="s">
        <v>1933</v>
      </c>
      <c r="D556" s="44">
        <v>9834056758</v>
      </c>
      <c r="E556" s="42">
        <v>100</v>
      </c>
      <c r="F556" s="42">
        <f t="shared" ref="F556:F559" si="319">(D556*E556)/100</f>
        <v>9834056758</v>
      </c>
      <c r="G556" s="39"/>
      <c r="H556" s="36"/>
      <c r="I556" s="36"/>
      <c r="J556" s="36"/>
      <c r="K556" s="36">
        <v>350000000</v>
      </c>
      <c r="L556" s="36"/>
      <c r="M556" s="36"/>
      <c r="N556" s="36"/>
      <c r="O556" s="36"/>
      <c r="P556" s="36"/>
      <c r="Q556" s="36"/>
      <c r="R556" s="37">
        <f t="shared" ref="R556:R559" si="320">SUM(G556:Q556)</f>
        <v>350000000</v>
      </c>
      <c r="S556" s="115">
        <f t="shared" si="318"/>
        <v>9484056758</v>
      </c>
      <c r="T556" s="38">
        <f>D556</f>
        <v>9834056758</v>
      </c>
      <c r="U556" s="34">
        <v>0</v>
      </c>
      <c r="V556" s="33">
        <v>0</v>
      </c>
      <c r="W556" s="33">
        <v>0.94</v>
      </c>
      <c r="X556" s="33">
        <v>0.94</v>
      </c>
      <c r="Y556" s="33">
        <f t="shared" ref="Y556:Y559" si="321">1-0.12</f>
        <v>0.88</v>
      </c>
      <c r="Z556" s="33">
        <f t="shared" ref="Z556:Z559" si="322">1-0.15</f>
        <v>0.85</v>
      </c>
      <c r="AA556" s="33">
        <f t="shared" ref="AA556:AA559" si="323">1-0.25</f>
        <v>0.75</v>
      </c>
      <c r="AB556" s="33">
        <f t="shared" ref="AB556:AB559" si="324">1-0.15</f>
        <v>0.85</v>
      </c>
      <c r="AC556" s="33">
        <f t="shared" ref="AC556:AC559" si="325">1-0.25</f>
        <v>0.75</v>
      </c>
      <c r="AD556" s="33">
        <f t="shared" ref="AD556:AD559" si="326">1-0.15</f>
        <v>0.85</v>
      </c>
      <c r="AE556" s="35">
        <f t="shared" ref="AE556:AE559" si="327">1-0.3</f>
        <v>0.7</v>
      </c>
      <c r="AF556" s="72">
        <v>0</v>
      </c>
      <c r="AG556" s="73">
        <v>9834056758</v>
      </c>
    </row>
    <row r="557" spans="2:33" ht="25.15" customHeight="1" thickBot="1" x14ac:dyDescent="0.6">
      <c r="B557" s="187" t="s">
        <v>750</v>
      </c>
      <c r="C557" s="188" t="s">
        <v>1911</v>
      </c>
      <c r="D557" s="189"/>
      <c r="E557" s="189">
        <v>100</v>
      </c>
      <c r="F557" s="189">
        <f t="shared" si="319"/>
        <v>0</v>
      </c>
      <c r="G557" s="39"/>
      <c r="H557" s="36"/>
      <c r="I557" s="36">
        <v>600000000</v>
      </c>
      <c r="J557" s="36"/>
      <c r="K557" s="36"/>
      <c r="L557" s="36"/>
      <c r="M557" s="36"/>
      <c r="N557" s="36"/>
      <c r="O557" s="36"/>
      <c r="P557" s="36"/>
      <c r="Q557" s="36"/>
      <c r="R557" s="37">
        <f t="shared" si="320"/>
        <v>600000000</v>
      </c>
      <c r="S557" s="115">
        <f t="shared" si="318"/>
        <v>0</v>
      </c>
      <c r="T557" s="38">
        <f>D557</f>
        <v>0</v>
      </c>
      <c r="U557" s="34">
        <v>0</v>
      </c>
      <c r="V557" s="33">
        <v>0</v>
      </c>
      <c r="W557" s="33">
        <v>0.94</v>
      </c>
      <c r="X557" s="33">
        <v>0.94</v>
      </c>
      <c r="Y557" s="33">
        <f t="shared" si="321"/>
        <v>0.88</v>
      </c>
      <c r="Z557" s="33">
        <f t="shared" si="322"/>
        <v>0.85</v>
      </c>
      <c r="AA557" s="33">
        <f t="shared" si="323"/>
        <v>0.75</v>
      </c>
      <c r="AB557" s="33">
        <f t="shared" si="324"/>
        <v>0.85</v>
      </c>
      <c r="AC557" s="33">
        <f t="shared" si="325"/>
        <v>0.75</v>
      </c>
      <c r="AD557" s="33">
        <f t="shared" si="326"/>
        <v>0.85</v>
      </c>
      <c r="AE557" s="35">
        <f t="shared" si="327"/>
        <v>0.7</v>
      </c>
      <c r="AF557" s="72">
        <f>IF(T557&gt;R557,(R557*0.94),T557*0.94)</f>
        <v>0</v>
      </c>
      <c r="AG557" s="73">
        <f>D557-AF557</f>
        <v>0</v>
      </c>
    </row>
    <row r="558" spans="2:33" ht="25.15" customHeight="1" thickBot="1" x14ac:dyDescent="0.6">
      <c r="B558" s="187" t="s">
        <v>751</v>
      </c>
      <c r="C558" s="190" t="s">
        <v>1934</v>
      </c>
      <c r="D558" s="191"/>
      <c r="E558" s="189">
        <v>100</v>
      </c>
      <c r="F558" s="189">
        <f t="shared" si="319"/>
        <v>0</v>
      </c>
      <c r="G558" s="39">
        <v>25000000</v>
      </c>
      <c r="H558" s="36"/>
      <c r="I558" s="36"/>
      <c r="J558" s="36"/>
      <c r="K558" s="36"/>
      <c r="L558" s="36"/>
      <c r="M558" s="36"/>
      <c r="N558" s="36"/>
      <c r="O558" s="36"/>
      <c r="P558" s="36"/>
      <c r="Q558" s="36"/>
      <c r="R558" s="37">
        <f t="shared" si="320"/>
        <v>25000000</v>
      </c>
      <c r="S558" s="115">
        <f t="shared" si="318"/>
        <v>0</v>
      </c>
      <c r="T558" s="38">
        <f>D558</f>
        <v>0</v>
      </c>
      <c r="U558" s="34">
        <v>0</v>
      </c>
      <c r="V558" s="33">
        <v>0</v>
      </c>
      <c r="W558" s="33">
        <v>0.94</v>
      </c>
      <c r="X558" s="33">
        <v>0.94</v>
      </c>
      <c r="Y558" s="33">
        <f t="shared" si="321"/>
        <v>0.88</v>
      </c>
      <c r="Z558" s="33">
        <f t="shared" si="322"/>
        <v>0.85</v>
      </c>
      <c r="AA558" s="33">
        <f t="shared" si="323"/>
        <v>0.75</v>
      </c>
      <c r="AB558" s="33">
        <f t="shared" si="324"/>
        <v>0.85</v>
      </c>
      <c r="AC558" s="33">
        <f t="shared" si="325"/>
        <v>0.75</v>
      </c>
      <c r="AD558" s="33">
        <f t="shared" si="326"/>
        <v>0.85</v>
      </c>
      <c r="AE558" s="35">
        <f t="shared" si="327"/>
        <v>0.7</v>
      </c>
      <c r="AF558" s="72">
        <f>IF(T558&gt;R558,(R558*0),T558*0)</f>
        <v>0</v>
      </c>
      <c r="AG558" s="73"/>
    </row>
    <row r="559" spans="2:33" ht="25.15" customHeight="1" thickBot="1" x14ac:dyDescent="0.6">
      <c r="B559" s="187" t="s">
        <v>752</v>
      </c>
      <c r="C559" s="192" t="s">
        <v>1913</v>
      </c>
      <c r="D559" s="191"/>
      <c r="E559" s="189">
        <v>100</v>
      </c>
      <c r="F559" s="189">
        <f t="shared" si="319"/>
        <v>0</v>
      </c>
      <c r="G559" s="39"/>
      <c r="H559" s="36"/>
      <c r="I559" s="36"/>
      <c r="J559" s="36"/>
      <c r="K559" s="36"/>
      <c r="L559" s="36"/>
      <c r="M559" s="36">
        <v>100000000</v>
      </c>
      <c r="N559" s="36"/>
      <c r="O559" s="36"/>
      <c r="P559" s="36"/>
      <c r="Q559" s="36"/>
      <c r="R559" s="37">
        <f t="shared" si="320"/>
        <v>100000000</v>
      </c>
      <c r="S559" s="115">
        <f t="shared" si="318"/>
        <v>0</v>
      </c>
      <c r="T559" s="38">
        <f>D559</f>
        <v>0</v>
      </c>
      <c r="U559" s="34">
        <v>0</v>
      </c>
      <c r="V559" s="33">
        <v>0</v>
      </c>
      <c r="W559" s="33">
        <v>0.94</v>
      </c>
      <c r="X559" s="33">
        <v>0.94</v>
      </c>
      <c r="Y559" s="33">
        <f t="shared" si="321"/>
        <v>0.88</v>
      </c>
      <c r="Z559" s="33">
        <f t="shared" si="322"/>
        <v>0.85</v>
      </c>
      <c r="AA559" s="33">
        <f t="shared" si="323"/>
        <v>0.75</v>
      </c>
      <c r="AB559" s="33">
        <f t="shared" si="324"/>
        <v>0.85</v>
      </c>
      <c r="AC559" s="33">
        <f t="shared" si="325"/>
        <v>0.75</v>
      </c>
      <c r="AD559" s="33">
        <f t="shared" si="326"/>
        <v>0.85</v>
      </c>
      <c r="AE559" s="35">
        <f t="shared" si="327"/>
        <v>0.7</v>
      </c>
      <c r="AF559" s="72">
        <f>IF(T559&gt;R559,(R559*0.75),T559*0.75)</f>
        <v>0</v>
      </c>
      <c r="AG559" s="73">
        <f>D559-AF559</f>
        <v>0</v>
      </c>
    </row>
    <row r="560" spans="2:33" ht="25.15" customHeight="1" thickBot="1" x14ac:dyDescent="0.6">
      <c r="B560" s="193" t="s">
        <v>121</v>
      </c>
      <c r="C560" s="194" t="s">
        <v>753</v>
      </c>
      <c r="D560" s="162"/>
      <c r="E560" s="163"/>
      <c r="F560" s="163"/>
      <c r="G560" s="39"/>
      <c r="H560" s="36"/>
      <c r="I560" s="36"/>
      <c r="J560" s="36"/>
      <c r="K560" s="36"/>
      <c r="L560" s="36"/>
      <c r="M560" s="36"/>
      <c r="N560" s="36"/>
      <c r="O560" s="36"/>
      <c r="P560" s="36"/>
      <c r="Q560" s="36"/>
      <c r="R560" s="37"/>
      <c r="S560" s="115"/>
      <c r="T560" s="38"/>
      <c r="U560" s="34"/>
      <c r="V560" s="33"/>
      <c r="W560" s="33"/>
      <c r="X560" s="33"/>
      <c r="Y560" s="33"/>
      <c r="Z560" s="33"/>
      <c r="AA560" s="33"/>
      <c r="AB560" s="33"/>
      <c r="AC560" s="33"/>
      <c r="AD560" s="33"/>
      <c r="AE560" s="35"/>
      <c r="AF560" s="72"/>
      <c r="AG560" s="73"/>
    </row>
    <row r="561" spans="2:33" ht="21.6" customHeight="1" x14ac:dyDescent="0.55000000000000004">
      <c r="B561" s="23" t="s">
        <v>165</v>
      </c>
      <c r="C561" s="169" t="s">
        <v>754</v>
      </c>
      <c r="D561" s="119"/>
      <c r="E561" s="120"/>
      <c r="F561" s="120"/>
      <c r="G561" s="52"/>
      <c r="H561" s="52"/>
      <c r="I561" s="52"/>
      <c r="J561" s="52"/>
      <c r="K561" s="52"/>
      <c r="L561" s="52"/>
      <c r="M561" s="52"/>
      <c r="N561" s="52"/>
      <c r="O561" s="52"/>
      <c r="P561" s="52"/>
      <c r="Q561" s="52"/>
      <c r="R561" s="53"/>
      <c r="S561" s="53"/>
      <c r="T561" s="54"/>
      <c r="U561" s="53"/>
      <c r="V561" s="53"/>
      <c r="W561" s="53"/>
      <c r="X561" s="53"/>
      <c r="Y561" s="53"/>
      <c r="Z561" s="53"/>
      <c r="AA561" s="53"/>
      <c r="AB561" s="53"/>
      <c r="AC561" s="53"/>
      <c r="AD561" s="53"/>
      <c r="AE561" s="53"/>
      <c r="AF561" s="53"/>
      <c r="AG561" s="183"/>
    </row>
    <row r="562" spans="2:33" ht="21.6" customHeight="1" x14ac:dyDescent="0.55000000000000004">
      <c r="B562" s="23" t="s">
        <v>755</v>
      </c>
      <c r="C562" s="169" t="s">
        <v>756</v>
      </c>
      <c r="D562" s="119"/>
      <c r="E562" s="120"/>
      <c r="F562" s="120"/>
      <c r="G562" s="52"/>
      <c r="H562" s="52"/>
      <c r="I562" s="52"/>
      <c r="J562" s="52"/>
      <c r="K562" s="52"/>
      <c r="L562" s="52"/>
      <c r="M562" s="52"/>
      <c r="N562" s="52"/>
      <c r="O562" s="52"/>
      <c r="P562" s="52"/>
      <c r="Q562" s="52"/>
      <c r="R562" s="53"/>
      <c r="S562" s="53"/>
      <c r="T562" s="54"/>
      <c r="U562" s="53"/>
      <c r="V562" s="53"/>
      <c r="W562" s="53"/>
      <c r="X562" s="53"/>
      <c r="Y562" s="53"/>
      <c r="Z562" s="53"/>
      <c r="AA562" s="53"/>
      <c r="AB562" s="53"/>
      <c r="AC562" s="53"/>
      <c r="AD562" s="53"/>
      <c r="AE562" s="53"/>
      <c r="AF562" s="53"/>
      <c r="AG562" s="184"/>
    </row>
    <row r="563" spans="2:33" ht="21.6" customHeight="1" x14ac:dyDescent="0.55000000000000004">
      <c r="B563" s="23" t="s">
        <v>757</v>
      </c>
      <c r="C563" s="169" t="s">
        <v>758</v>
      </c>
      <c r="D563" s="62"/>
      <c r="E563" s="120"/>
      <c r="F563" s="120"/>
      <c r="G563" s="52"/>
      <c r="H563" s="52"/>
      <c r="I563" s="52"/>
      <c r="J563" s="52"/>
      <c r="K563" s="52"/>
      <c r="L563" s="52"/>
      <c r="M563" s="52"/>
      <c r="N563" s="52"/>
      <c r="O563" s="52"/>
      <c r="P563" s="52"/>
      <c r="Q563" s="52"/>
      <c r="R563" s="53"/>
      <c r="S563" s="53"/>
      <c r="T563" s="54"/>
      <c r="U563" s="53"/>
      <c r="V563" s="53"/>
      <c r="W563" s="53"/>
      <c r="X563" s="53"/>
      <c r="Y563" s="53"/>
      <c r="Z563" s="53"/>
      <c r="AA563" s="53"/>
      <c r="AB563" s="53"/>
      <c r="AC563" s="53"/>
      <c r="AD563" s="53"/>
      <c r="AE563" s="53"/>
      <c r="AF563" s="53"/>
      <c r="AG563" s="184"/>
    </row>
    <row r="564" spans="2:33" ht="21.6" customHeight="1" x14ac:dyDescent="0.55000000000000004">
      <c r="B564" s="23" t="s">
        <v>759</v>
      </c>
      <c r="C564" s="169" t="s">
        <v>760</v>
      </c>
      <c r="D564" s="62"/>
      <c r="E564" s="120"/>
      <c r="F564" s="120"/>
      <c r="G564" s="52"/>
      <c r="H564" s="52"/>
      <c r="I564" s="52"/>
      <c r="J564" s="52"/>
      <c r="K564" s="52"/>
      <c r="L564" s="52"/>
      <c r="M564" s="52"/>
      <c r="N564" s="52"/>
      <c r="O564" s="52"/>
      <c r="P564" s="52"/>
      <c r="Q564" s="52"/>
      <c r="R564" s="53"/>
      <c r="S564" s="53"/>
      <c r="T564" s="54"/>
      <c r="U564" s="53"/>
      <c r="V564" s="53"/>
      <c r="W564" s="53"/>
      <c r="X564" s="53"/>
      <c r="Y564" s="53"/>
      <c r="Z564" s="53"/>
      <c r="AA564" s="53"/>
      <c r="AB564" s="53"/>
      <c r="AC564" s="53"/>
      <c r="AD564" s="53"/>
      <c r="AE564" s="53"/>
      <c r="AF564" s="53"/>
      <c r="AG564" s="184"/>
    </row>
    <row r="565" spans="2:33" ht="21.6" customHeight="1" thickBot="1" x14ac:dyDescent="0.6">
      <c r="B565" s="167" t="s">
        <v>122</v>
      </c>
      <c r="C565" s="136" t="s">
        <v>761</v>
      </c>
      <c r="D565" s="63">
        <f>-(D555+D556+D557+D558+D559+D560+D561+D562+D563+D564)*1.5%</f>
        <v>-147510851.37</v>
      </c>
      <c r="E565" s="121"/>
      <c r="F565" s="121"/>
      <c r="G565" s="52"/>
      <c r="H565" s="52"/>
      <c r="I565" s="52"/>
      <c r="J565" s="52"/>
      <c r="K565" s="52"/>
      <c r="L565" s="52"/>
      <c r="M565" s="52"/>
      <c r="N565" s="52"/>
      <c r="O565" s="52"/>
      <c r="P565" s="52"/>
      <c r="Q565" s="52"/>
      <c r="R565" s="53"/>
      <c r="S565" s="53"/>
      <c r="T565" s="54"/>
      <c r="U565" s="53"/>
      <c r="V565" s="53"/>
      <c r="W565" s="53"/>
      <c r="X565" s="53"/>
      <c r="Y565" s="53"/>
      <c r="Z565" s="53"/>
      <c r="AA565" s="53"/>
      <c r="AB565" s="53"/>
      <c r="AC565" s="53"/>
      <c r="AD565" s="53"/>
      <c r="AE565" s="53"/>
      <c r="AF565" s="53"/>
      <c r="AG565" s="185"/>
    </row>
    <row r="566" spans="2:33" ht="35.450000000000003" customHeight="1" thickBot="1" x14ac:dyDescent="0.25">
      <c r="B566" s="48" t="s">
        <v>237</v>
      </c>
      <c r="C566" s="61" t="s">
        <v>823</v>
      </c>
      <c r="D566" s="122">
        <f>SUM(D555:D565)</f>
        <v>9686545906.6299992</v>
      </c>
      <c r="E566" s="82"/>
      <c r="F566" s="122">
        <f>SUM(F555:F565)</f>
        <v>9834056758</v>
      </c>
      <c r="G566" s="14"/>
      <c r="H566" s="14"/>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c r="AG566" s="186">
        <f>SUM(AG555:AG565)</f>
        <v>9834056758</v>
      </c>
    </row>
    <row r="568" spans="2:33" ht="13.5" thickBot="1" x14ac:dyDescent="0.25"/>
    <row r="569" spans="2:33" ht="22.15" customHeight="1" thickBot="1" x14ac:dyDescent="0.6">
      <c r="B569" s="713" t="s">
        <v>848</v>
      </c>
      <c r="C569" s="714" t="s">
        <v>266</v>
      </c>
      <c r="D569" s="735" t="s">
        <v>803</v>
      </c>
      <c r="E569" s="716" t="s">
        <v>6</v>
      </c>
      <c r="F569" s="716" t="s">
        <v>630</v>
      </c>
      <c r="G569" s="721" t="s">
        <v>238</v>
      </c>
      <c r="H569" s="722"/>
      <c r="I569" s="722"/>
      <c r="J569" s="722"/>
      <c r="K569" s="722"/>
      <c r="L569" s="722"/>
      <c r="M569" s="722"/>
      <c r="N569" s="722"/>
      <c r="O569" s="722"/>
      <c r="P569" s="722"/>
      <c r="Q569" s="722"/>
      <c r="R569" s="722"/>
      <c r="S569" s="114"/>
      <c r="T569" s="705" t="s">
        <v>632</v>
      </c>
      <c r="U569" s="729" t="s">
        <v>633</v>
      </c>
      <c r="V569" s="729"/>
      <c r="W569" s="729"/>
      <c r="X569" s="729"/>
      <c r="Y569" s="729"/>
      <c r="Z569" s="729"/>
      <c r="AA569" s="729"/>
      <c r="AB569" s="729"/>
      <c r="AC569" s="729"/>
      <c r="AD569" s="729"/>
      <c r="AE569" s="729"/>
      <c r="AF569" s="705" t="s">
        <v>634</v>
      </c>
      <c r="AG569" s="711" t="s">
        <v>635</v>
      </c>
    </row>
    <row r="570" spans="2:33" ht="13.15" customHeight="1" x14ac:dyDescent="0.2">
      <c r="B570" s="672"/>
      <c r="C570" s="715"/>
      <c r="D570" s="672"/>
      <c r="E570" s="717"/>
      <c r="F570" s="717"/>
      <c r="G570" s="723" t="s">
        <v>239</v>
      </c>
      <c r="H570" s="726" t="s">
        <v>240</v>
      </c>
      <c r="I570" s="726" t="s">
        <v>241</v>
      </c>
      <c r="J570" s="726" t="s">
        <v>243</v>
      </c>
      <c r="K570" s="726" t="s">
        <v>242</v>
      </c>
      <c r="L570" s="726" t="s">
        <v>248</v>
      </c>
      <c r="M570" s="726" t="s">
        <v>249</v>
      </c>
      <c r="N570" s="726" t="s">
        <v>247</v>
      </c>
      <c r="O570" s="726" t="s">
        <v>246</v>
      </c>
      <c r="P570" s="726" t="s">
        <v>245</v>
      </c>
      <c r="Q570" s="726" t="s">
        <v>244</v>
      </c>
      <c r="R570" s="730" t="s">
        <v>250</v>
      </c>
      <c r="S570" s="723" t="s">
        <v>636</v>
      </c>
      <c r="T570" s="706" t="s">
        <v>269</v>
      </c>
      <c r="U570" s="708" t="s">
        <v>270</v>
      </c>
      <c r="V570" s="708" t="s">
        <v>240</v>
      </c>
      <c r="W570" s="708" t="s">
        <v>271</v>
      </c>
      <c r="X570" s="708" t="s">
        <v>272</v>
      </c>
      <c r="Y570" s="708" t="s">
        <v>273</v>
      </c>
      <c r="Z570" s="708" t="s">
        <v>274</v>
      </c>
      <c r="AA570" s="708" t="s">
        <v>275</v>
      </c>
      <c r="AB570" s="708" t="s">
        <v>276</v>
      </c>
      <c r="AC570" s="708" t="s">
        <v>277</v>
      </c>
      <c r="AD570" s="708" t="s">
        <v>278</v>
      </c>
      <c r="AE570" s="718" t="s">
        <v>279</v>
      </c>
      <c r="AF570" s="706"/>
      <c r="AG570" s="712"/>
    </row>
    <row r="571" spans="2:33" ht="39" customHeight="1" x14ac:dyDescent="0.2">
      <c r="B571" s="672"/>
      <c r="C571" s="715"/>
      <c r="D571" s="672"/>
      <c r="E571" s="717"/>
      <c r="F571" s="717"/>
      <c r="G571" s="724"/>
      <c r="H571" s="727"/>
      <c r="I571" s="727"/>
      <c r="J571" s="727"/>
      <c r="K571" s="727"/>
      <c r="L571" s="727"/>
      <c r="M571" s="727"/>
      <c r="N571" s="727"/>
      <c r="O571" s="727"/>
      <c r="P571" s="727"/>
      <c r="Q571" s="727"/>
      <c r="R571" s="731"/>
      <c r="S571" s="724"/>
      <c r="T571" s="706"/>
      <c r="U571" s="709"/>
      <c r="V571" s="709"/>
      <c r="W571" s="709"/>
      <c r="X571" s="709"/>
      <c r="Y571" s="709"/>
      <c r="Z571" s="709"/>
      <c r="AA571" s="709"/>
      <c r="AB571" s="709"/>
      <c r="AC571" s="709"/>
      <c r="AD571" s="709"/>
      <c r="AE571" s="719"/>
      <c r="AF571" s="706"/>
      <c r="AG571" s="712"/>
    </row>
    <row r="572" spans="2:33" ht="61.15" customHeight="1" thickBot="1" x14ac:dyDescent="0.25">
      <c r="B572" s="672"/>
      <c r="C572" s="715"/>
      <c r="D572" s="672"/>
      <c r="E572" s="717"/>
      <c r="F572" s="717"/>
      <c r="G572" s="725"/>
      <c r="H572" s="728"/>
      <c r="I572" s="728"/>
      <c r="J572" s="728"/>
      <c r="K572" s="728"/>
      <c r="L572" s="728"/>
      <c r="M572" s="728"/>
      <c r="N572" s="728"/>
      <c r="O572" s="728"/>
      <c r="P572" s="728"/>
      <c r="Q572" s="728"/>
      <c r="R572" s="732"/>
      <c r="S572" s="725"/>
      <c r="T572" s="706"/>
      <c r="U572" s="710"/>
      <c r="V572" s="710"/>
      <c r="W572" s="710"/>
      <c r="X572" s="710"/>
      <c r="Y572" s="710"/>
      <c r="Z572" s="710"/>
      <c r="AA572" s="710"/>
      <c r="AB572" s="710"/>
      <c r="AC572" s="710"/>
      <c r="AD572" s="710"/>
      <c r="AE572" s="720"/>
      <c r="AF572" s="707"/>
      <c r="AG572" s="712"/>
    </row>
    <row r="573" spans="2:33" ht="25.15" customHeight="1" x14ac:dyDescent="0.55000000000000004">
      <c r="B573" s="49" t="s">
        <v>763</v>
      </c>
      <c r="C573" s="182" t="s">
        <v>1949</v>
      </c>
      <c r="D573" s="43">
        <v>5512757040</v>
      </c>
      <c r="E573" s="41">
        <v>100</v>
      </c>
      <c r="F573" s="41">
        <f>(D573*E573)/100</f>
        <v>5512757040</v>
      </c>
      <c r="G573" s="66"/>
      <c r="H573" s="67"/>
      <c r="I573" s="67"/>
      <c r="J573" s="67"/>
      <c r="K573" s="67"/>
      <c r="L573" s="67"/>
      <c r="M573" s="67"/>
      <c r="N573" s="67"/>
      <c r="O573" s="67"/>
      <c r="P573" s="67"/>
      <c r="Q573" s="67">
        <v>550000000</v>
      </c>
      <c r="R573" s="68">
        <f>SUM(G573:Q573)</f>
        <v>550000000</v>
      </c>
      <c r="S573" s="115">
        <f t="shared" ref="S573:S574" si="328">IF(R573&gt;T573,0,T573-R573)</f>
        <v>4962757040</v>
      </c>
      <c r="T573" s="38">
        <f>D573</f>
        <v>5512757040</v>
      </c>
      <c r="U573" s="69">
        <v>0</v>
      </c>
      <c r="V573" s="70">
        <v>0</v>
      </c>
      <c r="W573" s="70">
        <v>0.94</v>
      </c>
      <c r="X573" s="70">
        <v>0.94</v>
      </c>
      <c r="Y573" s="70">
        <f>1-0.12</f>
        <v>0.88</v>
      </c>
      <c r="Z573" s="70">
        <f>1-0.15</f>
        <v>0.85</v>
      </c>
      <c r="AA573" s="70">
        <f>1-0.25</f>
        <v>0.75</v>
      </c>
      <c r="AB573" s="70">
        <f>1-0.15</f>
        <v>0.85</v>
      </c>
      <c r="AC573" s="70">
        <f>1-0.25</f>
        <v>0.75</v>
      </c>
      <c r="AD573" s="70">
        <f>1-0.15</f>
        <v>0.85</v>
      </c>
      <c r="AE573" s="71">
        <f>1-0.3</f>
        <v>0.7</v>
      </c>
      <c r="AF573" s="72">
        <v>0</v>
      </c>
      <c r="AG573" s="117">
        <v>5512757040</v>
      </c>
    </row>
    <row r="574" spans="2:33" ht="25.15" customHeight="1" thickBot="1" x14ac:dyDescent="0.6">
      <c r="B574" s="51" t="s">
        <v>764</v>
      </c>
      <c r="C574" s="57" t="s">
        <v>1937</v>
      </c>
      <c r="D574" s="44"/>
      <c r="E574" s="42">
        <v>100</v>
      </c>
      <c r="F574" s="42">
        <f t="shared" ref="F574" si="329">(D574*E574)/100</f>
        <v>0</v>
      </c>
      <c r="G574" s="39"/>
      <c r="H574" s="36"/>
      <c r="I574" s="36"/>
      <c r="J574" s="36"/>
      <c r="K574" s="36">
        <v>350000000</v>
      </c>
      <c r="L574" s="36"/>
      <c r="M574" s="36"/>
      <c r="N574" s="36"/>
      <c r="O574" s="36"/>
      <c r="P574" s="36"/>
      <c r="Q574" s="36"/>
      <c r="R574" s="37">
        <f t="shared" ref="R574" si="330">SUM(G574:Q574)</f>
        <v>350000000</v>
      </c>
      <c r="S574" s="115">
        <f t="shared" si="328"/>
        <v>0</v>
      </c>
      <c r="T574" s="38">
        <f>D574</f>
        <v>0</v>
      </c>
      <c r="U574" s="34">
        <v>0</v>
      </c>
      <c r="V574" s="33">
        <v>0</v>
      </c>
      <c r="W574" s="33">
        <v>0.94</v>
      </c>
      <c r="X574" s="33">
        <v>0.94</v>
      </c>
      <c r="Y574" s="33">
        <f t="shared" ref="Y574" si="331">1-0.12</f>
        <v>0.88</v>
      </c>
      <c r="Z574" s="33">
        <f t="shared" ref="Z574" si="332">1-0.15</f>
        <v>0.85</v>
      </c>
      <c r="AA574" s="33">
        <f t="shared" ref="AA574" si="333">1-0.25</f>
        <v>0.75</v>
      </c>
      <c r="AB574" s="33">
        <f t="shared" ref="AB574" si="334">1-0.15</f>
        <v>0.85</v>
      </c>
      <c r="AC574" s="33">
        <f t="shared" ref="AC574" si="335">1-0.25</f>
        <v>0.75</v>
      </c>
      <c r="AD574" s="33">
        <f t="shared" ref="AD574" si="336">1-0.15</f>
        <v>0.85</v>
      </c>
      <c r="AE574" s="35">
        <f t="shared" ref="AE574" si="337">1-0.3</f>
        <v>0.7</v>
      </c>
      <c r="AF574" s="72">
        <f>IF(T574&gt;R574,(R574*0.88),T574*0.88)</f>
        <v>0</v>
      </c>
      <c r="AG574" s="73">
        <f>D574-AF574</f>
        <v>0</v>
      </c>
    </row>
    <row r="575" spans="2:33" ht="21.6" customHeight="1" x14ac:dyDescent="0.55000000000000004">
      <c r="B575" s="49" t="s">
        <v>765</v>
      </c>
      <c r="C575" s="182" t="s">
        <v>766</v>
      </c>
      <c r="D575" s="119"/>
      <c r="E575" s="120"/>
      <c r="F575" s="120"/>
      <c r="G575" s="52"/>
      <c r="H575" s="52"/>
      <c r="I575" s="52"/>
      <c r="J575" s="52"/>
      <c r="K575" s="52"/>
      <c r="L575" s="52"/>
      <c r="M575" s="52"/>
      <c r="N575" s="52"/>
      <c r="O575" s="52"/>
      <c r="P575" s="52"/>
      <c r="Q575" s="52"/>
      <c r="R575" s="53"/>
      <c r="S575" s="53"/>
      <c r="T575" s="54"/>
      <c r="U575" s="53"/>
      <c r="V575" s="53"/>
      <c r="W575" s="53"/>
      <c r="X575" s="53"/>
      <c r="Y575" s="53"/>
      <c r="Z575" s="53"/>
      <c r="AA575" s="53"/>
      <c r="AB575" s="53"/>
      <c r="AC575" s="53"/>
      <c r="AD575" s="53"/>
      <c r="AE575" s="53"/>
      <c r="AF575" s="53"/>
      <c r="AG575" s="58"/>
    </row>
    <row r="576" spans="2:33" ht="21.6" customHeight="1" x14ac:dyDescent="0.55000000000000004">
      <c r="B576" s="50" t="s">
        <v>767</v>
      </c>
      <c r="C576" s="56" t="s">
        <v>768</v>
      </c>
      <c r="D576" s="62"/>
      <c r="E576" s="120"/>
      <c r="F576" s="120"/>
      <c r="G576" s="52"/>
      <c r="H576" s="52"/>
      <c r="I576" s="52"/>
      <c r="J576" s="52"/>
      <c r="K576" s="52"/>
      <c r="L576" s="52"/>
      <c r="M576" s="52"/>
      <c r="N576" s="52"/>
      <c r="O576" s="52"/>
      <c r="P576" s="52"/>
      <c r="Q576" s="52"/>
      <c r="R576" s="53"/>
      <c r="S576" s="53"/>
      <c r="T576" s="54"/>
      <c r="U576" s="53"/>
      <c r="V576" s="53"/>
      <c r="W576" s="53"/>
      <c r="X576" s="53"/>
      <c r="Y576" s="53"/>
      <c r="Z576" s="53"/>
      <c r="AA576" s="53"/>
      <c r="AB576" s="53"/>
      <c r="AC576" s="53"/>
      <c r="AD576" s="53"/>
      <c r="AE576" s="53"/>
      <c r="AF576" s="53"/>
      <c r="AG576" s="58"/>
    </row>
    <row r="577" spans="2:33" ht="21.6" customHeight="1" x14ac:dyDescent="0.55000000000000004">
      <c r="B577" s="50" t="s">
        <v>769</v>
      </c>
      <c r="C577" s="195" t="s">
        <v>770</v>
      </c>
      <c r="D577" s="62"/>
      <c r="E577" s="120"/>
      <c r="F577" s="120"/>
      <c r="G577" s="52"/>
      <c r="H577" s="52"/>
      <c r="I577" s="52"/>
      <c r="J577" s="52"/>
      <c r="K577" s="52"/>
      <c r="L577" s="52"/>
      <c r="M577" s="52"/>
      <c r="N577" s="52"/>
      <c r="O577" s="52"/>
      <c r="P577" s="52"/>
      <c r="Q577" s="52"/>
      <c r="R577" s="53"/>
      <c r="S577" s="53"/>
      <c r="T577" s="54"/>
      <c r="U577" s="53"/>
      <c r="V577" s="53"/>
      <c r="W577" s="53"/>
      <c r="X577" s="53"/>
      <c r="Y577" s="53"/>
      <c r="Z577" s="53"/>
      <c r="AA577" s="53"/>
      <c r="AB577" s="53"/>
      <c r="AC577" s="53"/>
      <c r="AD577" s="53"/>
      <c r="AE577" s="53"/>
      <c r="AF577" s="53"/>
      <c r="AG577" s="58"/>
    </row>
    <row r="578" spans="2:33" ht="21.6" customHeight="1" thickBot="1" x14ac:dyDescent="0.6">
      <c r="B578" s="51" t="s">
        <v>122</v>
      </c>
      <c r="C578" s="57" t="s">
        <v>771</v>
      </c>
      <c r="D578" s="63">
        <f>-(D573+D574+D575+D576+D577)*1.5%</f>
        <v>-82691355.599999994</v>
      </c>
      <c r="E578" s="121"/>
      <c r="F578" s="121"/>
      <c r="G578" s="52"/>
      <c r="H578" s="52"/>
      <c r="I578" s="52"/>
      <c r="J578" s="52"/>
      <c r="K578" s="52"/>
      <c r="L578" s="52"/>
      <c r="M578" s="52"/>
      <c r="N578" s="52"/>
      <c r="O578" s="52"/>
      <c r="P578" s="52"/>
      <c r="Q578" s="52"/>
      <c r="R578" s="53"/>
      <c r="S578" s="53"/>
      <c r="T578" s="54"/>
      <c r="U578" s="53"/>
      <c r="V578" s="53"/>
      <c r="W578" s="53"/>
      <c r="X578" s="53"/>
      <c r="Y578" s="53"/>
      <c r="Z578" s="53"/>
      <c r="AA578" s="53"/>
      <c r="AB578" s="53"/>
      <c r="AC578" s="53"/>
      <c r="AD578" s="53"/>
      <c r="AE578" s="53"/>
      <c r="AF578" s="53"/>
      <c r="AG578" s="59"/>
    </row>
    <row r="579" spans="2:33" ht="35.450000000000003" customHeight="1" thickBot="1" x14ac:dyDescent="0.25">
      <c r="B579" s="48" t="s">
        <v>237</v>
      </c>
      <c r="C579" s="61" t="s">
        <v>822</v>
      </c>
      <c r="D579" s="122">
        <f>SUM(D573:D578)</f>
        <v>5430065684.3999996</v>
      </c>
      <c r="E579" s="82"/>
      <c r="F579" s="122">
        <f>SUM(F573:F578)</f>
        <v>5512757040</v>
      </c>
      <c r="G579" s="14"/>
      <c r="H579" s="14"/>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c r="AF579" s="14"/>
      <c r="AG579" s="60">
        <f>SUM(AG573:AG578)</f>
        <v>5512757040</v>
      </c>
    </row>
    <row r="581" spans="2:33" ht="13.5" thickBot="1" x14ac:dyDescent="0.25"/>
    <row r="582" spans="2:33" ht="22.15" customHeight="1" thickBot="1" x14ac:dyDescent="0.6">
      <c r="B582" s="713" t="s">
        <v>848</v>
      </c>
      <c r="C582" s="714" t="s">
        <v>266</v>
      </c>
      <c r="D582" s="735" t="s">
        <v>803</v>
      </c>
      <c r="E582" s="716" t="s">
        <v>6</v>
      </c>
      <c r="F582" s="716" t="s">
        <v>630</v>
      </c>
      <c r="G582" s="721" t="s">
        <v>238</v>
      </c>
      <c r="H582" s="722"/>
      <c r="I582" s="722"/>
      <c r="J582" s="722"/>
      <c r="K582" s="722"/>
      <c r="L582" s="722"/>
      <c r="M582" s="722"/>
      <c r="N582" s="722"/>
      <c r="O582" s="722"/>
      <c r="P582" s="722"/>
      <c r="Q582" s="722"/>
      <c r="R582" s="722"/>
      <c r="S582" s="114"/>
      <c r="T582" s="705" t="s">
        <v>632</v>
      </c>
      <c r="U582" s="729" t="s">
        <v>633</v>
      </c>
      <c r="V582" s="729"/>
      <c r="W582" s="729"/>
      <c r="X582" s="729"/>
      <c r="Y582" s="729"/>
      <c r="Z582" s="729"/>
      <c r="AA582" s="729"/>
      <c r="AB582" s="729"/>
      <c r="AC582" s="729"/>
      <c r="AD582" s="729"/>
      <c r="AE582" s="729"/>
      <c r="AF582" s="705" t="s">
        <v>634</v>
      </c>
      <c r="AG582" s="711" t="s">
        <v>635</v>
      </c>
    </row>
    <row r="583" spans="2:33" ht="13.15" customHeight="1" x14ac:dyDescent="0.2">
      <c r="B583" s="672"/>
      <c r="C583" s="715"/>
      <c r="D583" s="672"/>
      <c r="E583" s="717"/>
      <c r="F583" s="717"/>
      <c r="G583" s="723" t="s">
        <v>239</v>
      </c>
      <c r="H583" s="726" t="s">
        <v>240</v>
      </c>
      <c r="I583" s="726" t="s">
        <v>241</v>
      </c>
      <c r="J583" s="726" t="s">
        <v>243</v>
      </c>
      <c r="K583" s="726" t="s">
        <v>242</v>
      </c>
      <c r="L583" s="726" t="s">
        <v>248</v>
      </c>
      <c r="M583" s="726" t="s">
        <v>249</v>
      </c>
      <c r="N583" s="726" t="s">
        <v>247</v>
      </c>
      <c r="O583" s="726" t="s">
        <v>246</v>
      </c>
      <c r="P583" s="726" t="s">
        <v>245</v>
      </c>
      <c r="Q583" s="726" t="s">
        <v>244</v>
      </c>
      <c r="R583" s="730" t="s">
        <v>250</v>
      </c>
      <c r="S583" s="723" t="s">
        <v>636</v>
      </c>
      <c r="T583" s="706" t="s">
        <v>269</v>
      </c>
      <c r="U583" s="708" t="s">
        <v>270</v>
      </c>
      <c r="V583" s="708" t="s">
        <v>240</v>
      </c>
      <c r="W583" s="708" t="s">
        <v>271</v>
      </c>
      <c r="X583" s="708" t="s">
        <v>272</v>
      </c>
      <c r="Y583" s="708" t="s">
        <v>273</v>
      </c>
      <c r="Z583" s="708" t="s">
        <v>274</v>
      </c>
      <c r="AA583" s="708" t="s">
        <v>275</v>
      </c>
      <c r="AB583" s="708" t="s">
        <v>276</v>
      </c>
      <c r="AC583" s="708" t="s">
        <v>277</v>
      </c>
      <c r="AD583" s="708" t="s">
        <v>278</v>
      </c>
      <c r="AE583" s="718" t="s">
        <v>279</v>
      </c>
      <c r="AF583" s="706"/>
      <c r="AG583" s="712"/>
    </row>
    <row r="584" spans="2:33" ht="39" customHeight="1" x14ac:dyDescent="0.2">
      <c r="B584" s="672"/>
      <c r="C584" s="715"/>
      <c r="D584" s="672"/>
      <c r="E584" s="717"/>
      <c r="F584" s="717"/>
      <c r="G584" s="724"/>
      <c r="H584" s="727"/>
      <c r="I584" s="727"/>
      <c r="J584" s="727"/>
      <c r="K584" s="727"/>
      <c r="L584" s="727"/>
      <c r="M584" s="727"/>
      <c r="N584" s="727"/>
      <c r="O584" s="727"/>
      <c r="P584" s="727"/>
      <c r="Q584" s="727"/>
      <c r="R584" s="731"/>
      <c r="S584" s="724"/>
      <c r="T584" s="706"/>
      <c r="U584" s="709"/>
      <c r="V584" s="709"/>
      <c r="W584" s="709"/>
      <c r="X584" s="709"/>
      <c r="Y584" s="709"/>
      <c r="Z584" s="709"/>
      <c r="AA584" s="709"/>
      <c r="AB584" s="709"/>
      <c r="AC584" s="709"/>
      <c r="AD584" s="709"/>
      <c r="AE584" s="719"/>
      <c r="AF584" s="706"/>
      <c r="AG584" s="712"/>
    </row>
    <row r="585" spans="2:33" ht="61.15" customHeight="1" thickBot="1" x14ac:dyDescent="0.25">
      <c r="B585" s="672"/>
      <c r="C585" s="715"/>
      <c r="D585" s="672"/>
      <c r="E585" s="717"/>
      <c r="F585" s="717"/>
      <c r="G585" s="725"/>
      <c r="H585" s="728"/>
      <c r="I585" s="728"/>
      <c r="J585" s="728"/>
      <c r="K585" s="728"/>
      <c r="L585" s="728"/>
      <c r="M585" s="728"/>
      <c r="N585" s="728"/>
      <c r="O585" s="728"/>
      <c r="P585" s="728"/>
      <c r="Q585" s="728"/>
      <c r="R585" s="732"/>
      <c r="S585" s="725"/>
      <c r="T585" s="706"/>
      <c r="U585" s="710"/>
      <c r="V585" s="710"/>
      <c r="W585" s="710"/>
      <c r="X585" s="710"/>
      <c r="Y585" s="710"/>
      <c r="Z585" s="710"/>
      <c r="AA585" s="710"/>
      <c r="AB585" s="710"/>
      <c r="AC585" s="710"/>
      <c r="AD585" s="710"/>
      <c r="AE585" s="720"/>
      <c r="AF585" s="707"/>
      <c r="AG585" s="712"/>
    </row>
    <row r="586" spans="2:33" ht="25.15" customHeight="1" x14ac:dyDescent="0.55000000000000004">
      <c r="B586" s="196" t="s">
        <v>773</v>
      </c>
      <c r="C586" s="197" t="s">
        <v>1950</v>
      </c>
      <c r="D586" s="40">
        <v>13758390993</v>
      </c>
      <c r="E586" s="40">
        <v>100</v>
      </c>
      <c r="F586" s="40">
        <f>(D586*E586)/100</f>
        <v>13758390993</v>
      </c>
      <c r="G586" s="66"/>
      <c r="H586" s="67"/>
      <c r="I586" s="67"/>
      <c r="J586" s="67"/>
      <c r="K586" s="67"/>
      <c r="L586" s="67"/>
      <c r="M586" s="67"/>
      <c r="N586" s="67"/>
      <c r="O586" s="67"/>
      <c r="P586" s="67"/>
      <c r="Q586" s="67">
        <v>550000000</v>
      </c>
      <c r="R586" s="68">
        <f>SUM(G586:Q586)</f>
        <v>550000000</v>
      </c>
      <c r="S586" s="115">
        <f t="shared" ref="S586:S587" si="338">IF(R586&gt;T586,0,T586-R586)</f>
        <v>13208390993</v>
      </c>
      <c r="T586" s="38">
        <f>D586</f>
        <v>13758390993</v>
      </c>
      <c r="U586" s="69">
        <v>0</v>
      </c>
      <c r="V586" s="70">
        <v>0</v>
      </c>
      <c r="W586" s="70">
        <v>0.94</v>
      </c>
      <c r="X586" s="70">
        <v>0.94</v>
      </c>
      <c r="Y586" s="70">
        <f>1-0.12</f>
        <v>0.88</v>
      </c>
      <c r="Z586" s="70">
        <f>1-0.15</f>
        <v>0.85</v>
      </c>
      <c r="AA586" s="70">
        <f>1-0.25</f>
        <v>0.75</v>
      </c>
      <c r="AB586" s="70">
        <f>1-0.15</f>
        <v>0.85</v>
      </c>
      <c r="AC586" s="70">
        <f>1-0.25</f>
        <v>0.75</v>
      </c>
      <c r="AD586" s="70">
        <f>1-0.15</f>
        <v>0.85</v>
      </c>
      <c r="AE586" s="71">
        <f>1-0.3</f>
        <v>0.7</v>
      </c>
      <c r="AF586" s="72">
        <v>0</v>
      </c>
      <c r="AG586" s="117">
        <v>13758390993</v>
      </c>
    </row>
    <row r="587" spans="2:33" ht="25.15" customHeight="1" x14ac:dyDescent="0.55000000000000004">
      <c r="B587" s="196" t="s">
        <v>774</v>
      </c>
      <c r="C587" s="197" t="s">
        <v>1917</v>
      </c>
      <c r="D587" s="40">
        <v>5620819332</v>
      </c>
      <c r="E587" s="40">
        <v>100</v>
      </c>
      <c r="F587" s="40">
        <f t="shared" ref="F587" si="339">(D587*E587)/100</f>
        <v>5620819332</v>
      </c>
      <c r="G587" s="39"/>
      <c r="H587" s="36"/>
      <c r="I587" s="36"/>
      <c r="J587" s="36"/>
      <c r="K587" s="36">
        <v>350000000</v>
      </c>
      <c r="L587" s="36"/>
      <c r="M587" s="36"/>
      <c r="N587" s="36"/>
      <c r="O587" s="36"/>
      <c r="P587" s="36"/>
      <c r="Q587" s="36"/>
      <c r="R587" s="37">
        <f t="shared" ref="R587" si="340">SUM(G587:Q587)</f>
        <v>350000000</v>
      </c>
      <c r="S587" s="115">
        <f t="shared" si="338"/>
        <v>5270819332</v>
      </c>
      <c r="T587" s="38">
        <f>D587</f>
        <v>5620819332</v>
      </c>
      <c r="U587" s="34">
        <v>0</v>
      </c>
      <c r="V587" s="33">
        <v>0</v>
      </c>
      <c r="W587" s="33">
        <v>0.94</v>
      </c>
      <c r="X587" s="33">
        <v>0.94</v>
      </c>
      <c r="Y587" s="33">
        <f t="shared" ref="Y587" si="341">1-0.12</f>
        <v>0.88</v>
      </c>
      <c r="Z587" s="33">
        <f t="shared" ref="Z587" si="342">1-0.15</f>
        <v>0.85</v>
      </c>
      <c r="AA587" s="33">
        <f t="shared" ref="AA587" si="343">1-0.25</f>
        <v>0.75</v>
      </c>
      <c r="AB587" s="33">
        <f t="shared" ref="AB587" si="344">1-0.15</f>
        <v>0.85</v>
      </c>
      <c r="AC587" s="33">
        <f t="shared" ref="AC587" si="345">1-0.25</f>
        <v>0.75</v>
      </c>
      <c r="AD587" s="33">
        <f t="shared" ref="AD587" si="346">1-0.15</f>
        <v>0.85</v>
      </c>
      <c r="AE587" s="35">
        <f t="shared" ref="AE587" si="347">1-0.3</f>
        <v>0.7</v>
      </c>
      <c r="AF587" s="72">
        <v>0</v>
      </c>
      <c r="AG587" s="73">
        <f>D587-AF587</f>
        <v>5620819332</v>
      </c>
    </row>
    <row r="588" spans="2:33" ht="25.15" customHeight="1" thickBot="1" x14ac:dyDescent="0.6">
      <c r="B588" s="198" t="s">
        <v>775</v>
      </c>
      <c r="C588" s="199" t="s">
        <v>1918</v>
      </c>
      <c r="D588" s="42"/>
      <c r="E588" s="42"/>
      <c r="F588" s="42"/>
      <c r="G588" s="39"/>
      <c r="H588" s="36"/>
      <c r="I588" s="36"/>
      <c r="J588" s="36"/>
      <c r="K588" s="36"/>
      <c r="L588" s="36"/>
      <c r="M588" s="36"/>
      <c r="N588" s="36"/>
      <c r="O588" s="36"/>
      <c r="P588" s="36"/>
      <c r="Q588" s="36"/>
      <c r="R588" s="37"/>
      <c r="S588" s="115"/>
      <c r="T588" s="38"/>
      <c r="U588" s="34"/>
      <c r="V588" s="33"/>
      <c r="W588" s="33"/>
      <c r="X588" s="33"/>
      <c r="Y588" s="33"/>
      <c r="Z588" s="33"/>
      <c r="AA588" s="33"/>
      <c r="AB588" s="33"/>
      <c r="AC588" s="33"/>
      <c r="AD588" s="33"/>
      <c r="AE588" s="35"/>
      <c r="AF588" s="72"/>
      <c r="AG588" s="73"/>
    </row>
    <row r="589" spans="2:33" ht="21.6" customHeight="1" x14ac:dyDescent="0.55000000000000004">
      <c r="B589" s="200" t="s">
        <v>121</v>
      </c>
      <c r="C589" s="145" t="s">
        <v>776</v>
      </c>
      <c r="D589" s="146"/>
      <c r="E589" s="146"/>
      <c r="F589" s="146"/>
      <c r="G589" s="52"/>
      <c r="H589" s="52"/>
      <c r="I589" s="52"/>
      <c r="J589" s="52"/>
      <c r="K589" s="52"/>
      <c r="L589" s="52"/>
      <c r="M589" s="52"/>
      <c r="N589" s="52"/>
      <c r="O589" s="52"/>
      <c r="P589" s="52"/>
      <c r="Q589" s="52"/>
      <c r="R589" s="53"/>
      <c r="S589" s="53"/>
      <c r="T589" s="54"/>
      <c r="U589" s="53"/>
      <c r="V589" s="53"/>
      <c r="W589" s="53"/>
      <c r="X589" s="53"/>
      <c r="Y589" s="53"/>
      <c r="Z589" s="53"/>
      <c r="AA589" s="53"/>
      <c r="AB589" s="53"/>
      <c r="AC589" s="53"/>
      <c r="AD589" s="53"/>
      <c r="AE589" s="53"/>
      <c r="AF589" s="53"/>
      <c r="AG589" s="58"/>
    </row>
    <row r="590" spans="2:33" ht="21.6" customHeight="1" x14ac:dyDescent="0.55000000000000004">
      <c r="B590" s="196" t="s">
        <v>165</v>
      </c>
      <c r="C590" s="197" t="s">
        <v>777</v>
      </c>
      <c r="D590" s="40"/>
      <c r="E590" s="40"/>
      <c r="F590" s="40"/>
      <c r="G590" s="52"/>
      <c r="H590" s="52"/>
      <c r="I590" s="52"/>
      <c r="J590" s="52"/>
      <c r="K590" s="52"/>
      <c r="L590" s="52"/>
      <c r="M590" s="52"/>
      <c r="N590" s="52"/>
      <c r="O590" s="52"/>
      <c r="P590" s="52"/>
      <c r="Q590" s="52"/>
      <c r="R590" s="53"/>
      <c r="S590" s="53"/>
      <c r="T590" s="54"/>
      <c r="U590" s="53"/>
      <c r="V590" s="53"/>
      <c r="W590" s="53"/>
      <c r="X590" s="53"/>
      <c r="Y590" s="53"/>
      <c r="Z590" s="53"/>
      <c r="AA590" s="53"/>
      <c r="AB590" s="53"/>
      <c r="AC590" s="53"/>
      <c r="AD590" s="53"/>
      <c r="AE590" s="53"/>
      <c r="AF590" s="53"/>
      <c r="AG590" s="58"/>
    </row>
    <row r="591" spans="2:33" ht="21.6" customHeight="1" thickBot="1" x14ac:dyDescent="0.6">
      <c r="B591" s="196" t="s">
        <v>122</v>
      </c>
      <c r="C591" s="201" t="s">
        <v>778</v>
      </c>
      <c r="D591" s="63">
        <f>-(D586+D587+D588+D589+D590)*1.5%</f>
        <v>-290688154.875</v>
      </c>
      <c r="E591" s="40"/>
      <c r="F591" s="40"/>
      <c r="G591" s="52"/>
      <c r="H591" s="52"/>
      <c r="I591" s="52"/>
      <c r="J591" s="52"/>
      <c r="K591" s="52"/>
      <c r="L591" s="52"/>
      <c r="M591" s="52"/>
      <c r="N591" s="52"/>
      <c r="O591" s="52"/>
      <c r="P591" s="52"/>
      <c r="Q591" s="52"/>
      <c r="R591" s="53"/>
      <c r="S591" s="53"/>
      <c r="T591" s="54"/>
      <c r="U591" s="53"/>
      <c r="V591" s="53"/>
      <c r="W591" s="53"/>
      <c r="X591" s="53"/>
      <c r="Y591" s="53"/>
      <c r="Z591" s="53"/>
      <c r="AA591" s="53"/>
      <c r="AB591" s="53"/>
      <c r="AC591" s="53"/>
      <c r="AD591" s="53"/>
      <c r="AE591" s="53"/>
      <c r="AF591" s="53"/>
      <c r="AG591" s="59"/>
    </row>
    <row r="592" spans="2:33" ht="35.450000000000003" customHeight="1" thickBot="1" x14ac:dyDescent="0.25">
      <c r="B592" s="202" t="s">
        <v>237</v>
      </c>
      <c r="C592" s="80" t="s">
        <v>821</v>
      </c>
      <c r="D592" s="82">
        <f>SUM(D586:D591)</f>
        <v>19088522170.125</v>
      </c>
      <c r="E592" s="82"/>
      <c r="F592" s="82">
        <f>SUM(F586:F591)</f>
        <v>19379210325</v>
      </c>
      <c r="G592" s="14"/>
      <c r="H592" s="14"/>
      <c r="I592" s="14"/>
      <c r="J592" s="14"/>
      <c r="K592" s="14"/>
      <c r="L592" s="14"/>
      <c r="M592" s="14"/>
      <c r="N592" s="14"/>
      <c r="O592" s="14"/>
      <c r="P592" s="14"/>
      <c r="Q592" s="14"/>
      <c r="R592" s="14"/>
      <c r="S592" s="14"/>
      <c r="T592" s="14"/>
      <c r="U592" s="14"/>
      <c r="V592" s="14"/>
      <c r="W592" s="14"/>
      <c r="X592" s="14"/>
      <c r="Y592" s="14"/>
      <c r="Z592" s="14"/>
      <c r="AA592" s="14"/>
      <c r="AB592" s="14"/>
      <c r="AC592" s="14"/>
      <c r="AD592" s="14"/>
      <c r="AE592" s="14"/>
      <c r="AF592" s="14"/>
      <c r="AG592" s="60">
        <f>SUM(AG586:AG591)</f>
        <v>19379210325</v>
      </c>
    </row>
    <row r="594" spans="2:33" ht="13.5" thickBot="1" x14ac:dyDescent="0.25"/>
    <row r="595" spans="2:33" ht="22.15" customHeight="1" thickBot="1" x14ac:dyDescent="0.6">
      <c r="B595" s="713" t="s">
        <v>848</v>
      </c>
      <c r="C595" s="714" t="s">
        <v>266</v>
      </c>
      <c r="D595" s="735" t="s">
        <v>803</v>
      </c>
      <c r="E595" s="716" t="s">
        <v>6</v>
      </c>
      <c r="F595" s="716" t="s">
        <v>630</v>
      </c>
      <c r="G595" s="721" t="s">
        <v>238</v>
      </c>
      <c r="H595" s="722"/>
      <c r="I595" s="722"/>
      <c r="J595" s="722"/>
      <c r="K595" s="722"/>
      <c r="L595" s="722"/>
      <c r="M595" s="722"/>
      <c r="N595" s="722"/>
      <c r="O595" s="722"/>
      <c r="P595" s="722"/>
      <c r="Q595" s="722"/>
      <c r="R595" s="722"/>
      <c r="S595" s="114"/>
      <c r="T595" s="705" t="s">
        <v>632</v>
      </c>
      <c r="U595" s="729" t="s">
        <v>633</v>
      </c>
      <c r="V595" s="729"/>
      <c r="W595" s="729"/>
      <c r="X595" s="729"/>
      <c r="Y595" s="729"/>
      <c r="Z595" s="729"/>
      <c r="AA595" s="729"/>
      <c r="AB595" s="729"/>
      <c r="AC595" s="729"/>
      <c r="AD595" s="729"/>
      <c r="AE595" s="729"/>
      <c r="AF595" s="705" t="s">
        <v>634</v>
      </c>
      <c r="AG595" s="711" t="s">
        <v>635</v>
      </c>
    </row>
    <row r="596" spans="2:33" ht="13.15" customHeight="1" x14ac:dyDescent="0.2">
      <c r="B596" s="672"/>
      <c r="C596" s="715"/>
      <c r="D596" s="672"/>
      <c r="E596" s="717"/>
      <c r="F596" s="717"/>
      <c r="G596" s="723" t="s">
        <v>239</v>
      </c>
      <c r="H596" s="726" t="s">
        <v>240</v>
      </c>
      <c r="I596" s="726" t="s">
        <v>241</v>
      </c>
      <c r="J596" s="726" t="s">
        <v>243</v>
      </c>
      <c r="K596" s="726" t="s">
        <v>242</v>
      </c>
      <c r="L596" s="726" t="s">
        <v>248</v>
      </c>
      <c r="M596" s="726" t="s">
        <v>249</v>
      </c>
      <c r="N596" s="726" t="s">
        <v>247</v>
      </c>
      <c r="O596" s="726" t="s">
        <v>246</v>
      </c>
      <c r="P596" s="726" t="s">
        <v>245</v>
      </c>
      <c r="Q596" s="726" t="s">
        <v>244</v>
      </c>
      <c r="R596" s="730" t="s">
        <v>250</v>
      </c>
      <c r="S596" s="723" t="s">
        <v>636</v>
      </c>
      <c r="T596" s="706" t="s">
        <v>269</v>
      </c>
      <c r="U596" s="708" t="s">
        <v>270</v>
      </c>
      <c r="V596" s="708" t="s">
        <v>240</v>
      </c>
      <c r="W596" s="708" t="s">
        <v>271</v>
      </c>
      <c r="X596" s="708" t="s">
        <v>272</v>
      </c>
      <c r="Y596" s="708" t="s">
        <v>273</v>
      </c>
      <c r="Z596" s="708" t="s">
        <v>274</v>
      </c>
      <c r="AA596" s="708" t="s">
        <v>275</v>
      </c>
      <c r="AB596" s="708" t="s">
        <v>276</v>
      </c>
      <c r="AC596" s="708" t="s">
        <v>277</v>
      </c>
      <c r="AD596" s="708" t="s">
        <v>278</v>
      </c>
      <c r="AE596" s="718" t="s">
        <v>279</v>
      </c>
      <c r="AF596" s="706"/>
      <c r="AG596" s="712"/>
    </row>
    <row r="597" spans="2:33" ht="39" customHeight="1" x14ac:dyDescent="0.2">
      <c r="B597" s="672"/>
      <c r="C597" s="715"/>
      <c r="D597" s="672"/>
      <c r="E597" s="717"/>
      <c r="F597" s="717"/>
      <c r="G597" s="724"/>
      <c r="H597" s="727"/>
      <c r="I597" s="727"/>
      <c r="J597" s="727"/>
      <c r="K597" s="727"/>
      <c r="L597" s="727"/>
      <c r="M597" s="727"/>
      <c r="N597" s="727"/>
      <c r="O597" s="727"/>
      <c r="P597" s="727"/>
      <c r="Q597" s="727"/>
      <c r="R597" s="731"/>
      <c r="S597" s="724"/>
      <c r="T597" s="706"/>
      <c r="U597" s="709"/>
      <c r="V597" s="709"/>
      <c r="W597" s="709"/>
      <c r="X597" s="709"/>
      <c r="Y597" s="709"/>
      <c r="Z597" s="709"/>
      <c r="AA597" s="709"/>
      <c r="AB597" s="709"/>
      <c r="AC597" s="709"/>
      <c r="AD597" s="709"/>
      <c r="AE597" s="719"/>
      <c r="AF597" s="706"/>
      <c r="AG597" s="712"/>
    </row>
    <row r="598" spans="2:33" ht="61.15" customHeight="1" thickBot="1" x14ac:dyDescent="0.25">
      <c r="B598" s="672"/>
      <c r="C598" s="715"/>
      <c r="D598" s="672"/>
      <c r="E598" s="717"/>
      <c r="F598" s="717"/>
      <c r="G598" s="725"/>
      <c r="H598" s="728"/>
      <c r="I598" s="728"/>
      <c r="J598" s="728"/>
      <c r="K598" s="728"/>
      <c r="L598" s="728"/>
      <c r="M598" s="728"/>
      <c r="N598" s="728"/>
      <c r="O598" s="728"/>
      <c r="P598" s="728"/>
      <c r="Q598" s="728"/>
      <c r="R598" s="732"/>
      <c r="S598" s="725"/>
      <c r="T598" s="706"/>
      <c r="U598" s="710"/>
      <c r="V598" s="710"/>
      <c r="W598" s="710"/>
      <c r="X598" s="710"/>
      <c r="Y598" s="710"/>
      <c r="Z598" s="710"/>
      <c r="AA598" s="710"/>
      <c r="AB598" s="710"/>
      <c r="AC598" s="710"/>
      <c r="AD598" s="710"/>
      <c r="AE598" s="720"/>
      <c r="AF598" s="707"/>
      <c r="AG598" s="712"/>
    </row>
    <row r="599" spans="2:33" ht="25.15" customHeight="1" x14ac:dyDescent="0.55000000000000004">
      <c r="B599" s="49" t="s">
        <v>780</v>
      </c>
      <c r="C599" s="64" t="s">
        <v>1919</v>
      </c>
      <c r="D599" s="43">
        <v>13644285813</v>
      </c>
      <c r="E599" s="41">
        <v>100</v>
      </c>
      <c r="F599" s="41">
        <f>(D599*E599)/100</f>
        <v>13644285813</v>
      </c>
      <c r="G599" s="66"/>
      <c r="H599" s="67"/>
      <c r="I599" s="67"/>
      <c r="J599" s="67"/>
      <c r="K599" s="67"/>
      <c r="L599" s="67"/>
      <c r="M599" s="67"/>
      <c r="N599" s="67"/>
      <c r="O599" s="67"/>
      <c r="P599" s="67"/>
      <c r="Q599" s="67">
        <v>550000000</v>
      </c>
      <c r="R599" s="68">
        <f>SUM(G599:Q599)</f>
        <v>550000000</v>
      </c>
      <c r="S599" s="115">
        <f t="shared" ref="S599:S600" si="348">IF(R599&gt;T599,0,T599-R599)</f>
        <v>13094285813</v>
      </c>
      <c r="T599" s="38">
        <f>D599</f>
        <v>13644285813</v>
      </c>
      <c r="U599" s="69">
        <v>0</v>
      </c>
      <c r="V599" s="70">
        <v>0</v>
      </c>
      <c r="W599" s="70">
        <v>0.94</v>
      </c>
      <c r="X599" s="70">
        <v>0.94</v>
      </c>
      <c r="Y599" s="70">
        <f>1-0.12</f>
        <v>0.88</v>
      </c>
      <c r="Z599" s="70">
        <f>1-0.15</f>
        <v>0.85</v>
      </c>
      <c r="AA599" s="70">
        <f>1-0.25</f>
        <v>0.75</v>
      </c>
      <c r="AB599" s="70">
        <f>1-0.15</f>
        <v>0.85</v>
      </c>
      <c r="AC599" s="70">
        <f>1-0.25</f>
        <v>0.75</v>
      </c>
      <c r="AD599" s="70">
        <f>1-0.15</f>
        <v>0.85</v>
      </c>
      <c r="AE599" s="71">
        <f>1-0.3</f>
        <v>0.7</v>
      </c>
      <c r="AF599" s="72">
        <v>0</v>
      </c>
      <c r="AG599" s="117">
        <v>13644285813</v>
      </c>
    </row>
    <row r="600" spans="2:33" ht="25.15" customHeight="1" thickBot="1" x14ac:dyDescent="0.6">
      <c r="B600" s="51" t="s">
        <v>781</v>
      </c>
      <c r="C600" s="203" t="s">
        <v>1920</v>
      </c>
      <c r="D600" s="44"/>
      <c r="E600" s="42">
        <v>100</v>
      </c>
      <c r="F600" s="42">
        <f t="shared" ref="F600" si="349">(D600*E600)/100</f>
        <v>0</v>
      </c>
      <c r="G600" s="39"/>
      <c r="H600" s="36"/>
      <c r="I600" s="36"/>
      <c r="J600" s="36"/>
      <c r="K600" s="36">
        <v>350000000</v>
      </c>
      <c r="L600" s="36"/>
      <c r="M600" s="36"/>
      <c r="N600" s="36"/>
      <c r="O600" s="36"/>
      <c r="P600" s="36"/>
      <c r="Q600" s="36"/>
      <c r="R600" s="37">
        <f t="shared" ref="R600" si="350">SUM(G600:Q600)</f>
        <v>350000000</v>
      </c>
      <c r="S600" s="115">
        <f t="shared" si="348"/>
        <v>0</v>
      </c>
      <c r="T600" s="38">
        <f>D600</f>
        <v>0</v>
      </c>
      <c r="U600" s="34">
        <v>0</v>
      </c>
      <c r="V600" s="33">
        <v>0</v>
      </c>
      <c r="W600" s="33">
        <v>0.94</v>
      </c>
      <c r="X600" s="33">
        <v>0.94</v>
      </c>
      <c r="Y600" s="33">
        <f t="shared" ref="Y600" si="351">1-0.12</f>
        <v>0.88</v>
      </c>
      <c r="Z600" s="33">
        <f t="shared" ref="Z600" si="352">1-0.15</f>
        <v>0.85</v>
      </c>
      <c r="AA600" s="33">
        <f t="shared" ref="AA600" si="353">1-0.25</f>
        <v>0.75</v>
      </c>
      <c r="AB600" s="33">
        <f t="shared" ref="AB600" si="354">1-0.15</f>
        <v>0.85</v>
      </c>
      <c r="AC600" s="33">
        <f t="shared" ref="AC600" si="355">1-0.25</f>
        <v>0.75</v>
      </c>
      <c r="AD600" s="33">
        <f t="shared" ref="AD600" si="356">1-0.15</f>
        <v>0.85</v>
      </c>
      <c r="AE600" s="35">
        <f t="shared" ref="AE600" si="357">1-0.3</f>
        <v>0.7</v>
      </c>
      <c r="AF600" s="72">
        <f>IF(T600&gt;R600,(R600*0.88),T600*0.88)</f>
        <v>0</v>
      </c>
      <c r="AG600" s="73">
        <f>D600-AF600</f>
        <v>0</v>
      </c>
    </row>
    <row r="601" spans="2:33" ht="21.6" customHeight="1" x14ac:dyDescent="0.55000000000000004">
      <c r="B601" s="200" t="s">
        <v>165</v>
      </c>
      <c r="C601" s="204" t="s">
        <v>782</v>
      </c>
      <c r="D601" s="119"/>
      <c r="E601" s="120"/>
      <c r="F601" s="120"/>
      <c r="G601" s="52"/>
      <c r="H601" s="52"/>
      <c r="I601" s="52"/>
      <c r="J601" s="52"/>
      <c r="K601" s="52"/>
      <c r="L601" s="52"/>
      <c r="M601" s="52"/>
      <c r="N601" s="52"/>
      <c r="O601" s="52"/>
      <c r="P601" s="52"/>
      <c r="Q601" s="52"/>
      <c r="R601" s="53"/>
      <c r="S601" s="53"/>
      <c r="T601" s="54"/>
      <c r="U601" s="53"/>
      <c r="V601" s="53"/>
      <c r="W601" s="53"/>
      <c r="X601" s="53"/>
      <c r="Y601" s="53"/>
      <c r="Z601" s="53"/>
      <c r="AA601" s="53"/>
      <c r="AB601" s="53"/>
      <c r="AC601" s="53"/>
      <c r="AD601" s="53"/>
      <c r="AE601" s="53"/>
      <c r="AF601" s="53"/>
      <c r="AG601" s="58"/>
    </row>
    <row r="602" spans="2:33" ht="21.6" customHeight="1" thickBot="1" x14ac:dyDescent="0.6">
      <c r="B602" s="196" t="s">
        <v>122</v>
      </c>
      <c r="C602" s="178" t="s">
        <v>783</v>
      </c>
      <c r="D602" s="63">
        <f>-(D599+D600+D601)*1.5%</f>
        <v>-204664287.19499999</v>
      </c>
      <c r="E602" s="121"/>
      <c r="F602" s="121"/>
      <c r="G602" s="52"/>
      <c r="H602" s="52"/>
      <c r="I602" s="52"/>
      <c r="J602" s="52"/>
      <c r="K602" s="52"/>
      <c r="L602" s="52"/>
      <c r="M602" s="52"/>
      <c r="N602" s="52"/>
      <c r="O602" s="52"/>
      <c r="P602" s="52"/>
      <c r="Q602" s="52"/>
      <c r="R602" s="53"/>
      <c r="S602" s="53"/>
      <c r="T602" s="54"/>
      <c r="U602" s="53"/>
      <c r="V602" s="53"/>
      <c r="W602" s="53"/>
      <c r="X602" s="53"/>
      <c r="Y602" s="53"/>
      <c r="Z602" s="53"/>
      <c r="AA602" s="53"/>
      <c r="AB602" s="53"/>
      <c r="AC602" s="53"/>
      <c r="AD602" s="53"/>
      <c r="AE602" s="53"/>
      <c r="AF602" s="53"/>
      <c r="AG602" s="59"/>
    </row>
    <row r="603" spans="2:33" ht="35.450000000000003" customHeight="1" thickBot="1" x14ac:dyDescent="0.25">
      <c r="B603" s="48" t="s">
        <v>237</v>
      </c>
      <c r="C603" s="61" t="s">
        <v>820</v>
      </c>
      <c r="D603" s="122">
        <f>SUM(D599:D602)</f>
        <v>13439621525.805</v>
      </c>
      <c r="E603" s="82"/>
      <c r="F603" s="122">
        <f>SUM(F599:F602)</f>
        <v>13644285813</v>
      </c>
      <c r="G603" s="14"/>
      <c r="H603" s="14"/>
      <c r="I603" s="14"/>
      <c r="J603" s="14"/>
      <c r="K603" s="14"/>
      <c r="L603" s="14"/>
      <c r="M603" s="14"/>
      <c r="N603" s="14"/>
      <c r="O603" s="14"/>
      <c r="P603" s="14"/>
      <c r="Q603" s="14"/>
      <c r="R603" s="14"/>
      <c r="S603" s="14"/>
      <c r="T603" s="14"/>
      <c r="U603" s="14"/>
      <c r="V603" s="14"/>
      <c r="W603" s="14"/>
      <c r="X603" s="14"/>
      <c r="Y603" s="14"/>
      <c r="Z603" s="14"/>
      <c r="AA603" s="14"/>
      <c r="AB603" s="14"/>
      <c r="AC603" s="14"/>
      <c r="AD603" s="14"/>
      <c r="AE603" s="14"/>
      <c r="AF603" s="14"/>
      <c r="AG603" s="60">
        <f>SUM(AG599:AG602)</f>
        <v>13644285813</v>
      </c>
    </row>
    <row r="605" spans="2:33" ht="13.5" thickBot="1" x14ac:dyDescent="0.25"/>
    <row r="606" spans="2:33" ht="22.15" customHeight="1" thickBot="1" x14ac:dyDescent="0.6">
      <c r="B606" s="713" t="s">
        <v>848</v>
      </c>
      <c r="C606" s="714" t="s">
        <v>266</v>
      </c>
      <c r="D606" s="735" t="s">
        <v>803</v>
      </c>
      <c r="E606" s="716" t="s">
        <v>6</v>
      </c>
      <c r="F606" s="716" t="s">
        <v>630</v>
      </c>
      <c r="G606" s="721" t="s">
        <v>238</v>
      </c>
      <c r="H606" s="722"/>
      <c r="I606" s="722"/>
      <c r="J606" s="722"/>
      <c r="K606" s="722"/>
      <c r="L606" s="722"/>
      <c r="M606" s="722"/>
      <c r="N606" s="722"/>
      <c r="O606" s="722"/>
      <c r="P606" s="722"/>
      <c r="Q606" s="722"/>
      <c r="R606" s="722"/>
      <c r="S606" s="114"/>
      <c r="T606" s="705" t="s">
        <v>632</v>
      </c>
      <c r="U606" s="729" t="s">
        <v>633</v>
      </c>
      <c r="V606" s="729"/>
      <c r="W606" s="729"/>
      <c r="X606" s="729"/>
      <c r="Y606" s="729"/>
      <c r="Z606" s="729"/>
      <c r="AA606" s="729"/>
      <c r="AB606" s="729"/>
      <c r="AC606" s="729"/>
      <c r="AD606" s="729"/>
      <c r="AE606" s="729"/>
      <c r="AF606" s="705" t="s">
        <v>634</v>
      </c>
      <c r="AG606" s="711" t="s">
        <v>635</v>
      </c>
    </row>
    <row r="607" spans="2:33" ht="13.15" customHeight="1" x14ac:dyDescent="0.2">
      <c r="B607" s="672"/>
      <c r="C607" s="715"/>
      <c r="D607" s="672"/>
      <c r="E607" s="717"/>
      <c r="F607" s="717"/>
      <c r="G607" s="723" t="s">
        <v>239</v>
      </c>
      <c r="H607" s="726" t="s">
        <v>240</v>
      </c>
      <c r="I607" s="726" t="s">
        <v>241</v>
      </c>
      <c r="J607" s="726" t="s">
        <v>243</v>
      </c>
      <c r="K607" s="726" t="s">
        <v>242</v>
      </c>
      <c r="L607" s="726" t="s">
        <v>248</v>
      </c>
      <c r="M607" s="726" t="s">
        <v>249</v>
      </c>
      <c r="N607" s="726" t="s">
        <v>247</v>
      </c>
      <c r="O607" s="726" t="s">
        <v>246</v>
      </c>
      <c r="P607" s="726" t="s">
        <v>245</v>
      </c>
      <c r="Q607" s="726" t="s">
        <v>244</v>
      </c>
      <c r="R607" s="730" t="s">
        <v>250</v>
      </c>
      <c r="S607" s="723" t="s">
        <v>636</v>
      </c>
      <c r="T607" s="706" t="s">
        <v>269</v>
      </c>
      <c r="U607" s="708" t="s">
        <v>270</v>
      </c>
      <c r="V607" s="708" t="s">
        <v>240</v>
      </c>
      <c r="W607" s="708" t="s">
        <v>271</v>
      </c>
      <c r="X607" s="708" t="s">
        <v>272</v>
      </c>
      <c r="Y607" s="708" t="s">
        <v>273</v>
      </c>
      <c r="Z607" s="708" t="s">
        <v>274</v>
      </c>
      <c r="AA607" s="708" t="s">
        <v>275</v>
      </c>
      <c r="AB607" s="708" t="s">
        <v>276</v>
      </c>
      <c r="AC607" s="708" t="s">
        <v>277</v>
      </c>
      <c r="AD607" s="708" t="s">
        <v>278</v>
      </c>
      <c r="AE607" s="718" t="s">
        <v>279</v>
      </c>
      <c r="AF607" s="706"/>
      <c r="AG607" s="712"/>
    </row>
    <row r="608" spans="2:33" ht="39" customHeight="1" x14ac:dyDescent="0.2">
      <c r="B608" s="672"/>
      <c r="C608" s="715"/>
      <c r="D608" s="672"/>
      <c r="E608" s="717"/>
      <c r="F608" s="717"/>
      <c r="G608" s="724"/>
      <c r="H608" s="727"/>
      <c r="I608" s="727"/>
      <c r="J608" s="727"/>
      <c r="K608" s="727"/>
      <c r="L608" s="727"/>
      <c r="M608" s="727"/>
      <c r="N608" s="727"/>
      <c r="O608" s="727"/>
      <c r="P608" s="727"/>
      <c r="Q608" s="727"/>
      <c r="R608" s="731"/>
      <c r="S608" s="724"/>
      <c r="T608" s="706"/>
      <c r="U608" s="709"/>
      <c r="V608" s="709"/>
      <c r="W608" s="709"/>
      <c r="X608" s="709"/>
      <c r="Y608" s="709"/>
      <c r="Z608" s="709"/>
      <c r="AA608" s="709"/>
      <c r="AB608" s="709"/>
      <c r="AC608" s="709"/>
      <c r="AD608" s="709"/>
      <c r="AE608" s="719"/>
      <c r="AF608" s="706"/>
      <c r="AG608" s="712"/>
    </row>
    <row r="609" spans="2:33" ht="61.15" customHeight="1" thickBot="1" x14ac:dyDescent="0.25">
      <c r="B609" s="672"/>
      <c r="C609" s="715"/>
      <c r="D609" s="672"/>
      <c r="E609" s="717"/>
      <c r="F609" s="717"/>
      <c r="G609" s="725"/>
      <c r="H609" s="728"/>
      <c r="I609" s="728"/>
      <c r="J609" s="728"/>
      <c r="K609" s="728"/>
      <c r="L609" s="728"/>
      <c r="M609" s="728"/>
      <c r="N609" s="728"/>
      <c r="O609" s="728"/>
      <c r="P609" s="728"/>
      <c r="Q609" s="728"/>
      <c r="R609" s="732"/>
      <c r="S609" s="725"/>
      <c r="T609" s="706"/>
      <c r="U609" s="710"/>
      <c r="V609" s="710"/>
      <c r="W609" s="710"/>
      <c r="X609" s="710"/>
      <c r="Y609" s="710"/>
      <c r="Z609" s="710"/>
      <c r="AA609" s="710"/>
      <c r="AB609" s="710"/>
      <c r="AC609" s="710"/>
      <c r="AD609" s="710"/>
      <c r="AE609" s="720"/>
      <c r="AF609" s="707"/>
      <c r="AG609" s="712"/>
    </row>
    <row r="610" spans="2:33" ht="25.15" customHeight="1" thickBot="1" x14ac:dyDescent="0.6">
      <c r="B610" s="49" t="s">
        <v>785</v>
      </c>
      <c r="C610" s="64" t="s">
        <v>1939</v>
      </c>
      <c r="D610" s="43"/>
      <c r="E610" s="41">
        <v>100</v>
      </c>
      <c r="F610" s="41">
        <f>(D610*E610)/100</f>
        <v>0</v>
      </c>
      <c r="G610" s="66"/>
      <c r="H610" s="67"/>
      <c r="I610" s="67"/>
      <c r="J610" s="67"/>
      <c r="K610" s="67"/>
      <c r="L610" s="67"/>
      <c r="M610" s="67"/>
      <c r="N610" s="67"/>
      <c r="O610" s="67"/>
      <c r="P610" s="67"/>
      <c r="Q610" s="67">
        <v>550000000</v>
      </c>
      <c r="R610" s="68">
        <f>SUM(G610:Q610)</f>
        <v>550000000</v>
      </c>
      <c r="S610" s="115">
        <f t="shared" ref="S610" si="358">IF(R610&gt;T610,0,T610-R610)</f>
        <v>0</v>
      </c>
      <c r="T610" s="38">
        <f>D610</f>
        <v>0</v>
      </c>
      <c r="U610" s="69">
        <v>0</v>
      </c>
      <c r="V610" s="70">
        <v>0</v>
      </c>
      <c r="W610" s="70">
        <v>0.94</v>
      </c>
      <c r="X610" s="70">
        <v>0.94</v>
      </c>
      <c r="Y610" s="70">
        <f>1-0.12</f>
        <v>0.88</v>
      </c>
      <c r="Z610" s="70">
        <f>1-0.15</f>
        <v>0.85</v>
      </c>
      <c r="AA610" s="70">
        <f>1-0.25</f>
        <v>0.75</v>
      </c>
      <c r="AB610" s="70">
        <f>1-0.15</f>
        <v>0.85</v>
      </c>
      <c r="AC610" s="70">
        <f>1-0.25</f>
        <v>0.75</v>
      </c>
      <c r="AD610" s="70">
        <f>1-0.15</f>
        <v>0.85</v>
      </c>
      <c r="AE610" s="71">
        <f>1-0.3</f>
        <v>0.7</v>
      </c>
      <c r="AF610" s="72">
        <f>IF(T610&gt;R610,(R610*0.7),T610*0.7)</f>
        <v>0</v>
      </c>
      <c r="AG610" s="117">
        <f>IF(G610&gt;0,T610-G610,D610-AF610)</f>
        <v>0</v>
      </c>
    </row>
    <row r="611" spans="2:33" ht="21.6" customHeight="1" x14ac:dyDescent="0.55000000000000004">
      <c r="B611" s="49" t="s">
        <v>730</v>
      </c>
      <c r="C611" s="64" t="s">
        <v>731</v>
      </c>
      <c r="D611" s="62"/>
      <c r="E611" s="120"/>
      <c r="F611" s="120"/>
      <c r="G611" s="52"/>
      <c r="H611" s="52"/>
      <c r="I611" s="52"/>
      <c r="J611" s="52"/>
      <c r="K611" s="52"/>
      <c r="L611" s="52"/>
      <c r="M611" s="52"/>
      <c r="N611" s="52"/>
      <c r="O611" s="52"/>
      <c r="P611" s="52"/>
      <c r="Q611" s="52"/>
      <c r="R611" s="53"/>
      <c r="S611" s="53"/>
      <c r="T611" s="54"/>
      <c r="U611" s="53"/>
      <c r="V611" s="53"/>
      <c r="W611" s="53"/>
      <c r="X611" s="53"/>
      <c r="Y611" s="53"/>
      <c r="Z611" s="53"/>
      <c r="AA611" s="53"/>
      <c r="AB611" s="53"/>
      <c r="AC611" s="53"/>
      <c r="AD611" s="53"/>
      <c r="AE611" s="53"/>
      <c r="AF611" s="53"/>
      <c r="AG611" s="58"/>
    </row>
    <row r="612" spans="2:33" ht="21.6" customHeight="1" x14ac:dyDescent="0.55000000000000004">
      <c r="B612" s="50" t="s">
        <v>121</v>
      </c>
      <c r="C612" s="65" t="s">
        <v>786</v>
      </c>
      <c r="D612" s="62"/>
      <c r="E612" s="120"/>
      <c r="F612" s="120"/>
      <c r="G612" s="52"/>
      <c r="H612" s="52"/>
      <c r="I612" s="52"/>
      <c r="J612" s="52"/>
      <c r="K612" s="52"/>
      <c r="L612" s="52"/>
      <c r="M612" s="52"/>
      <c r="N612" s="52"/>
      <c r="O612" s="52"/>
      <c r="P612" s="52"/>
      <c r="Q612" s="52"/>
      <c r="R612" s="53"/>
      <c r="S612" s="53"/>
      <c r="T612" s="54"/>
      <c r="U612" s="53"/>
      <c r="V612" s="53"/>
      <c r="W612" s="53"/>
      <c r="X612" s="53"/>
      <c r="Y612" s="53"/>
      <c r="Z612" s="53"/>
      <c r="AA612" s="53"/>
      <c r="AB612" s="53"/>
      <c r="AC612" s="53"/>
      <c r="AD612" s="53"/>
      <c r="AE612" s="53"/>
      <c r="AF612" s="53"/>
      <c r="AG612" s="58"/>
    </row>
    <row r="613" spans="2:33" ht="21.6" customHeight="1" x14ac:dyDescent="0.55000000000000004">
      <c r="B613" s="50" t="s">
        <v>165</v>
      </c>
      <c r="C613" s="65" t="s">
        <v>787</v>
      </c>
      <c r="D613" s="62"/>
      <c r="E613" s="120"/>
      <c r="F613" s="120"/>
      <c r="G613" s="52"/>
      <c r="H613" s="52"/>
      <c r="I613" s="52"/>
      <c r="J613" s="52"/>
      <c r="K613" s="52"/>
      <c r="L613" s="52"/>
      <c r="M613" s="52"/>
      <c r="N613" s="52"/>
      <c r="O613" s="52"/>
      <c r="P613" s="52"/>
      <c r="Q613" s="52"/>
      <c r="R613" s="53"/>
      <c r="S613" s="53"/>
      <c r="T613" s="54"/>
      <c r="U613" s="53"/>
      <c r="V613" s="53"/>
      <c r="W613" s="53"/>
      <c r="X613" s="53"/>
      <c r="Y613" s="53"/>
      <c r="Z613" s="53"/>
      <c r="AA613" s="53"/>
      <c r="AB613" s="53"/>
      <c r="AC613" s="53"/>
      <c r="AD613" s="53"/>
      <c r="AE613" s="53"/>
      <c r="AF613" s="53"/>
      <c r="AG613" s="58"/>
    </row>
    <row r="614" spans="2:33" ht="21.6" customHeight="1" thickBot="1" x14ac:dyDescent="0.6">
      <c r="B614" s="51" t="s">
        <v>122</v>
      </c>
      <c r="C614" s="205" t="s">
        <v>788</v>
      </c>
      <c r="D614" s="63">
        <f>-(D610+D611+D612+D613)*1.5%</f>
        <v>0</v>
      </c>
      <c r="E614" s="121"/>
      <c r="F614" s="121"/>
      <c r="G614" s="52"/>
      <c r="H614" s="52"/>
      <c r="I614" s="52"/>
      <c r="J614" s="52"/>
      <c r="K614" s="52"/>
      <c r="L614" s="52"/>
      <c r="M614" s="52"/>
      <c r="N614" s="52"/>
      <c r="O614" s="52"/>
      <c r="P614" s="52"/>
      <c r="Q614" s="52"/>
      <c r="R614" s="53"/>
      <c r="S614" s="53"/>
      <c r="T614" s="54"/>
      <c r="U614" s="53"/>
      <c r="V614" s="53"/>
      <c r="W614" s="53"/>
      <c r="X614" s="53"/>
      <c r="Y614" s="53"/>
      <c r="Z614" s="53"/>
      <c r="AA614" s="53"/>
      <c r="AB614" s="53"/>
      <c r="AC614" s="53"/>
      <c r="AD614" s="53"/>
      <c r="AE614" s="53"/>
      <c r="AF614" s="53"/>
      <c r="AG614" s="59"/>
    </row>
    <row r="615" spans="2:33" ht="35.450000000000003" customHeight="1" thickBot="1" x14ac:dyDescent="0.25">
      <c r="B615" s="48" t="s">
        <v>237</v>
      </c>
      <c r="C615" s="61" t="s">
        <v>819</v>
      </c>
      <c r="D615" s="122">
        <f>SUM(D610:D614)</f>
        <v>0</v>
      </c>
      <c r="E615" s="82"/>
      <c r="F615" s="122">
        <f>SUM(F610:F614)</f>
        <v>0</v>
      </c>
      <c r="G615" s="14"/>
      <c r="H615" s="14"/>
      <c r="I615" s="14"/>
      <c r="J615" s="14"/>
      <c r="K615" s="14"/>
      <c r="L615" s="14"/>
      <c r="M615" s="14"/>
      <c r="N615" s="14"/>
      <c r="O615" s="14"/>
      <c r="P615" s="14"/>
      <c r="Q615" s="14"/>
      <c r="R615" s="14"/>
      <c r="S615" s="14"/>
      <c r="T615" s="14"/>
      <c r="U615" s="14"/>
      <c r="V615" s="14"/>
      <c r="W615" s="14"/>
      <c r="X615" s="14"/>
      <c r="Y615" s="14"/>
      <c r="Z615" s="14"/>
      <c r="AA615" s="14"/>
      <c r="AB615" s="14"/>
      <c r="AC615" s="14"/>
      <c r="AD615" s="14"/>
      <c r="AE615" s="14"/>
      <c r="AF615" s="14"/>
      <c r="AG615" s="60">
        <f>SUM(AG610:AG614)</f>
        <v>0</v>
      </c>
    </row>
    <row r="617" spans="2:33" ht="13.5" thickBot="1" x14ac:dyDescent="0.25"/>
    <row r="618" spans="2:33" ht="22.15" customHeight="1" thickBot="1" x14ac:dyDescent="0.6">
      <c r="B618" s="713" t="s">
        <v>848</v>
      </c>
      <c r="C618" s="714" t="s">
        <v>266</v>
      </c>
      <c r="D618" s="735" t="s">
        <v>803</v>
      </c>
      <c r="E618" s="716" t="s">
        <v>6</v>
      </c>
      <c r="F618" s="716" t="s">
        <v>630</v>
      </c>
      <c r="G618" s="721" t="s">
        <v>238</v>
      </c>
      <c r="H618" s="722"/>
      <c r="I618" s="722"/>
      <c r="J618" s="722"/>
      <c r="K618" s="722"/>
      <c r="L618" s="722"/>
      <c r="M618" s="722"/>
      <c r="N618" s="722"/>
      <c r="O618" s="722"/>
      <c r="P618" s="722"/>
      <c r="Q618" s="722"/>
      <c r="R618" s="722"/>
      <c r="S618" s="114"/>
      <c r="T618" s="705" t="s">
        <v>632</v>
      </c>
      <c r="U618" s="729" t="s">
        <v>633</v>
      </c>
      <c r="V618" s="729"/>
      <c r="W618" s="729"/>
      <c r="X618" s="729"/>
      <c r="Y618" s="729"/>
      <c r="Z618" s="729"/>
      <c r="AA618" s="729"/>
      <c r="AB618" s="729"/>
      <c r="AC618" s="729"/>
      <c r="AD618" s="729"/>
      <c r="AE618" s="729"/>
      <c r="AF618" s="705" t="s">
        <v>634</v>
      </c>
      <c r="AG618" s="711" t="s">
        <v>635</v>
      </c>
    </row>
    <row r="619" spans="2:33" ht="13.15" customHeight="1" x14ac:dyDescent="0.2">
      <c r="B619" s="672"/>
      <c r="C619" s="715"/>
      <c r="D619" s="672"/>
      <c r="E619" s="717"/>
      <c r="F619" s="717"/>
      <c r="G619" s="723" t="s">
        <v>239</v>
      </c>
      <c r="H619" s="726" t="s">
        <v>240</v>
      </c>
      <c r="I619" s="726" t="s">
        <v>241</v>
      </c>
      <c r="J619" s="726" t="s">
        <v>243</v>
      </c>
      <c r="K619" s="726" t="s">
        <v>242</v>
      </c>
      <c r="L619" s="726" t="s">
        <v>248</v>
      </c>
      <c r="M619" s="726" t="s">
        <v>249</v>
      </c>
      <c r="N619" s="726" t="s">
        <v>247</v>
      </c>
      <c r="O619" s="726" t="s">
        <v>246</v>
      </c>
      <c r="P619" s="726" t="s">
        <v>245</v>
      </c>
      <c r="Q619" s="726" t="s">
        <v>244</v>
      </c>
      <c r="R619" s="730" t="s">
        <v>250</v>
      </c>
      <c r="S619" s="723" t="s">
        <v>636</v>
      </c>
      <c r="T619" s="706" t="s">
        <v>269</v>
      </c>
      <c r="U619" s="708" t="s">
        <v>270</v>
      </c>
      <c r="V619" s="708" t="s">
        <v>240</v>
      </c>
      <c r="W619" s="708" t="s">
        <v>271</v>
      </c>
      <c r="X619" s="708" t="s">
        <v>272</v>
      </c>
      <c r="Y619" s="708" t="s">
        <v>273</v>
      </c>
      <c r="Z619" s="708" t="s">
        <v>274</v>
      </c>
      <c r="AA619" s="708" t="s">
        <v>275</v>
      </c>
      <c r="AB619" s="708" t="s">
        <v>276</v>
      </c>
      <c r="AC619" s="708" t="s">
        <v>277</v>
      </c>
      <c r="AD619" s="708" t="s">
        <v>278</v>
      </c>
      <c r="AE619" s="718" t="s">
        <v>279</v>
      </c>
      <c r="AF619" s="706"/>
      <c r="AG619" s="712"/>
    </row>
    <row r="620" spans="2:33" ht="39" customHeight="1" x14ac:dyDescent="0.2">
      <c r="B620" s="672"/>
      <c r="C620" s="715"/>
      <c r="D620" s="672"/>
      <c r="E620" s="717"/>
      <c r="F620" s="717"/>
      <c r="G620" s="724"/>
      <c r="H620" s="727"/>
      <c r="I620" s="727"/>
      <c r="J620" s="727"/>
      <c r="K620" s="727"/>
      <c r="L620" s="727"/>
      <c r="M620" s="727"/>
      <c r="N620" s="727"/>
      <c r="O620" s="727"/>
      <c r="P620" s="727"/>
      <c r="Q620" s="727"/>
      <c r="R620" s="731"/>
      <c r="S620" s="724"/>
      <c r="T620" s="706"/>
      <c r="U620" s="709"/>
      <c r="V620" s="709"/>
      <c r="W620" s="709"/>
      <c r="X620" s="709"/>
      <c r="Y620" s="709"/>
      <c r="Z620" s="709"/>
      <c r="AA620" s="709"/>
      <c r="AB620" s="709"/>
      <c r="AC620" s="709"/>
      <c r="AD620" s="709"/>
      <c r="AE620" s="719"/>
      <c r="AF620" s="706"/>
      <c r="AG620" s="712"/>
    </row>
    <row r="621" spans="2:33" ht="61.15" customHeight="1" thickBot="1" x14ac:dyDescent="0.25">
      <c r="B621" s="672"/>
      <c r="C621" s="715"/>
      <c r="D621" s="672"/>
      <c r="E621" s="717"/>
      <c r="F621" s="717"/>
      <c r="G621" s="725"/>
      <c r="H621" s="728"/>
      <c r="I621" s="728"/>
      <c r="J621" s="728"/>
      <c r="K621" s="728"/>
      <c r="L621" s="728"/>
      <c r="M621" s="728"/>
      <c r="N621" s="728"/>
      <c r="O621" s="728"/>
      <c r="P621" s="728"/>
      <c r="Q621" s="728"/>
      <c r="R621" s="732"/>
      <c r="S621" s="725"/>
      <c r="T621" s="706"/>
      <c r="U621" s="710"/>
      <c r="V621" s="710"/>
      <c r="W621" s="710"/>
      <c r="X621" s="710"/>
      <c r="Y621" s="710"/>
      <c r="Z621" s="710"/>
      <c r="AA621" s="710"/>
      <c r="AB621" s="710"/>
      <c r="AC621" s="710"/>
      <c r="AD621" s="710"/>
      <c r="AE621" s="720"/>
      <c r="AF621" s="707"/>
      <c r="AG621" s="712"/>
    </row>
    <row r="622" spans="2:33" ht="21.6" customHeight="1" x14ac:dyDescent="0.55000000000000004">
      <c r="B622" s="23" t="s">
        <v>790</v>
      </c>
      <c r="C622" s="206" t="s">
        <v>791</v>
      </c>
      <c r="D622" s="45"/>
      <c r="E622" s="40"/>
      <c r="F622" s="40"/>
      <c r="G622" s="207"/>
      <c r="H622" s="207"/>
      <c r="I622" s="207"/>
      <c r="J622" s="207"/>
      <c r="K622" s="207"/>
      <c r="L622" s="207"/>
      <c r="M622" s="207"/>
      <c r="N622" s="207"/>
      <c r="O622" s="207"/>
      <c r="P622" s="207"/>
      <c r="Q622" s="207"/>
      <c r="R622" s="208"/>
      <c r="S622" s="209"/>
      <c r="T622" s="210"/>
      <c r="U622" s="210"/>
      <c r="V622" s="210"/>
      <c r="W622" s="210"/>
      <c r="X622" s="210"/>
      <c r="Y622" s="210"/>
      <c r="Z622" s="210"/>
      <c r="AA622" s="210"/>
      <c r="AB622" s="210"/>
      <c r="AC622" s="210"/>
      <c r="AD622" s="210"/>
      <c r="AE622" s="211"/>
      <c r="AF622" s="212"/>
    </row>
    <row r="623" spans="2:33" ht="21.6" customHeight="1" x14ac:dyDescent="0.55000000000000004">
      <c r="B623" s="23" t="s">
        <v>792</v>
      </c>
      <c r="C623" s="213" t="s">
        <v>793</v>
      </c>
      <c r="D623" s="45"/>
      <c r="E623" s="40"/>
      <c r="F623" s="40"/>
      <c r="G623" s="214"/>
      <c r="H623" s="214"/>
      <c r="I623" s="214"/>
      <c r="J623" s="214"/>
      <c r="K623" s="214"/>
      <c r="L623" s="214"/>
      <c r="M623" s="214"/>
      <c r="N623" s="214"/>
      <c r="O623" s="214"/>
      <c r="P623" s="214"/>
      <c r="Q623" s="214"/>
      <c r="R623" s="215"/>
      <c r="S623" s="216"/>
      <c r="T623" s="217"/>
      <c r="U623" s="217"/>
      <c r="V623" s="217"/>
      <c r="W623" s="217"/>
      <c r="X623" s="217"/>
      <c r="Y623" s="217"/>
      <c r="Z623" s="217"/>
      <c r="AA623" s="217"/>
      <c r="AB623" s="217"/>
      <c r="AC623" s="217"/>
      <c r="AD623" s="217"/>
      <c r="AE623" s="218"/>
      <c r="AF623" s="219"/>
    </row>
    <row r="624" spans="2:33" ht="21.6" customHeight="1" x14ac:dyDescent="0.55000000000000004">
      <c r="B624" s="23" t="s">
        <v>794</v>
      </c>
      <c r="C624" s="213" t="s">
        <v>795</v>
      </c>
      <c r="D624" s="45"/>
      <c r="E624" s="40"/>
      <c r="F624" s="40"/>
      <c r="G624" s="214"/>
      <c r="H624" s="214"/>
      <c r="I624" s="214"/>
      <c r="J624" s="214"/>
      <c r="K624" s="214"/>
      <c r="L624" s="214"/>
      <c r="M624" s="214"/>
      <c r="N624" s="214"/>
      <c r="O624" s="214"/>
      <c r="P624" s="214"/>
      <c r="Q624" s="214"/>
      <c r="R624" s="215"/>
      <c r="S624" s="216"/>
      <c r="T624" s="217"/>
      <c r="U624" s="217"/>
      <c r="V624" s="217"/>
      <c r="W624" s="217"/>
      <c r="X624" s="217"/>
      <c r="Y624" s="217"/>
      <c r="Z624" s="217"/>
      <c r="AA624" s="217"/>
      <c r="AB624" s="217"/>
      <c r="AC624" s="217"/>
      <c r="AD624" s="217"/>
      <c r="AE624" s="218"/>
      <c r="AF624" s="219"/>
    </row>
    <row r="625" spans="2:33" ht="21.6" customHeight="1" thickBot="1" x14ac:dyDescent="0.6">
      <c r="B625" s="23" t="s">
        <v>796</v>
      </c>
      <c r="C625" s="220" t="s">
        <v>797</v>
      </c>
      <c r="D625" s="63">
        <f>-(D622+D623+D624)*1.5%</f>
        <v>0</v>
      </c>
      <c r="E625" s="42"/>
      <c r="F625" s="42"/>
      <c r="G625" s="214"/>
      <c r="H625" s="214"/>
      <c r="I625" s="214"/>
      <c r="J625" s="214"/>
      <c r="K625" s="214"/>
      <c r="L625" s="214"/>
      <c r="M625" s="214"/>
      <c r="N625" s="214"/>
      <c r="O625" s="214"/>
      <c r="P625" s="214"/>
      <c r="Q625" s="214"/>
      <c r="R625" s="215"/>
      <c r="S625" s="215"/>
      <c r="T625" s="53"/>
      <c r="U625" s="53"/>
      <c r="V625" s="53"/>
      <c r="W625" s="53"/>
      <c r="X625" s="53"/>
      <c r="Y625" s="53"/>
      <c r="Z625" s="53"/>
      <c r="AA625" s="53"/>
      <c r="AB625" s="53"/>
      <c r="AC625" s="53"/>
      <c r="AD625" s="53"/>
      <c r="AE625" s="221"/>
      <c r="AF625" s="222"/>
    </row>
    <row r="626" spans="2:33" ht="35.450000000000003" customHeight="1" thickBot="1" x14ac:dyDescent="0.25">
      <c r="B626" s="48" t="s">
        <v>237</v>
      </c>
      <c r="C626" s="137" t="s">
        <v>846</v>
      </c>
      <c r="D626" s="223">
        <f>SUM(D622:D625)</f>
        <v>0</v>
      </c>
      <c r="E626" s="223">
        <f t="shared" ref="E626" si="359">SUM(E622:E625)</f>
        <v>0</v>
      </c>
      <c r="F626" s="223">
        <f t="shared" ref="F626" si="360">SUM(F622:F625)</f>
        <v>0</v>
      </c>
    </row>
    <row r="627" spans="2:33" ht="13.5" thickBot="1" x14ac:dyDescent="0.25"/>
    <row r="628" spans="2:33" ht="38.450000000000003" customHeight="1" x14ac:dyDescent="0.45">
      <c r="C628" s="472" t="s">
        <v>1809</v>
      </c>
      <c r="D628" s="473">
        <f>D441+D458+D473+D489+D503+D517+D531+D548+D566+D579+D592+D603+D615+D626</f>
        <v>6468491368645.8086</v>
      </c>
      <c r="E628" s="474"/>
      <c r="F628" s="474"/>
      <c r="G628" s="474"/>
      <c r="H628" s="474"/>
      <c r="I628" s="474"/>
      <c r="J628" s="474"/>
      <c r="K628" s="474"/>
      <c r="L628" s="474"/>
      <c r="M628" s="474"/>
      <c r="N628" s="474"/>
      <c r="O628" s="474"/>
      <c r="P628" s="474"/>
      <c r="Q628" s="474"/>
      <c r="R628" s="474"/>
      <c r="S628" s="474"/>
      <c r="T628" s="474"/>
      <c r="U628" s="474"/>
      <c r="V628" s="474"/>
      <c r="W628" s="474"/>
      <c r="X628" s="474"/>
      <c r="Y628" s="474"/>
      <c r="Z628" s="474"/>
      <c r="AA628" s="474"/>
      <c r="AB628" s="474"/>
      <c r="AC628" s="474"/>
      <c r="AD628" s="474"/>
      <c r="AE628" s="474"/>
      <c r="AF628" s="474"/>
      <c r="AG628" s="475">
        <f>AG441+AG458+AG473+AG489+AG503+AG517+AG531+AG548+AG566+AG579+AG592+AG603+AG615+AG626</f>
        <v>4845167378083</v>
      </c>
    </row>
    <row r="629" spans="2:33" ht="38.450000000000003" customHeight="1" x14ac:dyDescent="0.45">
      <c r="B629" s="468"/>
      <c r="C629" s="476" t="s">
        <v>1836</v>
      </c>
      <c r="D629" s="470">
        <f>D437+D454+D468+D485+D499+D513+D527+D543+D560+D589+D612</f>
        <v>0</v>
      </c>
      <c r="E629" s="471"/>
      <c r="F629" s="471"/>
      <c r="G629" s="471"/>
      <c r="H629" s="471"/>
      <c r="I629" s="471"/>
      <c r="J629" s="471"/>
      <c r="K629" s="471"/>
      <c r="L629" s="471"/>
      <c r="M629" s="471"/>
      <c r="N629" s="471"/>
      <c r="O629" s="471"/>
      <c r="P629" s="471"/>
      <c r="Q629" s="471"/>
      <c r="R629" s="471"/>
      <c r="S629" s="471"/>
      <c r="T629" s="471"/>
      <c r="U629" s="471"/>
      <c r="V629" s="471"/>
      <c r="W629" s="471"/>
      <c r="X629" s="471"/>
      <c r="Y629" s="471"/>
      <c r="Z629" s="471"/>
      <c r="AA629" s="471"/>
      <c r="AB629" s="471"/>
      <c r="AC629" s="471"/>
      <c r="AD629" s="471"/>
      <c r="AE629" s="471"/>
      <c r="AF629" s="471"/>
      <c r="AG629" s="477"/>
    </row>
    <row r="630" spans="2:33" ht="38.450000000000003" customHeight="1" x14ac:dyDescent="0.45">
      <c r="B630" s="469"/>
      <c r="C630" s="476" t="s">
        <v>1837</v>
      </c>
      <c r="D630" s="470">
        <f>D438+D455+D469+D486+D500+D514+D528+D544+D561+D590+D601+D613</f>
        <v>0</v>
      </c>
      <c r="E630" s="471"/>
      <c r="F630" s="471"/>
      <c r="G630" s="471"/>
      <c r="H630" s="471"/>
      <c r="I630" s="471"/>
      <c r="J630" s="471"/>
      <c r="K630" s="471"/>
      <c r="L630" s="471"/>
      <c r="M630" s="471"/>
      <c r="N630" s="471"/>
      <c r="O630" s="471"/>
      <c r="P630" s="471"/>
      <c r="Q630" s="471"/>
      <c r="R630" s="471"/>
      <c r="S630" s="471"/>
      <c r="T630" s="471"/>
      <c r="U630" s="471"/>
      <c r="V630" s="471"/>
      <c r="W630" s="471"/>
      <c r="X630" s="471"/>
      <c r="Y630" s="471"/>
      <c r="Z630" s="471"/>
      <c r="AA630" s="471"/>
      <c r="AB630" s="471"/>
      <c r="AC630" s="471"/>
      <c r="AD630" s="471"/>
      <c r="AE630" s="471"/>
      <c r="AF630" s="471"/>
      <c r="AG630" s="477"/>
    </row>
    <row r="631" spans="2:33" ht="38.450000000000003" customHeight="1" x14ac:dyDescent="0.45">
      <c r="B631" s="469"/>
      <c r="C631" s="476" t="s">
        <v>1838</v>
      </c>
      <c r="D631" s="470">
        <f>D439+D456+D471+D487+D501+D515+D529+D545+D546+D577</f>
        <v>-1909031000000</v>
      </c>
      <c r="E631" s="471"/>
      <c r="F631" s="471"/>
      <c r="G631" s="471"/>
      <c r="H631" s="471"/>
      <c r="I631" s="471"/>
      <c r="J631" s="471"/>
      <c r="K631" s="471"/>
      <c r="L631" s="471"/>
      <c r="M631" s="471"/>
      <c r="N631" s="471"/>
      <c r="O631" s="471"/>
      <c r="P631" s="471"/>
      <c r="Q631" s="471"/>
      <c r="R631" s="471"/>
      <c r="S631" s="471"/>
      <c r="T631" s="471"/>
      <c r="U631" s="471"/>
      <c r="V631" s="471"/>
      <c r="W631" s="471"/>
      <c r="X631" s="471"/>
      <c r="Y631" s="471"/>
      <c r="Z631" s="471"/>
      <c r="AA631" s="471"/>
      <c r="AB631" s="471"/>
      <c r="AC631" s="471"/>
      <c r="AD631" s="471"/>
      <c r="AE631" s="471"/>
      <c r="AF631" s="471"/>
      <c r="AG631" s="477"/>
    </row>
    <row r="632" spans="2:33" ht="38.450000000000003" customHeight="1" thickBot="1" x14ac:dyDescent="0.5">
      <c r="B632" s="469"/>
      <c r="C632" s="478" t="s">
        <v>1839</v>
      </c>
      <c r="D632" s="479">
        <f>D440+D457+D472+D488+D502+D516+D530+D547+D565+D578+D591+D602+D614</f>
        <v>-98504944700.190018</v>
      </c>
      <c r="E632" s="480"/>
      <c r="F632" s="480"/>
      <c r="G632" s="480"/>
      <c r="H632" s="480"/>
      <c r="I632" s="480"/>
      <c r="J632" s="480"/>
      <c r="K632" s="480"/>
      <c r="L632" s="480"/>
      <c r="M632" s="480"/>
      <c r="N632" s="480"/>
      <c r="O632" s="480"/>
      <c r="P632" s="480"/>
      <c r="Q632" s="480"/>
      <c r="R632" s="480"/>
      <c r="S632" s="480"/>
      <c r="T632" s="480"/>
      <c r="U632" s="480"/>
      <c r="V632" s="480"/>
      <c r="W632" s="480"/>
      <c r="X632" s="480"/>
      <c r="Y632" s="480"/>
      <c r="Z632" s="480"/>
      <c r="AA632" s="480"/>
      <c r="AB632" s="480"/>
      <c r="AC632" s="480"/>
      <c r="AD632" s="480"/>
      <c r="AE632" s="480"/>
      <c r="AF632" s="480"/>
      <c r="AG632" s="481"/>
    </row>
    <row r="634" spans="2:33" ht="13.5" thickBot="1" x14ac:dyDescent="0.25"/>
    <row r="635" spans="2:33" ht="73.150000000000006" customHeight="1" thickBot="1" x14ac:dyDescent="0.25">
      <c r="B635" s="733" t="s">
        <v>804</v>
      </c>
      <c r="C635" s="734"/>
      <c r="D635" s="734"/>
      <c r="E635" s="734"/>
      <c r="F635" s="734"/>
      <c r="G635" s="228"/>
      <c r="H635" s="227"/>
      <c r="I635" s="227"/>
      <c r="J635" s="227"/>
      <c r="K635" s="227"/>
      <c r="L635" s="227"/>
      <c r="M635" s="227"/>
      <c r="N635" s="227"/>
      <c r="O635" s="227"/>
      <c r="P635" s="227"/>
      <c r="Q635" s="227"/>
      <c r="R635" s="227"/>
      <c r="S635" s="227"/>
      <c r="T635" s="227"/>
      <c r="U635" s="227"/>
      <c r="V635" s="227"/>
      <c r="W635" s="227"/>
      <c r="X635" s="227"/>
      <c r="Y635" s="227"/>
      <c r="Z635" s="227"/>
      <c r="AA635" s="227"/>
      <c r="AB635" s="227"/>
      <c r="AC635" s="227"/>
      <c r="AD635" s="227"/>
      <c r="AE635" s="227"/>
      <c r="AF635" s="227"/>
      <c r="AG635" s="229"/>
    </row>
    <row r="636" spans="2:33" ht="22.15" customHeight="1" thickBot="1" x14ac:dyDescent="0.6">
      <c r="B636" s="713" t="s">
        <v>847</v>
      </c>
      <c r="C636" s="714" t="s">
        <v>266</v>
      </c>
      <c r="D636" s="716" t="s">
        <v>805</v>
      </c>
      <c r="E636" s="716" t="s">
        <v>6</v>
      </c>
      <c r="F636" s="716" t="s">
        <v>630</v>
      </c>
      <c r="G636" s="721" t="s">
        <v>238</v>
      </c>
      <c r="H636" s="722"/>
      <c r="I636" s="722"/>
      <c r="J636" s="722"/>
      <c r="K636" s="722"/>
      <c r="L636" s="722"/>
      <c r="M636" s="722"/>
      <c r="N636" s="722"/>
      <c r="O636" s="722"/>
      <c r="P636" s="722"/>
      <c r="Q636" s="722"/>
      <c r="R636" s="722"/>
      <c r="S636" s="114"/>
      <c r="T636" s="705" t="s">
        <v>632</v>
      </c>
      <c r="U636" s="729" t="s">
        <v>633</v>
      </c>
      <c r="V636" s="729"/>
      <c r="W636" s="729"/>
      <c r="X636" s="729"/>
      <c r="Y636" s="729"/>
      <c r="Z636" s="729"/>
      <c r="AA636" s="729"/>
      <c r="AB636" s="729"/>
      <c r="AC636" s="729"/>
      <c r="AD636" s="729"/>
      <c r="AE636" s="729"/>
      <c r="AF636" s="705" t="s">
        <v>634</v>
      </c>
      <c r="AG636" s="711" t="s">
        <v>635</v>
      </c>
    </row>
    <row r="637" spans="2:33" ht="13.15" customHeight="1" x14ac:dyDescent="0.2">
      <c r="B637" s="672"/>
      <c r="C637" s="715"/>
      <c r="D637" s="717"/>
      <c r="E637" s="717"/>
      <c r="F637" s="717"/>
      <c r="G637" s="723" t="s">
        <v>239</v>
      </c>
      <c r="H637" s="726" t="s">
        <v>240</v>
      </c>
      <c r="I637" s="726" t="s">
        <v>241</v>
      </c>
      <c r="J637" s="726" t="s">
        <v>243</v>
      </c>
      <c r="K637" s="726" t="s">
        <v>242</v>
      </c>
      <c r="L637" s="726" t="s">
        <v>248</v>
      </c>
      <c r="M637" s="726" t="s">
        <v>249</v>
      </c>
      <c r="N637" s="726" t="s">
        <v>247</v>
      </c>
      <c r="O637" s="726" t="s">
        <v>246</v>
      </c>
      <c r="P637" s="726" t="s">
        <v>245</v>
      </c>
      <c r="Q637" s="726" t="s">
        <v>244</v>
      </c>
      <c r="R637" s="730" t="s">
        <v>250</v>
      </c>
      <c r="S637" s="723" t="s">
        <v>636</v>
      </c>
      <c r="T637" s="706" t="s">
        <v>269</v>
      </c>
      <c r="U637" s="708" t="s">
        <v>270</v>
      </c>
      <c r="V637" s="708" t="s">
        <v>240</v>
      </c>
      <c r="W637" s="708" t="s">
        <v>271</v>
      </c>
      <c r="X637" s="708" t="s">
        <v>272</v>
      </c>
      <c r="Y637" s="708" t="s">
        <v>273</v>
      </c>
      <c r="Z637" s="708" t="s">
        <v>274</v>
      </c>
      <c r="AA637" s="708" t="s">
        <v>275</v>
      </c>
      <c r="AB637" s="708" t="s">
        <v>276</v>
      </c>
      <c r="AC637" s="708" t="s">
        <v>277</v>
      </c>
      <c r="AD637" s="708" t="s">
        <v>278</v>
      </c>
      <c r="AE637" s="718" t="s">
        <v>279</v>
      </c>
      <c r="AF637" s="706"/>
      <c r="AG637" s="712"/>
    </row>
    <row r="638" spans="2:33" ht="39" customHeight="1" x14ac:dyDescent="0.2">
      <c r="B638" s="672"/>
      <c r="C638" s="715"/>
      <c r="D638" s="717"/>
      <c r="E638" s="717"/>
      <c r="F638" s="717"/>
      <c r="G638" s="724"/>
      <c r="H638" s="727"/>
      <c r="I638" s="727"/>
      <c r="J638" s="727"/>
      <c r="K638" s="727"/>
      <c r="L638" s="727"/>
      <c r="M638" s="727"/>
      <c r="N638" s="727"/>
      <c r="O638" s="727"/>
      <c r="P638" s="727"/>
      <c r="Q638" s="727"/>
      <c r="R638" s="731"/>
      <c r="S638" s="724"/>
      <c r="T638" s="706"/>
      <c r="U638" s="709"/>
      <c r="V638" s="709"/>
      <c r="W638" s="709"/>
      <c r="X638" s="709"/>
      <c r="Y638" s="709"/>
      <c r="Z638" s="709"/>
      <c r="AA638" s="709"/>
      <c r="AB638" s="709"/>
      <c r="AC638" s="709"/>
      <c r="AD638" s="709"/>
      <c r="AE638" s="719"/>
      <c r="AF638" s="706"/>
      <c r="AG638" s="712"/>
    </row>
    <row r="639" spans="2:33" ht="61.15" customHeight="1" thickBot="1" x14ac:dyDescent="0.25">
      <c r="B639" s="672"/>
      <c r="C639" s="715"/>
      <c r="D639" s="717"/>
      <c r="E639" s="717"/>
      <c r="F639" s="717"/>
      <c r="G639" s="725"/>
      <c r="H639" s="728"/>
      <c r="I639" s="728"/>
      <c r="J639" s="728"/>
      <c r="K639" s="728"/>
      <c r="L639" s="728"/>
      <c r="M639" s="728"/>
      <c r="N639" s="728"/>
      <c r="O639" s="728"/>
      <c r="P639" s="728"/>
      <c r="Q639" s="728"/>
      <c r="R639" s="732"/>
      <c r="S639" s="725"/>
      <c r="T639" s="706"/>
      <c r="U639" s="710"/>
      <c r="V639" s="710"/>
      <c r="W639" s="710"/>
      <c r="X639" s="710"/>
      <c r="Y639" s="710"/>
      <c r="Z639" s="710"/>
      <c r="AA639" s="710"/>
      <c r="AB639" s="710"/>
      <c r="AC639" s="710"/>
      <c r="AD639" s="710"/>
      <c r="AE639" s="720"/>
      <c r="AF639" s="707"/>
      <c r="AG639" s="712"/>
    </row>
    <row r="640" spans="2:33" ht="25.15" customHeight="1" x14ac:dyDescent="0.55000000000000004">
      <c r="B640" s="147" t="s">
        <v>664</v>
      </c>
      <c r="C640" s="148" t="s">
        <v>1888</v>
      </c>
      <c r="D640" s="43">
        <v>250589560031</v>
      </c>
      <c r="E640" s="41">
        <v>100</v>
      </c>
      <c r="F640" s="41">
        <f>(D640*E640)/100</f>
        <v>250589560031</v>
      </c>
      <c r="G640" s="66"/>
      <c r="H640" s="67"/>
      <c r="I640" s="67"/>
      <c r="J640" s="67"/>
      <c r="K640" s="67"/>
      <c r="L640" s="67"/>
      <c r="M640" s="67"/>
      <c r="N640" s="67"/>
      <c r="O640" s="67"/>
      <c r="P640" s="67"/>
      <c r="Q640" s="67">
        <v>550000000</v>
      </c>
      <c r="R640" s="68">
        <f>SUM(G640:Q640)</f>
        <v>550000000</v>
      </c>
      <c r="S640" s="115">
        <f t="shared" ref="S640:S643" si="361">IF(R640&gt;T640,0,T640-R640)</f>
        <v>250039560031</v>
      </c>
      <c r="T640" s="38">
        <f t="shared" ref="T640:T643" si="362">D640</f>
        <v>250589560031</v>
      </c>
      <c r="U640" s="69">
        <v>0</v>
      </c>
      <c r="V640" s="70">
        <v>0</v>
      </c>
      <c r="W640" s="70">
        <v>0.94</v>
      </c>
      <c r="X640" s="70">
        <v>0.94</v>
      </c>
      <c r="Y640" s="70">
        <f>1-0.12</f>
        <v>0.88</v>
      </c>
      <c r="Z640" s="70">
        <f>1-0.15</f>
        <v>0.85</v>
      </c>
      <c r="AA640" s="70">
        <f>1-0.25</f>
        <v>0.75</v>
      </c>
      <c r="AB640" s="70">
        <f>1-0.15</f>
        <v>0.85</v>
      </c>
      <c r="AC640" s="70">
        <f>1-0.25</f>
        <v>0.75</v>
      </c>
      <c r="AD640" s="70">
        <f>1-0.15</f>
        <v>0.85</v>
      </c>
      <c r="AE640" s="71">
        <f>1-0.3</f>
        <v>0.7</v>
      </c>
      <c r="AF640" s="72">
        <v>101629500000</v>
      </c>
      <c r="AG640" s="117">
        <v>149401671966</v>
      </c>
    </row>
    <row r="641" spans="2:33" ht="25.15" customHeight="1" x14ac:dyDescent="0.55000000000000004">
      <c r="B641" s="134" t="s">
        <v>857</v>
      </c>
      <c r="C641" s="135" t="s">
        <v>1951</v>
      </c>
      <c r="D641" s="45">
        <v>98357582166728</v>
      </c>
      <c r="E641" s="40">
        <v>100</v>
      </c>
      <c r="F641" s="40">
        <f t="shared" ref="F641:F643" si="363">(D641*E641)/100</f>
        <v>98357582166728</v>
      </c>
      <c r="G641" s="39"/>
      <c r="H641" s="36"/>
      <c r="I641" s="36"/>
      <c r="J641" s="36"/>
      <c r="K641" s="36"/>
      <c r="L641" s="36"/>
      <c r="M641" s="36"/>
      <c r="N641" s="36"/>
      <c r="O641" s="36"/>
      <c r="P641" s="36"/>
      <c r="Q641" s="36"/>
      <c r="R641" s="37">
        <f t="shared" ref="R641:R643" si="364">SUM(G641:Q641)</f>
        <v>0</v>
      </c>
      <c r="S641" s="115">
        <f t="shared" si="361"/>
        <v>98357582166728</v>
      </c>
      <c r="T641" s="38">
        <f t="shared" si="362"/>
        <v>98357582166728</v>
      </c>
      <c r="U641" s="34">
        <v>0</v>
      </c>
      <c r="V641" s="33">
        <v>0</v>
      </c>
      <c r="W641" s="33">
        <v>0.94</v>
      </c>
      <c r="X641" s="33">
        <v>0.94</v>
      </c>
      <c r="Y641" s="33">
        <f>1-0.12</f>
        <v>0.88</v>
      </c>
      <c r="Z641" s="33">
        <f>1-0.15</f>
        <v>0.85</v>
      </c>
      <c r="AA641" s="33">
        <f>1-0.25</f>
        <v>0.75</v>
      </c>
      <c r="AB641" s="33">
        <f>1-0.15</f>
        <v>0.85</v>
      </c>
      <c r="AC641" s="33">
        <f>1-0.25</f>
        <v>0.75</v>
      </c>
      <c r="AD641" s="33">
        <f>1-0.15</f>
        <v>0.85</v>
      </c>
      <c r="AE641" s="35">
        <f>1-0.3</f>
        <v>0.7</v>
      </c>
      <c r="AF641" s="72">
        <v>27857869884780.5</v>
      </c>
      <c r="AG641" s="73">
        <v>73553309074635.281</v>
      </c>
    </row>
    <row r="642" spans="2:33" ht="25.15" customHeight="1" thickBot="1" x14ac:dyDescent="0.6">
      <c r="B642" s="149" t="s">
        <v>665</v>
      </c>
      <c r="C642" s="150" t="s">
        <v>1924</v>
      </c>
      <c r="D642" s="44"/>
      <c r="E642" s="42">
        <v>100</v>
      </c>
      <c r="F642" s="42">
        <f t="shared" si="363"/>
        <v>0</v>
      </c>
      <c r="G642" s="39"/>
      <c r="H642" s="36"/>
      <c r="I642" s="36"/>
      <c r="J642" s="36"/>
      <c r="K642" s="36"/>
      <c r="L642" s="36"/>
      <c r="M642" s="36"/>
      <c r="N642" s="36"/>
      <c r="O642" s="36"/>
      <c r="P642" s="36"/>
      <c r="Q642" s="36"/>
      <c r="R642" s="37">
        <f t="shared" si="364"/>
        <v>0</v>
      </c>
      <c r="S642" s="115">
        <f t="shared" si="361"/>
        <v>0</v>
      </c>
      <c r="T642" s="38">
        <f t="shared" si="362"/>
        <v>0</v>
      </c>
      <c r="U642" s="34">
        <v>0</v>
      </c>
      <c r="V642" s="33">
        <v>0</v>
      </c>
      <c r="W642" s="33">
        <v>0.94</v>
      </c>
      <c r="X642" s="33">
        <v>0.94</v>
      </c>
      <c r="Y642" s="33">
        <f t="shared" ref="Y642:Y643" si="365">1-0.12</f>
        <v>0.88</v>
      </c>
      <c r="Z642" s="33">
        <f t="shared" ref="Z642:Z643" si="366">1-0.15</f>
        <v>0.85</v>
      </c>
      <c r="AA642" s="33">
        <f t="shared" ref="AA642:AA643" si="367">1-0.25</f>
        <v>0.75</v>
      </c>
      <c r="AB642" s="33">
        <f t="shared" ref="AB642:AB643" si="368">1-0.15</f>
        <v>0.85</v>
      </c>
      <c r="AC642" s="33">
        <f t="shared" ref="AC642:AC643" si="369">1-0.25</f>
        <v>0.75</v>
      </c>
      <c r="AD642" s="33">
        <f t="shared" ref="AD642:AD643" si="370">1-0.15</f>
        <v>0.85</v>
      </c>
      <c r="AE642" s="35">
        <f t="shared" ref="AE642:AE643" si="371">1-0.3</f>
        <v>0.7</v>
      </c>
      <c r="AF642" s="72">
        <f>IF(T642&gt;R642,(R642*0),T642*0)</f>
        <v>0</v>
      </c>
      <c r="AG642" s="73">
        <f>IF(G642&gt;0,T642-G642,D642-AF642)</f>
        <v>0</v>
      </c>
    </row>
    <row r="643" spans="2:33" ht="25.15" customHeight="1" thickBot="1" x14ac:dyDescent="0.6">
      <c r="B643" s="151" t="s">
        <v>666</v>
      </c>
      <c r="C643" s="152" t="s">
        <v>1952</v>
      </c>
      <c r="D643" s="44"/>
      <c r="E643" s="42">
        <v>100</v>
      </c>
      <c r="F643" s="42">
        <f t="shared" si="363"/>
        <v>0</v>
      </c>
      <c r="G643" s="36"/>
      <c r="H643" s="36"/>
      <c r="I643" s="36">
        <v>640000000</v>
      </c>
      <c r="J643" s="36"/>
      <c r="K643" s="36"/>
      <c r="L643" s="36"/>
      <c r="M643" s="36"/>
      <c r="N643" s="36"/>
      <c r="O643" s="36"/>
      <c r="P643" s="36"/>
      <c r="Q643" s="36"/>
      <c r="R643" s="37">
        <f t="shared" si="364"/>
        <v>640000000</v>
      </c>
      <c r="S643" s="115">
        <f t="shared" si="361"/>
        <v>0</v>
      </c>
      <c r="T643" s="38">
        <f t="shared" si="362"/>
        <v>0</v>
      </c>
      <c r="U643" s="34">
        <v>0</v>
      </c>
      <c r="V643" s="33">
        <v>0</v>
      </c>
      <c r="W643" s="33">
        <v>0.94</v>
      </c>
      <c r="X643" s="33">
        <v>0.94</v>
      </c>
      <c r="Y643" s="33">
        <f t="shared" si="365"/>
        <v>0.88</v>
      </c>
      <c r="Z643" s="33">
        <f t="shared" si="366"/>
        <v>0.85</v>
      </c>
      <c r="AA643" s="33">
        <f t="shared" si="367"/>
        <v>0.75</v>
      </c>
      <c r="AB643" s="33">
        <f t="shared" si="368"/>
        <v>0.85</v>
      </c>
      <c r="AC643" s="33">
        <f t="shared" si="369"/>
        <v>0.75</v>
      </c>
      <c r="AD643" s="33">
        <f t="shared" si="370"/>
        <v>0.85</v>
      </c>
      <c r="AE643" s="35">
        <f t="shared" si="371"/>
        <v>0.7</v>
      </c>
      <c r="AF643" s="72">
        <f>IF(T643&gt;R643,(R643*0.94),T643*0.94)</f>
        <v>0</v>
      </c>
      <c r="AG643" s="153">
        <f>D643-AF643</f>
        <v>0</v>
      </c>
    </row>
    <row r="644" spans="2:33" ht="25.15" customHeight="1" x14ac:dyDescent="0.55000000000000004">
      <c r="B644" s="132" t="s">
        <v>667</v>
      </c>
      <c r="C644" s="133" t="s">
        <v>668</v>
      </c>
      <c r="D644" s="43"/>
      <c r="E644" s="154"/>
      <c r="F644" s="155"/>
      <c r="G644" s="52"/>
      <c r="H644" s="156"/>
      <c r="I644" s="156"/>
      <c r="J644" s="156"/>
      <c r="K644" s="156"/>
      <c r="L644" s="156"/>
      <c r="M644" s="156"/>
      <c r="N644" s="156"/>
      <c r="O644" s="156"/>
      <c r="P644" s="156"/>
      <c r="Q644" s="156"/>
      <c r="R644" s="157"/>
      <c r="S644" s="157"/>
      <c r="T644" s="158"/>
      <c r="U644" s="157"/>
      <c r="V644" s="157"/>
      <c r="W644" s="157"/>
      <c r="X644" s="157"/>
      <c r="Y644" s="157"/>
      <c r="Z644" s="157"/>
      <c r="AA644" s="157"/>
      <c r="AB644" s="157"/>
      <c r="AC644" s="157"/>
      <c r="AD644" s="157"/>
      <c r="AE644" s="157"/>
      <c r="AF644" s="157"/>
      <c r="AG644" s="58"/>
    </row>
    <row r="645" spans="2:33" ht="25.15" customHeight="1" thickBot="1" x14ac:dyDescent="0.6">
      <c r="B645" s="134" t="s">
        <v>669</v>
      </c>
      <c r="C645" s="135" t="s">
        <v>670</v>
      </c>
      <c r="D645" s="44"/>
      <c r="E645" s="159"/>
      <c r="F645" s="160"/>
      <c r="G645" s="52"/>
      <c r="H645" s="52"/>
      <c r="I645" s="52"/>
      <c r="J645" s="52"/>
      <c r="K645" s="52"/>
      <c r="L645" s="52"/>
      <c r="M645" s="52"/>
      <c r="N645" s="52"/>
      <c r="O645" s="52"/>
      <c r="P645" s="52"/>
      <c r="Q645" s="52"/>
      <c r="R645" s="53"/>
      <c r="S645" s="53"/>
      <c r="T645" s="54"/>
      <c r="U645" s="53"/>
      <c r="V645" s="53"/>
      <c r="W645" s="53"/>
      <c r="X645" s="53"/>
      <c r="Y645" s="53"/>
      <c r="Z645" s="53"/>
      <c r="AA645" s="53"/>
      <c r="AB645" s="53"/>
      <c r="AC645" s="53"/>
      <c r="AD645" s="53"/>
      <c r="AE645" s="53"/>
      <c r="AF645" s="53"/>
      <c r="AG645" s="58"/>
    </row>
    <row r="646" spans="2:33" ht="21.6" customHeight="1" x14ac:dyDescent="0.55000000000000004">
      <c r="B646" s="134" t="s">
        <v>121</v>
      </c>
      <c r="C646" s="135" t="s">
        <v>671</v>
      </c>
      <c r="D646" s="119">
        <v>0</v>
      </c>
      <c r="E646" s="120"/>
      <c r="F646" s="120"/>
      <c r="G646" s="52"/>
      <c r="H646" s="52"/>
      <c r="I646" s="52"/>
      <c r="J646" s="52"/>
      <c r="K646" s="52"/>
      <c r="L646" s="52"/>
      <c r="M646" s="52"/>
      <c r="N646" s="52"/>
      <c r="O646" s="52"/>
      <c r="P646" s="52"/>
      <c r="Q646" s="52"/>
      <c r="R646" s="53"/>
      <c r="S646" s="53"/>
      <c r="T646" s="54"/>
      <c r="U646" s="53"/>
      <c r="V646" s="53"/>
      <c r="W646" s="53"/>
      <c r="X646" s="53"/>
      <c r="Y646" s="53"/>
      <c r="Z646" s="53"/>
      <c r="AA646" s="53"/>
      <c r="AB646" s="53"/>
      <c r="AC646" s="53"/>
      <c r="AD646" s="53"/>
      <c r="AE646" s="53"/>
      <c r="AF646" s="53"/>
      <c r="AG646" s="58"/>
    </row>
    <row r="647" spans="2:33" ht="21.6" customHeight="1" x14ac:dyDescent="0.55000000000000004">
      <c r="B647" s="134" t="s">
        <v>165</v>
      </c>
      <c r="C647" s="135" t="s">
        <v>672</v>
      </c>
      <c r="D647" s="62">
        <v>0</v>
      </c>
      <c r="E647" s="120"/>
      <c r="F647" s="120"/>
      <c r="G647" s="52"/>
      <c r="H647" s="52"/>
      <c r="I647" s="52"/>
      <c r="J647" s="52"/>
      <c r="K647" s="52"/>
      <c r="L647" s="52"/>
      <c r="M647" s="52"/>
      <c r="N647" s="52"/>
      <c r="O647" s="52"/>
      <c r="P647" s="52"/>
      <c r="Q647" s="52"/>
      <c r="R647" s="53"/>
      <c r="S647" s="53"/>
      <c r="T647" s="54"/>
      <c r="U647" s="53"/>
      <c r="V647" s="53"/>
      <c r="W647" s="53"/>
      <c r="X647" s="53"/>
      <c r="Y647" s="53"/>
      <c r="Z647" s="53"/>
      <c r="AA647" s="53"/>
      <c r="AB647" s="53"/>
      <c r="AC647" s="53"/>
      <c r="AD647" s="53"/>
      <c r="AE647" s="53"/>
      <c r="AF647" s="53"/>
      <c r="AG647" s="58"/>
    </row>
    <row r="648" spans="2:33" ht="21.6" customHeight="1" x14ac:dyDescent="0.55000000000000004">
      <c r="B648" s="134" t="s">
        <v>235</v>
      </c>
      <c r="C648" s="135" t="s">
        <v>673</v>
      </c>
      <c r="D648" s="62">
        <v>-28149284291772</v>
      </c>
      <c r="E648" s="120"/>
      <c r="F648" s="120"/>
      <c r="G648" s="52"/>
      <c r="H648" s="52"/>
      <c r="I648" s="52"/>
      <c r="J648" s="52"/>
      <c r="K648" s="52"/>
      <c r="L648" s="52"/>
      <c r="M648" s="52"/>
      <c r="N648" s="52"/>
      <c r="O648" s="52"/>
      <c r="P648" s="52"/>
      <c r="Q648" s="52"/>
      <c r="R648" s="53"/>
      <c r="S648" s="53"/>
      <c r="T648" s="54"/>
      <c r="U648" s="53"/>
      <c r="V648" s="53"/>
      <c r="W648" s="53"/>
      <c r="X648" s="53"/>
      <c r="Y648" s="53"/>
      <c r="Z648" s="53"/>
      <c r="AA648" s="53"/>
      <c r="AB648" s="53"/>
      <c r="AC648" s="53"/>
      <c r="AD648" s="53"/>
      <c r="AE648" s="53"/>
      <c r="AF648" s="53"/>
      <c r="AG648" s="58"/>
    </row>
    <row r="649" spans="2:33" ht="21.6" customHeight="1" thickBot="1" x14ac:dyDescent="0.6">
      <c r="B649" s="134" t="s">
        <v>122</v>
      </c>
      <c r="C649" s="136" t="s">
        <v>674</v>
      </c>
      <c r="D649" s="63">
        <f>-(D640+D641+D642+D643+D644+D645+D646+D647+D648)*1.5%</f>
        <v>-1056883311524.8049</v>
      </c>
      <c r="E649" s="121"/>
      <c r="F649" s="121"/>
      <c r="G649" s="52"/>
      <c r="H649" s="52"/>
      <c r="I649" s="52"/>
      <c r="J649" s="52"/>
      <c r="K649" s="52"/>
      <c r="L649" s="52"/>
      <c r="M649" s="52"/>
      <c r="N649" s="52"/>
      <c r="O649" s="52"/>
      <c r="P649" s="52"/>
      <c r="Q649" s="52"/>
      <c r="R649" s="53"/>
      <c r="S649" s="53"/>
      <c r="T649" s="54"/>
      <c r="U649" s="53"/>
      <c r="V649" s="53"/>
      <c r="W649" s="53"/>
      <c r="X649" s="53"/>
      <c r="Y649" s="53"/>
      <c r="Z649" s="53"/>
      <c r="AA649" s="53"/>
      <c r="AB649" s="53"/>
      <c r="AC649" s="53"/>
      <c r="AD649" s="53"/>
      <c r="AE649" s="53"/>
      <c r="AF649" s="53"/>
      <c r="AG649" s="59"/>
    </row>
    <row r="650" spans="2:33" ht="35.450000000000003" customHeight="1" thickBot="1" x14ac:dyDescent="0.25">
      <c r="B650" s="48" t="s">
        <v>237</v>
      </c>
      <c r="C650" s="61" t="s">
        <v>676</v>
      </c>
      <c r="D650" s="122">
        <f>SUM(D640:D649)</f>
        <v>69402004123462.195</v>
      </c>
      <c r="E650" s="82"/>
      <c r="F650" s="122">
        <f>SUM(F640:F649)</f>
        <v>98608171726759</v>
      </c>
      <c r="G650" s="14"/>
      <c r="H650" s="14"/>
      <c r="I650" s="14"/>
      <c r="J650" s="14"/>
      <c r="K650" s="14"/>
      <c r="L650" s="14"/>
      <c r="M650" s="14"/>
      <c r="N650" s="14"/>
      <c r="O650" s="14"/>
      <c r="P650" s="14"/>
      <c r="Q650" s="14"/>
      <c r="R650" s="14"/>
      <c r="S650" s="14"/>
      <c r="T650" s="14"/>
      <c r="U650" s="14"/>
      <c r="V650" s="14"/>
      <c r="W650" s="14"/>
      <c r="X650" s="14"/>
      <c r="Y650" s="14"/>
      <c r="Z650" s="14"/>
      <c r="AA650" s="14"/>
      <c r="AB650" s="14"/>
      <c r="AC650" s="14"/>
      <c r="AD650" s="14"/>
      <c r="AE650" s="14"/>
      <c r="AF650" s="14"/>
      <c r="AG650" s="60">
        <f>SUM(AG640:AG649)</f>
        <v>73702710746601.281</v>
      </c>
    </row>
    <row r="652" spans="2:33" ht="13.5" thickBot="1" x14ac:dyDescent="0.25"/>
    <row r="653" spans="2:33" ht="22.15" customHeight="1" thickBot="1" x14ac:dyDescent="0.6">
      <c r="B653" s="713" t="s">
        <v>847</v>
      </c>
      <c r="C653" s="714" t="s">
        <v>266</v>
      </c>
      <c r="D653" s="716" t="s">
        <v>805</v>
      </c>
      <c r="E653" s="716" t="s">
        <v>6</v>
      </c>
      <c r="F653" s="716" t="s">
        <v>630</v>
      </c>
      <c r="G653" s="721" t="s">
        <v>238</v>
      </c>
      <c r="H653" s="722"/>
      <c r="I653" s="722"/>
      <c r="J653" s="722"/>
      <c r="K653" s="722"/>
      <c r="L653" s="722"/>
      <c r="M653" s="722"/>
      <c r="N653" s="722"/>
      <c r="O653" s="722"/>
      <c r="P653" s="722"/>
      <c r="Q653" s="722"/>
      <c r="R653" s="722"/>
      <c r="S653" s="114"/>
      <c r="T653" s="705" t="s">
        <v>632</v>
      </c>
      <c r="U653" s="729" t="s">
        <v>633</v>
      </c>
      <c r="V653" s="729"/>
      <c r="W653" s="729"/>
      <c r="X653" s="729"/>
      <c r="Y653" s="729"/>
      <c r="Z653" s="729"/>
      <c r="AA653" s="729"/>
      <c r="AB653" s="729"/>
      <c r="AC653" s="729"/>
      <c r="AD653" s="729"/>
      <c r="AE653" s="729"/>
      <c r="AF653" s="705" t="s">
        <v>634</v>
      </c>
      <c r="AG653" s="711" t="s">
        <v>635</v>
      </c>
    </row>
    <row r="654" spans="2:33" ht="13.15" customHeight="1" x14ac:dyDescent="0.2">
      <c r="B654" s="672"/>
      <c r="C654" s="715"/>
      <c r="D654" s="717"/>
      <c r="E654" s="717"/>
      <c r="F654" s="717"/>
      <c r="G654" s="723" t="s">
        <v>239</v>
      </c>
      <c r="H654" s="726" t="s">
        <v>240</v>
      </c>
      <c r="I654" s="726" t="s">
        <v>241</v>
      </c>
      <c r="J654" s="726" t="s">
        <v>243</v>
      </c>
      <c r="K654" s="726" t="s">
        <v>242</v>
      </c>
      <c r="L654" s="726" t="s">
        <v>248</v>
      </c>
      <c r="M654" s="726" t="s">
        <v>249</v>
      </c>
      <c r="N654" s="726" t="s">
        <v>247</v>
      </c>
      <c r="O654" s="726" t="s">
        <v>246</v>
      </c>
      <c r="P654" s="726" t="s">
        <v>245</v>
      </c>
      <c r="Q654" s="726" t="s">
        <v>244</v>
      </c>
      <c r="R654" s="730" t="s">
        <v>250</v>
      </c>
      <c r="S654" s="723" t="s">
        <v>636</v>
      </c>
      <c r="T654" s="706" t="s">
        <v>269</v>
      </c>
      <c r="U654" s="708" t="s">
        <v>270</v>
      </c>
      <c r="V654" s="708" t="s">
        <v>240</v>
      </c>
      <c r="W654" s="708" t="s">
        <v>271</v>
      </c>
      <c r="X654" s="708" t="s">
        <v>272</v>
      </c>
      <c r="Y654" s="708" t="s">
        <v>273</v>
      </c>
      <c r="Z654" s="708" t="s">
        <v>274</v>
      </c>
      <c r="AA654" s="708" t="s">
        <v>275</v>
      </c>
      <c r="AB654" s="708" t="s">
        <v>276</v>
      </c>
      <c r="AC654" s="708" t="s">
        <v>277</v>
      </c>
      <c r="AD654" s="708" t="s">
        <v>278</v>
      </c>
      <c r="AE654" s="718" t="s">
        <v>279</v>
      </c>
      <c r="AF654" s="706"/>
      <c r="AG654" s="712"/>
    </row>
    <row r="655" spans="2:33" ht="39" customHeight="1" x14ac:dyDescent="0.2">
      <c r="B655" s="672"/>
      <c r="C655" s="715"/>
      <c r="D655" s="717"/>
      <c r="E655" s="717"/>
      <c r="F655" s="717"/>
      <c r="G655" s="724"/>
      <c r="H655" s="727"/>
      <c r="I655" s="727"/>
      <c r="J655" s="727"/>
      <c r="K655" s="727"/>
      <c r="L655" s="727"/>
      <c r="M655" s="727"/>
      <c r="N655" s="727"/>
      <c r="O655" s="727"/>
      <c r="P655" s="727"/>
      <c r="Q655" s="727"/>
      <c r="R655" s="731"/>
      <c r="S655" s="724"/>
      <c r="T655" s="706"/>
      <c r="U655" s="709"/>
      <c r="V655" s="709"/>
      <c r="W655" s="709"/>
      <c r="X655" s="709"/>
      <c r="Y655" s="709"/>
      <c r="Z655" s="709"/>
      <c r="AA655" s="709"/>
      <c r="AB655" s="709"/>
      <c r="AC655" s="709"/>
      <c r="AD655" s="709"/>
      <c r="AE655" s="719"/>
      <c r="AF655" s="706"/>
      <c r="AG655" s="712"/>
    </row>
    <row r="656" spans="2:33" ht="61.15" customHeight="1" thickBot="1" x14ac:dyDescent="0.25">
      <c r="B656" s="672"/>
      <c r="C656" s="715"/>
      <c r="D656" s="717"/>
      <c r="E656" s="717"/>
      <c r="F656" s="717"/>
      <c r="G656" s="725"/>
      <c r="H656" s="728"/>
      <c r="I656" s="728"/>
      <c r="J656" s="728"/>
      <c r="K656" s="728"/>
      <c r="L656" s="728"/>
      <c r="M656" s="728"/>
      <c r="N656" s="728"/>
      <c r="O656" s="728"/>
      <c r="P656" s="728"/>
      <c r="Q656" s="728"/>
      <c r="R656" s="732"/>
      <c r="S656" s="725"/>
      <c r="T656" s="706"/>
      <c r="U656" s="710"/>
      <c r="V656" s="710"/>
      <c r="W656" s="710"/>
      <c r="X656" s="710"/>
      <c r="Y656" s="710"/>
      <c r="Z656" s="710"/>
      <c r="AA656" s="710"/>
      <c r="AB656" s="710"/>
      <c r="AC656" s="710"/>
      <c r="AD656" s="710"/>
      <c r="AE656" s="720"/>
      <c r="AF656" s="707"/>
      <c r="AG656" s="712"/>
    </row>
    <row r="657" spans="2:33" ht="25.15" customHeight="1" x14ac:dyDescent="0.55000000000000004">
      <c r="B657" s="147" t="s">
        <v>677</v>
      </c>
      <c r="C657" s="148" t="s">
        <v>1925</v>
      </c>
      <c r="D657" s="43"/>
      <c r="E657" s="41">
        <v>100</v>
      </c>
      <c r="F657" s="41">
        <f>(D657*E657)/100</f>
        <v>0</v>
      </c>
      <c r="G657" s="66"/>
      <c r="H657" s="67"/>
      <c r="I657" s="67"/>
      <c r="J657" s="67"/>
      <c r="K657" s="67"/>
      <c r="L657" s="67"/>
      <c r="M657" s="67"/>
      <c r="N657" s="67"/>
      <c r="O657" s="67"/>
      <c r="P657" s="67"/>
      <c r="Q657" s="67">
        <v>550000000</v>
      </c>
      <c r="R657" s="68">
        <f>SUM(G657:Q657)</f>
        <v>550000000</v>
      </c>
      <c r="S657" s="115">
        <f t="shared" ref="S657:S661" si="372">IF(R657&gt;T657,0,T657-R657)</f>
        <v>0</v>
      </c>
      <c r="T657" s="38">
        <f>D657</f>
        <v>0</v>
      </c>
      <c r="U657" s="69">
        <v>0</v>
      </c>
      <c r="V657" s="70">
        <v>0</v>
      </c>
      <c r="W657" s="70">
        <v>0.94</v>
      </c>
      <c r="X657" s="70">
        <v>0.94</v>
      </c>
      <c r="Y657" s="70">
        <f>1-0.12</f>
        <v>0.88</v>
      </c>
      <c r="Z657" s="70">
        <f>1-0.15</f>
        <v>0.85</v>
      </c>
      <c r="AA657" s="70">
        <f>1-0.25</f>
        <v>0.75</v>
      </c>
      <c r="AB657" s="70">
        <f>1-0.15</f>
        <v>0.85</v>
      </c>
      <c r="AC657" s="70">
        <f>1-0.25</f>
        <v>0.75</v>
      </c>
      <c r="AD657" s="70">
        <f>1-0.15</f>
        <v>0.85</v>
      </c>
      <c r="AE657" s="71">
        <f>1-0.3</f>
        <v>0.7</v>
      </c>
      <c r="AF657" s="72">
        <f>IF(T657&gt;R657,(R657*0.7),T657*0.7)</f>
        <v>0</v>
      </c>
      <c r="AG657" s="117">
        <f>IF(G657&gt;0,T657-G657,D657-AF657)</f>
        <v>0</v>
      </c>
    </row>
    <row r="658" spans="2:33" ht="25.15" hidden="1" customHeight="1" x14ac:dyDescent="0.55000000000000004">
      <c r="B658" s="134" t="s">
        <v>677</v>
      </c>
      <c r="C658" s="135" t="s">
        <v>678</v>
      </c>
      <c r="D658" s="45"/>
      <c r="E658" s="40">
        <v>100</v>
      </c>
      <c r="F658" s="40">
        <f t="shared" ref="F658:F661" si="373">(D658*E658)/100</f>
        <v>0</v>
      </c>
      <c r="G658" s="39"/>
      <c r="H658" s="36"/>
      <c r="I658" s="36"/>
      <c r="J658" s="36"/>
      <c r="K658" s="36"/>
      <c r="L658" s="36"/>
      <c r="M658" s="36"/>
      <c r="N658" s="36"/>
      <c r="O658" s="36"/>
      <c r="P658" s="36"/>
      <c r="Q658" s="36"/>
      <c r="R658" s="37">
        <f t="shared" ref="R658:R661" si="374">SUM(G658:Q658)</f>
        <v>0</v>
      </c>
      <c r="S658" s="115">
        <f t="shared" si="372"/>
        <v>0</v>
      </c>
      <c r="T658" s="38">
        <f>D658</f>
        <v>0</v>
      </c>
      <c r="U658" s="34">
        <v>0</v>
      </c>
      <c r="V658" s="33">
        <v>0</v>
      </c>
      <c r="W658" s="33">
        <v>0.94</v>
      </c>
      <c r="X658" s="33">
        <v>0.94</v>
      </c>
      <c r="Y658" s="33">
        <f>1-0.12</f>
        <v>0.88</v>
      </c>
      <c r="Z658" s="33">
        <f>1-0.15</f>
        <v>0.85</v>
      </c>
      <c r="AA658" s="33">
        <f>1-0.25</f>
        <v>0.75</v>
      </c>
      <c r="AB658" s="33">
        <f>1-0.15</f>
        <v>0.85</v>
      </c>
      <c r="AC658" s="33">
        <f>1-0.25</f>
        <v>0.75</v>
      </c>
      <c r="AD658" s="33">
        <f>1-0.15</f>
        <v>0.85</v>
      </c>
      <c r="AE658" s="35">
        <f>1-0.3</f>
        <v>0.7</v>
      </c>
      <c r="AF658" s="72">
        <f>IF(T658&gt;R658,(R658*0.7),T658*0.7)</f>
        <v>0</v>
      </c>
      <c r="AG658" s="73">
        <f>IF(G658&gt;0,T658-G658,D658-AF658)</f>
        <v>0</v>
      </c>
    </row>
    <row r="659" spans="2:33" ht="25.15" hidden="1" customHeight="1" x14ac:dyDescent="0.55000000000000004">
      <c r="B659" s="149" t="s">
        <v>677</v>
      </c>
      <c r="C659" s="150" t="s">
        <v>679</v>
      </c>
      <c r="D659" s="44"/>
      <c r="E659" s="42">
        <v>100</v>
      </c>
      <c r="F659" s="42">
        <f t="shared" si="373"/>
        <v>0</v>
      </c>
      <c r="G659" s="39"/>
      <c r="H659" s="36"/>
      <c r="I659" s="36"/>
      <c r="J659" s="36"/>
      <c r="K659" s="36"/>
      <c r="L659" s="36"/>
      <c r="M659" s="36"/>
      <c r="N659" s="36"/>
      <c r="O659" s="36"/>
      <c r="P659" s="36"/>
      <c r="Q659" s="36"/>
      <c r="R659" s="37">
        <f t="shared" si="374"/>
        <v>0</v>
      </c>
      <c r="S659" s="115">
        <f t="shared" si="372"/>
        <v>0</v>
      </c>
      <c r="T659" s="38">
        <f>D659</f>
        <v>0</v>
      </c>
      <c r="U659" s="34">
        <v>0</v>
      </c>
      <c r="V659" s="33">
        <v>0</v>
      </c>
      <c r="W659" s="33">
        <v>0.94</v>
      </c>
      <c r="X659" s="33">
        <v>0.94</v>
      </c>
      <c r="Y659" s="33">
        <f>1-0.12</f>
        <v>0.88</v>
      </c>
      <c r="Z659" s="33">
        <f>1-0.15</f>
        <v>0.85</v>
      </c>
      <c r="AA659" s="33">
        <f>1-0.25</f>
        <v>0.75</v>
      </c>
      <c r="AB659" s="33">
        <f>1-0.15</f>
        <v>0.85</v>
      </c>
      <c r="AC659" s="33">
        <f>1-0.25</f>
        <v>0.75</v>
      </c>
      <c r="AD659" s="33">
        <f>1-0.15</f>
        <v>0.85</v>
      </c>
      <c r="AE659" s="35">
        <f>1-0.3</f>
        <v>0.7</v>
      </c>
      <c r="AF659" s="72">
        <f>IF(T659&gt;R659,(R659*0),T659*0)</f>
        <v>0</v>
      </c>
      <c r="AG659" s="73">
        <f>IF(G659&gt;0,T659-G659,D659-AF659)</f>
        <v>0</v>
      </c>
    </row>
    <row r="660" spans="2:33" ht="25.15" hidden="1" customHeight="1" x14ac:dyDescent="0.55000000000000004">
      <c r="B660" s="147" t="s">
        <v>680</v>
      </c>
      <c r="C660" s="148" t="s">
        <v>681</v>
      </c>
      <c r="D660" s="43"/>
      <c r="E660" s="41">
        <v>100</v>
      </c>
      <c r="F660" s="41">
        <f t="shared" si="373"/>
        <v>0</v>
      </c>
      <c r="G660" s="39"/>
      <c r="H660" s="36"/>
      <c r="I660" s="36"/>
      <c r="J660" s="36"/>
      <c r="K660" s="36">
        <v>350000000</v>
      </c>
      <c r="L660" s="36"/>
      <c r="M660" s="36"/>
      <c r="N660" s="36"/>
      <c r="O660" s="36"/>
      <c r="P660" s="36"/>
      <c r="Q660" s="36"/>
      <c r="R660" s="37">
        <f t="shared" si="374"/>
        <v>350000000</v>
      </c>
      <c r="S660" s="115">
        <f t="shared" si="372"/>
        <v>0</v>
      </c>
      <c r="T660" s="38">
        <f>D660</f>
        <v>0</v>
      </c>
      <c r="U660" s="34">
        <v>0</v>
      </c>
      <c r="V660" s="33">
        <v>0</v>
      </c>
      <c r="W660" s="33">
        <v>0.94</v>
      </c>
      <c r="X660" s="33">
        <v>0.94</v>
      </c>
      <c r="Y660" s="33">
        <f t="shared" ref="Y660:Y661" si="375">1-0.12</f>
        <v>0.88</v>
      </c>
      <c r="Z660" s="33">
        <f t="shared" ref="Z660:Z661" si="376">1-0.15</f>
        <v>0.85</v>
      </c>
      <c r="AA660" s="33">
        <f t="shared" ref="AA660:AA661" si="377">1-0.25</f>
        <v>0.75</v>
      </c>
      <c r="AB660" s="33">
        <f t="shared" ref="AB660:AB661" si="378">1-0.15</f>
        <v>0.85</v>
      </c>
      <c r="AC660" s="33">
        <f t="shared" ref="AC660:AC661" si="379">1-0.25</f>
        <v>0.75</v>
      </c>
      <c r="AD660" s="33">
        <f t="shared" ref="AD660:AD661" si="380">1-0.15</f>
        <v>0.85</v>
      </c>
      <c r="AE660" s="35">
        <f t="shared" ref="AE660:AE661" si="381">1-0.3</f>
        <v>0.7</v>
      </c>
      <c r="AF660" s="72">
        <f>IF(T660&gt;R660,(R660*0.88),T660*0.88)</f>
        <v>0</v>
      </c>
      <c r="AG660" s="73">
        <f>D660-AF660</f>
        <v>0</v>
      </c>
    </row>
    <row r="661" spans="2:33" ht="25.15" customHeight="1" thickBot="1" x14ac:dyDescent="0.6">
      <c r="B661" s="149" t="s">
        <v>680</v>
      </c>
      <c r="C661" s="150" t="s">
        <v>1953</v>
      </c>
      <c r="D661" s="44">
        <v>1509286920540</v>
      </c>
      <c r="E661" s="42">
        <v>100</v>
      </c>
      <c r="F661" s="42">
        <f t="shared" si="373"/>
        <v>1509286920540</v>
      </c>
      <c r="G661" s="39"/>
      <c r="H661" s="36"/>
      <c r="I661" s="36">
        <v>600000000</v>
      </c>
      <c r="J661" s="36"/>
      <c r="K661" s="36"/>
      <c r="L661" s="36"/>
      <c r="M661" s="36"/>
      <c r="N661" s="36"/>
      <c r="O661" s="36"/>
      <c r="P661" s="36"/>
      <c r="Q661" s="36"/>
      <c r="R661" s="37">
        <f t="shared" si="374"/>
        <v>600000000</v>
      </c>
      <c r="S661" s="115">
        <f t="shared" si="372"/>
        <v>1508686920540</v>
      </c>
      <c r="T661" s="38">
        <f>D661</f>
        <v>1509286920540</v>
      </c>
      <c r="U661" s="34">
        <v>0</v>
      </c>
      <c r="V661" s="33">
        <v>0</v>
      </c>
      <c r="W661" s="33">
        <v>0.94</v>
      </c>
      <c r="X661" s="33">
        <v>0.94</v>
      </c>
      <c r="Y661" s="33">
        <f t="shared" si="375"/>
        <v>0.88</v>
      </c>
      <c r="Z661" s="33">
        <f t="shared" si="376"/>
        <v>0.85</v>
      </c>
      <c r="AA661" s="33">
        <f t="shared" si="377"/>
        <v>0.75</v>
      </c>
      <c r="AB661" s="33">
        <f t="shared" si="378"/>
        <v>0.85</v>
      </c>
      <c r="AC661" s="33">
        <f t="shared" si="379"/>
        <v>0.75</v>
      </c>
      <c r="AD661" s="33">
        <f t="shared" si="380"/>
        <v>0.85</v>
      </c>
      <c r="AE661" s="35">
        <f t="shared" si="381"/>
        <v>0.7</v>
      </c>
      <c r="AF661" s="72">
        <v>8868000000</v>
      </c>
      <c r="AG661" s="73">
        <v>1500418920540</v>
      </c>
    </row>
    <row r="662" spans="2:33" ht="25.15" customHeight="1" thickBot="1" x14ac:dyDescent="0.6">
      <c r="B662" s="132" t="s">
        <v>682</v>
      </c>
      <c r="C662" s="161" t="s">
        <v>683</v>
      </c>
      <c r="D662" s="162"/>
      <c r="E662" s="163"/>
      <c r="F662" s="163"/>
      <c r="G662" s="39"/>
      <c r="H662" s="36"/>
      <c r="I662" s="36"/>
      <c r="J662" s="36"/>
      <c r="K662" s="36"/>
      <c r="L662" s="36"/>
      <c r="M662" s="36"/>
      <c r="N662" s="36"/>
      <c r="O662" s="36"/>
      <c r="P662" s="36"/>
      <c r="Q662" s="36"/>
      <c r="R662" s="37"/>
      <c r="S662" s="115"/>
      <c r="T662" s="38"/>
      <c r="U662" s="34"/>
      <c r="V662" s="33"/>
      <c r="W662" s="33"/>
      <c r="X662" s="33"/>
      <c r="Y662" s="33"/>
      <c r="Z662" s="33"/>
      <c r="AA662" s="33"/>
      <c r="AB662" s="33"/>
      <c r="AC662" s="33"/>
      <c r="AD662" s="33"/>
      <c r="AE662" s="35"/>
      <c r="AF662" s="72"/>
      <c r="AG662" s="73"/>
    </row>
    <row r="663" spans="2:33" ht="21.6" customHeight="1" x14ac:dyDescent="0.55000000000000004">
      <c r="B663" s="50" t="s">
        <v>121</v>
      </c>
      <c r="C663" s="164" t="s">
        <v>684</v>
      </c>
      <c r="D663" s="119"/>
      <c r="E663" s="120"/>
      <c r="F663" s="120"/>
      <c r="G663" s="52"/>
      <c r="H663" s="52"/>
      <c r="I663" s="52"/>
      <c r="J663" s="52"/>
      <c r="K663" s="52"/>
      <c r="L663" s="52"/>
      <c r="M663" s="52"/>
      <c r="N663" s="52"/>
      <c r="O663" s="52"/>
      <c r="P663" s="52"/>
      <c r="Q663" s="52"/>
      <c r="R663" s="53"/>
      <c r="S663" s="53"/>
      <c r="T663" s="54"/>
      <c r="U663" s="53"/>
      <c r="V663" s="53"/>
      <c r="W663" s="53"/>
      <c r="X663" s="53"/>
      <c r="Y663" s="53"/>
      <c r="Z663" s="53"/>
      <c r="AA663" s="53"/>
      <c r="AB663" s="53"/>
      <c r="AC663" s="53"/>
      <c r="AD663" s="53"/>
      <c r="AE663" s="53"/>
      <c r="AF663" s="53"/>
      <c r="AG663" s="58"/>
    </row>
    <row r="664" spans="2:33" ht="21.6" customHeight="1" x14ac:dyDescent="0.55000000000000004">
      <c r="B664" s="50" t="s">
        <v>165</v>
      </c>
      <c r="C664" s="164" t="s">
        <v>685</v>
      </c>
      <c r="D664" s="62"/>
      <c r="E664" s="120"/>
      <c r="F664" s="120"/>
      <c r="G664" s="52"/>
      <c r="H664" s="52"/>
      <c r="I664" s="52"/>
      <c r="J664" s="52"/>
      <c r="K664" s="52"/>
      <c r="L664" s="52"/>
      <c r="M664" s="52"/>
      <c r="N664" s="52"/>
      <c r="O664" s="52"/>
      <c r="P664" s="52"/>
      <c r="Q664" s="52"/>
      <c r="R664" s="53"/>
      <c r="S664" s="53"/>
      <c r="T664" s="54"/>
      <c r="U664" s="53"/>
      <c r="V664" s="53"/>
      <c r="W664" s="53"/>
      <c r="X664" s="53"/>
      <c r="Y664" s="53"/>
      <c r="Z664" s="53"/>
      <c r="AA664" s="53"/>
      <c r="AB664" s="53"/>
      <c r="AC664" s="53"/>
      <c r="AD664" s="53"/>
      <c r="AE664" s="53"/>
      <c r="AF664" s="53"/>
      <c r="AG664" s="58"/>
    </row>
    <row r="665" spans="2:33" ht="21.6" customHeight="1" x14ac:dyDescent="0.55000000000000004">
      <c r="B665" s="134" t="s">
        <v>235</v>
      </c>
      <c r="C665" s="164" t="s">
        <v>686</v>
      </c>
      <c r="D665" s="62"/>
      <c r="E665" s="120"/>
      <c r="F665" s="120"/>
      <c r="G665" s="52"/>
      <c r="H665" s="52"/>
      <c r="I665" s="52"/>
      <c r="J665" s="52"/>
      <c r="K665" s="52"/>
      <c r="L665" s="52"/>
      <c r="M665" s="52"/>
      <c r="N665" s="52"/>
      <c r="O665" s="52"/>
      <c r="P665" s="52"/>
      <c r="Q665" s="52"/>
      <c r="R665" s="53"/>
      <c r="S665" s="53"/>
      <c r="T665" s="54"/>
      <c r="U665" s="53"/>
      <c r="V665" s="53"/>
      <c r="W665" s="53"/>
      <c r="X665" s="53"/>
      <c r="Y665" s="53"/>
      <c r="Z665" s="53"/>
      <c r="AA665" s="53"/>
      <c r="AB665" s="53"/>
      <c r="AC665" s="53"/>
      <c r="AD665" s="53"/>
      <c r="AE665" s="53"/>
      <c r="AF665" s="53"/>
      <c r="AG665" s="58"/>
    </row>
    <row r="666" spans="2:33" ht="21.6" customHeight="1" thickBot="1" x14ac:dyDescent="0.6">
      <c r="B666" s="134" t="s">
        <v>122</v>
      </c>
      <c r="C666" s="164" t="s">
        <v>687</v>
      </c>
      <c r="D666" s="63">
        <f>-(D657+D661+D662+D663+D664+D665)*1.5%</f>
        <v>-22639303808.099998</v>
      </c>
      <c r="E666" s="121"/>
      <c r="F666" s="121"/>
      <c r="G666" s="52"/>
      <c r="H666" s="52"/>
      <c r="I666" s="52"/>
      <c r="J666" s="52"/>
      <c r="K666" s="52"/>
      <c r="L666" s="52"/>
      <c r="M666" s="52"/>
      <c r="N666" s="52"/>
      <c r="O666" s="52"/>
      <c r="P666" s="52"/>
      <c r="Q666" s="52"/>
      <c r="R666" s="53"/>
      <c r="S666" s="53"/>
      <c r="T666" s="54"/>
      <c r="U666" s="53"/>
      <c r="V666" s="53"/>
      <c r="W666" s="53"/>
      <c r="X666" s="53"/>
      <c r="Y666" s="53"/>
      <c r="Z666" s="53"/>
      <c r="AA666" s="53"/>
      <c r="AB666" s="53"/>
      <c r="AC666" s="53"/>
      <c r="AD666" s="53"/>
      <c r="AE666" s="53"/>
      <c r="AF666" s="53"/>
      <c r="AG666" s="59"/>
    </row>
    <row r="667" spans="2:33" ht="35.450000000000003" customHeight="1" thickBot="1" x14ac:dyDescent="0.25">
      <c r="B667" s="48" t="s">
        <v>237</v>
      </c>
      <c r="C667" s="61" t="s">
        <v>817</v>
      </c>
      <c r="D667" s="122">
        <f>SUM(D657:D666)</f>
        <v>1486647616731.8999</v>
      </c>
      <c r="E667" s="82"/>
      <c r="F667" s="122">
        <f>SUM(F657:F666)</f>
        <v>1509286920540</v>
      </c>
      <c r="G667" s="14"/>
      <c r="H667" s="14"/>
      <c r="I667" s="14"/>
      <c r="J667" s="14"/>
      <c r="K667" s="14"/>
      <c r="L667" s="14"/>
      <c r="M667" s="14"/>
      <c r="N667" s="14"/>
      <c r="O667" s="14"/>
      <c r="P667" s="14"/>
      <c r="Q667" s="14"/>
      <c r="R667" s="14"/>
      <c r="S667" s="14"/>
      <c r="T667" s="14"/>
      <c r="U667" s="14"/>
      <c r="V667" s="14"/>
      <c r="W667" s="14"/>
      <c r="X667" s="14"/>
      <c r="Y667" s="14"/>
      <c r="Z667" s="14"/>
      <c r="AA667" s="14"/>
      <c r="AB667" s="14"/>
      <c r="AC667" s="14"/>
      <c r="AD667" s="14"/>
      <c r="AE667" s="14"/>
      <c r="AF667" s="14"/>
      <c r="AG667" s="60">
        <f>SUM(AG657:AG666)</f>
        <v>1500418920540</v>
      </c>
    </row>
    <row r="669" spans="2:33" ht="13.5" thickBot="1" x14ac:dyDescent="0.25"/>
    <row r="670" spans="2:33" ht="22.15" customHeight="1" thickBot="1" x14ac:dyDescent="0.6">
      <c r="B670" s="713" t="s">
        <v>847</v>
      </c>
      <c r="C670" s="714" t="s">
        <v>266</v>
      </c>
      <c r="D670" s="716" t="s">
        <v>805</v>
      </c>
      <c r="E670" s="716" t="s">
        <v>6</v>
      </c>
      <c r="F670" s="716" t="s">
        <v>630</v>
      </c>
      <c r="G670" s="721" t="s">
        <v>238</v>
      </c>
      <c r="H670" s="722"/>
      <c r="I670" s="722"/>
      <c r="J670" s="722"/>
      <c r="K670" s="722"/>
      <c r="L670" s="722"/>
      <c r="M670" s="722"/>
      <c r="N670" s="722"/>
      <c r="O670" s="722"/>
      <c r="P670" s="722"/>
      <c r="Q670" s="722"/>
      <c r="R670" s="722"/>
      <c r="S670" s="114"/>
      <c r="T670" s="705" t="s">
        <v>632</v>
      </c>
      <c r="U670" s="729" t="s">
        <v>633</v>
      </c>
      <c r="V670" s="729"/>
      <c r="W670" s="729"/>
      <c r="X670" s="729"/>
      <c r="Y670" s="729"/>
      <c r="Z670" s="729"/>
      <c r="AA670" s="729"/>
      <c r="AB670" s="729"/>
      <c r="AC670" s="729"/>
      <c r="AD670" s="729"/>
      <c r="AE670" s="729"/>
      <c r="AF670" s="705" t="s">
        <v>634</v>
      </c>
      <c r="AG670" s="711" t="s">
        <v>635</v>
      </c>
    </row>
    <row r="671" spans="2:33" ht="13.15" customHeight="1" x14ac:dyDescent="0.2">
      <c r="B671" s="672"/>
      <c r="C671" s="715"/>
      <c r="D671" s="717"/>
      <c r="E671" s="717"/>
      <c r="F671" s="717"/>
      <c r="G671" s="723" t="s">
        <v>239</v>
      </c>
      <c r="H671" s="726" t="s">
        <v>240</v>
      </c>
      <c r="I671" s="726" t="s">
        <v>241</v>
      </c>
      <c r="J671" s="726" t="s">
        <v>243</v>
      </c>
      <c r="K671" s="726" t="s">
        <v>242</v>
      </c>
      <c r="L671" s="726" t="s">
        <v>248</v>
      </c>
      <c r="M671" s="726" t="s">
        <v>249</v>
      </c>
      <c r="N671" s="726" t="s">
        <v>247</v>
      </c>
      <c r="O671" s="726" t="s">
        <v>246</v>
      </c>
      <c r="P671" s="726" t="s">
        <v>245</v>
      </c>
      <c r="Q671" s="726" t="s">
        <v>244</v>
      </c>
      <c r="R671" s="730" t="s">
        <v>250</v>
      </c>
      <c r="S671" s="723" t="s">
        <v>636</v>
      </c>
      <c r="T671" s="706" t="s">
        <v>269</v>
      </c>
      <c r="U671" s="708" t="s">
        <v>270</v>
      </c>
      <c r="V671" s="708" t="s">
        <v>240</v>
      </c>
      <c r="W671" s="708" t="s">
        <v>271</v>
      </c>
      <c r="X671" s="708" t="s">
        <v>272</v>
      </c>
      <c r="Y671" s="708" t="s">
        <v>273</v>
      </c>
      <c r="Z671" s="708" t="s">
        <v>274</v>
      </c>
      <c r="AA671" s="708" t="s">
        <v>275</v>
      </c>
      <c r="AB671" s="708" t="s">
        <v>276</v>
      </c>
      <c r="AC671" s="708" t="s">
        <v>277</v>
      </c>
      <c r="AD671" s="708" t="s">
        <v>278</v>
      </c>
      <c r="AE671" s="718" t="s">
        <v>279</v>
      </c>
      <c r="AF671" s="706"/>
      <c r="AG671" s="712"/>
    </row>
    <row r="672" spans="2:33" ht="39" customHeight="1" x14ac:dyDescent="0.2">
      <c r="B672" s="672"/>
      <c r="C672" s="715"/>
      <c r="D672" s="717"/>
      <c r="E672" s="717"/>
      <c r="F672" s="717"/>
      <c r="G672" s="724"/>
      <c r="H672" s="727"/>
      <c r="I672" s="727"/>
      <c r="J672" s="727"/>
      <c r="K672" s="727"/>
      <c r="L672" s="727"/>
      <c r="M672" s="727"/>
      <c r="N672" s="727"/>
      <c r="O672" s="727"/>
      <c r="P672" s="727"/>
      <c r="Q672" s="727"/>
      <c r="R672" s="731"/>
      <c r="S672" s="724"/>
      <c r="T672" s="706"/>
      <c r="U672" s="709"/>
      <c r="V672" s="709"/>
      <c r="W672" s="709"/>
      <c r="X672" s="709"/>
      <c r="Y672" s="709"/>
      <c r="Z672" s="709"/>
      <c r="AA672" s="709"/>
      <c r="AB672" s="709"/>
      <c r="AC672" s="709"/>
      <c r="AD672" s="709"/>
      <c r="AE672" s="719"/>
      <c r="AF672" s="706"/>
      <c r="AG672" s="712"/>
    </row>
    <row r="673" spans="2:33" ht="61.15" customHeight="1" thickBot="1" x14ac:dyDescent="0.25">
      <c r="B673" s="672"/>
      <c r="C673" s="715"/>
      <c r="D673" s="717"/>
      <c r="E673" s="717"/>
      <c r="F673" s="717"/>
      <c r="G673" s="725"/>
      <c r="H673" s="728"/>
      <c r="I673" s="728"/>
      <c r="J673" s="728"/>
      <c r="K673" s="728"/>
      <c r="L673" s="728"/>
      <c r="M673" s="728"/>
      <c r="N673" s="728"/>
      <c r="O673" s="728"/>
      <c r="P673" s="728"/>
      <c r="Q673" s="728"/>
      <c r="R673" s="732"/>
      <c r="S673" s="725"/>
      <c r="T673" s="706"/>
      <c r="U673" s="710"/>
      <c r="V673" s="710"/>
      <c r="W673" s="710"/>
      <c r="X673" s="710"/>
      <c r="Y673" s="710"/>
      <c r="Z673" s="710"/>
      <c r="AA673" s="710"/>
      <c r="AB673" s="710"/>
      <c r="AC673" s="710"/>
      <c r="AD673" s="710"/>
      <c r="AE673" s="720"/>
      <c r="AF673" s="707"/>
      <c r="AG673" s="712"/>
    </row>
    <row r="674" spans="2:33" ht="25.15" customHeight="1" x14ac:dyDescent="0.55000000000000004">
      <c r="B674" s="165" t="s">
        <v>869</v>
      </c>
      <c r="C674" s="166" t="s">
        <v>1894</v>
      </c>
      <c r="D674" s="43"/>
      <c r="E674" s="41">
        <v>100</v>
      </c>
      <c r="F674" s="41">
        <f>(D674*E674)/100</f>
        <v>0</v>
      </c>
      <c r="G674" s="66"/>
      <c r="H674" s="67"/>
      <c r="I674" s="67"/>
      <c r="J674" s="67"/>
      <c r="K674" s="67"/>
      <c r="L674" s="67"/>
      <c r="M674" s="67"/>
      <c r="N674" s="67"/>
      <c r="O674" s="67"/>
      <c r="P674" s="67"/>
      <c r="Q674" s="67">
        <v>550000000</v>
      </c>
      <c r="R674" s="68">
        <f>SUM(G674:Q674)</f>
        <v>550000000</v>
      </c>
      <c r="S674" s="115">
        <f t="shared" ref="S674:S675" si="382">IF(R674&gt;T674,0,T674-R674)</f>
        <v>0</v>
      </c>
      <c r="T674" s="38">
        <f>D674</f>
        <v>0</v>
      </c>
      <c r="U674" s="69">
        <v>0</v>
      </c>
      <c r="V674" s="70">
        <v>0</v>
      </c>
      <c r="W674" s="70">
        <v>0.94</v>
      </c>
      <c r="X674" s="70">
        <v>0.94</v>
      </c>
      <c r="Y674" s="70">
        <f>1-0.12</f>
        <v>0.88</v>
      </c>
      <c r="Z674" s="70">
        <f>1-0.15</f>
        <v>0.85</v>
      </c>
      <c r="AA674" s="70">
        <f>1-0.25</f>
        <v>0.75</v>
      </c>
      <c r="AB674" s="70">
        <f>1-0.15</f>
        <v>0.85</v>
      </c>
      <c r="AC674" s="70">
        <f>1-0.25</f>
        <v>0.75</v>
      </c>
      <c r="AD674" s="70">
        <f>1-0.15</f>
        <v>0.85</v>
      </c>
      <c r="AE674" s="71">
        <f>1-0.3</f>
        <v>0.7</v>
      </c>
      <c r="AF674" s="72">
        <f>IF(T674&gt;R674,(R674*0.7),T674*0.7)</f>
        <v>0</v>
      </c>
      <c r="AG674" s="117">
        <f>IF(G674&gt;0,T674-G674,D674-AF674)</f>
        <v>0</v>
      </c>
    </row>
    <row r="675" spans="2:33" ht="25.15" customHeight="1" thickBot="1" x14ac:dyDescent="0.6">
      <c r="B675" s="167" t="s">
        <v>689</v>
      </c>
      <c r="C675" s="136" t="s">
        <v>1926</v>
      </c>
      <c r="D675" s="44">
        <v>66417178312</v>
      </c>
      <c r="E675" s="42">
        <v>100</v>
      </c>
      <c r="F675" s="42">
        <f t="shared" ref="F675" si="383">(D675*E675)/100</f>
        <v>66417178312</v>
      </c>
      <c r="G675" s="39"/>
      <c r="H675" s="36"/>
      <c r="I675" s="36">
        <v>600000000</v>
      </c>
      <c r="J675" s="36"/>
      <c r="K675" s="36"/>
      <c r="L675" s="36"/>
      <c r="M675" s="36"/>
      <c r="N675" s="36"/>
      <c r="O675" s="36"/>
      <c r="P675" s="36"/>
      <c r="Q675" s="36"/>
      <c r="R675" s="37">
        <f t="shared" ref="R675" si="384">SUM(G675:Q675)</f>
        <v>600000000</v>
      </c>
      <c r="S675" s="115">
        <f t="shared" si="382"/>
        <v>65817178312</v>
      </c>
      <c r="T675" s="38">
        <f>D675</f>
        <v>66417178312</v>
      </c>
      <c r="U675" s="34">
        <v>0</v>
      </c>
      <c r="V675" s="33">
        <v>0</v>
      </c>
      <c r="W675" s="33">
        <v>0.94</v>
      </c>
      <c r="X675" s="33">
        <v>0.94</v>
      </c>
      <c r="Y675" s="33">
        <f t="shared" ref="Y675" si="385">1-0.12</f>
        <v>0.88</v>
      </c>
      <c r="Z675" s="33">
        <f t="shared" ref="Z675" si="386">1-0.15</f>
        <v>0.85</v>
      </c>
      <c r="AA675" s="33">
        <f t="shared" ref="AA675" si="387">1-0.25</f>
        <v>0.75</v>
      </c>
      <c r="AB675" s="33">
        <f t="shared" ref="AB675" si="388">1-0.15</f>
        <v>0.85</v>
      </c>
      <c r="AC675" s="33">
        <f t="shared" ref="AC675" si="389">1-0.25</f>
        <v>0.75</v>
      </c>
      <c r="AD675" s="33">
        <f t="shared" ref="AD675" si="390">1-0.15</f>
        <v>0.85</v>
      </c>
      <c r="AE675" s="35">
        <f t="shared" ref="AE675" si="391">1-0.3</f>
        <v>0.7</v>
      </c>
      <c r="AF675" s="72">
        <v>106253294746.79999</v>
      </c>
      <c r="AG675" s="73">
        <v>0</v>
      </c>
    </row>
    <row r="676" spans="2:33" ht="25.15" customHeight="1" thickBot="1" x14ac:dyDescent="0.6">
      <c r="B676" s="23" t="s">
        <v>690</v>
      </c>
      <c r="C676" s="169" t="s">
        <v>691</v>
      </c>
      <c r="D676" s="162"/>
      <c r="E676" s="163"/>
      <c r="F676" s="163"/>
      <c r="G676" s="39"/>
      <c r="H676" s="36"/>
      <c r="I676" s="36"/>
      <c r="J676" s="36"/>
      <c r="K676" s="36"/>
      <c r="L676" s="36"/>
      <c r="M676" s="36"/>
      <c r="N676" s="36"/>
      <c r="O676" s="36"/>
      <c r="P676" s="36"/>
      <c r="Q676" s="36"/>
      <c r="R676" s="37"/>
      <c r="S676" s="115"/>
      <c r="T676" s="38"/>
      <c r="U676" s="34"/>
      <c r="V676" s="33"/>
      <c r="W676" s="33"/>
      <c r="X676" s="33"/>
      <c r="Y676" s="33"/>
      <c r="Z676" s="33"/>
      <c r="AA676" s="33"/>
      <c r="AB676" s="33"/>
      <c r="AC676" s="33"/>
      <c r="AD676" s="33"/>
      <c r="AE676" s="35"/>
      <c r="AF676" s="72"/>
      <c r="AG676" s="73"/>
    </row>
    <row r="677" spans="2:33" ht="21.6" customHeight="1" x14ac:dyDescent="0.55000000000000004">
      <c r="B677" s="50" t="s">
        <v>121</v>
      </c>
      <c r="C677" s="169" t="s">
        <v>692</v>
      </c>
      <c r="D677" s="119">
        <v>332489658309</v>
      </c>
      <c r="E677" s="120"/>
      <c r="F677" s="120"/>
      <c r="G677" s="52"/>
      <c r="H677" s="52"/>
      <c r="I677" s="52"/>
      <c r="J677" s="52"/>
      <c r="K677" s="52"/>
      <c r="L677" s="52"/>
      <c r="M677" s="52"/>
      <c r="N677" s="52"/>
      <c r="O677" s="52"/>
      <c r="P677" s="52"/>
      <c r="Q677" s="52"/>
      <c r="R677" s="53"/>
      <c r="S677" s="53"/>
      <c r="T677" s="54"/>
      <c r="U677" s="53"/>
      <c r="V677" s="53"/>
      <c r="W677" s="53"/>
      <c r="X677" s="53"/>
      <c r="Y677" s="53"/>
      <c r="Z677" s="53"/>
      <c r="AA677" s="53"/>
      <c r="AB677" s="53"/>
      <c r="AC677" s="53"/>
      <c r="AD677" s="53"/>
      <c r="AE677" s="53"/>
      <c r="AF677" s="53"/>
      <c r="AG677" s="58"/>
    </row>
    <row r="678" spans="2:33" ht="21.6" customHeight="1" x14ac:dyDescent="0.55000000000000004">
      <c r="B678" s="50" t="s">
        <v>165</v>
      </c>
      <c r="C678" s="169" t="s">
        <v>693</v>
      </c>
      <c r="D678" s="62"/>
      <c r="E678" s="120"/>
      <c r="F678" s="120"/>
      <c r="G678" s="52"/>
      <c r="H678" s="52"/>
      <c r="I678" s="52"/>
      <c r="J678" s="52"/>
      <c r="K678" s="52"/>
      <c r="L678" s="52"/>
      <c r="M678" s="52"/>
      <c r="N678" s="52"/>
      <c r="O678" s="52"/>
      <c r="P678" s="52"/>
      <c r="Q678" s="52"/>
      <c r="R678" s="53"/>
      <c r="S678" s="53"/>
      <c r="T678" s="54"/>
      <c r="U678" s="53"/>
      <c r="V678" s="53"/>
      <c r="W678" s="53"/>
      <c r="X678" s="53"/>
      <c r="Y678" s="53"/>
      <c r="Z678" s="53"/>
      <c r="AA678" s="53"/>
      <c r="AB678" s="53"/>
      <c r="AC678" s="53"/>
      <c r="AD678" s="53"/>
      <c r="AE678" s="53"/>
      <c r="AF678" s="53"/>
      <c r="AG678" s="58"/>
    </row>
    <row r="679" spans="2:33" ht="21.6" customHeight="1" x14ac:dyDescent="0.55000000000000004">
      <c r="B679" s="23" t="s">
        <v>694</v>
      </c>
      <c r="C679" s="169" t="s">
        <v>695</v>
      </c>
      <c r="D679" s="62"/>
      <c r="E679" s="120"/>
      <c r="F679" s="120"/>
      <c r="G679" s="52"/>
      <c r="H679" s="52"/>
      <c r="I679" s="52"/>
      <c r="J679" s="52"/>
      <c r="K679" s="52"/>
      <c r="L679" s="52"/>
      <c r="M679" s="52"/>
      <c r="N679" s="52"/>
      <c r="O679" s="52"/>
      <c r="P679" s="52"/>
      <c r="Q679" s="52"/>
      <c r="R679" s="53"/>
      <c r="S679" s="53"/>
      <c r="T679" s="54"/>
      <c r="U679" s="53"/>
      <c r="V679" s="53"/>
      <c r="W679" s="53"/>
      <c r="X679" s="53"/>
      <c r="Y679" s="53"/>
      <c r="Z679" s="53"/>
      <c r="AA679" s="53"/>
      <c r="AB679" s="53"/>
      <c r="AC679" s="53"/>
      <c r="AD679" s="53"/>
      <c r="AE679" s="53"/>
      <c r="AF679" s="53"/>
      <c r="AG679" s="58"/>
    </row>
    <row r="680" spans="2:33" ht="21.6" customHeight="1" x14ac:dyDescent="0.55000000000000004">
      <c r="B680" s="23" t="s">
        <v>235</v>
      </c>
      <c r="C680" s="170" t="s">
        <v>696</v>
      </c>
      <c r="D680" s="62">
        <v>-43267365211</v>
      </c>
      <c r="E680" s="120"/>
      <c r="F680" s="120"/>
      <c r="G680" s="52"/>
      <c r="H680" s="52"/>
      <c r="I680" s="52"/>
      <c r="J680" s="52"/>
      <c r="K680" s="52"/>
      <c r="L680" s="52"/>
      <c r="M680" s="52"/>
      <c r="N680" s="52"/>
      <c r="O680" s="52"/>
      <c r="P680" s="52"/>
      <c r="Q680" s="52"/>
      <c r="R680" s="53"/>
      <c r="S680" s="53"/>
      <c r="T680" s="54"/>
      <c r="U680" s="53"/>
      <c r="V680" s="53"/>
      <c r="W680" s="53"/>
      <c r="X680" s="53"/>
      <c r="Y680" s="53"/>
      <c r="Z680" s="53"/>
      <c r="AA680" s="53"/>
      <c r="AB680" s="53"/>
      <c r="AC680" s="53"/>
      <c r="AD680" s="53"/>
      <c r="AE680" s="53"/>
      <c r="AF680" s="53"/>
      <c r="AG680" s="58"/>
    </row>
    <row r="681" spans="2:33" ht="21.6" customHeight="1" thickBot="1" x14ac:dyDescent="0.6">
      <c r="B681" s="171" t="s">
        <v>122</v>
      </c>
      <c r="C681" s="169" t="s">
        <v>697</v>
      </c>
      <c r="D681" s="63">
        <f>-(D674+D675+D677+D680)*1.5%</f>
        <v>-5334592071.1499996</v>
      </c>
      <c r="E681" s="121"/>
      <c r="F681" s="121"/>
      <c r="G681" s="52"/>
      <c r="H681" s="52"/>
      <c r="I681" s="52"/>
      <c r="J681" s="52"/>
      <c r="K681" s="52"/>
      <c r="L681" s="52"/>
      <c r="M681" s="52"/>
      <c r="N681" s="52"/>
      <c r="O681" s="52"/>
      <c r="P681" s="52"/>
      <c r="Q681" s="52"/>
      <c r="R681" s="53"/>
      <c r="S681" s="53"/>
      <c r="T681" s="54"/>
      <c r="U681" s="53"/>
      <c r="V681" s="53"/>
      <c r="W681" s="53"/>
      <c r="X681" s="53"/>
      <c r="Y681" s="53"/>
      <c r="Z681" s="53"/>
      <c r="AA681" s="53"/>
      <c r="AB681" s="53"/>
      <c r="AC681" s="53"/>
      <c r="AD681" s="53"/>
      <c r="AE681" s="53"/>
      <c r="AF681" s="53"/>
      <c r="AG681" s="59"/>
    </row>
    <row r="682" spans="2:33" ht="35.450000000000003" customHeight="1" thickBot="1" x14ac:dyDescent="0.25">
      <c r="B682" s="48" t="s">
        <v>237</v>
      </c>
      <c r="C682" s="61" t="s">
        <v>816</v>
      </c>
      <c r="D682" s="122">
        <f>SUM(D674:D681)</f>
        <v>350304879338.84998</v>
      </c>
      <c r="E682" s="82"/>
      <c r="F682" s="122">
        <f>SUM(F674:F681)</f>
        <v>66417178312</v>
      </c>
      <c r="G682" s="14"/>
      <c r="H682" s="14"/>
      <c r="I682" s="14"/>
      <c r="J682" s="14"/>
      <c r="K682" s="14"/>
      <c r="L682" s="14"/>
      <c r="M682" s="14"/>
      <c r="N682" s="14"/>
      <c r="O682" s="14"/>
      <c r="P682" s="14"/>
      <c r="Q682" s="14"/>
      <c r="R682" s="14"/>
      <c r="S682" s="14"/>
      <c r="T682" s="14"/>
      <c r="U682" s="14"/>
      <c r="V682" s="14"/>
      <c r="W682" s="14"/>
      <c r="X682" s="14"/>
      <c r="Y682" s="14"/>
      <c r="Z682" s="14"/>
      <c r="AA682" s="14"/>
      <c r="AB682" s="14"/>
      <c r="AC682" s="14"/>
      <c r="AD682" s="14"/>
      <c r="AE682" s="14"/>
      <c r="AF682" s="14"/>
      <c r="AG682" s="60">
        <f>SUM(AG674:AG681)</f>
        <v>0</v>
      </c>
    </row>
    <row r="684" spans="2:33" ht="13.5" thickBot="1" x14ac:dyDescent="0.25"/>
    <row r="685" spans="2:33" ht="22.15" customHeight="1" thickBot="1" x14ac:dyDescent="0.6">
      <c r="B685" s="713" t="s">
        <v>847</v>
      </c>
      <c r="C685" s="714" t="s">
        <v>266</v>
      </c>
      <c r="D685" s="716" t="s">
        <v>805</v>
      </c>
      <c r="E685" s="716" t="s">
        <v>6</v>
      </c>
      <c r="F685" s="716" t="s">
        <v>630</v>
      </c>
      <c r="G685" s="721" t="s">
        <v>238</v>
      </c>
      <c r="H685" s="722"/>
      <c r="I685" s="722"/>
      <c r="J685" s="722"/>
      <c r="K685" s="722"/>
      <c r="L685" s="722"/>
      <c r="M685" s="722"/>
      <c r="N685" s="722"/>
      <c r="O685" s="722"/>
      <c r="P685" s="722"/>
      <c r="Q685" s="722"/>
      <c r="R685" s="722"/>
      <c r="S685" s="114"/>
      <c r="T685" s="705" t="s">
        <v>632</v>
      </c>
      <c r="U685" s="729" t="s">
        <v>633</v>
      </c>
      <c r="V685" s="729"/>
      <c r="W685" s="729"/>
      <c r="X685" s="729"/>
      <c r="Y685" s="729"/>
      <c r="Z685" s="729"/>
      <c r="AA685" s="729"/>
      <c r="AB685" s="729"/>
      <c r="AC685" s="729"/>
      <c r="AD685" s="729"/>
      <c r="AE685" s="729"/>
      <c r="AF685" s="705" t="s">
        <v>634</v>
      </c>
      <c r="AG685" s="711" t="s">
        <v>635</v>
      </c>
    </row>
    <row r="686" spans="2:33" ht="13.15" customHeight="1" x14ac:dyDescent="0.2">
      <c r="B686" s="672"/>
      <c r="C686" s="715"/>
      <c r="D686" s="717"/>
      <c r="E686" s="717"/>
      <c r="F686" s="717"/>
      <c r="G686" s="723" t="s">
        <v>239</v>
      </c>
      <c r="H686" s="726" t="s">
        <v>240</v>
      </c>
      <c r="I686" s="726" t="s">
        <v>241</v>
      </c>
      <c r="J686" s="726" t="s">
        <v>243</v>
      </c>
      <c r="K686" s="726" t="s">
        <v>242</v>
      </c>
      <c r="L686" s="726" t="s">
        <v>248</v>
      </c>
      <c r="M686" s="726" t="s">
        <v>249</v>
      </c>
      <c r="N686" s="726" t="s">
        <v>247</v>
      </c>
      <c r="O686" s="726" t="s">
        <v>246</v>
      </c>
      <c r="P686" s="726" t="s">
        <v>245</v>
      </c>
      <c r="Q686" s="726" t="s">
        <v>244</v>
      </c>
      <c r="R686" s="730" t="s">
        <v>250</v>
      </c>
      <c r="S686" s="723" t="s">
        <v>636</v>
      </c>
      <c r="T686" s="706" t="s">
        <v>269</v>
      </c>
      <c r="U686" s="708" t="s">
        <v>270</v>
      </c>
      <c r="V686" s="708" t="s">
        <v>240</v>
      </c>
      <c r="W686" s="708" t="s">
        <v>271</v>
      </c>
      <c r="X686" s="708" t="s">
        <v>272</v>
      </c>
      <c r="Y686" s="708" t="s">
        <v>273</v>
      </c>
      <c r="Z686" s="708" t="s">
        <v>274</v>
      </c>
      <c r="AA686" s="708" t="s">
        <v>275</v>
      </c>
      <c r="AB686" s="708" t="s">
        <v>276</v>
      </c>
      <c r="AC686" s="708" t="s">
        <v>277</v>
      </c>
      <c r="AD686" s="708" t="s">
        <v>278</v>
      </c>
      <c r="AE686" s="718" t="s">
        <v>279</v>
      </c>
      <c r="AF686" s="706"/>
      <c r="AG686" s="712"/>
    </row>
    <row r="687" spans="2:33" ht="39" customHeight="1" x14ac:dyDescent="0.2">
      <c r="B687" s="672"/>
      <c r="C687" s="715"/>
      <c r="D687" s="717"/>
      <c r="E687" s="717"/>
      <c r="F687" s="717"/>
      <c r="G687" s="724"/>
      <c r="H687" s="727"/>
      <c r="I687" s="727"/>
      <c r="J687" s="727"/>
      <c r="K687" s="727"/>
      <c r="L687" s="727"/>
      <c r="M687" s="727"/>
      <c r="N687" s="727"/>
      <c r="O687" s="727"/>
      <c r="P687" s="727"/>
      <c r="Q687" s="727"/>
      <c r="R687" s="731"/>
      <c r="S687" s="724"/>
      <c r="T687" s="706"/>
      <c r="U687" s="709"/>
      <c r="V687" s="709"/>
      <c r="W687" s="709"/>
      <c r="X687" s="709"/>
      <c r="Y687" s="709"/>
      <c r="Z687" s="709"/>
      <c r="AA687" s="709"/>
      <c r="AB687" s="709"/>
      <c r="AC687" s="709"/>
      <c r="AD687" s="709"/>
      <c r="AE687" s="719"/>
      <c r="AF687" s="706"/>
      <c r="AG687" s="712"/>
    </row>
    <row r="688" spans="2:33" ht="61.15" customHeight="1" thickBot="1" x14ac:dyDescent="0.25">
      <c r="B688" s="672"/>
      <c r="C688" s="715"/>
      <c r="D688" s="717"/>
      <c r="E688" s="717"/>
      <c r="F688" s="717"/>
      <c r="G688" s="725"/>
      <c r="H688" s="728"/>
      <c r="I688" s="728"/>
      <c r="J688" s="728"/>
      <c r="K688" s="728"/>
      <c r="L688" s="728"/>
      <c r="M688" s="728"/>
      <c r="N688" s="728"/>
      <c r="O688" s="728"/>
      <c r="P688" s="728"/>
      <c r="Q688" s="728"/>
      <c r="R688" s="732"/>
      <c r="S688" s="725"/>
      <c r="T688" s="706"/>
      <c r="U688" s="710"/>
      <c r="V688" s="710"/>
      <c r="W688" s="710"/>
      <c r="X688" s="710"/>
      <c r="Y688" s="710"/>
      <c r="Z688" s="710"/>
      <c r="AA688" s="710"/>
      <c r="AB688" s="710"/>
      <c r="AC688" s="710"/>
      <c r="AD688" s="710"/>
      <c r="AE688" s="720"/>
      <c r="AF688" s="707"/>
      <c r="AG688" s="712"/>
    </row>
    <row r="689" spans="2:33" ht="25.15" customHeight="1" x14ac:dyDescent="0.55000000000000004">
      <c r="B689" s="165" t="s">
        <v>699</v>
      </c>
      <c r="C689" s="172" t="s">
        <v>1942</v>
      </c>
      <c r="D689" s="43"/>
      <c r="E689" s="41">
        <v>100</v>
      </c>
      <c r="F689" s="41">
        <f>(D689*E689)/100</f>
        <v>0</v>
      </c>
      <c r="G689" s="66"/>
      <c r="H689" s="67"/>
      <c r="I689" s="67"/>
      <c r="J689" s="67"/>
      <c r="K689" s="67"/>
      <c r="L689" s="67"/>
      <c r="M689" s="67"/>
      <c r="N689" s="67"/>
      <c r="O689" s="67"/>
      <c r="P689" s="67"/>
      <c r="Q689" s="67">
        <v>550000000</v>
      </c>
      <c r="R689" s="68">
        <f>SUM(G689:Q689)</f>
        <v>550000000</v>
      </c>
      <c r="S689" s="115">
        <f t="shared" ref="S689:S692" si="392">IF(R689&gt;T689,0,T689-R689)</f>
        <v>0</v>
      </c>
      <c r="T689" s="38">
        <f>D689</f>
        <v>0</v>
      </c>
      <c r="U689" s="69">
        <v>0</v>
      </c>
      <c r="V689" s="70">
        <v>0</v>
      </c>
      <c r="W689" s="70">
        <v>0.94</v>
      </c>
      <c r="X689" s="70">
        <v>0.94</v>
      </c>
      <c r="Y689" s="70">
        <f>1-0.12</f>
        <v>0.88</v>
      </c>
      <c r="Z689" s="70">
        <f>1-0.15</f>
        <v>0.85</v>
      </c>
      <c r="AA689" s="70">
        <f>1-0.25</f>
        <v>0.75</v>
      </c>
      <c r="AB689" s="70">
        <f>1-0.15</f>
        <v>0.85</v>
      </c>
      <c r="AC689" s="70">
        <f>1-0.25</f>
        <v>0.75</v>
      </c>
      <c r="AD689" s="70">
        <f>1-0.15</f>
        <v>0.85</v>
      </c>
      <c r="AE689" s="71">
        <f>1-0.3</f>
        <v>0.7</v>
      </c>
      <c r="AF689" s="72">
        <f>IF(T689&gt;R689,(R689*0.7),T689*0.7)</f>
        <v>0</v>
      </c>
      <c r="AG689" s="117">
        <f>IF(G689&gt;0,T689-G689,D689-AF689)</f>
        <v>0</v>
      </c>
    </row>
    <row r="690" spans="2:33" ht="25.15" hidden="1" customHeight="1" x14ac:dyDescent="0.55000000000000004">
      <c r="B690" s="167" t="s">
        <v>699</v>
      </c>
      <c r="C690" s="173" t="s">
        <v>700</v>
      </c>
      <c r="D690" s="174"/>
      <c r="E690" s="175">
        <v>100</v>
      </c>
      <c r="F690" s="175">
        <f t="shared" ref="F690:F692" si="393">(D690*E690)/100</f>
        <v>0</v>
      </c>
      <c r="G690" s="39"/>
      <c r="H690" s="36"/>
      <c r="I690" s="36"/>
      <c r="J690" s="36"/>
      <c r="K690" s="36"/>
      <c r="L690" s="36"/>
      <c r="M690" s="36"/>
      <c r="N690" s="36"/>
      <c r="O690" s="36"/>
      <c r="P690" s="36"/>
      <c r="Q690" s="36"/>
      <c r="R690" s="37">
        <f t="shared" ref="R690:R692" si="394">SUM(G690:Q690)</f>
        <v>0</v>
      </c>
      <c r="S690" s="115">
        <f t="shared" si="392"/>
        <v>0</v>
      </c>
      <c r="T690" s="38">
        <f>D690</f>
        <v>0</v>
      </c>
      <c r="U690" s="34">
        <v>0</v>
      </c>
      <c r="V690" s="33">
        <v>0</v>
      </c>
      <c r="W690" s="33">
        <v>0.94</v>
      </c>
      <c r="X690" s="33">
        <v>0.94</v>
      </c>
      <c r="Y690" s="33">
        <f>1-0.12</f>
        <v>0.88</v>
      </c>
      <c r="Z690" s="33">
        <f>1-0.15</f>
        <v>0.85</v>
      </c>
      <c r="AA690" s="33">
        <f>1-0.25</f>
        <v>0.75</v>
      </c>
      <c r="AB690" s="33">
        <f>1-0.15</f>
        <v>0.85</v>
      </c>
      <c r="AC690" s="33">
        <f>1-0.25</f>
        <v>0.75</v>
      </c>
      <c r="AD690" s="33">
        <f>1-0.15</f>
        <v>0.85</v>
      </c>
      <c r="AE690" s="35">
        <f>1-0.3</f>
        <v>0.7</v>
      </c>
      <c r="AF690" s="72">
        <f>IF(T690&gt;R690,(R690*0.7),T690*0.7)</f>
        <v>0</v>
      </c>
      <c r="AG690" s="73">
        <f>IF(G690&gt;0,T690-G690,D690-AF690)</f>
        <v>0</v>
      </c>
    </row>
    <row r="691" spans="2:33" ht="25.15" hidden="1" customHeight="1" x14ac:dyDescent="0.55000000000000004">
      <c r="B691" s="165" t="s">
        <v>701</v>
      </c>
      <c r="C691" s="168" t="s">
        <v>702</v>
      </c>
      <c r="D691" s="43"/>
      <c r="E691" s="41">
        <v>100</v>
      </c>
      <c r="F691" s="41">
        <f t="shared" si="393"/>
        <v>0</v>
      </c>
      <c r="G691" s="39"/>
      <c r="H691" s="36"/>
      <c r="I691" s="36"/>
      <c r="J691" s="36"/>
      <c r="K691" s="36"/>
      <c r="L691" s="36"/>
      <c r="M691" s="36"/>
      <c r="N691" s="36"/>
      <c r="O691" s="36"/>
      <c r="P691" s="36"/>
      <c r="Q691" s="36"/>
      <c r="R691" s="37">
        <f t="shared" si="394"/>
        <v>0</v>
      </c>
      <c r="S691" s="115">
        <f t="shared" si="392"/>
        <v>0</v>
      </c>
      <c r="T691" s="38">
        <f>D691</f>
        <v>0</v>
      </c>
      <c r="U691" s="34">
        <v>0</v>
      </c>
      <c r="V691" s="33">
        <v>0</v>
      </c>
      <c r="W691" s="33">
        <v>0.94</v>
      </c>
      <c r="X691" s="33">
        <v>0.94</v>
      </c>
      <c r="Y691" s="33">
        <f>1-0.12</f>
        <v>0.88</v>
      </c>
      <c r="Z691" s="33">
        <f>1-0.15</f>
        <v>0.85</v>
      </c>
      <c r="AA691" s="33">
        <f>1-0.25</f>
        <v>0.75</v>
      </c>
      <c r="AB691" s="33">
        <f>1-0.15</f>
        <v>0.85</v>
      </c>
      <c r="AC691" s="33">
        <f>1-0.25</f>
        <v>0.75</v>
      </c>
      <c r="AD691" s="33">
        <f>1-0.15</f>
        <v>0.85</v>
      </c>
      <c r="AE691" s="35">
        <f>1-0.3</f>
        <v>0.7</v>
      </c>
      <c r="AF691" s="72">
        <f>IF(T691&gt;R691,(R691*0),T691*0)</f>
        <v>0</v>
      </c>
      <c r="AG691" s="73">
        <f>IF(G691&gt;0,T691-G691,D691-AF691)</f>
        <v>0</v>
      </c>
    </row>
    <row r="692" spans="2:33" ht="25.15" customHeight="1" thickBot="1" x14ac:dyDescent="0.6">
      <c r="B692" s="167" t="s">
        <v>701</v>
      </c>
      <c r="C692" s="136" t="s">
        <v>1943</v>
      </c>
      <c r="D692" s="44">
        <v>1161720846758</v>
      </c>
      <c r="E692" s="42">
        <v>100</v>
      </c>
      <c r="F692" s="42">
        <f t="shared" si="393"/>
        <v>1161720846758</v>
      </c>
      <c r="G692" s="39"/>
      <c r="H692" s="36"/>
      <c r="I692" s="36"/>
      <c r="J692" s="36"/>
      <c r="K692" s="36">
        <v>350000000</v>
      </c>
      <c r="L692" s="36"/>
      <c r="M692" s="36"/>
      <c r="N692" s="36"/>
      <c r="O692" s="36"/>
      <c r="P692" s="36"/>
      <c r="Q692" s="36"/>
      <c r="R692" s="37">
        <f t="shared" si="394"/>
        <v>350000000</v>
      </c>
      <c r="S692" s="115">
        <f t="shared" si="392"/>
        <v>1161370846758</v>
      </c>
      <c r="T692" s="38">
        <f>D692</f>
        <v>1161720846758</v>
      </c>
      <c r="U692" s="34">
        <v>0</v>
      </c>
      <c r="V692" s="33">
        <v>0</v>
      </c>
      <c r="W692" s="33">
        <v>0.94</v>
      </c>
      <c r="X692" s="33">
        <v>0.94</v>
      </c>
      <c r="Y692" s="33">
        <f t="shared" ref="Y692" si="395">1-0.12</f>
        <v>0.88</v>
      </c>
      <c r="Z692" s="33">
        <f t="shared" ref="Z692" si="396">1-0.15</f>
        <v>0.85</v>
      </c>
      <c r="AA692" s="33">
        <f t="shared" ref="AA692" si="397">1-0.25</f>
        <v>0.75</v>
      </c>
      <c r="AB692" s="33">
        <f t="shared" ref="AB692" si="398">1-0.15</f>
        <v>0.85</v>
      </c>
      <c r="AC692" s="33">
        <f t="shared" ref="AC692" si="399">1-0.25</f>
        <v>0.75</v>
      </c>
      <c r="AD692" s="33">
        <f t="shared" ref="AD692" si="400">1-0.15</f>
        <v>0.85</v>
      </c>
      <c r="AE692" s="35">
        <f t="shared" ref="AE692" si="401">1-0.3</f>
        <v>0.7</v>
      </c>
      <c r="AF692" s="72">
        <v>282591000000</v>
      </c>
      <c r="AG692" s="73">
        <v>927409999836</v>
      </c>
    </row>
    <row r="693" spans="2:33" ht="25.15" customHeight="1" thickBot="1" x14ac:dyDescent="0.6">
      <c r="B693" s="49" t="s">
        <v>703</v>
      </c>
      <c r="C693" s="176" t="s">
        <v>704</v>
      </c>
      <c r="D693" s="162"/>
      <c r="E693" s="163"/>
      <c r="F693" s="163"/>
      <c r="G693" s="39"/>
      <c r="H693" s="36"/>
      <c r="I693" s="36"/>
      <c r="J693" s="36"/>
      <c r="K693" s="36"/>
      <c r="L693" s="36"/>
      <c r="M693" s="36"/>
      <c r="N693" s="36"/>
      <c r="O693" s="36"/>
      <c r="P693" s="36"/>
      <c r="Q693" s="36"/>
      <c r="R693" s="37"/>
      <c r="S693" s="115"/>
      <c r="T693" s="38"/>
      <c r="U693" s="34"/>
      <c r="V693" s="33"/>
      <c r="W693" s="33"/>
      <c r="X693" s="33"/>
      <c r="Y693" s="33"/>
      <c r="Z693" s="33"/>
      <c r="AA693" s="33"/>
      <c r="AB693" s="33"/>
      <c r="AC693" s="33"/>
      <c r="AD693" s="33"/>
      <c r="AE693" s="35"/>
      <c r="AF693" s="72"/>
      <c r="AG693" s="73"/>
    </row>
    <row r="694" spans="2:33" ht="21.6" customHeight="1" x14ac:dyDescent="0.55000000000000004">
      <c r="B694" s="50" t="s">
        <v>121</v>
      </c>
      <c r="C694" s="164" t="s">
        <v>705</v>
      </c>
      <c r="D694" s="119">
        <v>11779875099</v>
      </c>
      <c r="E694" s="120"/>
      <c r="F694" s="120"/>
      <c r="G694" s="52"/>
      <c r="H694" s="52"/>
      <c r="I694" s="52"/>
      <c r="J694" s="52"/>
      <c r="K694" s="52"/>
      <c r="L694" s="52"/>
      <c r="M694" s="52"/>
      <c r="N694" s="52"/>
      <c r="O694" s="52"/>
      <c r="P694" s="52"/>
      <c r="Q694" s="52"/>
      <c r="R694" s="53"/>
      <c r="S694" s="53"/>
      <c r="T694" s="54"/>
      <c r="U694" s="53"/>
      <c r="V694" s="53"/>
      <c r="W694" s="53"/>
      <c r="X694" s="53"/>
      <c r="Y694" s="53"/>
      <c r="Z694" s="53"/>
      <c r="AA694" s="53"/>
      <c r="AB694" s="53"/>
      <c r="AC694" s="53"/>
      <c r="AD694" s="53"/>
      <c r="AE694" s="53"/>
      <c r="AF694" s="53"/>
      <c r="AG694" s="58"/>
    </row>
    <row r="695" spans="2:33" ht="21.6" customHeight="1" x14ac:dyDescent="0.55000000000000004">
      <c r="B695" s="50" t="s">
        <v>165</v>
      </c>
      <c r="C695" s="164" t="s">
        <v>706</v>
      </c>
      <c r="D695" s="62"/>
      <c r="E695" s="120"/>
      <c r="F695" s="120"/>
      <c r="G695" s="52"/>
      <c r="H695" s="52"/>
      <c r="I695" s="52"/>
      <c r="J695" s="52"/>
      <c r="K695" s="52"/>
      <c r="L695" s="52"/>
      <c r="M695" s="52"/>
      <c r="N695" s="52"/>
      <c r="O695" s="52"/>
      <c r="P695" s="52"/>
      <c r="Q695" s="52"/>
      <c r="R695" s="53"/>
      <c r="S695" s="53"/>
      <c r="T695" s="54"/>
      <c r="U695" s="53"/>
      <c r="V695" s="53"/>
      <c r="W695" s="53"/>
      <c r="X695" s="53"/>
      <c r="Y695" s="53"/>
      <c r="Z695" s="53"/>
      <c r="AA695" s="53"/>
      <c r="AB695" s="53"/>
      <c r="AC695" s="53"/>
      <c r="AD695" s="53"/>
      <c r="AE695" s="53"/>
      <c r="AF695" s="53"/>
      <c r="AG695" s="58"/>
    </row>
    <row r="696" spans="2:33" ht="21.6" customHeight="1" x14ac:dyDescent="0.55000000000000004">
      <c r="B696" s="50" t="s">
        <v>235</v>
      </c>
      <c r="C696" s="164" t="s">
        <v>707</v>
      </c>
      <c r="D696" s="62"/>
      <c r="E696" s="120"/>
      <c r="F696" s="120"/>
      <c r="G696" s="52"/>
      <c r="H696" s="52"/>
      <c r="I696" s="52"/>
      <c r="J696" s="52"/>
      <c r="K696" s="52"/>
      <c r="L696" s="52"/>
      <c r="M696" s="52"/>
      <c r="N696" s="52"/>
      <c r="O696" s="52"/>
      <c r="P696" s="52"/>
      <c r="Q696" s="52"/>
      <c r="R696" s="53"/>
      <c r="S696" s="53"/>
      <c r="T696" s="54"/>
      <c r="U696" s="53"/>
      <c r="V696" s="53"/>
      <c r="W696" s="53"/>
      <c r="X696" s="53"/>
      <c r="Y696" s="53"/>
      <c r="Z696" s="53"/>
      <c r="AA696" s="53"/>
      <c r="AB696" s="53"/>
      <c r="AC696" s="53"/>
      <c r="AD696" s="53"/>
      <c r="AE696" s="53"/>
      <c r="AF696" s="53"/>
      <c r="AG696" s="58"/>
    </row>
    <row r="697" spans="2:33" ht="21.6" customHeight="1" thickBot="1" x14ac:dyDescent="0.6">
      <c r="B697" s="51" t="s">
        <v>122</v>
      </c>
      <c r="C697" s="177" t="s">
        <v>708</v>
      </c>
      <c r="D697" s="63">
        <f>-(D689+D692+D693+D694+D695+D696)*1.5%</f>
        <v>-17602510827.855</v>
      </c>
      <c r="E697" s="121"/>
      <c r="F697" s="121"/>
      <c r="G697" s="52"/>
      <c r="H697" s="52"/>
      <c r="I697" s="52"/>
      <c r="J697" s="52"/>
      <c r="K697" s="52"/>
      <c r="L697" s="52"/>
      <c r="M697" s="52"/>
      <c r="N697" s="52"/>
      <c r="O697" s="52"/>
      <c r="P697" s="52"/>
      <c r="Q697" s="52"/>
      <c r="R697" s="53"/>
      <c r="S697" s="53"/>
      <c r="T697" s="54"/>
      <c r="U697" s="53"/>
      <c r="V697" s="53"/>
      <c r="W697" s="53"/>
      <c r="X697" s="53"/>
      <c r="Y697" s="53"/>
      <c r="Z697" s="53"/>
      <c r="AA697" s="53"/>
      <c r="AB697" s="53"/>
      <c r="AC697" s="53"/>
      <c r="AD697" s="53"/>
      <c r="AE697" s="53"/>
      <c r="AF697" s="53"/>
      <c r="AG697" s="59"/>
    </row>
    <row r="698" spans="2:33" ht="35.450000000000003" customHeight="1" thickBot="1" x14ac:dyDescent="0.25">
      <c r="B698" s="48" t="s">
        <v>237</v>
      </c>
      <c r="C698" s="61" t="s">
        <v>815</v>
      </c>
      <c r="D698" s="122">
        <f>SUM(D689:D697)</f>
        <v>1155898211029.145</v>
      </c>
      <c r="E698" s="82"/>
      <c r="F698" s="122">
        <f>SUM(F689:F697)</f>
        <v>1161720846758</v>
      </c>
      <c r="G698" s="14"/>
      <c r="H698" s="14"/>
      <c r="I698" s="14"/>
      <c r="J698" s="14"/>
      <c r="K698" s="14"/>
      <c r="L698" s="14"/>
      <c r="M698" s="14"/>
      <c r="N698" s="14"/>
      <c r="O698" s="14"/>
      <c r="P698" s="14"/>
      <c r="Q698" s="14"/>
      <c r="R698" s="14"/>
      <c r="S698" s="14"/>
      <c r="T698" s="14"/>
      <c r="U698" s="14"/>
      <c r="V698" s="14"/>
      <c r="W698" s="14"/>
      <c r="X698" s="14"/>
      <c r="Y698" s="14"/>
      <c r="Z698" s="14"/>
      <c r="AA698" s="14"/>
      <c r="AB698" s="14"/>
      <c r="AC698" s="14"/>
      <c r="AD698" s="14"/>
      <c r="AE698" s="14"/>
      <c r="AF698" s="14"/>
      <c r="AG698" s="60">
        <f>SUM(AG689:AG697)</f>
        <v>927409999836</v>
      </c>
    </row>
    <row r="700" spans="2:33" ht="13.5" thickBot="1" x14ac:dyDescent="0.25"/>
    <row r="701" spans="2:33" ht="22.15" customHeight="1" thickBot="1" x14ac:dyDescent="0.6">
      <c r="B701" s="713" t="s">
        <v>847</v>
      </c>
      <c r="C701" s="714" t="s">
        <v>266</v>
      </c>
      <c r="D701" s="716" t="s">
        <v>805</v>
      </c>
      <c r="E701" s="716" t="s">
        <v>6</v>
      </c>
      <c r="F701" s="716" t="s">
        <v>630</v>
      </c>
      <c r="G701" s="721" t="s">
        <v>238</v>
      </c>
      <c r="H701" s="722"/>
      <c r="I701" s="722"/>
      <c r="J701" s="722"/>
      <c r="K701" s="722"/>
      <c r="L701" s="722"/>
      <c r="M701" s="722"/>
      <c r="N701" s="722"/>
      <c r="O701" s="722"/>
      <c r="P701" s="722"/>
      <c r="Q701" s="722"/>
      <c r="R701" s="722"/>
      <c r="S701" s="114"/>
      <c r="T701" s="705" t="s">
        <v>632</v>
      </c>
      <c r="U701" s="729" t="s">
        <v>633</v>
      </c>
      <c r="V701" s="729"/>
      <c r="W701" s="729"/>
      <c r="X701" s="729"/>
      <c r="Y701" s="729"/>
      <c r="Z701" s="729"/>
      <c r="AA701" s="729"/>
      <c r="AB701" s="729"/>
      <c r="AC701" s="729"/>
      <c r="AD701" s="729"/>
      <c r="AE701" s="729"/>
      <c r="AF701" s="705" t="s">
        <v>634</v>
      </c>
      <c r="AG701" s="711" t="s">
        <v>635</v>
      </c>
    </row>
    <row r="702" spans="2:33" ht="13.15" customHeight="1" x14ac:dyDescent="0.2">
      <c r="B702" s="672"/>
      <c r="C702" s="715"/>
      <c r="D702" s="717"/>
      <c r="E702" s="717"/>
      <c r="F702" s="717"/>
      <c r="G702" s="723" t="s">
        <v>239</v>
      </c>
      <c r="H702" s="726" t="s">
        <v>240</v>
      </c>
      <c r="I702" s="726" t="s">
        <v>241</v>
      </c>
      <c r="J702" s="726" t="s">
        <v>243</v>
      </c>
      <c r="K702" s="726" t="s">
        <v>242</v>
      </c>
      <c r="L702" s="726" t="s">
        <v>248</v>
      </c>
      <c r="M702" s="726" t="s">
        <v>249</v>
      </c>
      <c r="N702" s="726" t="s">
        <v>247</v>
      </c>
      <c r="O702" s="726" t="s">
        <v>246</v>
      </c>
      <c r="P702" s="726" t="s">
        <v>245</v>
      </c>
      <c r="Q702" s="726" t="s">
        <v>244</v>
      </c>
      <c r="R702" s="730" t="s">
        <v>250</v>
      </c>
      <c r="S702" s="723" t="s">
        <v>636</v>
      </c>
      <c r="T702" s="706" t="s">
        <v>269</v>
      </c>
      <c r="U702" s="708" t="s">
        <v>270</v>
      </c>
      <c r="V702" s="708" t="s">
        <v>240</v>
      </c>
      <c r="W702" s="708" t="s">
        <v>271</v>
      </c>
      <c r="X702" s="708" t="s">
        <v>272</v>
      </c>
      <c r="Y702" s="708" t="s">
        <v>273</v>
      </c>
      <c r="Z702" s="708" t="s">
        <v>274</v>
      </c>
      <c r="AA702" s="708" t="s">
        <v>275</v>
      </c>
      <c r="AB702" s="708" t="s">
        <v>276</v>
      </c>
      <c r="AC702" s="708" t="s">
        <v>277</v>
      </c>
      <c r="AD702" s="708" t="s">
        <v>278</v>
      </c>
      <c r="AE702" s="718" t="s">
        <v>279</v>
      </c>
      <c r="AF702" s="706"/>
      <c r="AG702" s="712"/>
    </row>
    <row r="703" spans="2:33" ht="39" customHeight="1" x14ac:dyDescent="0.2">
      <c r="B703" s="672"/>
      <c r="C703" s="715"/>
      <c r="D703" s="717"/>
      <c r="E703" s="717"/>
      <c r="F703" s="717"/>
      <c r="G703" s="724"/>
      <c r="H703" s="727"/>
      <c r="I703" s="727"/>
      <c r="J703" s="727"/>
      <c r="K703" s="727"/>
      <c r="L703" s="727"/>
      <c r="M703" s="727"/>
      <c r="N703" s="727"/>
      <c r="O703" s="727"/>
      <c r="P703" s="727"/>
      <c r="Q703" s="727"/>
      <c r="R703" s="731"/>
      <c r="S703" s="724"/>
      <c r="T703" s="706"/>
      <c r="U703" s="709"/>
      <c r="V703" s="709"/>
      <c r="W703" s="709"/>
      <c r="X703" s="709"/>
      <c r="Y703" s="709"/>
      <c r="Z703" s="709"/>
      <c r="AA703" s="709"/>
      <c r="AB703" s="709"/>
      <c r="AC703" s="709"/>
      <c r="AD703" s="709"/>
      <c r="AE703" s="719"/>
      <c r="AF703" s="706"/>
      <c r="AG703" s="712"/>
    </row>
    <row r="704" spans="2:33" ht="61.15" customHeight="1" thickBot="1" x14ac:dyDescent="0.25">
      <c r="B704" s="672"/>
      <c r="C704" s="715"/>
      <c r="D704" s="717"/>
      <c r="E704" s="717"/>
      <c r="F704" s="717"/>
      <c r="G704" s="725"/>
      <c r="H704" s="728"/>
      <c r="I704" s="728"/>
      <c r="J704" s="728"/>
      <c r="K704" s="728"/>
      <c r="L704" s="728"/>
      <c r="M704" s="728"/>
      <c r="N704" s="728"/>
      <c r="O704" s="728"/>
      <c r="P704" s="728"/>
      <c r="Q704" s="728"/>
      <c r="R704" s="732"/>
      <c r="S704" s="725"/>
      <c r="T704" s="706"/>
      <c r="U704" s="710"/>
      <c r="V704" s="710"/>
      <c r="W704" s="710"/>
      <c r="X704" s="710"/>
      <c r="Y704" s="710"/>
      <c r="Z704" s="710"/>
      <c r="AA704" s="710"/>
      <c r="AB704" s="710"/>
      <c r="AC704" s="710"/>
      <c r="AD704" s="710"/>
      <c r="AE704" s="720"/>
      <c r="AF704" s="707"/>
      <c r="AG704" s="712"/>
    </row>
    <row r="705" spans="2:33" ht="25.15" customHeight="1" x14ac:dyDescent="0.55000000000000004">
      <c r="B705" s="49" t="s">
        <v>710</v>
      </c>
      <c r="C705" s="176" t="s">
        <v>1898</v>
      </c>
      <c r="D705" s="43">
        <v>1649806521889</v>
      </c>
      <c r="E705" s="41">
        <v>100</v>
      </c>
      <c r="F705" s="41">
        <f>(D705*E705)/100</f>
        <v>1649806521889</v>
      </c>
      <c r="G705" s="66"/>
      <c r="H705" s="67"/>
      <c r="I705" s="67"/>
      <c r="J705" s="67"/>
      <c r="K705" s="67"/>
      <c r="L705" s="67"/>
      <c r="M705" s="67"/>
      <c r="N705" s="67"/>
      <c r="O705" s="67"/>
      <c r="P705" s="67"/>
      <c r="Q705" s="67">
        <v>550000000</v>
      </c>
      <c r="R705" s="68">
        <f>SUM(G705:Q705)</f>
        <v>550000000</v>
      </c>
      <c r="S705" s="115">
        <f t="shared" ref="S705:S707" si="402">IF(R705&gt;T705,0,T705-R705)</f>
        <v>1649256521889</v>
      </c>
      <c r="T705" s="38">
        <f>D705</f>
        <v>1649806521889</v>
      </c>
      <c r="U705" s="69">
        <v>0</v>
      </c>
      <c r="V705" s="70">
        <v>0</v>
      </c>
      <c r="W705" s="70">
        <v>0.94</v>
      </c>
      <c r="X705" s="70">
        <v>0.94</v>
      </c>
      <c r="Y705" s="70">
        <f>1-0.12</f>
        <v>0.88</v>
      </c>
      <c r="Z705" s="70">
        <f>1-0.15</f>
        <v>0.85</v>
      </c>
      <c r="AA705" s="70">
        <f>1-0.25</f>
        <v>0.75</v>
      </c>
      <c r="AB705" s="70">
        <f>1-0.15</f>
        <v>0.85</v>
      </c>
      <c r="AC705" s="70">
        <f>1-0.25</f>
        <v>0.75</v>
      </c>
      <c r="AD705" s="70">
        <f>1-0.15</f>
        <v>0.85</v>
      </c>
      <c r="AE705" s="71">
        <f>1-0.3</f>
        <v>0.7</v>
      </c>
      <c r="AF705" s="72">
        <v>0</v>
      </c>
      <c r="AG705" s="117">
        <v>1649806521889</v>
      </c>
    </row>
    <row r="706" spans="2:33" ht="25.15" customHeight="1" thickBot="1" x14ac:dyDescent="0.6">
      <c r="B706" s="51" t="s">
        <v>711</v>
      </c>
      <c r="C706" s="177" t="s">
        <v>1899</v>
      </c>
      <c r="D706" s="44">
        <v>22053386477681</v>
      </c>
      <c r="E706" s="42">
        <v>100</v>
      </c>
      <c r="F706" s="42">
        <f t="shared" ref="F706:F707" si="403">(D706*E706)/100</f>
        <v>22053386477681</v>
      </c>
      <c r="G706" s="39"/>
      <c r="H706" s="36"/>
      <c r="I706" s="36"/>
      <c r="J706" s="36"/>
      <c r="K706" s="36">
        <v>350000000</v>
      </c>
      <c r="L706" s="36"/>
      <c r="M706" s="36"/>
      <c r="N706" s="36"/>
      <c r="O706" s="36"/>
      <c r="P706" s="36"/>
      <c r="Q706" s="36"/>
      <c r="R706" s="37">
        <f t="shared" ref="R706:R707" si="404">SUM(G706:Q706)</f>
        <v>350000000</v>
      </c>
      <c r="S706" s="115">
        <f t="shared" si="402"/>
        <v>22053036477681</v>
      </c>
      <c r="T706" s="38">
        <f>D706</f>
        <v>22053386477681</v>
      </c>
      <c r="U706" s="34">
        <v>0</v>
      </c>
      <c r="V706" s="33">
        <v>0</v>
      </c>
      <c r="W706" s="33">
        <v>0.94</v>
      </c>
      <c r="X706" s="33">
        <v>0.94</v>
      </c>
      <c r="Y706" s="33">
        <f t="shared" ref="Y706:Y707" si="405">1-0.12</f>
        <v>0.88</v>
      </c>
      <c r="Z706" s="33">
        <f t="shared" ref="Z706:Z707" si="406">1-0.15</f>
        <v>0.85</v>
      </c>
      <c r="AA706" s="33">
        <f t="shared" ref="AA706:AA707" si="407">1-0.25</f>
        <v>0.75</v>
      </c>
      <c r="AB706" s="33">
        <f t="shared" ref="AB706:AB707" si="408">1-0.15</f>
        <v>0.85</v>
      </c>
      <c r="AC706" s="33">
        <f t="shared" ref="AC706:AC707" si="409">1-0.25</f>
        <v>0.75</v>
      </c>
      <c r="AD706" s="33">
        <f t="shared" ref="AD706:AD707" si="410">1-0.15</f>
        <v>0.85</v>
      </c>
      <c r="AE706" s="35">
        <f t="shared" ref="AE706:AE707" si="411">1-0.3</f>
        <v>0.7</v>
      </c>
      <c r="AF706" s="72">
        <v>1849689840240</v>
      </c>
      <c r="AG706" s="73">
        <v>20448539981283</v>
      </c>
    </row>
    <row r="707" spans="2:33" ht="25.15" customHeight="1" thickBot="1" x14ac:dyDescent="0.6">
      <c r="B707" s="51" t="s">
        <v>712</v>
      </c>
      <c r="C707" s="177" t="s">
        <v>713</v>
      </c>
      <c r="D707" s="44"/>
      <c r="E707" s="42">
        <v>100</v>
      </c>
      <c r="F707" s="42">
        <f t="shared" si="403"/>
        <v>0</v>
      </c>
      <c r="G707" s="39"/>
      <c r="H707" s="36"/>
      <c r="I707" s="36"/>
      <c r="J707" s="36">
        <v>20000000</v>
      </c>
      <c r="K707" s="36"/>
      <c r="L707" s="36"/>
      <c r="M707" s="36"/>
      <c r="N707" s="36"/>
      <c r="O707" s="36"/>
      <c r="P707" s="36"/>
      <c r="Q707" s="36"/>
      <c r="R707" s="37">
        <f t="shared" si="404"/>
        <v>20000000</v>
      </c>
      <c r="S707" s="115">
        <f t="shared" si="402"/>
        <v>0</v>
      </c>
      <c r="T707" s="38">
        <f>D707</f>
        <v>0</v>
      </c>
      <c r="U707" s="34">
        <v>0</v>
      </c>
      <c r="V707" s="33">
        <v>0</v>
      </c>
      <c r="W707" s="33">
        <v>0.94</v>
      </c>
      <c r="X707" s="33">
        <v>0.94</v>
      </c>
      <c r="Y707" s="33">
        <f t="shared" si="405"/>
        <v>0.88</v>
      </c>
      <c r="Z707" s="33">
        <f t="shared" si="406"/>
        <v>0.85</v>
      </c>
      <c r="AA707" s="33">
        <f t="shared" si="407"/>
        <v>0.75</v>
      </c>
      <c r="AB707" s="33">
        <f t="shared" si="408"/>
        <v>0.85</v>
      </c>
      <c r="AC707" s="33">
        <f t="shared" si="409"/>
        <v>0.75</v>
      </c>
      <c r="AD707" s="33">
        <f t="shared" si="410"/>
        <v>0.85</v>
      </c>
      <c r="AE707" s="35">
        <f t="shared" si="411"/>
        <v>0.7</v>
      </c>
      <c r="AF707" s="72">
        <f>IF(T707&gt;R707,(R707*0.94),T707*0.94)</f>
        <v>0</v>
      </c>
      <c r="AG707" s="73">
        <f>D707-AF707</f>
        <v>0</v>
      </c>
    </row>
    <row r="708" spans="2:33" ht="21.6" customHeight="1" x14ac:dyDescent="0.55000000000000004">
      <c r="B708" s="129" t="s">
        <v>121</v>
      </c>
      <c r="C708" s="161" t="s">
        <v>714</v>
      </c>
      <c r="D708" s="146">
        <v>804965135634</v>
      </c>
      <c r="E708" s="146"/>
      <c r="F708" s="146"/>
      <c r="G708" s="52"/>
      <c r="H708" s="52"/>
      <c r="I708" s="52"/>
      <c r="J708" s="52"/>
      <c r="K708" s="52"/>
      <c r="L708" s="52"/>
      <c r="M708" s="52"/>
      <c r="N708" s="52"/>
      <c r="O708" s="52"/>
      <c r="P708" s="52"/>
      <c r="Q708" s="52"/>
      <c r="R708" s="53"/>
      <c r="S708" s="53"/>
      <c r="T708" s="54"/>
      <c r="U708" s="53"/>
      <c r="V708" s="53"/>
      <c r="W708" s="53"/>
      <c r="X708" s="53"/>
      <c r="Y708" s="53"/>
      <c r="Z708" s="53"/>
      <c r="AA708" s="53"/>
      <c r="AB708" s="53"/>
      <c r="AC708" s="53"/>
      <c r="AD708" s="53"/>
      <c r="AE708" s="53"/>
      <c r="AF708" s="53"/>
      <c r="AG708" s="58"/>
    </row>
    <row r="709" spans="2:33" ht="21.6" customHeight="1" x14ac:dyDescent="0.55000000000000004">
      <c r="B709" s="50" t="s">
        <v>165</v>
      </c>
      <c r="C709" s="164" t="s">
        <v>715</v>
      </c>
      <c r="D709" s="40"/>
      <c r="E709" s="40"/>
      <c r="F709" s="40"/>
      <c r="G709" s="52"/>
      <c r="H709" s="52"/>
      <c r="I709" s="52"/>
      <c r="J709" s="52"/>
      <c r="K709" s="52"/>
      <c r="L709" s="52"/>
      <c r="M709" s="52"/>
      <c r="N709" s="52"/>
      <c r="O709" s="52"/>
      <c r="P709" s="52"/>
      <c r="Q709" s="52"/>
      <c r="R709" s="53"/>
      <c r="S709" s="53"/>
      <c r="T709" s="54"/>
      <c r="U709" s="53"/>
      <c r="V709" s="53"/>
      <c r="W709" s="53"/>
      <c r="X709" s="53"/>
      <c r="Y709" s="53"/>
      <c r="Z709" s="53"/>
      <c r="AA709" s="53"/>
      <c r="AB709" s="53"/>
      <c r="AC709" s="53"/>
      <c r="AD709" s="53"/>
      <c r="AE709" s="53"/>
      <c r="AF709" s="53"/>
      <c r="AG709" s="58"/>
    </row>
    <row r="710" spans="2:33" ht="21.6" customHeight="1" x14ac:dyDescent="0.55000000000000004">
      <c r="B710" s="50" t="s">
        <v>235</v>
      </c>
      <c r="C710" s="178" t="s">
        <v>716</v>
      </c>
      <c r="D710" s="40">
        <v>-1529799282</v>
      </c>
      <c r="E710" s="40"/>
      <c r="F710" s="40"/>
      <c r="G710" s="52"/>
      <c r="H710" s="52"/>
      <c r="I710" s="52"/>
      <c r="J710" s="52"/>
      <c r="K710" s="52"/>
      <c r="L710" s="52"/>
      <c r="M710" s="52"/>
      <c r="N710" s="52"/>
      <c r="O710" s="52"/>
      <c r="P710" s="52"/>
      <c r="Q710" s="52"/>
      <c r="R710" s="53"/>
      <c r="S710" s="53"/>
      <c r="T710" s="54"/>
      <c r="U710" s="53"/>
      <c r="V710" s="53"/>
      <c r="W710" s="53"/>
      <c r="X710" s="53"/>
      <c r="Y710" s="53"/>
      <c r="Z710" s="53"/>
      <c r="AA710" s="53"/>
      <c r="AB710" s="53"/>
      <c r="AC710" s="53"/>
      <c r="AD710" s="53"/>
      <c r="AE710" s="53"/>
      <c r="AF710" s="53"/>
      <c r="AG710" s="58"/>
    </row>
    <row r="711" spans="2:33" ht="21.6" customHeight="1" thickBot="1" x14ac:dyDescent="0.6">
      <c r="B711" s="51" t="s">
        <v>122</v>
      </c>
      <c r="C711" s="179" t="s">
        <v>717</v>
      </c>
      <c r="D711" s="63">
        <f>-(D705+D706+D707+D708+D709+D710)*1.5%</f>
        <v>-367599425038.82996</v>
      </c>
      <c r="E711" s="40"/>
      <c r="F711" s="40"/>
      <c r="G711" s="52"/>
      <c r="H711" s="52"/>
      <c r="I711" s="52"/>
      <c r="J711" s="52"/>
      <c r="K711" s="52"/>
      <c r="L711" s="52"/>
      <c r="M711" s="52"/>
      <c r="N711" s="52"/>
      <c r="O711" s="52"/>
      <c r="P711" s="52"/>
      <c r="Q711" s="52"/>
      <c r="R711" s="53"/>
      <c r="S711" s="53"/>
      <c r="T711" s="54"/>
      <c r="U711" s="53"/>
      <c r="V711" s="53"/>
      <c r="W711" s="53"/>
      <c r="X711" s="53"/>
      <c r="Y711" s="53"/>
      <c r="Z711" s="53"/>
      <c r="AA711" s="53"/>
      <c r="AB711" s="53"/>
      <c r="AC711" s="53"/>
      <c r="AD711" s="53"/>
      <c r="AE711" s="53"/>
      <c r="AF711" s="53"/>
      <c r="AG711" s="59"/>
    </row>
    <row r="712" spans="2:33" ht="35.450000000000003" customHeight="1" thickBot="1" x14ac:dyDescent="0.25">
      <c r="B712" s="48" t="s">
        <v>237</v>
      </c>
      <c r="C712" s="61" t="s">
        <v>814</v>
      </c>
      <c r="D712" s="122">
        <f>SUM(D705:D711)</f>
        <v>24139028910883.172</v>
      </c>
      <c r="E712" s="82"/>
      <c r="F712" s="122">
        <f>SUM(F705:F711)</f>
        <v>23703192999570</v>
      </c>
      <c r="G712" s="14"/>
      <c r="H712" s="14"/>
      <c r="I712" s="14"/>
      <c r="J712" s="14"/>
      <c r="K712" s="14"/>
      <c r="L712" s="14"/>
      <c r="M712" s="14"/>
      <c r="N712" s="14"/>
      <c r="O712" s="14"/>
      <c r="P712" s="14"/>
      <c r="Q712" s="14"/>
      <c r="R712" s="14"/>
      <c r="S712" s="14"/>
      <c r="T712" s="14"/>
      <c r="U712" s="14"/>
      <c r="V712" s="14"/>
      <c r="W712" s="14"/>
      <c r="X712" s="14"/>
      <c r="Y712" s="14"/>
      <c r="Z712" s="14"/>
      <c r="AA712" s="14"/>
      <c r="AB712" s="14"/>
      <c r="AC712" s="14"/>
      <c r="AD712" s="14"/>
      <c r="AE712" s="14"/>
      <c r="AF712" s="14"/>
      <c r="AG712" s="60">
        <f>SUM(AG705:AG711)</f>
        <v>22098346503172</v>
      </c>
    </row>
    <row r="714" spans="2:33" ht="13.5" thickBot="1" x14ac:dyDescent="0.25"/>
    <row r="715" spans="2:33" ht="22.15" customHeight="1" thickBot="1" x14ac:dyDescent="0.6">
      <c r="B715" s="713" t="s">
        <v>847</v>
      </c>
      <c r="C715" s="714" t="s">
        <v>266</v>
      </c>
      <c r="D715" s="716" t="s">
        <v>805</v>
      </c>
      <c r="E715" s="716" t="s">
        <v>6</v>
      </c>
      <c r="F715" s="716" t="s">
        <v>630</v>
      </c>
      <c r="G715" s="721" t="s">
        <v>238</v>
      </c>
      <c r="H715" s="722"/>
      <c r="I715" s="722"/>
      <c r="J715" s="722"/>
      <c r="K715" s="722"/>
      <c r="L715" s="722"/>
      <c r="M715" s="722"/>
      <c r="N715" s="722"/>
      <c r="O715" s="722"/>
      <c r="P715" s="722"/>
      <c r="Q715" s="722"/>
      <c r="R715" s="722"/>
      <c r="S715" s="114"/>
      <c r="T715" s="705" t="s">
        <v>632</v>
      </c>
      <c r="U715" s="729" t="s">
        <v>633</v>
      </c>
      <c r="V715" s="729"/>
      <c r="W715" s="729"/>
      <c r="X715" s="729"/>
      <c r="Y715" s="729"/>
      <c r="Z715" s="729"/>
      <c r="AA715" s="729"/>
      <c r="AB715" s="729"/>
      <c r="AC715" s="729"/>
      <c r="AD715" s="729"/>
      <c r="AE715" s="729"/>
      <c r="AF715" s="705" t="s">
        <v>634</v>
      </c>
      <c r="AG715" s="711" t="s">
        <v>635</v>
      </c>
    </row>
    <row r="716" spans="2:33" ht="13.15" customHeight="1" x14ac:dyDescent="0.2">
      <c r="B716" s="672"/>
      <c r="C716" s="715"/>
      <c r="D716" s="717"/>
      <c r="E716" s="717"/>
      <c r="F716" s="717"/>
      <c r="G716" s="723" t="s">
        <v>239</v>
      </c>
      <c r="H716" s="726" t="s">
        <v>240</v>
      </c>
      <c r="I716" s="726" t="s">
        <v>241</v>
      </c>
      <c r="J716" s="726" t="s">
        <v>243</v>
      </c>
      <c r="K716" s="726" t="s">
        <v>242</v>
      </c>
      <c r="L716" s="726" t="s">
        <v>248</v>
      </c>
      <c r="M716" s="726" t="s">
        <v>249</v>
      </c>
      <c r="N716" s="726" t="s">
        <v>247</v>
      </c>
      <c r="O716" s="726" t="s">
        <v>246</v>
      </c>
      <c r="P716" s="726" t="s">
        <v>245</v>
      </c>
      <c r="Q716" s="726" t="s">
        <v>244</v>
      </c>
      <c r="R716" s="730" t="s">
        <v>250</v>
      </c>
      <c r="S716" s="723" t="s">
        <v>636</v>
      </c>
      <c r="T716" s="706" t="s">
        <v>269</v>
      </c>
      <c r="U716" s="708" t="s">
        <v>270</v>
      </c>
      <c r="V716" s="708" t="s">
        <v>240</v>
      </c>
      <c r="W716" s="708" t="s">
        <v>271</v>
      </c>
      <c r="X716" s="708" t="s">
        <v>272</v>
      </c>
      <c r="Y716" s="708" t="s">
        <v>273</v>
      </c>
      <c r="Z716" s="708" t="s">
        <v>274</v>
      </c>
      <c r="AA716" s="708" t="s">
        <v>275</v>
      </c>
      <c r="AB716" s="708" t="s">
        <v>276</v>
      </c>
      <c r="AC716" s="708" t="s">
        <v>277</v>
      </c>
      <c r="AD716" s="708" t="s">
        <v>278</v>
      </c>
      <c r="AE716" s="718" t="s">
        <v>279</v>
      </c>
      <c r="AF716" s="706"/>
      <c r="AG716" s="712"/>
    </row>
    <row r="717" spans="2:33" ht="39" customHeight="1" x14ac:dyDescent="0.2">
      <c r="B717" s="672"/>
      <c r="C717" s="715"/>
      <c r="D717" s="717"/>
      <c r="E717" s="717"/>
      <c r="F717" s="717"/>
      <c r="G717" s="724"/>
      <c r="H717" s="727"/>
      <c r="I717" s="727"/>
      <c r="J717" s="727"/>
      <c r="K717" s="727"/>
      <c r="L717" s="727"/>
      <c r="M717" s="727"/>
      <c r="N717" s="727"/>
      <c r="O717" s="727"/>
      <c r="P717" s="727"/>
      <c r="Q717" s="727"/>
      <c r="R717" s="731"/>
      <c r="S717" s="724"/>
      <c r="T717" s="706"/>
      <c r="U717" s="709"/>
      <c r="V717" s="709"/>
      <c r="W717" s="709"/>
      <c r="X717" s="709"/>
      <c r="Y717" s="709"/>
      <c r="Z717" s="709"/>
      <c r="AA717" s="709"/>
      <c r="AB717" s="709"/>
      <c r="AC717" s="709"/>
      <c r="AD717" s="709"/>
      <c r="AE717" s="719"/>
      <c r="AF717" s="706"/>
      <c r="AG717" s="712"/>
    </row>
    <row r="718" spans="2:33" ht="61.15" customHeight="1" thickBot="1" x14ac:dyDescent="0.25">
      <c r="B718" s="672"/>
      <c r="C718" s="715"/>
      <c r="D718" s="717"/>
      <c r="E718" s="717"/>
      <c r="F718" s="717"/>
      <c r="G718" s="725"/>
      <c r="H718" s="728"/>
      <c r="I718" s="728"/>
      <c r="J718" s="728"/>
      <c r="K718" s="728"/>
      <c r="L718" s="728"/>
      <c r="M718" s="728"/>
      <c r="N718" s="728"/>
      <c r="O718" s="728"/>
      <c r="P718" s="728"/>
      <c r="Q718" s="728"/>
      <c r="R718" s="732"/>
      <c r="S718" s="725"/>
      <c r="T718" s="706"/>
      <c r="U718" s="710"/>
      <c r="V718" s="710"/>
      <c r="W718" s="710"/>
      <c r="X718" s="710"/>
      <c r="Y718" s="710"/>
      <c r="Z718" s="710"/>
      <c r="AA718" s="710"/>
      <c r="AB718" s="710"/>
      <c r="AC718" s="710"/>
      <c r="AD718" s="710"/>
      <c r="AE718" s="720"/>
      <c r="AF718" s="707"/>
      <c r="AG718" s="712"/>
    </row>
    <row r="719" spans="2:33" ht="25.15" customHeight="1" x14ac:dyDescent="0.55000000000000004">
      <c r="B719" s="165" t="s">
        <v>719</v>
      </c>
      <c r="C719" s="172" t="s">
        <v>1954</v>
      </c>
      <c r="D719" s="43"/>
      <c r="E719" s="41">
        <v>100</v>
      </c>
      <c r="F719" s="41">
        <f>(D719*E719)/100</f>
        <v>0</v>
      </c>
      <c r="G719" s="66"/>
      <c r="H719" s="67"/>
      <c r="I719" s="67"/>
      <c r="J719" s="67"/>
      <c r="K719" s="67"/>
      <c r="L719" s="67"/>
      <c r="M719" s="67"/>
      <c r="N719" s="67"/>
      <c r="O719" s="67"/>
      <c r="P719" s="67"/>
      <c r="Q719" s="67">
        <v>550000000</v>
      </c>
      <c r="R719" s="68">
        <f>SUM(G719:Q719)</f>
        <v>550000000</v>
      </c>
      <c r="S719" s="115">
        <f t="shared" ref="S719:S720" si="412">IF(R719&gt;T719,0,T719-R719)</f>
        <v>0</v>
      </c>
      <c r="T719" s="38">
        <f>D719</f>
        <v>0</v>
      </c>
      <c r="U719" s="69">
        <v>0</v>
      </c>
      <c r="V719" s="70">
        <v>0</v>
      </c>
      <c r="W719" s="70">
        <v>0.94</v>
      </c>
      <c r="X719" s="70">
        <v>0.94</v>
      </c>
      <c r="Y719" s="70">
        <f>1-0.12</f>
        <v>0.88</v>
      </c>
      <c r="Z719" s="70">
        <f>1-0.15</f>
        <v>0.85</v>
      </c>
      <c r="AA719" s="70">
        <f>1-0.25</f>
        <v>0.75</v>
      </c>
      <c r="AB719" s="70">
        <f>1-0.15</f>
        <v>0.85</v>
      </c>
      <c r="AC719" s="70">
        <f>1-0.25</f>
        <v>0.75</v>
      </c>
      <c r="AD719" s="70">
        <f>1-0.15</f>
        <v>0.85</v>
      </c>
      <c r="AE719" s="71">
        <f>1-0.3</f>
        <v>0.7</v>
      </c>
      <c r="AF719" s="72">
        <f>IF(T719&gt;R719,(R719*0.7),T719*0.7)</f>
        <v>0</v>
      </c>
      <c r="AG719" s="117">
        <f>IF(G719&gt;0,T719-G719,D719-AF719)</f>
        <v>0</v>
      </c>
    </row>
    <row r="720" spans="2:33" ht="25.15" customHeight="1" thickBot="1" x14ac:dyDescent="0.6">
      <c r="B720" s="167" t="s">
        <v>720</v>
      </c>
      <c r="C720" s="136" t="s">
        <v>1955</v>
      </c>
      <c r="D720" s="44"/>
      <c r="E720" s="42">
        <v>100</v>
      </c>
      <c r="F720" s="42">
        <f t="shared" ref="F720" si="413">(D720*E720)/100</f>
        <v>0</v>
      </c>
      <c r="G720" s="39"/>
      <c r="H720" s="36"/>
      <c r="I720" s="36"/>
      <c r="J720" s="36"/>
      <c r="K720" s="36">
        <v>350000000</v>
      </c>
      <c r="L720" s="36"/>
      <c r="M720" s="36"/>
      <c r="N720" s="36"/>
      <c r="O720" s="36"/>
      <c r="P720" s="36"/>
      <c r="Q720" s="36"/>
      <c r="R720" s="37">
        <f t="shared" ref="R720" si="414">SUM(G720:Q720)</f>
        <v>350000000</v>
      </c>
      <c r="S720" s="115">
        <f t="shared" si="412"/>
        <v>0</v>
      </c>
      <c r="T720" s="38">
        <f>D720</f>
        <v>0</v>
      </c>
      <c r="U720" s="34">
        <v>0</v>
      </c>
      <c r="V720" s="33">
        <v>0</v>
      </c>
      <c r="W720" s="33">
        <v>0.94</v>
      </c>
      <c r="X720" s="33">
        <v>0.94</v>
      </c>
      <c r="Y720" s="33">
        <f t="shared" ref="Y720" si="415">1-0.12</f>
        <v>0.88</v>
      </c>
      <c r="Z720" s="33">
        <f t="shared" ref="Z720" si="416">1-0.15</f>
        <v>0.85</v>
      </c>
      <c r="AA720" s="33">
        <f t="shared" ref="AA720" si="417">1-0.25</f>
        <v>0.75</v>
      </c>
      <c r="AB720" s="33">
        <f t="shared" ref="AB720" si="418">1-0.15</f>
        <v>0.85</v>
      </c>
      <c r="AC720" s="33">
        <f t="shared" ref="AC720" si="419">1-0.25</f>
        <v>0.75</v>
      </c>
      <c r="AD720" s="33">
        <f t="shared" ref="AD720" si="420">1-0.15</f>
        <v>0.85</v>
      </c>
      <c r="AE720" s="35">
        <f t="shared" ref="AE720" si="421">1-0.3</f>
        <v>0.7</v>
      </c>
      <c r="AF720" s="72">
        <f>IF(T720&gt;R720,(R720*0.88),T720*0.88)</f>
        <v>0</v>
      </c>
      <c r="AG720" s="73">
        <f>D720-AF720</f>
        <v>0</v>
      </c>
    </row>
    <row r="721" spans="2:33" ht="25.15" customHeight="1" thickBot="1" x14ac:dyDescent="0.6">
      <c r="B721" s="49" t="s">
        <v>721</v>
      </c>
      <c r="C721" s="176" t="s">
        <v>722</v>
      </c>
      <c r="D721" s="162"/>
      <c r="E721" s="163"/>
      <c r="F721" s="163"/>
      <c r="G721" s="39"/>
      <c r="H721" s="36"/>
      <c r="I721" s="36"/>
      <c r="J721" s="36"/>
      <c r="K721" s="36"/>
      <c r="L721" s="36"/>
      <c r="M721" s="36"/>
      <c r="N721" s="36"/>
      <c r="O721" s="36"/>
      <c r="P721" s="36"/>
      <c r="Q721" s="36"/>
      <c r="R721" s="37"/>
      <c r="S721" s="115"/>
      <c r="T721" s="38"/>
      <c r="U721" s="34"/>
      <c r="V721" s="33"/>
      <c r="W721" s="33"/>
      <c r="X721" s="33"/>
      <c r="Y721" s="33"/>
      <c r="Z721" s="33"/>
      <c r="AA721" s="33"/>
      <c r="AB721" s="33"/>
      <c r="AC721" s="33"/>
      <c r="AD721" s="33"/>
      <c r="AE721" s="35"/>
      <c r="AF721" s="72"/>
      <c r="AG721" s="73"/>
    </row>
    <row r="722" spans="2:33" ht="21.6" customHeight="1" x14ac:dyDescent="0.55000000000000004">
      <c r="B722" s="50" t="s">
        <v>121</v>
      </c>
      <c r="C722" s="164" t="s">
        <v>723</v>
      </c>
      <c r="D722" s="119"/>
      <c r="E722" s="120"/>
      <c r="F722" s="120"/>
      <c r="G722" s="52"/>
      <c r="H722" s="52"/>
      <c r="I722" s="52"/>
      <c r="J722" s="52"/>
      <c r="K722" s="52"/>
      <c r="L722" s="52"/>
      <c r="M722" s="52"/>
      <c r="N722" s="52"/>
      <c r="O722" s="52"/>
      <c r="P722" s="52"/>
      <c r="Q722" s="52"/>
      <c r="R722" s="53"/>
      <c r="S722" s="53"/>
      <c r="T722" s="54"/>
      <c r="U722" s="53"/>
      <c r="V722" s="53"/>
      <c r="W722" s="53"/>
      <c r="X722" s="53"/>
      <c r="Y722" s="53"/>
      <c r="Z722" s="53"/>
      <c r="AA722" s="53"/>
      <c r="AB722" s="53"/>
      <c r="AC722" s="53"/>
      <c r="AD722" s="53"/>
      <c r="AE722" s="53"/>
      <c r="AF722" s="53"/>
      <c r="AG722" s="58"/>
    </row>
    <row r="723" spans="2:33" ht="21.6" customHeight="1" x14ac:dyDescent="0.55000000000000004">
      <c r="B723" s="50" t="s">
        <v>165</v>
      </c>
      <c r="C723" s="164" t="s">
        <v>724</v>
      </c>
      <c r="D723" s="62"/>
      <c r="E723" s="120"/>
      <c r="F723" s="120"/>
      <c r="G723" s="52"/>
      <c r="H723" s="52"/>
      <c r="I723" s="52"/>
      <c r="J723" s="52"/>
      <c r="K723" s="52"/>
      <c r="L723" s="52"/>
      <c r="M723" s="52"/>
      <c r="N723" s="52"/>
      <c r="O723" s="52"/>
      <c r="P723" s="52"/>
      <c r="Q723" s="52"/>
      <c r="R723" s="53"/>
      <c r="S723" s="53"/>
      <c r="T723" s="54"/>
      <c r="U723" s="53"/>
      <c r="V723" s="53"/>
      <c r="W723" s="53"/>
      <c r="X723" s="53"/>
      <c r="Y723" s="53"/>
      <c r="Z723" s="53"/>
      <c r="AA723" s="53"/>
      <c r="AB723" s="53"/>
      <c r="AC723" s="53"/>
      <c r="AD723" s="53"/>
      <c r="AE723" s="53"/>
      <c r="AF723" s="53"/>
      <c r="AG723" s="58"/>
    </row>
    <row r="724" spans="2:33" ht="21.6" customHeight="1" x14ac:dyDescent="0.55000000000000004">
      <c r="B724" s="50" t="s">
        <v>235</v>
      </c>
      <c r="C724" s="164" t="s">
        <v>725</v>
      </c>
      <c r="D724" s="62"/>
      <c r="E724" s="120"/>
      <c r="F724" s="120"/>
      <c r="G724" s="52"/>
      <c r="H724" s="52"/>
      <c r="I724" s="52"/>
      <c r="J724" s="52"/>
      <c r="K724" s="52"/>
      <c r="L724" s="52"/>
      <c r="M724" s="52"/>
      <c r="N724" s="52"/>
      <c r="O724" s="52"/>
      <c r="P724" s="52"/>
      <c r="Q724" s="52"/>
      <c r="R724" s="53"/>
      <c r="S724" s="53"/>
      <c r="T724" s="54"/>
      <c r="U724" s="53"/>
      <c r="V724" s="53"/>
      <c r="W724" s="53"/>
      <c r="X724" s="53"/>
      <c r="Y724" s="53"/>
      <c r="Z724" s="53"/>
      <c r="AA724" s="53"/>
      <c r="AB724" s="53"/>
      <c r="AC724" s="53"/>
      <c r="AD724" s="53"/>
      <c r="AE724" s="53"/>
      <c r="AF724" s="53"/>
      <c r="AG724" s="58"/>
    </row>
    <row r="725" spans="2:33" ht="21.6" customHeight="1" thickBot="1" x14ac:dyDescent="0.6">
      <c r="B725" s="51" t="s">
        <v>122</v>
      </c>
      <c r="C725" s="177" t="s">
        <v>726</v>
      </c>
      <c r="D725" s="63">
        <f>-(D719+D720+D721+D722+D723+D724)*1.5%</f>
        <v>0</v>
      </c>
      <c r="E725" s="121"/>
      <c r="F725" s="121"/>
      <c r="G725" s="52"/>
      <c r="H725" s="52"/>
      <c r="I725" s="52"/>
      <c r="J725" s="52"/>
      <c r="K725" s="52"/>
      <c r="L725" s="52"/>
      <c r="M725" s="52"/>
      <c r="N725" s="52"/>
      <c r="O725" s="52"/>
      <c r="P725" s="52"/>
      <c r="Q725" s="52"/>
      <c r="R725" s="53"/>
      <c r="S725" s="53"/>
      <c r="T725" s="54"/>
      <c r="U725" s="53"/>
      <c r="V725" s="53"/>
      <c r="W725" s="53"/>
      <c r="X725" s="53"/>
      <c r="Y725" s="53"/>
      <c r="Z725" s="53"/>
      <c r="AA725" s="53"/>
      <c r="AB725" s="53"/>
      <c r="AC725" s="53"/>
      <c r="AD725" s="53"/>
      <c r="AE725" s="53"/>
      <c r="AF725" s="53"/>
      <c r="AG725" s="59"/>
    </row>
    <row r="726" spans="2:33" ht="35.450000000000003" customHeight="1" thickBot="1" x14ac:dyDescent="0.25">
      <c r="B726" s="48" t="s">
        <v>237</v>
      </c>
      <c r="C726" s="61" t="s">
        <v>813</v>
      </c>
      <c r="D726" s="122">
        <f>SUM(D719:D725)</f>
        <v>0</v>
      </c>
      <c r="E726" s="82"/>
      <c r="F726" s="122">
        <f>SUM(F719:F725)</f>
        <v>0</v>
      </c>
      <c r="G726" s="14"/>
      <c r="H726" s="14"/>
      <c r="I726" s="14"/>
      <c r="J726" s="14"/>
      <c r="K726" s="14"/>
      <c r="L726" s="14"/>
      <c r="M726" s="14"/>
      <c r="N726" s="14"/>
      <c r="O726" s="14"/>
      <c r="P726" s="14"/>
      <c r="Q726" s="14"/>
      <c r="R726" s="14"/>
      <c r="S726" s="14"/>
      <c r="T726" s="14"/>
      <c r="U726" s="14"/>
      <c r="V726" s="14"/>
      <c r="W726" s="14"/>
      <c r="X726" s="14"/>
      <c r="Y726" s="14"/>
      <c r="Z726" s="14"/>
      <c r="AA726" s="14"/>
      <c r="AB726" s="14"/>
      <c r="AC726" s="14"/>
      <c r="AD726" s="14"/>
      <c r="AE726" s="14"/>
      <c r="AF726" s="14"/>
      <c r="AG726" s="60">
        <f>SUM(AG719:AG725)</f>
        <v>0</v>
      </c>
    </row>
    <row r="728" spans="2:33" ht="13.5" thickBot="1" x14ac:dyDescent="0.25"/>
    <row r="729" spans="2:33" ht="22.15" customHeight="1" thickBot="1" x14ac:dyDescent="0.6">
      <c r="B729" s="713" t="s">
        <v>847</v>
      </c>
      <c r="C729" s="714" t="s">
        <v>266</v>
      </c>
      <c r="D729" s="716" t="s">
        <v>805</v>
      </c>
      <c r="E729" s="716" t="s">
        <v>6</v>
      </c>
      <c r="F729" s="716" t="s">
        <v>630</v>
      </c>
      <c r="G729" s="721" t="s">
        <v>238</v>
      </c>
      <c r="H729" s="722"/>
      <c r="I729" s="722"/>
      <c r="J729" s="722"/>
      <c r="K729" s="722"/>
      <c r="L729" s="722"/>
      <c r="M729" s="722"/>
      <c r="N729" s="722"/>
      <c r="O729" s="722"/>
      <c r="P729" s="722"/>
      <c r="Q729" s="722"/>
      <c r="R729" s="722"/>
      <c r="S729" s="114"/>
      <c r="T729" s="705" t="s">
        <v>632</v>
      </c>
      <c r="U729" s="729" t="s">
        <v>633</v>
      </c>
      <c r="V729" s="729"/>
      <c r="W729" s="729"/>
      <c r="X729" s="729"/>
      <c r="Y729" s="729"/>
      <c r="Z729" s="729"/>
      <c r="AA729" s="729"/>
      <c r="AB729" s="729"/>
      <c r="AC729" s="729"/>
      <c r="AD729" s="729"/>
      <c r="AE729" s="729"/>
      <c r="AF729" s="705" t="s">
        <v>634</v>
      </c>
      <c r="AG729" s="711" t="s">
        <v>635</v>
      </c>
    </row>
    <row r="730" spans="2:33" ht="13.15" customHeight="1" x14ac:dyDescent="0.2">
      <c r="B730" s="672"/>
      <c r="C730" s="715"/>
      <c r="D730" s="717"/>
      <c r="E730" s="717"/>
      <c r="F730" s="717"/>
      <c r="G730" s="723" t="s">
        <v>239</v>
      </c>
      <c r="H730" s="726" t="s">
        <v>240</v>
      </c>
      <c r="I730" s="726" t="s">
        <v>241</v>
      </c>
      <c r="J730" s="726" t="s">
        <v>243</v>
      </c>
      <c r="K730" s="726" t="s">
        <v>242</v>
      </c>
      <c r="L730" s="726" t="s">
        <v>248</v>
      </c>
      <c r="M730" s="726" t="s">
        <v>249</v>
      </c>
      <c r="N730" s="726" t="s">
        <v>247</v>
      </c>
      <c r="O730" s="726" t="s">
        <v>246</v>
      </c>
      <c r="P730" s="726" t="s">
        <v>245</v>
      </c>
      <c r="Q730" s="726" t="s">
        <v>244</v>
      </c>
      <c r="R730" s="730" t="s">
        <v>250</v>
      </c>
      <c r="S730" s="723" t="s">
        <v>636</v>
      </c>
      <c r="T730" s="706" t="s">
        <v>269</v>
      </c>
      <c r="U730" s="708" t="s">
        <v>270</v>
      </c>
      <c r="V730" s="708" t="s">
        <v>240</v>
      </c>
      <c r="W730" s="708" t="s">
        <v>271</v>
      </c>
      <c r="X730" s="708" t="s">
        <v>272</v>
      </c>
      <c r="Y730" s="708" t="s">
        <v>273</v>
      </c>
      <c r="Z730" s="708" t="s">
        <v>274</v>
      </c>
      <c r="AA730" s="708" t="s">
        <v>275</v>
      </c>
      <c r="AB730" s="708" t="s">
        <v>276</v>
      </c>
      <c r="AC730" s="708" t="s">
        <v>277</v>
      </c>
      <c r="AD730" s="708" t="s">
        <v>278</v>
      </c>
      <c r="AE730" s="718" t="s">
        <v>279</v>
      </c>
      <c r="AF730" s="706"/>
      <c r="AG730" s="712"/>
    </row>
    <row r="731" spans="2:33" ht="39" customHeight="1" x14ac:dyDescent="0.2">
      <c r="B731" s="672"/>
      <c r="C731" s="715"/>
      <c r="D731" s="717"/>
      <c r="E731" s="717"/>
      <c r="F731" s="717"/>
      <c r="G731" s="724"/>
      <c r="H731" s="727"/>
      <c r="I731" s="727"/>
      <c r="J731" s="727"/>
      <c r="K731" s="727"/>
      <c r="L731" s="727"/>
      <c r="M731" s="727"/>
      <c r="N731" s="727"/>
      <c r="O731" s="727"/>
      <c r="P731" s="727"/>
      <c r="Q731" s="727"/>
      <c r="R731" s="731"/>
      <c r="S731" s="724"/>
      <c r="T731" s="706"/>
      <c r="U731" s="709"/>
      <c r="V731" s="709"/>
      <c r="W731" s="709"/>
      <c r="X731" s="709"/>
      <c r="Y731" s="709"/>
      <c r="Z731" s="709"/>
      <c r="AA731" s="709"/>
      <c r="AB731" s="709"/>
      <c r="AC731" s="709"/>
      <c r="AD731" s="709"/>
      <c r="AE731" s="719"/>
      <c r="AF731" s="706"/>
      <c r="AG731" s="712"/>
    </row>
    <row r="732" spans="2:33" ht="61.15" customHeight="1" thickBot="1" x14ac:dyDescent="0.25">
      <c r="B732" s="672"/>
      <c r="C732" s="715"/>
      <c r="D732" s="717"/>
      <c r="E732" s="717"/>
      <c r="F732" s="717"/>
      <c r="G732" s="725"/>
      <c r="H732" s="728"/>
      <c r="I732" s="728"/>
      <c r="J732" s="728"/>
      <c r="K732" s="728"/>
      <c r="L732" s="728"/>
      <c r="M732" s="728"/>
      <c r="N732" s="728"/>
      <c r="O732" s="728"/>
      <c r="P732" s="728"/>
      <c r="Q732" s="728"/>
      <c r="R732" s="732"/>
      <c r="S732" s="725"/>
      <c r="T732" s="706"/>
      <c r="U732" s="710"/>
      <c r="V732" s="710"/>
      <c r="W732" s="710"/>
      <c r="X732" s="710"/>
      <c r="Y732" s="710"/>
      <c r="Z732" s="710"/>
      <c r="AA732" s="710"/>
      <c r="AB732" s="710"/>
      <c r="AC732" s="710"/>
      <c r="AD732" s="710"/>
      <c r="AE732" s="720"/>
      <c r="AF732" s="707"/>
      <c r="AG732" s="712"/>
    </row>
    <row r="733" spans="2:33" ht="25.15" customHeight="1" x14ac:dyDescent="0.55000000000000004">
      <c r="B733" s="165" t="s">
        <v>728</v>
      </c>
      <c r="C733" s="172" t="s">
        <v>1902</v>
      </c>
      <c r="D733" s="43"/>
      <c r="E733" s="41">
        <v>100</v>
      </c>
      <c r="F733" s="41">
        <f>(D733*E733)/100</f>
        <v>0</v>
      </c>
      <c r="G733" s="66"/>
      <c r="H733" s="67"/>
      <c r="I733" s="67"/>
      <c r="J733" s="67"/>
      <c r="K733" s="67"/>
      <c r="L733" s="67"/>
      <c r="M733" s="67"/>
      <c r="N733" s="67"/>
      <c r="O733" s="67"/>
      <c r="P733" s="67"/>
      <c r="Q733" s="67">
        <v>550000000</v>
      </c>
      <c r="R733" s="68">
        <f>SUM(G733:Q733)</f>
        <v>550000000</v>
      </c>
      <c r="S733" s="115">
        <f t="shared" ref="S733:S734" si="422">IF(R733&gt;T733,0,T733-R733)</f>
        <v>0</v>
      </c>
      <c r="T733" s="38">
        <f>D733</f>
        <v>0</v>
      </c>
      <c r="U733" s="69">
        <v>0</v>
      </c>
      <c r="V733" s="70">
        <v>0</v>
      </c>
      <c r="W733" s="70">
        <v>0.94</v>
      </c>
      <c r="X733" s="70">
        <v>0.94</v>
      </c>
      <c r="Y733" s="70">
        <f>1-0.12</f>
        <v>0.88</v>
      </c>
      <c r="Z733" s="70">
        <f>1-0.15</f>
        <v>0.85</v>
      </c>
      <c r="AA733" s="70">
        <f>1-0.25</f>
        <v>0.75</v>
      </c>
      <c r="AB733" s="70">
        <f>1-0.15</f>
        <v>0.85</v>
      </c>
      <c r="AC733" s="70">
        <f>1-0.25</f>
        <v>0.75</v>
      </c>
      <c r="AD733" s="70">
        <f>1-0.15</f>
        <v>0.85</v>
      </c>
      <c r="AE733" s="71">
        <f>1-0.3</f>
        <v>0.7</v>
      </c>
      <c r="AF733" s="72">
        <f>IF(T733&gt;R733,(R733*0.7),T733*0.7)</f>
        <v>0</v>
      </c>
      <c r="AG733" s="117">
        <f>IF(G733&gt;0,T733-G733,D733-AF733)</f>
        <v>0</v>
      </c>
    </row>
    <row r="734" spans="2:33" ht="25.15" customHeight="1" thickBot="1" x14ac:dyDescent="0.6">
      <c r="B734" s="167" t="s">
        <v>729</v>
      </c>
      <c r="C734" s="136" t="s">
        <v>1903</v>
      </c>
      <c r="D734" s="44">
        <v>30201190781192</v>
      </c>
      <c r="E734" s="42">
        <v>100</v>
      </c>
      <c r="F734" s="42">
        <f t="shared" ref="F734" si="423">(D734*E734)/100</f>
        <v>30201190781192</v>
      </c>
      <c r="G734" s="39"/>
      <c r="H734" s="36"/>
      <c r="I734" s="36"/>
      <c r="J734" s="36"/>
      <c r="K734" s="36">
        <v>350000000</v>
      </c>
      <c r="L734" s="36"/>
      <c r="M734" s="36"/>
      <c r="N734" s="36"/>
      <c r="O734" s="36"/>
      <c r="P734" s="36"/>
      <c r="Q734" s="36"/>
      <c r="R734" s="37">
        <f t="shared" ref="R734" si="424">SUM(G734:Q734)</f>
        <v>350000000</v>
      </c>
      <c r="S734" s="115">
        <f t="shared" si="422"/>
        <v>30200840781192</v>
      </c>
      <c r="T734" s="38">
        <f>D734</f>
        <v>30201190781192</v>
      </c>
      <c r="U734" s="34">
        <v>0</v>
      </c>
      <c r="V734" s="33">
        <v>0</v>
      </c>
      <c r="W734" s="33">
        <v>0.94</v>
      </c>
      <c r="X734" s="33">
        <v>0.94</v>
      </c>
      <c r="Y734" s="33">
        <f t="shared" ref="Y734" si="425">1-0.12</f>
        <v>0.88</v>
      </c>
      <c r="Z734" s="33">
        <f t="shared" ref="Z734" si="426">1-0.15</f>
        <v>0.85</v>
      </c>
      <c r="AA734" s="33">
        <f t="shared" ref="AA734" si="427">1-0.25</f>
        <v>0.75</v>
      </c>
      <c r="AB734" s="33">
        <f t="shared" ref="AB734" si="428">1-0.15</f>
        <v>0.85</v>
      </c>
      <c r="AC734" s="33">
        <f t="shared" ref="AC734" si="429">1-0.25</f>
        <v>0.75</v>
      </c>
      <c r="AD734" s="33">
        <f t="shared" ref="AD734" si="430">1-0.15</f>
        <v>0.85</v>
      </c>
      <c r="AE734" s="35">
        <f t="shared" ref="AE734" si="431">1-0.3</f>
        <v>0.7</v>
      </c>
      <c r="AF734" s="72">
        <v>1515486872280</v>
      </c>
      <c r="AG734" s="73">
        <v>28795671876190</v>
      </c>
    </row>
    <row r="735" spans="2:33" ht="25.15" customHeight="1" thickBot="1" x14ac:dyDescent="0.6">
      <c r="B735" s="49" t="s">
        <v>730</v>
      </c>
      <c r="C735" s="176" t="s">
        <v>731</v>
      </c>
      <c r="D735" s="162"/>
      <c r="E735" s="163"/>
      <c r="F735" s="163"/>
      <c r="G735" s="39"/>
      <c r="H735" s="36"/>
      <c r="I735" s="36"/>
      <c r="J735" s="36"/>
      <c r="K735" s="36"/>
      <c r="L735" s="36"/>
      <c r="M735" s="36"/>
      <c r="N735" s="36"/>
      <c r="O735" s="36"/>
      <c r="P735" s="36"/>
      <c r="Q735" s="36"/>
      <c r="R735" s="37"/>
      <c r="S735" s="115"/>
      <c r="T735" s="38"/>
      <c r="U735" s="34"/>
      <c r="V735" s="33"/>
      <c r="W735" s="33"/>
      <c r="X735" s="33"/>
      <c r="Y735" s="33"/>
      <c r="Z735" s="33"/>
      <c r="AA735" s="33"/>
      <c r="AB735" s="33"/>
      <c r="AC735" s="33"/>
      <c r="AD735" s="33"/>
      <c r="AE735" s="35"/>
      <c r="AF735" s="72"/>
      <c r="AG735" s="73"/>
    </row>
    <row r="736" spans="2:33" ht="21.6" customHeight="1" x14ac:dyDescent="0.55000000000000004">
      <c r="B736" s="50" t="s">
        <v>121</v>
      </c>
      <c r="C736" s="164" t="s">
        <v>732</v>
      </c>
      <c r="D736" s="119"/>
      <c r="E736" s="120"/>
      <c r="F736" s="120"/>
      <c r="G736" s="52"/>
      <c r="H736" s="52"/>
      <c r="I736" s="52"/>
      <c r="J736" s="52"/>
      <c r="K736" s="52"/>
      <c r="L736" s="52"/>
      <c r="M736" s="52"/>
      <c r="N736" s="52"/>
      <c r="O736" s="52"/>
      <c r="P736" s="52"/>
      <c r="Q736" s="52"/>
      <c r="R736" s="53"/>
      <c r="S736" s="53"/>
      <c r="T736" s="54"/>
      <c r="U736" s="53"/>
      <c r="V736" s="53"/>
      <c r="W736" s="53"/>
      <c r="X736" s="53"/>
      <c r="Y736" s="53"/>
      <c r="Z736" s="53"/>
      <c r="AA736" s="53"/>
      <c r="AB736" s="53"/>
      <c r="AC736" s="53"/>
      <c r="AD736" s="53"/>
      <c r="AE736" s="53"/>
      <c r="AF736" s="53"/>
      <c r="AG736" s="58"/>
    </row>
    <row r="737" spans="2:33" ht="21.6" customHeight="1" x14ac:dyDescent="0.55000000000000004">
      <c r="B737" s="50" t="s">
        <v>165</v>
      </c>
      <c r="C737" s="164" t="s">
        <v>733</v>
      </c>
      <c r="D737" s="62"/>
      <c r="E737" s="120"/>
      <c r="F737" s="120"/>
      <c r="G737" s="52"/>
      <c r="H737" s="52"/>
      <c r="I737" s="52"/>
      <c r="J737" s="52"/>
      <c r="K737" s="52"/>
      <c r="L737" s="52"/>
      <c r="M737" s="52"/>
      <c r="N737" s="52"/>
      <c r="O737" s="52"/>
      <c r="P737" s="52"/>
      <c r="Q737" s="52"/>
      <c r="R737" s="53"/>
      <c r="S737" s="53"/>
      <c r="T737" s="54"/>
      <c r="U737" s="53"/>
      <c r="V737" s="53"/>
      <c r="W737" s="53"/>
      <c r="X737" s="53"/>
      <c r="Y737" s="53"/>
      <c r="Z737" s="53"/>
      <c r="AA737" s="53"/>
      <c r="AB737" s="53"/>
      <c r="AC737" s="53"/>
      <c r="AD737" s="53"/>
      <c r="AE737" s="53"/>
      <c r="AF737" s="53"/>
      <c r="AG737" s="58"/>
    </row>
    <row r="738" spans="2:33" ht="21.6" customHeight="1" x14ac:dyDescent="0.55000000000000004">
      <c r="B738" s="50" t="s">
        <v>235</v>
      </c>
      <c r="C738" s="164" t="s">
        <v>734</v>
      </c>
      <c r="D738" s="62"/>
      <c r="E738" s="120"/>
      <c r="F738" s="120"/>
      <c r="G738" s="52"/>
      <c r="H738" s="52"/>
      <c r="I738" s="52"/>
      <c r="J738" s="52"/>
      <c r="K738" s="52"/>
      <c r="L738" s="52"/>
      <c r="M738" s="52"/>
      <c r="N738" s="52"/>
      <c r="O738" s="52"/>
      <c r="P738" s="52"/>
      <c r="Q738" s="52"/>
      <c r="R738" s="53"/>
      <c r="S738" s="53"/>
      <c r="T738" s="54"/>
      <c r="U738" s="53"/>
      <c r="V738" s="53"/>
      <c r="W738" s="53"/>
      <c r="X738" s="53"/>
      <c r="Y738" s="53"/>
      <c r="Z738" s="53"/>
      <c r="AA738" s="53"/>
      <c r="AB738" s="53"/>
      <c r="AC738" s="53"/>
      <c r="AD738" s="53"/>
      <c r="AE738" s="53"/>
      <c r="AF738" s="53"/>
      <c r="AG738" s="58"/>
    </row>
    <row r="739" spans="2:33" ht="21.6" customHeight="1" thickBot="1" x14ac:dyDescent="0.6">
      <c r="B739" s="51" t="s">
        <v>122</v>
      </c>
      <c r="C739" s="177" t="s">
        <v>735</v>
      </c>
      <c r="D739" s="63">
        <f>-(D733+D734+D735+D736+D737+D738)*1.5%</f>
        <v>-453017861717.88</v>
      </c>
      <c r="E739" s="121"/>
      <c r="F739" s="121"/>
      <c r="G739" s="52"/>
      <c r="H739" s="52"/>
      <c r="I739" s="52"/>
      <c r="J739" s="52"/>
      <c r="K739" s="52"/>
      <c r="L739" s="52"/>
      <c r="M739" s="52"/>
      <c r="N739" s="52"/>
      <c r="O739" s="52"/>
      <c r="P739" s="52"/>
      <c r="Q739" s="52"/>
      <c r="R739" s="53"/>
      <c r="S739" s="53"/>
      <c r="T739" s="54"/>
      <c r="U739" s="53"/>
      <c r="V739" s="53"/>
      <c r="W739" s="53"/>
      <c r="X739" s="53"/>
      <c r="Y739" s="53"/>
      <c r="Z739" s="53"/>
      <c r="AA739" s="53"/>
      <c r="AB739" s="53"/>
      <c r="AC739" s="53"/>
      <c r="AD739" s="53"/>
      <c r="AE739" s="53"/>
      <c r="AF739" s="53"/>
      <c r="AG739" s="59"/>
    </row>
    <row r="740" spans="2:33" ht="35.450000000000003" customHeight="1" thickBot="1" x14ac:dyDescent="0.25">
      <c r="B740" s="48" t="s">
        <v>237</v>
      </c>
      <c r="C740" s="61" t="s">
        <v>812</v>
      </c>
      <c r="D740" s="122">
        <f>SUM(D733:D739)</f>
        <v>29748172919474.121</v>
      </c>
      <c r="E740" s="82"/>
      <c r="F740" s="122">
        <f>SUM(F733:F739)</f>
        <v>30201190781192</v>
      </c>
      <c r="G740" s="14"/>
      <c r="H740" s="14"/>
      <c r="I740" s="14"/>
      <c r="J740" s="14"/>
      <c r="K740" s="14"/>
      <c r="L740" s="14"/>
      <c r="M740" s="14"/>
      <c r="N740" s="14"/>
      <c r="O740" s="14"/>
      <c r="P740" s="14"/>
      <c r="Q740" s="14"/>
      <c r="R740" s="14"/>
      <c r="S740" s="14"/>
      <c r="T740" s="14"/>
      <c r="U740" s="14"/>
      <c r="V740" s="14"/>
      <c r="W740" s="14"/>
      <c r="X740" s="14"/>
      <c r="Y740" s="14"/>
      <c r="Z740" s="14"/>
      <c r="AA740" s="14"/>
      <c r="AB740" s="14"/>
      <c r="AC740" s="14"/>
      <c r="AD740" s="14"/>
      <c r="AE740" s="14"/>
      <c r="AF740" s="14"/>
      <c r="AG740" s="60">
        <f>SUM(AG733:AG739)</f>
        <v>28795671876190</v>
      </c>
    </row>
    <row r="742" spans="2:33" ht="13.5" thickBot="1" x14ac:dyDescent="0.25"/>
    <row r="743" spans="2:33" ht="22.15" customHeight="1" thickBot="1" x14ac:dyDescent="0.6">
      <c r="B743" s="713" t="s">
        <v>847</v>
      </c>
      <c r="C743" s="714" t="s">
        <v>266</v>
      </c>
      <c r="D743" s="716" t="s">
        <v>805</v>
      </c>
      <c r="E743" s="716" t="s">
        <v>6</v>
      </c>
      <c r="F743" s="716" t="s">
        <v>630</v>
      </c>
      <c r="G743" s="721" t="s">
        <v>238</v>
      </c>
      <c r="H743" s="722"/>
      <c r="I743" s="722"/>
      <c r="J743" s="722"/>
      <c r="K743" s="722"/>
      <c r="L743" s="722"/>
      <c r="M743" s="722"/>
      <c r="N743" s="722"/>
      <c r="O743" s="722"/>
      <c r="P743" s="722"/>
      <c r="Q743" s="722"/>
      <c r="R743" s="722"/>
      <c r="S743" s="114"/>
      <c r="T743" s="705" t="s">
        <v>632</v>
      </c>
      <c r="U743" s="729" t="s">
        <v>633</v>
      </c>
      <c r="V743" s="729"/>
      <c r="W743" s="729"/>
      <c r="X743" s="729"/>
      <c r="Y743" s="729"/>
      <c r="Z743" s="729"/>
      <c r="AA743" s="729"/>
      <c r="AB743" s="729"/>
      <c r="AC743" s="729"/>
      <c r="AD743" s="729"/>
      <c r="AE743" s="729"/>
      <c r="AF743" s="705" t="s">
        <v>634</v>
      </c>
      <c r="AG743" s="711" t="s">
        <v>635</v>
      </c>
    </row>
    <row r="744" spans="2:33" ht="13.15" customHeight="1" x14ac:dyDescent="0.2">
      <c r="B744" s="672"/>
      <c r="C744" s="715"/>
      <c r="D744" s="717"/>
      <c r="E744" s="717"/>
      <c r="F744" s="717"/>
      <c r="G744" s="723" t="s">
        <v>239</v>
      </c>
      <c r="H744" s="726" t="s">
        <v>240</v>
      </c>
      <c r="I744" s="726" t="s">
        <v>241</v>
      </c>
      <c r="J744" s="726" t="s">
        <v>243</v>
      </c>
      <c r="K744" s="726" t="s">
        <v>242</v>
      </c>
      <c r="L744" s="726" t="s">
        <v>248</v>
      </c>
      <c r="M744" s="726" t="s">
        <v>249</v>
      </c>
      <c r="N744" s="726" t="s">
        <v>247</v>
      </c>
      <c r="O744" s="726" t="s">
        <v>246</v>
      </c>
      <c r="P744" s="726" t="s">
        <v>245</v>
      </c>
      <c r="Q744" s="726" t="s">
        <v>244</v>
      </c>
      <c r="R744" s="730" t="s">
        <v>250</v>
      </c>
      <c r="S744" s="723" t="s">
        <v>636</v>
      </c>
      <c r="T744" s="706" t="s">
        <v>269</v>
      </c>
      <c r="U744" s="708" t="s">
        <v>270</v>
      </c>
      <c r="V744" s="708" t="s">
        <v>240</v>
      </c>
      <c r="W744" s="708" t="s">
        <v>271</v>
      </c>
      <c r="X744" s="708" t="s">
        <v>272</v>
      </c>
      <c r="Y744" s="708" t="s">
        <v>273</v>
      </c>
      <c r="Z744" s="708" t="s">
        <v>274</v>
      </c>
      <c r="AA744" s="708" t="s">
        <v>275</v>
      </c>
      <c r="AB744" s="708" t="s">
        <v>276</v>
      </c>
      <c r="AC744" s="708" t="s">
        <v>277</v>
      </c>
      <c r="AD744" s="708" t="s">
        <v>278</v>
      </c>
      <c r="AE744" s="718" t="s">
        <v>279</v>
      </c>
      <c r="AF744" s="706"/>
      <c r="AG744" s="712"/>
    </row>
    <row r="745" spans="2:33" ht="39" customHeight="1" x14ac:dyDescent="0.2">
      <c r="B745" s="672"/>
      <c r="C745" s="715"/>
      <c r="D745" s="717"/>
      <c r="E745" s="717"/>
      <c r="F745" s="717"/>
      <c r="G745" s="724"/>
      <c r="H745" s="727"/>
      <c r="I745" s="727"/>
      <c r="J745" s="727"/>
      <c r="K745" s="727"/>
      <c r="L745" s="727"/>
      <c r="M745" s="727"/>
      <c r="N745" s="727"/>
      <c r="O745" s="727"/>
      <c r="P745" s="727"/>
      <c r="Q745" s="727"/>
      <c r="R745" s="731"/>
      <c r="S745" s="724"/>
      <c r="T745" s="706"/>
      <c r="U745" s="709"/>
      <c r="V745" s="709"/>
      <c r="W745" s="709"/>
      <c r="X745" s="709"/>
      <c r="Y745" s="709"/>
      <c r="Z745" s="709"/>
      <c r="AA745" s="709"/>
      <c r="AB745" s="709"/>
      <c r="AC745" s="709"/>
      <c r="AD745" s="709"/>
      <c r="AE745" s="719"/>
      <c r="AF745" s="706"/>
      <c r="AG745" s="712"/>
    </row>
    <row r="746" spans="2:33" ht="61.15" customHeight="1" thickBot="1" x14ac:dyDescent="0.25">
      <c r="B746" s="672"/>
      <c r="C746" s="715"/>
      <c r="D746" s="717"/>
      <c r="E746" s="717"/>
      <c r="F746" s="717"/>
      <c r="G746" s="725"/>
      <c r="H746" s="728"/>
      <c r="I746" s="728"/>
      <c r="J746" s="728"/>
      <c r="K746" s="728"/>
      <c r="L746" s="728"/>
      <c r="M746" s="728"/>
      <c r="N746" s="728"/>
      <c r="O746" s="728"/>
      <c r="P746" s="728"/>
      <c r="Q746" s="728"/>
      <c r="R746" s="732"/>
      <c r="S746" s="725"/>
      <c r="T746" s="706"/>
      <c r="U746" s="710"/>
      <c r="V746" s="710"/>
      <c r="W746" s="710"/>
      <c r="X746" s="710"/>
      <c r="Y746" s="710"/>
      <c r="Z746" s="710"/>
      <c r="AA746" s="710"/>
      <c r="AB746" s="710"/>
      <c r="AC746" s="710"/>
      <c r="AD746" s="710"/>
      <c r="AE746" s="720"/>
      <c r="AF746" s="707"/>
      <c r="AG746" s="712"/>
    </row>
    <row r="747" spans="2:33" ht="25.15" customHeight="1" x14ac:dyDescent="0.55000000000000004">
      <c r="B747" s="49" t="s">
        <v>737</v>
      </c>
      <c r="C747" s="176" t="s">
        <v>1930</v>
      </c>
      <c r="D747" s="43"/>
      <c r="E747" s="41">
        <v>100</v>
      </c>
      <c r="F747" s="41">
        <f>(D747*E747)/100</f>
        <v>0</v>
      </c>
      <c r="G747" s="66"/>
      <c r="H747" s="67"/>
      <c r="I747" s="67"/>
      <c r="J747" s="67"/>
      <c r="K747" s="67"/>
      <c r="L747" s="67"/>
      <c r="M747" s="67"/>
      <c r="N747" s="67"/>
      <c r="O747" s="67"/>
      <c r="P747" s="67"/>
      <c r="Q747" s="67">
        <v>550000000</v>
      </c>
      <c r="R747" s="68">
        <f>SUM(G747:Q747)</f>
        <v>550000000</v>
      </c>
      <c r="S747" s="115">
        <f t="shared" ref="S747:S751" si="432">IF(R747&gt;T747,0,T747-R747)</f>
        <v>0</v>
      </c>
      <c r="T747" s="38">
        <f>D747</f>
        <v>0</v>
      </c>
      <c r="U747" s="69">
        <v>0</v>
      </c>
      <c r="V747" s="70">
        <v>0</v>
      </c>
      <c r="W747" s="70">
        <v>0.94</v>
      </c>
      <c r="X747" s="70">
        <v>0.94</v>
      </c>
      <c r="Y747" s="70">
        <f>1-0.12</f>
        <v>0.88</v>
      </c>
      <c r="Z747" s="70">
        <f>1-0.15</f>
        <v>0.85</v>
      </c>
      <c r="AA747" s="70">
        <f>1-0.25</f>
        <v>0.75</v>
      </c>
      <c r="AB747" s="70">
        <f>1-0.15</f>
        <v>0.85</v>
      </c>
      <c r="AC747" s="70">
        <f>1-0.25</f>
        <v>0.75</v>
      </c>
      <c r="AD747" s="70">
        <f>1-0.15</f>
        <v>0.85</v>
      </c>
      <c r="AE747" s="71">
        <f>1-0.3</f>
        <v>0.7</v>
      </c>
      <c r="AF747" s="72">
        <f>IF(T747&gt;R747,(R747*0.7),T747*0.7)</f>
        <v>0</v>
      </c>
      <c r="AG747" s="117">
        <f>IF(G747&gt;0,T747-G747,D747-AF747)</f>
        <v>0</v>
      </c>
    </row>
    <row r="748" spans="2:33" ht="25.15" customHeight="1" thickBot="1" x14ac:dyDescent="0.6">
      <c r="B748" s="51" t="s">
        <v>738</v>
      </c>
      <c r="C748" s="177" t="s">
        <v>1931</v>
      </c>
      <c r="D748" s="44">
        <v>12681800591578</v>
      </c>
      <c r="E748" s="42">
        <v>100</v>
      </c>
      <c r="F748" s="42">
        <f t="shared" ref="F748:F751" si="433">(D748*E748)/100</f>
        <v>12681800591578</v>
      </c>
      <c r="G748" s="39">
        <v>25000000</v>
      </c>
      <c r="H748" s="36"/>
      <c r="I748" s="36"/>
      <c r="J748" s="36"/>
      <c r="K748" s="36"/>
      <c r="L748" s="36"/>
      <c r="M748" s="36"/>
      <c r="N748" s="36"/>
      <c r="O748" s="36"/>
      <c r="P748" s="36"/>
      <c r="Q748" s="36"/>
      <c r="R748" s="37">
        <f t="shared" ref="R748:R751" si="434">SUM(G748:Q748)</f>
        <v>25000000</v>
      </c>
      <c r="S748" s="115">
        <f t="shared" si="432"/>
        <v>12681775591578</v>
      </c>
      <c r="T748" s="38">
        <f>D748</f>
        <v>12681800591578</v>
      </c>
      <c r="U748" s="34">
        <v>0</v>
      </c>
      <c r="V748" s="33">
        <v>0</v>
      </c>
      <c r="W748" s="33">
        <v>0.94</v>
      </c>
      <c r="X748" s="33">
        <v>0.94</v>
      </c>
      <c r="Y748" s="33">
        <f t="shared" ref="Y748:Y751" si="435">1-0.12</f>
        <v>0.88</v>
      </c>
      <c r="Z748" s="33">
        <f t="shared" ref="Z748:Z751" si="436">1-0.15</f>
        <v>0.85</v>
      </c>
      <c r="AA748" s="33">
        <f t="shared" ref="AA748:AA751" si="437">1-0.25</f>
        <v>0.75</v>
      </c>
      <c r="AB748" s="33">
        <f t="shared" ref="AB748:AB751" si="438">1-0.15</f>
        <v>0.85</v>
      </c>
      <c r="AC748" s="33">
        <f t="shared" ref="AC748:AC751" si="439">1-0.25</f>
        <v>0.75</v>
      </c>
      <c r="AD748" s="33">
        <f t="shared" ref="AD748:AD751" si="440">1-0.15</f>
        <v>0.85</v>
      </c>
      <c r="AE748" s="35">
        <f t="shared" ref="AE748:AE751" si="441">1-0.3</f>
        <v>0.7</v>
      </c>
      <c r="AF748" s="72">
        <f>IF(T748&gt;R748,(R748*0),T748*0)</f>
        <v>0</v>
      </c>
      <c r="AG748" s="73">
        <v>12681800591578</v>
      </c>
    </row>
    <row r="749" spans="2:33" ht="25.15" customHeight="1" thickBot="1" x14ac:dyDescent="0.6">
      <c r="B749" s="51" t="s">
        <v>739</v>
      </c>
      <c r="C749" s="177" t="s">
        <v>1906</v>
      </c>
      <c r="D749" s="44"/>
      <c r="E749" s="42">
        <v>100</v>
      </c>
      <c r="F749" s="42">
        <f t="shared" si="433"/>
        <v>0</v>
      </c>
      <c r="G749" s="39"/>
      <c r="H749" s="36"/>
      <c r="I749" s="36"/>
      <c r="J749" s="36"/>
      <c r="K749" s="36"/>
      <c r="L749" s="36"/>
      <c r="M749" s="36"/>
      <c r="N749" s="36"/>
      <c r="O749" s="36"/>
      <c r="P749" s="36"/>
      <c r="Q749" s="36">
        <v>500000000</v>
      </c>
      <c r="R749" s="37">
        <f t="shared" si="434"/>
        <v>500000000</v>
      </c>
      <c r="S749" s="115">
        <f t="shared" si="432"/>
        <v>0</v>
      </c>
      <c r="T749" s="38">
        <f>D749</f>
        <v>0</v>
      </c>
      <c r="U749" s="34">
        <v>0</v>
      </c>
      <c r="V749" s="33">
        <v>0</v>
      </c>
      <c r="W749" s="33">
        <v>0.94</v>
      </c>
      <c r="X749" s="33">
        <v>0.94</v>
      </c>
      <c r="Y749" s="33">
        <f t="shared" si="435"/>
        <v>0.88</v>
      </c>
      <c r="Z749" s="33">
        <f t="shared" si="436"/>
        <v>0.85</v>
      </c>
      <c r="AA749" s="33">
        <f t="shared" si="437"/>
        <v>0.75</v>
      </c>
      <c r="AB749" s="33">
        <f t="shared" si="438"/>
        <v>0.85</v>
      </c>
      <c r="AC749" s="33">
        <f t="shared" si="439"/>
        <v>0.75</v>
      </c>
      <c r="AD749" s="33">
        <f t="shared" si="440"/>
        <v>0.85</v>
      </c>
      <c r="AE749" s="35">
        <f t="shared" si="441"/>
        <v>0.7</v>
      </c>
      <c r="AF749" s="72">
        <f>IF(T749&gt;R749,(R749*0.7),T749*0.7)</f>
        <v>0</v>
      </c>
      <c r="AG749" s="73">
        <f>D749-AF749</f>
        <v>0</v>
      </c>
    </row>
    <row r="750" spans="2:33" ht="25.15" customHeight="1" thickBot="1" x14ac:dyDescent="0.6">
      <c r="B750" s="51" t="s">
        <v>740</v>
      </c>
      <c r="C750" s="177" t="s">
        <v>1932</v>
      </c>
      <c r="D750" s="44"/>
      <c r="E750" s="42">
        <v>100</v>
      </c>
      <c r="F750" s="42">
        <f t="shared" si="433"/>
        <v>0</v>
      </c>
      <c r="G750" s="36"/>
      <c r="H750" s="36"/>
      <c r="I750" s="36"/>
      <c r="J750" s="36"/>
      <c r="K750" s="36">
        <v>130000000</v>
      </c>
      <c r="L750" s="36"/>
      <c r="M750" s="36"/>
      <c r="N750" s="36"/>
      <c r="O750" s="36"/>
      <c r="P750" s="36"/>
      <c r="Q750" s="36"/>
      <c r="R750" s="37">
        <f t="shared" si="434"/>
        <v>130000000</v>
      </c>
      <c r="S750" s="115">
        <f t="shared" si="432"/>
        <v>0</v>
      </c>
      <c r="T750" s="38">
        <f>D750</f>
        <v>0</v>
      </c>
      <c r="U750" s="34">
        <v>0</v>
      </c>
      <c r="V750" s="33">
        <v>0</v>
      </c>
      <c r="W750" s="33">
        <v>0.94</v>
      </c>
      <c r="X750" s="33">
        <v>0.94</v>
      </c>
      <c r="Y750" s="33">
        <f t="shared" si="435"/>
        <v>0.88</v>
      </c>
      <c r="Z750" s="33">
        <f t="shared" si="436"/>
        <v>0.85</v>
      </c>
      <c r="AA750" s="33">
        <f t="shared" si="437"/>
        <v>0.75</v>
      </c>
      <c r="AB750" s="33">
        <f t="shared" si="438"/>
        <v>0.85</v>
      </c>
      <c r="AC750" s="33">
        <f t="shared" si="439"/>
        <v>0.75</v>
      </c>
      <c r="AD750" s="33">
        <f t="shared" si="440"/>
        <v>0.85</v>
      </c>
      <c r="AE750" s="35">
        <f t="shared" si="441"/>
        <v>0.7</v>
      </c>
      <c r="AF750" s="72">
        <f>IF(T750&gt;R750,(R750*0.88),T750*0.88)</f>
        <v>0</v>
      </c>
      <c r="AG750" s="180">
        <f>D750-AF750</f>
        <v>0</v>
      </c>
    </row>
    <row r="751" spans="2:33" ht="21.6" customHeight="1" thickBot="1" x14ac:dyDescent="0.6">
      <c r="B751" s="51" t="s">
        <v>741</v>
      </c>
      <c r="C751" s="177" t="s">
        <v>1947</v>
      </c>
      <c r="D751" s="63"/>
      <c r="E751" s="42">
        <v>100</v>
      </c>
      <c r="F751" s="42">
        <f t="shared" si="433"/>
        <v>0</v>
      </c>
      <c r="G751" s="36"/>
      <c r="H751" s="36"/>
      <c r="I751" s="36"/>
      <c r="J751" s="36"/>
      <c r="K751" s="36"/>
      <c r="L751" s="36"/>
      <c r="M751" s="36"/>
      <c r="N751" s="36"/>
      <c r="O751" s="36"/>
      <c r="P751" s="36"/>
      <c r="Q751" s="36">
        <v>250000000</v>
      </c>
      <c r="R751" s="37">
        <f t="shared" si="434"/>
        <v>250000000</v>
      </c>
      <c r="S751" s="115">
        <f t="shared" si="432"/>
        <v>0</v>
      </c>
      <c r="T751" s="38">
        <f>D751</f>
        <v>0</v>
      </c>
      <c r="U751" s="34">
        <v>0</v>
      </c>
      <c r="V751" s="33">
        <v>0</v>
      </c>
      <c r="W751" s="33">
        <v>0.94</v>
      </c>
      <c r="X751" s="33">
        <v>0.94</v>
      </c>
      <c r="Y751" s="33">
        <f t="shared" si="435"/>
        <v>0.88</v>
      </c>
      <c r="Z751" s="33">
        <f t="shared" si="436"/>
        <v>0.85</v>
      </c>
      <c r="AA751" s="33">
        <f t="shared" si="437"/>
        <v>0.75</v>
      </c>
      <c r="AB751" s="33">
        <f t="shared" si="438"/>
        <v>0.85</v>
      </c>
      <c r="AC751" s="33">
        <f t="shared" si="439"/>
        <v>0.75</v>
      </c>
      <c r="AD751" s="33">
        <f t="shared" si="440"/>
        <v>0.85</v>
      </c>
      <c r="AE751" s="35">
        <f t="shared" si="441"/>
        <v>0.7</v>
      </c>
      <c r="AF751" s="72">
        <f>IF(T751&gt;R751,(R751*0.7),T751*0.7)</f>
        <v>0</v>
      </c>
      <c r="AG751" s="181">
        <f>D751-AF751</f>
        <v>0</v>
      </c>
    </row>
    <row r="752" spans="2:33" ht="21.6" customHeight="1" x14ac:dyDescent="0.55000000000000004">
      <c r="B752" s="49" t="s">
        <v>121</v>
      </c>
      <c r="C752" s="182" t="s">
        <v>742</v>
      </c>
      <c r="D752" s="119"/>
      <c r="E752" s="120"/>
      <c r="F752" s="120"/>
      <c r="G752" s="52"/>
      <c r="H752" s="52"/>
      <c r="I752" s="52"/>
      <c r="J752" s="52"/>
      <c r="K752" s="52"/>
      <c r="L752" s="52"/>
      <c r="M752" s="52"/>
      <c r="N752" s="52"/>
      <c r="O752" s="52"/>
      <c r="P752" s="52"/>
      <c r="Q752" s="52"/>
      <c r="R752" s="53"/>
      <c r="S752" s="53"/>
      <c r="T752" s="54"/>
      <c r="U752" s="53"/>
      <c r="V752" s="53"/>
      <c r="W752" s="53"/>
      <c r="X752" s="53"/>
      <c r="Y752" s="53"/>
      <c r="Z752" s="53"/>
      <c r="AA752" s="53"/>
      <c r="AB752" s="53"/>
      <c r="AC752" s="53"/>
      <c r="AD752" s="53"/>
      <c r="AE752" s="53"/>
      <c r="AF752" s="53"/>
      <c r="AG752" s="183"/>
    </row>
    <row r="753" spans="2:33" ht="21.6" customHeight="1" x14ac:dyDescent="0.55000000000000004">
      <c r="B753" s="50" t="s">
        <v>165</v>
      </c>
      <c r="C753" s="56" t="s">
        <v>743</v>
      </c>
      <c r="D753" s="119"/>
      <c r="E753" s="120"/>
      <c r="F753" s="120"/>
      <c r="G753" s="52"/>
      <c r="H753" s="52"/>
      <c r="I753" s="52"/>
      <c r="J753" s="52"/>
      <c r="K753" s="52"/>
      <c r="L753" s="52"/>
      <c r="M753" s="52"/>
      <c r="N753" s="52"/>
      <c r="O753" s="52"/>
      <c r="P753" s="52"/>
      <c r="Q753" s="52"/>
      <c r="R753" s="53"/>
      <c r="S753" s="53"/>
      <c r="T753" s="54"/>
      <c r="U753" s="53"/>
      <c r="V753" s="53"/>
      <c r="W753" s="53"/>
      <c r="X753" s="53"/>
      <c r="Y753" s="53"/>
      <c r="Z753" s="53"/>
      <c r="AA753" s="53"/>
      <c r="AB753" s="53"/>
      <c r="AC753" s="53"/>
      <c r="AD753" s="53"/>
      <c r="AE753" s="53"/>
      <c r="AF753" s="53"/>
      <c r="AG753" s="184"/>
    </row>
    <row r="754" spans="2:33" ht="21.6" customHeight="1" x14ac:dyDescent="0.55000000000000004">
      <c r="B754" s="50" t="s">
        <v>235</v>
      </c>
      <c r="C754" s="56" t="s">
        <v>744</v>
      </c>
      <c r="D754" s="62"/>
      <c r="E754" s="120"/>
      <c r="F754" s="120"/>
      <c r="G754" s="52"/>
      <c r="H754" s="52"/>
      <c r="I754" s="52"/>
      <c r="J754" s="52"/>
      <c r="K754" s="52"/>
      <c r="L754" s="52"/>
      <c r="M754" s="52"/>
      <c r="N754" s="52"/>
      <c r="O754" s="52"/>
      <c r="P754" s="52"/>
      <c r="Q754" s="52"/>
      <c r="R754" s="53"/>
      <c r="S754" s="53"/>
      <c r="T754" s="54"/>
      <c r="U754" s="53"/>
      <c r="V754" s="53"/>
      <c r="W754" s="53"/>
      <c r="X754" s="53"/>
      <c r="Y754" s="53"/>
      <c r="Z754" s="53"/>
      <c r="AA754" s="53"/>
      <c r="AB754" s="53"/>
      <c r="AC754" s="53"/>
      <c r="AD754" s="53"/>
      <c r="AE754" s="53"/>
      <c r="AF754" s="53"/>
      <c r="AG754" s="184"/>
    </row>
    <row r="755" spans="2:33" ht="21.6" customHeight="1" x14ac:dyDescent="0.55000000000000004">
      <c r="B755" s="50" t="s">
        <v>745</v>
      </c>
      <c r="C755" s="56" t="s">
        <v>746</v>
      </c>
      <c r="D755" s="62"/>
      <c r="E755" s="120"/>
      <c r="F755" s="120"/>
      <c r="G755" s="52"/>
      <c r="H755" s="52"/>
      <c r="I755" s="52"/>
      <c r="J755" s="52"/>
      <c r="K755" s="52"/>
      <c r="L755" s="52"/>
      <c r="M755" s="52"/>
      <c r="N755" s="52"/>
      <c r="O755" s="52"/>
      <c r="P755" s="52"/>
      <c r="Q755" s="52"/>
      <c r="R755" s="53"/>
      <c r="S755" s="53"/>
      <c r="T755" s="54"/>
      <c r="U755" s="53"/>
      <c r="V755" s="53"/>
      <c r="W755" s="53"/>
      <c r="X755" s="53"/>
      <c r="Y755" s="53"/>
      <c r="Z755" s="53"/>
      <c r="AA755" s="53"/>
      <c r="AB755" s="53"/>
      <c r="AC755" s="53"/>
      <c r="AD755" s="53"/>
      <c r="AE755" s="53"/>
      <c r="AF755" s="53"/>
      <c r="AG755" s="184"/>
    </row>
    <row r="756" spans="2:33" ht="21.6" customHeight="1" thickBot="1" x14ac:dyDescent="0.6">
      <c r="B756" s="51" t="s">
        <v>122</v>
      </c>
      <c r="C756" s="57" t="s">
        <v>660</v>
      </c>
      <c r="D756" s="63">
        <f>-(D747+D748+D749+D750+D751+D752+D753+D754+D755)*1.5%</f>
        <v>-190227008873.66998</v>
      </c>
      <c r="E756" s="121"/>
      <c r="F756" s="121"/>
      <c r="G756" s="52"/>
      <c r="H756" s="52"/>
      <c r="I756" s="52"/>
      <c r="J756" s="52"/>
      <c r="K756" s="52"/>
      <c r="L756" s="52"/>
      <c r="M756" s="52"/>
      <c r="N756" s="52"/>
      <c r="O756" s="52"/>
      <c r="P756" s="52"/>
      <c r="Q756" s="52"/>
      <c r="R756" s="53"/>
      <c r="S756" s="53"/>
      <c r="T756" s="54"/>
      <c r="U756" s="53"/>
      <c r="V756" s="53"/>
      <c r="W756" s="53"/>
      <c r="X756" s="53"/>
      <c r="Y756" s="53"/>
      <c r="Z756" s="53"/>
      <c r="AA756" s="53"/>
      <c r="AB756" s="53"/>
      <c r="AC756" s="53"/>
      <c r="AD756" s="53"/>
      <c r="AE756" s="53"/>
      <c r="AF756" s="53"/>
      <c r="AG756" s="185"/>
    </row>
    <row r="757" spans="2:33" ht="35.450000000000003" customHeight="1" thickBot="1" x14ac:dyDescent="0.25">
      <c r="B757" s="48" t="s">
        <v>237</v>
      </c>
      <c r="C757" s="61" t="s">
        <v>811</v>
      </c>
      <c r="D757" s="122">
        <f>SUM(D747:D756)</f>
        <v>12491573582704.33</v>
      </c>
      <c r="E757" s="82"/>
      <c r="F757" s="122">
        <f>SUM(F747:F756)</f>
        <v>12681800591578</v>
      </c>
      <c r="G757" s="14"/>
      <c r="H757" s="14"/>
      <c r="I757" s="14"/>
      <c r="J757" s="14"/>
      <c r="K757" s="14"/>
      <c r="L757" s="14"/>
      <c r="M757" s="14"/>
      <c r="N757" s="14"/>
      <c r="O757" s="14"/>
      <c r="P757" s="14"/>
      <c r="Q757" s="14"/>
      <c r="R757" s="14"/>
      <c r="S757" s="14"/>
      <c r="T757" s="14"/>
      <c r="U757" s="14"/>
      <c r="V757" s="14"/>
      <c r="W757" s="14"/>
      <c r="X757" s="14"/>
      <c r="Y757" s="14"/>
      <c r="Z757" s="14"/>
      <c r="AA757" s="14"/>
      <c r="AB757" s="14"/>
      <c r="AC757" s="14"/>
      <c r="AD757" s="14"/>
      <c r="AE757" s="14"/>
      <c r="AF757" s="14"/>
      <c r="AG757" s="186">
        <f>SUM(AG747:AG756)</f>
        <v>12681800591578</v>
      </c>
    </row>
    <row r="759" spans="2:33" ht="13.5" thickBot="1" x14ac:dyDescent="0.25"/>
    <row r="760" spans="2:33" ht="22.15" customHeight="1" thickBot="1" x14ac:dyDescent="0.6">
      <c r="B760" s="713" t="s">
        <v>847</v>
      </c>
      <c r="C760" s="714" t="s">
        <v>266</v>
      </c>
      <c r="D760" s="716" t="s">
        <v>805</v>
      </c>
      <c r="E760" s="716" t="s">
        <v>6</v>
      </c>
      <c r="F760" s="716" t="s">
        <v>630</v>
      </c>
      <c r="G760" s="721" t="s">
        <v>238</v>
      </c>
      <c r="H760" s="722"/>
      <c r="I760" s="722"/>
      <c r="J760" s="722"/>
      <c r="K760" s="722"/>
      <c r="L760" s="722"/>
      <c r="M760" s="722"/>
      <c r="N760" s="722"/>
      <c r="O760" s="722"/>
      <c r="P760" s="722"/>
      <c r="Q760" s="722"/>
      <c r="R760" s="722"/>
      <c r="S760" s="114"/>
      <c r="T760" s="705" t="s">
        <v>632</v>
      </c>
      <c r="U760" s="729" t="s">
        <v>633</v>
      </c>
      <c r="V760" s="729"/>
      <c r="W760" s="729"/>
      <c r="X760" s="729"/>
      <c r="Y760" s="729"/>
      <c r="Z760" s="729"/>
      <c r="AA760" s="729"/>
      <c r="AB760" s="729"/>
      <c r="AC760" s="729"/>
      <c r="AD760" s="729"/>
      <c r="AE760" s="729"/>
      <c r="AF760" s="705" t="s">
        <v>634</v>
      </c>
      <c r="AG760" s="711" t="s">
        <v>635</v>
      </c>
    </row>
    <row r="761" spans="2:33" ht="13.15" customHeight="1" x14ac:dyDescent="0.2">
      <c r="B761" s="672"/>
      <c r="C761" s="715"/>
      <c r="D761" s="717"/>
      <c r="E761" s="717"/>
      <c r="F761" s="717"/>
      <c r="G761" s="723" t="s">
        <v>239</v>
      </c>
      <c r="H761" s="726" t="s">
        <v>240</v>
      </c>
      <c r="I761" s="726" t="s">
        <v>241</v>
      </c>
      <c r="J761" s="726" t="s">
        <v>243</v>
      </c>
      <c r="K761" s="726" t="s">
        <v>242</v>
      </c>
      <c r="L761" s="726" t="s">
        <v>248</v>
      </c>
      <c r="M761" s="726" t="s">
        <v>249</v>
      </c>
      <c r="N761" s="726" t="s">
        <v>247</v>
      </c>
      <c r="O761" s="726" t="s">
        <v>246</v>
      </c>
      <c r="P761" s="726" t="s">
        <v>245</v>
      </c>
      <c r="Q761" s="726" t="s">
        <v>244</v>
      </c>
      <c r="R761" s="730" t="s">
        <v>250</v>
      </c>
      <c r="S761" s="723" t="s">
        <v>636</v>
      </c>
      <c r="T761" s="706" t="s">
        <v>269</v>
      </c>
      <c r="U761" s="708" t="s">
        <v>270</v>
      </c>
      <c r="V761" s="708" t="s">
        <v>240</v>
      </c>
      <c r="W761" s="708" t="s">
        <v>271</v>
      </c>
      <c r="X761" s="708" t="s">
        <v>272</v>
      </c>
      <c r="Y761" s="708" t="s">
        <v>273</v>
      </c>
      <c r="Z761" s="708" t="s">
        <v>274</v>
      </c>
      <c r="AA761" s="708" t="s">
        <v>275</v>
      </c>
      <c r="AB761" s="708" t="s">
        <v>276</v>
      </c>
      <c r="AC761" s="708" t="s">
        <v>277</v>
      </c>
      <c r="AD761" s="708" t="s">
        <v>278</v>
      </c>
      <c r="AE761" s="718" t="s">
        <v>279</v>
      </c>
      <c r="AF761" s="706"/>
      <c r="AG761" s="712"/>
    </row>
    <row r="762" spans="2:33" ht="39" customHeight="1" x14ac:dyDescent="0.2">
      <c r="B762" s="672"/>
      <c r="C762" s="715"/>
      <c r="D762" s="717"/>
      <c r="E762" s="717"/>
      <c r="F762" s="717"/>
      <c r="G762" s="724"/>
      <c r="H762" s="727"/>
      <c r="I762" s="727"/>
      <c r="J762" s="727"/>
      <c r="K762" s="727"/>
      <c r="L762" s="727"/>
      <c r="M762" s="727"/>
      <c r="N762" s="727"/>
      <c r="O762" s="727"/>
      <c r="P762" s="727"/>
      <c r="Q762" s="727"/>
      <c r="R762" s="731"/>
      <c r="S762" s="724"/>
      <c r="T762" s="706"/>
      <c r="U762" s="709"/>
      <c r="V762" s="709"/>
      <c r="W762" s="709"/>
      <c r="X762" s="709"/>
      <c r="Y762" s="709"/>
      <c r="Z762" s="709"/>
      <c r="AA762" s="709"/>
      <c r="AB762" s="709"/>
      <c r="AC762" s="709"/>
      <c r="AD762" s="709"/>
      <c r="AE762" s="719"/>
      <c r="AF762" s="706"/>
      <c r="AG762" s="712"/>
    </row>
    <row r="763" spans="2:33" ht="61.15" customHeight="1" thickBot="1" x14ac:dyDescent="0.25">
      <c r="B763" s="672"/>
      <c r="C763" s="715"/>
      <c r="D763" s="717"/>
      <c r="E763" s="717"/>
      <c r="F763" s="717"/>
      <c r="G763" s="725"/>
      <c r="H763" s="728"/>
      <c r="I763" s="728"/>
      <c r="J763" s="728"/>
      <c r="K763" s="728"/>
      <c r="L763" s="728"/>
      <c r="M763" s="728"/>
      <c r="N763" s="728"/>
      <c r="O763" s="728"/>
      <c r="P763" s="728"/>
      <c r="Q763" s="728"/>
      <c r="R763" s="732"/>
      <c r="S763" s="725"/>
      <c r="T763" s="706"/>
      <c r="U763" s="710"/>
      <c r="V763" s="710"/>
      <c r="W763" s="710"/>
      <c r="X763" s="710"/>
      <c r="Y763" s="710"/>
      <c r="Z763" s="710"/>
      <c r="AA763" s="710"/>
      <c r="AB763" s="710"/>
      <c r="AC763" s="710"/>
      <c r="AD763" s="710"/>
      <c r="AE763" s="720"/>
      <c r="AF763" s="707"/>
      <c r="AG763" s="712"/>
    </row>
    <row r="764" spans="2:33" ht="25.15" customHeight="1" x14ac:dyDescent="0.55000000000000004">
      <c r="B764" s="49" t="s">
        <v>748</v>
      </c>
      <c r="C764" s="182" t="s">
        <v>1948</v>
      </c>
      <c r="D764" s="43"/>
      <c r="E764" s="41">
        <v>100</v>
      </c>
      <c r="F764" s="41">
        <f>(D764*E764)/100</f>
        <v>0</v>
      </c>
      <c r="G764" s="66"/>
      <c r="H764" s="67"/>
      <c r="I764" s="67"/>
      <c r="J764" s="67"/>
      <c r="K764" s="67"/>
      <c r="L764" s="67"/>
      <c r="M764" s="67"/>
      <c r="N764" s="67"/>
      <c r="O764" s="67"/>
      <c r="P764" s="67"/>
      <c r="Q764" s="67">
        <v>550000000</v>
      </c>
      <c r="R764" s="68">
        <f>SUM(G764:Q764)</f>
        <v>550000000</v>
      </c>
      <c r="S764" s="115">
        <f t="shared" ref="S764:S768" si="442">IF(R764&gt;T764,0,T764-R764)</f>
        <v>0</v>
      </c>
      <c r="T764" s="38">
        <f>D764</f>
        <v>0</v>
      </c>
      <c r="U764" s="69">
        <v>0</v>
      </c>
      <c r="V764" s="70">
        <v>0</v>
      </c>
      <c r="W764" s="70">
        <v>0.94</v>
      </c>
      <c r="X764" s="70">
        <v>0.94</v>
      </c>
      <c r="Y764" s="70">
        <f>1-0.12</f>
        <v>0.88</v>
      </c>
      <c r="Z764" s="70">
        <f>1-0.15</f>
        <v>0.85</v>
      </c>
      <c r="AA764" s="70">
        <f>1-0.25</f>
        <v>0.75</v>
      </c>
      <c r="AB764" s="70">
        <f>1-0.15</f>
        <v>0.85</v>
      </c>
      <c r="AC764" s="70">
        <f>1-0.25</f>
        <v>0.75</v>
      </c>
      <c r="AD764" s="70">
        <f>1-0.15</f>
        <v>0.85</v>
      </c>
      <c r="AE764" s="71">
        <f>1-0.3</f>
        <v>0.7</v>
      </c>
      <c r="AF764" s="72">
        <f>IF(T764&gt;R764,(R764*0.7),T764*0.7)</f>
        <v>0</v>
      </c>
      <c r="AG764" s="117">
        <f>IF(G764&gt;0,T764-G764,D764-AF764)</f>
        <v>0</v>
      </c>
    </row>
    <row r="765" spans="2:33" ht="25.15" customHeight="1" thickBot="1" x14ac:dyDescent="0.6">
      <c r="B765" s="51" t="s">
        <v>749</v>
      </c>
      <c r="C765" s="177" t="s">
        <v>1933</v>
      </c>
      <c r="D765" s="44">
        <v>27883202570</v>
      </c>
      <c r="E765" s="42">
        <v>100</v>
      </c>
      <c r="F765" s="42">
        <f t="shared" ref="F765:F768" si="443">(D765*E765)/100</f>
        <v>27883202570</v>
      </c>
      <c r="G765" s="39"/>
      <c r="H765" s="36"/>
      <c r="I765" s="36"/>
      <c r="J765" s="36"/>
      <c r="K765" s="36">
        <v>350000000</v>
      </c>
      <c r="L765" s="36"/>
      <c r="M765" s="36"/>
      <c r="N765" s="36"/>
      <c r="O765" s="36"/>
      <c r="P765" s="36"/>
      <c r="Q765" s="36"/>
      <c r="R765" s="37">
        <f t="shared" ref="R765:R768" si="444">SUM(G765:Q765)</f>
        <v>350000000</v>
      </c>
      <c r="S765" s="115">
        <f t="shared" si="442"/>
        <v>27533202570</v>
      </c>
      <c r="T765" s="38">
        <f>D765</f>
        <v>27883202570</v>
      </c>
      <c r="U765" s="34">
        <v>0</v>
      </c>
      <c r="V765" s="33">
        <v>0</v>
      </c>
      <c r="W765" s="33">
        <v>0.94</v>
      </c>
      <c r="X765" s="33">
        <v>0.94</v>
      </c>
      <c r="Y765" s="33">
        <f t="shared" ref="Y765:Y768" si="445">1-0.12</f>
        <v>0.88</v>
      </c>
      <c r="Z765" s="33">
        <f t="shared" ref="Z765:Z768" si="446">1-0.15</f>
        <v>0.85</v>
      </c>
      <c r="AA765" s="33">
        <f t="shared" ref="AA765:AA768" si="447">1-0.25</f>
        <v>0.75</v>
      </c>
      <c r="AB765" s="33">
        <f t="shared" ref="AB765:AB768" si="448">1-0.15</f>
        <v>0.85</v>
      </c>
      <c r="AC765" s="33">
        <f t="shared" ref="AC765:AC768" si="449">1-0.25</f>
        <v>0.75</v>
      </c>
      <c r="AD765" s="33">
        <f t="shared" ref="AD765:AD768" si="450">1-0.15</f>
        <v>0.85</v>
      </c>
      <c r="AE765" s="35">
        <f t="shared" ref="AE765:AE768" si="451">1-0.3</f>
        <v>0.7</v>
      </c>
      <c r="AF765" s="72">
        <v>0</v>
      </c>
      <c r="AG765" s="73">
        <v>27883202570</v>
      </c>
    </row>
    <row r="766" spans="2:33" ht="25.15" customHeight="1" thickBot="1" x14ac:dyDescent="0.6">
      <c r="B766" s="187" t="s">
        <v>750</v>
      </c>
      <c r="C766" s="188" t="s">
        <v>1911</v>
      </c>
      <c r="D766" s="189"/>
      <c r="E766" s="189">
        <v>100</v>
      </c>
      <c r="F766" s="189">
        <f t="shared" si="443"/>
        <v>0</v>
      </c>
      <c r="G766" s="39"/>
      <c r="H766" s="36"/>
      <c r="I766" s="36">
        <v>600000000</v>
      </c>
      <c r="J766" s="36"/>
      <c r="K766" s="36"/>
      <c r="L766" s="36"/>
      <c r="M766" s="36"/>
      <c r="N766" s="36"/>
      <c r="O766" s="36"/>
      <c r="P766" s="36"/>
      <c r="Q766" s="36"/>
      <c r="R766" s="37">
        <f t="shared" si="444"/>
        <v>600000000</v>
      </c>
      <c r="S766" s="115">
        <f t="shared" si="442"/>
        <v>0</v>
      </c>
      <c r="T766" s="38">
        <f>D766</f>
        <v>0</v>
      </c>
      <c r="U766" s="34">
        <v>0</v>
      </c>
      <c r="V766" s="33">
        <v>0</v>
      </c>
      <c r="W766" s="33">
        <v>0.94</v>
      </c>
      <c r="X766" s="33">
        <v>0.94</v>
      </c>
      <c r="Y766" s="33">
        <f t="shared" si="445"/>
        <v>0.88</v>
      </c>
      <c r="Z766" s="33">
        <f t="shared" si="446"/>
        <v>0.85</v>
      </c>
      <c r="AA766" s="33">
        <f t="shared" si="447"/>
        <v>0.75</v>
      </c>
      <c r="AB766" s="33">
        <f t="shared" si="448"/>
        <v>0.85</v>
      </c>
      <c r="AC766" s="33">
        <f t="shared" si="449"/>
        <v>0.75</v>
      </c>
      <c r="AD766" s="33">
        <f t="shared" si="450"/>
        <v>0.85</v>
      </c>
      <c r="AE766" s="35">
        <f t="shared" si="451"/>
        <v>0.7</v>
      </c>
      <c r="AF766" s="72">
        <f>IF(T766&gt;R766,(R766*0.94),T766*0.94)</f>
        <v>0</v>
      </c>
      <c r="AG766" s="73">
        <f>D766-AF766</f>
        <v>0</v>
      </c>
    </row>
    <row r="767" spans="2:33" ht="25.15" customHeight="1" thickBot="1" x14ac:dyDescent="0.6">
      <c r="B767" s="187" t="s">
        <v>751</v>
      </c>
      <c r="C767" s="190" t="s">
        <v>1912</v>
      </c>
      <c r="D767" s="191"/>
      <c r="E767" s="189">
        <v>100</v>
      </c>
      <c r="F767" s="189">
        <f t="shared" si="443"/>
        <v>0</v>
      </c>
      <c r="G767" s="39">
        <v>25000000</v>
      </c>
      <c r="H767" s="36"/>
      <c r="I767" s="36"/>
      <c r="J767" s="36"/>
      <c r="K767" s="36"/>
      <c r="L767" s="36"/>
      <c r="M767" s="36"/>
      <c r="N767" s="36"/>
      <c r="O767" s="36"/>
      <c r="P767" s="36"/>
      <c r="Q767" s="36"/>
      <c r="R767" s="37">
        <f t="shared" si="444"/>
        <v>25000000</v>
      </c>
      <c r="S767" s="115">
        <f t="shared" si="442"/>
        <v>0</v>
      </c>
      <c r="T767" s="38">
        <f>D767</f>
        <v>0</v>
      </c>
      <c r="U767" s="34">
        <v>0</v>
      </c>
      <c r="V767" s="33">
        <v>0</v>
      </c>
      <c r="W767" s="33">
        <v>0.94</v>
      </c>
      <c r="X767" s="33">
        <v>0.94</v>
      </c>
      <c r="Y767" s="33">
        <f t="shared" si="445"/>
        <v>0.88</v>
      </c>
      <c r="Z767" s="33">
        <f t="shared" si="446"/>
        <v>0.85</v>
      </c>
      <c r="AA767" s="33">
        <f t="shared" si="447"/>
        <v>0.75</v>
      </c>
      <c r="AB767" s="33">
        <f t="shared" si="448"/>
        <v>0.85</v>
      </c>
      <c r="AC767" s="33">
        <f t="shared" si="449"/>
        <v>0.75</v>
      </c>
      <c r="AD767" s="33">
        <f t="shared" si="450"/>
        <v>0.85</v>
      </c>
      <c r="AE767" s="35">
        <f t="shared" si="451"/>
        <v>0.7</v>
      </c>
      <c r="AF767" s="72">
        <f>IF(T767&gt;R767,(R767*0),T767*0)</f>
        <v>0</v>
      </c>
      <c r="AG767" s="73"/>
    </row>
    <row r="768" spans="2:33" ht="25.15" customHeight="1" thickBot="1" x14ac:dyDescent="0.6">
      <c r="B768" s="187" t="s">
        <v>752</v>
      </c>
      <c r="C768" s="192" t="s">
        <v>1935</v>
      </c>
      <c r="D768" s="191"/>
      <c r="E768" s="189">
        <v>100</v>
      </c>
      <c r="F768" s="189">
        <f t="shared" si="443"/>
        <v>0</v>
      </c>
      <c r="G768" s="39"/>
      <c r="H768" s="36"/>
      <c r="I768" s="36"/>
      <c r="J768" s="36"/>
      <c r="K768" s="36"/>
      <c r="L768" s="36"/>
      <c r="M768" s="36">
        <v>100000000</v>
      </c>
      <c r="N768" s="36"/>
      <c r="O768" s="36"/>
      <c r="P768" s="36"/>
      <c r="Q768" s="36"/>
      <c r="R768" s="37">
        <f t="shared" si="444"/>
        <v>100000000</v>
      </c>
      <c r="S768" s="115">
        <f t="shared" si="442"/>
        <v>0</v>
      </c>
      <c r="T768" s="38">
        <f>D768</f>
        <v>0</v>
      </c>
      <c r="U768" s="34">
        <v>0</v>
      </c>
      <c r="V768" s="33">
        <v>0</v>
      </c>
      <c r="W768" s="33">
        <v>0.94</v>
      </c>
      <c r="X768" s="33">
        <v>0.94</v>
      </c>
      <c r="Y768" s="33">
        <f t="shared" si="445"/>
        <v>0.88</v>
      </c>
      <c r="Z768" s="33">
        <f t="shared" si="446"/>
        <v>0.85</v>
      </c>
      <c r="AA768" s="33">
        <f t="shared" si="447"/>
        <v>0.75</v>
      </c>
      <c r="AB768" s="33">
        <f t="shared" si="448"/>
        <v>0.85</v>
      </c>
      <c r="AC768" s="33">
        <f t="shared" si="449"/>
        <v>0.75</v>
      </c>
      <c r="AD768" s="33">
        <f t="shared" si="450"/>
        <v>0.85</v>
      </c>
      <c r="AE768" s="35">
        <f t="shared" si="451"/>
        <v>0.7</v>
      </c>
      <c r="AF768" s="72">
        <f>IF(T768&gt;R768,(R768*0.75),T768*0.75)</f>
        <v>0</v>
      </c>
      <c r="AG768" s="73">
        <f>D768-AF768</f>
        <v>0</v>
      </c>
    </row>
    <row r="769" spans="2:33" ht="25.15" customHeight="1" thickBot="1" x14ac:dyDescent="0.6">
      <c r="B769" s="193" t="s">
        <v>121</v>
      </c>
      <c r="C769" s="194" t="s">
        <v>753</v>
      </c>
      <c r="D769" s="162"/>
      <c r="E769" s="163"/>
      <c r="F769" s="163"/>
      <c r="G769" s="39"/>
      <c r="H769" s="36"/>
      <c r="I769" s="36"/>
      <c r="J769" s="36"/>
      <c r="K769" s="36"/>
      <c r="L769" s="36"/>
      <c r="M769" s="36"/>
      <c r="N769" s="36"/>
      <c r="O769" s="36"/>
      <c r="P769" s="36"/>
      <c r="Q769" s="36"/>
      <c r="R769" s="37"/>
      <c r="S769" s="115"/>
      <c r="T769" s="38"/>
      <c r="U769" s="34"/>
      <c r="V769" s="33"/>
      <c r="W769" s="33"/>
      <c r="X769" s="33"/>
      <c r="Y769" s="33"/>
      <c r="Z769" s="33"/>
      <c r="AA769" s="33"/>
      <c r="AB769" s="33"/>
      <c r="AC769" s="33"/>
      <c r="AD769" s="33"/>
      <c r="AE769" s="35"/>
      <c r="AF769" s="72"/>
      <c r="AG769" s="73"/>
    </row>
    <row r="770" spans="2:33" ht="21.6" customHeight="1" x14ac:dyDescent="0.55000000000000004">
      <c r="B770" s="23" t="s">
        <v>165</v>
      </c>
      <c r="C770" s="169" t="s">
        <v>754</v>
      </c>
      <c r="D770" s="119"/>
      <c r="E770" s="120"/>
      <c r="F770" s="120"/>
      <c r="G770" s="52"/>
      <c r="H770" s="52"/>
      <c r="I770" s="52"/>
      <c r="J770" s="52"/>
      <c r="K770" s="52"/>
      <c r="L770" s="52"/>
      <c r="M770" s="52"/>
      <c r="N770" s="52"/>
      <c r="O770" s="52"/>
      <c r="P770" s="52"/>
      <c r="Q770" s="52"/>
      <c r="R770" s="53"/>
      <c r="S770" s="53"/>
      <c r="T770" s="54"/>
      <c r="U770" s="53"/>
      <c r="V770" s="53"/>
      <c r="W770" s="53"/>
      <c r="X770" s="53"/>
      <c r="Y770" s="53"/>
      <c r="Z770" s="53"/>
      <c r="AA770" s="53"/>
      <c r="AB770" s="53"/>
      <c r="AC770" s="53"/>
      <c r="AD770" s="53"/>
      <c r="AE770" s="53"/>
      <c r="AF770" s="53"/>
      <c r="AG770" s="183"/>
    </row>
    <row r="771" spans="2:33" ht="21.6" customHeight="1" x14ac:dyDescent="0.55000000000000004">
      <c r="B771" s="23" t="s">
        <v>755</v>
      </c>
      <c r="C771" s="169" t="s">
        <v>756</v>
      </c>
      <c r="D771" s="119"/>
      <c r="E771" s="120"/>
      <c r="F771" s="120"/>
      <c r="G771" s="52"/>
      <c r="H771" s="52"/>
      <c r="I771" s="52"/>
      <c r="J771" s="52"/>
      <c r="K771" s="52"/>
      <c r="L771" s="52"/>
      <c r="M771" s="52"/>
      <c r="N771" s="52"/>
      <c r="O771" s="52"/>
      <c r="P771" s="52"/>
      <c r="Q771" s="52"/>
      <c r="R771" s="53"/>
      <c r="S771" s="53"/>
      <c r="T771" s="54"/>
      <c r="U771" s="53"/>
      <c r="V771" s="53"/>
      <c r="W771" s="53"/>
      <c r="X771" s="53"/>
      <c r="Y771" s="53"/>
      <c r="Z771" s="53"/>
      <c r="AA771" s="53"/>
      <c r="AB771" s="53"/>
      <c r="AC771" s="53"/>
      <c r="AD771" s="53"/>
      <c r="AE771" s="53"/>
      <c r="AF771" s="53"/>
      <c r="AG771" s="184"/>
    </row>
    <row r="772" spans="2:33" ht="21.6" customHeight="1" x14ac:dyDescent="0.55000000000000004">
      <c r="B772" s="23" t="s">
        <v>757</v>
      </c>
      <c r="C772" s="169" t="s">
        <v>758</v>
      </c>
      <c r="D772" s="62"/>
      <c r="E772" s="120"/>
      <c r="F772" s="120"/>
      <c r="G772" s="52"/>
      <c r="H772" s="52"/>
      <c r="I772" s="52"/>
      <c r="J772" s="52"/>
      <c r="K772" s="52"/>
      <c r="L772" s="52"/>
      <c r="M772" s="52"/>
      <c r="N772" s="52"/>
      <c r="O772" s="52"/>
      <c r="P772" s="52"/>
      <c r="Q772" s="52"/>
      <c r="R772" s="53"/>
      <c r="S772" s="53"/>
      <c r="T772" s="54"/>
      <c r="U772" s="53"/>
      <c r="V772" s="53"/>
      <c r="W772" s="53"/>
      <c r="X772" s="53"/>
      <c r="Y772" s="53"/>
      <c r="Z772" s="53"/>
      <c r="AA772" s="53"/>
      <c r="AB772" s="53"/>
      <c r="AC772" s="53"/>
      <c r="AD772" s="53"/>
      <c r="AE772" s="53"/>
      <c r="AF772" s="53"/>
      <c r="AG772" s="184"/>
    </row>
    <row r="773" spans="2:33" ht="21.6" customHeight="1" x14ac:dyDescent="0.55000000000000004">
      <c r="B773" s="23" t="s">
        <v>759</v>
      </c>
      <c r="C773" s="169" t="s">
        <v>760</v>
      </c>
      <c r="D773" s="62"/>
      <c r="E773" s="120"/>
      <c r="F773" s="120"/>
      <c r="G773" s="52"/>
      <c r="H773" s="52"/>
      <c r="I773" s="52"/>
      <c r="J773" s="52"/>
      <c r="K773" s="52"/>
      <c r="L773" s="52"/>
      <c r="M773" s="52"/>
      <c r="N773" s="52"/>
      <c r="O773" s="52"/>
      <c r="P773" s="52"/>
      <c r="Q773" s="52"/>
      <c r="R773" s="53"/>
      <c r="S773" s="53"/>
      <c r="T773" s="54"/>
      <c r="U773" s="53"/>
      <c r="V773" s="53"/>
      <c r="W773" s="53"/>
      <c r="X773" s="53"/>
      <c r="Y773" s="53"/>
      <c r="Z773" s="53"/>
      <c r="AA773" s="53"/>
      <c r="AB773" s="53"/>
      <c r="AC773" s="53"/>
      <c r="AD773" s="53"/>
      <c r="AE773" s="53"/>
      <c r="AF773" s="53"/>
      <c r="AG773" s="184"/>
    </row>
    <row r="774" spans="2:33" ht="21.6" customHeight="1" thickBot="1" x14ac:dyDescent="0.6">
      <c r="B774" s="167" t="s">
        <v>122</v>
      </c>
      <c r="C774" s="136" t="s">
        <v>761</v>
      </c>
      <c r="D774" s="63">
        <f>-(D764+D765+D766+D767+D768+D769+D770+D771+D772+D773)*1.5%</f>
        <v>-418248038.55000001</v>
      </c>
      <c r="E774" s="121"/>
      <c r="F774" s="121"/>
      <c r="G774" s="52"/>
      <c r="H774" s="52"/>
      <c r="I774" s="52"/>
      <c r="J774" s="52"/>
      <c r="K774" s="52"/>
      <c r="L774" s="52"/>
      <c r="M774" s="52"/>
      <c r="N774" s="52"/>
      <c r="O774" s="52"/>
      <c r="P774" s="52"/>
      <c r="Q774" s="52"/>
      <c r="R774" s="53"/>
      <c r="S774" s="53"/>
      <c r="T774" s="54"/>
      <c r="U774" s="53"/>
      <c r="V774" s="53"/>
      <c r="W774" s="53"/>
      <c r="X774" s="53"/>
      <c r="Y774" s="53"/>
      <c r="Z774" s="53"/>
      <c r="AA774" s="53"/>
      <c r="AB774" s="53"/>
      <c r="AC774" s="53"/>
      <c r="AD774" s="53"/>
      <c r="AE774" s="53"/>
      <c r="AF774" s="53"/>
      <c r="AG774" s="185"/>
    </row>
    <row r="775" spans="2:33" ht="35.450000000000003" customHeight="1" thickBot="1" x14ac:dyDescent="0.25">
      <c r="B775" s="48" t="s">
        <v>237</v>
      </c>
      <c r="C775" s="61" t="s">
        <v>810</v>
      </c>
      <c r="D775" s="122">
        <f>SUM(D764:D774)</f>
        <v>27464954531.450001</v>
      </c>
      <c r="E775" s="82"/>
      <c r="F775" s="122">
        <f>SUM(F764:F774)</f>
        <v>27883202570</v>
      </c>
      <c r="G775" s="14"/>
      <c r="H775" s="14"/>
      <c r="I775" s="14"/>
      <c r="J775" s="14"/>
      <c r="K775" s="14"/>
      <c r="L775" s="14"/>
      <c r="M775" s="14"/>
      <c r="N775" s="14"/>
      <c r="O775" s="14"/>
      <c r="P775" s="14"/>
      <c r="Q775" s="14"/>
      <c r="R775" s="14"/>
      <c r="S775" s="14"/>
      <c r="T775" s="14"/>
      <c r="U775" s="14"/>
      <c r="V775" s="14"/>
      <c r="W775" s="14"/>
      <c r="X775" s="14"/>
      <c r="Y775" s="14"/>
      <c r="Z775" s="14"/>
      <c r="AA775" s="14"/>
      <c r="AB775" s="14"/>
      <c r="AC775" s="14"/>
      <c r="AD775" s="14"/>
      <c r="AE775" s="14"/>
      <c r="AF775" s="14"/>
      <c r="AG775" s="186">
        <f>SUM(AG764:AG774)</f>
        <v>27883202570</v>
      </c>
    </row>
    <row r="777" spans="2:33" ht="13.5" thickBot="1" x14ac:dyDescent="0.25"/>
    <row r="778" spans="2:33" ht="22.15" customHeight="1" thickBot="1" x14ac:dyDescent="0.6">
      <c r="B778" s="713" t="s">
        <v>847</v>
      </c>
      <c r="C778" s="714" t="s">
        <v>266</v>
      </c>
      <c r="D778" s="716" t="s">
        <v>805</v>
      </c>
      <c r="E778" s="716" t="s">
        <v>6</v>
      </c>
      <c r="F778" s="716" t="s">
        <v>630</v>
      </c>
      <c r="G778" s="721" t="s">
        <v>238</v>
      </c>
      <c r="H778" s="722"/>
      <c r="I778" s="722"/>
      <c r="J778" s="722"/>
      <c r="K778" s="722"/>
      <c r="L778" s="722"/>
      <c r="M778" s="722"/>
      <c r="N778" s="722"/>
      <c r="O778" s="722"/>
      <c r="P778" s="722"/>
      <c r="Q778" s="722"/>
      <c r="R778" s="722"/>
      <c r="S778" s="114"/>
      <c r="T778" s="705" t="s">
        <v>632</v>
      </c>
      <c r="U778" s="729" t="s">
        <v>633</v>
      </c>
      <c r="V778" s="729"/>
      <c r="W778" s="729"/>
      <c r="X778" s="729"/>
      <c r="Y778" s="729"/>
      <c r="Z778" s="729"/>
      <c r="AA778" s="729"/>
      <c r="AB778" s="729"/>
      <c r="AC778" s="729"/>
      <c r="AD778" s="729"/>
      <c r="AE778" s="729"/>
      <c r="AF778" s="705" t="s">
        <v>634</v>
      </c>
      <c r="AG778" s="711" t="s">
        <v>635</v>
      </c>
    </row>
    <row r="779" spans="2:33" ht="13.15" customHeight="1" x14ac:dyDescent="0.2">
      <c r="B779" s="672"/>
      <c r="C779" s="715"/>
      <c r="D779" s="717"/>
      <c r="E779" s="717"/>
      <c r="F779" s="717"/>
      <c r="G779" s="723" t="s">
        <v>239</v>
      </c>
      <c r="H779" s="726" t="s">
        <v>240</v>
      </c>
      <c r="I779" s="726" t="s">
        <v>241</v>
      </c>
      <c r="J779" s="726" t="s">
        <v>243</v>
      </c>
      <c r="K779" s="726" t="s">
        <v>242</v>
      </c>
      <c r="L779" s="726" t="s">
        <v>248</v>
      </c>
      <c r="M779" s="726" t="s">
        <v>249</v>
      </c>
      <c r="N779" s="726" t="s">
        <v>247</v>
      </c>
      <c r="O779" s="726" t="s">
        <v>246</v>
      </c>
      <c r="P779" s="726" t="s">
        <v>245</v>
      </c>
      <c r="Q779" s="726" t="s">
        <v>244</v>
      </c>
      <c r="R779" s="730" t="s">
        <v>250</v>
      </c>
      <c r="S779" s="723" t="s">
        <v>636</v>
      </c>
      <c r="T779" s="706" t="s">
        <v>269</v>
      </c>
      <c r="U779" s="708" t="s">
        <v>270</v>
      </c>
      <c r="V779" s="708" t="s">
        <v>240</v>
      </c>
      <c r="W779" s="708" t="s">
        <v>271</v>
      </c>
      <c r="X779" s="708" t="s">
        <v>272</v>
      </c>
      <c r="Y779" s="708" t="s">
        <v>273</v>
      </c>
      <c r="Z779" s="708" t="s">
        <v>274</v>
      </c>
      <c r="AA779" s="708" t="s">
        <v>275</v>
      </c>
      <c r="AB779" s="708" t="s">
        <v>276</v>
      </c>
      <c r="AC779" s="708" t="s">
        <v>277</v>
      </c>
      <c r="AD779" s="708" t="s">
        <v>278</v>
      </c>
      <c r="AE779" s="718" t="s">
        <v>279</v>
      </c>
      <c r="AF779" s="706"/>
      <c r="AG779" s="712"/>
    </row>
    <row r="780" spans="2:33" ht="39" customHeight="1" x14ac:dyDescent="0.2">
      <c r="B780" s="672"/>
      <c r="C780" s="715"/>
      <c r="D780" s="717"/>
      <c r="E780" s="717"/>
      <c r="F780" s="717"/>
      <c r="G780" s="724"/>
      <c r="H780" s="727"/>
      <c r="I780" s="727"/>
      <c r="J780" s="727"/>
      <c r="K780" s="727"/>
      <c r="L780" s="727"/>
      <c r="M780" s="727"/>
      <c r="N780" s="727"/>
      <c r="O780" s="727"/>
      <c r="P780" s="727"/>
      <c r="Q780" s="727"/>
      <c r="R780" s="731"/>
      <c r="S780" s="724"/>
      <c r="T780" s="706"/>
      <c r="U780" s="709"/>
      <c r="V780" s="709"/>
      <c r="W780" s="709"/>
      <c r="X780" s="709"/>
      <c r="Y780" s="709"/>
      <c r="Z780" s="709"/>
      <c r="AA780" s="709"/>
      <c r="AB780" s="709"/>
      <c r="AC780" s="709"/>
      <c r="AD780" s="709"/>
      <c r="AE780" s="719"/>
      <c r="AF780" s="706"/>
      <c r="AG780" s="712"/>
    </row>
    <row r="781" spans="2:33" ht="61.15" customHeight="1" thickBot="1" x14ac:dyDescent="0.25">
      <c r="B781" s="672"/>
      <c r="C781" s="715"/>
      <c r="D781" s="717"/>
      <c r="E781" s="717"/>
      <c r="F781" s="717"/>
      <c r="G781" s="725"/>
      <c r="H781" s="728"/>
      <c r="I781" s="728"/>
      <c r="J781" s="728"/>
      <c r="K781" s="728"/>
      <c r="L781" s="728"/>
      <c r="M781" s="728"/>
      <c r="N781" s="728"/>
      <c r="O781" s="728"/>
      <c r="P781" s="728"/>
      <c r="Q781" s="728"/>
      <c r="R781" s="732"/>
      <c r="S781" s="725"/>
      <c r="T781" s="706"/>
      <c r="U781" s="710"/>
      <c r="V781" s="710"/>
      <c r="W781" s="710"/>
      <c r="X781" s="710"/>
      <c r="Y781" s="710"/>
      <c r="Z781" s="710"/>
      <c r="AA781" s="710"/>
      <c r="AB781" s="710"/>
      <c r="AC781" s="710"/>
      <c r="AD781" s="710"/>
      <c r="AE781" s="720"/>
      <c r="AF781" s="707"/>
      <c r="AG781" s="712"/>
    </row>
    <row r="782" spans="2:33" ht="25.15" customHeight="1" x14ac:dyDescent="0.55000000000000004">
      <c r="B782" s="49" t="s">
        <v>763</v>
      </c>
      <c r="C782" s="182" t="s">
        <v>1949</v>
      </c>
      <c r="D782" s="43">
        <f>9855244828766-1298699336256</f>
        <v>8556545492510</v>
      </c>
      <c r="E782" s="41">
        <v>100</v>
      </c>
      <c r="F782" s="41">
        <f>(D782*E782)/100</f>
        <v>8556545492510</v>
      </c>
      <c r="G782" s="66"/>
      <c r="H782" s="67"/>
      <c r="I782" s="67"/>
      <c r="J782" s="67"/>
      <c r="K782" s="67"/>
      <c r="L782" s="67"/>
      <c r="M782" s="67"/>
      <c r="N782" s="67"/>
      <c r="O782" s="67"/>
      <c r="P782" s="67"/>
      <c r="Q782" s="67">
        <v>550000000</v>
      </c>
      <c r="R782" s="68">
        <f>SUM(G782:Q782)</f>
        <v>550000000</v>
      </c>
      <c r="S782" s="115">
        <f t="shared" ref="S782:S783" si="452">IF(R782&gt;T782,0,T782-R782)</f>
        <v>8555995492510</v>
      </c>
      <c r="T782" s="38">
        <f>D782</f>
        <v>8556545492510</v>
      </c>
      <c r="U782" s="69">
        <v>0</v>
      </c>
      <c r="V782" s="70">
        <v>0</v>
      </c>
      <c r="W782" s="70">
        <v>0.94</v>
      </c>
      <c r="X782" s="70">
        <v>0.94</v>
      </c>
      <c r="Y782" s="70">
        <f>1-0.12</f>
        <v>0.88</v>
      </c>
      <c r="Z782" s="70">
        <f>1-0.15</f>
        <v>0.85</v>
      </c>
      <c r="AA782" s="70">
        <f>1-0.25</f>
        <v>0.75</v>
      </c>
      <c r="AB782" s="70">
        <f>1-0.15</f>
        <v>0.85</v>
      </c>
      <c r="AC782" s="70">
        <f>1-0.25</f>
        <v>0.75</v>
      </c>
      <c r="AD782" s="70">
        <f>1-0.15</f>
        <v>0.85</v>
      </c>
      <c r="AE782" s="71">
        <f>1-0.3</f>
        <v>0.7</v>
      </c>
      <c r="AF782" s="72">
        <v>0</v>
      </c>
      <c r="AG782" s="117">
        <v>8556545492510</v>
      </c>
    </row>
    <row r="783" spans="2:33" ht="25.15" customHeight="1" thickBot="1" x14ac:dyDescent="0.6">
      <c r="B783" s="51" t="s">
        <v>764</v>
      </c>
      <c r="C783" s="57" t="s">
        <v>1937</v>
      </c>
      <c r="D783" s="44">
        <f>162668744027156-21354273472913</f>
        <v>141314470554243</v>
      </c>
      <c r="E783" s="42">
        <v>100</v>
      </c>
      <c r="F783" s="42">
        <f t="shared" ref="F783" si="453">(D783*E783)/100</f>
        <v>141314470554243</v>
      </c>
      <c r="G783" s="39"/>
      <c r="H783" s="36"/>
      <c r="I783" s="36"/>
      <c r="J783" s="36"/>
      <c r="K783" s="36">
        <v>350000000</v>
      </c>
      <c r="L783" s="36"/>
      <c r="M783" s="36"/>
      <c r="N783" s="36"/>
      <c r="O783" s="36"/>
      <c r="P783" s="36"/>
      <c r="Q783" s="36"/>
      <c r="R783" s="37">
        <f t="shared" ref="R783" si="454">SUM(G783:Q783)</f>
        <v>350000000</v>
      </c>
      <c r="S783" s="115">
        <f t="shared" si="452"/>
        <v>141314120554243</v>
      </c>
      <c r="T783" s="38">
        <f>D783</f>
        <v>141314470554243</v>
      </c>
      <c r="U783" s="34">
        <v>0</v>
      </c>
      <c r="V783" s="33">
        <v>0</v>
      </c>
      <c r="W783" s="33">
        <v>0.94</v>
      </c>
      <c r="X783" s="33">
        <v>0.94</v>
      </c>
      <c r="Y783" s="33">
        <f t="shared" ref="Y783" si="455">1-0.12</f>
        <v>0.88</v>
      </c>
      <c r="Z783" s="33">
        <f t="shared" ref="Z783" si="456">1-0.15</f>
        <v>0.85</v>
      </c>
      <c r="AA783" s="33">
        <f t="shared" ref="AA783" si="457">1-0.25</f>
        <v>0.75</v>
      </c>
      <c r="AB783" s="33">
        <f t="shared" ref="AB783" si="458">1-0.15</f>
        <v>0.85</v>
      </c>
      <c r="AC783" s="33">
        <f t="shared" ref="AC783" si="459">1-0.25</f>
        <v>0.75</v>
      </c>
      <c r="AD783" s="33">
        <f t="shared" ref="AD783" si="460">1-0.15</f>
        <v>0.85</v>
      </c>
      <c r="AE783" s="35">
        <f t="shared" ref="AE783" si="461">1-0.3</f>
        <v>0.7</v>
      </c>
      <c r="AF783" s="72">
        <v>0</v>
      </c>
      <c r="AG783" s="73">
        <v>141314470554243</v>
      </c>
    </row>
    <row r="784" spans="2:33" ht="21.6" customHeight="1" x14ac:dyDescent="0.55000000000000004">
      <c r="B784" s="49" t="s">
        <v>765</v>
      </c>
      <c r="C784" s="182" t="s">
        <v>766</v>
      </c>
      <c r="D784" s="119">
        <v>1012298504174</v>
      </c>
      <c r="E784" s="120"/>
      <c r="F784" s="120"/>
      <c r="G784" s="52"/>
      <c r="H784" s="52"/>
      <c r="I784" s="52"/>
      <c r="J784" s="52"/>
      <c r="K784" s="52"/>
      <c r="L784" s="52"/>
      <c r="M784" s="52"/>
      <c r="N784" s="52"/>
      <c r="O784" s="52"/>
      <c r="P784" s="52"/>
      <c r="Q784" s="52"/>
      <c r="R784" s="53"/>
      <c r="S784" s="53"/>
      <c r="T784" s="54"/>
      <c r="U784" s="53"/>
      <c r="V784" s="53"/>
      <c r="W784" s="53"/>
      <c r="X784" s="53"/>
      <c r="Y784" s="53"/>
      <c r="Z784" s="53"/>
      <c r="AA784" s="53"/>
      <c r="AB784" s="53"/>
      <c r="AC784" s="53"/>
      <c r="AD784" s="53"/>
      <c r="AE784" s="53"/>
      <c r="AF784" s="53"/>
      <c r="AG784" s="58"/>
    </row>
    <row r="785" spans="2:33" ht="21.6" customHeight="1" x14ac:dyDescent="0.55000000000000004">
      <c r="B785" s="50" t="s">
        <v>767</v>
      </c>
      <c r="C785" s="56" t="s">
        <v>768</v>
      </c>
      <c r="D785" s="62"/>
      <c r="E785" s="120"/>
      <c r="F785" s="120"/>
      <c r="G785" s="52"/>
      <c r="H785" s="52"/>
      <c r="I785" s="52"/>
      <c r="J785" s="52"/>
      <c r="K785" s="52"/>
      <c r="L785" s="52"/>
      <c r="M785" s="52"/>
      <c r="N785" s="52"/>
      <c r="O785" s="52"/>
      <c r="P785" s="52"/>
      <c r="Q785" s="52"/>
      <c r="R785" s="53"/>
      <c r="S785" s="53"/>
      <c r="T785" s="54"/>
      <c r="U785" s="53"/>
      <c r="V785" s="53"/>
      <c r="W785" s="53"/>
      <c r="X785" s="53"/>
      <c r="Y785" s="53"/>
      <c r="Z785" s="53"/>
      <c r="AA785" s="53"/>
      <c r="AB785" s="53"/>
      <c r="AC785" s="53"/>
      <c r="AD785" s="53"/>
      <c r="AE785" s="53"/>
      <c r="AF785" s="53"/>
      <c r="AG785" s="58"/>
    </row>
    <row r="786" spans="2:33" ht="21.6" customHeight="1" x14ac:dyDescent="0.55000000000000004">
      <c r="B786" s="50" t="s">
        <v>769</v>
      </c>
      <c r="C786" s="195" t="s">
        <v>770</v>
      </c>
      <c r="D786" s="62">
        <f>-114687847348+15047094897</f>
        <v>-99640752451</v>
      </c>
      <c r="E786" s="120"/>
      <c r="F786" s="120"/>
      <c r="G786" s="52"/>
      <c r="H786" s="52"/>
      <c r="I786" s="52"/>
      <c r="J786" s="52"/>
      <c r="K786" s="52"/>
      <c r="L786" s="52"/>
      <c r="M786" s="52"/>
      <c r="N786" s="52"/>
      <c r="O786" s="52"/>
      <c r="P786" s="52"/>
      <c r="Q786" s="52"/>
      <c r="R786" s="53"/>
      <c r="S786" s="53"/>
      <c r="T786" s="54"/>
      <c r="U786" s="53"/>
      <c r="V786" s="53"/>
      <c r="W786" s="53"/>
      <c r="X786" s="53"/>
      <c r="Y786" s="53"/>
      <c r="Z786" s="53"/>
      <c r="AA786" s="53"/>
      <c r="AB786" s="53"/>
      <c r="AC786" s="53"/>
      <c r="AD786" s="53"/>
      <c r="AE786" s="53"/>
      <c r="AF786" s="53"/>
      <c r="AG786" s="58"/>
    </row>
    <row r="787" spans="2:33" ht="21.6" customHeight="1" thickBot="1" x14ac:dyDescent="0.6">
      <c r="B787" s="51" t="s">
        <v>122</v>
      </c>
      <c r="C787" s="57" t="s">
        <v>771</v>
      </c>
      <c r="D787" s="63">
        <f>-(D782+D783+D784+D785+D786)*1.5%</f>
        <v>-2261755106977.1401</v>
      </c>
      <c r="E787" s="121"/>
      <c r="F787" s="121"/>
      <c r="G787" s="52"/>
      <c r="H787" s="52"/>
      <c r="I787" s="52"/>
      <c r="J787" s="52"/>
      <c r="K787" s="52"/>
      <c r="L787" s="52"/>
      <c r="M787" s="52"/>
      <c r="N787" s="52"/>
      <c r="O787" s="52"/>
      <c r="P787" s="52"/>
      <c r="Q787" s="52"/>
      <c r="R787" s="53"/>
      <c r="S787" s="53"/>
      <c r="T787" s="54"/>
      <c r="U787" s="53"/>
      <c r="V787" s="53"/>
      <c r="W787" s="53"/>
      <c r="X787" s="53"/>
      <c r="Y787" s="53"/>
      <c r="Z787" s="53"/>
      <c r="AA787" s="53"/>
      <c r="AB787" s="53"/>
      <c r="AC787" s="53"/>
      <c r="AD787" s="53"/>
      <c r="AE787" s="53"/>
      <c r="AF787" s="53"/>
      <c r="AG787" s="59"/>
    </row>
    <row r="788" spans="2:33" ht="35.450000000000003" customHeight="1" thickBot="1" x14ac:dyDescent="0.25">
      <c r="B788" s="48" t="s">
        <v>237</v>
      </c>
      <c r="C788" s="61" t="s">
        <v>809</v>
      </c>
      <c r="D788" s="122">
        <f>SUM(D782:D787)</f>
        <v>148521918691498.88</v>
      </c>
      <c r="E788" s="82"/>
      <c r="F788" s="122">
        <f>SUM(F782:F787)</f>
        <v>149871016046753</v>
      </c>
      <c r="G788" s="14"/>
      <c r="H788" s="14"/>
      <c r="I788" s="14"/>
      <c r="J788" s="14"/>
      <c r="K788" s="14"/>
      <c r="L788" s="14"/>
      <c r="M788" s="14"/>
      <c r="N788" s="14"/>
      <c r="O788" s="14"/>
      <c r="P788" s="14"/>
      <c r="Q788" s="14"/>
      <c r="R788" s="14"/>
      <c r="S788" s="14"/>
      <c r="T788" s="14"/>
      <c r="U788" s="14"/>
      <c r="V788" s="14"/>
      <c r="W788" s="14"/>
      <c r="X788" s="14"/>
      <c r="Y788" s="14"/>
      <c r="Z788" s="14"/>
      <c r="AA788" s="14"/>
      <c r="AB788" s="14"/>
      <c r="AC788" s="14"/>
      <c r="AD788" s="14"/>
      <c r="AE788" s="14"/>
      <c r="AF788" s="14"/>
      <c r="AG788" s="60">
        <f>SUM(AG782:AG787)</f>
        <v>149871016046753</v>
      </c>
    </row>
    <row r="790" spans="2:33" ht="13.5" thickBot="1" x14ac:dyDescent="0.25"/>
    <row r="791" spans="2:33" ht="22.15" customHeight="1" thickBot="1" x14ac:dyDescent="0.6">
      <c r="B791" s="713" t="s">
        <v>847</v>
      </c>
      <c r="C791" s="714" t="s">
        <v>266</v>
      </c>
      <c r="D791" s="716" t="s">
        <v>805</v>
      </c>
      <c r="E791" s="716" t="s">
        <v>6</v>
      </c>
      <c r="F791" s="716" t="s">
        <v>630</v>
      </c>
      <c r="G791" s="721" t="s">
        <v>238</v>
      </c>
      <c r="H791" s="722"/>
      <c r="I791" s="722"/>
      <c r="J791" s="722"/>
      <c r="K791" s="722"/>
      <c r="L791" s="722"/>
      <c r="M791" s="722"/>
      <c r="N791" s="722"/>
      <c r="O791" s="722"/>
      <c r="P791" s="722"/>
      <c r="Q791" s="722"/>
      <c r="R791" s="722"/>
      <c r="S791" s="114"/>
      <c r="T791" s="705" t="s">
        <v>632</v>
      </c>
      <c r="U791" s="729" t="s">
        <v>633</v>
      </c>
      <c r="V791" s="729"/>
      <c r="W791" s="729"/>
      <c r="X791" s="729"/>
      <c r="Y791" s="729"/>
      <c r="Z791" s="729"/>
      <c r="AA791" s="729"/>
      <c r="AB791" s="729"/>
      <c r="AC791" s="729"/>
      <c r="AD791" s="729"/>
      <c r="AE791" s="729"/>
      <c r="AF791" s="705" t="s">
        <v>634</v>
      </c>
      <c r="AG791" s="711" t="s">
        <v>635</v>
      </c>
    </row>
    <row r="792" spans="2:33" ht="13.15" customHeight="1" x14ac:dyDescent="0.2">
      <c r="B792" s="672"/>
      <c r="C792" s="715"/>
      <c r="D792" s="717"/>
      <c r="E792" s="717"/>
      <c r="F792" s="717"/>
      <c r="G792" s="723" t="s">
        <v>239</v>
      </c>
      <c r="H792" s="726" t="s">
        <v>240</v>
      </c>
      <c r="I792" s="726" t="s">
        <v>241</v>
      </c>
      <c r="J792" s="726" t="s">
        <v>243</v>
      </c>
      <c r="K792" s="726" t="s">
        <v>242</v>
      </c>
      <c r="L792" s="726" t="s">
        <v>248</v>
      </c>
      <c r="M792" s="726" t="s">
        <v>249</v>
      </c>
      <c r="N792" s="726" t="s">
        <v>247</v>
      </c>
      <c r="O792" s="726" t="s">
        <v>246</v>
      </c>
      <c r="P792" s="726" t="s">
        <v>245</v>
      </c>
      <c r="Q792" s="726" t="s">
        <v>244</v>
      </c>
      <c r="R792" s="730" t="s">
        <v>250</v>
      </c>
      <c r="S792" s="723" t="s">
        <v>636</v>
      </c>
      <c r="T792" s="706" t="s">
        <v>269</v>
      </c>
      <c r="U792" s="708" t="s">
        <v>270</v>
      </c>
      <c r="V792" s="708" t="s">
        <v>240</v>
      </c>
      <c r="W792" s="708" t="s">
        <v>271</v>
      </c>
      <c r="X792" s="708" t="s">
        <v>272</v>
      </c>
      <c r="Y792" s="708" t="s">
        <v>273</v>
      </c>
      <c r="Z792" s="708" t="s">
        <v>274</v>
      </c>
      <c r="AA792" s="708" t="s">
        <v>275</v>
      </c>
      <c r="AB792" s="708" t="s">
        <v>276</v>
      </c>
      <c r="AC792" s="708" t="s">
        <v>277</v>
      </c>
      <c r="AD792" s="708" t="s">
        <v>278</v>
      </c>
      <c r="AE792" s="718" t="s">
        <v>279</v>
      </c>
      <c r="AF792" s="706"/>
      <c r="AG792" s="712"/>
    </row>
    <row r="793" spans="2:33" ht="39" customHeight="1" x14ac:dyDescent="0.2">
      <c r="B793" s="672"/>
      <c r="C793" s="715"/>
      <c r="D793" s="717"/>
      <c r="E793" s="717"/>
      <c r="F793" s="717"/>
      <c r="G793" s="724"/>
      <c r="H793" s="727"/>
      <c r="I793" s="727"/>
      <c r="J793" s="727"/>
      <c r="K793" s="727"/>
      <c r="L793" s="727"/>
      <c r="M793" s="727"/>
      <c r="N793" s="727"/>
      <c r="O793" s="727"/>
      <c r="P793" s="727"/>
      <c r="Q793" s="727"/>
      <c r="R793" s="731"/>
      <c r="S793" s="724"/>
      <c r="T793" s="706"/>
      <c r="U793" s="709"/>
      <c r="V793" s="709"/>
      <c r="W793" s="709"/>
      <c r="X793" s="709"/>
      <c r="Y793" s="709"/>
      <c r="Z793" s="709"/>
      <c r="AA793" s="709"/>
      <c r="AB793" s="709"/>
      <c r="AC793" s="709"/>
      <c r="AD793" s="709"/>
      <c r="AE793" s="719"/>
      <c r="AF793" s="706"/>
      <c r="AG793" s="712"/>
    </row>
    <row r="794" spans="2:33" ht="61.15" customHeight="1" thickBot="1" x14ac:dyDescent="0.25">
      <c r="B794" s="672"/>
      <c r="C794" s="715"/>
      <c r="D794" s="717"/>
      <c r="E794" s="717"/>
      <c r="F794" s="717"/>
      <c r="G794" s="725"/>
      <c r="H794" s="728"/>
      <c r="I794" s="728"/>
      <c r="J794" s="728"/>
      <c r="K794" s="728"/>
      <c r="L794" s="728"/>
      <c r="M794" s="728"/>
      <c r="N794" s="728"/>
      <c r="O794" s="728"/>
      <c r="P794" s="728"/>
      <c r="Q794" s="728"/>
      <c r="R794" s="732"/>
      <c r="S794" s="725"/>
      <c r="T794" s="706"/>
      <c r="U794" s="710"/>
      <c r="V794" s="710"/>
      <c r="W794" s="710"/>
      <c r="X794" s="710"/>
      <c r="Y794" s="710"/>
      <c r="Z794" s="710"/>
      <c r="AA794" s="710"/>
      <c r="AB794" s="710"/>
      <c r="AC794" s="710"/>
      <c r="AD794" s="710"/>
      <c r="AE794" s="720"/>
      <c r="AF794" s="707"/>
      <c r="AG794" s="712"/>
    </row>
    <row r="795" spans="2:33" ht="25.15" customHeight="1" x14ac:dyDescent="0.55000000000000004">
      <c r="B795" s="196" t="s">
        <v>773</v>
      </c>
      <c r="C795" s="197" t="s">
        <v>1916</v>
      </c>
      <c r="D795" s="40">
        <v>5435486801203</v>
      </c>
      <c r="E795" s="40">
        <v>100</v>
      </c>
      <c r="F795" s="40">
        <f>(D795*E795)/100</f>
        <v>5435486801203</v>
      </c>
      <c r="G795" s="66"/>
      <c r="H795" s="67"/>
      <c r="I795" s="67"/>
      <c r="J795" s="67"/>
      <c r="K795" s="67"/>
      <c r="L795" s="67"/>
      <c r="M795" s="67"/>
      <c r="N795" s="67"/>
      <c r="O795" s="67"/>
      <c r="P795" s="67"/>
      <c r="Q795" s="67">
        <v>550000000</v>
      </c>
      <c r="R795" s="68">
        <f>SUM(G795:Q795)</f>
        <v>550000000</v>
      </c>
      <c r="S795" s="115">
        <f t="shared" ref="S795:S796" si="462">IF(R795&gt;T795,0,T795-R795)</f>
        <v>5434936801203</v>
      </c>
      <c r="T795" s="38">
        <f>D795</f>
        <v>5435486801203</v>
      </c>
      <c r="U795" s="69">
        <v>0</v>
      </c>
      <c r="V795" s="70">
        <v>0</v>
      </c>
      <c r="W795" s="70">
        <v>0.94</v>
      </c>
      <c r="X795" s="70">
        <v>0.94</v>
      </c>
      <c r="Y795" s="70">
        <f>1-0.12</f>
        <v>0.88</v>
      </c>
      <c r="Z795" s="70">
        <f>1-0.15</f>
        <v>0.85</v>
      </c>
      <c r="AA795" s="70">
        <f>1-0.25</f>
        <v>0.75</v>
      </c>
      <c r="AB795" s="70">
        <f>1-0.15</f>
        <v>0.85</v>
      </c>
      <c r="AC795" s="70">
        <f>1-0.25</f>
        <v>0.75</v>
      </c>
      <c r="AD795" s="70">
        <f>1-0.15</f>
        <v>0.85</v>
      </c>
      <c r="AE795" s="71">
        <f>1-0.3</f>
        <v>0.7</v>
      </c>
      <c r="AF795" s="72"/>
      <c r="AG795" s="117">
        <v>5435486801203</v>
      </c>
    </row>
    <row r="796" spans="2:33" ht="25.15" customHeight="1" x14ac:dyDescent="0.55000000000000004">
      <c r="B796" s="196" t="s">
        <v>774</v>
      </c>
      <c r="C796" s="197" t="s">
        <v>1917</v>
      </c>
      <c r="D796" s="40">
        <v>411762064498</v>
      </c>
      <c r="E796" s="40">
        <v>100</v>
      </c>
      <c r="F796" s="40">
        <f t="shared" ref="F796:F797" si="463">(D796*E796)/100</f>
        <v>411762064498</v>
      </c>
      <c r="G796" s="39"/>
      <c r="H796" s="36"/>
      <c r="I796" s="36"/>
      <c r="J796" s="36"/>
      <c r="K796" s="36">
        <v>350000000</v>
      </c>
      <c r="L796" s="36"/>
      <c r="M796" s="36"/>
      <c r="N796" s="36"/>
      <c r="O796" s="36"/>
      <c r="P796" s="36"/>
      <c r="Q796" s="36"/>
      <c r="R796" s="37">
        <f t="shared" ref="R796" si="464">SUM(G796:Q796)</f>
        <v>350000000</v>
      </c>
      <c r="S796" s="115">
        <f t="shared" si="462"/>
        <v>411412064498</v>
      </c>
      <c r="T796" s="38">
        <f>D796</f>
        <v>411762064498</v>
      </c>
      <c r="U796" s="34">
        <v>0</v>
      </c>
      <c r="V796" s="33">
        <v>0</v>
      </c>
      <c r="W796" s="33">
        <v>0.94</v>
      </c>
      <c r="X796" s="33">
        <v>0.94</v>
      </c>
      <c r="Y796" s="33">
        <f t="shared" ref="Y796" si="465">1-0.12</f>
        <v>0.88</v>
      </c>
      <c r="Z796" s="33">
        <f t="shared" ref="Z796" si="466">1-0.15</f>
        <v>0.85</v>
      </c>
      <c r="AA796" s="33">
        <f t="shared" ref="AA796" si="467">1-0.25</f>
        <v>0.75</v>
      </c>
      <c r="AB796" s="33">
        <f t="shared" ref="AB796" si="468">1-0.15</f>
        <v>0.85</v>
      </c>
      <c r="AC796" s="33">
        <f t="shared" ref="AC796" si="469">1-0.25</f>
        <v>0.75</v>
      </c>
      <c r="AD796" s="33">
        <f t="shared" ref="AD796" si="470">1-0.15</f>
        <v>0.85</v>
      </c>
      <c r="AE796" s="35">
        <f t="shared" ref="AE796" si="471">1-0.3</f>
        <v>0.7</v>
      </c>
      <c r="AF796" s="72">
        <v>0</v>
      </c>
      <c r="AG796" s="73">
        <v>411762064498</v>
      </c>
    </row>
    <row r="797" spans="2:33" ht="25.15" customHeight="1" thickBot="1" x14ac:dyDescent="0.6">
      <c r="B797" s="198" t="s">
        <v>775</v>
      </c>
      <c r="C797" s="199" t="s">
        <v>1918</v>
      </c>
      <c r="D797" s="42">
        <v>682169705900</v>
      </c>
      <c r="E797" s="42">
        <v>100</v>
      </c>
      <c r="F797" s="40">
        <f t="shared" si="463"/>
        <v>682169705900</v>
      </c>
      <c r="G797" s="39"/>
      <c r="H797" s="36"/>
      <c r="I797" s="36"/>
      <c r="J797" s="36"/>
      <c r="K797" s="36"/>
      <c r="L797" s="36"/>
      <c r="M797" s="36"/>
      <c r="N797" s="36"/>
      <c r="O797" s="36"/>
      <c r="P797" s="36"/>
      <c r="Q797" s="36"/>
      <c r="R797" s="37"/>
      <c r="S797" s="115"/>
      <c r="T797" s="38"/>
      <c r="U797" s="34"/>
      <c r="V797" s="33"/>
      <c r="W797" s="33"/>
      <c r="X797" s="33"/>
      <c r="Y797" s="33"/>
      <c r="Z797" s="33"/>
      <c r="AA797" s="33"/>
      <c r="AB797" s="33"/>
      <c r="AC797" s="33"/>
      <c r="AD797" s="33"/>
      <c r="AE797" s="35"/>
      <c r="AF797" s="72">
        <v>0</v>
      </c>
      <c r="AG797" s="73">
        <v>682169705900</v>
      </c>
    </row>
    <row r="798" spans="2:33" ht="21.6" customHeight="1" x14ac:dyDescent="0.55000000000000004">
      <c r="B798" s="200" t="s">
        <v>121</v>
      </c>
      <c r="C798" s="145" t="s">
        <v>776</v>
      </c>
      <c r="D798" s="146"/>
      <c r="E798" s="146"/>
      <c r="F798" s="146"/>
      <c r="G798" s="52"/>
      <c r="H798" s="52"/>
      <c r="I798" s="52"/>
      <c r="J798" s="52"/>
      <c r="K798" s="52"/>
      <c r="L798" s="52"/>
      <c r="M798" s="52"/>
      <c r="N798" s="52"/>
      <c r="O798" s="52"/>
      <c r="P798" s="52"/>
      <c r="Q798" s="52"/>
      <c r="R798" s="53"/>
      <c r="S798" s="53"/>
      <c r="T798" s="54"/>
      <c r="U798" s="53"/>
      <c r="V798" s="53"/>
      <c r="W798" s="53"/>
      <c r="X798" s="53"/>
      <c r="Y798" s="53"/>
      <c r="Z798" s="53"/>
      <c r="AA798" s="53"/>
      <c r="AB798" s="53"/>
      <c r="AC798" s="53"/>
      <c r="AD798" s="53"/>
      <c r="AE798" s="53"/>
      <c r="AF798" s="53"/>
      <c r="AG798" s="58"/>
    </row>
    <row r="799" spans="2:33" ht="21.6" customHeight="1" x14ac:dyDescent="0.55000000000000004">
      <c r="B799" s="196" t="s">
        <v>165</v>
      </c>
      <c r="C799" s="197" t="s">
        <v>777</v>
      </c>
      <c r="D799" s="40"/>
      <c r="E799" s="40"/>
      <c r="F799" s="40"/>
      <c r="G799" s="52"/>
      <c r="H799" s="52"/>
      <c r="I799" s="52"/>
      <c r="J799" s="52"/>
      <c r="K799" s="52"/>
      <c r="L799" s="52"/>
      <c r="M799" s="52"/>
      <c r="N799" s="52"/>
      <c r="O799" s="52"/>
      <c r="P799" s="52"/>
      <c r="Q799" s="52"/>
      <c r="R799" s="53"/>
      <c r="S799" s="53"/>
      <c r="T799" s="54"/>
      <c r="U799" s="53"/>
      <c r="V799" s="53"/>
      <c r="W799" s="53"/>
      <c r="X799" s="53"/>
      <c r="Y799" s="53"/>
      <c r="Z799" s="53"/>
      <c r="AA799" s="53"/>
      <c r="AB799" s="53"/>
      <c r="AC799" s="53"/>
      <c r="AD799" s="53"/>
      <c r="AE799" s="53"/>
      <c r="AF799" s="53"/>
      <c r="AG799" s="58"/>
    </row>
    <row r="800" spans="2:33" ht="21.6" customHeight="1" thickBot="1" x14ac:dyDescent="0.6">
      <c r="B800" s="196" t="s">
        <v>122</v>
      </c>
      <c r="C800" s="201" t="s">
        <v>778</v>
      </c>
      <c r="D800" s="63">
        <f>-(D795+D796+D797+D798+D799)*1.5%</f>
        <v>-97941278574.014999</v>
      </c>
      <c r="E800" s="40"/>
      <c r="F800" s="40"/>
      <c r="G800" s="52"/>
      <c r="H800" s="52"/>
      <c r="I800" s="52"/>
      <c r="J800" s="52"/>
      <c r="K800" s="52"/>
      <c r="L800" s="52"/>
      <c r="M800" s="52"/>
      <c r="N800" s="52"/>
      <c r="O800" s="52"/>
      <c r="P800" s="52"/>
      <c r="Q800" s="52"/>
      <c r="R800" s="53"/>
      <c r="S800" s="53"/>
      <c r="T800" s="54"/>
      <c r="U800" s="53"/>
      <c r="V800" s="53"/>
      <c r="W800" s="53"/>
      <c r="X800" s="53"/>
      <c r="Y800" s="53"/>
      <c r="Z800" s="53"/>
      <c r="AA800" s="53"/>
      <c r="AB800" s="53"/>
      <c r="AC800" s="53"/>
      <c r="AD800" s="53"/>
      <c r="AE800" s="53"/>
      <c r="AF800" s="53"/>
      <c r="AG800" s="59"/>
    </row>
    <row r="801" spans="2:33" ht="35.450000000000003" customHeight="1" thickBot="1" x14ac:dyDescent="0.25">
      <c r="B801" s="202" t="s">
        <v>237</v>
      </c>
      <c r="C801" s="80" t="s">
        <v>808</v>
      </c>
      <c r="D801" s="82">
        <f>SUM(D795:D800)</f>
        <v>6431477293026.9854</v>
      </c>
      <c r="E801" s="82"/>
      <c r="F801" s="82">
        <f>SUM(F795:F800)</f>
        <v>6529418571601</v>
      </c>
      <c r="G801" s="14"/>
      <c r="H801" s="14"/>
      <c r="I801" s="14"/>
      <c r="J801" s="14"/>
      <c r="K801" s="14"/>
      <c r="L801" s="14"/>
      <c r="M801" s="14"/>
      <c r="N801" s="14"/>
      <c r="O801" s="14"/>
      <c r="P801" s="14"/>
      <c r="Q801" s="14"/>
      <c r="R801" s="14"/>
      <c r="S801" s="14"/>
      <c r="T801" s="14"/>
      <c r="U801" s="14"/>
      <c r="V801" s="14"/>
      <c r="W801" s="14"/>
      <c r="X801" s="14"/>
      <c r="Y801" s="14"/>
      <c r="Z801" s="14"/>
      <c r="AA801" s="14"/>
      <c r="AB801" s="14"/>
      <c r="AC801" s="14"/>
      <c r="AD801" s="14"/>
      <c r="AE801" s="14"/>
      <c r="AF801" s="14"/>
      <c r="AG801" s="60">
        <f>SUM(AG795:AG800)</f>
        <v>6529418571601</v>
      </c>
    </row>
    <row r="803" spans="2:33" ht="13.5" thickBot="1" x14ac:dyDescent="0.25"/>
    <row r="804" spans="2:33" ht="22.15" customHeight="1" thickBot="1" x14ac:dyDescent="0.6">
      <c r="B804" s="713" t="s">
        <v>847</v>
      </c>
      <c r="C804" s="714" t="s">
        <v>266</v>
      </c>
      <c r="D804" s="716" t="s">
        <v>805</v>
      </c>
      <c r="E804" s="716" t="s">
        <v>6</v>
      </c>
      <c r="F804" s="716" t="s">
        <v>630</v>
      </c>
      <c r="G804" s="721" t="s">
        <v>238</v>
      </c>
      <c r="H804" s="722"/>
      <c r="I804" s="722"/>
      <c r="J804" s="722"/>
      <c r="K804" s="722"/>
      <c r="L804" s="722"/>
      <c r="M804" s="722"/>
      <c r="N804" s="722"/>
      <c r="O804" s="722"/>
      <c r="P804" s="722"/>
      <c r="Q804" s="722"/>
      <c r="R804" s="722"/>
      <c r="S804" s="114"/>
      <c r="T804" s="705" t="s">
        <v>632</v>
      </c>
      <c r="U804" s="729" t="s">
        <v>633</v>
      </c>
      <c r="V804" s="729"/>
      <c r="W804" s="729"/>
      <c r="X804" s="729"/>
      <c r="Y804" s="729"/>
      <c r="Z804" s="729"/>
      <c r="AA804" s="729"/>
      <c r="AB804" s="729"/>
      <c r="AC804" s="729"/>
      <c r="AD804" s="729"/>
      <c r="AE804" s="729"/>
      <c r="AF804" s="705" t="s">
        <v>634</v>
      </c>
      <c r="AG804" s="711" t="s">
        <v>635</v>
      </c>
    </row>
    <row r="805" spans="2:33" ht="13.15" customHeight="1" x14ac:dyDescent="0.2">
      <c r="B805" s="672"/>
      <c r="C805" s="715"/>
      <c r="D805" s="717"/>
      <c r="E805" s="717"/>
      <c r="F805" s="717"/>
      <c r="G805" s="723" t="s">
        <v>239</v>
      </c>
      <c r="H805" s="726" t="s">
        <v>240</v>
      </c>
      <c r="I805" s="726" t="s">
        <v>241</v>
      </c>
      <c r="J805" s="726" t="s">
        <v>243</v>
      </c>
      <c r="K805" s="726" t="s">
        <v>242</v>
      </c>
      <c r="L805" s="726" t="s">
        <v>248</v>
      </c>
      <c r="M805" s="726" t="s">
        <v>249</v>
      </c>
      <c r="N805" s="726" t="s">
        <v>247</v>
      </c>
      <c r="O805" s="726" t="s">
        <v>246</v>
      </c>
      <c r="P805" s="726" t="s">
        <v>245</v>
      </c>
      <c r="Q805" s="726" t="s">
        <v>244</v>
      </c>
      <c r="R805" s="730" t="s">
        <v>250</v>
      </c>
      <c r="S805" s="723" t="s">
        <v>636</v>
      </c>
      <c r="T805" s="706" t="s">
        <v>269</v>
      </c>
      <c r="U805" s="708" t="s">
        <v>270</v>
      </c>
      <c r="V805" s="708" t="s">
        <v>240</v>
      </c>
      <c r="W805" s="708" t="s">
        <v>271</v>
      </c>
      <c r="X805" s="708" t="s">
        <v>272</v>
      </c>
      <c r="Y805" s="708" t="s">
        <v>273</v>
      </c>
      <c r="Z805" s="708" t="s">
        <v>274</v>
      </c>
      <c r="AA805" s="708" t="s">
        <v>275</v>
      </c>
      <c r="AB805" s="708" t="s">
        <v>276</v>
      </c>
      <c r="AC805" s="708" t="s">
        <v>277</v>
      </c>
      <c r="AD805" s="708" t="s">
        <v>278</v>
      </c>
      <c r="AE805" s="718" t="s">
        <v>279</v>
      </c>
      <c r="AF805" s="706"/>
      <c r="AG805" s="712"/>
    </row>
    <row r="806" spans="2:33" ht="39" customHeight="1" x14ac:dyDescent="0.2">
      <c r="B806" s="672"/>
      <c r="C806" s="715"/>
      <c r="D806" s="717"/>
      <c r="E806" s="717"/>
      <c r="F806" s="717"/>
      <c r="G806" s="724"/>
      <c r="H806" s="727"/>
      <c r="I806" s="727"/>
      <c r="J806" s="727"/>
      <c r="K806" s="727"/>
      <c r="L806" s="727"/>
      <c r="M806" s="727"/>
      <c r="N806" s="727"/>
      <c r="O806" s="727"/>
      <c r="P806" s="727"/>
      <c r="Q806" s="727"/>
      <c r="R806" s="731"/>
      <c r="S806" s="724"/>
      <c r="T806" s="706"/>
      <c r="U806" s="709"/>
      <c r="V806" s="709"/>
      <c r="W806" s="709"/>
      <c r="X806" s="709"/>
      <c r="Y806" s="709"/>
      <c r="Z806" s="709"/>
      <c r="AA806" s="709"/>
      <c r="AB806" s="709"/>
      <c r="AC806" s="709"/>
      <c r="AD806" s="709"/>
      <c r="AE806" s="719"/>
      <c r="AF806" s="706"/>
      <c r="AG806" s="712"/>
    </row>
    <row r="807" spans="2:33" ht="61.15" customHeight="1" thickBot="1" x14ac:dyDescent="0.25">
      <c r="B807" s="672"/>
      <c r="C807" s="715"/>
      <c r="D807" s="717"/>
      <c r="E807" s="717"/>
      <c r="F807" s="717"/>
      <c r="G807" s="725"/>
      <c r="H807" s="728"/>
      <c r="I807" s="728"/>
      <c r="J807" s="728"/>
      <c r="K807" s="728"/>
      <c r="L807" s="728"/>
      <c r="M807" s="728"/>
      <c r="N807" s="728"/>
      <c r="O807" s="728"/>
      <c r="P807" s="728"/>
      <c r="Q807" s="728"/>
      <c r="R807" s="732"/>
      <c r="S807" s="725"/>
      <c r="T807" s="706"/>
      <c r="U807" s="710"/>
      <c r="V807" s="710"/>
      <c r="W807" s="710"/>
      <c r="X807" s="710"/>
      <c r="Y807" s="710"/>
      <c r="Z807" s="710"/>
      <c r="AA807" s="710"/>
      <c r="AB807" s="710"/>
      <c r="AC807" s="710"/>
      <c r="AD807" s="710"/>
      <c r="AE807" s="720"/>
      <c r="AF807" s="707"/>
      <c r="AG807" s="712"/>
    </row>
    <row r="808" spans="2:33" ht="25.15" customHeight="1" x14ac:dyDescent="0.55000000000000004">
      <c r="B808" s="49" t="s">
        <v>780</v>
      </c>
      <c r="C808" s="64" t="s">
        <v>1919</v>
      </c>
      <c r="D808" s="43">
        <v>432254707565</v>
      </c>
      <c r="E808" s="41">
        <v>100</v>
      </c>
      <c r="F808" s="41">
        <f>(D808*E808)/100</f>
        <v>432254707565</v>
      </c>
      <c r="G808" s="66"/>
      <c r="H808" s="67"/>
      <c r="I808" s="67"/>
      <c r="J808" s="67"/>
      <c r="K808" s="67"/>
      <c r="L808" s="67"/>
      <c r="M808" s="67"/>
      <c r="N808" s="67"/>
      <c r="O808" s="67"/>
      <c r="P808" s="67"/>
      <c r="Q808" s="67">
        <v>550000000</v>
      </c>
      <c r="R808" s="68">
        <f>SUM(G808:Q808)</f>
        <v>550000000</v>
      </c>
      <c r="S808" s="115">
        <f t="shared" ref="S808:S809" si="472">IF(R808&gt;T808,0,T808-R808)</f>
        <v>431704707565</v>
      </c>
      <c r="T808" s="38">
        <f>D808</f>
        <v>432254707565</v>
      </c>
      <c r="U808" s="69">
        <v>0</v>
      </c>
      <c r="V808" s="70">
        <v>0</v>
      </c>
      <c r="W808" s="70">
        <v>0.94</v>
      </c>
      <c r="X808" s="70">
        <v>0.94</v>
      </c>
      <c r="Y808" s="70">
        <f>1-0.12</f>
        <v>0.88</v>
      </c>
      <c r="Z808" s="70">
        <f>1-0.15</f>
        <v>0.85</v>
      </c>
      <c r="AA808" s="70">
        <f>1-0.25</f>
        <v>0.75</v>
      </c>
      <c r="AB808" s="70">
        <f>1-0.15</f>
        <v>0.85</v>
      </c>
      <c r="AC808" s="70">
        <f>1-0.25</f>
        <v>0.75</v>
      </c>
      <c r="AD808" s="70">
        <f>1-0.15</f>
        <v>0.85</v>
      </c>
      <c r="AE808" s="71">
        <f>1-0.3</f>
        <v>0.7</v>
      </c>
      <c r="AF808" s="72">
        <v>0</v>
      </c>
      <c r="AG808" s="117">
        <v>432254707565</v>
      </c>
    </row>
    <row r="809" spans="2:33" ht="25.15" customHeight="1" thickBot="1" x14ac:dyDescent="0.6">
      <c r="B809" s="51" t="s">
        <v>781</v>
      </c>
      <c r="C809" s="203" t="s">
        <v>1920</v>
      </c>
      <c r="D809" s="44"/>
      <c r="E809" s="42">
        <v>100</v>
      </c>
      <c r="F809" s="42">
        <f t="shared" ref="F809" si="473">(D809*E809)/100</f>
        <v>0</v>
      </c>
      <c r="G809" s="39"/>
      <c r="H809" s="36"/>
      <c r="I809" s="36"/>
      <c r="J809" s="36"/>
      <c r="K809" s="36">
        <v>350000000</v>
      </c>
      <c r="L809" s="36"/>
      <c r="M809" s="36"/>
      <c r="N809" s="36"/>
      <c r="O809" s="36"/>
      <c r="P809" s="36"/>
      <c r="Q809" s="36"/>
      <c r="R809" s="37">
        <f t="shared" ref="R809" si="474">SUM(G809:Q809)</f>
        <v>350000000</v>
      </c>
      <c r="S809" s="115">
        <f t="shared" si="472"/>
        <v>0</v>
      </c>
      <c r="T809" s="38">
        <f>D809</f>
        <v>0</v>
      </c>
      <c r="U809" s="34">
        <v>0</v>
      </c>
      <c r="V809" s="33">
        <v>0</v>
      </c>
      <c r="W809" s="33">
        <v>0.94</v>
      </c>
      <c r="X809" s="33">
        <v>0.94</v>
      </c>
      <c r="Y809" s="33">
        <f t="shared" ref="Y809" si="475">1-0.12</f>
        <v>0.88</v>
      </c>
      <c r="Z809" s="33">
        <f t="shared" ref="Z809" si="476">1-0.15</f>
        <v>0.85</v>
      </c>
      <c r="AA809" s="33">
        <f t="shared" ref="AA809" si="477">1-0.25</f>
        <v>0.75</v>
      </c>
      <c r="AB809" s="33">
        <f t="shared" ref="AB809" si="478">1-0.15</f>
        <v>0.85</v>
      </c>
      <c r="AC809" s="33">
        <f t="shared" ref="AC809" si="479">1-0.25</f>
        <v>0.75</v>
      </c>
      <c r="AD809" s="33">
        <f t="shared" ref="AD809" si="480">1-0.15</f>
        <v>0.85</v>
      </c>
      <c r="AE809" s="35">
        <f t="shared" ref="AE809" si="481">1-0.3</f>
        <v>0.7</v>
      </c>
      <c r="AF809" s="72">
        <f>IF(T809&gt;R809,(R809*0.88),T809*0.88)</f>
        <v>0</v>
      </c>
      <c r="AG809" s="73">
        <f>D809-AF809</f>
        <v>0</v>
      </c>
    </row>
    <row r="810" spans="2:33" ht="21.6" customHeight="1" x14ac:dyDescent="0.55000000000000004">
      <c r="B810" s="200" t="s">
        <v>165</v>
      </c>
      <c r="C810" s="204" t="s">
        <v>782</v>
      </c>
      <c r="D810" s="119"/>
      <c r="E810" s="120"/>
      <c r="F810" s="120"/>
      <c r="G810" s="52"/>
      <c r="H810" s="52"/>
      <c r="I810" s="52"/>
      <c r="J810" s="52"/>
      <c r="K810" s="52"/>
      <c r="L810" s="52"/>
      <c r="M810" s="52"/>
      <c r="N810" s="52"/>
      <c r="O810" s="52"/>
      <c r="P810" s="52"/>
      <c r="Q810" s="52"/>
      <c r="R810" s="53"/>
      <c r="S810" s="53"/>
      <c r="T810" s="54"/>
      <c r="U810" s="53"/>
      <c r="V810" s="53"/>
      <c r="W810" s="53"/>
      <c r="X810" s="53"/>
      <c r="Y810" s="53"/>
      <c r="Z810" s="53"/>
      <c r="AA810" s="53"/>
      <c r="AB810" s="53"/>
      <c r="AC810" s="53"/>
      <c r="AD810" s="53"/>
      <c r="AE810" s="53"/>
      <c r="AF810" s="53"/>
      <c r="AG810" s="58"/>
    </row>
    <row r="811" spans="2:33" ht="21.6" customHeight="1" thickBot="1" x14ac:dyDescent="0.6">
      <c r="B811" s="196" t="s">
        <v>122</v>
      </c>
      <c r="C811" s="178" t="s">
        <v>783</v>
      </c>
      <c r="D811" s="63">
        <f>-(D808+D809+D810)*1.5%</f>
        <v>-6483820613.4749994</v>
      </c>
      <c r="E811" s="121"/>
      <c r="F811" s="121"/>
      <c r="G811" s="52"/>
      <c r="H811" s="52"/>
      <c r="I811" s="52"/>
      <c r="J811" s="52"/>
      <c r="K811" s="52"/>
      <c r="L811" s="52"/>
      <c r="M811" s="52"/>
      <c r="N811" s="52"/>
      <c r="O811" s="52"/>
      <c r="P811" s="52"/>
      <c r="Q811" s="52"/>
      <c r="R811" s="53"/>
      <c r="S811" s="53"/>
      <c r="T811" s="54"/>
      <c r="U811" s="53"/>
      <c r="V811" s="53"/>
      <c r="W811" s="53"/>
      <c r="X811" s="53"/>
      <c r="Y811" s="53"/>
      <c r="Z811" s="53"/>
      <c r="AA811" s="53"/>
      <c r="AB811" s="53"/>
      <c r="AC811" s="53"/>
      <c r="AD811" s="53"/>
      <c r="AE811" s="53"/>
      <c r="AF811" s="53"/>
      <c r="AG811" s="59"/>
    </row>
    <row r="812" spans="2:33" ht="35.450000000000003" customHeight="1" thickBot="1" x14ac:dyDescent="0.25">
      <c r="B812" s="48" t="s">
        <v>237</v>
      </c>
      <c r="C812" s="61" t="s">
        <v>807</v>
      </c>
      <c r="D812" s="122">
        <f>SUM(D808:D811)</f>
        <v>425770886951.52502</v>
      </c>
      <c r="E812" s="82"/>
      <c r="F812" s="122">
        <f>SUM(F808:F811)</f>
        <v>432254707565</v>
      </c>
      <c r="G812" s="14"/>
      <c r="H812" s="14"/>
      <c r="I812" s="14"/>
      <c r="J812" s="14"/>
      <c r="K812" s="14"/>
      <c r="L812" s="14"/>
      <c r="M812" s="14"/>
      <c r="N812" s="14"/>
      <c r="O812" s="14"/>
      <c r="P812" s="14"/>
      <c r="Q812" s="14"/>
      <c r="R812" s="14"/>
      <c r="S812" s="14"/>
      <c r="T812" s="14"/>
      <c r="U812" s="14"/>
      <c r="V812" s="14"/>
      <c r="W812" s="14"/>
      <c r="X812" s="14"/>
      <c r="Y812" s="14"/>
      <c r="Z812" s="14"/>
      <c r="AA812" s="14"/>
      <c r="AB812" s="14"/>
      <c r="AC812" s="14"/>
      <c r="AD812" s="14"/>
      <c r="AE812" s="14"/>
      <c r="AF812" s="14"/>
      <c r="AG812" s="60">
        <f>SUM(AG808:AG811)</f>
        <v>432254707565</v>
      </c>
    </row>
    <row r="814" spans="2:33" ht="13.5" thickBot="1" x14ac:dyDescent="0.25"/>
    <row r="815" spans="2:33" ht="22.15" customHeight="1" thickBot="1" x14ac:dyDescent="0.6">
      <c r="B815" s="713" t="s">
        <v>847</v>
      </c>
      <c r="C815" s="714" t="s">
        <v>266</v>
      </c>
      <c r="D815" s="716" t="s">
        <v>805</v>
      </c>
      <c r="E815" s="716" t="s">
        <v>6</v>
      </c>
      <c r="F815" s="716" t="s">
        <v>630</v>
      </c>
      <c r="G815" s="721" t="s">
        <v>238</v>
      </c>
      <c r="H815" s="722"/>
      <c r="I815" s="722"/>
      <c r="J815" s="722"/>
      <c r="K815" s="722"/>
      <c r="L815" s="722"/>
      <c r="M815" s="722"/>
      <c r="N815" s="722"/>
      <c r="O815" s="722"/>
      <c r="P815" s="722"/>
      <c r="Q815" s="722"/>
      <c r="R815" s="722"/>
      <c r="S815" s="114"/>
      <c r="T815" s="705" t="s">
        <v>632</v>
      </c>
      <c r="U815" s="729" t="s">
        <v>633</v>
      </c>
      <c r="V815" s="729"/>
      <c r="W815" s="729"/>
      <c r="X815" s="729"/>
      <c r="Y815" s="729"/>
      <c r="Z815" s="729"/>
      <c r="AA815" s="729"/>
      <c r="AB815" s="729"/>
      <c r="AC815" s="729"/>
      <c r="AD815" s="729"/>
      <c r="AE815" s="729"/>
      <c r="AF815" s="705" t="s">
        <v>634</v>
      </c>
      <c r="AG815" s="711" t="s">
        <v>635</v>
      </c>
    </row>
    <row r="816" spans="2:33" ht="13.15" customHeight="1" x14ac:dyDescent="0.2">
      <c r="B816" s="672"/>
      <c r="C816" s="715"/>
      <c r="D816" s="717"/>
      <c r="E816" s="717"/>
      <c r="F816" s="717"/>
      <c r="G816" s="723" t="s">
        <v>239</v>
      </c>
      <c r="H816" s="726" t="s">
        <v>240</v>
      </c>
      <c r="I816" s="726" t="s">
        <v>241</v>
      </c>
      <c r="J816" s="726" t="s">
        <v>243</v>
      </c>
      <c r="K816" s="726" t="s">
        <v>242</v>
      </c>
      <c r="L816" s="726" t="s">
        <v>248</v>
      </c>
      <c r="M816" s="726" t="s">
        <v>249</v>
      </c>
      <c r="N816" s="726" t="s">
        <v>247</v>
      </c>
      <c r="O816" s="726" t="s">
        <v>246</v>
      </c>
      <c r="P816" s="726" t="s">
        <v>245</v>
      </c>
      <c r="Q816" s="726" t="s">
        <v>244</v>
      </c>
      <c r="R816" s="730" t="s">
        <v>250</v>
      </c>
      <c r="S816" s="723" t="s">
        <v>636</v>
      </c>
      <c r="T816" s="706" t="s">
        <v>269</v>
      </c>
      <c r="U816" s="708" t="s">
        <v>270</v>
      </c>
      <c r="V816" s="708" t="s">
        <v>240</v>
      </c>
      <c r="W816" s="708" t="s">
        <v>271</v>
      </c>
      <c r="X816" s="708" t="s">
        <v>272</v>
      </c>
      <c r="Y816" s="708" t="s">
        <v>273</v>
      </c>
      <c r="Z816" s="708" t="s">
        <v>274</v>
      </c>
      <c r="AA816" s="708" t="s">
        <v>275</v>
      </c>
      <c r="AB816" s="708" t="s">
        <v>276</v>
      </c>
      <c r="AC816" s="708" t="s">
        <v>277</v>
      </c>
      <c r="AD816" s="708" t="s">
        <v>278</v>
      </c>
      <c r="AE816" s="718" t="s">
        <v>279</v>
      </c>
      <c r="AF816" s="706"/>
      <c r="AG816" s="712"/>
    </row>
    <row r="817" spans="2:33" ht="39" customHeight="1" x14ac:dyDescent="0.2">
      <c r="B817" s="672"/>
      <c r="C817" s="715"/>
      <c r="D817" s="717"/>
      <c r="E817" s="717"/>
      <c r="F817" s="717"/>
      <c r="G817" s="724"/>
      <c r="H817" s="727"/>
      <c r="I817" s="727"/>
      <c r="J817" s="727"/>
      <c r="K817" s="727"/>
      <c r="L817" s="727"/>
      <c r="M817" s="727"/>
      <c r="N817" s="727"/>
      <c r="O817" s="727"/>
      <c r="P817" s="727"/>
      <c r="Q817" s="727"/>
      <c r="R817" s="731"/>
      <c r="S817" s="724"/>
      <c r="T817" s="706"/>
      <c r="U817" s="709"/>
      <c r="V817" s="709"/>
      <c r="W817" s="709"/>
      <c r="X817" s="709"/>
      <c r="Y817" s="709"/>
      <c r="Z817" s="709"/>
      <c r="AA817" s="709"/>
      <c r="AB817" s="709"/>
      <c r="AC817" s="709"/>
      <c r="AD817" s="709"/>
      <c r="AE817" s="719"/>
      <c r="AF817" s="706"/>
      <c r="AG817" s="712"/>
    </row>
    <row r="818" spans="2:33" ht="61.15" customHeight="1" thickBot="1" x14ac:dyDescent="0.25">
      <c r="B818" s="672"/>
      <c r="C818" s="715"/>
      <c r="D818" s="717"/>
      <c r="E818" s="717"/>
      <c r="F818" s="717"/>
      <c r="G818" s="725"/>
      <c r="H818" s="728"/>
      <c r="I818" s="728"/>
      <c r="J818" s="728"/>
      <c r="K818" s="728"/>
      <c r="L818" s="728"/>
      <c r="M818" s="728"/>
      <c r="N818" s="728"/>
      <c r="O818" s="728"/>
      <c r="P818" s="728"/>
      <c r="Q818" s="728"/>
      <c r="R818" s="732"/>
      <c r="S818" s="725"/>
      <c r="T818" s="706"/>
      <c r="U818" s="710"/>
      <c r="V818" s="710"/>
      <c r="W818" s="710"/>
      <c r="X818" s="710"/>
      <c r="Y818" s="710"/>
      <c r="Z818" s="710"/>
      <c r="AA818" s="710"/>
      <c r="AB818" s="710"/>
      <c r="AC818" s="710"/>
      <c r="AD818" s="710"/>
      <c r="AE818" s="720"/>
      <c r="AF818" s="707"/>
      <c r="AG818" s="712"/>
    </row>
    <row r="819" spans="2:33" ht="25.15" customHeight="1" thickBot="1" x14ac:dyDescent="0.6">
      <c r="B819" s="49" t="s">
        <v>785</v>
      </c>
      <c r="C819" s="64" t="s">
        <v>1939</v>
      </c>
      <c r="D819" s="43"/>
      <c r="E819" s="41">
        <v>100</v>
      </c>
      <c r="F819" s="41">
        <f>(D819*E819)/100</f>
        <v>0</v>
      </c>
      <c r="G819" s="66"/>
      <c r="H819" s="67"/>
      <c r="I819" s="67"/>
      <c r="J819" s="67"/>
      <c r="K819" s="67"/>
      <c r="L819" s="67"/>
      <c r="M819" s="67"/>
      <c r="N819" s="67"/>
      <c r="O819" s="67"/>
      <c r="P819" s="67"/>
      <c r="Q819" s="67">
        <v>550000000</v>
      </c>
      <c r="R819" s="68">
        <f>SUM(G819:Q819)</f>
        <v>550000000</v>
      </c>
      <c r="S819" s="115">
        <f t="shared" ref="S819" si="482">IF(R819&gt;T819,0,T819-R819)</f>
        <v>0</v>
      </c>
      <c r="T819" s="38">
        <f>D819</f>
        <v>0</v>
      </c>
      <c r="U819" s="69">
        <v>0</v>
      </c>
      <c r="V819" s="70">
        <v>0</v>
      </c>
      <c r="W819" s="70">
        <v>0.94</v>
      </c>
      <c r="X819" s="70">
        <v>0.94</v>
      </c>
      <c r="Y819" s="70">
        <f>1-0.12</f>
        <v>0.88</v>
      </c>
      <c r="Z819" s="70">
        <f>1-0.15</f>
        <v>0.85</v>
      </c>
      <c r="AA819" s="70">
        <f>1-0.25</f>
        <v>0.75</v>
      </c>
      <c r="AB819" s="70">
        <f>1-0.15</f>
        <v>0.85</v>
      </c>
      <c r="AC819" s="70">
        <f>1-0.25</f>
        <v>0.75</v>
      </c>
      <c r="AD819" s="70">
        <f>1-0.15</f>
        <v>0.85</v>
      </c>
      <c r="AE819" s="71">
        <f>1-0.3</f>
        <v>0.7</v>
      </c>
      <c r="AF819" s="72">
        <f>IF(T819&gt;R819,(R819*0.7),T819*0.7)</f>
        <v>0</v>
      </c>
      <c r="AG819" s="117">
        <f>IF(G819&gt;0,T819-G819,D819-AF819)</f>
        <v>0</v>
      </c>
    </row>
    <row r="820" spans="2:33" ht="21.6" customHeight="1" x14ac:dyDescent="0.55000000000000004">
      <c r="B820" s="49" t="s">
        <v>730</v>
      </c>
      <c r="C820" s="64" t="s">
        <v>731</v>
      </c>
      <c r="D820" s="62"/>
      <c r="E820" s="120"/>
      <c r="F820" s="120"/>
      <c r="G820" s="52"/>
      <c r="H820" s="52"/>
      <c r="I820" s="52"/>
      <c r="J820" s="52"/>
      <c r="K820" s="52"/>
      <c r="L820" s="52"/>
      <c r="M820" s="52"/>
      <c r="N820" s="52"/>
      <c r="O820" s="52"/>
      <c r="P820" s="52"/>
      <c r="Q820" s="52"/>
      <c r="R820" s="53"/>
      <c r="S820" s="53"/>
      <c r="T820" s="54"/>
      <c r="U820" s="53"/>
      <c r="V820" s="53"/>
      <c r="W820" s="53"/>
      <c r="X820" s="53"/>
      <c r="Y820" s="53"/>
      <c r="Z820" s="53"/>
      <c r="AA820" s="53"/>
      <c r="AB820" s="53"/>
      <c r="AC820" s="53"/>
      <c r="AD820" s="53"/>
      <c r="AE820" s="53"/>
      <c r="AF820" s="53"/>
      <c r="AG820" s="58"/>
    </row>
    <row r="821" spans="2:33" ht="21.6" customHeight="1" x14ac:dyDescent="0.55000000000000004">
      <c r="B821" s="50" t="s">
        <v>121</v>
      </c>
      <c r="C821" s="65" t="s">
        <v>786</v>
      </c>
      <c r="D821" s="62"/>
      <c r="E821" s="120"/>
      <c r="F821" s="120"/>
      <c r="G821" s="52"/>
      <c r="H821" s="52"/>
      <c r="I821" s="52"/>
      <c r="J821" s="52"/>
      <c r="K821" s="52"/>
      <c r="L821" s="52"/>
      <c r="M821" s="52"/>
      <c r="N821" s="52"/>
      <c r="O821" s="52"/>
      <c r="P821" s="52"/>
      <c r="Q821" s="52"/>
      <c r="R821" s="53"/>
      <c r="S821" s="53"/>
      <c r="T821" s="54"/>
      <c r="U821" s="53"/>
      <c r="V821" s="53"/>
      <c r="W821" s="53"/>
      <c r="X821" s="53"/>
      <c r="Y821" s="53"/>
      <c r="Z821" s="53"/>
      <c r="AA821" s="53"/>
      <c r="AB821" s="53"/>
      <c r="AC821" s="53"/>
      <c r="AD821" s="53"/>
      <c r="AE821" s="53"/>
      <c r="AF821" s="53"/>
      <c r="AG821" s="58"/>
    </row>
    <row r="822" spans="2:33" ht="21.6" customHeight="1" x14ac:dyDescent="0.55000000000000004">
      <c r="B822" s="50" t="s">
        <v>165</v>
      </c>
      <c r="C822" s="65" t="s">
        <v>787</v>
      </c>
      <c r="D822" s="62"/>
      <c r="E822" s="120"/>
      <c r="F822" s="120"/>
      <c r="G822" s="52"/>
      <c r="H822" s="52"/>
      <c r="I822" s="52"/>
      <c r="J822" s="52"/>
      <c r="K822" s="52"/>
      <c r="L822" s="52"/>
      <c r="M822" s="52"/>
      <c r="N822" s="52"/>
      <c r="O822" s="52"/>
      <c r="P822" s="52"/>
      <c r="Q822" s="52"/>
      <c r="R822" s="53"/>
      <c r="S822" s="53"/>
      <c r="T822" s="54"/>
      <c r="U822" s="53"/>
      <c r="V822" s="53"/>
      <c r="W822" s="53"/>
      <c r="X822" s="53"/>
      <c r="Y822" s="53"/>
      <c r="Z822" s="53"/>
      <c r="AA822" s="53"/>
      <c r="AB822" s="53"/>
      <c r="AC822" s="53"/>
      <c r="AD822" s="53"/>
      <c r="AE822" s="53"/>
      <c r="AF822" s="53"/>
      <c r="AG822" s="58"/>
    </row>
    <row r="823" spans="2:33" ht="21.6" customHeight="1" thickBot="1" x14ac:dyDescent="0.6">
      <c r="B823" s="51" t="s">
        <v>122</v>
      </c>
      <c r="C823" s="205" t="s">
        <v>788</v>
      </c>
      <c r="D823" s="63">
        <f>-(D819+D820+D821+D822)*1.5%</f>
        <v>0</v>
      </c>
      <c r="E823" s="121"/>
      <c r="F823" s="121"/>
      <c r="G823" s="52"/>
      <c r="H823" s="52"/>
      <c r="I823" s="52"/>
      <c r="J823" s="52"/>
      <c r="K823" s="52"/>
      <c r="L823" s="52"/>
      <c r="M823" s="52"/>
      <c r="N823" s="52"/>
      <c r="O823" s="52"/>
      <c r="P823" s="52"/>
      <c r="Q823" s="52"/>
      <c r="R823" s="53"/>
      <c r="S823" s="53"/>
      <c r="T823" s="54"/>
      <c r="U823" s="53"/>
      <c r="V823" s="53"/>
      <c r="W823" s="53"/>
      <c r="X823" s="53"/>
      <c r="Y823" s="53"/>
      <c r="Z823" s="53"/>
      <c r="AA823" s="53"/>
      <c r="AB823" s="53"/>
      <c r="AC823" s="53"/>
      <c r="AD823" s="53"/>
      <c r="AE823" s="53"/>
      <c r="AF823" s="53"/>
      <c r="AG823" s="59"/>
    </row>
    <row r="824" spans="2:33" ht="35.450000000000003" customHeight="1" thickBot="1" x14ac:dyDescent="0.25">
      <c r="B824" s="48" t="s">
        <v>237</v>
      </c>
      <c r="C824" s="61" t="s">
        <v>806</v>
      </c>
      <c r="D824" s="122">
        <f>SUM(D819:D823)</f>
        <v>0</v>
      </c>
      <c r="E824" s="82"/>
      <c r="F824" s="122">
        <f>SUM(F819:F823)</f>
        <v>0</v>
      </c>
      <c r="G824" s="14"/>
      <c r="H824" s="14"/>
      <c r="I824" s="14"/>
      <c r="J824" s="14"/>
      <c r="K824" s="14"/>
      <c r="L824" s="14"/>
      <c r="M824" s="14"/>
      <c r="N824" s="14"/>
      <c r="O824" s="14"/>
      <c r="P824" s="14"/>
      <c r="Q824" s="14"/>
      <c r="R824" s="14"/>
      <c r="S824" s="14"/>
      <c r="T824" s="14"/>
      <c r="U824" s="14"/>
      <c r="V824" s="14"/>
      <c r="W824" s="14"/>
      <c r="X824" s="14"/>
      <c r="Y824" s="14"/>
      <c r="Z824" s="14"/>
      <c r="AA824" s="14"/>
      <c r="AB824" s="14"/>
      <c r="AC824" s="14"/>
      <c r="AD824" s="14"/>
      <c r="AE824" s="14"/>
      <c r="AF824" s="14"/>
      <c r="AG824" s="60">
        <f>SUM(AG819:AG823)</f>
        <v>0</v>
      </c>
    </row>
    <row r="826" spans="2:33" ht="13.5" thickBot="1" x14ac:dyDescent="0.25"/>
    <row r="827" spans="2:33" ht="22.15" customHeight="1" thickBot="1" x14ac:dyDescent="0.6">
      <c r="B827" s="713" t="s">
        <v>847</v>
      </c>
      <c r="C827" s="714" t="s">
        <v>266</v>
      </c>
      <c r="D827" s="716" t="s">
        <v>805</v>
      </c>
      <c r="E827" s="716" t="s">
        <v>6</v>
      </c>
      <c r="F827" s="716" t="s">
        <v>630</v>
      </c>
      <c r="G827" s="721" t="s">
        <v>238</v>
      </c>
      <c r="H827" s="722"/>
      <c r="I827" s="722"/>
      <c r="J827" s="722"/>
      <c r="K827" s="722"/>
      <c r="L827" s="722"/>
      <c r="M827" s="722"/>
      <c r="N827" s="722"/>
      <c r="O827" s="722"/>
      <c r="P827" s="722"/>
      <c r="Q827" s="722"/>
      <c r="R827" s="722"/>
      <c r="S827" s="114"/>
      <c r="T827" s="705" t="s">
        <v>632</v>
      </c>
      <c r="U827" s="729" t="s">
        <v>633</v>
      </c>
      <c r="V827" s="729"/>
      <c r="W827" s="729"/>
      <c r="X827" s="729"/>
      <c r="Y827" s="729"/>
      <c r="Z827" s="729"/>
      <c r="AA827" s="729"/>
      <c r="AB827" s="729"/>
      <c r="AC827" s="729"/>
      <c r="AD827" s="729"/>
      <c r="AE827" s="729"/>
      <c r="AF827" s="705" t="s">
        <v>634</v>
      </c>
      <c r="AG827" s="711" t="s">
        <v>635</v>
      </c>
    </row>
    <row r="828" spans="2:33" ht="13.15" customHeight="1" x14ac:dyDescent="0.2">
      <c r="B828" s="672"/>
      <c r="C828" s="715"/>
      <c r="D828" s="717"/>
      <c r="E828" s="717"/>
      <c r="F828" s="717"/>
      <c r="G828" s="723" t="s">
        <v>239</v>
      </c>
      <c r="H828" s="726" t="s">
        <v>240</v>
      </c>
      <c r="I828" s="726" t="s">
        <v>241</v>
      </c>
      <c r="J828" s="726" t="s">
        <v>243</v>
      </c>
      <c r="K828" s="726" t="s">
        <v>242</v>
      </c>
      <c r="L828" s="726" t="s">
        <v>248</v>
      </c>
      <c r="M828" s="726" t="s">
        <v>249</v>
      </c>
      <c r="N828" s="726" t="s">
        <v>247</v>
      </c>
      <c r="O828" s="726" t="s">
        <v>246</v>
      </c>
      <c r="P828" s="726" t="s">
        <v>245</v>
      </c>
      <c r="Q828" s="726" t="s">
        <v>244</v>
      </c>
      <c r="R828" s="730" t="s">
        <v>250</v>
      </c>
      <c r="S828" s="723" t="s">
        <v>636</v>
      </c>
      <c r="T828" s="706" t="s">
        <v>269</v>
      </c>
      <c r="U828" s="708" t="s">
        <v>270</v>
      </c>
      <c r="V828" s="708" t="s">
        <v>240</v>
      </c>
      <c r="W828" s="708" t="s">
        <v>271</v>
      </c>
      <c r="X828" s="708" t="s">
        <v>272</v>
      </c>
      <c r="Y828" s="708" t="s">
        <v>273</v>
      </c>
      <c r="Z828" s="708" t="s">
        <v>274</v>
      </c>
      <c r="AA828" s="708" t="s">
        <v>275</v>
      </c>
      <c r="AB828" s="708" t="s">
        <v>276</v>
      </c>
      <c r="AC828" s="708" t="s">
        <v>277</v>
      </c>
      <c r="AD828" s="708" t="s">
        <v>278</v>
      </c>
      <c r="AE828" s="718" t="s">
        <v>279</v>
      </c>
      <c r="AF828" s="706"/>
      <c r="AG828" s="712"/>
    </row>
    <row r="829" spans="2:33" ht="39" customHeight="1" x14ac:dyDescent="0.2">
      <c r="B829" s="672"/>
      <c r="C829" s="715"/>
      <c r="D829" s="717"/>
      <c r="E829" s="717"/>
      <c r="F829" s="717"/>
      <c r="G829" s="724"/>
      <c r="H829" s="727"/>
      <c r="I829" s="727"/>
      <c r="J829" s="727"/>
      <c r="K829" s="727"/>
      <c r="L829" s="727"/>
      <c r="M829" s="727"/>
      <c r="N829" s="727"/>
      <c r="O829" s="727"/>
      <c r="P829" s="727"/>
      <c r="Q829" s="727"/>
      <c r="R829" s="731"/>
      <c r="S829" s="724"/>
      <c r="T829" s="706"/>
      <c r="U829" s="709"/>
      <c r="V829" s="709"/>
      <c r="W829" s="709"/>
      <c r="X829" s="709"/>
      <c r="Y829" s="709"/>
      <c r="Z829" s="709"/>
      <c r="AA829" s="709"/>
      <c r="AB829" s="709"/>
      <c r="AC829" s="709"/>
      <c r="AD829" s="709"/>
      <c r="AE829" s="719"/>
      <c r="AF829" s="706"/>
      <c r="AG829" s="712"/>
    </row>
    <row r="830" spans="2:33" ht="61.15" customHeight="1" thickBot="1" x14ac:dyDescent="0.25">
      <c r="B830" s="672"/>
      <c r="C830" s="715"/>
      <c r="D830" s="717"/>
      <c r="E830" s="717"/>
      <c r="F830" s="717"/>
      <c r="G830" s="725"/>
      <c r="H830" s="728"/>
      <c r="I830" s="728"/>
      <c r="J830" s="728"/>
      <c r="K830" s="728"/>
      <c r="L830" s="728"/>
      <c r="M830" s="728"/>
      <c r="N830" s="728"/>
      <c r="O830" s="728"/>
      <c r="P830" s="728"/>
      <c r="Q830" s="728"/>
      <c r="R830" s="732"/>
      <c r="S830" s="725"/>
      <c r="T830" s="706"/>
      <c r="U830" s="710"/>
      <c r="V830" s="710"/>
      <c r="W830" s="710"/>
      <c r="X830" s="710"/>
      <c r="Y830" s="710"/>
      <c r="Z830" s="710"/>
      <c r="AA830" s="710"/>
      <c r="AB830" s="710"/>
      <c r="AC830" s="710"/>
      <c r="AD830" s="710"/>
      <c r="AE830" s="720"/>
      <c r="AF830" s="707"/>
      <c r="AG830" s="712"/>
    </row>
    <row r="831" spans="2:33" ht="21.6" customHeight="1" x14ac:dyDescent="0.55000000000000004">
      <c r="B831" s="23" t="s">
        <v>790</v>
      </c>
      <c r="C831" s="206" t="s">
        <v>791</v>
      </c>
      <c r="D831" s="45"/>
      <c r="E831" s="40"/>
      <c r="F831" s="40"/>
      <c r="G831" s="207"/>
      <c r="H831" s="207"/>
      <c r="I831" s="207"/>
      <c r="J831" s="207"/>
      <c r="K831" s="207"/>
      <c r="L831" s="207"/>
      <c r="M831" s="207"/>
      <c r="N831" s="207"/>
      <c r="O831" s="207"/>
      <c r="P831" s="207"/>
      <c r="Q831" s="207"/>
      <c r="R831" s="208"/>
      <c r="S831" s="209"/>
      <c r="T831" s="210"/>
      <c r="U831" s="210"/>
      <c r="V831" s="210"/>
      <c r="W831" s="210"/>
      <c r="X831" s="210"/>
      <c r="Y831" s="210"/>
      <c r="Z831" s="210"/>
      <c r="AA831" s="210"/>
      <c r="AB831" s="210"/>
      <c r="AC831" s="210"/>
      <c r="AD831" s="210"/>
      <c r="AE831" s="211"/>
      <c r="AF831" s="212"/>
    </row>
    <row r="832" spans="2:33" ht="21.6" customHeight="1" x14ac:dyDescent="0.55000000000000004">
      <c r="B832" s="23" t="s">
        <v>792</v>
      </c>
      <c r="C832" s="213" t="s">
        <v>793</v>
      </c>
      <c r="D832" s="45">
        <v>143533562305</v>
      </c>
      <c r="E832" s="40"/>
      <c r="F832" s="40"/>
      <c r="G832" s="214"/>
      <c r="H832" s="214"/>
      <c r="I832" s="214"/>
      <c r="J832" s="214"/>
      <c r="K832" s="214"/>
      <c r="L832" s="214"/>
      <c r="M832" s="214"/>
      <c r="N832" s="214"/>
      <c r="O832" s="214"/>
      <c r="P832" s="214"/>
      <c r="Q832" s="214"/>
      <c r="R832" s="215"/>
      <c r="S832" s="216"/>
      <c r="T832" s="217"/>
      <c r="U832" s="217"/>
      <c r="V832" s="217"/>
      <c r="W832" s="217"/>
      <c r="X832" s="217"/>
      <c r="Y832" s="217"/>
      <c r="Z832" s="217"/>
      <c r="AA832" s="217"/>
      <c r="AB832" s="217"/>
      <c r="AC832" s="217"/>
      <c r="AD832" s="217"/>
      <c r="AE832" s="218"/>
      <c r="AF832" s="219"/>
    </row>
    <row r="833" spans="2:33" ht="21.6" customHeight="1" x14ac:dyDescent="0.55000000000000004">
      <c r="B833" s="23" t="s">
        <v>794</v>
      </c>
      <c r="C833" s="213" t="s">
        <v>795</v>
      </c>
      <c r="D833" s="45"/>
      <c r="E833" s="40"/>
      <c r="F833" s="40"/>
      <c r="G833" s="214"/>
      <c r="H833" s="214"/>
      <c r="I833" s="214"/>
      <c r="J833" s="214"/>
      <c r="K833" s="214"/>
      <c r="L833" s="214"/>
      <c r="M833" s="214"/>
      <c r="N833" s="214"/>
      <c r="O833" s="214"/>
      <c r="P833" s="214"/>
      <c r="Q833" s="214"/>
      <c r="R833" s="215"/>
      <c r="S833" s="216"/>
      <c r="T833" s="217"/>
      <c r="U833" s="217"/>
      <c r="V833" s="217"/>
      <c r="W833" s="217"/>
      <c r="X833" s="217"/>
      <c r="Y833" s="217"/>
      <c r="Z833" s="217"/>
      <c r="AA833" s="217"/>
      <c r="AB833" s="217"/>
      <c r="AC833" s="217"/>
      <c r="AD833" s="217"/>
      <c r="AE833" s="218"/>
      <c r="AF833" s="219"/>
    </row>
    <row r="834" spans="2:33" ht="21.6" customHeight="1" thickBot="1" x14ac:dyDescent="0.6">
      <c r="B834" s="23" t="s">
        <v>796</v>
      </c>
      <c r="C834" s="220" t="s">
        <v>797</v>
      </c>
      <c r="D834" s="63"/>
      <c r="E834" s="42"/>
      <c r="F834" s="42"/>
      <c r="G834" s="214"/>
      <c r="H834" s="214"/>
      <c r="I834" s="214"/>
      <c r="J834" s="214"/>
      <c r="K834" s="214"/>
      <c r="L834" s="214"/>
      <c r="M834" s="214"/>
      <c r="N834" s="214"/>
      <c r="O834" s="214"/>
      <c r="P834" s="214"/>
      <c r="Q834" s="214"/>
      <c r="R834" s="215"/>
      <c r="S834" s="215"/>
      <c r="T834" s="53"/>
      <c r="U834" s="53"/>
      <c r="V834" s="53"/>
      <c r="W834" s="53"/>
      <c r="X834" s="53"/>
      <c r="Y834" s="53"/>
      <c r="Z834" s="53"/>
      <c r="AA834" s="53"/>
      <c r="AB834" s="53"/>
      <c r="AC834" s="53"/>
      <c r="AD834" s="53"/>
      <c r="AE834" s="221"/>
      <c r="AF834" s="222"/>
    </row>
    <row r="835" spans="2:33" ht="35.450000000000003" customHeight="1" thickBot="1" x14ac:dyDescent="0.25">
      <c r="B835" s="48" t="s">
        <v>237</v>
      </c>
      <c r="C835" s="137" t="s">
        <v>818</v>
      </c>
      <c r="D835" s="223">
        <f>SUM(D831:D834)</f>
        <v>143533562305</v>
      </c>
      <c r="E835" s="223">
        <f t="shared" ref="E835" si="483">SUM(E831:E834)</f>
        <v>0</v>
      </c>
      <c r="F835" s="223">
        <f t="shared" ref="F835" si="484">SUM(F831:F834)</f>
        <v>0</v>
      </c>
    </row>
    <row r="837" spans="2:33" ht="13.5" thickBot="1" x14ac:dyDescent="0.25"/>
    <row r="838" spans="2:33" ht="38.450000000000003" customHeight="1" x14ac:dyDescent="0.45">
      <c r="C838" s="472" t="s">
        <v>1810</v>
      </c>
      <c r="D838" s="473">
        <f>D650+D667+D682+D698+D712+D726+D740+D757+D775+D788+D801+D812+D824+D835</f>
        <v>294323795631937.5</v>
      </c>
      <c r="E838" s="474"/>
      <c r="F838" s="474"/>
      <c r="G838" s="474"/>
      <c r="H838" s="474"/>
      <c r="I838" s="474"/>
      <c r="J838" s="474"/>
      <c r="K838" s="474"/>
      <c r="L838" s="474"/>
      <c r="M838" s="474"/>
      <c r="N838" s="474"/>
      <c r="O838" s="474"/>
      <c r="P838" s="474"/>
      <c r="Q838" s="474"/>
      <c r="R838" s="474"/>
      <c r="S838" s="474"/>
      <c r="T838" s="474"/>
      <c r="U838" s="474"/>
      <c r="V838" s="474"/>
      <c r="W838" s="474"/>
      <c r="X838" s="474"/>
      <c r="Y838" s="474"/>
      <c r="Z838" s="474"/>
      <c r="AA838" s="474"/>
      <c r="AB838" s="474"/>
      <c r="AC838" s="474"/>
      <c r="AD838" s="474"/>
      <c r="AE838" s="474"/>
      <c r="AF838" s="474"/>
      <c r="AG838" s="482">
        <f>AG650+AG667+AG682+AG698+AG712+AG726+AG740+AG757+AG775+AG788+AG801+AG812+AG824+AG835</f>
        <v>296566931166406.25</v>
      </c>
    </row>
    <row r="839" spans="2:33" ht="38.450000000000003" customHeight="1" x14ac:dyDescent="0.45">
      <c r="B839" s="469"/>
      <c r="C839" s="476" t="s">
        <v>1840</v>
      </c>
      <c r="D839" s="470">
        <f>D646+D663+D677+D694+D708+D722+D736+D752+D769+D798+D821</f>
        <v>1149234669042</v>
      </c>
      <c r="E839" s="471"/>
      <c r="F839" s="471"/>
      <c r="G839" s="471"/>
      <c r="H839" s="471"/>
      <c r="I839" s="471"/>
      <c r="J839" s="471"/>
      <c r="K839" s="471"/>
      <c r="L839" s="471"/>
      <c r="M839" s="471"/>
      <c r="N839" s="471"/>
      <c r="O839" s="471"/>
      <c r="P839" s="471"/>
      <c r="Q839" s="471"/>
      <c r="R839" s="471"/>
      <c r="S839" s="471"/>
      <c r="T839" s="471"/>
      <c r="U839" s="471"/>
      <c r="V839" s="471"/>
      <c r="W839" s="471"/>
      <c r="X839" s="471"/>
      <c r="Y839" s="471"/>
      <c r="Z839" s="471"/>
      <c r="AA839" s="471"/>
      <c r="AB839" s="471"/>
      <c r="AC839" s="471"/>
      <c r="AD839" s="471"/>
      <c r="AE839" s="471"/>
      <c r="AF839" s="471"/>
      <c r="AG839" s="483"/>
    </row>
    <row r="840" spans="2:33" ht="38.450000000000003" customHeight="1" x14ac:dyDescent="0.45">
      <c r="B840" s="469"/>
      <c r="C840" s="476" t="s">
        <v>1841</v>
      </c>
      <c r="D840" s="470">
        <f>D647+D664+D678+D695+D709+D723+D737+D753+D770+D799+D810+D822</f>
        <v>0</v>
      </c>
      <c r="E840" s="471"/>
      <c r="F840" s="471"/>
      <c r="G840" s="471"/>
      <c r="H840" s="471"/>
      <c r="I840" s="471"/>
      <c r="J840" s="471"/>
      <c r="K840" s="471"/>
      <c r="L840" s="471"/>
      <c r="M840" s="471"/>
      <c r="N840" s="471"/>
      <c r="O840" s="471"/>
      <c r="P840" s="471"/>
      <c r="Q840" s="471"/>
      <c r="R840" s="471"/>
      <c r="S840" s="471"/>
      <c r="T840" s="471"/>
      <c r="U840" s="471"/>
      <c r="V840" s="471"/>
      <c r="W840" s="471"/>
      <c r="X840" s="471"/>
      <c r="Y840" s="471"/>
      <c r="Z840" s="471"/>
      <c r="AA840" s="471"/>
      <c r="AB840" s="471"/>
      <c r="AC840" s="471"/>
      <c r="AD840" s="471"/>
      <c r="AE840" s="471"/>
      <c r="AF840" s="471"/>
      <c r="AG840" s="483"/>
    </row>
    <row r="841" spans="2:33" ht="38.450000000000003" customHeight="1" x14ac:dyDescent="0.45">
      <c r="B841" s="469"/>
      <c r="C841" s="476" t="s">
        <v>1842</v>
      </c>
      <c r="D841" s="470">
        <f>D648+D665+D680+D696+D710+D724+D738+D754+D755+D786</f>
        <v>-28293722208716</v>
      </c>
      <c r="E841" s="471"/>
      <c r="F841" s="471"/>
      <c r="G841" s="471"/>
      <c r="H841" s="471"/>
      <c r="I841" s="471"/>
      <c r="J841" s="471"/>
      <c r="K841" s="471"/>
      <c r="L841" s="471"/>
      <c r="M841" s="471"/>
      <c r="N841" s="471"/>
      <c r="O841" s="471"/>
      <c r="P841" s="471"/>
      <c r="Q841" s="471"/>
      <c r="R841" s="471"/>
      <c r="S841" s="471"/>
      <c r="T841" s="471"/>
      <c r="U841" s="471"/>
      <c r="V841" s="471"/>
      <c r="W841" s="471"/>
      <c r="X841" s="471"/>
      <c r="Y841" s="471"/>
      <c r="Z841" s="471"/>
      <c r="AA841" s="471"/>
      <c r="AB841" s="471"/>
      <c r="AC841" s="471"/>
      <c r="AD841" s="471"/>
      <c r="AE841" s="471"/>
      <c r="AF841" s="471"/>
      <c r="AG841" s="483"/>
    </row>
    <row r="842" spans="2:33" ht="38.450000000000003" customHeight="1" thickBot="1" x14ac:dyDescent="0.5">
      <c r="B842" s="469"/>
      <c r="C842" s="478" t="s">
        <v>1843</v>
      </c>
      <c r="D842" s="479">
        <f>D649+D666+D681+D697+D711+D725+D739+D756+D774+D787+D800+D811+D823</f>
        <v>-4479902468065.4688</v>
      </c>
      <c r="E842" s="480"/>
      <c r="F842" s="480"/>
      <c r="G842" s="480"/>
      <c r="H842" s="480"/>
      <c r="I842" s="480"/>
      <c r="J842" s="480"/>
      <c r="K842" s="480"/>
      <c r="L842" s="480"/>
      <c r="M842" s="480"/>
      <c r="N842" s="480"/>
      <c r="O842" s="480"/>
      <c r="P842" s="480"/>
      <c r="Q842" s="480"/>
      <c r="R842" s="480"/>
      <c r="S842" s="480"/>
      <c r="T842" s="480"/>
      <c r="U842" s="480"/>
      <c r="V842" s="480"/>
      <c r="W842" s="480"/>
      <c r="X842" s="480"/>
      <c r="Y842" s="480"/>
      <c r="Z842" s="480"/>
      <c r="AA842" s="480"/>
      <c r="AB842" s="480"/>
      <c r="AC842" s="480"/>
      <c r="AD842" s="480"/>
      <c r="AE842" s="480"/>
      <c r="AF842" s="480"/>
      <c r="AG842" s="484"/>
    </row>
    <row r="843" spans="2:33" ht="13.5" thickBot="1" x14ac:dyDescent="0.25"/>
    <row r="844" spans="2:33" ht="39.6" customHeight="1" thickBot="1" x14ac:dyDescent="0.25">
      <c r="C844" s="452" t="s">
        <v>1811</v>
      </c>
    </row>
    <row r="845" spans="2:33" ht="13.5" thickBot="1" x14ac:dyDescent="0.25"/>
    <row r="846" spans="2:33" ht="23.25" thickBot="1" x14ac:dyDescent="0.6">
      <c r="B846" s="713" t="s">
        <v>267</v>
      </c>
      <c r="C846" s="714" t="s">
        <v>266</v>
      </c>
      <c r="D846" s="716" t="s">
        <v>1812</v>
      </c>
      <c r="E846" s="716" t="s">
        <v>6</v>
      </c>
      <c r="F846" s="716" t="s">
        <v>630</v>
      </c>
      <c r="G846" s="721" t="s">
        <v>238</v>
      </c>
      <c r="H846" s="722"/>
      <c r="I846" s="722"/>
      <c r="J846" s="722"/>
      <c r="K846" s="722"/>
      <c r="L846" s="722"/>
      <c r="M846" s="722"/>
      <c r="N846" s="722"/>
      <c r="O846" s="722"/>
      <c r="P846" s="722"/>
      <c r="Q846" s="722"/>
      <c r="R846" s="722"/>
      <c r="S846" s="451"/>
      <c r="T846" s="705" t="s">
        <v>632</v>
      </c>
      <c r="U846" s="729" t="s">
        <v>633</v>
      </c>
      <c r="V846" s="729"/>
      <c r="W846" s="729"/>
      <c r="X846" s="729"/>
      <c r="Y846" s="729"/>
      <c r="Z846" s="729"/>
      <c r="AA846" s="729"/>
      <c r="AB846" s="729"/>
      <c r="AC846" s="729"/>
      <c r="AD846" s="729"/>
      <c r="AE846" s="729"/>
      <c r="AF846" s="705" t="s">
        <v>634</v>
      </c>
      <c r="AG846" s="711" t="s">
        <v>635</v>
      </c>
    </row>
    <row r="847" spans="2:33" x14ac:dyDescent="0.2">
      <c r="B847" s="672"/>
      <c r="C847" s="715"/>
      <c r="D847" s="717"/>
      <c r="E847" s="717"/>
      <c r="F847" s="717"/>
      <c r="G847" s="723" t="s">
        <v>239</v>
      </c>
      <c r="H847" s="726" t="s">
        <v>240</v>
      </c>
      <c r="I847" s="726" t="s">
        <v>241</v>
      </c>
      <c r="J847" s="726" t="s">
        <v>243</v>
      </c>
      <c r="K847" s="726" t="s">
        <v>242</v>
      </c>
      <c r="L847" s="726" t="s">
        <v>248</v>
      </c>
      <c r="M847" s="726" t="s">
        <v>249</v>
      </c>
      <c r="N847" s="726" t="s">
        <v>247</v>
      </c>
      <c r="O847" s="726" t="s">
        <v>246</v>
      </c>
      <c r="P847" s="726" t="s">
        <v>245</v>
      </c>
      <c r="Q847" s="726" t="s">
        <v>244</v>
      </c>
      <c r="R847" s="730" t="s">
        <v>250</v>
      </c>
      <c r="S847" s="723" t="s">
        <v>636</v>
      </c>
      <c r="T847" s="706" t="s">
        <v>269</v>
      </c>
      <c r="U847" s="708" t="s">
        <v>270</v>
      </c>
      <c r="V847" s="708" t="s">
        <v>240</v>
      </c>
      <c r="W847" s="708" t="s">
        <v>271</v>
      </c>
      <c r="X847" s="708" t="s">
        <v>272</v>
      </c>
      <c r="Y847" s="708" t="s">
        <v>273</v>
      </c>
      <c r="Z847" s="708" t="s">
        <v>274</v>
      </c>
      <c r="AA847" s="708" t="s">
        <v>275</v>
      </c>
      <c r="AB847" s="708" t="s">
        <v>276</v>
      </c>
      <c r="AC847" s="708" t="s">
        <v>277</v>
      </c>
      <c r="AD847" s="708" t="s">
        <v>278</v>
      </c>
      <c r="AE847" s="718" t="s">
        <v>279</v>
      </c>
      <c r="AF847" s="706"/>
      <c r="AG847" s="712"/>
    </row>
    <row r="848" spans="2:33" x14ac:dyDescent="0.2">
      <c r="B848" s="672"/>
      <c r="C848" s="715"/>
      <c r="D848" s="717"/>
      <c r="E848" s="717"/>
      <c r="F848" s="717"/>
      <c r="G848" s="724"/>
      <c r="H848" s="727"/>
      <c r="I848" s="727"/>
      <c r="J848" s="727"/>
      <c r="K848" s="727"/>
      <c r="L848" s="727"/>
      <c r="M848" s="727"/>
      <c r="N848" s="727"/>
      <c r="O848" s="727"/>
      <c r="P848" s="727"/>
      <c r="Q848" s="727"/>
      <c r="R848" s="731"/>
      <c r="S848" s="724"/>
      <c r="T848" s="706"/>
      <c r="U848" s="709"/>
      <c r="V848" s="709"/>
      <c r="W848" s="709"/>
      <c r="X848" s="709"/>
      <c r="Y848" s="709"/>
      <c r="Z848" s="709"/>
      <c r="AA848" s="709"/>
      <c r="AB848" s="709"/>
      <c r="AC848" s="709"/>
      <c r="AD848" s="709"/>
      <c r="AE848" s="719"/>
      <c r="AF848" s="706"/>
      <c r="AG848" s="712"/>
    </row>
    <row r="849" spans="2:36" ht="13.5" thickBot="1" x14ac:dyDescent="0.25">
      <c r="B849" s="672"/>
      <c r="C849" s="715"/>
      <c r="D849" s="717"/>
      <c r="E849" s="717"/>
      <c r="F849" s="717"/>
      <c r="G849" s="725"/>
      <c r="H849" s="728"/>
      <c r="I849" s="728"/>
      <c r="J849" s="728"/>
      <c r="K849" s="728"/>
      <c r="L849" s="728"/>
      <c r="M849" s="728"/>
      <c r="N849" s="728"/>
      <c r="O849" s="728"/>
      <c r="P849" s="728"/>
      <c r="Q849" s="728"/>
      <c r="R849" s="732"/>
      <c r="S849" s="725"/>
      <c r="T849" s="706"/>
      <c r="U849" s="710"/>
      <c r="V849" s="710"/>
      <c r="W849" s="710"/>
      <c r="X849" s="710"/>
      <c r="Y849" s="710"/>
      <c r="Z849" s="710"/>
      <c r="AA849" s="710"/>
      <c r="AB849" s="710"/>
      <c r="AC849" s="710"/>
      <c r="AD849" s="710"/>
      <c r="AE849" s="720"/>
      <c r="AF849" s="707"/>
      <c r="AG849" s="712"/>
    </row>
    <row r="850" spans="2:36" ht="21" x14ac:dyDescent="0.55000000000000004">
      <c r="B850" s="147" t="s">
        <v>664</v>
      </c>
      <c r="C850" s="148" t="s">
        <v>1922</v>
      </c>
      <c r="D850" s="43">
        <f>D12+D222+D431+D640</f>
        <v>672725736213</v>
      </c>
      <c r="E850" s="41">
        <v>100</v>
      </c>
      <c r="F850" s="41">
        <f>(D850*E850)/100</f>
        <v>672725736213</v>
      </c>
      <c r="G850" s="66"/>
      <c r="H850" s="67"/>
      <c r="I850" s="67"/>
      <c r="J850" s="67"/>
      <c r="K850" s="67"/>
      <c r="L850" s="67"/>
      <c r="M850" s="67"/>
      <c r="N850" s="67"/>
      <c r="O850" s="67"/>
      <c r="P850" s="67"/>
      <c r="Q850" s="67">
        <v>550000000</v>
      </c>
      <c r="R850" s="68">
        <f>SUM(G850:Q850)</f>
        <v>550000000</v>
      </c>
      <c r="S850" s="115">
        <f t="shared" ref="S850:S853" si="485">IF(R850&gt;T850,0,T850-R850)</f>
        <v>672175736213</v>
      </c>
      <c r="T850" s="38">
        <f t="shared" ref="T850:T853" si="486">D850</f>
        <v>672725736213</v>
      </c>
      <c r="U850" s="69">
        <v>0</v>
      </c>
      <c r="V850" s="70">
        <v>0</v>
      </c>
      <c r="W850" s="70">
        <v>0.94</v>
      </c>
      <c r="X850" s="70">
        <v>0.94</v>
      </c>
      <c r="Y850" s="70">
        <f>1-0.12</f>
        <v>0.88</v>
      </c>
      <c r="Z850" s="70">
        <f>1-0.15</f>
        <v>0.85</v>
      </c>
      <c r="AA850" s="70">
        <f>1-0.25</f>
        <v>0.75</v>
      </c>
      <c r="AB850" s="70">
        <f>1-0.15</f>
        <v>0.85</v>
      </c>
      <c r="AC850" s="70">
        <f>1-0.25</f>
        <v>0.75</v>
      </c>
      <c r="AD850" s="70">
        <f>1-0.15</f>
        <v>0.85</v>
      </c>
      <c r="AE850" s="71">
        <f>1-0.3</f>
        <v>0.7</v>
      </c>
      <c r="AF850" s="72">
        <v>86608582821.600006</v>
      </c>
      <c r="AG850" s="117">
        <v>288273377585</v>
      </c>
      <c r="AI850" s="453">
        <v>672725736213</v>
      </c>
      <c r="AJ850" s="454">
        <f>AI850-D850</f>
        <v>0</v>
      </c>
    </row>
    <row r="851" spans="2:36" ht="21" x14ac:dyDescent="0.55000000000000004">
      <c r="B851" s="134" t="s">
        <v>857</v>
      </c>
      <c r="C851" s="135" t="s">
        <v>1889</v>
      </c>
      <c r="D851" s="45">
        <f>D13+D223+D432+D641</f>
        <v>124664534336539</v>
      </c>
      <c r="E851" s="40">
        <v>100</v>
      </c>
      <c r="F851" s="40">
        <f t="shared" ref="F851:F853" si="487">(D851*E851)/100</f>
        <v>124664534336539</v>
      </c>
      <c r="G851" s="39"/>
      <c r="H851" s="36"/>
      <c r="I851" s="36"/>
      <c r="J851" s="36"/>
      <c r="K851" s="36"/>
      <c r="L851" s="36"/>
      <c r="M851" s="36"/>
      <c r="N851" s="36"/>
      <c r="O851" s="36"/>
      <c r="P851" s="36"/>
      <c r="Q851" s="36"/>
      <c r="R851" s="37">
        <f t="shared" ref="R851:R853" si="488">SUM(G851:Q851)</f>
        <v>0</v>
      </c>
      <c r="S851" s="115">
        <f t="shared" si="485"/>
        <v>124664534336539</v>
      </c>
      <c r="T851" s="38">
        <f t="shared" si="486"/>
        <v>124664534336539</v>
      </c>
      <c r="U851" s="34">
        <v>0</v>
      </c>
      <c r="V851" s="33">
        <v>0</v>
      </c>
      <c r="W851" s="33">
        <v>0.94</v>
      </c>
      <c r="X851" s="33">
        <v>0.94</v>
      </c>
      <c r="Y851" s="33">
        <f>1-0.12</f>
        <v>0.88</v>
      </c>
      <c r="Z851" s="33">
        <f>1-0.15</f>
        <v>0.85</v>
      </c>
      <c r="AA851" s="33">
        <f>1-0.25</f>
        <v>0.75</v>
      </c>
      <c r="AB851" s="33">
        <f>1-0.15</f>
        <v>0.85</v>
      </c>
      <c r="AC851" s="33">
        <f>1-0.25</f>
        <v>0.75</v>
      </c>
      <c r="AD851" s="33">
        <f>1-0.15</f>
        <v>0.85</v>
      </c>
      <c r="AE851" s="35">
        <f>1-0.3</f>
        <v>0.7</v>
      </c>
      <c r="AF851" s="72">
        <v>5004871210032.6973</v>
      </c>
      <c r="AG851" s="73">
        <v>9123402812929.752</v>
      </c>
      <c r="AI851" s="453">
        <v>124664534336539</v>
      </c>
      <c r="AJ851" s="454">
        <f>AI851-D851</f>
        <v>0</v>
      </c>
    </row>
    <row r="852" spans="2:36" ht="21.75" thickBot="1" x14ac:dyDescent="0.6">
      <c r="B852" s="149" t="s">
        <v>665</v>
      </c>
      <c r="C852" s="150" t="s">
        <v>1890</v>
      </c>
      <c r="D852" s="44"/>
      <c r="E852" s="42">
        <v>100</v>
      </c>
      <c r="F852" s="42">
        <f t="shared" si="487"/>
        <v>0</v>
      </c>
      <c r="G852" s="39"/>
      <c r="H852" s="36"/>
      <c r="I852" s="36"/>
      <c r="J852" s="36"/>
      <c r="K852" s="36"/>
      <c r="L852" s="36"/>
      <c r="M852" s="36"/>
      <c r="N852" s="36"/>
      <c r="O852" s="36"/>
      <c r="P852" s="36"/>
      <c r="Q852" s="36"/>
      <c r="R852" s="37">
        <f t="shared" si="488"/>
        <v>0</v>
      </c>
      <c r="S852" s="115">
        <f t="shared" si="485"/>
        <v>0</v>
      </c>
      <c r="T852" s="38">
        <f t="shared" si="486"/>
        <v>0</v>
      </c>
      <c r="U852" s="34">
        <v>0</v>
      </c>
      <c r="V852" s="33">
        <v>0</v>
      </c>
      <c r="W852" s="33">
        <v>0.94</v>
      </c>
      <c r="X852" s="33">
        <v>0.94</v>
      </c>
      <c r="Y852" s="33">
        <f t="shared" ref="Y852:Y853" si="489">1-0.12</f>
        <v>0.88</v>
      </c>
      <c r="Z852" s="33">
        <f t="shared" ref="Z852:Z853" si="490">1-0.15</f>
        <v>0.85</v>
      </c>
      <c r="AA852" s="33">
        <f t="shared" ref="AA852:AA853" si="491">1-0.25</f>
        <v>0.75</v>
      </c>
      <c r="AB852" s="33">
        <f t="shared" ref="AB852:AB853" si="492">1-0.15</f>
        <v>0.85</v>
      </c>
      <c r="AC852" s="33">
        <f t="shared" ref="AC852:AC853" si="493">1-0.25</f>
        <v>0.75</v>
      </c>
      <c r="AD852" s="33">
        <f t="shared" ref="AD852:AD853" si="494">1-0.15</f>
        <v>0.85</v>
      </c>
      <c r="AE852" s="35">
        <f t="shared" ref="AE852:AE853" si="495">1-0.3</f>
        <v>0.7</v>
      </c>
      <c r="AF852" s="72"/>
      <c r="AG852" s="73">
        <f>IF(G852&gt;0,T852-G852,D852-AF852)</f>
        <v>0</v>
      </c>
      <c r="AJ852" s="455"/>
    </row>
    <row r="853" spans="2:36" ht="21.75" thickBot="1" x14ac:dyDescent="0.6">
      <c r="B853" s="147" t="s">
        <v>666</v>
      </c>
      <c r="C853" s="148" t="s">
        <v>1891</v>
      </c>
      <c r="D853" s="43">
        <f>D15+D225+D434+D643</f>
        <v>4476385197</v>
      </c>
      <c r="E853" s="41">
        <v>100</v>
      </c>
      <c r="F853" s="41">
        <f t="shared" si="487"/>
        <v>4476385197</v>
      </c>
      <c r="G853" s="39"/>
      <c r="H853" s="36"/>
      <c r="I853" s="36"/>
      <c r="J853" s="36"/>
      <c r="K853" s="36"/>
      <c r="L853" s="36"/>
      <c r="M853" s="36">
        <v>100000000</v>
      </c>
      <c r="N853" s="36"/>
      <c r="O853" s="36"/>
      <c r="P853" s="36"/>
      <c r="Q853" s="36"/>
      <c r="R853" s="37">
        <f t="shared" si="488"/>
        <v>100000000</v>
      </c>
      <c r="S853" s="115">
        <f t="shared" si="485"/>
        <v>4376385197</v>
      </c>
      <c r="T853" s="38">
        <f t="shared" si="486"/>
        <v>4476385197</v>
      </c>
      <c r="U853" s="34">
        <v>0</v>
      </c>
      <c r="V853" s="33">
        <v>0</v>
      </c>
      <c r="W853" s="33">
        <v>0.94</v>
      </c>
      <c r="X853" s="33">
        <v>0.94</v>
      </c>
      <c r="Y853" s="33">
        <f t="shared" si="489"/>
        <v>0.88</v>
      </c>
      <c r="Z853" s="33">
        <f t="shared" si="490"/>
        <v>0.85</v>
      </c>
      <c r="AA853" s="33">
        <f t="shared" si="491"/>
        <v>0.75</v>
      </c>
      <c r="AB853" s="33">
        <f t="shared" si="492"/>
        <v>0.85</v>
      </c>
      <c r="AC853" s="33">
        <f t="shared" si="493"/>
        <v>0.75</v>
      </c>
      <c r="AD853" s="33">
        <f t="shared" si="494"/>
        <v>0.85</v>
      </c>
      <c r="AE853" s="35">
        <f t="shared" si="495"/>
        <v>0.7</v>
      </c>
      <c r="AF853" s="72">
        <v>0</v>
      </c>
      <c r="AG853" s="73">
        <f>D853-AF853</f>
        <v>4476385197</v>
      </c>
      <c r="AI853" s="453">
        <v>4476385197</v>
      </c>
      <c r="AJ853" s="454">
        <f>AI853-D853</f>
        <v>0</v>
      </c>
    </row>
    <row r="854" spans="2:36" ht="21" x14ac:dyDescent="0.55000000000000004">
      <c r="B854" s="132" t="s">
        <v>667</v>
      </c>
      <c r="C854" s="133" t="s">
        <v>668</v>
      </c>
      <c r="D854" s="43"/>
      <c r="E854" s="154"/>
      <c r="F854" s="155"/>
      <c r="G854" s="52"/>
      <c r="H854" s="156"/>
      <c r="I854" s="156"/>
      <c r="J854" s="156"/>
      <c r="K854" s="156"/>
      <c r="L854" s="156"/>
      <c r="M854" s="156"/>
      <c r="N854" s="156"/>
      <c r="O854" s="156"/>
      <c r="P854" s="156"/>
      <c r="Q854" s="156"/>
      <c r="R854" s="157"/>
      <c r="S854" s="157"/>
      <c r="T854" s="158"/>
      <c r="U854" s="157"/>
      <c r="V854" s="157"/>
      <c r="W854" s="157"/>
      <c r="X854" s="157"/>
      <c r="Y854" s="157"/>
      <c r="Z854" s="157"/>
      <c r="AA854" s="157"/>
      <c r="AB854" s="157"/>
      <c r="AC854" s="157"/>
      <c r="AD854" s="157"/>
      <c r="AE854" s="157"/>
      <c r="AF854" s="157"/>
      <c r="AG854" s="58"/>
      <c r="AJ854" s="455"/>
    </row>
    <row r="855" spans="2:36" ht="21.75" thickBot="1" x14ac:dyDescent="0.6">
      <c r="B855" s="134" t="s">
        <v>669</v>
      </c>
      <c r="C855" s="135" t="s">
        <v>670</v>
      </c>
      <c r="D855" s="44"/>
      <c r="E855" s="159"/>
      <c r="F855" s="160"/>
      <c r="G855" s="52"/>
      <c r="H855" s="52"/>
      <c r="I855" s="52"/>
      <c r="J855" s="52"/>
      <c r="K855" s="52"/>
      <c r="L855" s="52"/>
      <c r="M855" s="52"/>
      <c r="N855" s="52"/>
      <c r="O855" s="52"/>
      <c r="P855" s="52"/>
      <c r="Q855" s="52"/>
      <c r="R855" s="53"/>
      <c r="S855" s="53"/>
      <c r="T855" s="54"/>
      <c r="U855" s="53"/>
      <c r="V855" s="53"/>
      <c r="W855" s="53"/>
      <c r="X855" s="53"/>
      <c r="Y855" s="53"/>
      <c r="Z855" s="53"/>
      <c r="AA855" s="53"/>
      <c r="AB855" s="53"/>
      <c r="AC855" s="53"/>
      <c r="AD855" s="53"/>
      <c r="AE855" s="53"/>
      <c r="AF855" s="53"/>
      <c r="AG855" s="58"/>
      <c r="AJ855" s="455"/>
    </row>
    <row r="856" spans="2:36" ht="21" x14ac:dyDescent="0.55000000000000004">
      <c r="B856" s="134" t="s">
        <v>121</v>
      </c>
      <c r="C856" s="135" t="s">
        <v>671</v>
      </c>
      <c r="D856" s="119">
        <f>D18+D228+D437+D646</f>
        <v>2482391512412</v>
      </c>
      <c r="E856" s="120"/>
      <c r="F856" s="120"/>
      <c r="G856" s="52"/>
      <c r="H856" s="52"/>
      <c r="I856" s="52"/>
      <c r="J856" s="52"/>
      <c r="K856" s="52"/>
      <c r="L856" s="52"/>
      <c r="M856" s="52"/>
      <c r="N856" s="52"/>
      <c r="O856" s="52"/>
      <c r="P856" s="52"/>
      <c r="Q856" s="52"/>
      <c r="R856" s="53"/>
      <c r="S856" s="53"/>
      <c r="T856" s="54"/>
      <c r="U856" s="53"/>
      <c r="V856" s="53"/>
      <c r="W856" s="53"/>
      <c r="X856" s="53"/>
      <c r="Y856" s="53"/>
      <c r="Z856" s="53"/>
      <c r="AA856" s="53"/>
      <c r="AB856" s="53"/>
      <c r="AC856" s="53"/>
      <c r="AD856" s="53"/>
      <c r="AE856" s="53"/>
      <c r="AF856" s="53"/>
      <c r="AG856" s="58"/>
      <c r="AI856" s="453">
        <v>2482391512412</v>
      </c>
      <c r="AJ856" s="454">
        <f t="shared" ref="AJ856:AJ859" si="496">AI856-D856</f>
        <v>0</v>
      </c>
    </row>
    <row r="857" spans="2:36" ht="21" x14ac:dyDescent="0.55000000000000004">
      <c r="B857" s="134" t="s">
        <v>165</v>
      </c>
      <c r="C857" s="135" t="s">
        <v>672</v>
      </c>
      <c r="D857" s="62">
        <f>D19+D229+D438+D647</f>
        <v>0</v>
      </c>
      <c r="E857" s="120"/>
      <c r="F857" s="120"/>
      <c r="G857" s="52"/>
      <c r="H857" s="52"/>
      <c r="I857" s="52"/>
      <c r="J857" s="52"/>
      <c r="K857" s="52"/>
      <c r="L857" s="52"/>
      <c r="M857" s="52"/>
      <c r="N857" s="52"/>
      <c r="O857" s="52"/>
      <c r="P857" s="52"/>
      <c r="Q857" s="52"/>
      <c r="R857" s="53"/>
      <c r="S857" s="53"/>
      <c r="T857" s="54"/>
      <c r="U857" s="53"/>
      <c r="V857" s="53"/>
      <c r="W857" s="53"/>
      <c r="X857" s="53"/>
      <c r="Y857" s="53"/>
      <c r="Z857" s="53"/>
      <c r="AA857" s="53"/>
      <c r="AB857" s="53"/>
      <c r="AC857" s="53"/>
      <c r="AD857" s="53"/>
      <c r="AE857" s="53"/>
      <c r="AF857" s="53"/>
      <c r="AG857" s="58"/>
      <c r="AI857" s="453">
        <v>0</v>
      </c>
      <c r="AJ857" s="454">
        <f t="shared" si="496"/>
        <v>0</v>
      </c>
    </row>
    <row r="858" spans="2:36" ht="21" x14ac:dyDescent="0.55000000000000004">
      <c r="B858" s="134" t="s">
        <v>235</v>
      </c>
      <c r="C858" s="135" t="s">
        <v>673</v>
      </c>
      <c r="D858" s="62">
        <f>D20+D230+D439+D648</f>
        <v>-35749660291772</v>
      </c>
      <c r="E858" s="120"/>
      <c r="F858" s="120"/>
      <c r="G858" s="52"/>
      <c r="H858" s="52"/>
      <c r="I858" s="52"/>
      <c r="J858" s="52"/>
      <c r="K858" s="52"/>
      <c r="L858" s="52"/>
      <c r="M858" s="52"/>
      <c r="N858" s="52"/>
      <c r="O858" s="52"/>
      <c r="P858" s="52"/>
      <c r="Q858" s="52"/>
      <c r="R858" s="53"/>
      <c r="S858" s="53"/>
      <c r="T858" s="54"/>
      <c r="U858" s="53"/>
      <c r="V858" s="53"/>
      <c r="W858" s="53"/>
      <c r="X858" s="53"/>
      <c r="Y858" s="53"/>
      <c r="Z858" s="53"/>
      <c r="AA858" s="53"/>
      <c r="AB858" s="53"/>
      <c r="AC858" s="53"/>
      <c r="AD858" s="53"/>
      <c r="AE858" s="53"/>
      <c r="AF858" s="53"/>
      <c r="AG858" s="58"/>
      <c r="AI858" s="453">
        <v>-35749660291772</v>
      </c>
      <c r="AJ858" s="454">
        <f t="shared" si="496"/>
        <v>0</v>
      </c>
    </row>
    <row r="859" spans="2:36" ht="21.75" thickBot="1" x14ac:dyDescent="0.6">
      <c r="B859" s="134" t="s">
        <v>122</v>
      </c>
      <c r="C859" s="136" t="s">
        <v>674</v>
      </c>
      <c r="D859" s="63">
        <f>D21+D231+D440+D649</f>
        <v>-1381117015178.835</v>
      </c>
      <c r="E859" s="121"/>
      <c r="F859" s="121"/>
      <c r="G859" s="52"/>
      <c r="H859" s="52"/>
      <c r="I859" s="52"/>
      <c r="J859" s="52"/>
      <c r="K859" s="52"/>
      <c r="L859" s="52"/>
      <c r="M859" s="52"/>
      <c r="N859" s="52"/>
      <c r="O859" s="52"/>
      <c r="P859" s="52"/>
      <c r="Q859" s="52"/>
      <c r="R859" s="53"/>
      <c r="S859" s="53"/>
      <c r="T859" s="54"/>
      <c r="U859" s="53"/>
      <c r="V859" s="53"/>
      <c r="W859" s="53"/>
      <c r="X859" s="53"/>
      <c r="Y859" s="53"/>
      <c r="Z859" s="53"/>
      <c r="AA859" s="53"/>
      <c r="AB859" s="53"/>
      <c r="AC859" s="53"/>
      <c r="AD859" s="53"/>
      <c r="AE859" s="53"/>
      <c r="AF859" s="53"/>
      <c r="AG859" s="59"/>
      <c r="AI859" s="453"/>
      <c r="AJ859" s="454">
        <f t="shared" si="496"/>
        <v>1381117015178.835</v>
      </c>
    </row>
    <row r="860" spans="2:36" ht="21.75" thickBot="1" x14ac:dyDescent="0.25">
      <c r="B860" s="48" t="s">
        <v>237</v>
      </c>
      <c r="C860" s="61" t="s">
        <v>1813</v>
      </c>
      <c r="D860" s="122">
        <f>SUM(D850:D859)</f>
        <v>90693350663410.172</v>
      </c>
      <c r="E860" s="82"/>
      <c r="F860" s="122">
        <f>SUM(F850:F859)</f>
        <v>125341736457949</v>
      </c>
      <c r="G860" s="14"/>
      <c r="H860" s="14"/>
      <c r="I860" s="14"/>
      <c r="J860" s="14"/>
      <c r="K860" s="14"/>
      <c r="L860" s="14"/>
      <c r="M860" s="14"/>
      <c r="N860" s="14"/>
      <c r="O860" s="14"/>
      <c r="P860" s="14"/>
      <c r="Q860" s="14"/>
      <c r="R860" s="14"/>
      <c r="S860" s="14"/>
      <c r="T860" s="14"/>
      <c r="U860" s="14"/>
      <c r="V860" s="14"/>
      <c r="W860" s="14"/>
      <c r="X860" s="14"/>
      <c r="Y860" s="14"/>
      <c r="Z860" s="14"/>
      <c r="AA860" s="14"/>
      <c r="AB860" s="14"/>
      <c r="AC860" s="14"/>
      <c r="AD860" s="14"/>
      <c r="AE860" s="14"/>
      <c r="AF860" s="14"/>
      <c r="AG860" s="60">
        <f>SUM(AG850:AG859)</f>
        <v>9416152575711.752</v>
      </c>
    </row>
    <row r="861" spans="2:36" ht="21.75" thickBot="1" x14ac:dyDescent="0.25">
      <c r="B861" s="48" t="s">
        <v>237</v>
      </c>
      <c r="C861" s="61" t="s">
        <v>1861</v>
      </c>
      <c r="D861" s="122">
        <f>SUM(D850:D857)</f>
        <v>127824127970361</v>
      </c>
    </row>
    <row r="862" spans="2:36" ht="13.5" thickBot="1" x14ac:dyDescent="0.25"/>
    <row r="863" spans="2:36" ht="22.15" customHeight="1" thickBot="1" x14ac:dyDescent="0.6">
      <c r="B863" s="713" t="s">
        <v>267</v>
      </c>
      <c r="C863" s="714" t="s">
        <v>266</v>
      </c>
      <c r="D863" s="716" t="s">
        <v>1812</v>
      </c>
      <c r="E863" s="716" t="s">
        <v>6</v>
      </c>
      <c r="F863" s="716" t="s">
        <v>630</v>
      </c>
      <c r="G863" s="721" t="s">
        <v>238</v>
      </c>
      <c r="H863" s="722"/>
      <c r="I863" s="722"/>
      <c r="J863" s="722"/>
      <c r="K863" s="722"/>
      <c r="L863" s="722"/>
      <c r="M863" s="722"/>
      <c r="N863" s="722"/>
      <c r="O863" s="722"/>
      <c r="P863" s="722"/>
      <c r="Q863" s="722"/>
      <c r="R863" s="722"/>
      <c r="S863" s="451"/>
      <c r="T863" s="705" t="s">
        <v>632</v>
      </c>
      <c r="U863" s="729" t="s">
        <v>633</v>
      </c>
      <c r="V863" s="729"/>
      <c r="W863" s="729"/>
      <c r="X863" s="729"/>
      <c r="Y863" s="729"/>
      <c r="Z863" s="729"/>
      <c r="AA863" s="729"/>
      <c r="AB863" s="729"/>
      <c r="AC863" s="729"/>
      <c r="AD863" s="729"/>
      <c r="AE863" s="729"/>
      <c r="AF863" s="705" t="s">
        <v>634</v>
      </c>
      <c r="AG863" s="711" t="s">
        <v>635</v>
      </c>
    </row>
    <row r="864" spans="2:36" x14ac:dyDescent="0.2">
      <c r="B864" s="672"/>
      <c r="C864" s="715"/>
      <c r="D864" s="717"/>
      <c r="E864" s="717"/>
      <c r="F864" s="717"/>
      <c r="G864" s="723" t="s">
        <v>239</v>
      </c>
      <c r="H864" s="726" t="s">
        <v>240</v>
      </c>
      <c r="I864" s="726" t="s">
        <v>241</v>
      </c>
      <c r="J864" s="726" t="s">
        <v>243</v>
      </c>
      <c r="K864" s="726" t="s">
        <v>242</v>
      </c>
      <c r="L864" s="726" t="s">
        <v>248</v>
      </c>
      <c r="M864" s="726" t="s">
        <v>249</v>
      </c>
      <c r="N864" s="726" t="s">
        <v>247</v>
      </c>
      <c r="O864" s="726" t="s">
        <v>246</v>
      </c>
      <c r="P864" s="726" t="s">
        <v>245</v>
      </c>
      <c r="Q864" s="726" t="s">
        <v>244</v>
      </c>
      <c r="R864" s="730" t="s">
        <v>250</v>
      </c>
      <c r="S864" s="723" t="s">
        <v>636</v>
      </c>
      <c r="T864" s="706" t="s">
        <v>269</v>
      </c>
      <c r="U864" s="708" t="s">
        <v>270</v>
      </c>
      <c r="V864" s="708" t="s">
        <v>240</v>
      </c>
      <c r="W864" s="708" t="s">
        <v>271</v>
      </c>
      <c r="X864" s="708" t="s">
        <v>272</v>
      </c>
      <c r="Y864" s="708" t="s">
        <v>273</v>
      </c>
      <c r="Z864" s="708" t="s">
        <v>274</v>
      </c>
      <c r="AA864" s="708" t="s">
        <v>275</v>
      </c>
      <c r="AB864" s="708" t="s">
        <v>276</v>
      </c>
      <c r="AC864" s="708" t="s">
        <v>277</v>
      </c>
      <c r="AD864" s="708" t="s">
        <v>278</v>
      </c>
      <c r="AE864" s="718" t="s">
        <v>279</v>
      </c>
      <c r="AF864" s="706"/>
      <c r="AG864" s="712"/>
    </row>
    <row r="865" spans="2:36" x14ac:dyDescent="0.2">
      <c r="B865" s="672"/>
      <c r="C865" s="715"/>
      <c r="D865" s="717"/>
      <c r="E865" s="717"/>
      <c r="F865" s="717"/>
      <c r="G865" s="724"/>
      <c r="H865" s="727"/>
      <c r="I865" s="727"/>
      <c r="J865" s="727"/>
      <c r="K865" s="727"/>
      <c r="L865" s="727"/>
      <c r="M865" s="727"/>
      <c r="N865" s="727"/>
      <c r="O865" s="727"/>
      <c r="P865" s="727"/>
      <c r="Q865" s="727"/>
      <c r="R865" s="731"/>
      <c r="S865" s="724"/>
      <c r="T865" s="706"/>
      <c r="U865" s="709"/>
      <c r="V865" s="709"/>
      <c r="W865" s="709"/>
      <c r="X865" s="709"/>
      <c r="Y865" s="709"/>
      <c r="Z865" s="709"/>
      <c r="AA865" s="709"/>
      <c r="AB865" s="709"/>
      <c r="AC865" s="709"/>
      <c r="AD865" s="709"/>
      <c r="AE865" s="719"/>
      <c r="AF865" s="706"/>
      <c r="AG865" s="712"/>
    </row>
    <row r="866" spans="2:36" ht="13.5" thickBot="1" x14ac:dyDescent="0.25">
      <c r="B866" s="672"/>
      <c r="C866" s="715"/>
      <c r="D866" s="717"/>
      <c r="E866" s="717"/>
      <c r="F866" s="717"/>
      <c r="G866" s="725"/>
      <c r="H866" s="728"/>
      <c r="I866" s="728"/>
      <c r="J866" s="728"/>
      <c r="K866" s="728"/>
      <c r="L866" s="728"/>
      <c r="M866" s="728"/>
      <c r="N866" s="728"/>
      <c r="O866" s="728"/>
      <c r="P866" s="728"/>
      <c r="Q866" s="728"/>
      <c r="R866" s="732"/>
      <c r="S866" s="725"/>
      <c r="T866" s="706"/>
      <c r="U866" s="710"/>
      <c r="V866" s="710"/>
      <c r="W866" s="710"/>
      <c r="X866" s="710"/>
      <c r="Y866" s="710"/>
      <c r="Z866" s="710"/>
      <c r="AA866" s="710"/>
      <c r="AB866" s="710"/>
      <c r="AC866" s="710"/>
      <c r="AD866" s="710"/>
      <c r="AE866" s="720"/>
      <c r="AF866" s="707"/>
      <c r="AG866" s="712"/>
    </row>
    <row r="867" spans="2:36" ht="21" x14ac:dyDescent="0.55000000000000004">
      <c r="B867" s="147" t="s">
        <v>677</v>
      </c>
      <c r="C867" s="148" t="s">
        <v>1925</v>
      </c>
      <c r="D867" s="43">
        <f>D29+D239+D448+D657</f>
        <v>1063876055145</v>
      </c>
      <c r="E867" s="41">
        <v>100</v>
      </c>
      <c r="F867" s="41">
        <f>(D867*E867)/100</f>
        <v>1063876055145</v>
      </c>
      <c r="G867" s="66"/>
      <c r="H867" s="67"/>
      <c r="I867" s="67"/>
      <c r="J867" s="67"/>
      <c r="K867" s="67"/>
      <c r="L867" s="67"/>
      <c r="M867" s="67"/>
      <c r="N867" s="67"/>
      <c r="O867" s="67"/>
      <c r="P867" s="67"/>
      <c r="Q867" s="67">
        <v>550000000</v>
      </c>
      <c r="R867" s="68">
        <f>SUM(G867:Q867)</f>
        <v>550000000</v>
      </c>
      <c r="S867" s="115">
        <f t="shared" ref="S867:S868" si="497">IF(R867&gt;T867,0,T867-R867)</f>
        <v>1063326055145</v>
      </c>
      <c r="T867" s="38">
        <f>D867</f>
        <v>1063876055145</v>
      </c>
      <c r="U867" s="69">
        <v>0</v>
      </c>
      <c r="V867" s="70">
        <v>0</v>
      </c>
      <c r="W867" s="70">
        <v>0.94</v>
      </c>
      <c r="X867" s="70">
        <v>0.94</v>
      </c>
      <c r="Y867" s="70">
        <f>1-0.12</f>
        <v>0.88</v>
      </c>
      <c r="Z867" s="70">
        <f>1-0.15</f>
        <v>0.85</v>
      </c>
      <c r="AA867" s="70">
        <f>1-0.25</f>
        <v>0.75</v>
      </c>
      <c r="AB867" s="70">
        <f>1-0.15</f>
        <v>0.85</v>
      </c>
      <c r="AC867" s="70">
        <f>1-0.25</f>
        <v>0.75</v>
      </c>
      <c r="AD867" s="70">
        <f>1-0.15</f>
        <v>0.85</v>
      </c>
      <c r="AE867" s="71">
        <f>1-0.3</f>
        <v>0.7</v>
      </c>
      <c r="AF867" s="72">
        <v>17211000000</v>
      </c>
      <c r="AG867" s="117">
        <v>960648151812</v>
      </c>
      <c r="AI867" s="453">
        <v>1063876055145</v>
      </c>
      <c r="AJ867" s="454">
        <f>AI867-D867</f>
        <v>0</v>
      </c>
    </row>
    <row r="868" spans="2:36" ht="21.75" thickBot="1" x14ac:dyDescent="0.6">
      <c r="B868" s="149" t="s">
        <v>680</v>
      </c>
      <c r="C868" s="150" t="s">
        <v>1956</v>
      </c>
      <c r="D868" s="44">
        <f>D33+D243+D452+D661</f>
        <v>1722491466807</v>
      </c>
      <c r="E868" s="42">
        <v>100</v>
      </c>
      <c r="F868" s="42">
        <f t="shared" ref="F868" si="498">(D868*E868)/100</f>
        <v>1722491466807</v>
      </c>
      <c r="G868" s="39"/>
      <c r="H868" s="36"/>
      <c r="I868" s="36">
        <v>600000000</v>
      </c>
      <c r="J868" s="36"/>
      <c r="K868" s="36"/>
      <c r="L868" s="36"/>
      <c r="M868" s="36"/>
      <c r="N868" s="36"/>
      <c r="O868" s="36"/>
      <c r="P868" s="36"/>
      <c r="Q868" s="36"/>
      <c r="R868" s="37">
        <f t="shared" ref="R868" si="499">SUM(G868:Q868)</f>
        <v>600000000</v>
      </c>
      <c r="S868" s="115">
        <f t="shared" si="497"/>
        <v>1721891466807</v>
      </c>
      <c r="T868" s="38">
        <f>D868</f>
        <v>1722491466807</v>
      </c>
      <c r="U868" s="34">
        <v>0</v>
      </c>
      <c r="V868" s="33">
        <v>0</v>
      </c>
      <c r="W868" s="33">
        <v>0.94</v>
      </c>
      <c r="X868" s="33">
        <v>0.94</v>
      </c>
      <c r="Y868" s="33">
        <f t="shared" ref="Y868" si="500">1-0.12</f>
        <v>0.88</v>
      </c>
      <c r="Z868" s="33">
        <f t="shared" ref="Z868" si="501">1-0.15</f>
        <v>0.85</v>
      </c>
      <c r="AA868" s="33">
        <f t="shared" ref="AA868" si="502">1-0.25</f>
        <v>0.75</v>
      </c>
      <c r="AB868" s="33">
        <f t="shared" ref="AB868" si="503">1-0.15</f>
        <v>0.85</v>
      </c>
      <c r="AC868" s="33">
        <f t="shared" ref="AC868" si="504">1-0.25</f>
        <v>0.75</v>
      </c>
      <c r="AD868" s="33">
        <f t="shared" ref="AD868" si="505">1-0.15</f>
        <v>0.85</v>
      </c>
      <c r="AE868" s="35">
        <f t="shared" ref="AE868" si="506">1-0.3</f>
        <v>0.7</v>
      </c>
      <c r="AF868" s="72">
        <v>1418500000</v>
      </c>
      <c r="AG868" s="73">
        <v>11223851068</v>
      </c>
      <c r="AI868" s="453">
        <v>1722491466807</v>
      </c>
      <c r="AJ868" s="454">
        <f>AI868-D868</f>
        <v>0</v>
      </c>
    </row>
    <row r="869" spans="2:36" ht="21.75" thickBot="1" x14ac:dyDescent="0.6">
      <c r="B869" s="132" t="s">
        <v>682</v>
      </c>
      <c r="C869" s="161" t="s">
        <v>683</v>
      </c>
      <c r="D869" s="162"/>
      <c r="E869" s="163"/>
      <c r="F869" s="163"/>
      <c r="G869" s="39"/>
      <c r="H869" s="36"/>
      <c r="I869" s="36"/>
      <c r="J869" s="36"/>
      <c r="K869" s="36"/>
      <c r="L869" s="36"/>
      <c r="M869" s="36"/>
      <c r="N869" s="36"/>
      <c r="O869" s="36"/>
      <c r="P869" s="36"/>
      <c r="Q869" s="36"/>
      <c r="R869" s="37"/>
      <c r="S869" s="115"/>
      <c r="T869" s="38"/>
      <c r="U869" s="34"/>
      <c r="V869" s="33"/>
      <c r="W869" s="33"/>
      <c r="X869" s="33"/>
      <c r="Y869" s="33"/>
      <c r="Z869" s="33"/>
      <c r="AA869" s="33"/>
      <c r="AB869" s="33"/>
      <c r="AC869" s="33"/>
      <c r="AD869" s="33"/>
      <c r="AE869" s="35"/>
      <c r="AF869" s="72"/>
      <c r="AG869" s="73"/>
    </row>
    <row r="870" spans="2:36" ht="21" x14ac:dyDescent="0.55000000000000004">
      <c r="B870" s="50" t="s">
        <v>121</v>
      </c>
      <c r="C870" s="164" t="s">
        <v>684</v>
      </c>
      <c r="D870" s="119">
        <f>D35+D245+D454+D663</f>
        <v>48310924215</v>
      </c>
      <c r="E870" s="120"/>
      <c r="F870" s="120"/>
      <c r="G870" s="52"/>
      <c r="H870" s="52"/>
      <c r="I870" s="52"/>
      <c r="J870" s="52"/>
      <c r="K870" s="52"/>
      <c r="L870" s="52"/>
      <c r="M870" s="52"/>
      <c r="N870" s="52"/>
      <c r="O870" s="52"/>
      <c r="P870" s="52"/>
      <c r="Q870" s="52"/>
      <c r="R870" s="53"/>
      <c r="S870" s="53"/>
      <c r="T870" s="54"/>
      <c r="U870" s="53"/>
      <c r="V870" s="53"/>
      <c r="W870" s="53"/>
      <c r="X870" s="53"/>
      <c r="Y870" s="53"/>
      <c r="Z870" s="53"/>
      <c r="AA870" s="53"/>
      <c r="AB870" s="53"/>
      <c r="AC870" s="53"/>
      <c r="AD870" s="53"/>
      <c r="AE870" s="53"/>
      <c r="AF870" s="53"/>
      <c r="AG870" s="58"/>
      <c r="AI870" s="453">
        <v>48310924215</v>
      </c>
      <c r="AJ870" s="454">
        <f>AI870-D870</f>
        <v>0</v>
      </c>
    </row>
    <row r="871" spans="2:36" ht="21" x14ac:dyDescent="0.55000000000000004">
      <c r="B871" s="50" t="s">
        <v>165</v>
      </c>
      <c r="C871" s="164" t="s">
        <v>685</v>
      </c>
      <c r="D871" s="62">
        <f>D36+D246+D455+D664</f>
        <v>0</v>
      </c>
      <c r="E871" s="120"/>
      <c r="F871" s="120"/>
      <c r="G871" s="52"/>
      <c r="H871" s="52"/>
      <c r="I871" s="52"/>
      <c r="J871" s="52"/>
      <c r="K871" s="52"/>
      <c r="L871" s="52"/>
      <c r="M871" s="52"/>
      <c r="N871" s="52"/>
      <c r="O871" s="52"/>
      <c r="P871" s="52"/>
      <c r="Q871" s="52"/>
      <c r="R871" s="53"/>
      <c r="S871" s="53"/>
      <c r="T871" s="54"/>
      <c r="U871" s="53"/>
      <c r="V871" s="53"/>
      <c r="W871" s="53"/>
      <c r="X871" s="53"/>
      <c r="Y871" s="53"/>
      <c r="Z871" s="53"/>
      <c r="AA871" s="53"/>
      <c r="AB871" s="53"/>
      <c r="AC871" s="53"/>
      <c r="AD871" s="53"/>
      <c r="AE871" s="53"/>
      <c r="AF871" s="53"/>
      <c r="AG871" s="58"/>
    </row>
    <row r="872" spans="2:36" ht="21" x14ac:dyDescent="0.55000000000000004">
      <c r="B872" s="134" t="s">
        <v>235</v>
      </c>
      <c r="C872" s="164" t="s">
        <v>686</v>
      </c>
      <c r="D872" s="62">
        <f>D37+D247+D456+D665</f>
        <v>0</v>
      </c>
      <c r="E872" s="120"/>
      <c r="F872" s="120"/>
      <c r="G872" s="52"/>
      <c r="H872" s="52"/>
      <c r="I872" s="52"/>
      <c r="J872" s="52"/>
      <c r="K872" s="52"/>
      <c r="L872" s="52"/>
      <c r="M872" s="52"/>
      <c r="N872" s="52"/>
      <c r="O872" s="52"/>
      <c r="P872" s="52"/>
      <c r="Q872" s="52"/>
      <c r="R872" s="53"/>
      <c r="S872" s="53"/>
      <c r="T872" s="54"/>
      <c r="U872" s="53"/>
      <c r="V872" s="53"/>
      <c r="W872" s="53"/>
      <c r="X872" s="53"/>
      <c r="Y872" s="53"/>
      <c r="Z872" s="53"/>
      <c r="AA872" s="53"/>
      <c r="AB872" s="53"/>
      <c r="AC872" s="53"/>
      <c r="AD872" s="53"/>
      <c r="AE872" s="53"/>
      <c r="AF872" s="53"/>
      <c r="AG872" s="58"/>
    </row>
    <row r="873" spans="2:36" ht="21.75" thickBot="1" x14ac:dyDescent="0.6">
      <c r="B873" s="134" t="s">
        <v>122</v>
      </c>
      <c r="C873" s="164" t="s">
        <v>687</v>
      </c>
      <c r="D873" s="63">
        <f>D38+D248+D457+D666</f>
        <v>-42520176692.504997</v>
      </c>
      <c r="E873" s="121"/>
      <c r="F873" s="121"/>
      <c r="G873" s="52"/>
      <c r="H873" s="52"/>
      <c r="I873" s="52"/>
      <c r="J873" s="52"/>
      <c r="K873" s="52"/>
      <c r="L873" s="52"/>
      <c r="M873" s="52"/>
      <c r="N873" s="52"/>
      <c r="O873" s="52"/>
      <c r="P873" s="52"/>
      <c r="Q873" s="52"/>
      <c r="R873" s="53"/>
      <c r="S873" s="53"/>
      <c r="T873" s="54"/>
      <c r="U873" s="53"/>
      <c r="V873" s="53"/>
      <c r="W873" s="53"/>
      <c r="X873" s="53"/>
      <c r="Y873" s="53"/>
      <c r="Z873" s="53"/>
      <c r="AA873" s="53"/>
      <c r="AB873" s="53"/>
      <c r="AC873" s="53"/>
      <c r="AD873" s="53"/>
      <c r="AE873" s="53"/>
      <c r="AF873" s="53"/>
      <c r="AG873" s="59"/>
    </row>
    <row r="874" spans="2:36" ht="21.75" thickBot="1" x14ac:dyDescent="0.25">
      <c r="B874" s="48" t="s">
        <v>237</v>
      </c>
      <c r="C874" s="61" t="s">
        <v>1814</v>
      </c>
      <c r="D874" s="122">
        <f>SUM(D867:D873)</f>
        <v>2792158269474.4951</v>
      </c>
      <c r="E874" s="82"/>
      <c r="F874" s="122">
        <f>SUM(F867:F873)</f>
        <v>2786367521952</v>
      </c>
      <c r="G874" s="14"/>
      <c r="H874" s="14"/>
      <c r="I874" s="14"/>
      <c r="J874" s="14"/>
      <c r="K874" s="14"/>
      <c r="L874" s="14"/>
      <c r="M874" s="14"/>
      <c r="N874" s="14"/>
      <c r="O874" s="14"/>
      <c r="P874" s="14"/>
      <c r="Q874" s="14"/>
      <c r="R874" s="14"/>
      <c r="S874" s="14"/>
      <c r="T874" s="14"/>
      <c r="U874" s="14"/>
      <c r="V874" s="14"/>
      <c r="W874" s="14"/>
      <c r="X874" s="14"/>
      <c r="Y874" s="14"/>
      <c r="Z874" s="14"/>
      <c r="AA874" s="14"/>
      <c r="AB874" s="14"/>
      <c r="AC874" s="14"/>
      <c r="AD874" s="14"/>
      <c r="AE874" s="14"/>
      <c r="AF874" s="14"/>
      <c r="AG874" s="60">
        <f>SUM(AG867:AG873)</f>
        <v>971872002880</v>
      </c>
    </row>
    <row r="875" spans="2:36" ht="21.75" thickBot="1" x14ac:dyDescent="0.25">
      <c r="B875" s="48" t="s">
        <v>237</v>
      </c>
      <c r="C875" s="61" t="s">
        <v>1862</v>
      </c>
      <c r="D875" s="122">
        <f>SUM(D867:D871)</f>
        <v>2834678446167</v>
      </c>
    </row>
    <row r="876" spans="2:36" ht="13.5" thickBot="1" x14ac:dyDescent="0.25"/>
    <row r="877" spans="2:36" ht="22.15" customHeight="1" thickBot="1" x14ac:dyDescent="0.6">
      <c r="B877" s="713" t="s">
        <v>267</v>
      </c>
      <c r="C877" s="714" t="s">
        <v>266</v>
      </c>
      <c r="D877" s="716" t="s">
        <v>1812</v>
      </c>
      <c r="E877" s="716" t="s">
        <v>6</v>
      </c>
      <c r="F877" s="716" t="s">
        <v>630</v>
      </c>
      <c r="G877" s="721" t="s">
        <v>238</v>
      </c>
      <c r="H877" s="722"/>
      <c r="I877" s="722"/>
      <c r="J877" s="722"/>
      <c r="K877" s="722"/>
      <c r="L877" s="722"/>
      <c r="M877" s="722"/>
      <c r="N877" s="722"/>
      <c r="O877" s="722"/>
      <c r="P877" s="722"/>
      <c r="Q877" s="722"/>
      <c r="R877" s="722"/>
      <c r="S877" s="451"/>
      <c r="T877" s="705" t="s">
        <v>632</v>
      </c>
      <c r="U877" s="729" t="s">
        <v>633</v>
      </c>
      <c r="V877" s="729"/>
      <c r="W877" s="729"/>
      <c r="X877" s="729"/>
      <c r="Y877" s="729"/>
      <c r="Z877" s="729"/>
      <c r="AA877" s="729"/>
      <c r="AB877" s="729"/>
      <c r="AC877" s="729"/>
      <c r="AD877" s="729"/>
      <c r="AE877" s="729"/>
      <c r="AF877" s="705" t="s">
        <v>634</v>
      </c>
      <c r="AG877" s="711" t="s">
        <v>635</v>
      </c>
    </row>
    <row r="878" spans="2:36" x14ac:dyDescent="0.2">
      <c r="B878" s="672"/>
      <c r="C878" s="715"/>
      <c r="D878" s="717"/>
      <c r="E878" s="717"/>
      <c r="F878" s="717"/>
      <c r="G878" s="723" t="s">
        <v>239</v>
      </c>
      <c r="H878" s="726" t="s">
        <v>240</v>
      </c>
      <c r="I878" s="726" t="s">
        <v>241</v>
      </c>
      <c r="J878" s="726" t="s">
        <v>243</v>
      </c>
      <c r="K878" s="726" t="s">
        <v>242</v>
      </c>
      <c r="L878" s="726" t="s">
        <v>248</v>
      </c>
      <c r="M878" s="726" t="s">
        <v>249</v>
      </c>
      <c r="N878" s="726" t="s">
        <v>247</v>
      </c>
      <c r="O878" s="726" t="s">
        <v>246</v>
      </c>
      <c r="P878" s="726" t="s">
        <v>245</v>
      </c>
      <c r="Q878" s="726" t="s">
        <v>244</v>
      </c>
      <c r="R878" s="730" t="s">
        <v>250</v>
      </c>
      <c r="S878" s="723" t="s">
        <v>636</v>
      </c>
      <c r="T878" s="706" t="s">
        <v>269</v>
      </c>
      <c r="U878" s="708" t="s">
        <v>270</v>
      </c>
      <c r="V878" s="708" t="s">
        <v>240</v>
      </c>
      <c r="W878" s="708" t="s">
        <v>271</v>
      </c>
      <c r="X878" s="708" t="s">
        <v>272</v>
      </c>
      <c r="Y878" s="708" t="s">
        <v>273</v>
      </c>
      <c r="Z878" s="708" t="s">
        <v>274</v>
      </c>
      <c r="AA878" s="708" t="s">
        <v>275</v>
      </c>
      <c r="AB878" s="708" t="s">
        <v>276</v>
      </c>
      <c r="AC878" s="708" t="s">
        <v>277</v>
      </c>
      <c r="AD878" s="708" t="s">
        <v>278</v>
      </c>
      <c r="AE878" s="718" t="s">
        <v>279</v>
      </c>
      <c r="AF878" s="706"/>
      <c r="AG878" s="712"/>
    </row>
    <row r="879" spans="2:36" x14ac:dyDescent="0.2">
      <c r="B879" s="672"/>
      <c r="C879" s="715"/>
      <c r="D879" s="717"/>
      <c r="E879" s="717"/>
      <c r="F879" s="717"/>
      <c r="G879" s="724"/>
      <c r="H879" s="727"/>
      <c r="I879" s="727"/>
      <c r="J879" s="727"/>
      <c r="K879" s="727"/>
      <c r="L879" s="727"/>
      <c r="M879" s="727"/>
      <c r="N879" s="727"/>
      <c r="O879" s="727"/>
      <c r="P879" s="727"/>
      <c r="Q879" s="727"/>
      <c r="R879" s="731"/>
      <c r="S879" s="724"/>
      <c r="T879" s="706"/>
      <c r="U879" s="709"/>
      <c r="V879" s="709"/>
      <c r="W879" s="709"/>
      <c r="X879" s="709"/>
      <c r="Y879" s="709"/>
      <c r="Z879" s="709"/>
      <c r="AA879" s="709"/>
      <c r="AB879" s="709"/>
      <c r="AC879" s="709"/>
      <c r="AD879" s="709"/>
      <c r="AE879" s="719"/>
      <c r="AF879" s="706"/>
      <c r="AG879" s="712"/>
    </row>
    <row r="880" spans="2:36" ht="13.5" thickBot="1" x14ac:dyDescent="0.25">
      <c r="B880" s="672"/>
      <c r="C880" s="715"/>
      <c r="D880" s="717"/>
      <c r="E880" s="717"/>
      <c r="F880" s="717"/>
      <c r="G880" s="725"/>
      <c r="H880" s="728"/>
      <c r="I880" s="728"/>
      <c r="J880" s="728"/>
      <c r="K880" s="728"/>
      <c r="L880" s="728"/>
      <c r="M880" s="728"/>
      <c r="N880" s="728"/>
      <c r="O880" s="728"/>
      <c r="P880" s="728"/>
      <c r="Q880" s="728"/>
      <c r="R880" s="732"/>
      <c r="S880" s="725"/>
      <c r="T880" s="706"/>
      <c r="U880" s="710"/>
      <c r="V880" s="710"/>
      <c r="W880" s="710"/>
      <c r="X880" s="710"/>
      <c r="Y880" s="710"/>
      <c r="Z880" s="710"/>
      <c r="AA880" s="710"/>
      <c r="AB880" s="710"/>
      <c r="AC880" s="710"/>
      <c r="AD880" s="710"/>
      <c r="AE880" s="720"/>
      <c r="AF880" s="707"/>
      <c r="AG880" s="712"/>
    </row>
    <row r="881" spans="2:36" ht="21" x14ac:dyDescent="0.55000000000000004">
      <c r="B881" s="165" t="s">
        <v>869</v>
      </c>
      <c r="C881" s="166" t="s">
        <v>1894</v>
      </c>
      <c r="D881" s="43">
        <f>D46+D256+D465+D674</f>
        <v>4436269</v>
      </c>
      <c r="E881" s="41">
        <v>100</v>
      </c>
      <c r="F881" s="41">
        <f>(D881*E881)/100</f>
        <v>4436269</v>
      </c>
      <c r="G881" s="66"/>
      <c r="H881" s="67"/>
      <c r="I881" s="67"/>
      <c r="J881" s="67"/>
      <c r="K881" s="67"/>
      <c r="L881" s="67"/>
      <c r="M881" s="67"/>
      <c r="N881" s="67"/>
      <c r="O881" s="67"/>
      <c r="P881" s="67"/>
      <c r="Q881" s="67">
        <v>550000000</v>
      </c>
      <c r="R881" s="68">
        <f>SUM(G881:Q881)</f>
        <v>550000000</v>
      </c>
      <c r="S881" s="115">
        <f t="shared" ref="S881:S882" si="507">IF(R881&gt;T881,0,T881-R881)</f>
        <v>0</v>
      </c>
      <c r="T881" s="38">
        <f>D881</f>
        <v>4436269</v>
      </c>
      <c r="U881" s="69">
        <v>0</v>
      </c>
      <c r="V881" s="70">
        <v>0</v>
      </c>
      <c r="W881" s="70">
        <v>0.94</v>
      </c>
      <c r="X881" s="70">
        <v>0.94</v>
      </c>
      <c r="Y881" s="70">
        <f>1-0.12</f>
        <v>0.88</v>
      </c>
      <c r="Z881" s="70">
        <f>1-0.15</f>
        <v>0.85</v>
      </c>
      <c r="AA881" s="70">
        <f>1-0.25</f>
        <v>0.75</v>
      </c>
      <c r="AB881" s="70">
        <f>1-0.15</f>
        <v>0.85</v>
      </c>
      <c r="AC881" s="70">
        <f>1-0.25</f>
        <v>0.75</v>
      </c>
      <c r="AD881" s="70">
        <f>1-0.15</f>
        <v>0.85</v>
      </c>
      <c r="AE881" s="71">
        <f>1-0.3</f>
        <v>0.7</v>
      </c>
      <c r="AF881" s="72">
        <v>0</v>
      </c>
      <c r="AG881" s="117">
        <f>IF(G881&gt;0,T881-G881,D881-AF881)</f>
        <v>4436269</v>
      </c>
      <c r="AI881" s="453">
        <v>4436269</v>
      </c>
      <c r="AJ881" s="454">
        <f>AI881-D881</f>
        <v>0</v>
      </c>
    </row>
    <row r="882" spans="2:36" ht="21.75" thickBot="1" x14ac:dyDescent="0.6">
      <c r="B882" s="167" t="s">
        <v>689</v>
      </c>
      <c r="C882" s="136" t="s">
        <v>1926</v>
      </c>
      <c r="D882" s="44">
        <f>D47+D257+D466+D675</f>
        <v>173808493324</v>
      </c>
      <c r="E882" s="42">
        <v>100</v>
      </c>
      <c r="F882" s="42">
        <f t="shared" ref="F882" si="508">(D882*E882)/100</f>
        <v>173808493324</v>
      </c>
      <c r="G882" s="39"/>
      <c r="H882" s="36"/>
      <c r="I882" s="36">
        <v>600000000</v>
      </c>
      <c r="J882" s="36"/>
      <c r="K882" s="36"/>
      <c r="L882" s="36"/>
      <c r="M882" s="36"/>
      <c r="N882" s="36"/>
      <c r="O882" s="36"/>
      <c r="P882" s="36"/>
      <c r="Q882" s="36"/>
      <c r="R882" s="37">
        <f t="shared" ref="R882" si="509">SUM(G882:Q882)</f>
        <v>600000000</v>
      </c>
      <c r="S882" s="115">
        <f t="shared" si="507"/>
        <v>173208493324</v>
      </c>
      <c r="T882" s="38">
        <f>D882</f>
        <v>173808493324</v>
      </c>
      <c r="U882" s="34">
        <v>0</v>
      </c>
      <c r="V882" s="33">
        <v>0</v>
      </c>
      <c r="W882" s="33">
        <v>0.94</v>
      </c>
      <c r="X882" s="33">
        <v>0.94</v>
      </c>
      <c r="Y882" s="33">
        <f t="shared" ref="Y882" si="510">1-0.12</f>
        <v>0.88</v>
      </c>
      <c r="Z882" s="33">
        <f t="shared" ref="Z882" si="511">1-0.15</f>
        <v>0.85</v>
      </c>
      <c r="AA882" s="33">
        <f t="shared" ref="AA882" si="512">1-0.25</f>
        <v>0.75</v>
      </c>
      <c r="AB882" s="33">
        <f t="shared" ref="AB882" si="513">1-0.15</f>
        <v>0.85</v>
      </c>
      <c r="AC882" s="33">
        <f t="shared" ref="AC882" si="514">1-0.25</f>
        <v>0.75</v>
      </c>
      <c r="AD882" s="33">
        <f t="shared" ref="AD882" si="515">1-0.15</f>
        <v>0.85</v>
      </c>
      <c r="AE882" s="35">
        <f t="shared" ref="AE882" si="516">1-0.3</f>
        <v>0.7</v>
      </c>
      <c r="AF882" s="72">
        <v>5290687006.5</v>
      </c>
      <c r="AG882" s="73">
        <v>1740436038</v>
      </c>
      <c r="AI882" s="453">
        <v>173808493324</v>
      </c>
      <c r="AJ882" s="454">
        <f>AI882-D882</f>
        <v>0</v>
      </c>
    </row>
    <row r="883" spans="2:36" ht="21.75" thickBot="1" x14ac:dyDescent="0.6">
      <c r="B883" s="23" t="s">
        <v>690</v>
      </c>
      <c r="C883" s="169" t="s">
        <v>691</v>
      </c>
      <c r="D883" s="162"/>
      <c r="E883" s="163"/>
      <c r="F883" s="163"/>
      <c r="G883" s="39"/>
      <c r="H883" s="36"/>
      <c r="I883" s="36"/>
      <c r="J883" s="36"/>
      <c r="K883" s="36"/>
      <c r="L883" s="36"/>
      <c r="M883" s="36"/>
      <c r="N883" s="36"/>
      <c r="O883" s="36"/>
      <c r="P883" s="36"/>
      <c r="Q883" s="36"/>
      <c r="R883" s="37"/>
      <c r="S883" s="115"/>
      <c r="T883" s="38"/>
      <c r="U883" s="34"/>
      <c r="V883" s="33"/>
      <c r="W883" s="33"/>
      <c r="X883" s="33"/>
      <c r="Y883" s="33"/>
      <c r="Z883" s="33"/>
      <c r="AA883" s="33"/>
      <c r="AB883" s="33"/>
      <c r="AC883" s="33"/>
      <c r="AD883" s="33"/>
      <c r="AE883" s="35"/>
      <c r="AF883" s="72"/>
      <c r="AG883" s="73"/>
    </row>
    <row r="884" spans="2:36" ht="21" x14ac:dyDescent="0.55000000000000004">
      <c r="B884" s="50" t="s">
        <v>121</v>
      </c>
      <c r="C884" s="169" t="s">
        <v>692</v>
      </c>
      <c r="D884" s="119">
        <f>D49+D259+D468+D677</f>
        <v>332489658309</v>
      </c>
      <c r="E884" s="120"/>
      <c r="F884" s="120"/>
      <c r="G884" s="52"/>
      <c r="H884" s="52"/>
      <c r="I884" s="52"/>
      <c r="J884" s="52"/>
      <c r="K884" s="52"/>
      <c r="L884" s="52"/>
      <c r="M884" s="52"/>
      <c r="N884" s="52"/>
      <c r="O884" s="52"/>
      <c r="P884" s="52"/>
      <c r="Q884" s="52"/>
      <c r="R884" s="53"/>
      <c r="S884" s="53"/>
      <c r="T884" s="54"/>
      <c r="U884" s="53"/>
      <c r="V884" s="53"/>
      <c r="W884" s="53"/>
      <c r="X884" s="53"/>
      <c r="Y884" s="53"/>
      <c r="Z884" s="53"/>
      <c r="AA884" s="53"/>
      <c r="AB884" s="53"/>
      <c r="AC884" s="53"/>
      <c r="AD884" s="53"/>
      <c r="AE884" s="53"/>
      <c r="AF884" s="53"/>
      <c r="AG884" s="58"/>
      <c r="AI884" s="453">
        <v>332489658309</v>
      </c>
      <c r="AJ884" s="454">
        <f>AI884-D884</f>
        <v>0</v>
      </c>
    </row>
    <row r="885" spans="2:36" ht="21" x14ac:dyDescent="0.55000000000000004">
      <c r="B885" s="50" t="s">
        <v>165</v>
      </c>
      <c r="C885" s="169" t="s">
        <v>693</v>
      </c>
      <c r="D885" s="62"/>
      <c r="E885" s="120"/>
      <c r="F885" s="120"/>
      <c r="G885" s="52"/>
      <c r="H885" s="52"/>
      <c r="I885" s="52"/>
      <c r="J885" s="52"/>
      <c r="K885" s="52"/>
      <c r="L885" s="52"/>
      <c r="M885" s="52"/>
      <c r="N885" s="52"/>
      <c r="O885" s="52"/>
      <c r="P885" s="52"/>
      <c r="Q885" s="52"/>
      <c r="R885" s="53"/>
      <c r="S885" s="53"/>
      <c r="T885" s="54"/>
      <c r="U885" s="53"/>
      <c r="V885" s="53"/>
      <c r="W885" s="53"/>
      <c r="X885" s="53"/>
      <c r="Y885" s="53"/>
      <c r="Z885" s="53"/>
      <c r="AA885" s="53"/>
      <c r="AB885" s="53"/>
      <c r="AC885" s="53"/>
      <c r="AD885" s="53"/>
      <c r="AE885" s="53"/>
      <c r="AF885" s="53"/>
      <c r="AG885" s="58"/>
    </row>
    <row r="886" spans="2:36" ht="21" x14ac:dyDescent="0.55000000000000004">
      <c r="B886" s="23" t="s">
        <v>694</v>
      </c>
      <c r="C886" s="169" t="s">
        <v>695</v>
      </c>
      <c r="D886" s="62"/>
      <c r="E886" s="120"/>
      <c r="F886" s="120"/>
      <c r="G886" s="52"/>
      <c r="H886" s="52"/>
      <c r="I886" s="52"/>
      <c r="J886" s="52"/>
      <c r="K886" s="52"/>
      <c r="L886" s="52"/>
      <c r="M886" s="52"/>
      <c r="N886" s="52"/>
      <c r="O886" s="52"/>
      <c r="P886" s="52"/>
      <c r="Q886" s="52"/>
      <c r="R886" s="53"/>
      <c r="S886" s="53"/>
      <c r="T886" s="54"/>
      <c r="U886" s="53"/>
      <c r="V886" s="53"/>
      <c r="W886" s="53"/>
      <c r="X886" s="53"/>
      <c r="Y886" s="53"/>
      <c r="Z886" s="53"/>
      <c r="AA886" s="53"/>
      <c r="AB886" s="53"/>
      <c r="AC886" s="53"/>
      <c r="AD886" s="53"/>
      <c r="AE886" s="53"/>
      <c r="AF886" s="53"/>
      <c r="AG886" s="58"/>
    </row>
    <row r="887" spans="2:36" ht="21" x14ac:dyDescent="0.55000000000000004">
      <c r="B887" s="23" t="s">
        <v>235</v>
      </c>
      <c r="C887" s="170" t="s">
        <v>696</v>
      </c>
      <c r="D887" s="62">
        <f>D52+D262+D471+D680</f>
        <v>-43267365211</v>
      </c>
      <c r="E887" s="120"/>
      <c r="F887" s="120"/>
      <c r="G887" s="52"/>
      <c r="H887" s="52"/>
      <c r="I887" s="52"/>
      <c r="J887" s="52"/>
      <c r="K887" s="52"/>
      <c r="L887" s="52"/>
      <c r="M887" s="52"/>
      <c r="N887" s="52"/>
      <c r="O887" s="52"/>
      <c r="P887" s="52"/>
      <c r="Q887" s="52"/>
      <c r="R887" s="53"/>
      <c r="S887" s="53"/>
      <c r="T887" s="54"/>
      <c r="U887" s="53"/>
      <c r="V887" s="53"/>
      <c r="W887" s="53"/>
      <c r="X887" s="53"/>
      <c r="Y887" s="53"/>
      <c r="Z887" s="53"/>
      <c r="AA887" s="53"/>
      <c r="AB887" s="53"/>
      <c r="AC887" s="53"/>
      <c r="AD887" s="53"/>
      <c r="AE887" s="53"/>
      <c r="AF887" s="53"/>
      <c r="AG887" s="58"/>
      <c r="AI887" s="453">
        <v>-43267365211</v>
      </c>
      <c r="AJ887" s="454">
        <f>AI887-D887</f>
        <v>0</v>
      </c>
    </row>
    <row r="888" spans="2:36" ht="21.75" thickBot="1" x14ac:dyDescent="0.6">
      <c r="B888" s="171" t="s">
        <v>122</v>
      </c>
      <c r="C888" s="169" t="s">
        <v>697</v>
      </c>
      <c r="D888" s="63">
        <f>D53+D263+D472+D681</f>
        <v>-6945528340.3649998</v>
      </c>
      <c r="E888" s="121"/>
      <c r="F888" s="121"/>
      <c r="G888" s="52"/>
      <c r="H888" s="52"/>
      <c r="I888" s="52"/>
      <c r="J888" s="52"/>
      <c r="K888" s="52"/>
      <c r="L888" s="52"/>
      <c r="M888" s="52"/>
      <c r="N888" s="52"/>
      <c r="O888" s="52"/>
      <c r="P888" s="52"/>
      <c r="Q888" s="52"/>
      <c r="R888" s="53"/>
      <c r="S888" s="53"/>
      <c r="T888" s="54"/>
      <c r="U888" s="53"/>
      <c r="V888" s="53"/>
      <c r="W888" s="53"/>
      <c r="X888" s="53"/>
      <c r="Y888" s="53"/>
      <c r="Z888" s="53"/>
      <c r="AA888" s="53"/>
      <c r="AB888" s="53"/>
      <c r="AC888" s="53"/>
      <c r="AD888" s="53"/>
      <c r="AE888" s="53"/>
      <c r="AF888" s="53"/>
      <c r="AG888" s="59"/>
    </row>
    <row r="889" spans="2:36" ht="21.75" thickBot="1" x14ac:dyDescent="0.25">
      <c r="B889" s="48" t="s">
        <v>237</v>
      </c>
      <c r="C889" s="61" t="s">
        <v>1815</v>
      </c>
      <c r="D889" s="122">
        <f>SUM(D881:D888)</f>
        <v>456089694350.63501</v>
      </c>
      <c r="E889" s="82"/>
      <c r="F889" s="122">
        <f>SUM(F881:F888)</f>
        <v>173812929593</v>
      </c>
      <c r="G889" s="14"/>
      <c r="H889" s="14"/>
      <c r="I889" s="14"/>
      <c r="J889" s="14"/>
      <c r="K889" s="14"/>
      <c r="L889" s="14"/>
      <c r="M889" s="14"/>
      <c r="N889" s="14"/>
      <c r="O889" s="14"/>
      <c r="P889" s="14"/>
      <c r="Q889" s="14"/>
      <c r="R889" s="14"/>
      <c r="S889" s="14"/>
      <c r="T889" s="14"/>
      <c r="U889" s="14"/>
      <c r="V889" s="14"/>
      <c r="W889" s="14"/>
      <c r="X889" s="14"/>
      <c r="Y889" s="14"/>
      <c r="Z889" s="14"/>
      <c r="AA889" s="14"/>
      <c r="AB889" s="14"/>
      <c r="AC889" s="14"/>
      <c r="AD889" s="14"/>
      <c r="AE889" s="14"/>
      <c r="AF889" s="14"/>
      <c r="AG889" s="60">
        <f>SUM(AG881:AG888)</f>
        <v>1744872307</v>
      </c>
    </row>
    <row r="890" spans="2:36" ht="21.75" thickBot="1" x14ac:dyDescent="0.25">
      <c r="B890" s="48" t="s">
        <v>237</v>
      </c>
      <c r="C890" s="61" t="s">
        <v>1863</v>
      </c>
      <c r="D890" s="122">
        <f>SUM(D881:D885)</f>
        <v>506302587902</v>
      </c>
    </row>
    <row r="891" spans="2:36" ht="13.5" thickBot="1" x14ac:dyDescent="0.25"/>
    <row r="892" spans="2:36" ht="22.15" customHeight="1" thickBot="1" x14ac:dyDescent="0.6">
      <c r="B892" s="713" t="s">
        <v>267</v>
      </c>
      <c r="C892" s="714" t="s">
        <v>266</v>
      </c>
      <c r="D892" s="716" t="s">
        <v>1812</v>
      </c>
      <c r="E892" s="716" t="s">
        <v>6</v>
      </c>
      <c r="F892" s="716" t="s">
        <v>630</v>
      </c>
      <c r="G892" s="721" t="s">
        <v>238</v>
      </c>
      <c r="H892" s="722"/>
      <c r="I892" s="722"/>
      <c r="J892" s="722"/>
      <c r="K892" s="722"/>
      <c r="L892" s="722"/>
      <c r="M892" s="722"/>
      <c r="N892" s="722"/>
      <c r="O892" s="722"/>
      <c r="P892" s="722"/>
      <c r="Q892" s="722"/>
      <c r="R892" s="722"/>
      <c r="S892" s="451"/>
      <c r="T892" s="705" t="s">
        <v>632</v>
      </c>
      <c r="U892" s="729" t="s">
        <v>633</v>
      </c>
      <c r="V892" s="729"/>
      <c r="W892" s="729"/>
      <c r="X892" s="729"/>
      <c r="Y892" s="729"/>
      <c r="Z892" s="729"/>
      <c r="AA892" s="729"/>
      <c r="AB892" s="729"/>
      <c r="AC892" s="729"/>
      <c r="AD892" s="729"/>
      <c r="AE892" s="729"/>
      <c r="AF892" s="705" t="s">
        <v>634</v>
      </c>
      <c r="AG892" s="711" t="s">
        <v>635</v>
      </c>
    </row>
    <row r="893" spans="2:36" x14ac:dyDescent="0.2">
      <c r="B893" s="672"/>
      <c r="C893" s="715"/>
      <c r="D893" s="717"/>
      <c r="E893" s="717"/>
      <c r="F893" s="717"/>
      <c r="G893" s="723" t="s">
        <v>239</v>
      </c>
      <c r="H893" s="726" t="s">
        <v>240</v>
      </c>
      <c r="I893" s="726" t="s">
        <v>241</v>
      </c>
      <c r="J893" s="726" t="s">
        <v>243</v>
      </c>
      <c r="K893" s="726" t="s">
        <v>242</v>
      </c>
      <c r="L893" s="726" t="s">
        <v>248</v>
      </c>
      <c r="M893" s="726" t="s">
        <v>249</v>
      </c>
      <c r="N893" s="726" t="s">
        <v>247</v>
      </c>
      <c r="O893" s="726" t="s">
        <v>246</v>
      </c>
      <c r="P893" s="726" t="s">
        <v>245</v>
      </c>
      <c r="Q893" s="726" t="s">
        <v>244</v>
      </c>
      <c r="R893" s="730" t="s">
        <v>250</v>
      </c>
      <c r="S893" s="723" t="s">
        <v>636</v>
      </c>
      <c r="T893" s="706" t="s">
        <v>269</v>
      </c>
      <c r="U893" s="708" t="s">
        <v>270</v>
      </c>
      <c r="V893" s="708" t="s">
        <v>240</v>
      </c>
      <c r="W893" s="708" t="s">
        <v>271</v>
      </c>
      <c r="X893" s="708" t="s">
        <v>272</v>
      </c>
      <c r="Y893" s="708" t="s">
        <v>273</v>
      </c>
      <c r="Z893" s="708" t="s">
        <v>274</v>
      </c>
      <c r="AA893" s="708" t="s">
        <v>275</v>
      </c>
      <c r="AB893" s="708" t="s">
        <v>276</v>
      </c>
      <c r="AC893" s="708" t="s">
        <v>277</v>
      </c>
      <c r="AD893" s="708" t="s">
        <v>278</v>
      </c>
      <c r="AE893" s="718" t="s">
        <v>279</v>
      </c>
      <c r="AF893" s="706"/>
      <c r="AG893" s="712"/>
    </row>
    <row r="894" spans="2:36" x14ac:dyDescent="0.2">
      <c r="B894" s="672"/>
      <c r="C894" s="715"/>
      <c r="D894" s="717"/>
      <c r="E894" s="717"/>
      <c r="F894" s="717"/>
      <c r="G894" s="724"/>
      <c r="H894" s="727"/>
      <c r="I894" s="727"/>
      <c r="J894" s="727"/>
      <c r="K894" s="727"/>
      <c r="L894" s="727"/>
      <c r="M894" s="727"/>
      <c r="N894" s="727"/>
      <c r="O894" s="727"/>
      <c r="P894" s="727"/>
      <c r="Q894" s="727"/>
      <c r="R894" s="731"/>
      <c r="S894" s="724"/>
      <c r="T894" s="706"/>
      <c r="U894" s="709"/>
      <c r="V894" s="709"/>
      <c r="W894" s="709"/>
      <c r="X894" s="709"/>
      <c r="Y894" s="709"/>
      <c r="Z894" s="709"/>
      <c r="AA894" s="709"/>
      <c r="AB894" s="709"/>
      <c r="AC894" s="709"/>
      <c r="AD894" s="709"/>
      <c r="AE894" s="719"/>
      <c r="AF894" s="706"/>
      <c r="AG894" s="712"/>
    </row>
    <row r="895" spans="2:36" ht="13.5" thickBot="1" x14ac:dyDescent="0.25">
      <c r="B895" s="672"/>
      <c r="C895" s="715"/>
      <c r="D895" s="717"/>
      <c r="E895" s="717"/>
      <c r="F895" s="717"/>
      <c r="G895" s="725"/>
      <c r="H895" s="728"/>
      <c r="I895" s="728"/>
      <c r="J895" s="728"/>
      <c r="K895" s="728"/>
      <c r="L895" s="728"/>
      <c r="M895" s="728"/>
      <c r="N895" s="728"/>
      <c r="O895" s="728"/>
      <c r="P895" s="728"/>
      <c r="Q895" s="728"/>
      <c r="R895" s="732"/>
      <c r="S895" s="725"/>
      <c r="T895" s="706"/>
      <c r="U895" s="710"/>
      <c r="V895" s="710"/>
      <c r="W895" s="710"/>
      <c r="X895" s="710"/>
      <c r="Y895" s="710"/>
      <c r="Z895" s="710"/>
      <c r="AA895" s="710"/>
      <c r="AB895" s="710"/>
      <c r="AC895" s="710"/>
      <c r="AD895" s="710"/>
      <c r="AE895" s="720"/>
      <c r="AF895" s="707"/>
      <c r="AG895" s="712"/>
    </row>
    <row r="896" spans="2:36" ht="21" x14ac:dyDescent="0.55000000000000004">
      <c r="B896" s="165" t="s">
        <v>699</v>
      </c>
      <c r="C896" s="172" t="s">
        <v>1942</v>
      </c>
      <c r="D896" s="43">
        <f>D61+D271+D480+D689</f>
        <v>0</v>
      </c>
      <c r="E896" s="41">
        <v>100</v>
      </c>
      <c r="F896" s="41">
        <f>(D896*E896)/100</f>
        <v>0</v>
      </c>
      <c r="G896" s="66"/>
      <c r="H896" s="67"/>
      <c r="I896" s="67"/>
      <c r="J896" s="67"/>
      <c r="K896" s="67"/>
      <c r="L896" s="67"/>
      <c r="M896" s="67"/>
      <c r="N896" s="67"/>
      <c r="O896" s="67"/>
      <c r="P896" s="67"/>
      <c r="Q896" s="67">
        <v>550000000</v>
      </c>
      <c r="R896" s="68">
        <f>SUM(G896:Q896)</f>
        <v>550000000</v>
      </c>
      <c r="S896" s="115">
        <f t="shared" ref="S896:S897" si="517">IF(R896&gt;T896,0,T896-R896)</f>
        <v>0</v>
      </c>
      <c r="T896" s="38">
        <f>D896</f>
        <v>0</v>
      </c>
      <c r="U896" s="69">
        <v>0</v>
      </c>
      <c r="V896" s="70">
        <v>0</v>
      </c>
      <c r="W896" s="70">
        <v>0.94</v>
      </c>
      <c r="X896" s="70">
        <v>0.94</v>
      </c>
      <c r="Y896" s="70">
        <f>1-0.12</f>
        <v>0.88</v>
      </c>
      <c r="Z896" s="70">
        <f>1-0.15</f>
        <v>0.85</v>
      </c>
      <c r="AA896" s="70">
        <f>1-0.25</f>
        <v>0.75</v>
      </c>
      <c r="AB896" s="70">
        <f>1-0.15</f>
        <v>0.85</v>
      </c>
      <c r="AC896" s="70">
        <f>1-0.25</f>
        <v>0.75</v>
      </c>
      <c r="AD896" s="70">
        <f>1-0.15</f>
        <v>0.85</v>
      </c>
      <c r="AE896" s="71">
        <f>1-0.3</f>
        <v>0.7</v>
      </c>
      <c r="AF896" s="72"/>
      <c r="AG896" s="117">
        <f>IF(G896&gt;0,T896-G896,D896-AF896)</f>
        <v>0</v>
      </c>
      <c r="AI896" s="453">
        <v>0</v>
      </c>
      <c r="AJ896" s="454">
        <f>AI896-D896</f>
        <v>0</v>
      </c>
    </row>
    <row r="897" spans="2:36" ht="21.75" thickBot="1" x14ac:dyDescent="0.6">
      <c r="B897" s="167" t="s">
        <v>701</v>
      </c>
      <c r="C897" s="136" t="s">
        <v>1943</v>
      </c>
      <c r="D897" s="44">
        <f>D64+D274+D483+D692</f>
        <v>1192891569332</v>
      </c>
      <c r="E897" s="42">
        <v>100</v>
      </c>
      <c r="F897" s="42">
        <f t="shared" ref="F897" si="518">(D897*E897)/100</f>
        <v>1192891569332</v>
      </c>
      <c r="G897" s="39"/>
      <c r="H897" s="36"/>
      <c r="I897" s="36"/>
      <c r="J897" s="36"/>
      <c r="K897" s="36">
        <v>350000000</v>
      </c>
      <c r="L897" s="36"/>
      <c r="M897" s="36"/>
      <c r="N897" s="36"/>
      <c r="O897" s="36"/>
      <c r="P897" s="36"/>
      <c r="Q897" s="36"/>
      <c r="R897" s="37">
        <f t="shared" ref="R897" si="519">SUM(G897:Q897)</f>
        <v>350000000</v>
      </c>
      <c r="S897" s="115">
        <f t="shared" si="517"/>
        <v>1192541569332</v>
      </c>
      <c r="T897" s="38">
        <f>D897</f>
        <v>1192891569332</v>
      </c>
      <c r="U897" s="34">
        <v>0</v>
      </c>
      <c r="V897" s="33">
        <v>0</v>
      </c>
      <c r="W897" s="33">
        <v>0.94</v>
      </c>
      <c r="X897" s="33">
        <v>0.94</v>
      </c>
      <c r="Y897" s="33">
        <f t="shared" ref="Y897" si="520">1-0.12</f>
        <v>0.88</v>
      </c>
      <c r="Z897" s="33">
        <f t="shared" ref="Z897" si="521">1-0.15</f>
        <v>0.85</v>
      </c>
      <c r="AA897" s="33">
        <f t="shared" ref="AA897" si="522">1-0.25</f>
        <v>0.75</v>
      </c>
      <c r="AB897" s="33">
        <f t="shared" ref="AB897" si="523">1-0.15</f>
        <v>0.85</v>
      </c>
      <c r="AC897" s="33">
        <f t="shared" ref="AC897" si="524">1-0.25</f>
        <v>0.75</v>
      </c>
      <c r="AD897" s="33">
        <f t="shared" ref="AD897" si="525">1-0.15</f>
        <v>0.85</v>
      </c>
      <c r="AE897" s="35">
        <f t="shared" ref="AE897" si="526">1-0.3</f>
        <v>0.7</v>
      </c>
      <c r="AF897" s="72">
        <v>4510342587</v>
      </c>
      <c r="AG897" s="73">
        <v>6413709138</v>
      </c>
      <c r="AI897" s="453">
        <v>1192891569332</v>
      </c>
      <c r="AJ897" s="454">
        <f>AI897-D897</f>
        <v>0</v>
      </c>
    </row>
    <row r="898" spans="2:36" ht="21.75" thickBot="1" x14ac:dyDescent="0.6">
      <c r="B898" s="49" t="s">
        <v>703</v>
      </c>
      <c r="C898" s="176" t="s">
        <v>704</v>
      </c>
      <c r="D898" s="162"/>
      <c r="E898" s="163"/>
      <c r="F898" s="163"/>
      <c r="G898" s="39"/>
      <c r="H898" s="36"/>
      <c r="I898" s="36"/>
      <c r="J898" s="36"/>
      <c r="K898" s="36"/>
      <c r="L898" s="36"/>
      <c r="M898" s="36"/>
      <c r="N898" s="36"/>
      <c r="O898" s="36"/>
      <c r="P898" s="36"/>
      <c r="Q898" s="36"/>
      <c r="R898" s="37"/>
      <c r="S898" s="115"/>
      <c r="T898" s="38"/>
      <c r="U898" s="34"/>
      <c r="V898" s="33"/>
      <c r="W898" s="33"/>
      <c r="X898" s="33"/>
      <c r="Y898" s="33"/>
      <c r="Z898" s="33"/>
      <c r="AA898" s="33"/>
      <c r="AB898" s="33"/>
      <c r="AC898" s="33"/>
      <c r="AD898" s="33"/>
      <c r="AE898" s="35"/>
      <c r="AF898" s="72"/>
      <c r="AG898" s="73"/>
    </row>
    <row r="899" spans="2:36" ht="21" x14ac:dyDescent="0.55000000000000004">
      <c r="B899" s="50" t="s">
        <v>121</v>
      </c>
      <c r="C899" s="164" t="s">
        <v>705</v>
      </c>
      <c r="D899" s="119">
        <f>D66+D276+D485+D694</f>
        <v>11779875099</v>
      </c>
      <c r="E899" s="120"/>
      <c r="F899" s="120"/>
      <c r="G899" s="52"/>
      <c r="H899" s="52"/>
      <c r="I899" s="52"/>
      <c r="J899" s="52"/>
      <c r="K899" s="52"/>
      <c r="L899" s="52"/>
      <c r="M899" s="52"/>
      <c r="N899" s="52"/>
      <c r="O899" s="52"/>
      <c r="P899" s="52"/>
      <c r="Q899" s="52"/>
      <c r="R899" s="53"/>
      <c r="S899" s="53"/>
      <c r="T899" s="54"/>
      <c r="U899" s="53"/>
      <c r="V899" s="53"/>
      <c r="W899" s="53"/>
      <c r="X899" s="53"/>
      <c r="Y899" s="53"/>
      <c r="Z899" s="53"/>
      <c r="AA899" s="53"/>
      <c r="AB899" s="53"/>
      <c r="AC899" s="53"/>
      <c r="AD899" s="53"/>
      <c r="AE899" s="53"/>
      <c r="AF899" s="53"/>
      <c r="AG899" s="58"/>
      <c r="AI899" s="453">
        <v>11779875099</v>
      </c>
      <c r="AJ899" s="454">
        <f>AI899-D899</f>
        <v>0</v>
      </c>
    </row>
    <row r="900" spans="2:36" ht="21" x14ac:dyDescent="0.55000000000000004">
      <c r="B900" s="50" t="s">
        <v>165</v>
      </c>
      <c r="C900" s="164" t="s">
        <v>706</v>
      </c>
      <c r="D900" s="62"/>
      <c r="E900" s="120"/>
      <c r="F900" s="120"/>
      <c r="G900" s="52"/>
      <c r="H900" s="52"/>
      <c r="I900" s="52"/>
      <c r="J900" s="52"/>
      <c r="K900" s="52"/>
      <c r="L900" s="52"/>
      <c r="M900" s="52"/>
      <c r="N900" s="52"/>
      <c r="O900" s="52"/>
      <c r="P900" s="52"/>
      <c r="Q900" s="52"/>
      <c r="R900" s="53"/>
      <c r="S900" s="53"/>
      <c r="T900" s="54"/>
      <c r="U900" s="53"/>
      <c r="V900" s="53"/>
      <c r="W900" s="53"/>
      <c r="X900" s="53"/>
      <c r="Y900" s="53"/>
      <c r="Z900" s="53"/>
      <c r="AA900" s="53"/>
      <c r="AB900" s="53"/>
      <c r="AC900" s="53"/>
      <c r="AD900" s="53"/>
      <c r="AE900" s="53"/>
      <c r="AF900" s="53"/>
      <c r="AG900" s="58"/>
    </row>
    <row r="901" spans="2:36" ht="21" x14ac:dyDescent="0.55000000000000004">
      <c r="B901" s="50" t="s">
        <v>235</v>
      </c>
      <c r="C901" s="164" t="s">
        <v>707</v>
      </c>
      <c r="D901" s="62"/>
      <c r="E901" s="120"/>
      <c r="F901" s="120"/>
      <c r="G901" s="52"/>
      <c r="H901" s="52"/>
      <c r="I901" s="52"/>
      <c r="J901" s="52"/>
      <c r="K901" s="52"/>
      <c r="L901" s="52"/>
      <c r="M901" s="52"/>
      <c r="N901" s="52"/>
      <c r="O901" s="52"/>
      <c r="P901" s="52"/>
      <c r="Q901" s="52"/>
      <c r="R901" s="53"/>
      <c r="S901" s="53"/>
      <c r="T901" s="54"/>
      <c r="U901" s="53"/>
      <c r="V901" s="53"/>
      <c r="W901" s="53"/>
      <c r="X901" s="53"/>
      <c r="Y901" s="53"/>
      <c r="Z901" s="53"/>
      <c r="AA901" s="53"/>
      <c r="AB901" s="53"/>
      <c r="AC901" s="53"/>
      <c r="AD901" s="53"/>
      <c r="AE901" s="53"/>
      <c r="AF901" s="53"/>
      <c r="AG901" s="58"/>
    </row>
    <row r="902" spans="2:36" ht="21.75" thickBot="1" x14ac:dyDescent="0.6">
      <c r="B902" s="51" t="s">
        <v>122</v>
      </c>
      <c r="C902" s="177" t="s">
        <v>708</v>
      </c>
      <c r="D902" s="63">
        <f>D69+D279+D488+D697</f>
        <v>-18070071666.465</v>
      </c>
      <c r="E902" s="121"/>
      <c r="F902" s="121"/>
      <c r="G902" s="52"/>
      <c r="H902" s="52"/>
      <c r="I902" s="52"/>
      <c r="J902" s="52"/>
      <c r="K902" s="52"/>
      <c r="L902" s="52"/>
      <c r="M902" s="52"/>
      <c r="N902" s="52"/>
      <c r="O902" s="52"/>
      <c r="P902" s="52"/>
      <c r="Q902" s="52"/>
      <c r="R902" s="53"/>
      <c r="S902" s="53"/>
      <c r="T902" s="54"/>
      <c r="U902" s="53"/>
      <c r="V902" s="53"/>
      <c r="W902" s="53"/>
      <c r="X902" s="53"/>
      <c r="Y902" s="53"/>
      <c r="Z902" s="53"/>
      <c r="AA902" s="53"/>
      <c r="AB902" s="53"/>
      <c r="AC902" s="53"/>
      <c r="AD902" s="53"/>
      <c r="AE902" s="53"/>
      <c r="AF902" s="53"/>
      <c r="AG902" s="59"/>
    </row>
    <row r="903" spans="2:36" ht="21.75" thickBot="1" x14ac:dyDescent="0.25">
      <c r="B903" s="48" t="s">
        <v>237</v>
      </c>
      <c r="C903" s="61" t="s">
        <v>1816</v>
      </c>
      <c r="D903" s="122">
        <f>SUM(D896:D902)</f>
        <v>1186601372764.5349</v>
      </c>
      <c r="E903" s="82"/>
      <c r="F903" s="122">
        <f>SUM(F896:F902)</f>
        <v>1192891569332</v>
      </c>
      <c r="G903" s="14"/>
      <c r="H903" s="14"/>
      <c r="I903" s="14"/>
      <c r="J903" s="14"/>
      <c r="K903" s="14"/>
      <c r="L903" s="14"/>
      <c r="M903" s="14"/>
      <c r="N903" s="14"/>
      <c r="O903" s="14"/>
      <c r="P903" s="14"/>
      <c r="Q903" s="14"/>
      <c r="R903" s="14"/>
      <c r="S903" s="14"/>
      <c r="T903" s="14"/>
      <c r="U903" s="14"/>
      <c r="V903" s="14"/>
      <c r="W903" s="14"/>
      <c r="X903" s="14"/>
      <c r="Y903" s="14"/>
      <c r="Z903" s="14"/>
      <c r="AA903" s="14"/>
      <c r="AB903" s="14"/>
      <c r="AC903" s="14"/>
      <c r="AD903" s="14"/>
      <c r="AE903" s="14"/>
      <c r="AF903" s="14"/>
      <c r="AG903" s="60">
        <f>SUM(AG896:AG902)</f>
        <v>6413709138</v>
      </c>
    </row>
    <row r="904" spans="2:36" ht="21.75" thickBot="1" x14ac:dyDescent="0.25">
      <c r="B904" s="48" t="s">
        <v>237</v>
      </c>
      <c r="C904" s="61" t="s">
        <v>1864</v>
      </c>
      <c r="D904" s="122">
        <f>SUM(D896:D900)</f>
        <v>1204671444431</v>
      </c>
    </row>
    <row r="905" spans="2:36" ht="13.5" thickBot="1" x14ac:dyDescent="0.25"/>
    <row r="906" spans="2:36" ht="22.15" customHeight="1" thickBot="1" x14ac:dyDescent="0.6">
      <c r="B906" s="713" t="s">
        <v>267</v>
      </c>
      <c r="C906" s="714" t="s">
        <v>266</v>
      </c>
      <c r="D906" s="716" t="s">
        <v>1812</v>
      </c>
      <c r="E906" s="716" t="s">
        <v>6</v>
      </c>
      <c r="F906" s="716" t="s">
        <v>630</v>
      </c>
      <c r="G906" s="721" t="s">
        <v>238</v>
      </c>
      <c r="H906" s="722"/>
      <c r="I906" s="722"/>
      <c r="J906" s="722"/>
      <c r="K906" s="722"/>
      <c r="L906" s="722"/>
      <c r="M906" s="722"/>
      <c r="N906" s="722"/>
      <c r="O906" s="722"/>
      <c r="P906" s="722"/>
      <c r="Q906" s="722"/>
      <c r="R906" s="722"/>
      <c r="S906" s="451"/>
      <c r="T906" s="705" t="s">
        <v>632</v>
      </c>
      <c r="U906" s="729" t="s">
        <v>633</v>
      </c>
      <c r="V906" s="729"/>
      <c r="W906" s="729"/>
      <c r="X906" s="729"/>
      <c r="Y906" s="729"/>
      <c r="Z906" s="729"/>
      <c r="AA906" s="729"/>
      <c r="AB906" s="729"/>
      <c r="AC906" s="729"/>
      <c r="AD906" s="729"/>
      <c r="AE906" s="729"/>
      <c r="AF906" s="705" t="s">
        <v>634</v>
      </c>
      <c r="AG906" s="711" t="s">
        <v>635</v>
      </c>
    </row>
    <row r="907" spans="2:36" x14ac:dyDescent="0.2">
      <c r="B907" s="672"/>
      <c r="C907" s="715"/>
      <c r="D907" s="717"/>
      <c r="E907" s="717"/>
      <c r="F907" s="717"/>
      <c r="G907" s="723" t="s">
        <v>239</v>
      </c>
      <c r="H907" s="726" t="s">
        <v>240</v>
      </c>
      <c r="I907" s="726" t="s">
        <v>241</v>
      </c>
      <c r="J907" s="726" t="s">
        <v>243</v>
      </c>
      <c r="K907" s="726" t="s">
        <v>242</v>
      </c>
      <c r="L907" s="726" t="s">
        <v>248</v>
      </c>
      <c r="M907" s="726" t="s">
        <v>249</v>
      </c>
      <c r="N907" s="726" t="s">
        <v>247</v>
      </c>
      <c r="O907" s="726" t="s">
        <v>246</v>
      </c>
      <c r="P907" s="726" t="s">
        <v>245</v>
      </c>
      <c r="Q907" s="726" t="s">
        <v>244</v>
      </c>
      <c r="R907" s="730" t="s">
        <v>250</v>
      </c>
      <c r="S907" s="723" t="s">
        <v>636</v>
      </c>
      <c r="T907" s="706" t="s">
        <v>269</v>
      </c>
      <c r="U907" s="708" t="s">
        <v>270</v>
      </c>
      <c r="V907" s="708" t="s">
        <v>240</v>
      </c>
      <c r="W907" s="708" t="s">
        <v>271</v>
      </c>
      <c r="X907" s="708" t="s">
        <v>272</v>
      </c>
      <c r="Y907" s="708" t="s">
        <v>273</v>
      </c>
      <c r="Z907" s="708" t="s">
        <v>274</v>
      </c>
      <c r="AA907" s="708" t="s">
        <v>275</v>
      </c>
      <c r="AB907" s="708" t="s">
        <v>276</v>
      </c>
      <c r="AC907" s="708" t="s">
        <v>277</v>
      </c>
      <c r="AD907" s="708" t="s">
        <v>278</v>
      </c>
      <c r="AE907" s="718" t="s">
        <v>279</v>
      </c>
      <c r="AF907" s="706"/>
      <c r="AG907" s="712"/>
    </row>
    <row r="908" spans="2:36" x14ac:dyDescent="0.2">
      <c r="B908" s="672"/>
      <c r="C908" s="715"/>
      <c r="D908" s="717"/>
      <c r="E908" s="717"/>
      <c r="F908" s="717"/>
      <c r="G908" s="724"/>
      <c r="H908" s="727"/>
      <c r="I908" s="727"/>
      <c r="J908" s="727"/>
      <c r="K908" s="727"/>
      <c r="L908" s="727"/>
      <c r="M908" s="727"/>
      <c r="N908" s="727"/>
      <c r="O908" s="727"/>
      <c r="P908" s="727"/>
      <c r="Q908" s="727"/>
      <c r="R908" s="731"/>
      <c r="S908" s="724"/>
      <c r="T908" s="706"/>
      <c r="U908" s="709"/>
      <c r="V908" s="709"/>
      <c r="W908" s="709"/>
      <c r="X908" s="709"/>
      <c r="Y908" s="709"/>
      <c r="Z908" s="709"/>
      <c r="AA908" s="709"/>
      <c r="AB908" s="709"/>
      <c r="AC908" s="709"/>
      <c r="AD908" s="709"/>
      <c r="AE908" s="719"/>
      <c r="AF908" s="706"/>
      <c r="AG908" s="712"/>
    </row>
    <row r="909" spans="2:36" ht="13.5" thickBot="1" x14ac:dyDescent="0.25">
      <c r="B909" s="672"/>
      <c r="C909" s="715"/>
      <c r="D909" s="717"/>
      <c r="E909" s="717"/>
      <c r="F909" s="717"/>
      <c r="G909" s="725"/>
      <c r="H909" s="728"/>
      <c r="I909" s="728"/>
      <c r="J909" s="728"/>
      <c r="K909" s="728"/>
      <c r="L909" s="728"/>
      <c r="M909" s="728"/>
      <c r="N909" s="728"/>
      <c r="O909" s="728"/>
      <c r="P909" s="728"/>
      <c r="Q909" s="728"/>
      <c r="R909" s="732"/>
      <c r="S909" s="725"/>
      <c r="T909" s="706"/>
      <c r="U909" s="710"/>
      <c r="V909" s="710"/>
      <c r="W909" s="710"/>
      <c r="X909" s="710"/>
      <c r="Y909" s="710"/>
      <c r="Z909" s="710"/>
      <c r="AA909" s="710"/>
      <c r="AB909" s="710"/>
      <c r="AC909" s="710"/>
      <c r="AD909" s="710"/>
      <c r="AE909" s="720"/>
      <c r="AF909" s="707"/>
      <c r="AG909" s="712"/>
    </row>
    <row r="910" spans="2:36" ht="21" x14ac:dyDescent="0.55000000000000004">
      <c r="B910" s="49" t="s">
        <v>710</v>
      </c>
      <c r="C910" s="176" t="s">
        <v>1898</v>
      </c>
      <c r="D910" s="43">
        <f>D77+D287+D496+D705</f>
        <v>1655668898988</v>
      </c>
      <c r="E910" s="41">
        <v>100</v>
      </c>
      <c r="F910" s="41">
        <f>(D910*E910)/100</f>
        <v>1655668898988</v>
      </c>
      <c r="G910" s="66"/>
      <c r="H910" s="67"/>
      <c r="I910" s="67"/>
      <c r="J910" s="67"/>
      <c r="K910" s="67"/>
      <c r="L910" s="67"/>
      <c r="M910" s="67"/>
      <c r="N910" s="67"/>
      <c r="O910" s="67"/>
      <c r="P910" s="67"/>
      <c r="Q910" s="67">
        <v>550000000</v>
      </c>
      <c r="R910" s="68">
        <f>SUM(G910:Q910)</f>
        <v>550000000</v>
      </c>
      <c r="S910" s="115">
        <f t="shared" ref="S910:S912" si="527">IF(R910&gt;T910,0,T910-R910)</f>
        <v>1655118898988</v>
      </c>
      <c r="T910" s="38">
        <f>D910</f>
        <v>1655668898988</v>
      </c>
      <c r="U910" s="69">
        <v>0</v>
      </c>
      <c r="V910" s="70">
        <v>0</v>
      </c>
      <c r="W910" s="70">
        <v>0.94</v>
      </c>
      <c r="X910" s="70">
        <v>0.94</v>
      </c>
      <c r="Y910" s="70">
        <f>1-0.12</f>
        <v>0.88</v>
      </c>
      <c r="Z910" s="70">
        <f>1-0.15</f>
        <v>0.85</v>
      </c>
      <c r="AA910" s="70">
        <f>1-0.25</f>
        <v>0.75</v>
      </c>
      <c r="AB910" s="70">
        <f>1-0.15</f>
        <v>0.85</v>
      </c>
      <c r="AC910" s="70">
        <f>1-0.25</f>
        <v>0.75</v>
      </c>
      <c r="AD910" s="70">
        <f>1-0.15</f>
        <v>0.85</v>
      </c>
      <c r="AE910" s="71">
        <f>1-0.3</f>
        <v>0.7</v>
      </c>
      <c r="AF910" s="72"/>
      <c r="AG910" s="117">
        <f>IF(G910&gt;0,T910-G910,D910-AF910)</f>
        <v>1655668898988</v>
      </c>
      <c r="AI910" s="453">
        <v>1655668898988</v>
      </c>
      <c r="AJ910" s="454">
        <f>AI910-D910</f>
        <v>0</v>
      </c>
    </row>
    <row r="911" spans="2:36" ht="21.75" thickBot="1" x14ac:dyDescent="0.6">
      <c r="B911" s="51" t="s">
        <v>711</v>
      </c>
      <c r="C911" s="177" t="s">
        <v>1899</v>
      </c>
      <c r="D911" s="44">
        <f>D78+D288+D497+D706</f>
        <v>24206823736804</v>
      </c>
      <c r="E911" s="42">
        <v>100</v>
      </c>
      <c r="F911" s="42">
        <f t="shared" ref="F911:F912" si="528">(D911*E911)/100</f>
        <v>24206823736804</v>
      </c>
      <c r="G911" s="39"/>
      <c r="H911" s="36"/>
      <c r="I911" s="36"/>
      <c r="J911" s="36"/>
      <c r="K911" s="36">
        <v>350000000</v>
      </c>
      <c r="L911" s="36"/>
      <c r="M911" s="36"/>
      <c r="N911" s="36"/>
      <c r="O911" s="36"/>
      <c r="P911" s="36"/>
      <c r="Q911" s="36"/>
      <c r="R911" s="37">
        <f t="shared" ref="R911:R912" si="529">SUM(G911:Q911)</f>
        <v>350000000</v>
      </c>
      <c r="S911" s="115">
        <f t="shared" si="527"/>
        <v>24206473736804</v>
      </c>
      <c r="T911" s="38">
        <f>D911</f>
        <v>24206823736804</v>
      </c>
      <c r="U911" s="34">
        <v>0</v>
      </c>
      <c r="V911" s="33">
        <v>0</v>
      </c>
      <c r="W911" s="33">
        <v>0.94</v>
      </c>
      <c r="X911" s="33">
        <v>0.94</v>
      </c>
      <c r="Y911" s="33">
        <f t="shared" ref="Y911:Y912" si="530">1-0.12</f>
        <v>0.88</v>
      </c>
      <c r="Z911" s="33">
        <f t="shared" ref="Z911:Z912" si="531">1-0.15</f>
        <v>0.85</v>
      </c>
      <c r="AA911" s="33">
        <f t="shared" ref="AA911:AA912" si="532">1-0.25</f>
        <v>0.75</v>
      </c>
      <c r="AB911" s="33">
        <f t="shared" ref="AB911:AB912" si="533">1-0.15</f>
        <v>0.85</v>
      </c>
      <c r="AC911" s="33">
        <f t="shared" ref="AC911:AC912" si="534">1-0.25</f>
        <v>0.75</v>
      </c>
      <c r="AD911" s="33">
        <f t="shared" ref="AD911:AD912" si="535">1-0.15</f>
        <v>0.85</v>
      </c>
      <c r="AE911" s="35">
        <f t="shared" ref="AE911:AE912" si="536">1-0.3</f>
        <v>0.7</v>
      </c>
      <c r="AF911" s="72">
        <v>265184222000</v>
      </c>
      <c r="AG911" s="73">
        <v>158567606392</v>
      </c>
      <c r="AI911" s="453">
        <v>24206823736804</v>
      </c>
      <c r="AJ911" s="454">
        <f>AI911-D911</f>
        <v>0</v>
      </c>
    </row>
    <row r="912" spans="2:36" ht="21.75" thickBot="1" x14ac:dyDescent="0.6">
      <c r="B912" s="51" t="s">
        <v>712</v>
      </c>
      <c r="C912" s="177" t="s">
        <v>713</v>
      </c>
      <c r="D912" s="44"/>
      <c r="E912" s="42">
        <v>100</v>
      </c>
      <c r="F912" s="42">
        <f t="shared" si="528"/>
        <v>0</v>
      </c>
      <c r="G912" s="39"/>
      <c r="H912" s="36"/>
      <c r="I912" s="36"/>
      <c r="J912" s="36">
        <v>20000000</v>
      </c>
      <c r="K912" s="36"/>
      <c r="L912" s="36"/>
      <c r="M912" s="36"/>
      <c r="N912" s="36"/>
      <c r="O912" s="36"/>
      <c r="P912" s="36"/>
      <c r="Q912" s="36"/>
      <c r="R912" s="37">
        <f t="shared" si="529"/>
        <v>20000000</v>
      </c>
      <c r="S912" s="115">
        <f t="shared" si="527"/>
        <v>0</v>
      </c>
      <c r="T912" s="38">
        <f>D912</f>
        <v>0</v>
      </c>
      <c r="U912" s="34">
        <v>0</v>
      </c>
      <c r="V912" s="33">
        <v>0</v>
      </c>
      <c r="W912" s="33">
        <v>0.94</v>
      </c>
      <c r="X912" s="33">
        <v>0.94</v>
      </c>
      <c r="Y912" s="33">
        <f t="shared" si="530"/>
        <v>0.88</v>
      </c>
      <c r="Z912" s="33">
        <f t="shared" si="531"/>
        <v>0.85</v>
      </c>
      <c r="AA912" s="33">
        <f t="shared" si="532"/>
        <v>0.75</v>
      </c>
      <c r="AB912" s="33">
        <f t="shared" si="533"/>
        <v>0.85</v>
      </c>
      <c r="AC912" s="33">
        <f t="shared" si="534"/>
        <v>0.75</v>
      </c>
      <c r="AD912" s="33">
        <f t="shared" si="535"/>
        <v>0.85</v>
      </c>
      <c r="AE912" s="35">
        <f t="shared" si="536"/>
        <v>0.7</v>
      </c>
      <c r="AF912" s="72"/>
      <c r="AG912" s="73">
        <f>D912-AF912</f>
        <v>0</v>
      </c>
      <c r="AI912" s="453">
        <v>0</v>
      </c>
      <c r="AJ912" s="454">
        <f>AI912-D912</f>
        <v>0</v>
      </c>
    </row>
    <row r="913" spans="2:36" ht="21" x14ac:dyDescent="0.55000000000000004">
      <c r="B913" s="129" t="s">
        <v>121</v>
      </c>
      <c r="C913" s="161" t="s">
        <v>714</v>
      </c>
      <c r="D913" s="146">
        <f>D80+D290+D499+D708</f>
        <v>1137454793943</v>
      </c>
      <c r="E913" s="146"/>
      <c r="F913" s="146"/>
      <c r="G913" s="52"/>
      <c r="H913" s="52"/>
      <c r="I913" s="52"/>
      <c r="J913" s="52"/>
      <c r="K913" s="52"/>
      <c r="L913" s="52"/>
      <c r="M913" s="52"/>
      <c r="N913" s="52"/>
      <c r="O913" s="52"/>
      <c r="P913" s="52"/>
      <c r="Q913" s="52"/>
      <c r="R913" s="53"/>
      <c r="S913" s="53"/>
      <c r="T913" s="54"/>
      <c r="U913" s="53"/>
      <c r="V913" s="53"/>
      <c r="W913" s="53"/>
      <c r="X913" s="53"/>
      <c r="Y913" s="53"/>
      <c r="Z913" s="53"/>
      <c r="AA913" s="53"/>
      <c r="AB913" s="53"/>
      <c r="AC913" s="53"/>
      <c r="AD913" s="53"/>
      <c r="AE913" s="53"/>
      <c r="AF913" s="53"/>
      <c r="AG913" s="58"/>
      <c r="AI913" s="453">
        <v>1137454793943</v>
      </c>
      <c r="AJ913" s="454">
        <f>AI913-D913</f>
        <v>0</v>
      </c>
    </row>
    <row r="914" spans="2:36" ht="21" x14ac:dyDescent="0.55000000000000004">
      <c r="B914" s="50" t="s">
        <v>165</v>
      </c>
      <c r="C914" s="164" t="s">
        <v>715</v>
      </c>
      <c r="D914" s="40"/>
      <c r="E914" s="40"/>
      <c r="F914" s="40"/>
      <c r="G914" s="52"/>
      <c r="H914" s="52"/>
      <c r="I914" s="52"/>
      <c r="J914" s="52"/>
      <c r="K914" s="52"/>
      <c r="L914" s="52"/>
      <c r="M914" s="52"/>
      <c r="N914" s="52"/>
      <c r="O914" s="52"/>
      <c r="P914" s="52"/>
      <c r="Q914" s="52"/>
      <c r="R914" s="53"/>
      <c r="S914" s="53"/>
      <c r="T914" s="54"/>
      <c r="U914" s="53"/>
      <c r="V914" s="53"/>
      <c r="W914" s="53"/>
      <c r="X914" s="53"/>
      <c r="Y914" s="53"/>
      <c r="Z914" s="53"/>
      <c r="AA914" s="53"/>
      <c r="AB914" s="53"/>
      <c r="AC914" s="53"/>
      <c r="AD914" s="53"/>
      <c r="AE914" s="53"/>
      <c r="AF914" s="53"/>
      <c r="AG914" s="58"/>
      <c r="AI914" s="453">
        <v>0</v>
      </c>
      <c r="AJ914" s="454">
        <f t="shared" ref="AJ914:AJ915" si="537">AI914-D914</f>
        <v>0</v>
      </c>
    </row>
    <row r="915" spans="2:36" ht="21" x14ac:dyDescent="0.55000000000000004">
      <c r="B915" s="50" t="s">
        <v>235</v>
      </c>
      <c r="C915" s="178" t="s">
        <v>716</v>
      </c>
      <c r="D915" s="40">
        <f>D82+D292+D501+D710</f>
        <v>-1529799282</v>
      </c>
      <c r="E915" s="40"/>
      <c r="F915" s="40"/>
      <c r="G915" s="52"/>
      <c r="H915" s="52"/>
      <c r="I915" s="52"/>
      <c r="J915" s="52"/>
      <c r="K915" s="52"/>
      <c r="L915" s="52"/>
      <c r="M915" s="52"/>
      <c r="N915" s="52"/>
      <c r="O915" s="52"/>
      <c r="P915" s="52"/>
      <c r="Q915" s="52"/>
      <c r="R915" s="53"/>
      <c r="S915" s="53"/>
      <c r="T915" s="54"/>
      <c r="U915" s="53"/>
      <c r="V915" s="53"/>
      <c r="W915" s="53"/>
      <c r="X915" s="53"/>
      <c r="Y915" s="53"/>
      <c r="Z915" s="53"/>
      <c r="AA915" s="53"/>
      <c r="AB915" s="53"/>
      <c r="AC915" s="53"/>
      <c r="AD915" s="53"/>
      <c r="AE915" s="53"/>
      <c r="AF915" s="53"/>
      <c r="AG915" s="58"/>
      <c r="AI915" s="453">
        <v>-1529799282</v>
      </c>
      <c r="AJ915" s="454">
        <f t="shared" si="537"/>
        <v>0</v>
      </c>
    </row>
    <row r="916" spans="2:36" ht="21.75" thickBot="1" x14ac:dyDescent="0.6">
      <c r="B916" s="51" t="s">
        <v>122</v>
      </c>
      <c r="C916" s="179" t="s">
        <v>717</v>
      </c>
      <c r="D916" s="63">
        <f>D83+D293+D502+D711</f>
        <v>-404976264456.79492</v>
      </c>
      <c r="E916" s="40"/>
      <c r="F916" s="40"/>
      <c r="G916" s="52"/>
      <c r="H916" s="52"/>
      <c r="I916" s="52"/>
      <c r="J916" s="52"/>
      <c r="K916" s="52"/>
      <c r="L916" s="52"/>
      <c r="M916" s="52"/>
      <c r="N916" s="52"/>
      <c r="O916" s="52"/>
      <c r="P916" s="52"/>
      <c r="Q916" s="52"/>
      <c r="R916" s="53"/>
      <c r="S916" s="53"/>
      <c r="T916" s="54"/>
      <c r="U916" s="53"/>
      <c r="V916" s="53"/>
      <c r="W916" s="53"/>
      <c r="X916" s="53"/>
      <c r="Y916" s="53"/>
      <c r="Z916" s="53"/>
      <c r="AA916" s="53"/>
      <c r="AB916" s="53"/>
      <c r="AC916" s="53"/>
      <c r="AD916" s="53"/>
      <c r="AE916" s="53"/>
      <c r="AF916" s="53"/>
      <c r="AG916" s="59"/>
      <c r="AI916" s="453">
        <v>0</v>
      </c>
      <c r="AJ916" s="454">
        <f>AI916-D916</f>
        <v>404976264456.79492</v>
      </c>
    </row>
    <row r="917" spans="2:36" ht="21.75" thickBot="1" x14ac:dyDescent="0.25">
      <c r="B917" s="48" t="s">
        <v>237</v>
      </c>
      <c r="C917" s="61" t="s">
        <v>1817</v>
      </c>
      <c r="D917" s="122">
        <f>SUM(D910:D916)</f>
        <v>26593441365996.203</v>
      </c>
      <c r="E917" s="82"/>
      <c r="F917" s="122">
        <f>SUM(F910:F916)</f>
        <v>25862492635792</v>
      </c>
      <c r="G917" s="14"/>
      <c r="H917" s="14"/>
      <c r="I917" s="14"/>
      <c r="J917" s="14"/>
      <c r="K917" s="14"/>
      <c r="L917" s="14"/>
      <c r="M917" s="14"/>
      <c r="N917" s="14"/>
      <c r="O917" s="14"/>
      <c r="P917" s="14"/>
      <c r="Q917" s="14"/>
      <c r="R917" s="14"/>
      <c r="S917" s="14"/>
      <c r="T917" s="14"/>
      <c r="U917" s="14"/>
      <c r="V917" s="14"/>
      <c r="W917" s="14"/>
      <c r="X917" s="14"/>
      <c r="Y917" s="14"/>
      <c r="Z917" s="14"/>
      <c r="AA917" s="14"/>
      <c r="AB917" s="14"/>
      <c r="AC917" s="14"/>
      <c r="AD917" s="14"/>
      <c r="AE917" s="14"/>
      <c r="AF917" s="14"/>
      <c r="AG917" s="60">
        <f>SUM(AG910:AG916)</f>
        <v>1814236505380</v>
      </c>
    </row>
    <row r="918" spans="2:36" ht="21.75" thickBot="1" x14ac:dyDescent="0.25">
      <c r="B918" s="48" t="s">
        <v>237</v>
      </c>
      <c r="C918" s="61" t="s">
        <v>1865</v>
      </c>
      <c r="D918" s="122">
        <f>SUM(D910:D914)</f>
        <v>26999947429735</v>
      </c>
    </row>
    <row r="919" spans="2:36" ht="13.5" thickBot="1" x14ac:dyDescent="0.25"/>
    <row r="920" spans="2:36" ht="22.15" customHeight="1" thickBot="1" x14ac:dyDescent="0.6">
      <c r="B920" s="713" t="s">
        <v>267</v>
      </c>
      <c r="C920" s="714" t="s">
        <v>266</v>
      </c>
      <c r="D920" s="716" t="s">
        <v>1812</v>
      </c>
      <c r="E920" s="716" t="s">
        <v>6</v>
      </c>
      <c r="F920" s="716" t="s">
        <v>630</v>
      </c>
      <c r="G920" s="721" t="s">
        <v>238</v>
      </c>
      <c r="H920" s="722"/>
      <c r="I920" s="722"/>
      <c r="J920" s="722"/>
      <c r="K920" s="722"/>
      <c r="L920" s="722"/>
      <c r="M920" s="722"/>
      <c r="N920" s="722"/>
      <c r="O920" s="722"/>
      <c r="P920" s="722"/>
      <c r="Q920" s="722"/>
      <c r="R920" s="722"/>
      <c r="S920" s="451"/>
      <c r="T920" s="705" t="s">
        <v>632</v>
      </c>
      <c r="U920" s="729" t="s">
        <v>633</v>
      </c>
      <c r="V920" s="729"/>
      <c r="W920" s="729"/>
      <c r="X920" s="729"/>
      <c r="Y920" s="729"/>
      <c r="Z920" s="729"/>
      <c r="AA920" s="729"/>
      <c r="AB920" s="729"/>
      <c r="AC920" s="729"/>
      <c r="AD920" s="729"/>
      <c r="AE920" s="729"/>
      <c r="AF920" s="705" t="s">
        <v>634</v>
      </c>
      <c r="AG920" s="711" t="s">
        <v>635</v>
      </c>
    </row>
    <row r="921" spans="2:36" x14ac:dyDescent="0.2">
      <c r="B921" s="672"/>
      <c r="C921" s="715"/>
      <c r="D921" s="717"/>
      <c r="E921" s="717"/>
      <c r="F921" s="717"/>
      <c r="G921" s="723" t="s">
        <v>239</v>
      </c>
      <c r="H921" s="726" t="s">
        <v>240</v>
      </c>
      <c r="I921" s="726" t="s">
        <v>241</v>
      </c>
      <c r="J921" s="726" t="s">
        <v>243</v>
      </c>
      <c r="K921" s="726" t="s">
        <v>242</v>
      </c>
      <c r="L921" s="726" t="s">
        <v>248</v>
      </c>
      <c r="M921" s="726" t="s">
        <v>249</v>
      </c>
      <c r="N921" s="726" t="s">
        <v>247</v>
      </c>
      <c r="O921" s="726" t="s">
        <v>246</v>
      </c>
      <c r="P921" s="726" t="s">
        <v>245</v>
      </c>
      <c r="Q921" s="726" t="s">
        <v>244</v>
      </c>
      <c r="R921" s="730" t="s">
        <v>250</v>
      </c>
      <c r="S921" s="723" t="s">
        <v>636</v>
      </c>
      <c r="T921" s="706" t="s">
        <v>269</v>
      </c>
      <c r="U921" s="708" t="s">
        <v>270</v>
      </c>
      <c r="V921" s="708" t="s">
        <v>240</v>
      </c>
      <c r="W921" s="708" t="s">
        <v>271</v>
      </c>
      <c r="X921" s="708" t="s">
        <v>272</v>
      </c>
      <c r="Y921" s="708" t="s">
        <v>273</v>
      </c>
      <c r="Z921" s="708" t="s">
        <v>274</v>
      </c>
      <c r="AA921" s="708" t="s">
        <v>275</v>
      </c>
      <c r="AB921" s="708" t="s">
        <v>276</v>
      </c>
      <c r="AC921" s="708" t="s">
        <v>277</v>
      </c>
      <c r="AD921" s="708" t="s">
        <v>278</v>
      </c>
      <c r="AE921" s="718" t="s">
        <v>279</v>
      </c>
      <c r="AF921" s="706"/>
      <c r="AG921" s="712"/>
    </row>
    <row r="922" spans="2:36" x14ac:dyDescent="0.2">
      <c r="B922" s="672"/>
      <c r="C922" s="715"/>
      <c r="D922" s="717"/>
      <c r="E922" s="717"/>
      <c r="F922" s="717"/>
      <c r="G922" s="724"/>
      <c r="H922" s="727"/>
      <c r="I922" s="727"/>
      <c r="J922" s="727"/>
      <c r="K922" s="727"/>
      <c r="L922" s="727"/>
      <c r="M922" s="727"/>
      <c r="N922" s="727"/>
      <c r="O922" s="727"/>
      <c r="P922" s="727"/>
      <c r="Q922" s="727"/>
      <c r="R922" s="731"/>
      <c r="S922" s="724"/>
      <c r="T922" s="706"/>
      <c r="U922" s="709"/>
      <c r="V922" s="709"/>
      <c r="W922" s="709"/>
      <c r="X922" s="709"/>
      <c r="Y922" s="709"/>
      <c r="Z922" s="709"/>
      <c r="AA922" s="709"/>
      <c r="AB922" s="709"/>
      <c r="AC922" s="709"/>
      <c r="AD922" s="709"/>
      <c r="AE922" s="719"/>
      <c r="AF922" s="706"/>
      <c r="AG922" s="712"/>
    </row>
    <row r="923" spans="2:36" ht="13.5" thickBot="1" x14ac:dyDescent="0.25">
      <c r="B923" s="672"/>
      <c r="C923" s="715"/>
      <c r="D923" s="717"/>
      <c r="E923" s="717"/>
      <c r="F923" s="717"/>
      <c r="G923" s="725"/>
      <c r="H923" s="728"/>
      <c r="I923" s="728"/>
      <c r="J923" s="728"/>
      <c r="K923" s="728"/>
      <c r="L923" s="728"/>
      <c r="M923" s="728"/>
      <c r="N923" s="728"/>
      <c r="O923" s="728"/>
      <c r="P923" s="728"/>
      <c r="Q923" s="728"/>
      <c r="R923" s="732"/>
      <c r="S923" s="725"/>
      <c r="T923" s="706"/>
      <c r="U923" s="710"/>
      <c r="V923" s="710"/>
      <c r="W923" s="710"/>
      <c r="X923" s="710"/>
      <c r="Y923" s="710"/>
      <c r="Z923" s="710"/>
      <c r="AA923" s="710"/>
      <c r="AB923" s="710"/>
      <c r="AC923" s="710"/>
      <c r="AD923" s="710"/>
      <c r="AE923" s="720"/>
      <c r="AF923" s="707"/>
      <c r="AG923" s="712"/>
    </row>
    <row r="924" spans="2:36" ht="21" x14ac:dyDescent="0.55000000000000004">
      <c r="B924" s="165" t="s">
        <v>719</v>
      </c>
      <c r="C924" s="172" t="s">
        <v>1954</v>
      </c>
      <c r="D924" s="43"/>
      <c r="E924" s="41">
        <v>100</v>
      </c>
      <c r="F924" s="41">
        <f>(D924*E924)/100</f>
        <v>0</v>
      </c>
      <c r="G924" s="66"/>
      <c r="H924" s="67"/>
      <c r="I924" s="67"/>
      <c r="J924" s="67"/>
      <c r="K924" s="67"/>
      <c r="L924" s="67"/>
      <c r="M924" s="67"/>
      <c r="N924" s="67"/>
      <c r="O924" s="67"/>
      <c r="P924" s="67"/>
      <c r="Q924" s="67">
        <v>550000000</v>
      </c>
      <c r="R924" s="68">
        <f>SUM(G924:Q924)</f>
        <v>550000000</v>
      </c>
      <c r="S924" s="115">
        <f t="shared" ref="S924:S925" si="538">IF(R924&gt;T924,0,T924-R924)</f>
        <v>0</v>
      </c>
      <c r="T924" s="38">
        <f>D924</f>
        <v>0</v>
      </c>
      <c r="U924" s="69">
        <v>0</v>
      </c>
      <c r="V924" s="70">
        <v>0</v>
      </c>
      <c r="W924" s="70">
        <v>0.94</v>
      </c>
      <c r="X924" s="70">
        <v>0.94</v>
      </c>
      <c r="Y924" s="70">
        <f>1-0.12</f>
        <v>0.88</v>
      </c>
      <c r="Z924" s="70">
        <f>1-0.15</f>
        <v>0.85</v>
      </c>
      <c r="AA924" s="70">
        <f>1-0.25</f>
        <v>0.75</v>
      </c>
      <c r="AB924" s="70">
        <f>1-0.15</f>
        <v>0.85</v>
      </c>
      <c r="AC924" s="70">
        <f>1-0.25</f>
        <v>0.75</v>
      </c>
      <c r="AD924" s="70">
        <f>1-0.15</f>
        <v>0.85</v>
      </c>
      <c r="AE924" s="71">
        <f>1-0.3</f>
        <v>0.7</v>
      </c>
      <c r="AF924" s="72"/>
      <c r="AG924" s="117">
        <f>IF(G924&gt;0,T924-G924,D924-AF924)</f>
        <v>0</v>
      </c>
      <c r="AI924" s="453"/>
      <c r="AJ924" s="454">
        <f>AI924-D924</f>
        <v>0</v>
      </c>
    </row>
    <row r="925" spans="2:36" ht="21.75" thickBot="1" x14ac:dyDescent="0.6">
      <c r="B925" s="167" t="s">
        <v>720</v>
      </c>
      <c r="C925" s="136" t="s">
        <v>1901</v>
      </c>
      <c r="D925" s="44"/>
      <c r="E925" s="42">
        <v>100</v>
      </c>
      <c r="F925" s="42">
        <f t="shared" ref="F925" si="539">(D925*E925)/100</f>
        <v>0</v>
      </c>
      <c r="G925" s="39"/>
      <c r="H925" s="36"/>
      <c r="I925" s="36"/>
      <c r="J925" s="36"/>
      <c r="K925" s="36">
        <v>350000000</v>
      </c>
      <c r="L925" s="36"/>
      <c r="M925" s="36"/>
      <c r="N925" s="36"/>
      <c r="O925" s="36"/>
      <c r="P925" s="36"/>
      <c r="Q925" s="36"/>
      <c r="R925" s="37">
        <f t="shared" ref="R925" si="540">SUM(G925:Q925)</f>
        <v>350000000</v>
      </c>
      <c r="S925" s="115">
        <f t="shared" si="538"/>
        <v>0</v>
      </c>
      <c r="T925" s="38">
        <f>D925</f>
        <v>0</v>
      </c>
      <c r="U925" s="34">
        <v>0</v>
      </c>
      <c r="V925" s="33">
        <v>0</v>
      </c>
      <c r="W925" s="33">
        <v>0.94</v>
      </c>
      <c r="X925" s="33">
        <v>0.94</v>
      </c>
      <c r="Y925" s="33">
        <f t="shared" ref="Y925" si="541">1-0.12</f>
        <v>0.88</v>
      </c>
      <c r="Z925" s="33">
        <f t="shared" ref="Z925" si="542">1-0.15</f>
        <v>0.85</v>
      </c>
      <c r="AA925" s="33">
        <f t="shared" ref="AA925" si="543">1-0.25</f>
        <v>0.75</v>
      </c>
      <c r="AB925" s="33">
        <f t="shared" ref="AB925" si="544">1-0.15</f>
        <v>0.85</v>
      </c>
      <c r="AC925" s="33">
        <f t="shared" ref="AC925" si="545">1-0.25</f>
        <v>0.75</v>
      </c>
      <c r="AD925" s="33">
        <f t="shared" ref="AD925" si="546">1-0.15</f>
        <v>0.85</v>
      </c>
      <c r="AE925" s="35">
        <f t="shared" ref="AE925" si="547">1-0.3</f>
        <v>0.7</v>
      </c>
      <c r="AF925" s="72"/>
      <c r="AG925" s="73">
        <f>D925-AF925</f>
        <v>0</v>
      </c>
      <c r="AI925" s="453"/>
      <c r="AJ925" s="454">
        <f>AI925-D925</f>
        <v>0</v>
      </c>
    </row>
    <row r="926" spans="2:36" ht="21.75" thickBot="1" x14ac:dyDescent="0.6">
      <c r="B926" s="49" t="s">
        <v>721</v>
      </c>
      <c r="C926" s="176" t="s">
        <v>722</v>
      </c>
      <c r="D926" s="162"/>
      <c r="E926" s="163"/>
      <c r="F926" s="163"/>
      <c r="G926" s="39"/>
      <c r="H926" s="36"/>
      <c r="I926" s="36"/>
      <c r="J926" s="36"/>
      <c r="K926" s="36"/>
      <c r="L926" s="36"/>
      <c r="M926" s="36"/>
      <c r="N926" s="36"/>
      <c r="O926" s="36"/>
      <c r="P926" s="36"/>
      <c r="Q926" s="36"/>
      <c r="R926" s="37"/>
      <c r="S926" s="115"/>
      <c r="T926" s="38"/>
      <c r="U926" s="34"/>
      <c r="V926" s="33"/>
      <c r="W926" s="33"/>
      <c r="X926" s="33"/>
      <c r="Y926" s="33"/>
      <c r="Z926" s="33"/>
      <c r="AA926" s="33"/>
      <c r="AB926" s="33"/>
      <c r="AC926" s="33"/>
      <c r="AD926" s="33"/>
      <c r="AE926" s="35"/>
      <c r="AF926" s="72"/>
      <c r="AG926" s="73"/>
      <c r="AI926" s="453"/>
      <c r="AJ926" s="454">
        <f>AI926-D926</f>
        <v>0</v>
      </c>
    </row>
    <row r="927" spans="2:36" ht="21" x14ac:dyDescent="0.55000000000000004">
      <c r="B927" s="50" t="s">
        <v>121</v>
      </c>
      <c r="C927" s="164" t="s">
        <v>723</v>
      </c>
      <c r="D927" s="119"/>
      <c r="E927" s="120"/>
      <c r="F927" s="120"/>
      <c r="G927" s="52"/>
      <c r="H927" s="52"/>
      <c r="I927" s="52"/>
      <c r="J927" s="52"/>
      <c r="K927" s="52"/>
      <c r="L927" s="52"/>
      <c r="M927" s="52"/>
      <c r="N927" s="52"/>
      <c r="O927" s="52"/>
      <c r="P927" s="52"/>
      <c r="Q927" s="52"/>
      <c r="R927" s="53"/>
      <c r="S927" s="53"/>
      <c r="T927" s="54"/>
      <c r="U927" s="53"/>
      <c r="V927" s="53"/>
      <c r="W927" s="53"/>
      <c r="X927" s="53"/>
      <c r="Y927" s="53"/>
      <c r="Z927" s="53"/>
      <c r="AA927" s="53"/>
      <c r="AB927" s="53"/>
      <c r="AC927" s="53"/>
      <c r="AD927" s="53"/>
      <c r="AE927" s="53"/>
      <c r="AF927" s="53"/>
      <c r="AG927" s="58"/>
      <c r="AI927" s="453"/>
      <c r="AJ927" s="454">
        <f>AI927-D927</f>
        <v>0</v>
      </c>
    </row>
    <row r="928" spans="2:36" ht="21" x14ac:dyDescent="0.55000000000000004">
      <c r="B928" s="50" t="s">
        <v>165</v>
      </c>
      <c r="C928" s="164" t="s">
        <v>724</v>
      </c>
      <c r="D928" s="62"/>
      <c r="E928" s="120"/>
      <c r="F928" s="120"/>
      <c r="G928" s="52"/>
      <c r="H928" s="52"/>
      <c r="I928" s="52"/>
      <c r="J928" s="52"/>
      <c r="K928" s="52"/>
      <c r="L928" s="52"/>
      <c r="M928" s="52"/>
      <c r="N928" s="52"/>
      <c r="O928" s="52"/>
      <c r="P928" s="52"/>
      <c r="Q928" s="52"/>
      <c r="R928" s="53"/>
      <c r="S928" s="53"/>
      <c r="T928" s="54"/>
      <c r="U928" s="53"/>
      <c r="V928" s="53"/>
      <c r="W928" s="53"/>
      <c r="X928" s="53"/>
      <c r="Y928" s="53"/>
      <c r="Z928" s="53"/>
      <c r="AA928" s="53"/>
      <c r="AB928" s="53"/>
      <c r="AC928" s="53"/>
      <c r="AD928" s="53"/>
      <c r="AE928" s="53"/>
      <c r="AF928" s="53"/>
      <c r="AG928" s="58"/>
      <c r="AI928" s="453"/>
      <c r="AJ928" s="454">
        <f t="shared" ref="AJ928:AJ929" si="548">AI928-D928</f>
        <v>0</v>
      </c>
    </row>
    <row r="929" spans="2:36" ht="21" x14ac:dyDescent="0.55000000000000004">
      <c r="B929" s="50" t="s">
        <v>235</v>
      </c>
      <c r="C929" s="164" t="s">
        <v>725</v>
      </c>
      <c r="D929" s="62"/>
      <c r="E929" s="120"/>
      <c r="F929" s="120"/>
      <c r="G929" s="52"/>
      <c r="H929" s="52"/>
      <c r="I929" s="52"/>
      <c r="J929" s="52"/>
      <c r="K929" s="52"/>
      <c r="L929" s="52"/>
      <c r="M929" s="52"/>
      <c r="N929" s="52"/>
      <c r="O929" s="52"/>
      <c r="P929" s="52"/>
      <c r="Q929" s="52"/>
      <c r="R929" s="53"/>
      <c r="S929" s="53"/>
      <c r="T929" s="54"/>
      <c r="U929" s="53"/>
      <c r="V929" s="53"/>
      <c r="W929" s="53"/>
      <c r="X929" s="53"/>
      <c r="Y929" s="53"/>
      <c r="Z929" s="53"/>
      <c r="AA929" s="53"/>
      <c r="AB929" s="53"/>
      <c r="AC929" s="53"/>
      <c r="AD929" s="53"/>
      <c r="AE929" s="53"/>
      <c r="AF929" s="53"/>
      <c r="AG929" s="58"/>
      <c r="AI929" s="453"/>
      <c r="AJ929" s="454">
        <f t="shared" si="548"/>
        <v>0</v>
      </c>
    </row>
    <row r="930" spans="2:36" ht="21.75" thickBot="1" x14ac:dyDescent="0.6">
      <c r="B930" s="51" t="s">
        <v>122</v>
      </c>
      <c r="C930" s="177" t="s">
        <v>726</v>
      </c>
      <c r="D930" s="63"/>
      <c r="E930" s="121"/>
      <c r="F930" s="121"/>
      <c r="G930" s="52"/>
      <c r="H930" s="52"/>
      <c r="I930" s="52"/>
      <c r="J930" s="52"/>
      <c r="K930" s="52"/>
      <c r="L930" s="52"/>
      <c r="M930" s="52"/>
      <c r="N930" s="52"/>
      <c r="O930" s="52"/>
      <c r="P930" s="52"/>
      <c r="Q930" s="52"/>
      <c r="R930" s="53"/>
      <c r="S930" s="53"/>
      <c r="T930" s="54"/>
      <c r="U930" s="53"/>
      <c r="V930" s="53"/>
      <c r="W930" s="53"/>
      <c r="X930" s="53"/>
      <c r="Y930" s="53"/>
      <c r="Z930" s="53"/>
      <c r="AA930" s="53"/>
      <c r="AB930" s="53"/>
      <c r="AC930" s="53"/>
      <c r="AD930" s="53"/>
      <c r="AE930" s="53"/>
      <c r="AF930" s="53"/>
      <c r="AG930" s="59"/>
      <c r="AI930" s="453"/>
      <c r="AJ930" s="454">
        <f>AI930-D930</f>
        <v>0</v>
      </c>
    </row>
    <row r="931" spans="2:36" ht="21.75" thickBot="1" x14ac:dyDescent="0.25">
      <c r="B931" s="48" t="s">
        <v>237</v>
      </c>
      <c r="C931" s="61" t="s">
        <v>1818</v>
      </c>
      <c r="D931" s="122">
        <f>SUM(D924:D930)</f>
        <v>0</v>
      </c>
      <c r="E931" s="82"/>
      <c r="F931" s="122">
        <f>SUM(F924:F930)</f>
        <v>0</v>
      </c>
      <c r="G931" s="14"/>
      <c r="H931" s="14"/>
      <c r="I931" s="14"/>
      <c r="J931" s="14"/>
      <c r="K931" s="14"/>
      <c r="L931" s="14"/>
      <c r="M931" s="14"/>
      <c r="N931" s="14"/>
      <c r="O931" s="14"/>
      <c r="P931" s="14"/>
      <c r="Q931" s="14"/>
      <c r="R931" s="14"/>
      <c r="S931" s="14"/>
      <c r="T931" s="14"/>
      <c r="U931" s="14"/>
      <c r="V931" s="14"/>
      <c r="W931" s="14"/>
      <c r="X931" s="14"/>
      <c r="Y931" s="14"/>
      <c r="Z931" s="14"/>
      <c r="AA931" s="14"/>
      <c r="AB931" s="14"/>
      <c r="AC931" s="14"/>
      <c r="AD931" s="14"/>
      <c r="AE931" s="14"/>
      <c r="AF931" s="14"/>
      <c r="AG931" s="60">
        <f>SUM(AG924:AG930)</f>
        <v>0</v>
      </c>
    </row>
    <row r="932" spans="2:36" ht="21.75" thickBot="1" x14ac:dyDescent="0.25">
      <c r="B932" s="48" t="s">
        <v>237</v>
      </c>
      <c r="C932" s="61" t="s">
        <v>1866</v>
      </c>
      <c r="D932" s="122">
        <f>SUM(D924:D928)</f>
        <v>0</v>
      </c>
    </row>
    <row r="933" spans="2:36" ht="13.5" thickBot="1" x14ac:dyDescent="0.25"/>
    <row r="934" spans="2:36" ht="22.15" customHeight="1" thickBot="1" x14ac:dyDescent="0.6">
      <c r="B934" s="713" t="s">
        <v>267</v>
      </c>
      <c r="C934" s="714" t="s">
        <v>266</v>
      </c>
      <c r="D934" s="716" t="s">
        <v>1812</v>
      </c>
      <c r="E934" s="716" t="s">
        <v>6</v>
      </c>
      <c r="F934" s="716" t="s">
        <v>630</v>
      </c>
      <c r="G934" s="721" t="s">
        <v>238</v>
      </c>
      <c r="H934" s="722"/>
      <c r="I934" s="722"/>
      <c r="J934" s="722"/>
      <c r="K934" s="722"/>
      <c r="L934" s="722"/>
      <c r="M934" s="722"/>
      <c r="N934" s="722"/>
      <c r="O934" s="722"/>
      <c r="P934" s="722"/>
      <c r="Q934" s="722"/>
      <c r="R934" s="722"/>
      <c r="S934" s="451"/>
      <c r="T934" s="705" t="s">
        <v>632</v>
      </c>
      <c r="U934" s="729" t="s">
        <v>633</v>
      </c>
      <c r="V934" s="729"/>
      <c r="W934" s="729"/>
      <c r="X934" s="729"/>
      <c r="Y934" s="729"/>
      <c r="Z934" s="729"/>
      <c r="AA934" s="729"/>
      <c r="AB934" s="729"/>
      <c r="AC934" s="729"/>
      <c r="AD934" s="729"/>
      <c r="AE934" s="729"/>
      <c r="AF934" s="705" t="s">
        <v>634</v>
      </c>
      <c r="AG934" s="711" t="s">
        <v>635</v>
      </c>
    </row>
    <row r="935" spans="2:36" x14ac:dyDescent="0.2">
      <c r="B935" s="672"/>
      <c r="C935" s="715"/>
      <c r="D935" s="717"/>
      <c r="E935" s="717"/>
      <c r="F935" s="717"/>
      <c r="G935" s="723" t="s">
        <v>239</v>
      </c>
      <c r="H935" s="726" t="s">
        <v>240</v>
      </c>
      <c r="I935" s="726" t="s">
        <v>241</v>
      </c>
      <c r="J935" s="726" t="s">
        <v>243</v>
      </c>
      <c r="K935" s="726" t="s">
        <v>242</v>
      </c>
      <c r="L935" s="726" t="s">
        <v>248</v>
      </c>
      <c r="M935" s="726" t="s">
        <v>249</v>
      </c>
      <c r="N935" s="726" t="s">
        <v>247</v>
      </c>
      <c r="O935" s="726" t="s">
        <v>246</v>
      </c>
      <c r="P935" s="726" t="s">
        <v>245</v>
      </c>
      <c r="Q935" s="726" t="s">
        <v>244</v>
      </c>
      <c r="R935" s="730" t="s">
        <v>250</v>
      </c>
      <c r="S935" s="723" t="s">
        <v>636</v>
      </c>
      <c r="T935" s="706" t="s">
        <v>269</v>
      </c>
      <c r="U935" s="708" t="s">
        <v>270</v>
      </c>
      <c r="V935" s="708" t="s">
        <v>240</v>
      </c>
      <c r="W935" s="708" t="s">
        <v>271</v>
      </c>
      <c r="X935" s="708" t="s">
        <v>272</v>
      </c>
      <c r="Y935" s="708" t="s">
        <v>273</v>
      </c>
      <c r="Z935" s="708" t="s">
        <v>274</v>
      </c>
      <c r="AA935" s="708" t="s">
        <v>275</v>
      </c>
      <c r="AB935" s="708" t="s">
        <v>276</v>
      </c>
      <c r="AC935" s="708" t="s">
        <v>277</v>
      </c>
      <c r="AD935" s="708" t="s">
        <v>278</v>
      </c>
      <c r="AE935" s="718" t="s">
        <v>279</v>
      </c>
      <c r="AF935" s="706"/>
      <c r="AG935" s="712"/>
    </row>
    <row r="936" spans="2:36" x14ac:dyDescent="0.2">
      <c r="B936" s="672"/>
      <c r="C936" s="715"/>
      <c r="D936" s="717"/>
      <c r="E936" s="717"/>
      <c r="F936" s="717"/>
      <c r="G936" s="724"/>
      <c r="H936" s="727"/>
      <c r="I936" s="727"/>
      <c r="J936" s="727"/>
      <c r="K936" s="727"/>
      <c r="L936" s="727"/>
      <c r="M936" s="727"/>
      <c r="N936" s="727"/>
      <c r="O936" s="727"/>
      <c r="P936" s="727"/>
      <c r="Q936" s="727"/>
      <c r="R936" s="731"/>
      <c r="S936" s="724"/>
      <c r="T936" s="706"/>
      <c r="U936" s="709"/>
      <c r="V936" s="709"/>
      <c r="W936" s="709"/>
      <c r="X936" s="709"/>
      <c r="Y936" s="709"/>
      <c r="Z936" s="709"/>
      <c r="AA936" s="709"/>
      <c r="AB936" s="709"/>
      <c r="AC936" s="709"/>
      <c r="AD936" s="709"/>
      <c r="AE936" s="719"/>
      <c r="AF936" s="706"/>
      <c r="AG936" s="712"/>
    </row>
    <row r="937" spans="2:36" ht="13.5" thickBot="1" x14ac:dyDescent="0.25">
      <c r="B937" s="672"/>
      <c r="C937" s="715"/>
      <c r="D937" s="717"/>
      <c r="E937" s="717"/>
      <c r="F937" s="717"/>
      <c r="G937" s="725"/>
      <c r="H937" s="728"/>
      <c r="I937" s="728"/>
      <c r="J937" s="728"/>
      <c r="K937" s="728"/>
      <c r="L937" s="728"/>
      <c r="M937" s="728"/>
      <c r="N937" s="728"/>
      <c r="O937" s="728"/>
      <c r="P937" s="728"/>
      <c r="Q937" s="728"/>
      <c r="R937" s="732"/>
      <c r="S937" s="725"/>
      <c r="T937" s="706"/>
      <c r="U937" s="710"/>
      <c r="V937" s="710"/>
      <c r="W937" s="710"/>
      <c r="X937" s="710"/>
      <c r="Y937" s="710"/>
      <c r="Z937" s="710"/>
      <c r="AA937" s="710"/>
      <c r="AB937" s="710"/>
      <c r="AC937" s="710"/>
      <c r="AD937" s="710"/>
      <c r="AE937" s="720"/>
      <c r="AF937" s="707"/>
      <c r="AG937" s="712"/>
    </row>
    <row r="938" spans="2:36" ht="21" x14ac:dyDescent="0.55000000000000004">
      <c r="B938" s="165" t="s">
        <v>728</v>
      </c>
      <c r="C938" s="172" t="s">
        <v>1902</v>
      </c>
      <c r="D938" s="43">
        <f>D105+D315+D524+D733</f>
        <v>0</v>
      </c>
      <c r="E938" s="41">
        <v>100</v>
      </c>
      <c r="F938" s="41">
        <f>(D938*E938)/100</f>
        <v>0</v>
      </c>
      <c r="G938" s="66"/>
      <c r="H938" s="67"/>
      <c r="I938" s="67"/>
      <c r="J938" s="67"/>
      <c r="K938" s="67"/>
      <c r="L938" s="67"/>
      <c r="M938" s="67"/>
      <c r="N938" s="67"/>
      <c r="O938" s="67"/>
      <c r="P938" s="67"/>
      <c r="Q938" s="67">
        <v>550000000</v>
      </c>
      <c r="R938" s="68">
        <f>SUM(G938:Q938)</f>
        <v>550000000</v>
      </c>
      <c r="S938" s="115">
        <f t="shared" ref="S938:S939" si="549">IF(R938&gt;T938,0,T938-R938)</f>
        <v>0</v>
      </c>
      <c r="T938" s="38">
        <f>D938</f>
        <v>0</v>
      </c>
      <c r="U938" s="69">
        <v>0</v>
      </c>
      <c r="V938" s="70">
        <v>0</v>
      </c>
      <c r="W938" s="70">
        <v>0.94</v>
      </c>
      <c r="X938" s="70">
        <v>0.94</v>
      </c>
      <c r="Y938" s="70">
        <f>1-0.12</f>
        <v>0.88</v>
      </c>
      <c r="Z938" s="70">
        <f>1-0.15</f>
        <v>0.85</v>
      </c>
      <c r="AA938" s="70">
        <f>1-0.25</f>
        <v>0.75</v>
      </c>
      <c r="AB938" s="70">
        <f>1-0.15</f>
        <v>0.85</v>
      </c>
      <c r="AC938" s="70">
        <f>1-0.25</f>
        <v>0.75</v>
      </c>
      <c r="AD938" s="70">
        <f>1-0.15</f>
        <v>0.85</v>
      </c>
      <c r="AE938" s="71">
        <f>1-0.3</f>
        <v>0.7</v>
      </c>
      <c r="AF938" s="72"/>
      <c r="AG938" s="117">
        <f>IF(G938&gt;0,T938-G938,D938-AF938)</f>
        <v>0</v>
      </c>
      <c r="AI938" s="453"/>
      <c r="AJ938" s="454">
        <f>AI938-D938</f>
        <v>0</v>
      </c>
    </row>
    <row r="939" spans="2:36" ht="21.75" thickBot="1" x14ac:dyDescent="0.6">
      <c r="B939" s="167" t="s">
        <v>729</v>
      </c>
      <c r="C939" s="136" t="s">
        <v>1944</v>
      </c>
      <c r="D939" s="44">
        <f>D106+D316+D525+D734</f>
        <v>70176509320901</v>
      </c>
      <c r="E939" s="42">
        <v>100</v>
      </c>
      <c r="F939" s="42">
        <f t="shared" ref="F939" si="550">(D939*E939)/100</f>
        <v>70176509320901</v>
      </c>
      <c r="G939" s="39"/>
      <c r="H939" s="36"/>
      <c r="I939" s="36"/>
      <c r="J939" s="36"/>
      <c r="K939" s="36">
        <v>350000000</v>
      </c>
      <c r="L939" s="36"/>
      <c r="M939" s="36"/>
      <c r="N939" s="36"/>
      <c r="O939" s="36"/>
      <c r="P939" s="36"/>
      <c r="Q939" s="36"/>
      <c r="R939" s="37">
        <f t="shared" ref="R939" si="551">SUM(G939:Q939)</f>
        <v>350000000</v>
      </c>
      <c r="S939" s="115">
        <f t="shared" si="549"/>
        <v>70176159320901</v>
      </c>
      <c r="T939" s="38">
        <f>D939</f>
        <v>70176509320901</v>
      </c>
      <c r="U939" s="34">
        <v>0</v>
      </c>
      <c r="V939" s="33">
        <v>0</v>
      </c>
      <c r="W939" s="33">
        <v>0.94</v>
      </c>
      <c r="X939" s="33">
        <v>0.94</v>
      </c>
      <c r="Y939" s="33">
        <f t="shared" ref="Y939" si="552">1-0.12</f>
        <v>0.88</v>
      </c>
      <c r="Z939" s="33">
        <f t="shared" ref="Z939" si="553">1-0.15</f>
        <v>0.85</v>
      </c>
      <c r="AA939" s="33">
        <f t="shared" ref="AA939" si="554">1-0.25</f>
        <v>0.75</v>
      </c>
      <c r="AB939" s="33">
        <f t="shared" ref="AB939" si="555">1-0.15</f>
        <v>0.85</v>
      </c>
      <c r="AC939" s="33">
        <f t="shared" ref="AC939" si="556">1-0.25</f>
        <v>0.75</v>
      </c>
      <c r="AD939" s="33">
        <f t="shared" ref="AD939" si="557">1-0.15</f>
        <v>0.85</v>
      </c>
      <c r="AE939" s="35">
        <f t="shared" ref="AE939" si="558">1-0.3</f>
        <v>0.7</v>
      </c>
      <c r="AF939" s="72">
        <v>14687496472760.248</v>
      </c>
      <c r="AG939" s="73">
        <v>26090769711726.199</v>
      </c>
      <c r="AI939" s="453">
        <v>70176509320901</v>
      </c>
      <c r="AJ939" s="454">
        <f>AI939-D939</f>
        <v>0</v>
      </c>
    </row>
    <row r="940" spans="2:36" ht="21.75" thickBot="1" x14ac:dyDescent="0.6">
      <c r="B940" s="49" t="s">
        <v>730</v>
      </c>
      <c r="C940" s="176" t="s">
        <v>731</v>
      </c>
      <c r="D940" s="162"/>
      <c r="E940" s="163"/>
      <c r="F940" s="163"/>
      <c r="G940" s="39"/>
      <c r="H940" s="36"/>
      <c r="I940" s="36"/>
      <c r="J940" s="36"/>
      <c r="K940" s="36"/>
      <c r="L940" s="36"/>
      <c r="M940" s="36"/>
      <c r="N940" s="36"/>
      <c r="O940" s="36"/>
      <c r="P940" s="36"/>
      <c r="Q940" s="36"/>
      <c r="R940" s="37"/>
      <c r="S940" s="115"/>
      <c r="T940" s="38"/>
      <c r="U940" s="34"/>
      <c r="V940" s="33"/>
      <c r="W940" s="33"/>
      <c r="X940" s="33"/>
      <c r="Y940" s="33"/>
      <c r="Z940" s="33"/>
      <c r="AA940" s="33"/>
      <c r="AB940" s="33"/>
      <c r="AC940" s="33"/>
      <c r="AD940" s="33"/>
      <c r="AE940" s="35"/>
      <c r="AF940" s="72"/>
      <c r="AG940" s="73"/>
      <c r="AI940" s="453"/>
      <c r="AJ940" s="454">
        <f>AI940-D940</f>
        <v>0</v>
      </c>
    </row>
    <row r="941" spans="2:36" ht="21" x14ac:dyDescent="0.55000000000000004">
      <c r="B941" s="50" t="s">
        <v>121</v>
      </c>
      <c r="C941" s="164" t="s">
        <v>732</v>
      </c>
      <c r="D941" s="119">
        <f>D108+D318+D527+D736</f>
        <v>717886087717</v>
      </c>
      <c r="E941" s="120"/>
      <c r="F941" s="120"/>
      <c r="G941" s="52"/>
      <c r="H941" s="52"/>
      <c r="I941" s="52"/>
      <c r="J941" s="52"/>
      <c r="K941" s="52"/>
      <c r="L941" s="52"/>
      <c r="M941" s="52"/>
      <c r="N941" s="52"/>
      <c r="O941" s="52"/>
      <c r="P941" s="52"/>
      <c r="Q941" s="52"/>
      <c r="R941" s="53"/>
      <c r="S941" s="53"/>
      <c r="T941" s="54"/>
      <c r="U941" s="53"/>
      <c r="V941" s="53"/>
      <c r="W941" s="53"/>
      <c r="X941" s="53"/>
      <c r="Y941" s="53"/>
      <c r="Z941" s="53"/>
      <c r="AA941" s="53"/>
      <c r="AB941" s="53"/>
      <c r="AC941" s="53"/>
      <c r="AD941" s="53"/>
      <c r="AE941" s="53"/>
      <c r="AF941" s="53"/>
      <c r="AG941" s="58"/>
      <c r="AI941" s="453">
        <v>717886087717</v>
      </c>
      <c r="AJ941" s="454">
        <f>AI941-D941</f>
        <v>0</v>
      </c>
    </row>
    <row r="942" spans="2:36" ht="21" x14ac:dyDescent="0.55000000000000004">
      <c r="B942" s="50" t="s">
        <v>165</v>
      </c>
      <c r="C942" s="164" t="s">
        <v>733</v>
      </c>
      <c r="D942" s="62"/>
      <c r="E942" s="120"/>
      <c r="F942" s="120"/>
      <c r="G942" s="52"/>
      <c r="H942" s="52"/>
      <c r="I942" s="52"/>
      <c r="J942" s="52"/>
      <c r="K942" s="52"/>
      <c r="L942" s="52"/>
      <c r="M942" s="52"/>
      <c r="N942" s="52"/>
      <c r="O942" s="52"/>
      <c r="P942" s="52"/>
      <c r="Q942" s="52"/>
      <c r="R942" s="53"/>
      <c r="S942" s="53"/>
      <c r="T942" s="54"/>
      <c r="U942" s="53"/>
      <c r="V942" s="53"/>
      <c r="W942" s="53"/>
      <c r="X942" s="53"/>
      <c r="Y942" s="53"/>
      <c r="Z942" s="53"/>
      <c r="AA942" s="53"/>
      <c r="AB942" s="53"/>
      <c r="AC942" s="53"/>
      <c r="AD942" s="53"/>
      <c r="AE942" s="53"/>
      <c r="AF942" s="53"/>
      <c r="AG942" s="58"/>
      <c r="AI942" s="453"/>
      <c r="AJ942" s="454">
        <f t="shared" ref="AJ942:AJ943" si="559">AI942-D942</f>
        <v>0</v>
      </c>
    </row>
    <row r="943" spans="2:36" ht="21" x14ac:dyDescent="0.55000000000000004">
      <c r="B943" s="50" t="s">
        <v>235</v>
      </c>
      <c r="C943" s="164" t="s">
        <v>734</v>
      </c>
      <c r="D943" s="62"/>
      <c r="E943" s="120"/>
      <c r="F943" s="120"/>
      <c r="G943" s="52"/>
      <c r="H943" s="52"/>
      <c r="I943" s="52"/>
      <c r="J943" s="52"/>
      <c r="K943" s="52"/>
      <c r="L943" s="52"/>
      <c r="M943" s="52"/>
      <c r="N943" s="52"/>
      <c r="O943" s="52"/>
      <c r="P943" s="52"/>
      <c r="Q943" s="52"/>
      <c r="R943" s="53"/>
      <c r="S943" s="53"/>
      <c r="T943" s="54"/>
      <c r="U943" s="53"/>
      <c r="V943" s="53"/>
      <c r="W943" s="53"/>
      <c r="X943" s="53"/>
      <c r="Y943" s="53"/>
      <c r="Z943" s="53"/>
      <c r="AA943" s="53"/>
      <c r="AB943" s="53"/>
      <c r="AC943" s="53"/>
      <c r="AD943" s="53"/>
      <c r="AE943" s="53"/>
      <c r="AF943" s="53"/>
      <c r="AG943" s="58"/>
      <c r="AI943" s="453"/>
      <c r="AJ943" s="454">
        <f t="shared" si="559"/>
        <v>0</v>
      </c>
    </row>
    <row r="944" spans="2:36" ht="21.75" thickBot="1" x14ac:dyDescent="0.6">
      <c r="B944" s="51" t="s">
        <v>122</v>
      </c>
      <c r="C944" s="177" t="s">
        <v>735</v>
      </c>
      <c r="D944" s="119">
        <f>D111+D321+D530+D739</f>
        <v>-1063415931129.27</v>
      </c>
      <c r="E944" s="121"/>
      <c r="F944" s="121"/>
      <c r="G944" s="52"/>
      <c r="H944" s="52"/>
      <c r="I944" s="52"/>
      <c r="J944" s="52"/>
      <c r="K944" s="52"/>
      <c r="L944" s="52"/>
      <c r="M944" s="52"/>
      <c r="N944" s="52"/>
      <c r="O944" s="52"/>
      <c r="P944" s="52"/>
      <c r="Q944" s="52"/>
      <c r="R944" s="53"/>
      <c r="S944" s="53"/>
      <c r="T944" s="54"/>
      <c r="U944" s="53"/>
      <c r="V944" s="53"/>
      <c r="W944" s="53"/>
      <c r="X944" s="53"/>
      <c r="Y944" s="53"/>
      <c r="Z944" s="53"/>
      <c r="AA944" s="53"/>
      <c r="AB944" s="53"/>
      <c r="AC944" s="53"/>
      <c r="AD944" s="53"/>
      <c r="AE944" s="53"/>
      <c r="AF944" s="53"/>
      <c r="AG944" s="59"/>
      <c r="AI944" s="453"/>
      <c r="AJ944" s="454">
        <f>AI944-D944</f>
        <v>1063415931129.27</v>
      </c>
    </row>
    <row r="945" spans="2:36" ht="21.75" thickBot="1" x14ac:dyDescent="0.25">
      <c r="B945" s="48" t="s">
        <v>237</v>
      </c>
      <c r="C945" s="61" t="s">
        <v>1819</v>
      </c>
      <c r="D945" s="122">
        <f>SUM(D938:D944)</f>
        <v>69830979477488.727</v>
      </c>
      <c r="E945" s="82"/>
      <c r="F945" s="122">
        <f>SUM(F938:F944)</f>
        <v>70176509320901</v>
      </c>
      <c r="G945" s="14"/>
      <c r="H945" s="14"/>
      <c r="I945" s="14"/>
      <c r="J945" s="14"/>
      <c r="K945" s="14"/>
      <c r="L945" s="14"/>
      <c r="M945" s="14"/>
      <c r="N945" s="14"/>
      <c r="O945" s="14"/>
      <c r="P945" s="14"/>
      <c r="Q945" s="14"/>
      <c r="R945" s="14"/>
      <c r="S945" s="14"/>
      <c r="T945" s="14"/>
      <c r="U945" s="14"/>
      <c r="V945" s="14"/>
      <c r="W945" s="14"/>
      <c r="X945" s="14"/>
      <c r="Y945" s="14"/>
      <c r="Z945" s="14"/>
      <c r="AA945" s="14"/>
      <c r="AB945" s="14"/>
      <c r="AC945" s="14"/>
      <c r="AD945" s="14"/>
      <c r="AE945" s="14"/>
      <c r="AF945" s="14"/>
      <c r="AG945" s="60">
        <f>SUM(AG938:AG944)</f>
        <v>26090769711726.199</v>
      </c>
    </row>
    <row r="946" spans="2:36" ht="21.75" thickBot="1" x14ac:dyDescent="0.25">
      <c r="B946" s="48" t="s">
        <v>237</v>
      </c>
      <c r="C946" s="61" t="s">
        <v>1867</v>
      </c>
      <c r="D946" s="122">
        <f>SUM(D938:D942)</f>
        <v>70894395408618</v>
      </c>
    </row>
    <row r="947" spans="2:36" ht="13.5" thickBot="1" x14ac:dyDescent="0.25"/>
    <row r="948" spans="2:36" ht="22.15" customHeight="1" thickBot="1" x14ac:dyDescent="0.6">
      <c r="B948" s="713" t="s">
        <v>267</v>
      </c>
      <c r="C948" s="714" t="s">
        <v>266</v>
      </c>
      <c r="D948" s="716" t="s">
        <v>1812</v>
      </c>
      <c r="E948" s="716" t="s">
        <v>6</v>
      </c>
      <c r="F948" s="716" t="s">
        <v>630</v>
      </c>
      <c r="G948" s="721" t="s">
        <v>238</v>
      </c>
      <c r="H948" s="722"/>
      <c r="I948" s="722"/>
      <c r="J948" s="722"/>
      <c r="K948" s="722"/>
      <c r="L948" s="722"/>
      <c r="M948" s="722"/>
      <c r="N948" s="722"/>
      <c r="O948" s="722"/>
      <c r="P948" s="722"/>
      <c r="Q948" s="722"/>
      <c r="R948" s="722"/>
      <c r="S948" s="451"/>
      <c r="T948" s="705" t="s">
        <v>632</v>
      </c>
      <c r="U948" s="729" t="s">
        <v>633</v>
      </c>
      <c r="V948" s="729"/>
      <c r="W948" s="729"/>
      <c r="X948" s="729"/>
      <c r="Y948" s="729"/>
      <c r="Z948" s="729"/>
      <c r="AA948" s="729"/>
      <c r="AB948" s="729"/>
      <c r="AC948" s="729"/>
      <c r="AD948" s="729"/>
      <c r="AE948" s="729"/>
      <c r="AF948" s="705" t="s">
        <v>634</v>
      </c>
      <c r="AG948" s="711" t="s">
        <v>635</v>
      </c>
    </row>
    <row r="949" spans="2:36" x14ac:dyDescent="0.2">
      <c r="B949" s="672"/>
      <c r="C949" s="715"/>
      <c r="D949" s="717"/>
      <c r="E949" s="717"/>
      <c r="F949" s="717"/>
      <c r="G949" s="723" t="s">
        <v>239</v>
      </c>
      <c r="H949" s="726" t="s">
        <v>240</v>
      </c>
      <c r="I949" s="726" t="s">
        <v>241</v>
      </c>
      <c r="J949" s="726" t="s">
        <v>243</v>
      </c>
      <c r="K949" s="726" t="s">
        <v>242</v>
      </c>
      <c r="L949" s="726" t="s">
        <v>248</v>
      </c>
      <c r="M949" s="726" t="s">
        <v>249</v>
      </c>
      <c r="N949" s="726" t="s">
        <v>247</v>
      </c>
      <c r="O949" s="726" t="s">
        <v>246</v>
      </c>
      <c r="P949" s="726" t="s">
        <v>245</v>
      </c>
      <c r="Q949" s="726" t="s">
        <v>244</v>
      </c>
      <c r="R949" s="730" t="s">
        <v>250</v>
      </c>
      <c r="S949" s="723" t="s">
        <v>636</v>
      </c>
      <c r="T949" s="706" t="s">
        <v>269</v>
      </c>
      <c r="U949" s="708" t="s">
        <v>270</v>
      </c>
      <c r="V949" s="708" t="s">
        <v>240</v>
      </c>
      <c r="W949" s="708" t="s">
        <v>271</v>
      </c>
      <c r="X949" s="708" t="s">
        <v>272</v>
      </c>
      <c r="Y949" s="708" t="s">
        <v>273</v>
      </c>
      <c r="Z949" s="708" t="s">
        <v>274</v>
      </c>
      <c r="AA949" s="708" t="s">
        <v>275</v>
      </c>
      <c r="AB949" s="708" t="s">
        <v>276</v>
      </c>
      <c r="AC949" s="708" t="s">
        <v>277</v>
      </c>
      <c r="AD949" s="708" t="s">
        <v>278</v>
      </c>
      <c r="AE949" s="718" t="s">
        <v>279</v>
      </c>
      <c r="AF949" s="706"/>
      <c r="AG949" s="712"/>
    </row>
    <row r="950" spans="2:36" x14ac:dyDescent="0.2">
      <c r="B950" s="672"/>
      <c r="C950" s="715"/>
      <c r="D950" s="717"/>
      <c r="E950" s="717"/>
      <c r="F950" s="717"/>
      <c r="G950" s="724"/>
      <c r="H950" s="727"/>
      <c r="I950" s="727"/>
      <c r="J950" s="727"/>
      <c r="K950" s="727"/>
      <c r="L950" s="727"/>
      <c r="M950" s="727"/>
      <c r="N950" s="727"/>
      <c r="O950" s="727"/>
      <c r="P950" s="727"/>
      <c r="Q950" s="727"/>
      <c r="R950" s="731"/>
      <c r="S950" s="724"/>
      <c r="T950" s="706"/>
      <c r="U950" s="709"/>
      <c r="V950" s="709"/>
      <c r="W950" s="709"/>
      <c r="X950" s="709"/>
      <c r="Y950" s="709"/>
      <c r="Z950" s="709"/>
      <c r="AA950" s="709"/>
      <c r="AB950" s="709"/>
      <c r="AC950" s="709"/>
      <c r="AD950" s="709"/>
      <c r="AE950" s="719"/>
      <c r="AF950" s="706"/>
      <c r="AG950" s="712"/>
    </row>
    <row r="951" spans="2:36" ht="13.5" thickBot="1" x14ac:dyDescent="0.25">
      <c r="B951" s="672"/>
      <c r="C951" s="715"/>
      <c r="D951" s="717"/>
      <c r="E951" s="717"/>
      <c r="F951" s="717"/>
      <c r="G951" s="725"/>
      <c r="H951" s="728"/>
      <c r="I951" s="728"/>
      <c r="J951" s="728"/>
      <c r="K951" s="728"/>
      <c r="L951" s="728"/>
      <c r="M951" s="728"/>
      <c r="N951" s="728"/>
      <c r="O951" s="728"/>
      <c r="P951" s="728"/>
      <c r="Q951" s="728"/>
      <c r="R951" s="732"/>
      <c r="S951" s="725"/>
      <c r="T951" s="706"/>
      <c r="U951" s="710"/>
      <c r="V951" s="710"/>
      <c r="W951" s="710"/>
      <c r="X951" s="710"/>
      <c r="Y951" s="710"/>
      <c r="Z951" s="710"/>
      <c r="AA951" s="710"/>
      <c r="AB951" s="710"/>
      <c r="AC951" s="710"/>
      <c r="AD951" s="710"/>
      <c r="AE951" s="720"/>
      <c r="AF951" s="707"/>
      <c r="AG951" s="712"/>
    </row>
    <row r="952" spans="2:36" ht="21.75" thickBot="1" x14ac:dyDescent="0.6">
      <c r="B952" s="49" t="s">
        <v>737</v>
      </c>
      <c r="C952" s="176" t="s">
        <v>1904</v>
      </c>
      <c r="D952" s="43">
        <f>D119+D329+D538+D747</f>
        <v>559488799631</v>
      </c>
      <c r="E952" s="41">
        <v>100</v>
      </c>
      <c r="F952" s="41">
        <f>(D952*E952)/100</f>
        <v>559488799631</v>
      </c>
      <c r="G952" s="66"/>
      <c r="H952" s="67"/>
      <c r="I952" s="67"/>
      <c r="J952" s="67"/>
      <c r="K952" s="67"/>
      <c r="L952" s="67"/>
      <c r="M952" s="67"/>
      <c r="N952" s="67"/>
      <c r="O952" s="67"/>
      <c r="P952" s="67"/>
      <c r="Q952" s="67">
        <v>550000000</v>
      </c>
      <c r="R952" s="68">
        <f>SUM(G952:Q952)</f>
        <v>550000000</v>
      </c>
      <c r="S952" s="115">
        <f t="shared" ref="S952:S956" si="560">IF(R952&gt;T952,0,T952-R952)</f>
        <v>558938799631</v>
      </c>
      <c r="T952" s="38">
        <f>D952</f>
        <v>559488799631</v>
      </c>
      <c r="U952" s="69">
        <v>0</v>
      </c>
      <c r="V952" s="70">
        <v>0</v>
      </c>
      <c r="W952" s="70">
        <v>0.94</v>
      </c>
      <c r="X952" s="70">
        <v>0.94</v>
      </c>
      <c r="Y952" s="70">
        <f>1-0.12</f>
        <v>0.88</v>
      </c>
      <c r="Z952" s="70">
        <f>1-0.15</f>
        <v>0.85</v>
      </c>
      <c r="AA952" s="70">
        <f>1-0.25</f>
        <v>0.75</v>
      </c>
      <c r="AB952" s="70">
        <f>1-0.15</f>
        <v>0.85</v>
      </c>
      <c r="AC952" s="70">
        <f>1-0.25</f>
        <v>0.75</v>
      </c>
      <c r="AD952" s="70">
        <f>1-0.15</f>
        <v>0.85</v>
      </c>
      <c r="AE952" s="71">
        <f>1-0.3</f>
        <v>0.7</v>
      </c>
      <c r="AF952" s="72">
        <v>38926442891.900002</v>
      </c>
      <c r="AG952" s="117">
        <v>486905545619.20001</v>
      </c>
      <c r="AI952" s="453">
        <v>559488799631</v>
      </c>
      <c r="AJ952" s="454">
        <f>AI952-D952</f>
        <v>0</v>
      </c>
    </row>
    <row r="953" spans="2:36" ht="21.75" thickBot="1" x14ac:dyDescent="0.6">
      <c r="B953" s="51" t="s">
        <v>738</v>
      </c>
      <c r="C953" s="177" t="s">
        <v>1905</v>
      </c>
      <c r="D953" s="43">
        <f>D120+D330+D539+D748</f>
        <v>47244469594268</v>
      </c>
      <c r="E953" s="42">
        <v>100</v>
      </c>
      <c r="F953" s="42">
        <f t="shared" ref="F953:F956" si="561">(D953*E953)/100</f>
        <v>47244469594268</v>
      </c>
      <c r="G953" s="39">
        <v>25000000</v>
      </c>
      <c r="H953" s="36"/>
      <c r="I953" s="36"/>
      <c r="J953" s="36"/>
      <c r="K953" s="36"/>
      <c r="L953" s="36"/>
      <c r="M953" s="36"/>
      <c r="N953" s="36"/>
      <c r="O953" s="36"/>
      <c r="P953" s="36"/>
      <c r="Q953" s="36"/>
      <c r="R953" s="37">
        <f t="shared" ref="R953:R956" si="562">SUM(G953:Q953)</f>
        <v>25000000</v>
      </c>
      <c r="S953" s="115">
        <f t="shared" si="560"/>
        <v>47244444594268</v>
      </c>
      <c r="T953" s="38">
        <f>D953</f>
        <v>47244469594268</v>
      </c>
      <c r="U953" s="34">
        <v>0</v>
      </c>
      <c r="V953" s="33">
        <v>0</v>
      </c>
      <c r="W953" s="33">
        <v>0.94</v>
      </c>
      <c r="X953" s="33">
        <v>0.94</v>
      </c>
      <c r="Y953" s="33">
        <f t="shared" ref="Y953:Y956" si="563">1-0.12</f>
        <v>0.88</v>
      </c>
      <c r="Z953" s="33">
        <f t="shared" ref="Z953:Z956" si="564">1-0.15</f>
        <v>0.85</v>
      </c>
      <c r="AA953" s="33">
        <f t="shared" ref="AA953:AA956" si="565">1-0.25</f>
        <v>0.75</v>
      </c>
      <c r="AB953" s="33">
        <f t="shared" ref="AB953:AB956" si="566">1-0.15</f>
        <v>0.85</v>
      </c>
      <c r="AC953" s="33">
        <f t="shared" ref="AC953:AC956" si="567">1-0.25</f>
        <v>0.75</v>
      </c>
      <c r="AD953" s="33">
        <f t="shared" ref="AD953:AD956" si="568">1-0.15</f>
        <v>0.85</v>
      </c>
      <c r="AE953" s="35">
        <f t="shared" ref="AE953:AE956" si="569">1-0.3</f>
        <v>0.7</v>
      </c>
      <c r="AF953" s="72">
        <v>3186522859095.8501</v>
      </c>
      <c r="AG953" s="73">
        <v>29510873149194.902</v>
      </c>
      <c r="AI953" s="453">
        <v>47244469594268</v>
      </c>
      <c r="AJ953" s="454">
        <f>AI953-D953</f>
        <v>0</v>
      </c>
    </row>
    <row r="954" spans="2:36" ht="21.75" thickBot="1" x14ac:dyDescent="0.6">
      <c r="B954" s="51" t="s">
        <v>739</v>
      </c>
      <c r="C954" s="177" t="s">
        <v>1906</v>
      </c>
      <c r="D954" s="43">
        <f>D121+D331+D540+D749</f>
        <v>42093546</v>
      </c>
      <c r="E954" s="42">
        <v>100</v>
      </c>
      <c r="F954" s="42">
        <f t="shared" si="561"/>
        <v>42093546</v>
      </c>
      <c r="G954" s="39"/>
      <c r="H954" s="36"/>
      <c r="I954" s="36"/>
      <c r="J954" s="36"/>
      <c r="K954" s="36"/>
      <c r="L954" s="36"/>
      <c r="M954" s="36"/>
      <c r="N954" s="36"/>
      <c r="O954" s="36"/>
      <c r="P954" s="36"/>
      <c r="Q954" s="36">
        <v>500000000</v>
      </c>
      <c r="R954" s="37">
        <f t="shared" si="562"/>
        <v>500000000</v>
      </c>
      <c r="S954" s="115">
        <f t="shared" si="560"/>
        <v>0</v>
      </c>
      <c r="T954" s="38">
        <f>D954</f>
        <v>42093546</v>
      </c>
      <c r="U954" s="34">
        <v>0</v>
      </c>
      <c r="V954" s="33">
        <v>0</v>
      </c>
      <c r="W954" s="33">
        <v>0.94</v>
      </c>
      <c r="X954" s="33">
        <v>0.94</v>
      </c>
      <c r="Y954" s="33">
        <f t="shared" si="563"/>
        <v>0.88</v>
      </c>
      <c r="Z954" s="33">
        <f t="shared" si="564"/>
        <v>0.85</v>
      </c>
      <c r="AA954" s="33">
        <f t="shared" si="565"/>
        <v>0.75</v>
      </c>
      <c r="AB954" s="33">
        <f t="shared" si="566"/>
        <v>0.85</v>
      </c>
      <c r="AC954" s="33">
        <f t="shared" si="567"/>
        <v>0.75</v>
      </c>
      <c r="AD954" s="33">
        <f t="shared" si="568"/>
        <v>0.85</v>
      </c>
      <c r="AE954" s="35">
        <f t="shared" si="569"/>
        <v>0.7</v>
      </c>
      <c r="AF954" s="72">
        <v>0</v>
      </c>
      <c r="AG954" s="73">
        <v>42093546</v>
      </c>
      <c r="AI954" s="453">
        <v>42093546</v>
      </c>
      <c r="AJ954" s="454">
        <f>AI954-D954</f>
        <v>0</v>
      </c>
    </row>
    <row r="955" spans="2:36" ht="21.75" thickBot="1" x14ac:dyDescent="0.6">
      <c r="B955" s="51" t="s">
        <v>740</v>
      </c>
      <c r="C955" s="177" t="s">
        <v>1907</v>
      </c>
      <c r="D955" s="44"/>
      <c r="E955" s="42">
        <v>100</v>
      </c>
      <c r="F955" s="42">
        <f t="shared" si="561"/>
        <v>0</v>
      </c>
      <c r="G955" s="36"/>
      <c r="H955" s="36"/>
      <c r="I955" s="36"/>
      <c r="J955" s="36"/>
      <c r="K955" s="36">
        <v>130000000</v>
      </c>
      <c r="L955" s="36"/>
      <c r="M955" s="36"/>
      <c r="N955" s="36"/>
      <c r="O955" s="36"/>
      <c r="P955" s="36"/>
      <c r="Q955" s="36"/>
      <c r="R955" s="37">
        <f t="shared" si="562"/>
        <v>130000000</v>
      </c>
      <c r="S955" s="115">
        <f t="shared" si="560"/>
        <v>0</v>
      </c>
      <c r="T955" s="38">
        <f>D955</f>
        <v>0</v>
      </c>
      <c r="U955" s="34">
        <v>0</v>
      </c>
      <c r="V955" s="33">
        <v>0</v>
      </c>
      <c r="W955" s="33">
        <v>0.94</v>
      </c>
      <c r="X955" s="33">
        <v>0.94</v>
      </c>
      <c r="Y955" s="33">
        <f t="shared" si="563"/>
        <v>0.88</v>
      </c>
      <c r="Z955" s="33">
        <f t="shared" si="564"/>
        <v>0.85</v>
      </c>
      <c r="AA955" s="33">
        <f t="shared" si="565"/>
        <v>0.75</v>
      </c>
      <c r="AB955" s="33">
        <f t="shared" si="566"/>
        <v>0.85</v>
      </c>
      <c r="AC955" s="33">
        <f t="shared" si="567"/>
        <v>0.75</v>
      </c>
      <c r="AD955" s="33">
        <f t="shared" si="568"/>
        <v>0.85</v>
      </c>
      <c r="AE955" s="35">
        <f t="shared" si="569"/>
        <v>0.7</v>
      </c>
      <c r="AF955" s="72"/>
      <c r="AG955" s="180">
        <f>D955-AF955</f>
        <v>0</v>
      </c>
      <c r="AI955" s="453"/>
      <c r="AJ955" s="454">
        <f>AI955-D955</f>
        <v>0</v>
      </c>
    </row>
    <row r="956" spans="2:36" ht="21.75" thickBot="1" x14ac:dyDescent="0.6">
      <c r="B956" s="51" t="s">
        <v>741</v>
      </c>
      <c r="C956" s="177" t="s">
        <v>1947</v>
      </c>
      <c r="D956" s="63"/>
      <c r="E956" s="42">
        <v>100</v>
      </c>
      <c r="F956" s="42">
        <f t="shared" si="561"/>
        <v>0</v>
      </c>
      <c r="G956" s="36"/>
      <c r="H956" s="36"/>
      <c r="I956" s="36"/>
      <c r="J956" s="36"/>
      <c r="K956" s="36"/>
      <c r="L956" s="36"/>
      <c r="M956" s="36"/>
      <c r="N956" s="36"/>
      <c r="O956" s="36"/>
      <c r="P956" s="36"/>
      <c r="Q956" s="36">
        <v>250000000</v>
      </c>
      <c r="R956" s="37">
        <f t="shared" si="562"/>
        <v>250000000</v>
      </c>
      <c r="S956" s="115">
        <f t="shared" si="560"/>
        <v>0</v>
      </c>
      <c r="T956" s="38">
        <f>D956</f>
        <v>0</v>
      </c>
      <c r="U956" s="34">
        <v>0</v>
      </c>
      <c r="V956" s="33">
        <v>0</v>
      </c>
      <c r="W956" s="33">
        <v>0.94</v>
      </c>
      <c r="X956" s="33">
        <v>0.94</v>
      </c>
      <c r="Y956" s="33">
        <f t="shared" si="563"/>
        <v>0.88</v>
      </c>
      <c r="Z956" s="33">
        <f t="shared" si="564"/>
        <v>0.85</v>
      </c>
      <c r="AA956" s="33">
        <f t="shared" si="565"/>
        <v>0.75</v>
      </c>
      <c r="AB956" s="33">
        <f t="shared" si="566"/>
        <v>0.85</v>
      </c>
      <c r="AC956" s="33">
        <f t="shared" si="567"/>
        <v>0.75</v>
      </c>
      <c r="AD956" s="33">
        <f t="shared" si="568"/>
        <v>0.85</v>
      </c>
      <c r="AE956" s="35">
        <f t="shared" si="569"/>
        <v>0.7</v>
      </c>
      <c r="AF956" s="72"/>
      <c r="AG956" s="181">
        <f>D956-AF956</f>
        <v>0</v>
      </c>
      <c r="AI956" s="453"/>
      <c r="AJ956" s="454">
        <f t="shared" ref="AJ956:AJ957" si="570">AI956-D956</f>
        <v>0</v>
      </c>
    </row>
    <row r="957" spans="2:36" ht="21" x14ac:dyDescent="0.55000000000000004">
      <c r="B957" s="49" t="s">
        <v>121</v>
      </c>
      <c r="C957" s="182" t="s">
        <v>742</v>
      </c>
      <c r="D957" s="119"/>
      <c r="E957" s="120"/>
      <c r="F957" s="120"/>
      <c r="G957" s="52"/>
      <c r="H957" s="52"/>
      <c r="I957" s="52"/>
      <c r="J957" s="52"/>
      <c r="K957" s="52"/>
      <c r="L957" s="52"/>
      <c r="M957" s="52"/>
      <c r="N957" s="52"/>
      <c r="O957" s="52"/>
      <c r="P957" s="52"/>
      <c r="Q957" s="52"/>
      <c r="R957" s="53"/>
      <c r="S957" s="53"/>
      <c r="T957" s="54"/>
      <c r="U957" s="53"/>
      <c r="V957" s="53"/>
      <c r="W957" s="53"/>
      <c r="X957" s="53"/>
      <c r="Y957" s="53"/>
      <c r="Z957" s="53"/>
      <c r="AA957" s="53"/>
      <c r="AB957" s="53"/>
      <c r="AC957" s="53"/>
      <c r="AD957" s="53"/>
      <c r="AE957" s="53"/>
      <c r="AF957" s="53"/>
      <c r="AG957" s="183"/>
      <c r="AI957" s="453"/>
      <c r="AJ957" s="454">
        <f t="shared" si="570"/>
        <v>0</v>
      </c>
    </row>
    <row r="958" spans="2:36" ht="21" x14ac:dyDescent="0.55000000000000004">
      <c r="B958" s="50" t="s">
        <v>165</v>
      </c>
      <c r="C958" s="56" t="s">
        <v>743</v>
      </c>
      <c r="D958" s="119"/>
      <c r="E958" s="120"/>
      <c r="F958" s="120"/>
      <c r="G958" s="52"/>
      <c r="H958" s="52"/>
      <c r="I958" s="52"/>
      <c r="J958" s="52"/>
      <c r="K958" s="52"/>
      <c r="L958" s="52"/>
      <c r="M958" s="52"/>
      <c r="N958" s="52"/>
      <c r="O958" s="52"/>
      <c r="P958" s="52"/>
      <c r="Q958" s="52"/>
      <c r="R958" s="53"/>
      <c r="S958" s="53"/>
      <c r="T958" s="54"/>
      <c r="U958" s="53"/>
      <c r="V958" s="53"/>
      <c r="W958" s="53"/>
      <c r="X958" s="53"/>
      <c r="Y958" s="53"/>
      <c r="Z958" s="53"/>
      <c r="AA958" s="53"/>
      <c r="AB958" s="53"/>
      <c r="AC958" s="53"/>
      <c r="AD958" s="53"/>
      <c r="AE958" s="53"/>
      <c r="AF958" s="53"/>
      <c r="AG958" s="184"/>
      <c r="AI958" s="453"/>
      <c r="AJ958" s="454">
        <f>AI958-D958</f>
        <v>0</v>
      </c>
    </row>
    <row r="959" spans="2:36" ht="21" x14ac:dyDescent="0.55000000000000004">
      <c r="B959" s="50" t="s">
        <v>235</v>
      </c>
      <c r="C959" s="56" t="s">
        <v>744</v>
      </c>
      <c r="D959" s="62"/>
      <c r="E959" s="120"/>
      <c r="F959" s="120"/>
      <c r="G959" s="52"/>
      <c r="H959" s="52"/>
      <c r="I959" s="52"/>
      <c r="J959" s="52"/>
      <c r="K959" s="52"/>
      <c r="L959" s="52"/>
      <c r="M959" s="52"/>
      <c r="N959" s="52"/>
      <c r="O959" s="52"/>
      <c r="P959" s="52"/>
      <c r="Q959" s="52"/>
      <c r="R959" s="53"/>
      <c r="S959" s="53"/>
      <c r="T959" s="54"/>
      <c r="U959" s="53"/>
      <c r="V959" s="53"/>
      <c r="W959" s="53"/>
      <c r="X959" s="53"/>
      <c r="Y959" s="53"/>
      <c r="Z959" s="53"/>
      <c r="AA959" s="53"/>
      <c r="AB959" s="53"/>
      <c r="AC959" s="53"/>
      <c r="AD959" s="53"/>
      <c r="AE959" s="53"/>
      <c r="AF959" s="53"/>
      <c r="AG959" s="184"/>
      <c r="AI959" s="453"/>
      <c r="AJ959" s="454">
        <f t="shared" ref="AJ959:AJ961" si="571">AI959-D959</f>
        <v>0</v>
      </c>
    </row>
    <row r="960" spans="2:36" ht="21.75" thickBot="1" x14ac:dyDescent="0.6">
      <c r="B960" s="50" t="s">
        <v>745</v>
      </c>
      <c r="C960" s="56" t="s">
        <v>746</v>
      </c>
      <c r="D960" s="62"/>
      <c r="E960" s="120"/>
      <c r="F960" s="120"/>
      <c r="G960" s="52"/>
      <c r="H960" s="52"/>
      <c r="I960" s="52"/>
      <c r="J960" s="52"/>
      <c r="K960" s="52"/>
      <c r="L960" s="52"/>
      <c r="M960" s="52"/>
      <c r="N960" s="52"/>
      <c r="O960" s="52"/>
      <c r="P960" s="52"/>
      <c r="Q960" s="52"/>
      <c r="R960" s="53"/>
      <c r="S960" s="53"/>
      <c r="T960" s="54"/>
      <c r="U960" s="53"/>
      <c r="V960" s="53"/>
      <c r="W960" s="53"/>
      <c r="X960" s="53"/>
      <c r="Y960" s="53"/>
      <c r="Z960" s="53"/>
      <c r="AA960" s="53"/>
      <c r="AB960" s="53"/>
      <c r="AC960" s="53"/>
      <c r="AD960" s="53"/>
      <c r="AE960" s="53"/>
      <c r="AF960" s="53"/>
      <c r="AG960" s="184"/>
      <c r="AI960" s="453"/>
      <c r="AJ960" s="454">
        <f t="shared" si="571"/>
        <v>0</v>
      </c>
    </row>
    <row r="961" spans="2:36" ht="21.75" thickBot="1" x14ac:dyDescent="0.6">
      <c r="B961" s="51" t="s">
        <v>122</v>
      </c>
      <c r="C961" s="57" t="s">
        <v>660</v>
      </c>
      <c r="D961" s="43">
        <f>D128+D338+D547+D756</f>
        <v>-717060007311.67505</v>
      </c>
      <c r="E961" s="121"/>
      <c r="F961" s="121"/>
      <c r="G961" s="52"/>
      <c r="H961" s="52"/>
      <c r="I961" s="52"/>
      <c r="J961" s="52"/>
      <c r="K961" s="52"/>
      <c r="L961" s="52"/>
      <c r="M961" s="52"/>
      <c r="N961" s="52"/>
      <c r="O961" s="52"/>
      <c r="P961" s="52"/>
      <c r="Q961" s="52"/>
      <c r="R961" s="53"/>
      <c r="S961" s="53"/>
      <c r="T961" s="54"/>
      <c r="U961" s="53"/>
      <c r="V961" s="53"/>
      <c r="W961" s="53"/>
      <c r="X961" s="53"/>
      <c r="Y961" s="53"/>
      <c r="Z961" s="53"/>
      <c r="AA961" s="53"/>
      <c r="AB961" s="53"/>
      <c r="AC961" s="53"/>
      <c r="AD961" s="53"/>
      <c r="AE961" s="53"/>
      <c r="AF961" s="53"/>
      <c r="AG961" s="185"/>
      <c r="AI961" s="453"/>
      <c r="AJ961" s="454">
        <f t="shared" si="571"/>
        <v>717060007311.67505</v>
      </c>
    </row>
    <row r="962" spans="2:36" ht="21.75" thickBot="1" x14ac:dyDescent="0.25">
      <c r="B962" s="48" t="s">
        <v>237</v>
      </c>
      <c r="C962" s="61" t="s">
        <v>1820</v>
      </c>
      <c r="D962" s="122">
        <f>SUM(D952:D961)</f>
        <v>47086940480133.328</v>
      </c>
      <c r="E962" s="82"/>
      <c r="F962" s="122">
        <f>SUM(F952:F961)</f>
        <v>47804000487445</v>
      </c>
      <c r="G962" s="14"/>
      <c r="H962" s="14"/>
      <c r="I962" s="14"/>
      <c r="J962" s="14"/>
      <c r="K962" s="14"/>
      <c r="L962" s="14"/>
      <c r="M962" s="14"/>
      <c r="N962" s="14"/>
      <c r="O962" s="14"/>
      <c r="P962" s="14"/>
      <c r="Q962" s="14"/>
      <c r="R962" s="14"/>
      <c r="S962" s="14"/>
      <c r="T962" s="14"/>
      <c r="U962" s="14"/>
      <c r="V962" s="14"/>
      <c r="W962" s="14"/>
      <c r="X962" s="14"/>
      <c r="Y962" s="14"/>
      <c r="Z962" s="14"/>
      <c r="AA962" s="14"/>
      <c r="AB962" s="14"/>
      <c r="AC962" s="14"/>
      <c r="AD962" s="14"/>
      <c r="AE962" s="14"/>
      <c r="AF962" s="14"/>
      <c r="AG962" s="186">
        <f>SUM(AG952:AG961)</f>
        <v>29997820788360.102</v>
      </c>
    </row>
    <row r="963" spans="2:36" ht="21.75" thickBot="1" x14ac:dyDescent="0.25">
      <c r="B963" s="48" t="s">
        <v>237</v>
      </c>
      <c r="C963" s="61" t="s">
        <v>1868</v>
      </c>
      <c r="D963" s="122">
        <f>SUM(D952:D958)</f>
        <v>47804000487445</v>
      </c>
    </row>
    <row r="964" spans="2:36" ht="13.5" thickBot="1" x14ac:dyDescent="0.25"/>
    <row r="965" spans="2:36" ht="22.15" customHeight="1" thickBot="1" x14ac:dyDescent="0.6">
      <c r="B965" s="713" t="s">
        <v>267</v>
      </c>
      <c r="C965" s="714" t="s">
        <v>266</v>
      </c>
      <c r="D965" s="716" t="s">
        <v>1812</v>
      </c>
      <c r="E965" s="716" t="s">
        <v>6</v>
      </c>
      <c r="F965" s="716" t="s">
        <v>630</v>
      </c>
      <c r="G965" s="721" t="s">
        <v>238</v>
      </c>
      <c r="H965" s="722"/>
      <c r="I965" s="722"/>
      <c r="J965" s="722"/>
      <c r="K965" s="722"/>
      <c r="L965" s="722"/>
      <c r="M965" s="722"/>
      <c r="N965" s="722"/>
      <c r="O965" s="722"/>
      <c r="P965" s="722"/>
      <c r="Q965" s="722"/>
      <c r="R965" s="722"/>
      <c r="S965" s="451"/>
      <c r="T965" s="705" t="s">
        <v>632</v>
      </c>
      <c r="U965" s="729" t="s">
        <v>633</v>
      </c>
      <c r="V965" s="729"/>
      <c r="W965" s="729"/>
      <c r="X965" s="729"/>
      <c r="Y965" s="729"/>
      <c r="Z965" s="729"/>
      <c r="AA965" s="729"/>
      <c r="AB965" s="729"/>
      <c r="AC965" s="729"/>
      <c r="AD965" s="729"/>
      <c r="AE965" s="729"/>
      <c r="AF965" s="705" t="s">
        <v>634</v>
      </c>
      <c r="AG965" s="711" t="s">
        <v>635</v>
      </c>
    </row>
    <row r="966" spans="2:36" x14ac:dyDescent="0.2">
      <c r="B966" s="672"/>
      <c r="C966" s="715"/>
      <c r="D966" s="717"/>
      <c r="E966" s="717"/>
      <c r="F966" s="717"/>
      <c r="G966" s="723" t="s">
        <v>239</v>
      </c>
      <c r="H966" s="726" t="s">
        <v>240</v>
      </c>
      <c r="I966" s="726" t="s">
        <v>241</v>
      </c>
      <c r="J966" s="726" t="s">
        <v>243</v>
      </c>
      <c r="K966" s="726" t="s">
        <v>242</v>
      </c>
      <c r="L966" s="726" t="s">
        <v>248</v>
      </c>
      <c r="M966" s="726" t="s">
        <v>249</v>
      </c>
      <c r="N966" s="726" t="s">
        <v>247</v>
      </c>
      <c r="O966" s="726" t="s">
        <v>246</v>
      </c>
      <c r="P966" s="726" t="s">
        <v>245</v>
      </c>
      <c r="Q966" s="726" t="s">
        <v>244</v>
      </c>
      <c r="R966" s="730" t="s">
        <v>250</v>
      </c>
      <c r="S966" s="723" t="s">
        <v>636</v>
      </c>
      <c r="T966" s="706" t="s">
        <v>269</v>
      </c>
      <c r="U966" s="708" t="s">
        <v>270</v>
      </c>
      <c r="V966" s="708" t="s">
        <v>240</v>
      </c>
      <c r="W966" s="708" t="s">
        <v>271</v>
      </c>
      <c r="X966" s="708" t="s">
        <v>272</v>
      </c>
      <c r="Y966" s="708" t="s">
        <v>273</v>
      </c>
      <c r="Z966" s="708" t="s">
        <v>274</v>
      </c>
      <c r="AA966" s="708" t="s">
        <v>275</v>
      </c>
      <c r="AB966" s="708" t="s">
        <v>276</v>
      </c>
      <c r="AC966" s="708" t="s">
        <v>277</v>
      </c>
      <c r="AD966" s="708" t="s">
        <v>278</v>
      </c>
      <c r="AE966" s="718" t="s">
        <v>279</v>
      </c>
      <c r="AF966" s="706"/>
      <c r="AG966" s="712"/>
    </row>
    <row r="967" spans="2:36" x14ac:dyDescent="0.2">
      <c r="B967" s="672"/>
      <c r="C967" s="715"/>
      <c r="D967" s="717"/>
      <c r="E967" s="717"/>
      <c r="F967" s="717"/>
      <c r="G967" s="724"/>
      <c r="H967" s="727"/>
      <c r="I967" s="727"/>
      <c r="J967" s="727"/>
      <c r="K967" s="727"/>
      <c r="L967" s="727"/>
      <c r="M967" s="727"/>
      <c r="N967" s="727"/>
      <c r="O967" s="727"/>
      <c r="P967" s="727"/>
      <c r="Q967" s="727"/>
      <c r="R967" s="731"/>
      <c r="S967" s="724"/>
      <c r="T967" s="706"/>
      <c r="U967" s="709"/>
      <c r="V967" s="709"/>
      <c r="W967" s="709"/>
      <c r="X967" s="709"/>
      <c r="Y967" s="709"/>
      <c r="Z967" s="709"/>
      <c r="AA967" s="709"/>
      <c r="AB967" s="709"/>
      <c r="AC967" s="709"/>
      <c r="AD967" s="709"/>
      <c r="AE967" s="719"/>
      <c r="AF967" s="706"/>
      <c r="AG967" s="712"/>
    </row>
    <row r="968" spans="2:36" ht="13.5" thickBot="1" x14ac:dyDescent="0.25">
      <c r="B968" s="672"/>
      <c r="C968" s="715"/>
      <c r="D968" s="717"/>
      <c r="E968" s="717"/>
      <c r="F968" s="717"/>
      <c r="G968" s="725"/>
      <c r="H968" s="728"/>
      <c r="I968" s="728"/>
      <c r="J968" s="728"/>
      <c r="K968" s="728"/>
      <c r="L968" s="728"/>
      <c r="M968" s="728"/>
      <c r="N968" s="728"/>
      <c r="O968" s="728"/>
      <c r="P968" s="728"/>
      <c r="Q968" s="728"/>
      <c r="R968" s="732"/>
      <c r="S968" s="725"/>
      <c r="T968" s="706"/>
      <c r="U968" s="710"/>
      <c r="V968" s="710"/>
      <c r="W968" s="710"/>
      <c r="X968" s="710"/>
      <c r="Y968" s="710"/>
      <c r="Z968" s="710"/>
      <c r="AA968" s="710"/>
      <c r="AB968" s="710"/>
      <c r="AC968" s="710"/>
      <c r="AD968" s="710"/>
      <c r="AE968" s="720"/>
      <c r="AF968" s="707"/>
      <c r="AG968" s="712"/>
    </row>
    <row r="969" spans="2:36" ht="21.75" thickBot="1" x14ac:dyDescent="0.6">
      <c r="B969" s="49" t="s">
        <v>748</v>
      </c>
      <c r="C969" s="182" t="s">
        <v>1909</v>
      </c>
      <c r="D969" s="43">
        <f>D136+D346+D555+D764</f>
        <v>0</v>
      </c>
      <c r="E969" s="41">
        <v>100</v>
      </c>
      <c r="F969" s="41">
        <f>(D969*E969)/100</f>
        <v>0</v>
      </c>
      <c r="G969" s="66"/>
      <c r="H969" s="67"/>
      <c r="I969" s="67"/>
      <c r="J969" s="67"/>
      <c r="K969" s="67"/>
      <c r="L969" s="67"/>
      <c r="M969" s="67"/>
      <c r="N969" s="67"/>
      <c r="O969" s="67"/>
      <c r="P969" s="67"/>
      <c r="Q969" s="67">
        <v>550000000</v>
      </c>
      <c r="R969" s="68">
        <f>SUM(G969:Q969)</f>
        <v>550000000</v>
      </c>
      <c r="S969" s="115">
        <f t="shared" ref="S969:S973" si="572">IF(R969&gt;T969,0,T969-R969)</f>
        <v>0</v>
      </c>
      <c r="T969" s="38">
        <f>D969</f>
        <v>0</v>
      </c>
      <c r="U969" s="69">
        <v>0</v>
      </c>
      <c r="V969" s="70">
        <v>0</v>
      </c>
      <c r="W969" s="70">
        <v>0.94</v>
      </c>
      <c r="X969" s="70">
        <v>0.94</v>
      </c>
      <c r="Y969" s="70">
        <f>1-0.12</f>
        <v>0.88</v>
      </c>
      <c r="Z969" s="70">
        <f>1-0.15</f>
        <v>0.85</v>
      </c>
      <c r="AA969" s="70">
        <f>1-0.25</f>
        <v>0.75</v>
      </c>
      <c r="AB969" s="70">
        <f>1-0.15</f>
        <v>0.85</v>
      </c>
      <c r="AC969" s="70">
        <f>1-0.25</f>
        <v>0.75</v>
      </c>
      <c r="AD969" s="70">
        <f>1-0.15</f>
        <v>0.85</v>
      </c>
      <c r="AE969" s="71">
        <f>1-0.3</f>
        <v>0.7</v>
      </c>
      <c r="AF969" s="72"/>
      <c r="AG969" s="117">
        <f>IF(G969&gt;0,T969-G969,D969-AF969)</f>
        <v>0</v>
      </c>
      <c r="AI969" s="453"/>
      <c r="AJ969" s="454">
        <f>AI969-D969</f>
        <v>0</v>
      </c>
    </row>
    <row r="970" spans="2:36" ht="21.75" thickBot="1" x14ac:dyDescent="0.6">
      <c r="B970" s="51" t="s">
        <v>749</v>
      </c>
      <c r="C970" s="177" t="s">
        <v>1910</v>
      </c>
      <c r="D970" s="43">
        <f>D137+D347+D556+D765</f>
        <v>53420517268</v>
      </c>
      <c r="E970" s="42">
        <v>100</v>
      </c>
      <c r="F970" s="42">
        <f t="shared" ref="F970:F973" si="573">(D970*E970)/100</f>
        <v>53420517268</v>
      </c>
      <c r="G970" s="39"/>
      <c r="H970" s="36"/>
      <c r="I970" s="36"/>
      <c r="J970" s="36"/>
      <c r="K970" s="36">
        <v>350000000</v>
      </c>
      <c r="L970" s="36"/>
      <c r="M970" s="36"/>
      <c r="N970" s="36"/>
      <c r="O970" s="36"/>
      <c r="P970" s="36"/>
      <c r="Q970" s="36"/>
      <c r="R970" s="37">
        <f t="shared" ref="R970:R973" si="574">SUM(G970:Q970)</f>
        <v>350000000</v>
      </c>
      <c r="S970" s="115">
        <f t="shared" si="572"/>
        <v>53070517268</v>
      </c>
      <c r="T970" s="38">
        <f>D970</f>
        <v>53420517268</v>
      </c>
      <c r="U970" s="34">
        <v>0</v>
      </c>
      <c r="V970" s="33">
        <v>0</v>
      </c>
      <c r="W970" s="33">
        <v>0.94</v>
      </c>
      <c r="X970" s="33">
        <v>0.94</v>
      </c>
      <c r="Y970" s="33">
        <f t="shared" ref="Y970:Y973" si="575">1-0.12</f>
        <v>0.88</v>
      </c>
      <c r="Z970" s="33">
        <f t="shared" ref="Z970:Z973" si="576">1-0.15</f>
        <v>0.85</v>
      </c>
      <c r="AA970" s="33">
        <f t="shared" ref="AA970:AA973" si="577">1-0.25</f>
        <v>0.75</v>
      </c>
      <c r="AB970" s="33">
        <f t="shared" ref="AB970:AB973" si="578">1-0.15</f>
        <v>0.85</v>
      </c>
      <c r="AC970" s="33">
        <f t="shared" ref="AC970:AC973" si="579">1-0.25</f>
        <v>0.75</v>
      </c>
      <c r="AD970" s="33">
        <f t="shared" ref="AD970:AD973" si="580">1-0.15</f>
        <v>0.85</v>
      </c>
      <c r="AE970" s="35">
        <f t="shared" ref="AE970:AE973" si="581">1-0.3</f>
        <v>0.7</v>
      </c>
      <c r="AF970" s="72">
        <v>0</v>
      </c>
      <c r="AG970" s="73">
        <f>D970-AF970</f>
        <v>53420517268</v>
      </c>
      <c r="AI970" s="453">
        <v>53420517268</v>
      </c>
      <c r="AJ970" s="454">
        <f>AI970-D970</f>
        <v>0</v>
      </c>
    </row>
    <row r="971" spans="2:36" ht="21.75" thickBot="1" x14ac:dyDescent="0.6">
      <c r="B971" s="187" t="s">
        <v>750</v>
      </c>
      <c r="C971" s="188" t="s">
        <v>1957</v>
      </c>
      <c r="D971" s="189"/>
      <c r="E971" s="189">
        <v>100</v>
      </c>
      <c r="F971" s="189">
        <f t="shared" si="573"/>
        <v>0</v>
      </c>
      <c r="G971" s="39"/>
      <c r="H971" s="36"/>
      <c r="I971" s="36">
        <v>600000000</v>
      </c>
      <c r="J971" s="36"/>
      <c r="K971" s="36"/>
      <c r="L971" s="36"/>
      <c r="M971" s="36"/>
      <c r="N971" s="36"/>
      <c r="O971" s="36"/>
      <c r="P971" s="36"/>
      <c r="Q971" s="36"/>
      <c r="R971" s="37">
        <f t="shared" si="574"/>
        <v>600000000</v>
      </c>
      <c r="S971" s="115">
        <f t="shared" si="572"/>
        <v>0</v>
      </c>
      <c r="T971" s="38">
        <f>D971</f>
        <v>0</v>
      </c>
      <c r="U971" s="34">
        <v>0</v>
      </c>
      <c r="V971" s="33">
        <v>0</v>
      </c>
      <c r="W971" s="33">
        <v>0.94</v>
      </c>
      <c r="X971" s="33">
        <v>0.94</v>
      </c>
      <c r="Y971" s="33">
        <f t="shared" si="575"/>
        <v>0.88</v>
      </c>
      <c r="Z971" s="33">
        <f t="shared" si="576"/>
        <v>0.85</v>
      </c>
      <c r="AA971" s="33">
        <f t="shared" si="577"/>
        <v>0.75</v>
      </c>
      <c r="AB971" s="33">
        <f t="shared" si="578"/>
        <v>0.85</v>
      </c>
      <c r="AC971" s="33">
        <f t="shared" si="579"/>
        <v>0.75</v>
      </c>
      <c r="AD971" s="33">
        <f t="shared" si="580"/>
        <v>0.85</v>
      </c>
      <c r="AE971" s="35">
        <f t="shared" si="581"/>
        <v>0.7</v>
      </c>
      <c r="AF971" s="72"/>
      <c r="AG971" s="73">
        <f>D971-AF971</f>
        <v>0</v>
      </c>
      <c r="AI971" s="453"/>
      <c r="AJ971" s="454">
        <f>AI971-D971</f>
        <v>0</v>
      </c>
    </row>
    <row r="972" spans="2:36" ht="21.75" thickBot="1" x14ac:dyDescent="0.6">
      <c r="B972" s="187" t="s">
        <v>751</v>
      </c>
      <c r="C972" s="190" t="s">
        <v>1912</v>
      </c>
      <c r="D972" s="191"/>
      <c r="E972" s="189">
        <v>100</v>
      </c>
      <c r="F972" s="189">
        <f t="shared" si="573"/>
        <v>0</v>
      </c>
      <c r="G972" s="39">
        <v>25000000</v>
      </c>
      <c r="H972" s="36"/>
      <c r="I972" s="36"/>
      <c r="J972" s="36"/>
      <c r="K972" s="36"/>
      <c r="L972" s="36"/>
      <c r="M972" s="36"/>
      <c r="N972" s="36"/>
      <c r="O972" s="36"/>
      <c r="P972" s="36"/>
      <c r="Q972" s="36"/>
      <c r="R972" s="37">
        <f t="shared" si="574"/>
        <v>25000000</v>
      </c>
      <c r="S972" s="115">
        <f t="shared" si="572"/>
        <v>0</v>
      </c>
      <c r="T972" s="38">
        <f>D972</f>
        <v>0</v>
      </c>
      <c r="U972" s="34">
        <v>0</v>
      </c>
      <c r="V972" s="33">
        <v>0</v>
      </c>
      <c r="W972" s="33">
        <v>0.94</v>
      </c>
      <c r="X972" s="33">
        <v>0.94</v>
      </c>
      <c r="Y972" s="33">
        <f t="shared" si="575"/>
        <v>0.88</v>
      </c>
      <c r="Z972" s="33">
        <f t="shared" si="576"/>
        <v>0.85</v>
      </c>
      <c r="AA972" s="33">
        <f t="shared" si="577"/>
        <v>0.75</v>
      </c>
      <c r="AB972" s="33">
        <f t="shared" si="578"/>
        <v>0.85</v>
      </c>
      <c r="AC972" s="33">
        <f t="shared" si="579"/>
        <v>0.75</v>
      </c>
      <c r="AD972" s="33">
        <f t="shared" si="580"/>
        <v>0.85</v>
      </c>
      <c r="AE972" s="35">
        <f t="shared" si="581"/>
        <v>0.7</v>
      </c>
      <c r="AF972" s="72"/>
      <c r="AG972" s="73"/>
      <c r="AI972" s="453"/>
      <c r="AJ972" s="454">
        <f>AI972-D972</f>
        <v>0</v>
      </c>
    </row>
    <row r="973" spans="2:36" ht="21.75" thickBot="1" x14ac:dyDescent="0.6">
      <c r="B973" s="187" t="s">
        <v>752</v>
      </c>
      <c r="C973" s="192" t="s">
        <v>1913</v>
      </c>
      <c r="D973" s="191"/>
      <c r="E973" s="189">
        <v>100</v>
      </c>
      <c r="F973" s="189">
        <f t="shared" si="573"/>
        <v>0</v>
      </c>
      <c r="G973" s="39"/>
      <c r="H973" s="36"/>
      <c r="I973" s="36"/>
      <c r="J973" s="36"/>
      <c r="K973" s="36"/>
      <c r="L973" s="36"/>
      <c r="M973" s="36">
        <v>100000000</v>
      </c>
      <c r="N973" s="36"/>
      <c r="O973" s="36"/>
      <c r="P973" s="36"/>
      <c r="Q973" s="36"/>
      <c r="R973" s="37">
        <f t="shared" si="574"/>
        <v>100000000</v>
      </c>
      <c r="S973" s="115">
        <f t="shared" si="572"/>
        <v>0</v>
      </c>
      <c r="T973" s="38">
        <f>D973</f>
        <v>0</v>
      </c>
      <c r="U973" s="34">
        <v>0</v>
      </c>
      <c r="V973" s="33">
        <v>0</v>
      </c>
      <c r="W973" s="33">
        <v>0.94</v>
      </c>
      <c r="X973" s="33">
        <v>0.94</v>
      </c>
      <c r="Y973" s="33">
        <f t="shared" si="575"/>
        <v>0.88</v>
      </c>
      <c r="Z973" s="33">
        <f t="shared" si="576"/>
        <v>0.85</v>
      </c>
      <c r="AA973" s="33">
        <f t="shared" si="577"/>
        <v>0.75</v>
      </c>
      <c r="AB973" s="33">
        <f t="shared" si="578"/>
        <v>0.85</v>
      </c>
      <c r="AC973" s="33">
        <f t="shared" si="579"/>
        <v>0.75</v>
      </c>
      <c r="AD973" s="33">
        <f t="shared" si="580"/>
        <v>0.85</v>
      </c>
      <c r="AE973" s="35">
        <f t="shared" si="581"/>
        <v>0.7</v>
      </c>
      <c r="AF973" s="72"/>
      <c r="AG973" s="73">
        <f>D973-AF973</f>
        <v>0</v>
      </c>
      <c r="AI973" s="453"/>
      <c r="AJ973" s="454">
        <f t="shared" ref="AJ973:AJ974" si="582">AI973-D973</f>
        <v>0</v>
      </c>
    </row>
    <row r="974" spans="2:36" ht="21.75" thickBot="1" x14ac:dyDescent="0.6">
      <c r="B974" s="193" t="s">
        <v>121</v>
      </c>
      <c r="C974" s="194" t="s">
        <v>753</v>
      </c>
      <c r="D974" s="162"/>
      <c r="E974" s="163"/>
      <c r="F974" s="163"/>
      <c r="G974" s="39"/>
      <c r="H974" s="36"/>
      <c r="I974" s="36"/>
      <c r="J974" s="36"/>
      <c r="K974" s="36"/>
      <c r="L974" s="36"/>
      <c r="M974" s="36"/>
      <c r="N974" s="36"/>
      <c r="O974" s="36"/>
      <c r="P974" s="36"/>
      <c r="Q974" s="36"/>
      <c r="R974" s="37"/>
      <c r="S974" s="115"/>
      <c r="T974" s="38"/>
      <c r="U974" s="34"/>
      <c r="V974" s="33"/>
      <c r="W974" s="33"/>
      <c r="X974" s="33"/>
      <c r="Y974" s="33"/>
      <c r="Z974" s="33"/>
      <c r="AA974" s="33"/>
      <c r="AB974" s="33"/>
      <c r="AC974" s="33"/>
      <c r="AD974" s="33"/>
      <c r="AE974" s="35"/>
      <c r="AF974" s="72"/>
      <c r="AG974" s="73"/>
      <c r="AI974" s="453"/>
      <c r="AJ974" s="454">
        <f t="shared" si="582"/>
        <v>0</v>
      </c>
    </row>
    <row r="975" spans="2:36" ht="21" x14ac:dyDescent="0.55000000000000004">
      <c r="B975" s="23" t="s">
        <v>165</v>
      </c>
      <c r="C975" s="169" t="s">
        <v>754</v>
      </c>
      <c r="D975" s="119"/>
      <c r="E975" s="120"/>
      <c r="F975" s="120"/>
      <c r="G975" s="52"/>
      <c r="H975" s="52"/>
      <c r="I975" s="52"/>
      <c r="J975" s="52"/>
      <c r="K975" s="52"/>
      <c r="L975" s="52"/>
      <c r="M975" s="52"/>
      <c r="N975" s="52"/>
      <c r="O975" s="52"/>
      <c r="P975" s="52"/>
      <c r="Q975" s="52"/>
      <c r="R975" s="53"/>
      <c r="S975" s="53"/>
      <c r="T975" s="54"/>
      <c r="U975" s="53"/>
      <c r="V975" s="53"/>
      <c r="W975" s="53"/>
      <c r="X975" s="53"/>
      <c r="Y975" s="53"/>
      <c r="Z975" s="53"/>
      <c r="AA975" s="53"/>
      <c r="AB975" s="53"/>
      <c r="AC975" s="53"/>
      <c r="AD975" s="53"/>
      <c r="AE975" s="53"/>
      <c r="AF975" s="53"/>
      <c r="AG975" s="183"/>
      <c r="AI975" s="453"/>
      <c r="AJ975" s="454">
        <f>AI975-D975</f>
        <v>0</v>
      </c>
    </row>
    <row r="976" spans="2:36" ht="21" x14ac:dyDescent="0.55000000000000004">
      <c r="B976" s="23" t="s">
        <v>755</v>
      </c>
      <c r="C976" s="169" t="s">
        <v>756</v>
      </c>
      <c r="D976" s="119"/>
      <c r="E976" s="120"/>
      <c r="F976" s="120"/>
      <c r="G976" s="52"/>
      <c r="H976" s="52"/>
      <c r="I976" s="52"/>
      <c r="J976" s="52"/>
      <c r="K976" s="52"/>
      <c r="L976" s="52"/>
      <c r="M976" s="52"/>
      <c r="N976" s="52"/>
      <c r="O976" s="52"/>
      <c r="P976" s="52"/>
      <c r="Q976" s="52"/>
      <c r="R976" s="53"/>
      <c r="S976" s="53"/>
      <c r="T976" s="54"/>
      <c r="U976" s="53"/>
      <c r="V976" s="53"/>
      <c r="W976" s="53"/>
      <c r="X976" s="53"/>
      <c r="Y976" s="53"/>
      <c r="Z976" s="53"/>
      <c r="AA976" s="53"/>
      <c r="AB976" s="53"/>
      <c r="AC976" s="53"/>
      <c r="AD976" s="53"/>
      <c r="AE976" s="53"/>
      <c r="AF976" s="53"/>
      <c r="AG976" s="184"/>
      <c r="AI976" s="453"/>
      <c r="AJ976" s="454">
        <f t="shared" ref="AJ976:AJ978" si="583">AI976-D976</f>
        <v>0</v>
      </c>
    </row>
    <row r="977" spans="2:36" ht="21" x14ac:dyDescent="0.55000000000000004">
      <c r="B977" s="23" t="s">
        <v>757</v>
      </c>
      <c r="C977" s="169" t="s">
        <v>758</v>
      </c>
      <c r="D977" s="62"/>
      <c r="E977" s="120"/>
      <c r="F977" s="120"/>
      <c r="G977" s="52"/>
      <c r="H977" s="52"/>
      <c r="I977" s="52"/>
      <c r="J977" s="52"/>
      <c r="K977" s="52"/>
      <c r="L977" s="52"/>
      <c r="M977" s="52"/>
      <c r="N977" s="52"/>
      <c r="O977" s="52"/>
      <c r="P977" s="52"/>
      <c r="Q977" s="52"/>
      <c r="R977" s="53"/>
      <c r="S977" s="53"/>
      <c r="T977" s="54"/>
      <c r="U977" s="53"/>
      <c r="V977" s="53"/>
      <c r="W977" s="53"/>
      <c r="X977" s="53"/>
      <c r="Y977" s="53"/>
      <c r="Z977" s="53"/>
      <c r="AA977" s="53"/>
      <c r="AB977" s="53"/>
      <c r="AC977" s="53"/>
      <c r="AD977" s="53"/>
      <c r="AE977" s="53"/>
      <c r="AF977" s="53"/>
      <c r="AG977" s="184"/>
      <c r="AI977" s="453"/>
      <c r="AJ977" s="454">
        <f t="shared" si="583"/>
        <v>0</v>
      </c>
    </row>
    <row r="978" spans="2:36" ht="21" x14ac:dyDescent="0.55000000000000004">
      <c r="B978" s="23" t="s">
        <v>759</v>
      </c>
      <c r="C978" s="169" t="s">
        <v>760</v>
      </c>
      <c r="D978" s="62"/>
      <c r="E978" s="120"/>
      <c r="F978" s="120"/>
      <c r="G978" s="52"/>
      <c r="H978" s="52"/>
      <c r="I978" s="52"/>
      <c r="J978" s="52"/>
      <c r="K978" s="52"/>
      <c r="L978" s="52"/>
      <c r="M978" s="52"/>
      <c r="N978" s="52"/>
      <c r="O978" s="52"/>
      <c r="P978" s="52"/>
      <c r="Q978" s="52"/>
      <c r="R978" s="53"/>
      <c r="S978" s="53"/>
      <c r="T978" s="54"/>
      <c r="U978" s="53"/>
      <c r="V978" s="53"/>
      <c r="W978" s="53"/>
      <c r="X978" s="53"/>
      <c r="Y978" s="53"/>
      <c r="Z978" s="53"/>
      <c r="AA978" s="53"/>
      <c r="AB978" s="53"/>
      <c r="AC978" s="53"/>
      <c r="AD978" s="53"/>
      <c r="AE978" s="53"/>
      <c r="AF978" s="53"/>
      <c r="AG978" s="184"/>
      <c r="AI978" s="453"/>
      <c r="AJ978" s="454">
        <f t="shared" si="583"/>
        <v>0</v>
      </c>
    </row>
    <row r="979" spans="2:36" ht="21.75" thickBot="1" x14ac:dyDescent="0.6">
      <c r="B979" s="167" t="s">
        <v>122</v>
      </c>
      <c r="C979" s="136" t="s">
        <v>761</v>
      </c>
      <c r="D979" s="63">
        <f>D146+D356+D565+D774</f>
        <v>-801307759.01999998</v>
      </c>
      <c r="E979" s="121"/>
      <c r="F979" s="121"/>
      <c r="G979" s="52"/>
      <c r="H979" s="52"/>
      <c r="I979" s="52"/>
      <c r="J979" s="52"/>
      <c r="K979" s="52"/>
      <c r="L979" s="52"/>
      <c r="M979" s="52"/>
      <c r="N979" s="52"/>
      <c r="O979" s="52"/>
      <c r="P979" s="52"/>
      <c r="Q979" s="52"/>
      <c r="R979" s="53"/>
      <c r="S979" s="53"/>
      <c r="T979" s="54"/>
      <c r="U979" s="53"/>
      <c r="V979" s="53"/>
      <c r="W979" s="53"/>
      <c r="X979" s="53"/>
      <c r="Y979" s="53"/>
      <c r="Z979" s="53"/>
      <c r="AA979" s="53"/>
      <c r="AB979" s="53"/>
      <c r="AC979" s="53"/>
      <c r="AD979" s="53"/>
      <c r="AE979" s="53"/>
      <c r="AF979" s="53"/>
      <c r="AG979" s="185"/>
      <c r="AI979" s="453"/>
      <c r="AJ979" s="454">
        <f t="shared" ref="AJ979" si="584">AI979-D979</f>
        <v>801307759.01999998</v>
      </c>
    </row>
    <row r="980" spans="2:36" ht="21.75" thickBot="1" x14ac:dyDescent="0.25">
      <c r="B980" s="48" t="s">
        <v>237</v>
      </c>
      <c r="C980" s="61" t="s">
        <v>1821</v>
      </c>
      <c r="D980" s="122">
        <f>SUM(D969:D979)</f>
        <v>52619209508.980003</v>
      </c>
      <c r="E980" s="82"/>
      <c r="F980" s="122">
        <f>SUM(F969:F979)</f>
        <v>53420517268</v>
      </c>
      <c r="G980" s="14"/>
      <c r="H980" s="14"/>
      <c r="I980" s="14"/>
      <c r="J980" s="14"/>
      <c r="K980" s="14"/>
      <c r="L980" s="14"/>
      <c r="M980" s="14"/>
      <c r="N980" s="14"/>
      <c r="O980" s="14"/>
      <c r="P980" s="14"/>
      <c r="Q980" s="14"/>
      <c r="R980" s="14"/>
      <c r="S980" s="14"/>
      <c r="T980" s="14"/>
      <c r="U980" s="14"/>
      <c r="V980" s="14"/>
      <c r="W980" s="14"/>
      <c r="X980" s="14"/>
      <c r="Y980" s="14"/>
      <c r="Z980" s="14"/>
      <c r="AA980" s="14"/>
      <c r="AB980" s="14"/>
      <c r="AC980" s="14"/>
      <c r="AD980" s="14"/>
      <c r="AE980" s="14"/>
      <c r="AF980" s="14"/>
      <c r="AG980" s="186">
        <f>SUM(AG969:AG979)</f>
        <v>53420517268</v>
      </c>
    </row>
    <row r="981" spans="2:36" ht="21.75" thickBot="1" x14ac:dyDescent="0.25">
      <c r="B981" s="48" t="s">
        <v>237</v>
      </c>
      <c r="C981" s="61" t="s">
        <v>1869</v>
      </c>
      <c r="D981" s="122">
        <f>SUM(D969:D975)</f>
        <v>53420517268</v>
      </c>
    </row>
    <row r="982" spans="2:36" ht="13.5" thickBot="1" x14ac:dyDescent="0.25"/>
    <row r="983" spans="2:36" ht="22.15" customHeight="1" thickBot="1" x14ac:dyDescent="0.6">
      <c r="B983" s="713" t="s">
        <v>267</v>
      </c>
      <c r="C983" s="714" t="s">
        <v>266</v>
      </c>
      <c r="D983" s="716" t="s">
        <v>1812</v>
      </c>
      <c r="E983" s="716" t="s">
        <v>6</v>
      </c>
      <c r="F983" s="716" t="s">
        <v>630</v>
      </c>
      <c r="G983" s="721" t="s">
        <v>238</v>
      </c>
      <c r="H983" s="722"/>
      <c r="I983" s="722"/>
      <c r="J983" s="722"/>
      <c r="K983" s="722"/>
      <c r="L983" s="722"/>
      <c r="M983" s="722"/>
      <c r="N983" s="722"/>
      <c r="O983" s="722"/>
      <c r="P983" s="722"/>
      <c r="Q983" s="722"/>
      <c r="R983" s="722"/>
      <c r="S983" s="451"/>
      <c r="T983" s="705" t="s">
        <v>632</v>
      </c>
      <c r="U983" s="729" t="s">
        <v>633</v>
      </c>
      <c r="V983" s="729"/>
      <c r="W983" s="729"/>
      <c r="X983" s="729"/>
      <c r="Y983" s="729"/>
      <c r="Z983" s="729"/>
      <c r="AA983" s="729"/>
      <c r="AB983" s="729"/>
      <c r="AC983" s="729"/>
      <c r="AD983" s="729"/>
      <c r="AE983" s="729"/>
      <c r="AF983" s="705" t="s">
        <v>634</v>
      </c>
      <c r="AG983" s="711" t="s">
        <v>635</v>
      </c>
    </row>
    <row r="984" spans="2:36" x14ac:dyDescent="0.2">
      <c r="B984" s="672"/>
      <c r="C984" s="715"/>
      <c r="D984" s="717"/>
      <c r="E984" s="717"/>
      <c r="F984" s="717"/>
      <c r="G984" s="723" t="s">
        <v>239</v>
      </c>
      <c r="H984" s="726" t="s">
        <v>240</v>
      </c>
      <c r="I984" s="726" t="s">
        <v>241</v>
      </c>
      <c r="J984" s="726" t="s">
        <v>243</v>
      </c>
      <c r="K984" s="726" t="s">
        <v>242</v>
      </c>
      <c r="L984" s="726" t="s">
        <v>248</v>
      </c>
      <c r="M984" s="726" t="s">
        <v>249</v>
      </c>
      <c r="N984" s="726" t="s">
        <v>247</v>
      </c>
      <c r="O984" s="726" t="s">
        <v>246</v>
      </c>
      <c r="P984" s="726" t="s">
        <v>245</v>
      </c>
      <c r="Q984" s="726" t="s">
        <v>244</v>
      </c>
      <c r="R984" s="730" t="s">
        <v>250</v>
      </c>
      <c r="S984" s="723" t="s">
        <v>636</v>
      </c>
      <c r="T984" s="706" t="s">
        <v>269</v>
      </c>
      <c r="U984" s="708" t="s">
        <v>270</v>
      </c>
      <c r="V984" s="708" t="s">
        <v>240</v>
      </c>
      <c r="W984" s="708" t="s">
        <v>271</v>
      </c>
      <c r="X984" s="708" t="s">
        <v>272</v>
      </c>
      <c r="Y984" s="708" t="s">
        <v>273</v>
      </c>
      <c r="Z984" s="708" t="s">
        <v>274</v>
      </c>
      <c r="AA984" s="708" t="s">
        <v>275</v>
      </c>
      <c r="AB984" s="708" t="s">
        <v>276</v>
      </c>
      <c r="AC984" s="708" t="s">
        <v>277</v>
      </c>
      <c r="AD984" s="708" t="s">
        <v>278</v>
      </c>
      <c r="AE984" s="718" t="s">
        <v>279</v>
      </c>
      <c r="AF984" s="706"/>
      <c r="AG984" s="712"/>
    </row>
    <row r="985" spans="2:36" x14ac:dyDescent="0.2">
      <c r="B985" s="672"/>
      <c r="C985" s="715"/>
      <c r="D985" s="717"/>
      <c r="E985" s="717"/>
      <c r="F985" s="717"/>
      <c r="G985" s="724"/>
      <c r="H985" s="727"/>
      <c r="I985" s="727"/>
      <c r="J985" s="727"/>
      <c r="K985" s="727"/>
      <c r="L985" s="727"/>
      <c r="M985" s="727"/>
      <c r="N985" s="727"/>
      <c r="O985" s="727"/>
      <c r="P985" s="727"/>
      <c r="Q985" s="727"/>
      <c r="R985" s="731"/>
      <c r="S985" s="724"/>
      <c r="T985" s="706"/>
      <c r="U985" s="709"/>
      <c r="V985" s="709"/>
      <c r="W985" s="709"/>
      <c r="X985" s="709"/>
      <c r="Y985" s="709"/>
      <c r="Z985" s="709"/>
      <c r="AA985" s="709"/>
      <c r="AB985" s="709"/>
      <c r="AC985" s="709"/>
      <c r="AD985" s="709"/>
      <c r="AE985" s="719"/>
      <c r="AF985" s="706"/>
      <c r="AG985" s="712"/>
    </row>
    <row r="986" spans="2:36" ht="13.5" thickBot="1" x14ac:dyDescent="0.25">
      <c r="B986" s="672"/>
      <c r="C986" s="715"/>
      <c r="D986" s="717"/>
      <c r="E986" s="717"/>
      <c r="F986" s="717"/>
      <c r="G986" s="725"/>
      <c r="H986" s="728"/>
      <c r="I986" s="728"/>
      <c r="J986" s="728"/>
      <c r="K986" s="728"/>
      <c r="L986" s="728"/>
      <c r="M986" s="728"/>
      <c r="N986" s="728"/>
      <c r="O986" s="728"/>
      <c r="P986" s="728"/>
      <c r="Q986" s="728"/>
      <c r="R986" s="732"/>
      <c r="S986" s="725"/>
      <c r="T986" s="706"/>
      <c r="U986" s="710"/>
      <c r="V986" s="710"/>
      <c r="W986" s="710"/>
      <c r="X986" s="710"/>
      <c r="Y986" s="710"/>
      <c r="Z986" s="710"/>
      <c r="AA986" s="710"/>
      <c r="AB986" s="710"/>
      <c r="AC986" s="710"/>
      <c r="AD986" s="710"/>
      <c r="AE986" s="720"/>
      <c r="AF986" s="707"/>
      <c r="AG986" s="712"/>
    </row>
    <row r="987" spans="2:36" ht="21" x14ac:dyDescent="0.55000000000000004">
      <c r="B987" s="49" t="s">
        <v>763</v>
      </c>
      <c r="C987" s="182" t="s">
        <v>1914</v>
      </c>
      <c r="D987" s="43">
        <f t="shared" ref="D987:D992" si="585">D154+D364+D573+D782</f>
        <v>8562058249550</v>
      </c>
      <c r="E987" s="41">
        <v>100</v>
      </c>
      <c r="F987" s="41">
        <f>(D987*E987)/100</f>
        <v>8562058249550</v>
      </c>
      <c r="G987" s="66"/>
      <c r="H987" s="67"/>
      <c r="I987" s="67"/>
      <c r="J987" s="67"/>
      <c r="K987" s="67"/>
      <c r="L987" s="67"/>
      <c r="M987" s="67"/>
      <c r="N987" s="67"/>
      <c r="O987" s="67"/>
      <c r="P987" s="67"/>
      <c r="Q987" s="67">
        <v>550000000</v>
      </c>
      <c r="R987" s="68">
        <f>SUM(G987:Q987)</f>
        <v>550000000</v>
      </c>
      <c r="S987" s="115">
        <f t="shared" ref="S987:S988" si="586">IF(R987&gt;T987,0,T987-R987)</f>
        <v>8561508249550</v>
      </c>
      <c r="T987" s="38">
        <f>D987</f>
        <v>8562058249550</v>
      </c>
      <c r="U987" s="69">
        <v>0</v>
      </c>
      <c r="V987" s="70">
        <v>0</v>
      </c>
      <c r="W987" s="70">
        <v>0.94</v>
      </c>
      <c r="X987" s="70">
        <v>0.94</v>
      </c>
      <c r="Y987" s="70">
        <f>1-0.12</f>
        <v>0.88</v>
      </c>
      <c r="Z987" s="70">
        <f>1-0.15</f>
        <v>0.85</v>
      </c>
      <c r="AA987" s="70">
        <f>1-0.25</f>
        <v>0.75</v>
      </c>
      <c r="AB987" s="70">
        <f>1-0.15</f>
        <v>0.85</v>
      </c>
      <c r="AC987" s="70">
        <f>1-0.25</f>
        <v>0.75</v>
      </c>
      <c r="AD987" s="70">
        <f>1-0.15</f>
        <v>0.85</v>
      </c>
      <c r="AE987" s="71">
        <f>1-0.3</f>
        <v>0.7</v>
      </c>
      <c r="AF987" s="72"/>
      <c r="AG987" s="117">
        <f>IF(G987&gt;0,T987-G987,D987-AF987)</f>
        <v>8562058249550</v>
      </c>
      <c r="AI987" s="453">
        <v>8562058249550</v>
      </c>
      <c r="AJ987" s="454">
        <f>AI987-D987</f>
        <v>0</v>
      </c>
    </row>
    <row r="988" spans="2:36" ht="21.75" thickBot="1" x14ac:dyDescent="0.6">
      <c r="B988" s="51" t="s">
        <v>764</v>
      </c>
      <c r="C988" s="57" t="s">
        <v>1937</v>
      </c>
      <c r="D988" s="44">
        <f t="shared" si="585"/>
        <v>141314470554243</v>
      </c>
      <c r="E988" s="42">
        <v>100</v>
      </c>
      <c r="F988" s="42">
        <f t="shared" ref="F988" si="587">(D988*E988)/100</f>
        <v>141314470554243</v>
      </c>
      <c r="G988" s="39"/>
      <c r="H988" s="36"/>
      <c r="I988" s="36"/>
      <c r="J988" s="36"/>
      <c r="K988" s="36">
        <v>350000000</v>
      </c>
      <c r="L988" s="36"/>
      <c r="M988" s="36"/>
      <c r="N988" s="36"/>
      <c r="O988" s="36"/>
      <c r="P988" s="36"/>
      <c r="Q988" s="36"/>
      <c r="R988" s="37">
        <f t="shared" ref="R988" si="588">SUM(G988:Q988)</f>
        <v>350000000</v>
      </c>
      <c r="S988" s="115">
        <f t="shared" si="586"/>
        <v>141314120554243</v>
      </c>
      <c r="T988" s="38">
        <f>D988</f>
        <v>141314470554243</v>
      </c>
      <c r="U988" s="34">
        <v>0</v>
      </c>
      <c r="V988" s="33">
        <v>0</v>
      </c>
      <c r="W988" s="33">
        <v>0.94</v>
      </c>
      <c r="X988" s="33">
        <v>0.94</v>
      </c>
      <c r="Y988" s="33">
        <f t="shared" ref="Y988" si="589">1-0.12</f>
        <v>0.88</v>
      </c>
      <c r="Z988" s="33">
        <f t="shared" ref="Z988" si="590">1-0.15</f>
        <v>0.85</v>
      </c>
      <c r="AA988" s="33">
        <f t="shared" ref="AA988" si="591">1-0.25</f>
        <v>0.75</v>
      </c>
      <c r="AB988" s="33">
        <f t="shared" ref="AB988" si="592">1-0.15</f>
        <v>0.85</v>
      </c>
      <c r="AC988" s="33">
        <f t="shared" ref="AC988" si="593">1-0.25</f>
        <v>0.75</v>
      </c>
      <c r="AD988" s="33">
        <f t="shared" ref="AD988" si="594">1-0.15</f>
        <v>0.85</v>
      </c>
      <c r="AE988" s="35">
        <f t="shared" ref="AE988" si="595">1-0.3</f>
        <v>0.7</v>
      </c>
      <c r="AF988" s="72"/>
      <c r="AG988" s="73">
        <f>D988-AF988</f>
        <v>141314470554243</v>
      </c>
      <c r="AI988" s="453">
        <v>141314470554243</v>
      </c>
      <c r="AJ988" s="454">
        <f>AI988-D988</f>
        <v>0</v>
      </c>
    </row>
    <row r="989" spans="2:36" ht="21" x14ac:dyDescent="0.55000000000000004">
      <c r="B989" s="49" t="s">
        <v>765</v>
      </c>
      <c r="C989" s="182" t="s">
        <v>766</v>
      </c>
      <c r="D989" s="119">
        <f t="shared" si="585"/>
        <v>1012298504174</v>
      </c>
      <c r="E989" s="120"/>
      <c r="F989" s="120"/>
      <c r="G989" s="52"/>
      <c r="H989" s="52"/>
      <c r="I989" s="52"/>
      <c r="J989" s="52"/>
      <c r="K989" s="52"/>
      <c r="L989" s="52"/>
      <c r="M989" s="52"/>
      <c r="N989" s="52"/>
      <c r="O989" s="52"/>
      <c r="P989" s="52"/>
      <c r="Q989" s="52"/>
      <c r="R989" s="53"/>
      <c r="S989" s="53"/>
      <c r="T989" s="54"/>
      <c r="U989" s="53"/>
      <c r="V989" s="53"/>
      <c r="W989" s="53"/>
      <c r="X989" s="53"/>
      <c r="Y989" s="53"/>
      <c r="Z989" s="53"/>
      <c r="AA989" s="53"/>
      <c r="AB989" s="53"/>
      <c r="AC989" s="53"/>
      <c r="AD989" s="53"/>
      <c r="AE989" s="53"/>
      <c r="AF989" s="53"/>
      <c r="AG989" s="58"/>
      <c r="AI989" s="453">
        <v>1012298504174</v>
      </c>
      <c r="AJ989" s="454">
        <f>AI989-D989</f>
        <v>0</v>
      </c>
    </row>
    <row r="990" spans="2:36" ht="21" x14ac:dyDescent="0.55000000000000004">
      <c r="B990" s="50" t="s">
        <v>767</v>
      </c>
      <c r="C990" s="56" t="s">
        <v>768</v>
      </c>
      <c r="D990" s="62">
        <f t="shared" si="585"/>
        <v>0</v>
      </c>
      <c r="E990" s="120"/>
      <c r="F990" s="120"/>
      <c r="G990" s="52"/>
      <c r="H990" s="52"/>
      <c r="I990" s="52"/>
      <c r="J990" s="52"/>
      <c r="K990" s="52"/>
      <c r="L990" s="52"/>
      <c r="M990" s="52"/>
      <c r="N990" s="52"/>
      <c r="O990" s="52"/>
      <c r="P990" s="52"/>
      <c r="Q990" s="52"/>
      <c r="R990" s="53"/>
      <c r="S990" s="53"/>
      <c r="T990" s="54"/>
      <c r="U990" s="53"/>
      <c r="V990" s="53"/>
      <c r="W990" s="53"/>
      <c r="X990" s="53"/>
      <c r="Y990" s="53"/>
      <c r="Z990" s="53"/>
      <c r="AA990" s="53"/>
      <c r="AB990" s="53"/>
      <c r="AC990" s="53"/>
      <c r="AD990" s="53"/>
      <c r="AE990" s="53"/>
      <c r="AF990" s="53"/>
      <c r="AG990" s="58"/>
      <c r="AI990" s="453">
        <v>0</v>
      </c>
      <c r="AJ990" s="454">
        <f>AI990-D990</f>
        <v>0</v>
      </c>
    </row>
    <row r="991" spans="2:36" ht="21" x14ac:dyDescent="0.55000000000000004">
      <c r="B991" s="50" t="s">
        <v>769</v>
      </c>
      <c r="C991" s="195" t="s">
        <v>770</v>
      </c>
      <c r="D991" s="62">
        <f t="shared" si="585"/>
        <v>-99640752451</v>
      </c>
      <c r="E991" s="120"/>
      <c r="F991" s="120"/>
      <c r="G991" s="52"/>
      <c r="H991" s="52"/>
      <c r="I991" s="52"/>
      <c r="J991" s="52"/>
      <c r="K991" s="52"/>
      <c r="L991" s="52"/>
      <c r="M991" s="52"/>
      <c r="N991" s="52"/>
      <c r="O991" s="52"/>
      <c r="P991" s="52"/>
      <c r="Q991" s="52"/>
      <c r="R991" s="53"/>
      <c r="S991" s="53"/>
      <c r="T991" s="54"/>
      <c r="U991" s="53"/>
      <c r="V991" s="53"/>
      <c r="W991" s="53"/>
      <c r="X991" s="53"/>
      <c r="Y991" s="53"/>
      <c r="Z991" s="53"/>
      <c r="AA991" s="53"/>
      <c r="AB991" s="53"/>
      <c r="AC991" s="53"/>
      <c r="AD991" s="53"/>
      <c r="AE991" s="53"/>
      <c r="AF991" s="53"/>
      <c r="AG991" s="58"/>
      <c r="AI991" s="453">
        <v>-99640752451</v>
      </c>
      <c r="AJ991" s="454">
        <f t="shared" ref="AJ991:AJ992" si="596">AI991-D991</f>
        <v>0</v>
      </c>
    </row>
    <row r="992" spans="2:36" ht="21.75" thickBot="1" x14ac:dyDescent="0.6">
      <c r="B992" s="51" t="s">
        <v>122</v>
      </c>
      <c r="C992" s="57" t="s">
        <v>771</v>
      </c>
      <c r="D992" s="63">
        <f t="shared" si="585"/>
        <v>-2261837798332.7402</v>
      </c>
      <c r="E992" s="121"/>
      <c r="F992" s="121"/>
      <c r="G992" s="52"/>
      <c r="H992" s="52"/>
      <c r="I992" s="52"/>
      <c r="J992" s="52"/>
      <c r="K992" s="52"/>
      <c r="L992" s="52"/>
      <c r="M992" s="52"/>
      <c r="N992" s="52"/>
      <c r="O992" s="52"/>
      <c r="P992" s="52"/>
      <c r="Q992" s="52"/>
      <c r="R992" s="53"/>
      <c r="S992" s="53"/>
      <c r="T992" s="54"/>
      <c r="U992" s="53"/>
      <c r="V992" s="53"/>
      <c r="W992" s="53"/>
      <c r="X992" s="53"/>
      <c r="Y992" s="53"/>
      <c r="Z992" s="53"/>
      <c r="AA992" s="53"/>
      <c r="AB992" s="53"/>
      <c r="AC992" s="53"/>
      <c r="AD992" s="53"/>
      <c r="AE992" s="53"/>
      <c r="AF992" s="53"/>
      <c r="AG992" s="59"/>
      <c r="AI992" s="453"/>
      <c r="AJ992" s="454">
        <f t="shared" si="596"/>
        <v>2261837798332.7402</v>
      </c>
    </row>
    <row r="993" spans="2:36" ht="21.75" thickBot="1" x14ac:dyDescent="0.25">
      <c r="B993" s="48" t="s">
        <v>237</v>
      </c>
      <c r="C993" s="61" t="s">
        <v>1822</v>
      </c>
      <c r="D993" s="122">
        <f>SUM(D987:D992)</f>
        <v>148527348757183.25</v>
      </c>
      <c r="E993" s="82"/>
      <c r="F993" s="122">
        <f>SUM(F987:F992)</f>
        <v>149876528803793</v>
      </c>
      <c r="G993" s="14"/>
      <c r="H993" s="14"/>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60">
        <f>SUM(AG987:AG992)</f>
        <v>149876528803793</v>
      </c>
    </row>
    <row r="994" spans="2:36" ht="21.75" thickBot="1" x14ac:dyDescent="0.25">
      <c r="B994" s="48" t="s">
        <v>237</v>
      </c>
      <c r="C994" s="61" t="s">
        <v>1870</v>
      </c>
      <c r="D994" s="122">
        <f>SUM(D987:D990)</f>
        <v>150888827307967</v>
      </c>
    </row>
    <row r="995" spans="2:36" ht="13.5" thickBot="1" x14ac:dyDescent="0.25"/>
    <row r="996" spans="2:36" ht="22.15" customHeight="1" thickBot="1" x14ac:dyDescent="0.6">
      <c r="B996" s="713" t="s">
        <v>267</v>
      </c>
      <c r="C996" s="714" t="s">
        <v>266</v>
      </c>
      <c r="D996" s="716" t="s">
        <v>1812</v>
      </c>
      <c r="E996" s="716" t="s">
        <v>6</v>
      </c>
      <c r="F996" s="716" t="s">
        <v>630</v>
      </c>
      <c r="G996" s="721" t="s">
        <v>238</v>
      </c>
      <c r="H996" s="722"/>
      <c r="I996" s="722"/>
      <c r="J996" s="722"/>
      <c r="K996" s="722"/>
      <c r="L996" s="722"/>
      <c r="M996" s="722"/>
      <c r="N996" s="722"/>
      <c r="O996" s="722"/>
      <c r="P996" s="722"/>
      <c r="Q996" s="722"/>
      <c r="R996" s="722"/>
      <c r="S996" s="451"/>
      <c r="T996" s="705" t="s">
        <v>632</v>
      </c>
      <c r="U996" s="729" t="s">
        <v>633</v>
      </c>
      <c r="V996" s="729"/>
      <c r="W996" s="729"/>
      <c r="X996" s="729"/>
      <c r="Y996" s="729"/>
      <c r="Z996" s="729"/>
      <c r="AA996" s="729"/>
      <c r="AB996" s="729"/>
      <c r="AC996" s="729"/>
      <c r="AD996" s="729"/>
      <c r="AE996" s="729"/>
      <c r="AF996" s="705" t="s">
        <v>634</v>
      </c>
      <c r="AG996" s="711" t="s">
        <v>635</v>
      </c>
    </row>
    <row r="997" spans="2:36" x14ac:dyDescent="0.2">
      <c r="B997" s="672"/>
      <c r="C997" s="715"/>
      <c r="D997" s="717"/>
      <c r="E997" s="717"/>
      <c r="F997" s="717"/>
      <c r="G997" s="723" t="s">
        <v>239</v>
      </c>
      <c r="H997" s="726" t="s">
        <v>240</v>
      </c>
      <c r="I997" s="726" t="s">
        <v>241</v>
      </c>
      <c r="J997" s="726" t="s">
        <v>243</v>
      </c>
      <c r="K997" s="726" t="s">
        <v>242</v>
      </c>
      <c r="L997" s="726" t="s">
        <v>248</v>
      </c>
      <c r="M997" s="726" t="s">
        <v>249</v>
      </c>
      <c r="N997" s="726" t="s">
        <v>247</v>
      </c>
      <c r="O997" s="726" t="s">
        <v>246</v>
      </c>
      <c r="P997" s="726" t="s">
        <v>245</v>
      </c>
      <c r="Q997" s="726" t="s">
        <v>244</v>
      </c>
      <c r="R997" s="730" t="s">
        <v>250</v>
      </c>
      <c r="S997" s="723" t="s">
        <v>636</v>
      </c>
      <c r="T997" s="706" t="s">
        <v>269</v>
      </c>
      <c r="U997" s="708" t="s">
        <v>270</v>
      </c>
      <c r="V997" s="708" t="s">
        <v>240</v>
      </c>
      <c r="W997" s="708" t="s">
        <v>271</v>
      </c>
      <c r="X997" s="708" t="s">
        <v>272</v>
      </c>
      <c r="Y997" s="708" t="s">
        <v>273</v>
      </c>
      <c r="Z997" s="708" t="s">
        <v>274</v>
      </c>
      <c r="AA997" s="708" t="s">
        <v>275</v>
      </c>
      <c r="AB997" s="708" t="s">
        <v>276</v>
      </c>
      <c r="AC997" s="708" t="s">
        <v>277</v>
      </c>
      <c r="AD997" s="708" t="s">
        <v>278</v>
      </c>
      <c r="AE997" s="718" t="s">
        <v>279</v>
      </c>
      <c r="AF997" s="706"/>
      <c r="AG997" s="712"/>
    </row>
    <row r="998" spans="2:36" x14ac:dyDescent="0.2">
      <c r="B998" s="672"/>
      <c r="C998" s="715"/>
      <c r="D998" s="717"/>
      <c r="E998" s="717"/>
      <c r="F998" s="717"/>
      <c r="G998" s="724"/>
      <c r="H998" s="727"/>
      <c r="I998" s="727"/>
      <c r="J998" s="727"/>
      <c r="K998" s="727"/>
      <c r="L998" s="727"/>
      <c r="M998" s="727"/>
      <c r="N998" s="727"/>
      <c r="O998" s="727"/>
      <c r="P998" s="727"/>
      <c r="Q998" s="727"/>
      <c r="R998" s="731"/>
      <c r="S998" s="724"/>
      <c r="T998" s="706"/>
      <c r="U998" s="709"/>
      <c r="V998" s="709"/>
      <c r="W998" s="709"/>
      <c r="X998" s="709"/>
      <c r="Y998" s="709"/>
      <c r="Z998" s="709"/>
      <c r="AA998" s="709"/>
      <c r="AB998" s="709"/>
      <c r="AC998" s="709"/>
      <c r="AD998" s="709"/>
      <c r="AE998" s="719"/>
      <c r="AF998" s="706"/>
      <c r="AG998" s="712"/>
    </row>
    <row r="999" spans="2:36" ht="13.5" thickBot="1" x14ac:dyDescent="0.25">
      <c r="B999" s="672"/>
      <c r="C999" s="715"/>
      <c r="D999" s="717"/>
      <c r="E999" s="717"/>
      <c r="F999" s="717"/>
      <c r="G999" s="725"/>
      <c r="H999" s="728"/>
      <c r="I999" s="728"/>
      <c r="J999" s="728"/>
      <c r="K999" s="728"/>
      <c r="L999" s="728"/>
      <c r="M999" s="728"/>
      <c r="N999" s="728"/>
      <c r="O999" s="728"/>
      <c r="P999" s="728"/>
      <c r="Q999" s="728"/>
      <c r="R999" s="732"/>
      <c r="S999" s="725"/>
      <c r="T999" s="706"/>
      <c r="U999" s="710"/>
      <c r="V999" s="710"/>
      <c r="W999" s="710"/>
      <c r="X999" s="710"/>
      <c r="Y999" s="710"/>
      <c r="Z999" s="710"/>
      <c r="AA999" s="710"/>
      <c r="AB999" s="710"/>
      <c r="AC999" s="710"/>
      <c r="AD999" s="710"/>
      <c r="AE999" s="720"/>
      <c r="AF999" s="707"/>
      <c r="AG999" s="712"/>
    </row>
    <row r="1000" spans="2:36" ht="21" x14ac:dyDescent="0.55000000000000004">
      <c r="B1000" s="196" t="s">
        <v>773</v>
      </c>
      <c r="C1000" s="197" t="s">
        <v>1950</v>
      </c>
      <c r="D1000" s="40">
        <f>D167+D377+D586+D795</f>
        <v>5449245192196</v>
      </c>
      <c r="E1000" s="40">
        <v>100</v>
      </c>
      <c r="F1000" s="40">
        <f>(D1000*E1000)/100</f>
        <v>5449245192196</v>
      </c>
      <c r="G1000" s="66"/>
      <c r="H1000" s="67"/>
      <c r="I1000" s="67"/>
      <c r="J1000" s="67"/>
      <c r="K1000" s="67"/>
      <c r="L1000" s="67"/>
      <c r="M1000" s="67"/>
      <c r="N1000" s="67"/>
      <c r="O1000" s="67"/>
      <c r="P1000" s="67"/>
      <c r="Q1000" s="67">
        <v>550000000</v>
      </c>
      <c r="R1000" s="68">
        <f>SUM(G1000:Q1000)</f>
        <v>550000000</v>
      </c>
      <c r="S1000" s="115">
        <f t="shared" ref="S1000:S1001" si="597">IF(R1000&gt;T1000,0,T1000-R1000)</f>
        <v>5448695192196</v>
      </c>
      <c r="T1000" s="38">
        <f>D1000</f>
        <v>5449245192196</v>
      </c>
      <c r="U1000" s="69">
        <v>0</v>
      </c>
      <c r="V1000" s="70">
        <v>0</v>
      </c>
      <c r="W1000" s="70">
        <v>0.94</v>
      </c>
      <c r="X1000" s="70">
        <v>0.94</v>
      </c>
      <c r="Y1000" s="70">
        <f>1-0.12</f>
        <v>0.88</v>
      </c>
      <c r="Z1000" s="70">
        <f>1-0.15</f>
        <v>0.85</v>
      </c>
      <c r="AA1000" s="70">
        <f>1-0.25</f>
        <v>0.75</v>
      </c>
      <c r="AB1000" s="70">
        <f>1-0.15</f>
        <v>0.85</v>
      </c>
      <c r="AC1000" s="70">
        <f>1-0.25</f>
        <v>0.75</v>
      </c>
      <c r="AD1000" s="70">
        <f>1-0.15</f>
        <v>0.85</v>
      </c>
      <c r="AE1000" s="71">
        <f>1-0.3</f>
        <v>0.7</v>
      </c>
      <c r="AF1000" s="72"/>
      <c r="AG1000" s="117">
        <f>IF(G1000&gt;0,T1000-G1000,D1000-AF1000)</f>
        <v>5449245192196</v>
      </c>
      <c r="AI1000" s="453">
        <v>5449245192196</v>
      </c>
      <c r="AJ1000" s="454">
        <f>AI1000-D1000</f>
        <v>0</v>
      </c>
    </row>
    <row r="1001" spans="2:36" ht="21" x14ac:dyDescent="0.55000000000000004">
      <c r="B1001" s="196" t="s">
        <v>774</v>
      </c>
      <c r="C1001" s="197" t="s">
        <v>1958</v>
      </c>
      <c r="D1001" s="40">
        <f>D168+D378+D587+D796</f>
        <v>430174503321</v>
      </c>
      <c r="E1001" s="40">
        <v>100</v>
      </c>
      <c r="F1001" s="40">
        <f t="shared" ref="F1001" si="598">(D1001*E1001)/100</f>
        <v>430174503321</v>
      </c>
      <c r="G1001" s="39"/>
      <c r="H1001" s="36"/>
      <c r="I1001" s="36"/>
      <c r="J1001" s="36"/>
      <c r="K1001" s="36">
        <v>350000000</v>
      </c>
      <c r="L1001" s="36"/>
      <c r="M1001" s="36"/>
      <c r="N1001" s="36"/>
      <c r="O1001" s="36"/>
      <c r="P1001" s="36"/>
      <c r="Q1001" s="36"/>
      <c r="R1001" s="37">
        <f t="shared" ref="R1001" si="599">SUM(G1001:Q1001)</f>
        <v>350000000</v>
      </c>
      <c r="S1001" s="115">
        <f t="shared" si="597"/>
        <v>429824503321</v>
      </c>
      <c r="T1001" s="38">
        <f>D1001</f>
        <v>430174503321</v>
      </c>
      <c r="U1001" s="34">
        <v>0</v>
      </c>
      <c r="V1001" s="33">
        <v>0</v>
      </c>
      <c r="W1001" s="33">
        <v>0.94</v>
      </c>
      <c r="X1001" s="33">
        <v>0.94</v>
      </c>
      <c r="Y1001" s="33">
        <f t="shared" ref="Y1001" si="600">1-0.12</f>
        <v>0.88</v>
      </c>
      <c r="Z1001" s="33">
        <f t="shared" ref="Z1001" si="601">1-0.15</f>
        <v>0.85</v>
      </c>
      <c r="AA1001" s="33">
        <f t="shared" ref="AA1001" si="602">1-0.25</f>
        <v>0.75</v>
      </c>
      <c r="AB1001" s="33">
        <f t="shared" ref="AB1001" si="603">1-0.15</f>
        <v>0.85</v>
      </c>
      <c r="AC1001" s="33">
        <f t="shared" ref="AC1001" si="604">1-0.25</f>
        <v>0.75</v>
      </c>
      <c r="AD1001" s="33">
        <f t="shared" ref="AD1001" si="605">1-0.15</f>
        <v>0.85</v>
      </c>
      <c r="AE1001" s="35">
        <f t="shared" ref="AE1001" si="606">1-0.3</f>
        <v>0.7</v>
      </c>
      <c r="AF1001" s="72"/>
      <c r="AG1001" s="73">
        <f>D1001-AF1001</f>
        <v>430174503321</v>
      </c>
      <c r="AI1001" s="453">
        <v>430174503321</v>
      </c>
      <c r="AJ1001" s="454">
        <f>AI1001-D1001</f>
        <v>0</v>
      </c>
    </row>
    <row r="1002" spans="2:36" ht="21.75" thickBot="1" x14ac:dyDescent="0.6">
      <c r="B1002" s="198" t="s">
        <v>775</v>
      </c>
      <c r="C1002" s="199" t="s">
        <v>1918</v>
      </c>
      <c r="D1002" s="42">
        <f>D169+D379+D588+D797</f>
        <v>682169705900</v>
      </c>
      <c r="E1002" s="42"/>
      <c r="F1002" s="42"/>
      <c r="G1002" s="39"/>
      <c r="H1002" s="36"/>
      <c r="I1002" s="36"/>
      <c r="J1002" s="36"/>
      <c r="K1002" s="36"/>
      <c r="L1002" s="36"/>
      <c r="M1002" s="36"/>
      <c r="N1002" s="36"/>
      <c r="O1002" s="36"/>
      <c r="P1002" s="36"/>
      <c r="Q1002" s="36"/>
      <c r="R1002" s="37"/>
      <c r="S1002" s="115"/>
      <c r="T1002" s="38"/>
      <c r="U1002" s="34"/>
      <c r="V1002" s="33"/>
      <c r="W1002" s="33"/>
      <c r="X1002" s="33"/>
      <c r="Y1002" s="33"/>
      <c r="Z1002" s="33"/>
      <c r="AA1002" s="33"/>
      <c r="AB1002" s="33"/>
      <c r="AC1002" s="33"/>
      <c r="AD1002" s="33"/>
      <c r="AE1002" s="35"/>
      <c r="AF1002" s="72"/>
      <c r="AG1002" s="73"/>
      <c r="AI1002" s="453">
        <v>682169705900</v>
      </c>
      <c r="AJ1002" s="454">
        <f>AI1002-D1002</f>
        <v>0</v>
      </c>
    </row>
    <row r="1003" spans="2:36" ht="21" x14ac:dyDescent="0.55000000000000004">
      <c r="B1003" s="200" t="s">
        <v>121</v>
      </c>
      <c r="C1003" s="145" t="s">
        <v>776</v>
      </c>
      <c r="D1003" s="146"/>
      <c r="E1003" s="146"/>
      <c r="F1003" s="146"/>
      <c r="G1003" s="52"/>
      <c r="H1003" s="52"/>
      <c r="I1003" s="52"/>
      <c r="J1003" s="52"/>
      <c r="K1003" s="52"/>
      <c r="L1003" s="52"/>
      <c r="M1003" s="52"/>
      <c r="N1003" s="52"/>
      <c r="O1003" s="52"/>
      <c r="P1003" s="52"/>
      <c r="Q1003" s="52"/>
      <c r="R1003" s="53"/>
      <c r="S1003" s="53"/>
      <c r="T1003" s="54"/>
      <c r="U1003" s="53"/>
      <c r="V1003" s="53"/>
      <c r="W1003" s="53"/>
      <c r="X1003" s="53"/>
      <c r="Y1003" s="53"/>
      <c r="Z1003" s="53"/>
      <c r="AA1003" s="53"/>
      <c r="AB1003" s="53"/>
      <c r="AC1003" s="53"/>
      <c r="AD1003" s="53"/>
      <c r="AE1003" s="53"/>
      <c r="AF1003" s="53"/>
      <c r="AG1003" s="58"/>
      <c r="AI1003" s="453">
        <v>0</v>
      </c>
      <c r="AJ1003" s="454">
        <f>AI1003-D1003</f>
        <v>0</v>
      </c>
    </row>
    <row r="1004" spans="2:36" ht="21" x14ac:dyDescent="0.55000000000000004">
      <c r="B1004" s="196" t="s">
        <v>165</v>
      </c>
      <c r="C1004" s="197" t="s">
        <v>777</v>
      </c>
      <c r="D1004" s="40"/>
      <c r="E1004" s="40"/>
      <c r="F1004" s="40"/>
      <c r="G1004" s="52"/>
      <c r="H1004" s="52"/>
      <c r="I1004" s="52"/>
      <c r="J1004" s="52"/>
      <c r="K1004" s="52"/>
      <c r="L1004" s="52"/>
      <c r="M1004" s="52"/>
      <c r="N1004" s="52"/>
      <c r="O1004" s="52"/>
      <c r="P1004" s="52"/>
      <c r="Q1004" s="52"/>
      <c r="R1004" s="53"/>
      <c r="S1004" s="53"/>
      <c r="T1004" s="54"/>
      <c r="U1004" s="53"/>
      <c r="V1004" s="53"/>
      <c r="W1004" s="53"/>
      <c r="X1004" s="53"/>
      <c r="Y1004" s="53"/>
      <c r="Z1004" s="53"/>
      <c r="AA1004" s="53"/>
      <c r="AB1004" s="53"/>
      <c r="AC1004" s="53"/>
      <c r="AD1004" s="53"/>
      <c r="AE1004" s="53"/>
      <c r="AF1004" s="53"/>
      <c r="AG1004" s="58"/>
      <c r="AI1004" s="453">
        <v>0</v>
      </c>
      <c r="AJ1004" s="454">
        <f t="shared" ref="AJ1004:AJ1005" si="607">AI1004-D1004</f>
        <v>0</v>
      </c>
    </row>
    <row r="1005" spans="2:36" ht="21.75" thickBot="1" x14ac:dyDescent="0.6">
      <c r="B1005" s="196" t="s">
        <v>122</v>
      </c>
      <c r="C1005" s="201" t="s">
        <v>778</v>
      </c>
      <c r="D1005" s="63">
        <f>D172+D382+D591+D800</f>
        <v>-98423841021.255005</v>
      </c>
      <c r="E1005" s="40"/>
      <c r="F1005" s="40"/>
      <c r="G1005" s="52"/>
      <c r="H1005" s="52"/>
      <c r="I1005" s="52"/>
      <c r="J1005" s="52"/>
      <c r="K1005" s="52"/>
      <c r="L1005" s="52"/>
      <c r="M1005" s="52"/>
      <c r="N1005" s="52"/>
      <c r="O1005" s="52"/>
      <c r="P1005" s="52"/>
      <c r="Q1005" s="52"/>
      <c r="R1005" s="53"/>
      <c r="S1005" s="53"/>
      <c r="T1005" s="54"/>
      <c r="U1005" s="53"/>
      <c r="V1005" s="53"/>
      <c r="W1005" s="53"/>
      <c r="X1005" s="53"/>
      <c r="Y1005" s="53"/>
      <c r="Z1005" s="53"/>
      <c r="AA1005" s="53"/>
      <c r="AB1005" s="53"/>
      <c r="AC1005" s="53"/>
      <c r="AD1005" s="53"/>
      <c r="AE1005" s="53"/>
      <c r="AF1005" s="53"/>
      <c r="AG1005" s="59"/>
      <c r="AI1005" s="453"/>
      <c r="AJ1005" s="454">
        <f t="shared" si="607"/>
        <v>98423841021.255005</v>
      </c>
    </row>
    <row r="1006" spans="2:36" ht="21.75" thickBot="1" x14ac:dyDescent="0.25">
      <c r="B1006" s="202" t="s">
        <v>237</v>
      </c>
      <c r="C1006" s="80" t="s">
        <v>1823</v>
      </c>
      <c r="D1006" s="82">
        <f>SUM(D1000:D1005)</f>
        <v>6463165560395.7451</v>
      </c>
      <c r="E1006" s="82"/>
      <c r="F1006" s="82">
        <f>SUM(F1000:F1005)</f>
        <v>5879419695517</v>
      </c>
      <c r="G1006" s="14"/>
      <c r="H1006" s="14"/>
      <c r="I1006" s="14"/>
      <c r="J1006" s="14"/>
      <c r="K1006" s="14"/>
      <c r="L1006" s="14"/>
      <c r="M1006" s="14"/>
      <c r="N1006" s="14"/>
      <c r="O1006" s="14"/>
      <c r="P1006" s="14"/>
      <c r="Q1006" s="14"/>
      <c r="R1006" s="14"/>
      <c r="S1006" s="14"/>
      <c r="T1006" s="14"/>
      <c r="U1006" s="14"/>
      <c r="V1006" s="14"/>
      <c r="W1006" s="14"/>
      <c r="X1006" s="14"/>
      <c r="Y1006" s="14"/>
      <c r="Z1006" s="14"/>
      <c r="AA1006" s="14"/>
      <c r="AB1006" s="14"/>
      <c r="AC1006" s="14"/>
      <c r="AD1006" s="14"/>
      <c r="AE1006" s="14"/>
      <c r="AF1006" s="14"/>
      <c r="AG1006" s="60">
        <f>SUM(AG1000:AG1005)</f>
        <v>5879419695517</v>
      </c>
    </row>
    <row r="1007" spans="2:36" ht="21.75" thickBot="1" x14ac:dyDescent="0.25">
      <c r="B1007" s="202" t="s">
        <v>237</v>
      </c>
      <c r="C1007" s="80" t="s">
        <v>1871</v>
      </c>
      <c r="D1007" s="82">
        <f>SUM(D1000:D1004)</f>
        <v>6561589401417</v>
      </c>
    </row>
    <row r="1008" spans="2:36" ht="13.5" thickBot="1" x14ac:dyDescent="0.25"/>
    <row r="1009" spans="2:36" ht="22.15" customHeight="1" thickBot="1" x14ac:dyDescent="0.6">
      <c r="B1009" s="713" t="s">
        <v>267</v>
      </c>
      <c r="C1009" s="714" t="s">
        <v>266</v>
      </c>
      <c r="D1009" s="716" t="s">
        <v>1812</v>
      </c>
      <c r="E1009" s="716" t="s">
        <v>6</v>
      </c>
      <c r="F1009" s="716" t="s">
        <v>630</v>
      </c>
      <c r="G1009" s="721" t="s">
        <v>238</v>
      </c>
      <c r="H1009" s="722"/>
      <c r="I1009" s="722"/>
      <c r="J1009" s="722"/>
      <c r="K1009" s="722"/>
      <c r="L1009" s="722"/>
      <c r="M1009" s="722"/>
      <c r="N1009" s="722"/>
      <c r="O1009" s="722"/>
      <c r="P1009" s="722"/>
      <c r="Q1009" s="722"/>
      <c r="R1009" s="722"/>
      <c r="S1009" s="451"/>
      <c r="T1009" s="705" t="s">
        <v>632</v>
      </c>
      <c r="U1009" s="729" t="s">
        <v>633</v>
      </c>
      <c r="V1009" s="729"/>
      <c r="W1009" s="729"/>
      <c r="X1009" s="729"/>
      <c r="Y1009" s="729"/>
      <c r="Z1009" s="729"/>
      <c r="AA1009" s="729"/>
      <c r="AB1009" s="729"/>
      <c r="AC1009" s="729"/>
      <c r="AD1009" s="729"/>
      <c r="AE1009" s="729"/>
      <c r="AF1009" s="705" t="s">
        <v>634</v>
      </c>
      <c r="AG1009" s="711" t="s">
        <v>635</v>
      </c>
    </row>
    <row r="1010" spans="2:36" x14ac:dyDescent="0.2">
      <c r="B1010" s="672"/>
      <c r="C1010" s="715"/>
      <c r="D1010" s="717"/>
      <c r="E1010" s="717"/>
      <c r="F1010" s="717"/>
      <c r="G1010" s="723" t="s">
        <v>239</v>
      </c>
      <c r="H1010" s="726" t="s">
        <v>240</v>
      </c>
      <c r="I1010" s="726" t="s">
        <v>241</v>
      </c>
      <c r="J1010" s="726" t="s">
        <v>243</v>
      </c>
      <c r="K1010" s="726" t="s">
        <v>242</v>
      </c>
      <c r="L1010" s="726" t="s">
        <v>248</v>
      </c>
      <c r="M1010" s="726" t="s">
        <v>249</v>
      </c>
      <c r="N1010" s="726" t="s">
        <v>247</v>
      </c>
      <c r="O1010" s="726" t="s">
        <v>246</v>
      </c>
      <c r="P1010" s="726" t="s">
        <v>245</v>
      </c>
      <c r="Q1010" s="726" t="s">
        <v>244</v>
      </c>
      <c r="R1010" s="730" t="s">
        <v>250</v>
      </c>
      <c r="S1010" s="723" t="s">
        <v>636</v>
      </c>
      <c r="T1010" s="706" t="s">
        <v>269</v>
      </c>
      <c r="U1010" s="708" t="s">
        <v>270</v>
      </c>
      <c r="V1010" s="708" t="s">
        <v>240</v>
      </c>
      <c r="W1010" s="708" t="s">
        <v>271</v>
      </c>
      <c r="X1010" s="708" t="s">
        <v>272</v>
      </c>
      <c r="Y1010" s="708" t="s">
        <v>273</v>
      </c>
      <c r="Z1010" s="708" t="s">
        <v>274</v>
      </c>
      <c r="AA1010" s="708" t="s">
        <v>275</v>
      </c>
      <c r="AB1010" s="708" t="s">
        <v>276</v>
      </c>
      <c r="AC1010" s="708" t="s">
        <v>277</v>
      </c>
      <c r="AD1010" s="708" t="s">
        <v>278</v>
      </c>
      <c r="AE1010" s="718" t="s">
        <v>279</v>
      </c>
      <c r="AF1010" s="706"/>
      <c r="AG1010" s="712"/>
    </row>
    <row r="1011" spans="2:36" x14ac:dyDescent="0.2">
      <c r="B1011" s="672"/>
      <c r="C1011" s="715"/>
      <c r="D1011" s="717"/>
      <c r="E1011" s="717"/>
      <c r="F1011" s="717"/>
      <c r="G1011" s="724"/>
      <c r="H1011" s="727"/>
      <c r="I1011" s="727"/>
      <c r="J1011" s="727"/>
      <c r="K1011" s="727"/>
      <c r="L1011" s="727"/>
      <c r="M1011" s="727"/>
      <c r="N1011" s="727"/>
      <c r="O1011" s="727"/>
      <c r="P1011" s="727"/>
      <c r="Q1011" s="727"/>
      <c r="R1011" s="731"/>
      <c r="S1011" s="724"/>
      <c r="T1011" s="706"/>
      <c r="U1011" s="709"/>
      <c r="V1011" s="709"/>
      <c r="W1011" s="709"/>
      <c r="X1011" s="709"/>
      <c r="Y1011" s="709"/>
      <c r="Z1011" s="709"/>
      <c r="AA1011" s="709"/>
      <c r="AB1011" s="709"/>
      <c r="AC1011" s="709"/>
      <c r="AD1011" s="709"/>
      <c r="AE1011" s="719"/>
      <c r="AF1011" s="706"/>
      <c r="AG1011" s="712"/>
    </row>
    <row r="1012" spans="2:36" ht="13.5" thickBot="1" x14ac:dyDescent="0.25">
      <c r="B1012" s="672"/>
      <c r="C1012" s="715"/>
      <c r="D1012" s="717"/>
      <c r="E1012" s="717"/>
      <c r="F1012" s="717"/>
      <c r="G1012" s="725"/>
      <c r="H1012" s="728"/>
      <c r="I1012" s="728"/>
      <c r="J1012" s="728"/>
      <c r="K1012" s="728"/>
      <c r="L1012" s="728"/>
      <c r="M1012" s="728"/>
      <c r="N1012" s="728"/>
      <c r="O1012" s="728"/>
      <c r="P1012" s="728"/>
      <c r="Q1012" s="728"/>
      <c r="R1012" s="732"/>
      <c r="S1012" s="725"/>
      <c r="T1012" s="706"/>
      <c r="U1012" s="710"/>
      <c r="V1012" s="710"/>
      <c r="W1012" s="710"/>
      <c r="X1012" s="710"/>
      <c r="Y1012" s="710"/>
      <c r="Z1012" s="710"/>
      <c r="AA1012" s="710"/>
      <c r="AB1012" s="710"/>
      <c r="AC1012" s="710"/>
      <c r="AD1012" s="710"/>
      <c r="AE1012" s="720"/>
      <c r="AF1012" s="707"/>
      <c r="AG1012" s="712"/>
    </row>
    <row r="1013" spans="2:36" ht="21" x14ac:dyDescent="0.55000000000000004">
      <c r="B1013" s="49" t="s">
        <v>780</v>
      </c>
      <c r="C1013" s="64" t="s">
        <v>1938</v>
      </c>
      <c r="D1013" s="43">
        <f>D180+D390+D599+D808</f>
        <v>475306667982</v>
      </c>
      <c r="E1013" s="41">
        <v>100</v>
      </c>
      <c r="F1013" s="41">
        <f>(D1013*E1013)/100</f>
        <v>475306667982</v>
      </c>
      <c r="G1013" s="66"/>
      <c r="H1013" s="67"/>
      <c r="I1013" s="67"/>
      <c r="J1013" s="67"/>
      <c r="K1013" s="67"/>
      <c r="L1013" s="67"/>
      <c r="M1013" s="67"/>
      <c r="N1013" s="67"/>
      <c r="O1013" s="67"/>
      <c r="P1013" s="67"/>
      <c r="Q1013" s="67">
        <v>550000000</v>
      </c>
      <c r="R1013" s="68">
        <f>SUM(G1013:Q1013)</f>
        <v>550000000</v>
      </c>
      <c r="S1013" s="115">
        <f t="shared" ref="S1013:S1014" si="608">IF(R1013&gt;T1013,0,T1013-R1013)</f>
        <v>474756667982</v>
      </c>
      <c r="T1013" s="38">
        <f>D1013</f>
        <v>475306667982</v>
      </c>
      <c r="U1013" s="69">
        <v>0</v>
      </c>
      <c r="V1013" s="70">
        <v>0</v>
      </c>
      <c r="W1013" s="70">
        <v>0.94</v>
      </c>
      <c r="X1013" s="70">
        <v>0.94</v>
      </c>
      <c r="Y1013" s="70">
        <f>1-0.12</f>
        <v>0.88</v>
      </c>
      <c r="Z1013" s="70">
        <f>1-0.15</f>
        <v>0.85</v>
      </c>
      <c r="AA1013" s="70">
        <f>1-0.25</f>
        <v>0.75</v>
      </c>
      <c r="AB1013" s="70">
        <f>1-0.15</f>
        <v>0.85</v>
      </c>
      <c r="AC1013" s="70">
        <f>1-0.25</f>
        <v>0.75</v>
      </c>
      <c r="AD1013" s="70">
        <f>1-0.15</f>
        <v>0.85</v>
      </c>
      <c r="AE1013" s="71">
        <f>1-0.3</f>
        <v>0.7</v>
      </c>
      <c r="AF1013" s="72"/>
      <c r="AG1013" s="117">
        <f>IF(G1013&gt;0,T1013-G1013,D1013-AF1013)</f>
        <v>475306667982</v>
      </c>
      <c r="AI1013" s="453">
        <v>475306667982</v>
      </c>
      <c r="AJ1013" s="454">
        <f>AI1013-D1013</f>
        <v>0</v>
      </c>
    </row>
    <row r="1014" spans="2:36" ht="21.75" thickBot="1" x14ac:dyDescent="0.6">
      <c r="B1014" s="51" t="s">
        <v>781</v>
      </c>
      <c r="C1014" s="203" t="s">
        <v>1920</v>
      </c>
      <c r="D1014" s="44"/>
      <c r="E1014" s="42">
        <v>100</v>
      </c>
      <c r="F1014" s="42">
        <f t="shared" ref="F1014" si="609">(D1014*E1014)/100</f>
        <v>0</v>
      </c>
      <c r="G1014" s="39"/>
      <c r="H1014" s="36"/>
      <c r="I1014" s="36"/>
      <c r="J1014" s="36"/>
      <c r="K1014" s="36">
        <v>350000000</v>
      </c>
      <c r="L1014" s="36"/>
      <c r="M1014" s="36"/>
      <c r="N1014" s="36"/>
      <c r="O1014" s="36"/>
      <c r="P1014" s="36"/>
      <c r="Q1014" s="36"/>
      <c r="R1014" s="37">
        <f t="shared" ref="R1014" si="610">SUM(G1014:Q1014)</f>
        <v>350000000</v>
      </c>
      <c r="S1014" s="115">
        <f t="shared" si="608"/>
        <v>0</v>
      </c>
      <c r="T1014" s="38">
        <f>D1014</f>
        <v>0</v>
      </c>
      <c r="U1014" s="34">
        <v>0</v>
      </c>
      <c r="V1014" s="33">
        <v>0</v>
      </c>
      <c r="W1014" s="33">
        <v>0.94</v>
      </c>
      <c r="X1014" s="33">
        <v>0.94</v>
      </c>
      <c r="Y1014" s="33">
        <f t="shared" ref="Y1014" si="611">1-0.12</f>
        <v>0.88</v>
      </c>
      <c r="Z1014" s="33">
        <f t="shared" ref="Z1014" si="612">1-0.15</f>
        <v>0.85</v>
      </c>
      <c r="AA1014" s="33">
        <f t="shared" ref="AA1014" si="613">1-0.25</f>
        <v>0.75</v>
      </c>
      <c r="AB1014" s="33">
        <f t="shared" ref="AB1014" si="614">1-0.15</f>
        <v>0.85</v>
      </c>
      <c r="AC1014" s="33">
        <f t="shared" ref="AC1014" si="615">1-0.25</f>
        <v>0.75</v>
      </c>
      <c r="AD1014" s="33">
        <f t="shared" ref="AD1014" si="616">1-0.15</f>
        <v>0.85</v>
      </c>
      <c r="AE1014" s="35">
        <f t="shared" ref="AE1014" si="617">1-0.3</f>
        <v>0.7</v>
      </c>
      <c r="AF1014" s="72"/>
      <c r="AG1014" s="73">
        <f>D1014-AF1014</f>
        <v>0</v>
      </c>
      <c r="AI1014" s="453"/>
      <c r="AJ1014" s="454">
        <f>AI1014-D1014</f>
        <v>0</v>
      </c>
    </row>
    <row r="1015" spans="2:36" ht="21" x14ac:dyDescent="0.55000000000000004">
      <c r="B1015" s="200" t="s">
        <v>165</v>
      </c>
      <c r="C1015" s="204" t="s">
        <v>782</v>
      </c>
      <c r="D1015" s="119"/>
      <c r="E1015" s="120"/>
      <c r="F1015" s="120"/>
      <c r="G1015" s="52"/>
      <c r="H1015" s="52"/>
      <c r="I1015" s="52"/>
      <c r="J1015" s="52"/>
      <c r="K1015" s="52"/>
      <c r="L1015" s="52"/>
      <c r="M1015" s="52"/>
      <c r="N1015" s="52"/>
      <c r="O1015" s="52"/>
      <c r="P1015" s="52"/>
      <c r="Q1015" s="52"/>
      <c r="R1015" s="53"/>
      <c r="S1015" s="53"/>
      <c r="T1015" s="54"/>
      <c r="U1015" s="53"/>
      <c r="V1015" s="53"/>
      <c r="W1015" s="53"/>
      <c r="X1015" s="53"/>
      <c r="Y1015" s="53"/>
      <c r="Z1015" s="53"/>
      <c r="AA1015" s="53"/>
      <c r="AB1015" s="53"/>
      <c r="AC1015" s="53"/>
      <c r="AD1015" s="53"/>
      <c r="AE1015" s="53"/>
      <c r="AF1015" s="53"/>
      <c r="AG1015" s="58"/>
      <c r="AI1015" s="453"/>
      <c r="AJ1015" s="454">
        <f>AI1015-D1015</f>
        <v>0</v>
      </c>
    </row>
    <row r="1016" spans="2:36" ht="21.75" thickBot="1" x14ac:dyDescent="0.6">
      <c r="B1016" s="196" t="s">
        <v>122</v>
      </c>
      <c r="C1016" s="178" t="s">
        <v>783</v>
      </c>
      <c r="D1016" s="63">
        <f>D183+D393+D602+D811</f>
        <v>-7129600019.7299995</v>
      </c>
      <c r="E1016" s="121"/>
      <c r="F1016" s="121"/>
      <c r="G1016" s="52"/>
      <c r="H1016" s="52"/>
      <c r="I1016" s="52"/>
      <c r="J1016" s="52"/>
      <c r="K1016" s="52"/>
      <c r="L1016" s="52"/>
      <c r="M1016" s="52"/>
      <c r="N1016" s="52"/>
      <c r="O1016" s="52"/>
      <c r="P1016" s="52"/>
      <c r="Q1016" s="52"/>
      <c r="R1016" s="53"/>
      <c r="S1016" s="53"/>
      <c r="T1016" s="54"/>
      <c r="U1016" s="53"/>
      <c r="V1016" s="53"/>
      <c r="W1016" s="53"/>
      <c r="X1016" s="53"/>
      <c r="Y1016" s="53"/>
      <c r="Z1016" s="53"/>
      <c r="AA1016" s="53"/>
      <c r="AB1016" s="53"/>
      <c r="AC1016" s="53"/>
      <c r="AD1016" s="53"/>
      <c r="AE1016" s="53"/>
      <c r="AF1016" s="53"/>
      <c r="AG1016" s="59"/>
      <c r="AI1016" s="453">
        <v>0</v>
      </c>
      <c r="AJ1016" s="454">
        <f>AI1016-D1016</f>
        <v>7129600019.7299995</v>
      </c>
    </row>
    <row r="1017" spans="2:36" ht="21.75" thickBot="1" x14ac:dyDescent="0.25">
      <c r="B1017" s="48" t="s">
        <v>237</v>
      </c>
      <c r="C1017" s="61" t="s">
        <v>1824</v>
      </c>
      <c r="D1017" s="122">
        <f>SUM(D1013:D1016)</f>
        <v>468177067962.27002</v>
      </c>
      <c r="E1017" s="82"/>
      <c r="F1017" s="122">
        <f>SUM(F1013:F1016)</f>
        <v>475306667982</v>
      </c>
      <c r="G1017" s="14"/>
      <c r="H1017" s="14"/>
      <c r="I1017" s="14"/>
      <c r="J1017" s="14"/>
      <c r="K1017" s="14"/>
      <c r="L1017" s="14"/>
      <c r="M1017" s="14"/>
      <c r="N1017" s="14"/>
      <c r="O1017" s="14"/>
      <c r="P1017" s="14"/>
      <c r="Q1017" s="14"/>
      <c r="R1017" s="14"/>
      <c r="S1017" s="14"/>
      <c r="T1017" s="14"/>
      <c r="U1017" s="14"/>
      <c r="V1017" s="14"/>
      <c r="W1017" s="14"/>
      <c r="X1017" s="14"/>
      <c r="Y1017" s="14"/>
      <c r="Z1017" s="14"/>
      <c r="AA1017" s="14"/>
      <c r="AB1017" s="14"/>
      <c r="AC1017" s="14"/>
      <c r="AD1017" s="14"/>
      <c r="AE1017" s="14"/>
      <c r="AF1017" s="14"/>
      <c r="AG1017" s="60">
        <f>SUM(AG1013:AG1016)</f>
        <v>475306667982</v>
      </c>
    </row>
    <row r="1018" spans="2:36" ht="21.75" thickBot="1" x14ac:dyDescent="0.25">
      <c r="B1018" s="48" t="s">
        <v>237</v>
      </c>
      <c r="C1018" s="61" t="s">
        <v>1872</v>
      </c>
      <c r="D1018" s="122">
        <f>SUM(D1013:D1015)</f>
        <v>475306667982</v>
      </c>
    </row>
    <row r="1019" spans="2:36" ht="13.5" thickBot="1" x14ac:dyDescent="0.25"/>
    <row r="1020" spans="2:36" ht="22.15" customHeight="1" thickBot="1" x14ac:dyDescent="0.6">
      <c r="B1020" s="713" t="s">
        <v>267</v>
      </c>
      <c r="C1020" s="714" t="s">
        <v>266</v>
      </c>
      <c r="D1020" s="716" t="s">
        <v>1812</v>
      </c>
      <c r="E1020" s="716" t="s">
        <v>6</v>
      </c>
      <c r="F1020" s="716" t="s">
        <v>630</v>
      </c>
      <c r="G1020" s="721" t="s">
        <v>238</v>
      </c>
      <c r="H1020" s="722"/>
      <c r="I1020" s="722"/>
      <c r="J1020" s="722"/>
      <c r="K1020" s="722"/>
      <c r="L1020" s="722"/>
      <c r="M1020" s="722"/>
      <c r="N1020" s="722"/>
      <c r="O1020" s="722"/>
      <c r="P1020" s="722"/>
      <c r="Q1020" s="722"/>
      <c r="R1020" s="722"/>
      <c r="S1020" s="451"/>
      <c r="T1020" s="705" t="s">
        <v>632</v>
      </c>
      <c r="U1020" s="729" t="s">
        <v>633</v>
      </c>
      <c r="V1020" s="729"/>
      <c r="W1020" s="729"/>
      <c r="X1020" s="729"/>
      <c r="Y1020" s="729"/>
      <c r="Z1020" s="729"/>
      <c r="AA1020" s="729"/>
      <c r="AB1020" s="729"/>
      <c r="AC1020" s="729"/>
      <c r="AD1020" s="729"/>
      <c r="AE1020" s="729"/>
      <c r="AF1020" s="705" t="s">
        <v>634</v>
      </c>
      <c r="AG1020" s="711" t="s">
        <v>635</v>
      </c>
    </row>
    <row r="1021" spans="2:36" x14ac:dyDescent="0.2">
      <c r="B1021" s="672"/>
      <c r="C1021" s="715"/>
      <c r="D1021" s="717"/>
      <c r="E1021" s="717"/>
      <c r="F1021" s="717"/>
      <c r="G1021" s="723" t="s">
        <v>239</v>
      </c>
      <c r="H1021" s="726" t="s">
        <v>240</v>
      </c>
      <c r="I1021" s="726" t="s">
        <v>241</v>
      </c>
      <c r="J1021" s="726" t="s">
        <v>243</v>
      </c>
      <c r="K1021" s="726" t="s">
        <v>242</v>
      </c>
      <c r="L1021" s="726" t="s">
        <v>248</v>
      </c>
      <c r="M1021" s="726" t="s">
        <v>249</v>
      </c>
      <c r="N1021" s="726" t="s">
        <v>247</v>
      </c>
      <c r="O1021" s="726" t="s">
        <v>246</v>
      </c>
      <c r="P1021" s="726" t="s">
        <v>245</v>
      </c>
      <c r="Q1021" s="726" t="s">
        <v>244</v>
      </c>
      <c r="R1021" s="730" t="s">
        <v>250</v>
      </c>
      <c r="S1021" s="723" t="s">
        <v>636</v>
      </c>
      <c r="T1021" s="706" t="s">
        <v>269</v>
      </c>
      <c r="U1021" s="708" t="s">
        <v>270</v>
      </c>
      <c r="V1021" s="708" t="s">
        <v>240</v>
      </c>
      <c r="W1021" s="708" t="s">
        <v>271</v>
      </c>
      <c r="X1021" s="708" t="s">
        <v>272</v>
      </c>
      <c r="Y1021" s="708" t="s">
        <v>273</v>
      </c>
      <c r="Z1021" s="708" t="s">
        <v>274</v>
      </c>
      <c r="AA1021" s="708" t="s">
        <v>275</v>
      </c>
      <c r="AB1021" s="708" t="s">
        <v>276</v>
      </c>
      <c r="AC1021" s="708" t="s">
        <v>277</v>
      </c>
      <c r="AD1021" s="708" t="s">
        <v>278</v>
      </c>
      <c r="AE1021" s="718" t="s">
        <v>279</v>
      </c>
      <c r="AF1021" s="706"/>
      <c r="AG1021" s="712"/>
    </row>
    <row r="1022" spans="2:36" x14ac:dyDescent="0.2">
      <c r="B1022" s="672"/>
      <c r="C1022" s="715"/>
      <c r="D1022" s="717"/>
      <c r="E1022" s="717"/>
      <c r="F1022" s="717"/>
      <c r="G1022" s="724"/>
      <c r="H1022" s="727"/>
      <c r="I1022" s="727"/>
      <c r="J1022" s="727"/>
      <c r="K1022" s="727"/>
      <c r="L1022" s="727"/>
      <c r="M1022" s="727"/>
      <c r="N1022" s="727"/>
      <c r="O1022" s="727"/>
      <c r="P1022" s="727"/>
      <c r="Q1022" s="727"/>
      <c r="R1022" s="731"/>
      <c r="S1022" s="724"/>
      <c r="T1022" s="706"/>
      <c r="U1022" s="709"/>
      <c r="V1022" s="709"/>
      <c r="W1022" s="709"/>
      <c r="X1022" s="709"/>
      <c r="Y1022" s="709"/>
      <c r="Z1022" s="709"/>
      <c r="AA1022" s="709"/>
      <c r="AB1022" s="709"/>
      <c r="AC1022" s="709"/>
      <c r="AD1022" s="709"/>
      <c r="AE1022" s="719"/>
      <c r="AF1022" s="706"/>
      <c r="AG1022" s="712"/>
    </row>
    <row r="1023" spans="2:36" ht="13.5" thickBot="1" x14ac:dyDescent="0.25">
      <c r="B1023" s="672"/>
      <c r="C1023" s="715"/>
      <c r="D1023" s="717"/>
      <c r="E1023" s="717"/>
      <c r="F1023" s="717"/>
      <c r="G1023" s="725"/>
      <c r="H1023" s="728"/>
      <c r="I1023" s="728"/>
      <c r="J1023" s="728"/>
      <c r="K1023" s="728"/>
      <c r="L1023" s="728"/>
      <c r="M1023" s="728"/>
      <c r="N1023" s="728"/>
      <c r="O1023" s="728"/>
      <c r="P1023" s="728"/>
      <c r="Q1023" s="728"/>
      <c r="R1023" s="732"/>
      <c r="S1023" s="725"/>
      <c r="T1023" s="706"/>
      <c r="U1023" s="710"/>
      <c r="V1023" s="710"/>
      <c r="W1023" s="710"/>
      <c r="X1023" s="710"/>
      <c r="Y1023" s="710"/>
      <c r="Z1023" s="710"/>
      <c r="AA1023" s="710"/>
      <c r="AB1023" s="710"/>
      <c r="AC1023" s="710"/>
      <c r="AD1023" s="710"/>
      <c r="AE1023" s="720"/>
      <c r="AF1023" s="707"/>
      <c r="AG1023" s="712"/>
    </row>
    <row r="1024" spans="2:36" ht="21.75" thickBot="1" x14ac:dyDescent="0.6">
      <c r="B1024" s="49" t="s">
        <v>785</v>
      </c>
      <c r="C1024" s="64" t="s">
        <v>1939</v>
      </c>
      <c r="D1024" s="43">
        <f>D191+D401+D610+D819</f>
        <v>25420818867</v>
      </c>
      <c r="E1024" s="41">
        <v>100</v>
      </c>
      <c r="F1024" s="41">
        <f>(D1024*E1024)/100</f>
        <v>25420818867</v>
      </c>
      <c r="G1024" s="66"/>
      <c r="H1024" s="67"/>
      <c r="I1024" s="67"/>
      <c r="J1024" s="67"/>
      <c r="K1024" s="67"/>
      <c r="L1024" s="67"/>
      <c r="M1024" s="67"/>
      <c r="N1024" s="67"/>
      <c r="O1024" s="67"/>
      <c r="P1024" s="67"/>
      <c r="Q1024" s="67">
        <v>550000000</v>
      </c>
      <c r="R1024" s="68">
        <f>SUM(G1024:Q1024)</f>
        <v>550000000</v>
      </c>
      <c r="S1024" s="115">
        <f t="shared" ref="S1024" si="618">IF(R1024&gt;T1024,0,T1024-R1024)</f>
        <v>24870818867</v>
      </c>
      <c r="T1024" s="38">
        <f>D1024</f>
        <v>25420818867</v>
      </c>
      <c r="U1024" s="69">
        <v>0</v>
      </c>
      <c r="V1024" s="70">
        <v>0</v>
      </c>
      <c r="W1024" s="70">
        <v>0.94</v>
      </c>
      <c r="X1024" s="70">
        <v>0.94</v>
      </c>
      <c r="Y1024" s="70">
        <f>1-0.12</f>
        <v>0.88</v>
      </c>
      <c r="Z1024" s="70">
        <f>1-0.15</f>
        <v>0.85</v>
      </c>
      <c r="AA1024" s="70">
        <f>1-0.25</f>
        <v>0.75</v>
      </c>
      <c r="AB1024" s="70">
        <f>1-0.15</f>
        <v>0.85</v>
      </c>
      <c r="AC1024" s="70">
        <f>1-0.25</f>
        <v>0.75</v>
      </c>
      <c r="AD1024" s="70">
        <f>1-0.15</f>
        <v>0.85</v>
      </c>
      <c r="AE1024" s="71">
        <f>1-0.3</f>
        <v>0.7</v>
      </c>
      <c r="AF1024" s="72"/>
      <c r="AG1024" s="117">
        <f>IF(G1024&gt;0,T1024-G1024,D1024-AF1024)</f>
        <v>25420818867</v>
      </c>
      <c r="AI1024" s="453">
        <v>25420818867</v>
      </c>
      <c r="AJ1024" s="454">
        <f>AI1024-D1024</f>
        <v>0</v>
      </c>
    </row>
    <row r="1025" spans="2:36" ht="21" x14ac:dyDescent="0.55000000000000004">
      <c r="B1025" s="49" t="s">
        <v>730</v>
      </c>
      <c r="C1025" s="64" t="s">
        <v>731</v>
      </c>
      <c r="D1025" s="62">
        <f>D192+D402+D611+D820</f>
        <v>35718499910</v>
      </c>
      <c r="E1025" s="120"/>
      <c r="F1025" s="120"/>
      <c r="G1025" s="52"/>
      <c r="H1025" s="52"/>
      <c r="I1025" s="52"/>
      <c r="J1025" s="52"/>
      <c r="K1025" s="52"/>
      <c r="L1025" s="52"/>
      <c r="M1025" s="52"/>
      <c r="N1025" s="52"/>
      <c r="O1025" s="52"/>
      <c r="P1025" s="52"/>
      <c r="Q1025" s="52"/>
      <c r="R1025" s="53"/>
      <c r="S1025" s="53"/>
      <c r="T1025" s="54"/>
      <c r="U1025" s="53"/>
      <c r="V1025" s="53"/>
      <c r="W1025" s="53"/>
      <c r="X1025" s="53"/>
      <c r="Y1025" s="53"/>
      <c r="Z1025" s="53"/>
      <c r="AA1025" s="53"/>
      <c r="AB1025" s="53"/>
      <c r="AC1025" s="53"/>
      <c r="AD1025" s="53"/>
      <c r="AE1025" s="53"/>
      <c r="AF1025" s="53">
        <v>19000000</v>
      </c>
      <c r="AG1025" s="58">
        <v>32612818473</v>
      </c>
      <c r="AI1025" s="453">
        <v>35718499910</v>
      </c>
      <c r="AJ1025" s="454">
        <f>AI1025-D1025</f>
        <v>0</v>
      </c>
    </row>
    <row r="1026" spans="2:36" ht="21" x14ac:dyDescent="0.55000000000000004">
      <c r="B1026" s="50" t="s">
        <v>121</v>
      </c>
      <c r="C1026" s="65" t="s">
        <v>786</v>
      </c>
      <c r="D1026" s="62"/>
      <c r="E1026" s="120"/>
      <c r="F1026" s="120"/>
      <c r="G1026" s="52"/>
      <c r="H1026" s="52"/>
      <c r="I1026" s="52"/>
      <c r="J1026" s="52"/>
      <c r="K1026" s="52"/>
      <c r="L1026" s="52"/>
      <c r="M1026" s="52"/>
      <c r="N1026" s="52"/>
      <c r="O1026" s="52"/>
      <c r="P1026" s="52"/>
      <c r="Q1026" s="52"/>
      <c r="R1026" s="53"/>
      <c r="S1026" s="53"/>
      <c r="T1026" s="54"/>
      <c r="U1026" s="53"/>
      <c r="V1026" s="53"/>
      <c r="W1026" s="53"/>
      <c r="X1026" s="53"/>
      <c r="Y1026" s="53"/>
      <c r="Z1026" s="53"/>
      <c r="AA1026" s="53"/>
      <c r="AB1026" s="53"/>
      <c r="AC1026" s="53"/>
      <c r="AD1026" s="53"/>
      <c r="AE1026" s="53"/>
      <c r="AF1026" s="53"/>
      <c r="AG1026" s="58"/>
      <c r="AI1026" s="453"/>
      <c r="AJ1026" s="454">
        <f>AI1026-D1026</f>
        <v>0</v>
      </c>
    </row>
    <row r="1027" spans="2:36" ht="21" x14ac:dyDescent="0.55000000000000004">
      <c r="B1027" s="50" t="s">
        <v>165</v>
      </c>
      <c r="C1027" s="65" t="s">
        <v>787</v>
      </c>
      <c r="D1027" s="62"/>
      <c r="E1027" s="120"/>
      <c r="F1027" s="120"/>
      <c r="G1027" s="52"/>
      <c r="H1027" s="52"/>
      <c r="I1027" s="52"/>
      <c r="J1027" s="52"/>
      <c r="K1027" s="52"/>
      <c r="L1027" s="52"/>
      <c r="M1027" s="52"/>
      <c r="N1027" s="52"/>
      <c r="O1027" s="52"/>
      <c r="P1027" s="52"/>
      <c r="Q1027" s="52"/>
      <c r="R1027" s="53"/>
      <c r="S1027" s="53"/>
      <c r="T1027" s="54"/>
      <c r="U1027" s="53"/>
      <c r="V1027" s="53"/>
      <c r="W1027" s="53"/>
      <c r="X1027" s="53"/>
      <c r="Y1027" s="53"/>
      <c r="Z1027" s="53"/>
      <c r="AA1027" s="53"/>
      <c r="AB1027" s="53"/>
      <c r="AC1027" s="53"/>
      <c r="AD1027" s="53"/>
      <c r="AE1027" s="53"/>
      <c r="AF1027" s="53"/>
      <c r="AG1027" s="58"/>
      <c r="AI1027" s="453">
        <v>0</v>
      </c>
      <c r="AJ1027" s="454">
        <f>AI1027-D1027</f>
        <v>0</v>
      </c>
    </row>
    <row r="1028" spans="2:36" ht="21.75" thickBot="1" x14ac:dyDescent="0.6">
      <c r="B1028" s="51" t="s">
        <v>122</v>
      </c>
      <c r="C1028" s="205" t="s">
        <v>788</v>
      </c>
      <c r="D1028" s="63">
        <f>D195+D405+D614+D823</f>
        <v>-917089781.65499997</v>
      </c>
      <c r="E1028" s="121"/>
      <c r="F1028" s="121"/>
      <c r="G1028" s="52"/>
      <c r="H1028" s="52"/>
      <c r="I1028" s="52"/>
      <c r="J1028" s="52"/>
      <c r="K1028" s="52"/>
      <c r="L1028" s="52"/>
      <c r="M1028" s="52"/>
      <c r="N1028" s="52"/>
      <c r="O1028" s="52"/>
      <c r="P1028" s="52"/>
      <c r="Q1028" s="52"/>
      <c r="R1028" s="53"/>
      <c r="S1028" s="53"/>
      <c r="T1028" s="54"/>
      <c r="U1028" s="53"/>
      <c r="V1028" s="53"/>
      <c r="W1028" s="53"/>
      <c r="X1028" s="53"/>
      <c r="Y1028" s="53"/>
      <c r="Z1028" s="53"/>
      <c r="AA1028" s="53"/>
      <c r="AB1028" s="53"/>
      <c r="AC1028" s="53"/>
      <c r="AD1028" s="53"/>
      <c r="AE1028" s="53"/>
      <c r="AF1028" s="53"/>
      <c r="AG1028" s="59"/>
      <c r="AI1028" s="453">
        <v>0</v>
      </c>
      <c r="AJ1028" s="454">
        <f t="shared" ref="AJ1028" si="619">AI1028-D1028</f>
        <v>917089781.65499997</v>
      </c>
    </row>
    <row r="1029" spans="2:36" ht="21.75" thickBot="1" x14ac:dyDescent="0.25">
      <c r="B1029" s="48" t="s">
        <v>237</v>
      </c>
      <c r="C1029" s="61" t="s">
        <v>1825</v>
      </c>
      <c r="D1029" s="122">
        <f>SUM(D1024:D1028)</f>
        <v>60222228995.345001</v>
      </c>
      <c r="E1029" s="82"/>
      <c r="F1029" s="122">
        <f>SUM(F1024:F1028)</f>
        <v>25420818867</v>
      </c>
      <c r="G1029" s="14"/>
      <c r="H1029" s="14"/>
      <c r="I1029" s="14"/>
      <c r="J1029" s="14"/>
      <c r="K1029" s="14"/>
      <c r="L1029" s="14"/>
      <c r="M1029" s="14"/>
      <c r="N1029" s="14"/>
      <c r="O1029" s="14"/>
      <c r="P1029" s="14"/>
      <c r="Q1029" s="14"/>
      <c r="R1029" s="14"/>
      <c r="S1029" s="14"/>
      <c r="T1029" s="14"/>
      <c r="U1029" s="14"/>
      <c r="V1029" s="14"/>
      <c r="W1029" s="14"/>
      <c r="X1029" s="14"/>
      <c r="Y1029" s="14"/>
      <c r="Z1029" s="14"/>
      <c r="AA1029" s="14"/>
      <c r="AB1029" s="14"/>
      <c r="AC1029" s="14"/>
      <c r="AD1029" s="14"/>
      <c r="AE1029" s="14"/>
      <c r="AF1029" s="14"/>
      <c r="AG1029" s="60">
        <f>SUM(AG1024:AG1028)</f>
        <v>58033637340</v>
      </c>
    </row>
    <row r="1030" spans="2:36" ht="21.75" thickBot="1" x14ac:dyDescent="0.25">
      <c r="B1030" s="48" t="s">
        <v>237</v>
      </c>
      <c r="C1030" s="61" t="s">
        <v>1873</v>
      </c>
      <c r="D1030" s="122">
        <f>SUM(D1024:D1027)</f>
        <v>61139318777</v>
      </c>
    </row>
    <row r="1031" spans="2:36" ht="13.5" thickBot="1" x14ac:dyDescent="0.25"/>
    <row r="1032" spans="2:36" ht="22.15" customHeight="1" thickBot="1" x14ac:dyDescent="0.6">
      <c r="B1032" s="713" t="s">
        <v>267</v>
      </c>
      <c r="C1032" s="714" t="s">
        <v>266</v>
      </c>
      <c r="D1032" s="716" t="s">
        <v>1812</v>
      </c>
      <c r="E1032" s="716" t="s">
        <v>6</v>
      </c>
      <c r="F1032" s="716" t="s">
        <v>630</v>
      </c>
      <c r="G1032" s="721" t="s">
        <v>238</v>
      </c>
      <c r="H1032" s="722"/>
      <c r="I1032" s="722"/>
      <c r="J1032" s="722"/>
      <c r="K1032" s="722"/>
      <c r="L1032" s="722"/>
      <c r="M1032" s="722"/>
      <c r="N1032" s="722"/>
      <c r="O1032" s="722"/>
      <c r="P1032" s="722"/>
      <c r="Q1032" s="722"/>
      <c r="R1032" s="722"/>
      <c r="S1032" s="451"/>
      <c r="T1032" s="705" t="s">
        <v>632</v>
      </c>
      <c r="U1032" s="729" t="s">
        <v>633</v>
      </c>
      <c r="V1032" s="729"/>
      <c r="W1032" s="729"/>
      <c r="X1032" s="729"/>
      <c r="Y1032" s="729"/>
      <c r="Z1032" s="729"/>
      <c r="AA1032" s="729"/>
      <c r="AB1032" s="729"/>
      <c r="AC1032" s="729"/>
      <c r="AD1032" s="729"/>
      <c r="AE1032" s="729"/>
      <c r="AF1032" s="739" t="s">
        <v>634</v>
      </c>
      <c r="AG1032" s="741" t="s">
        <v>635</v>
      </c>
    </row>
    <row r="1033" spans="2:36" x14ac:dyDescent="0.2">
      <c r="B1033" s="672"/>
      <c r="C1033" s="715"/>
      <c r="D1033" s="717"/>
      <c r="E1033" s="717"/>
      <c r="F1033" s="717"/>
      <c r="G1033" s="723" t="s">
        <v>239</v>
      </c>
      <c r="H1033" s="726" t="s">
        <v>240</v>
      </c>
      <c r="I1033" s="726" t="s">
        <v>241</v>
      </c>
      <c r="J1033" s="726" t="s">
        <v>243</v>
      </c>
      <c r="K1033" s="726" t="s">
        <v>242</v>
      </c>
      <c r="L1033" s="726" t="s">
        <v>248</v>
      </c>
      <c r="M1033" s="726" t="s">
        <v>249</v>
      </c>
      <c r="N1033" s="726" t="s">
        <v>247</v>
      </c>
      <c r="O1033" s="726" t="s">
        <v>246</v>
      </c>
      <c r="P1033" s="726" t="s">
        <v>245</v>
      </c>
      <c r="Q1033" s="726" t="s">
        <v>244</v>
      </c>
      <c r="R1033" s="730" t="s">
        <v>250</v>
      </c>
      <c r="S1033" s="723" t="s">
        <v>636</v>
      </c>
      <c r="T1033" s="706" t="s">
        <v>269</v>
      </c>
      <c r="U1033" s="708" t="s">
        <v>270</v>
      </c>
      <c r="V1033" s="708" t="s">
        <v>240</v>
      </c>
      <c r="W1033" s="708" t="s">
        <v>271</v>
      </c>
      <c r="X1033" s="708" t="s">
        <v>272</v>
      </c>
      <c r="Y1033" s="708" t="s">
        <v>273</v>
      </c>
      <c r="Z1033" s="708" t="s">
        <v>274</v>
      </c>
      <c r="AA1033" s="708" t="s">
        <v>275</v>
      </c>
      <c r="AB1033" s="708" t="s">
        <v>276</v>
      </c>
      <c r="AC1033" s="708" t="s">
        <v>277</v>
      </c>
      <c r="AD1033" s="708" t="s">
        <v>278</v>
      </c>
      <c r="AE1033" s="718" t="s">
        <v>279</v>
      </c>
      <c r="AF1033" s="740"/>
      <c r="AG1033" s="742"/>
    </row>
    <row r="1034" spans="2:36" ht="13.5" thickBot="1" x14ac:dyDescent="0.25">
      <c r="B1034" s="672"/>
      <c r="C1034" s="715"/>
      <c r="D1034" s="717"/>
      <c r="E1034" s="717"/>
      <c r="F1034" s="717"/>
      <c r="G1034" s="724"/>
      <c r="H1034" s="727"/>
      <c r="I1034" s="727"/>
      <c r="J1034" s="727"/>
      <c r="K1034" s="727"/>
      <c r="L1034" s="727"/>
      <c r="M1034" s="727"/>
      <c r="N1034" s="727"/>
      <c r="O1034" s="727"/>
      <c r="P1034" s="727"/>
      <c r="Q1034" s="727"/>
      <c r="R1034" s="731"/>
      <c r="S1034" s="724"/>
      <c r="T1034" s="706"/>
      <c r="U1034" s="709"/>
      <c r="V1034" s="709"/>
      <c r="W1034" s="709"/>
      <c r="X1034" s="709"/>
      <c r="Y1034" s="709"/>
      <c r="Z1034" s="709"/>
      <c r="AA1034" s="709"/>
      <c r="AB1034" s="709"/>
      <c r="AC1034" s="709"/>
      <c r="AD1034" s="709"/>
      <c r="AE1034" s="719"/>
      <c r="AF1034" s="740"/>
      <c r="AG1034" s="742"/>
    </row>
    <row r="1035" spans="2:36" ht="13.9" hidden="1" customHeight="1" thickBot="1" x14ac:dyDescent="0.25">
      <c r="B1035" s="672"/>
      <c r="C1035" s="715"/>
      <c r="D1035" s="717"/>
      <c r="E1035" s="717"/>
      <c r="F1035" s="717"/>
      <c r="G1035" s="725"/>
      <c r="H1035" s="728"/>
      <c r="I1035" s="728"/>
      <c r="J1035" s="728"/>
      <c r="K1035" s="728"/>
      <c r="L1035" s="728"/>
      <c r="M1035" s="728"/>
      <c r="N1035" s="728"/>
      <c r="O1035" s="728"/>
      <c r="P1035" s="728"/>
      <c r="Q1035" s="728"/>
      <c r="R1035" s="732"/>
      <c r="S1035" s="725"/>
      <c r="T1035" s="706"/>
      <c r="U1035" s="710"/>
      <c r="V1035" s="710"/>
      <c r="W1035" s="710"/>
      <c r="X1035" s="710"/>
      <c r="Y1035" s="710"/>
      <c r="Z1035" s="710"/>
      <c r="AA1035" s="710"/>
      <c r="AB1035" s="710"/>
      <c r="AC1035" s="710"/>
      <c r="AD1035" s="710"/>
      <c r="AE1035" s="720"/>
      <c r="AF1035" s="740"/>
      <c r="AG1035" s="742"/>
    </row>
    <row r="1036" spans="2:36" ht="21" x14ac:dyDescent="0.55000000000000004">
      <c r="B1036" s="23" t="s">
        <v>790</v>
      </c>
      <c r="C1036" s="206" t="s">
        <v>791</v>
      </c>
      <c r="D1036" s="45">
        <f>D203+D413+D622+D831</f>
        <v>201789150</v>
      </c>
      <c r="E1036" s="40"/>
      <c r="F1036" s="40"/>
      <c r="G1036" s="207"/>
      <c r="H1036" s="207"/>
      <c r="I1036" s="207"/>
      <c r="J1036" s="207"/>
      <c r="K1036" s="207"/>
      <c r="L1036" s="207"/>
      <c r="M1036" s="207"/>
      <c r="N1036" s="207"/>
      <c r="O1036" s="207"/>
      <c r="P1036" s="207"/>
      <c r="Q1036" s="207"/>
      <c r="R1036" s="208"/>
      <c r="S1036" s="209"/>
      <c r="T1036" s="210"/>
      <c r="U1036" s="210"/>
      <c r="V1036" s="210"/>
      <c r="W1036" s="210"/>
      <c r="X1036" s="210"/>
      <c r="Y1036" s="210"/>
      <c r="Z1036" s="210"/>
      <c r="AA1036" s="210"/>
      <c r="AB1036" s="210"/>
      <c r="AC1036" s="210"/>
      <c r="AD1036" s="210"/>
      <c r="AE1036" s="211"/>
      <c r="AF1036" s="256"/>
      <c r="AG1036" s="508"/>
      <c r="AI1036" s="453">
        <v>201789150</v>
      </c>
      <c r="AJ1036" s="454">
        <f>AI1036-D1036</f>
        <v>0</v>
      </c>
    </row>
    <row r="1037" spans="2:36" ht="21" x14ac:dyDescent="0.55000000000000004">
      <c r="B1037" s="23" t="s">
        <v>792</v>
      </c>
      <c r="C1037" s="213" t="s">
        <v>793</v>
      </c>
      <c r="D1037" s="45">
        <f>D204+D414+D623+D832</f>
        <v>143533562305</v>
      </c>
      <c r="E1037" s="40"/>
      <c r="F1037" s="40"/>
      <c r="G1037" s="214"/>
      <c r="H1037" s="214"/>
      <c r="I1037" s="214"/>
      <c r="J1037" s="214"/>
      <c r="K1037" s="214"/>
      <c r="L1037" s="214"/>
      <c r="M1037" s="214"/>
      <c r="N1037" s="214"/>
      <c r="O1037" s="214"/>
      <c r="P1037" s="214"/>
      <c r="Q1037" s="214"/>
      <c r="R1037" s="215"/>
      <c r="S1037" s="216"/>
      <c r="T1037" s="217"/>
      <c r="U1037" s="217"/>
      <c r="V1037" s="217"/>
      <c r="W1037" s="217"/>
      <c r="X1037" s="217"/>
      <c r="Y1037" s="217"/>
      <c r="Z1037" s="217"/>
      <c r="AA1037" s="217"/>
      <c r="AB1037" s="217"/>
      <c r="AC1037" s="217"/>
      <c r="AD1037" s="217"/>
      <c r="AE1037" s="218"/>
      <c r="AF1037" s="256"/>
      <c r="AG1037" s="508"/>
      <c r="AI1037" s="453">
        <v>143533562305</v>
      </c>
      <c r="AJ1037" s="454">
        <f>AI1037-D1037</f>
        <v>0</v>
      </c>
    </row>
    <row r="1038" spans="2:36" ht="21" x14ac:dyDescent="0.55000000000000004">
      <c r="B1038" s="23" t="s">
        <v>794</v>
      </c>
      <c r="C1038" s="213" t="s">
        <v>795</v>
      </c>
      <c r="D1038" s="45">
        <f>D205+D415+D624+D833</f>
        <v>6243440400</v>
      </c>
      <c r="E1038" s="40"/>
      <c r="F1038" s="40"/>
      <c r="G1038" s="214"/>
      <c r="H1038" s="214"/>
      <c r="I1038" s="214"/>
      <c r="J1038" s="214"/>
      <c r="K1038" s="214"/>
      <c r="L1038" s="214"/>
      <c r="M1038" s="214"/>
      <c r="N1038" s="214"/>
      <c r="O1038" s="214"/>
      <c r="P1038" s="214"/>
      <c r="Q1038" s="214"/>
      <c r="R1038" s="215"/>
      <c r="S1038" s="216"/>
      <c r="T1038" s="217"/>
      <c r="U1038" s="217"/>
      <c r="V1038" s="217"/>
      <c r="W1038" s="217"/>
      <c r="X1038" s="217"/>
      <c r="Y1038" s="217"/>
      <c r="Z1038" s="217"/>
      <c r="AA1038" s="217"/>
      <c r="AB1038" s="217"/>
      <c r="AC1038" s="217"/>
      <c r="AD1038" s="217"/>
      <c r="AE1038" s="218"/>
      <c r="AF1038" s="503"/>
      <c r="AG1038" s="508"/>
      <c r="AI1038" s="453">
        <v>6243440400</v>
      </c>
      <c r="AJ1038" s="454">
        <f>AI1038-D1038</f>
        <v>0</v>
      </c>
    </row>
    <row r="1039" spans="2:36" ht="21.75" thickBot="1" x14ac:dyDescent="0.6">
      <c r="B1039" s="23" t="s">
        <v>796</v>
      </c>
      <c r="C1039" s="220" t="s">
        <v>797</v>
      </c>
      <c r="D1039" s="45">
        <f>D206+D416+D625+D834</f>
        <v>0</v>
      </c>
      <c r="E1039" s="42"/>
      <c r="F1039" s="42"/>
      <c r="G1039" s="214"/>
      <c r="H1039" s="214"/>
      <c r="I1039" s="214"/>
      <c r="J1039" s="214"/>
      <c r="K1039" s="214"/>
      <c r="L1039" s="214"/>
      <c r="M1039" s="214"/>
      <c r="N1039" s="214"/>
      <c r="O1039" s="214"/>
      <c r="P1039" s="214"/>
      <c r="Q1039" s="214"/>
      <c r="R1039" s="215"/>
      <c r="S1039" s="215"/>
      <c r="T1039" s="53"/>
      <c r="U1039" s="53"/>
      <c r="V1039" s="53"/>
      <c r="W1039" s="53"/>
      <c r="X1039" s="53"/>
      <c r="Y1039" s="53"/>
      <c r="Z1039" s="53"/>
      <c r="AA1039" s="53"/>
      <c r="AB1039" s="53"/>
      <c r="AC1039" s="53"/>
      <c r="AD1039" s="53"/>
      <c r="AE1039" s="221"/>
      <c r="AF1039" s="504"/>
      <c r="AG1039" s="506"/>
      <c r="AI1039" s="453">
        <v>0</v>
      </c>
      <c r="AJ1039" s="454">
        <f>AI1039-D1039</f>
        <v>0</v>
      </c>
    </row>
    <row r="1040" spans="2:36" ht="21.75" thickBot="1" x14ac:dyDescent="0.25">
      <c r="B1040" s="48" t="s">
        <v>237</v>
      </c>
      <c r="C1040" s="137" t="s">
        <v>1826</v>
      </c>
      <c r="D1040" s="223">
        <f>SUM(D1036:D1039)</f>
        <v>149978791855</v>
      </c>
      <c r="E1040" s="223">
        <f t="shared" ref="E1040:F1040" si="620">SUM(E1036:E1039)</f>
        <v>0</v>
      </c>
      <c r="F1040" s="223">
        <f t="shared" si="620"/>
        <v>0</v>
      </c>
      <c r="AF1040" s="505"/>
      <c r="AG1040" s="506"/>
    </row>
    <row r="1041" spans="2:33" ht="21.75" thickBot="1" x14ac:dyDescent="0.25">
      <c r="B1041" s="48" t="s">
        <v>237</v>
      </c>
      <c r="C1041" s="137" t="s">
        <v>1874</v>
      </c>
      <c r="D1041" s="223">
        <f>SUM(D1036:D1038)</f>
        <v>149978791855</v>
      </c>
      <c r="AF1041" s="505"/>
      <c r="AG1041" s="506"/>
    </row>
    <row r="1042" spans="2:33" ht="13.5" thickBot="1" x14ac:dyDescent="0.25">
      <c r="AF1042" s="21"/>
      <c r="AG1042" s="507"/>
    </row>
    <row r="1043" spans="2:33" ht="24.75" x14ac:dyDescent="0.6">
      <c r="C1043" s="458" t="s">
        <v>1848</v>
      </c>
      <c r="D1043" s="459">
        <f>D860+D874+D889+D903+D917+D931+D945+D962+D980+D993+D1006+D1017+D1029+D1040</f>
        <v>394361072939518.75</v>
      </c>
      <c r="E1043" s="460"/>
      <c r="F1043" s="460"/>
      <c r="G1043" s="460"/>
      <c r="H1043" s="460"/>
      <c r="I1043" s="460"/>
      <c r="J1043" s="460"/>
      <c r="K1043" s="460"/>
      <c r="L1043" s="460"/>
      <c r="M1043" s="460"/>
      <c r="N1043" s="460"/>
      <c r="O1043" s="460"/>
      <c r="P1043" s="460"/>
      <c r="Q1043" s="460"/>
      <c r="R1043" s="460"/>
      <c r="S1043" s="460"/>
      <c r="T1043" s="460"/>
      <c r="U1043" s="460"/>
      <c r="V1043" s="460"/>
      <c r="W1043" s="460"/>
      <c r="X1043" s="460"/>
      <c r="Y1043" s="460"/>
      <c r="Z1043" s="460"/>
      <c r="AA1043" s="460"/>
      <c r="AB1043" s="460"/>
      <c r="AC1043" s="460"/>
      <c r="AD1043" s="460"/>
      <c r="AE1043" s="460"/>
      <c r="AF1043" s="500"/>
      <c r="AG1043" s="502">
        <f>AG860+AG874+AG889+AG903+AG917+AG931+AG945+AG962+AG980+AG993+AG1006+AG1017+AG1029+AG1040</f>
        <v>224641719487403.06</v>
      </c>
    </row>
    <row r="1044" spans="2:33" ht="24.75" x14ac:dyDescent="0.6">
      <c r="C1044" s="462" t="s">
        <v>1860</v>
      </c>
      <c r="D1044" s="457">
        <f>D861+D875+D890+D904+D918+D932+D946+D963+D981+D994+D1007+D1018+D1030+D1041</f>
        <v>436258385779925</v>
      </c>
      <c r="E1044" s="456"/>
      <c r="F1044" s="456"/>
      <c r="G1044" s="456"/>
      <c r="H1044" s="456"/>
      <c r="I1044" s="456"/>
      <c r="J1044" s="456"/>
      <c r="K1044" s="456"/>
      <c r="L1044" s="456"/>
      <c r="M1044" s="456"/>
      <c r="N1044" s="456"/>
      <c r="O1044" s="456"/>
      <c r="P1044" s="456"/>
      <c r="Q1044" s="456"/>
      <c r="R1044" s="456"/>
      <c r="S1044" s="456"/>
      <c r="T1044" s="456"/>
      <c r="U1044" s="456"/>
      <c r="V1044" s="456"/>
      <c r="W1044" s="456"/>
      <c r="X1044" s="456"/>
      <c r="Y1044" s="456"/>
      <c r="Z1044" s="456"/>
      <c r="AA1044" s="456"/>
      <c r="AB1044" s="456"/>
      <c r="AC1044" s="456"/>
      <c r="AD1044" s="456"/>
      <c r="AE1044" s="456"/>
      <c r="AF1044" s="456"/>
      <c r="AG1044" s="463"/>
    </row>
    <row r="1045" spans="2:33" ht="24.75" x14ac:dyDescent="0.6">
      <c r="C1045" s="462" t="s">
        <v>1844</v>
      </c>
      <c r="D1045" s="457">
        <f>D211+D420+D629+D839</f>
        <v>4730312851695</v>
      </c>
      <c r="E1045" s="456"/>
      <c r="F1045" s="456"/>
      <c r="G1045" s="456"/>
      <c r="H1045" s="456"/>
      <c r="I1045" s="456"/>
      <c r="J1045" s="456"/>
      <c r="K1045" s="456"/>
      <c r="L1045" s="456"/>
      <c r="M1045" s="456"/>
      <c r="N1045" s="456"/>
      <c r="O1045" s="456"/>
      <c r="P1045" s="456"/>
      <c r="Q1045" s="456"/>
      <c r="R1045" s="456"/>
      <c r="S1045" s="456"/>
      <c r="T1045" s="456"/>
      <c r="U1045" s="456"/>
      <c r="V1045" s="456"/>
      <c r="W1045" s="456"/>
      <c r="X1045" s="456"/>
      <c r="Y1045" s="456"/>
      <c r="Z1045" s="456"/>
      <c r="AA1045" s="456"/>
      <c r="AB1045" s="456"/>
      <c r="AC1045" s="456"/>
      <c r="AD1045" s="456"/>
      <c r="AE1045" s="456"/>
      <c r="AF1045" s="456"/>
      <c r="AG1045" s="463"/>
    </row>
    <row r="1046" spans="2:33" ht="24.75" x14ac:dyDescent="0.6">
      <c r="C1046" s="462" t="s">
        <v>1845</v>
      </c>
      <c r="D1046" s="457">
        <f>D212+D421+D630+D840</f>
        <v>0</v>
      </c>
      <c r="E1046" s="456"/>
      <c r="F1046" s="456"/>
      <c r="G1046" s="456"/>
      <c r="H1046" s="456"/>
      <c r="I1046" s="456"/>
      <c r="J1046" s="456"/>
      <c r="K1046" s="456"/>
      <c r="L1046" s="456"/>
      <c r="M1046" s="456"/>
      <c r="N1046" s="456"/>
      <c r="O1046" s="456"/>
      <c r="P1046" s="456"/>
      <c r="Q1046" s="456"/>
      <c r="R1046" s="456"/>
      <c r="S1046" s="456"/>
      <c r="T1046" s="456"/>
      <c r="U1046" s="456"/>
      <c r="V1046" s="456"/>
      <c r="W1046" s="456"/>
      <c r="X1046" s="456"/>
      <c r="Y1046" s="456"/>
      <c r="Z1046" s="456"/>
      <c r="AA1046" s="456"/>
      <c r="AB1046" s="456"/>
      <c r="AC1046" s="456"/>
      <c r="AD1046" s="456"/>
      <c r="AE1046" s="456"/>
      <c r="AF1046" s="456"/>
      <c r="AG1046" s="463"/>
    </row>
    <row r="1047" spans="2:33" ht="24.75" x14ac:dyDescent="0.6">
      <c r="C1047" s="462" t="s">
        <v>1846</v>
      </c>
      <c r="D1047" s="457">
        <f>D213+D422+D631+D841</f>
        <v>-35894098208716</v>
      </c>
      <c r="E1047" s="456"/>
      <c r="F1047" s="456"/>
      <c r="G1047" s="456"/>
      <c r="H1047" s="456"/>
      <c r="I1047" s="456"/>
      <c r="J1047" s="456"/>
      <c r="K1047" s="456"/>
      <c r="L1047" s="456"/>
      <c r="M1047" s="456"/>
      <c r="N1047" s="456"/>
      <c r="O1047" s="456"/>
      <c r="P1047" s="456"/>
      <c r="Q1047" s="456"/>
      <c r="R1047" s="456"/>
      <c r="S1047" s="456"/>
      <c r="T1047" s="456"/>
      <c r="U1047" s="456"/>
      <c r="V1047" s="456"/>
      <c r="W1047" s="456"/>
      <c r="X1047" s="456"/>
      <c r="Y1047" s="456"/>
      <c r="Z1047" s="456"/>
      <c r="AA1047" s="456"/>
      <c r="AB1047" s="456"/>
      <c r="AC1047" s="456"/>
      <c r="AD1047" s="456"/>
      <c r="AE1047" s="456"/>
      <c r="AF1047" s="456"/>
      <c r="AG1047" s="463"/>
    </row>
    <row r="1048" spans="2:33" ht="25.5" thickBot="1" x14ac:dyDescent="0.65">
      <c r="C1048" s="464" t="s">
        <v>1847</v>
      </c>
      <c r="D1048" s="465">
        <f>D214+D423+D632+D842</f>
        <v>-6003214631690.3086</v>
      </c>
      <c r="E1048" s="466"/>
      <c r="F1048" s="466"/>
      <c r="G1048" s="466"/>
      <c r="H1048" s="466"/>
      <c r="I1048" s="466"/>
      <c r="J1048" s="466"/>
      <c r="K1048" s="466"/>
      <c r="L1048" s="466"/>
      <c r="M1048" s="466"/>
      <c r="N1048" s="466"/>
      <c r="O1048" s="466"/>
      <c r="P1048" s="466"/>
      <c r="Q1048" s="466"/>
      <c r="R1048" s="466"/>
      <c r="S1048" s="466"/>
      <c r="T1048" s="466"/>
      <c r="U1048" s="466"/>
      <c r="V1048" s="466"/>
      <c r="W1048" s="466"/>
      <c r="X1048" s="466"/>
      <c r="Y1048" s="466"/>
      <c r="Z1048" s="466"/>
      <c r="AA1048" s="466"/>
      <c r="AB1048" s="466"/>
      <c r="AC1048" s="466"/>
      <c r="AD1048" s="466"/>
      <c r="AE1048" s="466"/>
      <c r="AF1048" s="466"/>
      <c r="AG1048" s="467"/>
    </row>
    <row r="1050" spans="2:33" ht="13.5" thickBot="1" x14ac:dyDescent="0.25"/>
    <row r="1051" spans="2:33" ht="25.5" thickBot="1" x14ac:dyDescent="0.65">
      <c r="C1051" s="485" t="s">
        <v>1849</v>
      </c>
      <c r="D1051" s="450">
        <f>D210+D419+D628+D838</f>
        <v>394361072939518.69</v>
      </c>
    </row>
    <row r="1052" spans="2:33" ht="25.5" thickBot="1" x14ac:dyDescent="0.65">
      <c r="C1052" s="485" t="s">
        <v>1850</v>
      </c>
      <c r="D1052" s="450">
        <f>D1043-D1051</f>
        <v>0</v>
      </c>
    </row>
  </sheetData>
  <mergeCells count="2386">
    <mergeCell ref="AA1033:AA1035"/>
    <mergeCell ref="AB1033:AB1035"/>
    <mergeCell ref="AC1033:AC1035"/>
    <mergeCell ref="AD1033:AD1035"/>
    <mergeCell ref="AE1033:AE1035"/>
    <mergeCell ref="I1033:I1035"/>
    <mergeCell ref="J1033:J1035"/>
    <mergeCell ref="K1033:K1035"/>
    <mergeCell ref="L1033:L1035"/>
    <mergeCell ref="M1033:M1035"/>
    <mergeCell ref="N1033:N1035"/>
    <mergeCell ref="O1033:O1035"/>
    <mergeCell ref="P1033:P1035"/>
    <mergeCell ref="Q1033:Q1035"/>
    <mergeCell ref="R1033:R1035"/>
    <mergeCell ref="S1033:S1035"/>
    <mergeCell ref="U1033:U1035"/>
    <mergeCell ref="V1033:V1035"/>
    <mergeCell ref="W1033:W1035"/>
    <mergeCell ref="X1033:X1035"/>
    <mergeCell ref="Y1033:Y1035"/>
    <mergeCell ref="Z1033:Z1035"/>
    <mergeCell ref="AB1010:AB1012"/>
    <mergeCell ref="AC1010:AC1012"/>
    <mergeCell ref="AD1010:AD1012"/>
    <mergeCell ref="AE1010:AE1012"/>
    <mergeCell ref="B1020:B1023"/>
    <mergeCell ref="C1020:C1023"/>
    <mergeCell ref="D1020:D1023"/>
    <mergeCell ref="E1020:E1023"/>
    <mergeCell ref="F1020:F1023"/>
    <mergeCell ref="G1020:R1020"/>
    <mergeCell ref="T1020:T1023"/>
    <mergeCell ref="U1020:AE1020"/>
    <mergeCell ref="Z1021:Z1023"/>
    <mergeCell ref="AA1021:AA1023"/>
    <mergeCell ref="AB1021:AB1023"/>
    <mergeCell ref="AC1021:AC1023"/>
    <mergeCell ref="AD1021:AD1023"/>
    <mergeCell ref="AE1021:AE1023"/>
    <mergeCell ref="B1032:B1035"/>
    <mergeCell ref="C1032:C1035"/>
    <mergeCell ref="D1032:D1035"/>
    <mergeCell ref="E1032:E1035"/>
    <mergeCell ref="F1032:F1035"/>
    <mergeCell ref="G1032:R1032"/>
    <mergeCell ref="AF1020:AF1023"/>
    <mergeCell ref="AG1020:AG1023"/>
    <mergeCell ref="G1021:G1023"/>
    <mergeCell ref="H1021:H1023"/>
    <mergeCell ref="I1021:I1023"/>
    <mergeCell ref="J1021:J1023"/>
    <mergeCell ref="K1021:K1023"/>
    <mergeCell ref="L1021:L1023"/>
    <mergeCell ref="M1021:M1023"/>
    <mergeCell ref="N1021:N1023"/>
    <mergeCell ref="O1021:O1023"/>
    <mergeCell ref="P1021:P1023"/>
    <mergeCell ref="Q1021:Q1023"/>
    <mergeCell ref="R1021:R1023"/>
    <mergeCell ref="S1021:S1023"/>
    <mergeCell ref="U1021:U1023"/>
    <mergeCell ref="V1021:V1023"/>
    <mergeCell ref="W1021:W1023"/>
    <mergeCell ref="X1021:X1023"/>
    <mergeCell ref="Y1021:Y1023"/>
    <mergeCell ref="T1032:T1035"/>
    <mergeCell ref="U1032:AE1032"/>
    <mergeCell ref="AF1032:AF1035"/>
    <mergeCell ref="AG1032:AG1035"/>
    <mergeCell ref="G1033:G1035"/>
    <mergeCell ref="H1033:H1035"/>
    <mergeCell ref="AD997:AD999"/>
    <mergeCell ref="AE997:AE999"/>
    <mergeCell ref="B1009:B1012"/>
    <mergeCell ref="C1009:C1012"/>
    <mergeCell ref="D1009:D1012"/>
    <mergeCell ref="E1009:E1012"/>
    <mergeCell ref="F1009:F1012"/>
    <mergeCell ref="G1009:R1009"/>
    <mergeCell ref="T1009:T1012"/>
    <mergeCell ref="U1009:AE1009"/>
    <mergeCell ref="AF1009:AF1012"/>
    <mergeCell ref="AG1009:AG1012"/>
    <mergeCell ref="G1010:G1012"/>
    <mergeCell ref="H1010:H1012"/>
    <mergeCell ref="I1010:I1012"/>
    <mergeCell ref="J1010:J1012"/>
    <mergeCell ref="K1010:K1012"/>
    <mergeCell ref="L1010:L1012"/>
    <mergeCell ref="M1010:M1012"/>
    <mergeCell ref="N1010:N1012"/>
    <mergeCell ref="O1010:O1012"/>
    <mergeCell ref="P1010:P1012"/>
    <mergeCell ref="Q1010:Q1012"/>
    <mergeCell ref="R1010:R1012"/>
    <mergeCell ref="S1010:S1012"/>
    <mergeCell ref="U1010:U1012"/>
    <mergeCell ref="V1010:V1012"/>
    <mergeCell ref="W1010:W1012"/>
    <mergeCell ref="X1010:X1012"/>
    <mergeCell ref="Y1010:Y1012"/>
    <mergeCell ref="Z1010:Z1012"/>
    <mergeCell ref="AA1010:AA1012"/>
    <mergeCell ref="B996:B999"/>
    <mergeCell ref="C996:C999"/>
    <mergeCell ref="D996:D999"/>
    <mergeCell ref="E996:E999"/>
    <mergeCell ref="F996:F999"/>
    <mergeCell ref="G996:R996"/>
    <mergeCell ref="T996:T999"/>
    <mergeCell ref="U996:AE996"/>
    <mergeCell ref="AF996:AF999"/>
    <mergeCell ref="AG996:AG999"/>
    <mergeCell ref="G997:G999"/>
    <mergeCell ref="H997:H999"/>
    <mergeCell ref="I997:I999"/>
    <mergeCell ref="J997:J999"/>
    <mergeCell ref="K997:K999"/>
    <mergeCell ref="L997:L999"/>
    <mergeCell ref="M997:M999"/>
    <mergeCell ref="N997:N999"/>
    <mergeCell ref="O997:O999"/>
    <mergeCell ref="P997:P999"/>
    <mergeCell ref="Q997:Q999"/>
    <mergeCell ref="R997:R999"/>
    <mergeCell ref="S997:S999"/>
    <mergeCell ref="U997:U999"/>
    <mergeCell ref="V997:V999"/>
    <mergeCell ref="W997:W999"/>
    <mergeCell ref="X997:X999"/>
    <mergeCell ref="Y997:Y999"/>
    <mergeCell ref="Z997:Z999"/>
    <mergeCell ref="AA997:AA999"/>
    <mergeCell ref="AB997:AB999"/>
    <mergeCell ref="AC997:AC999"/>
    <mergeCell ref="AG983:AG986"/>
    <mergeCell ref="G984:G986"/>
    <mergeCell ref="H984:H986"/>
    <mergeCell ref="I984:I986"/>
    <mergeCell ref="J984:J986"/>
    <mergeCell ref="K984:K986"/>
    <mergeCell ref="L984:L986"/>
    <mergeCell ref="M984:M986"/>
    <mergeCell ref="N984:N986"/>
    <mergeCell ref="O984:O986"/>
    <mergeCell ref="P984:P986"/>
    <mergeCell ref="Q984:Q986"/>
    <mergeCell ref="R984:R986"/>
    <mergeCell ref="S984:S986"/>
    <mergeCell ref="U984:U986"/>
    <mergeCell ref="V984:V986"/>
    <mergeCell ref="W984:W986"/>
    <mergeCell ref="X984:X986"/>
    <mergeCell ref="Y984:Y986"/>
    <mergeCell ref="Z984:Z986"/>
    <mergeCell ref="AA984:AA986"/>
    <mergeCell ref="AB984:AB986"/>
    <mergeCell ref="AC984:AC986"/>
    <mergeCell ref="AD984:AD986"/>
    <mergeCell ref="AE984:AE986"/>
    <mergeCell ref="X966:X968"/>
    <mergeCell ref="Y966:Y968"/>
    <mergeCell ref="Z966:Z968"/>
    <mergeCell ref="AA966:AA968"/>
    <mergeCell ref="AB966:AB968"/>
    <mergeCell ref="AC966:AC968"/>
    <mergeCell ref="AD966:AD968"/>
    <mergeCell ref="AE966:AE968"/>
    <mergeCell ref="B983:B986"/>
    <mergeCell ref="C983:C986"/>
    <mergeCell ref="D983:D986"/>
    <mergeCell ref="E983:E986"/>
    <mergeCell ref="F983:F986"/>
    <mergeCell ref="G983:R983"/>
    <mergeCell ref="T983:T986"/>
    <mergeCell ref="U983:AE983"/>
    <mergeCell ref="AF983:AF986"/>
    <mergeCell ref="Z949:Z951"/>
    <mergeCell ref="AA949:AA951"/>
    <mergeCell ref="AB949:AB951"/>
    <mergeCell ref="AC949:AC951"/>
    <mergeCell ref="AD949:AD951"/>
    <mergeCell ref="AE949:AE951"/>
    <mergeCell ref="B965:B968"/>
    <mergeCell ref="C965:C968"/>
    <mergeCell ref="D965:D968"/>
    <mergeCell ref="E965:E968"/>
    <mergeCell ref="F965:F968"/>
    <mergeCell ref="G965:R965"/>
    <mergeCell ref="T965:T968"/>
    <mergeCell ref="U965:AE965"/>
    <mergeCell ref="AF965:AF968"/>
    <mergeCell ref="AG965:AG968"/>
    <mergeCell ref="G966:G968"/>
    <mergeCell ref="H966:H968"/>
    <mergeCell ref="I966:I968"/>
    <mergeCell ref="J966:J968"/>
    <mergeCell ref="K966:K968"/>
    <mergeCell ref="L966:L968"/>
    <mergeCell ref="M966:M968"/>
    <mergeCell ref="N966:N968"/>
    <mergeCell ref="O966:O968"/>
    <mergeCell ref="P966:P968"/>
    <mergeCell ref="Q966:Q968"/>
    <mergeCell ref="R966:R968"/>
    <mergeCell ref="S966:S968"/>
    <mergeCell ref="U966:U968"/>
    <mergeCell ref="V966:V968"/>
    <mergeCell ref="W966:W968"/>
    <mergeCell ref="AB935:AB937"/>
    <mergeCell ref="AC935:AC937"/>
    <mergeCell ref="AD935:AD937"/>
    <mergeCell ref="AE935:AE937"/>
    <mergeCell ref="B948:B951"/>
    <mergeCell ref="C948:C951"/>
    <mergeCell ref="D948:D951"/>
    <mergeCell ref="E948:E951"/>
    <mergeCell ref="F948:F951"/>
    <mergeCell ref="G948:R948"/>
    <mergeCell ref="T948:T951"/>
    <mergeCell ref="U948:AE948"/>
    <mergeCell ref="AF948:AF951"/>
    <mergeCell ref="AG948:AG951"/>
    <mergeCell ref="G949:G951"/>
    <mergeCell ref="H949:H951"/>
    <mergeCell ref="I949:I951"/>
    <mergeCell ref="J949:J951"/>
    <mergeCell ref="K949:K951"/>
    <mergeCell ref="L949:L951"/>
    <mergeCell ref="M949:M951"/>
    <mergeCell ref="N949:N951"/>
    <mergeCell ref="O949:O951"/>
    <mergeCell ref="P949:P951"/>
    <mergeCell ref="Q949:Q951"/>
    <mergeCell ref="R949:R951"/>
    <mergeCell ref="S949:S951"/>
    <mergeCell ref="U949:U951"/>
    <mergeCell ref="V949:V951"/>
    <mergeCell ref="W949:W951"/>
    <mergeCell ref="X949:X951"/>
    <mergeCell ref="Y949:Y951"/>
    <mergeCell ref="AD921:AD923"/>
    <mergeCell ref="AE921:AE923"/>
    <mergeCell ref="B934:B937"/>
    <mergeCell ref="C934:C937"/>
    <mergeCell ref="D934:D937"/>
    <mergeCell ref="E934:E937"/>
    <mergeCell ref="F934:F937"/>
    <mergeCell ref="G934:R934"/>
    <mergeCell ref="T934:T937"/>
    <mergeCell ref="U934:AE934"/>
    <mergeCell ref="AF934:AF937"/>
    <mergeCell ref="AG934:AG937"/>
    <mergeCell ref="G935:G937"/>
    <mergeCell ref="H935:H937"/>
    <mergeCell ref="I935:I937"/>
    <mergeCell ref="J935:J937"/>
    <mergeCell ref="K935:K937"/>
    <mergeCell ref="L935:L937"/>
    <mergeCell ref="M935:M937"/>
    <mergeCell ref="N935:N937"/>
    <mergeCell ref="O935:O937"/>
    <mergeCell ref="P935:P937"/>
    <mergeCell ref="Q935:Q937"/>
    <mergeCell ref="R935:R937"/>
    <mergeCell ref="S935:S937"/>
    <mergeCell ref="U935:U937"/>
    <mergeCell ref="V935:V937"/>
    <mergeCell ref="W935:W937"/>
    <mergeCell ref="X935:X937"/>
    <mergeCell ref="Y935:Y937"/>
    <mergeCell ref="Z935:Z937"/>
    <mergeCell ref="AA935:AA937"/>
    <mergeCell ref="B920:B923"/>
    <mergeCell ref="C920:C923"/>
    <mergeCell ref="D920:D923"/>
    <mergeCell ref="E920:E923"/>
    <mergeCell ref="F920:F923"/>
    <mergeCell ref="G920:R920"/>
    <mergeCell ref="T920:T923"/>
    <mergeCell ref="U920:AE920"/>
    <mergeCell ref="AF920:AF923"/>
    <mergeCell ref="AG920:AG923"/>
    <mergeCell ref="G921:G923"/>
    <mergeCell ref="H921:H923"/>
    <mergeCell ref="I921:I923"/>
    <mergeCell ref="J921:J923"/>
    <mergeCell ref="K921:K923"/>
    <mergeCell ref="L921:L923"/>
    <mergeCell ref="M921:M923"/>
    <mergeCell ref="N921:N923"/>
    <mergeCell ref="O921:O923"/>
    <mergeCell ref="P921:P923"/>
    <mergeCell ref="Q921:Q923"/>
    <mergeCell ref="R921:R923"/>
    <mergeCell ref="S921:S923"/>
    <mergeCell ref="U921:U923"/>
    <mergeCell ref="V921:V923"/>
    <mergeCell ref="W921:W923"/>
    <mergeCell ref="X921:X923"/>
    <mergeCell ref="Y921:Y923"/>
    <mergeCell ref="Z921:Z923"/>
    <mergeCell ref="AA921:AA923"/>
    <mergeCell ref="AB921:AB923"/>
    <mergeCell ref="AC921:AC923"/>
    <mergeCell ref="AG906:AG909"/>
    <mergeCell ref="G907:G909"/>
    <mergeCell ref="H907:H909"/>
    <mergeCell ref="I907:I909"/>
    <mergeCell ref="J907:J909"/>
    <mergeCell ref="K907:K909"/>
    <mergeCell ref="L907:L909"/>
    <mergeCell ref="M907:M909"/>
    <mergeCell ref="N907:N909"/>
    <mergeCell ref="O907:O909"/>
    <mergeCell ref="P907:P909"/>
    <mergeCell ref="Q907:Q909"/>
    <mergeCell ref="R907:R909"/>
    <mergeCell ref="S907:S909"/>
    <mergeCell ref="U907:U909"/>
    <mergeCell ref="V907:V909"/>
    <mergeCell ref="W907:W909"/>
    <mergeCell ref="X907:X909"/>
    <mergeCell ref="Y907:Y909"/>
    <mergeCell ref="Z907:Z909"/>
    <mergeCell ref="AA907:AA909"/>
    <mergeCell ref="AB907:AB909"/>
    <mergeCell ref="AC907:AC909"/>
    <mergeCell ref="AD907:AD909"/>
    <mergeCell ref="AE907:AE909"/>
    <mergeCell ref="X893:X895"/>
    <mergeCell ref="Y893:Y895"/>
    <mergeCell ref="Z893:Z895"/>
    <mergeCell ref="AA893:AA895"/>
    <mergeCell ref="AB893:AB895"/>
    <mergeCell ref="AC893:AC895"/>
    <mergeCell ref="AD893:AD895"/>
    <mergeCell ref="AE893:AE895"/>
    <mergeCell ref="B906:B909"/>
    <mergeCell ref="C906:C909"/>
    <mergeCell ref="D906:D909"/>
    <mergeCell ref="E906:E909"/>
    <mergeCell ref="F906:F909"/>
    <mergeCell ref="G906:R906"/>
    <mergeCell ref="T906:T909"/>
    <mergeCell ref="U906:AE906"/>
    <mergeCell ref="AF906:AF909"/>
    <mergeCell ref="Z878:Z880"/>
    <mergeCell ref="AA878:AA880"/>
    <mergeCell ref="AB878:AB880"/>
    <mergeCell ref="AC878:AC880"/>
    <mergeCell ref="AD878:AD880"/>
    <mergeCell ref="AE878:AE880"/>
    <mergeCell ref="B892:B895"/>
    <mergeCell ref="C892:C895"/>
    <mergeCell ref="D892:D895"/>
    <mergeCell ref="E892:E895"/>
    <mergeCell ref="F892:F895"/>
    <mergeCell ref="G892:R892"/>
    <mergeCell ref="T892:T895"/>
    <mergeCell ref="U892:AE892"/>
    <mergeCell ref="AF892:AF895"/>
    <mergeCell ref="AG892:AG895"/>
    <mergeCell ref="G893:G895"/>
    <mergeCell ref="H893:H895"/>
    <mergeCell ref="I893:I895"/>
    <mergeCell ref="J893:J895"/>
    <mergeCell ref="K893:K895"/>
    <mergeCell ref="L893:L895"/>
    <mergeCell ref="M893:M895"/>
    <mergeCell ref="N893:N895"/>
    <mergeCell ref="O893:O895"/>
    <mergeCell ref="P893:P895"/>
    <mergeCell ref="Q893:Q895"/>
    <mergeCell ref="R893:R895"/>
    <mergeCell ref="S893:S895"/>
    <mergeCell ref="U893:U895"/>
    <mergeCell ref="V893:V895"/>
    <mergeCell ref="W893:W895"/>
    <mergeCell ref="AB864:AB866"/>
    <mergeCell ref="AC864:AC866"/>
    <mergeCell ref="AD864:AD866"/>
    <mergeCell ref="AE864:AE866"/>
    <mergeCell ref="B877:B880"/>
    <mergeCell ref="C877:C880"/>
    <mergeCell ref="D877:D880"/>
    <mergeCell ref="E877:E880"/>
    <mergeCell ref="F877:F880"/>
    <mergeCell ref="G877:R877"/>
    <mergeCell ref="T877:T880"/>
    <mergeCell ref="U877:AE877"/>
    <mergeCell ref="AF877:AF880"/>
    <mergeCell ref="AG877:AG880"/>
    <mergeCell ref="G878:G880"/>
    <mergeCell ref="H878:H880"/>
    <mergeCell ref="I878:I880"/>
    <mergeCell ref="J878:J880"/>
    <mergeCell ref="K878:K880"/>
    <mergeCell ref="L878:L880"/>
    <mergeCell ref="M878:M880"/>
    <mergeCell ref="N878:N880"/>
    <mergeCell ref="O878:O880"/>
    <mergeCell ref="P878:P880"/>
    <mergeCell ref="Q878:Q880"/>
    <mergeCell ref="R878:R880"/>
    <mergeCell ref="S878:S880"/>
    <mergeCell ref="U878:U880"/>
    <mergeCell ref="V878:V880"/>
    <mergeCell ref="W878:W880"/>
    <mergeCell ref="X878:X880"/>
    <mergeCell ref="Y878:Y880"/>
    <mergeCell ref="AD847:AD849"/>
    <mergeCell ref="AE847:AE849"/>
    <mergeCell ref="B863:B866"/>
    <mergeCell ref="C863:C866"/>
    <mergeCell ref="D863:D866"/>
    <mergeCell ref="E863:E866"/>
    <mergeCell ref="F863:F866"/>
    <mergeCell ref="G863:R863"/>
    <mergeCell ref="T863:T866"/>
    <mergeCell ref="U863:AE863"/>
    <mergeCell ref="AF863:AF866"/>
    <mergeCell ref="AG863:AG866"/>
    <mergeCell ref="G864:G866"/>
    <mergeCell ref="H864:H866"/>
    <mergeCell ref="I864:I866"/>
    <mergeCell ref="J864:J866"/>
    <mergeCell ref="K864:K866"/>
    <mergeCell ref="L864:L866"/>
    <mergeCell ref="M864:M866"/>
    <mergeCell ref="N864:N866"/>
    <mergeCell ref="O864:O866"/>
    <mergeCell ref="P864:P866"/>
    <mergeCell ref="Q864:Q866"/>
    <mergeCell ref="R864:R866"/>
    <mergeCell ref="S864:S866"/>
    <mergeCell ref="U864:U866"/>
    <mergeCell ref="V864:V866"/>
    <mergeCell ref="W864:W866"/>
    <mergeCell ref="X864:X866"/>
    <mergeCell ref="Y864:Y866"/>
    <mergeCell ref="Z864:Z866"/>
    <mergeCell ref="AA864:AA866"/>
    <mergeCell ref="B846:B849"/>
    <mergeCell ref="C846:C849"/>
    <mergeCell ref="D846:D849"/>
    <mergeCell ref="E846:E849"/>
    <mergeCell ref="F846:F849"/>
    <mergeCell ref="G846:R846"/>
    <mergeCell ref="T846:T849"/>
    <mergeCell ref="U846:AE846"/>
    <mergeCell ref="AF846:AF849"/>
    <mergeCell ref="AG846:AG849"/>
    <mergeCell ref="G847:G849"/>
    <mergeCell ref="H847:H849"/>
    <mergeCell ref="I847:I849"/>
    <mergeCell ref="J847:J849"/>
    <mergeCell ref="K847:K849"/>
    <mergeCell ref="L847:L849"/>
    <mergeCell ref="M847:M849"/>
    <mergeCell ref="N847:N849"/>
    <mergeCell ref="O847:O849"/>
    <mergeCell ref="P847:P849"/>
    <mergeCell ref="Q847:Q849"/>
    <mergeCell ref="R847:R849"/>
    <mergeCell ref="S847:S849"/>
    <mergeCell ref="U847:U849"/>
    <mergeCell ref="V847:V849"/>
    <mergeCell ref="W847:W849"/>
    <mergeCell ref="X847:X849"/>
    <mergeCell ref="Y847:Y849"/>
    <mergeCell ref="Z847:Z849"/>
    <mergeCell ref="AA847:AA849"/>
    <mergeCell ref="AB847:AB849"/>
    <mergeCell ref="AC847:AC849"/>
    <mergeCell ref="AF8:AF11"/>
    <mergeCell ref="AG8:AG11"/>
    <mergeCell ref="G9:G11"/>
    <mergeCell ref="H9:H11"/>
    <mergeCell ref="I9:I11"/>
    <mergeCell ref="J9:J11"/>
    <mergeCell ref="K9:K11"/>
    <mergeCell ref="B6:F6"/>
    <mergeCell ref="G6:AG6"/>
    <mergeCell ref="B8:B11"/>
    <mergeCell ref="C8:C11"/>
    <mergeCell ref="D8:D11"/>
    <mergeCell ref="E8:E11"/>
    <mergeCell ref="F8:F11"/>
    <mergeCell ref="G8:R8"/>
    <mergeCell ref="AE9:AE11"/>
    <mergeCell ref="Y9:Y11"/>
    <mergeCell ref="Z9:Z11"/>
    <mergeCell ref="AA9:AA11"/>
    <mergeCell ref="AB9:AB11"/>
    <mergeCell ref="AC9:AC11"/>
    <mergeCell ref="AD9:AD11"/>
    <mergeCell ref="R9:R11"/>
    <mergeCell ref="S9:S11"/>
    <mergeCell ref="U9:U11"/>
    <mergeCell ref="V9:V11"/>
    <mergeCell ref="W9:W11"/>
    <mergeCell ref="X9:X11"/>
    <mergeCell ref="L9:L11"/>
    <mergeCell ref="M9:M11"/>
    <mergeCell ref="N9:N11"/>
    <mergeCell ref="O9:O11"/>
    <mergeCell ref="P9:P11"/>
    <mergeCell ref="Q9:Q11"/>
    <mergeCell ref="T8:T11"/>
    <mergeCell ref="U8:AE8"/>
    <mergeCell ref="P26:P28"/>
    <mergeCell ref="Q26:Q28"/>
    <mergeCell ref="R26:R28"/>
    <mergeCell ref="S26:S28"/>
    <mergeCell ref="B25:B28"/>
    <mergeCell ref="C25:C28"/>
    <mergeCell ref="D25:D28"/>
    <mergeCell ref="E25:E28"/>
    <mergeCell ref="F25:F28"/>
    <mergeCell ref="B235:B238"/>
    <mergeCell ref="C235:C238"/>
    <mergeCell ref="D235:D238"/>
    <mergeCell ref="E235:E238"/>
    <mergeCell ref="AD219:AD221"/>
    <mergeCell ref="S219:S221"/>
    <mergeCell ref="U219:U221"/>
    <mergeCell ref="V219:V221"/>
    <mergeCell ref="W219:W221"/>
    <mergeCell ref="AA26:AA28"/>
    <mergeCell ref="AB26:AB28"/>
    <mergeCell ref="AC26:AC28"/>
    <mergeCell ref="AD26:AD28"/>
    <mergeCell ref="AE26:AE28"/>
    <mergeCell ref="B42:B45"/>
    <mergeCell ref="C42:C45"/>
    <mergeCell ref="D42:D45"/>
    <mergeCell ref="E42:E45"/>
    <mergeCell ref="F42:F45"/>
    <mergeCell ref="U26:U28"/>
    <mergeCell ref="V26:V28"/>
    <mergeCell ref="W26:W28"/>
    <mergeCell ref="X26:X28"/>
    <mergeCell ref="Y26:Y28"/>
    <mergeCell ref="Z26:Z28"/>
    <mergeCell ref="P43:P45"/>
    <mergeCell ref="Q43:Q45"/>
    <mergeCell ref="R43:R45"/>
    <mergeCell ref="P58:P60"/>
    <mergeCell ref="V58:V60"/>
    <mergeCell ref="W58:W60"/>
    <mergeCell ref="AG25:AG28"/>
    <mergeCell ref="G26:G28"/>
    <mergeCell ref="H26:H28"/>
    <mergeCell ref="I26:I28"/>
    <mergeCell ref="J26:J28"/>
    <mergeCell ref="K26:K28"/>
    <mergeCell ref="L26:L28"/>
    <mergeCell ref="M26:M28"/>
    <mergeCell ref="N26:N28"/>
    <mergeCell ref="O26:O28"/>
    <mergeCell ref="G25:R25"/>
    <mergeCell ref="T25:T28"/>
    <mergeCell ref="U25:AE25"/>
    <mergeCell ref="AF25:AF28"/>
    <mergeCell ref="AG42:AG45"/>
    <mergeCell ref="G43:G45"/>
    <mergeCell ref="H43:H45"/>
    <mergeCell ref="I43:I45"/>
    <mergeCell ref="J43:J45"/>
    <mergeCell ref="K43:K45"/>
    <mergeCell ref="L43:L45"/>
    <mergeCell ref="M43:M45"/>
    <mergeCell ref="N43:N45"/>
    <mergeCell ref="G42:R42"/>
    <mergeCell ref="T42:T45"/>
    <mergeCell ref="U42:AE42"/>
    <mergeCell ref="AF42:AF45"/>
    <mergeCell ref="O43:O45"/>
    <mergeCell ref="Z43:Z45"/>
    <mergeCell ref="AA43:AA45"/>
    <mergeCell ref="AB43:AB45"/>
    <mergeCell ref="AC43:AC45"/>
    <mergeCell ref="AD43:AD45"/>
    <mergeCell ref="AE43:AE45"/>
    <mergeCell ref="S43:S45"/>
    <mergeCell ref="U43:U45"/>
    <mergeCell ref="V43:V45"/>
    <mergeCell ref="W43:W45"/>
    <mergeCell ref="X43:X45"/>
    <mergeCell ref="Y43:Y45"/>
    <mergeCell ref="AA58:AA60"/>
    <mergeCell ref="AB58:AB60"/>
    <mergeCell ref="AC58:AC60"/>
    <mergeCell ref="AD58:AD60"/>
    <mergeCell ref="AE58:AE60"/>
    <mergeCell ref="U58:U60"/>
    <mergeCell ref="G57:R57"/>
    <mergeCell ref="T57:T60"/>
    <mergeCell ref="U57:AE57"/>
    <mergeCell ref="AF57:AF60"/>
    <mergeCell ref="AG73:AG76"/>
    <mergeCell ref="G74:G76"/>
    <mergeCell ref="H74:H76"/>
    <mergeCell ref="I74:I76"/>
    <mergeCell ref="Q58:Q60"/>
    <mergeCell ref="R58:R60"/>
    <mergeCell ref="S58:S60"/>
    <mergeCell ref="Q74:Q76"/>
    <mergeCell ref="R74:R76"/>
    <mergeCell ref="G73:R73"/>
    <mergeCell ref="T73:T76"/>
    <mergeCell ref="U74:U76"/>
    <mergeCell ref="V74:V76"/>
    <mergeCell ref="W74:W76"/>
    <mergeCell ref="X74:X76"/>
    <mergeCell ref="Y74:Y76"/>
    <mergeCell ref="B57:B60"/>
    <mergeCell ref="C57:C60"/>
    <mergeCell ref="D57:D60"/>
    <mergeCell ref="E57:E60"/>
    <mergeCell ref="F57:F60"/>
    <mergeCell ref="Z74:Z76"/>
    <mergeCell ref="AA74:AA76"/>
    <mergeCell ref="AB74:AB76"/>
    <mergeCell ref="AC74:AC76"/>
    <mergeCell ref="AD74:AD76"/>
    <mergeCell ref="X58:X60"/>
    <mergeCell ref="Y58:Y60"/>
    <mergeCell ref="Z58:Z60"/>
    <mergeCell ref="AG57:AG60"/>
    <mergeCell ref="G58:G60"/>
    <mergeCell ref="H58:H60"/>
    <mergeCell ref="I58:I60"/>
    <mergeCell ref="J58:J60"/>
    <mergeCell ref="K58:K60"/>
    <mergeCell ref="L58:L60"/>
    <mergeCell ref="M58:M60"/>
    <mergeCell ref="N58:N60"/>
    <mergeCell ref="O58:O60"/>
    <mergeCell ref="J74:J76"/>
    <mergeCell ref="K74:K76"/>
    <mergeCell ref="L74:L76"/>
    <mergeCell ref="M74:M76"/>
    <mergeCell ref="N74:N76"/>
    <mergeCell ref="U73:AE73"/>
    <mergeCell ref="AF73:AF76"/>
    <mergeCell ref="AE74:AE76"/>
    <mergeCell ref="S74:S76"/>
    <mergeCell ref="S88:S90"/>
    <mergeCell ref="B73:B76"/>
    <mergeCell ref="C73:C76"/>
    <mergeCell ref="D73:D76"/>
    <mergeCell ref="E73:E76"/>
    <mergeCell ref="F73:F76"/>
    <mergeCell ref="U88:U90"/>
    <mergeCell ref="V88:V90"/>
    <mergeCell ref="W88:W90"/>
    <mergeCell ref="X88:X90"/>
    <mergeCell ref="Y88:Y90"/>
    <mergeCell ref="Z88:Z90"/>
    <mergeCell ref="B87:B90"/>
    <mergeCell ref="C87:C90"/>
    <mergeCell ref="D87:D90"/>
    <mergeCell ref="E87:E90"/>
    <mergeCell ref="F87:F90"/>
    <mergeCell ref="O74:O76"/>
    <mergeCell ref="P74:P76"/>
    <mergeCell ref="AB116:AB118"/>
    <mergeCell ref="AC116:AC118"/>
    <mergeCell ref="AG87:AG90"/>
    <mergeCell ref="G88:G90"/>
    <mergeCell ref="H88:H90"/>
    <mergeCell ref="I88:I90"/>
    <mergeCell ref="J88:J90"/>
    <mergeCell ref="K88:K90"/>
    <mergeCell ref="L88:L90"/>
    <mergeCell ref="M88:M90"/>
    <mergeCell ref="N88:N90"/>
    <mergeCell ref="O88:O90"/>
    <mergeCell ref="G87:R87"/>
    <mergeCell ref="T87:T90"/>
    <mergeCell ref="U87:AE87"/>
    <mergeCell ref="AF87:AF90"/>
    <mergeCell ref="U101:AE101"/>
    <mergeCell ref="AG115:AG118"/>
    <mergeCell ref="G116:G118"/>
    <mergeCell ref="H116:H118"/>
    <mergeCell ref="I116:I118"/>
    <mergeCell ref="J116:J118"/>
    <mergeCell ref="AF115:AF118"/>
    <mergeCell ref="Z102:Z104"/>
    <mergeCell ref="AA88:AA90"/>
    <mergeCell ref="AB88:AB90"/>
    <mergeCell ref="AC88:AC90"/>
    <mergeCell ref="AD88:AD90"/>
    <mergeCell ref="AE88:AE90"/>
    <mergeCell ref="P88:P90"/>
    <mergeCell ref="Q88:Q90"/>
    <mergeCell ref="R88:R90"/>
    <mergeCell ref="AA102:AA104"/>
    <mergeCell ref="AB102:AB104"/>
    <mergeCell ref="B101:B104"/>
    <mergeCell ref="C101:C104"/>
    <mergeCell ref="D101:D104"/>
    <mergeCell ref="E101:E104"/>
    <mergeCell ref="F101:F104"/>
    <mergeCell ref="U116:U118"/>
    <mergeCell ref="V116:V118"/>
    <mergeCell ref="W116:W118"/>
    <mergeCell ref="X116:X118"/>
    <mergeCell ref="Y116:Y118"/>
    <mergeCell ref="Z116:Z118"/>
    <mergeCell ref="B115:B118"/>
    <mergeCell ref="C115:C118"/>
    <mergeCell ref="D115:D118"/>
    <mergeCell ref="E115:E118"/>
    <mergeCell ref="F115:F118"/>
    <mergeCell ref="U102:U104"/>
    <mergeCell ref="V102:V104"/>
    <mergeCell ref="W102:W104"/>
    <mergeCell ref="X102:X104"/>
    <mergeCell ref="Y102:Y104"/>
    <mergeCell ref="K116:K118"/>
    <mergeCell ref="L116:L118"/>
    <mergeCell ref="M116:M118"/>
    <mergeCell ref="N116:N118"/>
    <mergeCell ref="O116:O118"/>
    <mergeCell ref="G115:R115"/>
    <mergeCell ref="T115:T118"/>
    <mergeCell ref="U115:AE115"/>
    <mergeCell ref="AA116:AA118"/>
    <mergeCell ref="U133:U135"/>
    <mergeCell ref="V133:V135"/>
    <mergeCell ref="W133:W135"/>
    <mergeCell ref="X133:X135"/>
    <mergeCell ref="Y133:Y135"/>
    <mergeCell ref="AE151:AE153"/>
    <mergeCell ref="N133:N135"/>
    <mergeCell ref="U150:AE150"/>
    <mergeCell ref="AD116:AD118"/>
    <mergeCell ref="AE116:AE118"/>
    <mergeCell ref="G133:G135"/>
    <mergeCell ref="H133:H135"/>
    <mergeCell ref="N102:N104"/>
    <mergeCell ref="AG101:AG104"/>
    <mergeCell ref="G102:G104"/>
    <mergeCell ref="H102:H104"/>
    <mergeCell ref="I102:I104"/>
    <mergeCell ref="AF101:AF104"/>
    <mergeCell ref="O102:O104"/>
    <mergeCell ref="P102:P104"/>
    <mergeCell ref="Q102:Q104"/>
    <mergeCell ref="R102:R104"/>
    <mergeCell ref="P116:P118"/>
    <mergeCell ref="Q116:Q118"/>
    <mergeCell ref="R116:R118"/>
    <mergeCell ref="S116:S118"/>
    <mergeCell ref="J102:J104"/>
    <mergeCell ref="K102:K104"/>
    <mergeCell ref="L102:L104"/>
    <mergeCell ref="M102:M104"/>
    <mergeCell ref="G101:R101"/>
    <mergeCell ref="T101:T104"/>
    <mergeCell ref="G151:G153"/>
    <mergeCell ref="H151:H153"/>
    <mergeCell ref="I151:I153"/>
    <mergeCell ref="J151:J153"/>
    <mergeCell ref="K151:K153"/>
    <mergeCell ref="L151:L153"/>
    <mergeCell ref="M151:M153"/>
    <mergeCell ref="N151:N153"/>
    <mergeCell ref="O151:O153"/>
    <mergeCell ref="G150:R150"/>
    <mergeCell ref="T150:T153"/>
    <mergeCell ref="AF150:AF153"/>
    <mergeCell ref="AC102:AC104"/>
    <mergeCell ref="AD102:AD104"/>
    <mergeCell ref="AE102:AE104"/>
    <mergeCell ref="S102:S104"/>
    <mergeCell ref="B132:B135"/>
    <mergeCell ref="C132:C135"/>
    <mergeCell ref="D132:D135"/>
    <mergeCell ref="E132:E135"/>
    <mergeCell ref="F132:F135"/>
    <mergeCell ref="U151:U153"/>
    <mergeCell ref="V151:V153"/>
    <mergeCell ref="W151:W153"/>
    <mergeCell ref="X151:X153"/>
    <mergeCell ref="Y151:Y153"/>
    <mergeCell ref="Z151:Z153"/>
    <mergeCell ref="B150:B153"/>
    <mergeCell ref="C150:C153"/>
    <mergeCell ref="D150:D153"/>
    <mergeCell ref="E150:E153"/>
    <mergeCell ref="F150:F153"/>
    <mergeCell ref="Z133:Z135"/>
    <mergeCell ref="AA133:AA135"/>
    <mergeCell ref="AB133:AB135"/>
    <mergeCell ref="AC133:AC135"/>
    <mergeCell ref="AD133:AD135"/>
    <mergeCell ref="AE133:AE135"/>
    <mergeCell ref="S133:S135"/>
    <mergeCell ref="AA151:AA153"/>
    <mergeCell ref="AB151:AB153"/>
    <mergeCell ref="AC151:AC153"/>
    <mergeCell ref="AD151:AD153"/>
    <mergeCell ref="N164:N166"/>
    <mergeCell ref="AG163:AG166"/>
    <mergeCell ref="AG132:AG135"/>
    <mergeCell ref="AG150:AG153"/>
    <mergeCell ref="I133:I135"/>
    <mergeCell ref="AF132:AF135"/>
    <mergeCell ref="O133:O135"/>
    <mergeCell ref="P133:P135"/>
    <mergeCell ref="Q133:Q135"/>
    <mergeCell ref="R133:R135"/>
    <mergeCell ref="P151:P153"/>
    <mergeCell ref="Q151:Q153"/>
    <mergeCell ref="R151:R153"/>
    <mergeCell ref="S151:S153"/>
    <mergeCell ref="J133:J135"/>
    <mergeCell ref="K133:K135"/>
    <mergeCell ref="L133:L135"/>
    <mergeCell ref="M133:M135"/>
    <mergeCell ref="G132:R132"/>
    <mergeCell ref="T132:T135"/>
    <mergeCell ref="U132:AE132"/>
    <mergeCell ref="H164:H166"/>
    <mergeCell ref="I164:I166"/>
    <mergeCell ref="G163:R163"/>
    <mergeCell ref="T163:T166"/>
    <mergeCell ref="U163:AE163"/>
    <mergeCell ref="AF163:AF166"/>
    <mergeCell ref="O164:O166"/>
    <mergeCell ref="P164:P166"/>
    <mergeCell ref="Q164:Q166"/>
    <mergeCell ref="R164:R166"/>
    <mergeCell ref="P177:P179"/>
    <mergeCell ref="Q177:Q179"/>
    <mergeCell ref="R177:R179"/>
    <mergeCell ref="S177:S179"/>
    <mergeCell ref="X164:X166"/>
    <mergeCell ref="Y164:Y166"/>
    <mergeCell ref="AA177:AA179"/>
    <mergeCell ref="AB177:AB179"/>
    <mergeCell ref="AC177:AC179"/>
    <mergeCell ref="AD177:AD179"/>
    <mergeCell ref="AE177:AE179"/>
    <mergeCell ref="J164:J166"/>
    <mergeCell ref="K164:K166"/>
    <mergeCell ref="L164:L166"/>
    <mergeCell ref="M164:M166"/>
    <mergeCell ref="S164:S166"/>
    <mergeCell ref="U164:U166"/>
    <mergeCell ref="V164:V166"/>
    <mergeCell ref="W164:W166"/>
    <mergeCell ref="G177:G179"/>
    <mergeCell ref="L177:L179"/>
    <mergeCell ref="M177:M179"/>
    <mergeCell ref="AG176:AG179"/>
    <mergeCell ref="H177:H179"/>
    <mergeCell ref="I177:I179"/>
    <mergeCell ref="J177:J179"/>
    <mergeCell ref="K177:K179"/>
    <mergeCell ref="B163:B166"/>
    <mergeCell ref="C163:C166"/>
    <mergeCell ref="D163:D166"/>
    <mergeCell ref="E163:E166"/>
    <mergeCell ref="F163:F166"/>
    <mergeCell ref="U177:U179"/>
    <mergeCell ref="V177:V179"/>
    <mergeCell ref="W177:W179"/>
    <mergeCell ref="X177:X179"/>
    <mergeCell ref="Y177:Y179"/>
    <mergeCell ref="Z177:Z179"/>
    <mergeCell ref="AG187:AG190"/>
    <mergeCell ref="G188:G190"/>
    <mergeCell ref="H188:H190"/>
    <mergeCell ref="I188:I190"/>
    <mergeCell ref="B176:B179"/>
    <mergeCell ref="C176:C179"/>
    <mergeCell ref="D176:D179"/>
    <mergeCell ref="E176:E179"/>
    <mergeCell ref="F176:F179"/>
    <mergeCell ref="Z164:Z166"/>
    <mergeCell ref="AA164:AA166"/>
    <mergeCell ref="AB164:AB166"/>
    <mergeCell ref="AC164:AC166"/>
    <mergeCell ref="AD164:AD166"/>
    <mergeCell ref="AE164:AE166"/>
    <mergeCell ref="G164:G166"/>
    <mergeCell ref="N177:N179"/>
    <mergeCell ref="O177:O179"/>
    <mergeCell ref="G176:R176"/>
    <mergeCell ref="T176:T179"/>
    <mergeCell ref="U176:AE176"/>
    <mergeCell ref="AF176:AF179"/>
    <mergeCell ref="B218:B221"/>
    <mergeCell ref="C218:C221"/>
    <mergeCell ref="D218:D221"/>
    <mergeCell ref="E218:E221"/>
    <mergeCell ref="F218:F221"/>
    <mergeCell ref="Z188:Z190"/>
    <mergeCell ref="AA188:AA190"/>
    <mergeCell ref="AB188:AB190"/>
    <mergeCell ref="AC188:AC190"/>
    <mergeCell ref="AD188:AD190"/>
    <mergeCell ref="AE188:AE190"/>
    <mergeCell ref="S188:S190"/>
    <mergeCell ref="U188:U190"/>
    <mergeCell ref="V188:V190"/>
    <mergeCell ref="W188:W190"/>
    <mergeCell ref="X188:X190"/>
    <mergeCell ref="Y188:Y190"/>
    <mergeCell ref="G218:R218"/>
    <mergeCell ref="T218:T221"/>
    <mergeCell ref="U218:AE218"/>
    <mergeCell ref="AF218:AF221"/>
    <mergeCell ref="O219:O221"/>
    <mergeCell ref="P219:P221"/>
    <mergeCell ref="Q219:Q221"/>
    <mergeCell ref="B187:B190"/>
    <mergeCell ref="C187:C190"/>
    <mergeCell ref="D187:D190"/>
    <mergeCell ref="E187:E190"/>
    <mergeCell ref="F187:F190"/>
    <mergeCell ref="K219:K221"/>
    <mergeCell ref="L219:L221"/>
    <mergeCell ref="M219:M221"/>
    <mergeCell ref="N219:N221"/>
    <mergeCell ref="J188:J190"/>
    <mergeCell ref="K188:K190"/>
    <mergeCell ref="L188:L190"/>
    <mergeCell ref="M188:M190"/>
    <mergeCell ref="N188:N190"/>
    <mergeCell ref="G187:R187"/>
    <mergeCell ref="C199:C202"/>
    <mergeCell ref="D199:D202"/>
    <mergeCell ref="E199:E202"/>
    <mergeCell ref="F199:F202"/>
    <mergeCell ref="K200:K202"/>
    <mergeCell ref="L200:L202"/>
    <mergeCell ref="M200:M202"/>
    <mergeCell ref="N200:N202"/>
    <mergeCell ref="O200:O202"/>
    <mergeCell ref="G199:R199"/>
    <mergeCell ref="R219:R221"/>
    <mergeCell ref="B199:B202"/>
    <mergeCell ref="AE219:AE221"/>
    <mergeCell ref="X219:X221"/>
    <mergeCell ref="Y219:Y221"/>
    <mergeCell ref="Z219:Z221"/>
    <mergeCell ref="AA219:AA221"/>
    <mergeCell ref="AB219:AB221"/>
    <mergeCell ref="AC219:AC221"/>
    <mergeCell ref="AG218:AG221"/>
    <mergeCell ref="G219:G221"/>
    <mergeCell ref="H219:H221"/>
    <mergeCell ref="I219:I221"/>
    <mergeCell ref="J219:J221"/>
    <mergeCell ref="P236:P238"/>
    <mergeCell ref="Q236:Q238"/>
    <mergeCell ref="T187:T190"/>
    <mergeCell ref="U187:AE187"/>
    <mergeCell ref="AA200:AA202"/>
    <mergeCell ref="AB200:AB202"/>
    <mergeCell ref="AC200:AC202"/>
    <mergeCell ref="AD200:AD202"/>
    <mergeCell ref="AE200:AE202"/>
    <mergeCell ref="AF187:AF190"/>
    <mergeCell ref="O188:O190"/>
    <mergeCell ref="P188:P190"/>
    <mergeCell ref="Q188:Q190"/>
    <mergeCell ref="R188:R190"/>
    <mergeCell ref="X200:X202"/>
    <mergeCell ref="Y200:Y202"/>
    <mergeCell ref="Z200:Z202"/>
    <mergeCell ref="AG199:AG202"/>
    <mergeCell ref="G200:G202"/>
    <mergeCell ref="AA236:AA238"/>
    <mergeCell ref="AB236:AB238"/>
    <mergeCell ref="AC236:AC238"/>
    <mergeCell ref="AD236:AD238"/>
    <mergeCell ref="AE236:AE238"/>
    <mergeCell ref="Y236:Y238"/>
    <mergeCell ref="Z236:Z238"/>
    <mergeCell ref="AG235:AG238"/>
    <mergeCell ref="G236:G238"/>
    <mergeCell ref="H236:H238"/>
    <mergeCell ref="I236:I238"/>
    <mergeCell ref="J236:J238"/>
    <mergeCell ref="K236:K238"/>
    <mergeCell ref="L236:L238"/>
    <mergeCell ref="M236:M238"/>
    <mergeCell ref="K253:K255"/>
    <mergeCell ref="L253:L255"/>
    <mergeCell ref="N236:N238"/>
    <mergeCell ref="O236:O238"/>
    <mergeCell ref="M253:M255"/>
    <mergeCell ref="N253:N255"/>
    <mergeCell ref="B252:B255"/>
    <mergeCell ref="C252:C255"/>
    <mergeCell ref="D252:D255"/>
    <mergeCell ref="E252:E255"/>
    <mergeCell ref="F252:F255"/>
    <mergeCell ref="R236:R238"/>
    <mergeCell ref="S236:S238"/>
    <mergeCell ref="U236:U238"/>
    <mergeCell ref="V236:V238"/>
    <mergeCell ref="W236:W238"/>
    <mergeCell ref="X236:X238"/>
    <mergeCell ref="AF235:AF238"/>
    <mergeCell ref="Z253:Z255"/>
    <mergeCell ref="AA253:AA255"/>
    <mergeCell ref="AB253:AB255"/>
    <mergeCell ref="AC253:AC255"/>
    <mergeCell ref="AD253:AD255"/>
    <mergeCell ref="AE253:AE255"/>
    <mergeCell ref="S253:S255"/>
    <mergeCell ref="U253:U255"/>
    <mergeCell ref="V253:V255"/>
    <mergeCell ref="W253:W255"/>
    <mergeCell ref="X253:X255"/>
    <mergeCell ref="Y253:Y255"/>
    <mergeCell ref="G252:R252"/>
    <mergeCell ref="T252:T255"/>
    <mergeCell ref="U252:AE252"/>
    <mergeCell ref="AF252:AF255"/>
    <mergeCell ref="F235:F238"/>
    <mergeCell ref="G235:R235"/>
    <mergeCell ref="T235:T238"/>
    <mergeCell ref="U235:AE235"/>
    <mergeCell ref="AG267:AG270"/>
    <mergeCell ref="G268:G270"/>
    <mergeCell ref="H268:H270"/>
    <mergeCell ref="I268:I270"/>
    <mergeCell ref="J268:J270"/>
    <mergeCell ref="K268:K270"/>
    <mergeCell ref="L268:L270"/>
    <mergeCell ref="M268:M270"/>
    <mergeCell ref="N268:N270"/>
    <mergeCell ref="O268:O270"/>
    <mergeCell ref="AF267:AF270"/>
    <mergeCell ref="P268:P270"/>
    <mergeCell ref="Q268:Q270"/>
    <mergeCell ref="R268:R270"/>
    <mergeCell ref="S268:S270"/>
    <mergeCell ref="AG252:AG255"/>
    <mergeCell ref="G253:G255"/>
    <mergeCell ref="H253:H255"/>
    <mergeCell ref="I253:I255"/>
    <mergeCell ref="J253:J255"/>
    <mergeCell ref="O253:O255"/>
    <mergeCell ref="P253:P255"/>
    <mergeCell ref="Q253:Q255"/>
    <mergeCell ref="R253:R255"/>
    <mergeCell ref="G267:R267"/>
    <mergeCell ref="T267:T270"/>
    <mergeCell ref="U267:AE267"/>
    <mergeCell ref="T297:T300"/>
    <mergeCell ref="U297:AE297"/>
    <mergeCell ref="G311:R311"/>
    <mergeCell ref="Y284:Y286"/>
    <mergeCell ref="T311:T314"/>
    <mergeCell ref="AA298:AA300"/>
    <mergeCell ref="AB298:AB300"/>
    <mergeCell ref="G283:R283"/>
    <mergeCell ref="T283:T286"/>
    <mergeCell ref="U283:AE283"/>
    <mergeCell ref="AF283:AF286"/>
    <mergeCell ref="O284:O286"/>
    <mergeCell ref="P284:P286"/>
    <mergeCell ref="Q284:Q286"/>
    <mergeCell ref="R284:R286"/>
    <mergeCell ref="AA268:AA270"/>
    <mergeCell ref="AB268:AB270"/>
    <mergeCell ref="AC268:AC270"/>
    <mergeCell ref="AD268:AD270"/>
    <mergeCell ref="AE268:AE270"/>
    <mergeCell ref="AA284:AA286"/>
    <mergeCell ref="AB284:AB286"/>
    <mergeCell ref="AC284:AC286"/>
    <mergeCell ref="AD284:AD286"/>
    <mergeCell ref="AE284:AE286"/>
    <mergeCell ref="AF297:AF300"/>
    <mergeCell ref="M298:M300"/>
    <mergeCell ref="N298:N300"/>
    <mergeCell ref="O298:O300"/>
    <mergeCell ref="P312:P314"/>
    <mergeCell ref="P298:P300"/>
    <mergeCell ref="AC298:AC300"/>
    <mergeCell ref="B283:B286"/>
    <mergeCell ref="C283:C286"/>
    <mergeCell ref="D283:D286"/>
    <mergeCell ref="E283:E286"/>
    <mergeCell ref="F283:F286"/>
    <mergeCell ref="U268:U270"/>
    <mergeCell ref="V268:V270"/>
    <mergeCell ref="W268:W270"/>
    <mergeCell ref="X268:X270"/>
    <mergeCell ref="Y268:Y270"/>
    <mergeCell ref="Z268:Z270"/>
    <mergeCell ref="B267:B270"/>
    <mergeCell ref="C267:C270"/>
    <mergeCell ref="D267:D270"/>
    <mergeCell ref="E267:E270"/>
    <mergeCell ref="F267:F270"/>
    <mergeCell ref="Z284:Z286"/>
    <mergeCell ref="S284:S286"/>
    <mergeCell ref="U284:U286"/>
    <mergeCell ref="V284:V286"/>
    <mergeCell ref="W284:W286"/>
    <mergeCell ref="X284:X286"/>
    <mergeCell ref="AD298:AD300"/>
    <mergeCell ref="AE298:AE300"/>
    <mergeCell ref="AA312:AA314"/>
    <mergeCell ref="AB312:AB314"/>
    <mergeCell ref="AC312:AC314"/>
    <mergeCell ref="AD312:AD314"/>
    <mergeCell ref="AE312:AE314"/>
    <mergeCell ref="AG283:AG286"/>
    <mergeCell ref="G284:G286"/>
    <mergeCell ref="H284:H286"/>
    <mergeCell ref="I284:I286"/>
    <mergeCell ref="J284:J286"/>
    <mergeCell ref="K284:K286"/>
    <mergeCell ref="L284:L286"/>
    <mergeCell ref="M284:M286"/>
    <mergeCell ref="N284:N286"/>
    <mergeCell ref="AG297:AG300"/>
    <mergeCell ref="G298:G300"/>
    <mergeCell ref="H298:H300"/>
    <mergeCell ref="I298:I300"/>
    <mergeCell ref="J298:J300"/>
    <mergeCell ref="K298:K300"/>
    <mergeCell ref="L298:L300"/>
    <mergeCell ref="U311:AE311"/>
    <mergeCell ref="AF311:AF314"/>
    <mergeCell ref="O312:O314"/>
    <mergeCell ref="AG311:AG314"/>
    <mergeCell ref="K312:K314"/>
    <mergeCell ref="Q298:Q300"/>
    <mergeCell ref="R298:R300"/>
    <mergeCell ref="S298:S300"/>
    <mergeCell ref="L312:L314"/>
    <mergeCell ref="AF342:AF345"/>
    <mergeCell ref="AG342:AG345"/>
    <mergeCell ref="Q312:Q314"/>
    <mergeCell ref="R312:R314"/>
    <mergeCell ref="T325:T328"/>
    <mergeCell ref="U325:AE325"/>
    <mergeCell ref="B311:B314"/>
    <mergeCell ref="C311:C314"/>
    <mergeCell ref="D311:D314"/>
    <mergeCell ref="E311:E314"/>
    <mergeCell ref="F311:F314"/>
    <mergeCell ref="U298:U300"/>
    <mergeCell ref="V298:V300"/>
    <mergeCell ref="W298:W300"/>
    <mergeCell ref="X298:X300"/>
    <mergeCell ref="Y298:Y300"/>
    <mergeCell ref="Z298:Z300"/>
    <mergeCell ref="B297:B300"/>
    <mergeCell ref="C297:C300"/>
    <mergeCell ref="D297:D300"/>
    <mergeCell ref="E297:E300"/>
    <mergeCell ref="F297:F300"/>
    <mergeCell ref="Z312:Z314"/>
    <mergeCell ref="S312:S314"/>
    <mergeCell ref="U312:U314"/>
    <mergeCell ref="V312:V314"/>
    <mergeCell ref="W312:W314"/>
    <mergeCell ref="X312:X314"/>
    <mergeCell ref="Y312:Y314"/>
    <mergeCell ref="G297:R297"/>
    <mergeCell ref="AA326:AA328"/>
    <mergeCell ref="AC326:AC328"/>
    <mergeCell ref="M312:M314"/>
    <mergeCell ref="N312:N314"/>
    <mergeCell ref="AG325:AG328"/>
    <mergeCell ref="G326:G328"/>
    <mergeCell ref="H326:H328"/>
    <mergeCell ref="I326:I328"/>
    <mergeCell ref="J326:J328"/>
    <mergeCell ref="K326:K328"/>
    <mergeCell ref="L326:L328"/>
    <mergeCell ref="M326:M328"/>
    <mergeCell ref="N326:N328"/>
    <mergeCell ref="O326:O328"/>
    <mergeCell ref="AF325:AF328"/>
    <mergeCell ref="P326:P328"/>
    <mergeCell ref="Q326:Q328"/>
    <mergeCell ref="R326:R328"/>
    <mergeCell ref="S326:S328"/>
    <mergeCell ref="AD326:AD328"/>
    <mergeCell ref="AB326:AB328"/>
    <mergeCell ref="G312:G314"/>
    <mergeCell ref="H312:H314"/>
    <mergeCell ref="I312:I314"/>
    <mergeCell ref="J312:J314"/>
    <mergeCell ref="B342:B345"/>
    <mergeCell ref="C342:C345"/>
    <mergeCell ref="D342:D345"/>
    <mergeCell ref="E342:E345"/>
    <mergeCell ref="F342:F345"/>
    <mergeCell ref="U326:U328"/>
    <mergeCell ref="V326:V328"/>
    <mergeCell ref="W326:W328"/>
    <mergeCell ref="X326:X328"/>
    <mergeCell ref="Y326:Y328"/>
    <mergeCell ref="Z326:Z328"/>
    <mergeCell ref="B325:B328"/>
    <mergeCell ref="C325:C328"/>
    <mergeCell ref="D325:D328"/>
    <mergeCell ref="E325:E328"/>
    <mergeCell ref="F325:F328"/>
    <mergeCell ref="Z343:Z345"/>
    <mergeCell ref="S343:S345"/>
    <mergeCell ref="U343:U345"/>
    <mergeCell ref="V343:V345"/>
    <mergeCell ref="W343:W345"/>
    <mergeCell ref="X343:X345"/>
    <mergeCell ref="Y343:Y345"/>
    <mergeCell ref="G325:R325"/>
    <mergeCell ref="G342:R342"/>
    <mergeCell ref="T342:T345"/>
    <mergeCell ref="U342:AE342"/>
    <mergeCell ref="O343:O345"/>
    <mergeCell ref="P343:P345"/>
    <mergeCell ref="Q343:Q345"/>
    <mergeCell ref="R343:R345"/>
    <mergeCell ref="AE326:AE328"/>
    <mergeCell ref="AG360:AG363"/>
    <mergeCell ref="G361:G363"/>
    <mergeCell ref="H361:H363"/>
    <mergeCell ref="I361:I363"/>
    <mergeCell ref="J361:J363"/>
    <mergeCell ref="K361:K363"/>
    <mergeCell ref="L361:L363"/>
    <mergeCell ref="M361:M363"/>
    <mergeCell ref="N361:N363"/>
    <mergeCell ref="O361:O363"/>
    <mergeCell ref="AF360:AF363"/>
    <mergeCell ref="P361:P363"/>
    <mergeCell ref="Q361:Q363"/>
    <mergeCell ref="R361:R363"/>
    <mergeCell ref="S361:S363"/>
    <mergeCell ref="U361:U363"/>
    <mergeCell ref="V361:V363"/>
    <mergeCell ref="T360:T363"/>
    <mergeCell ref="U360:AE360"/>
    <mergeCell ref="U373:AE373"/>
    <mergeCell ref="O374:O376"/>
    <mergeCell ref="P374:P376"/>
    <mergeCell ref="Q374:Q376"/>
    <mergeCell ref="R374:R376"/>
    <mergeCell ref="AA361:AA363"/>
    <mergeCell ref="AB361:AB363"/>
    <mergeCell ref="AC361:AC363"/>
    <mergeCell ref="AD361:AD363"/>
    <mergeCell ref="AE361:AE363"/>
    <mergeCell ref="AE374:AE376"/>
    <mergeCell ref="G343:G345"/>
    <mergeCell ref="H343:H345"/>
    <mergeCell ref="I343:I345"/>
    <mergeCell ref="J343:J345"/>
    <mergeCell ref="K343:K345"/>
    <mergeCell ref="L343:L345"/>
    <mergeCell ref="M343:M345"/>
    <mergeCell ref="N343:N345"/>
    <mergeCell ref="W361:W363"/>
    <mergeCell ref="X361:X363"/>
    <mergeCell ref="Y361:Y363"/>
    <mergeCell ref="Z361:Z363"/>
    <mergeCell ref="AA343:AA345"/>
    <mergeCell ref="AB343:AB345"/>
    <mergeCell ref="AC343:AC345"/>
    <mergeCell ref="AD343:AD345"/>
    <mergeCell ref="AE343:AE345"/>
    <mergeCell ref="B360:B363"/>
    <mergeCell ref="C360:C363"/>
    <mergeCell ref="D360:D363"/>
    <mergeCell ref="E360:E363"/>
    <mergeCell ref="F360:F363"/>
    <mergeCell ref="G360:R360"/>
    <mergeCell ref="AG373:AG376"/>
    <mergeCell ref="G374:G376"/>
    <mergeCell ref="H374:H376"/>
    <mergeCell ref="I374:I376"/>
    <mergeCell ref="J374:J376"/>
    <mergeCell ref="K374:K376"/>
    <mergeCell ref="L374:L376"/>
    <mergeCell ref="M374:M376"/>
    <mergeCell ref="N374:N376"/>
    <mergeCell ref="AG386:AG389"/>
    <mergeCell ref="G387:G389"/>
    <mergeCell ref="H387:H389"/>
    <mergeCell ref="I387:I389"/>
    <mergeCell ref="J387:J389"/>
    <mergeCell ref="K387:K389"/>
    <mergeCell ref="L387:L389"/>
    <mergeCell ref="M387:M389"/>
    <mergeCell ref="N387:N389"/>
    <mergeCell ref="O387:O389"/>
    <mergeCell ref="AF386:AF389"/>
    <mergeCell ref="P387:P389"/>
    <mergeCell ref="Q387:Q389"/>
    <mergeCell ref="R387:R389"/>
    <mergeCell ref="S387:S389"/>
    <mergeCell ref="AF373:AF376"/>
    <mergeCell ref="S374:S376"/>
    <mergeCell ref="AG397:AG400"/>
    <mergeCell ref="G398:G400"/>
    <mergeCell ref="H398:H400"/>
    <mergeCell ref="I398:I400"/>
    <mergeCell ref="AF397:AF400"/>
    <mergeCell ref="K398:K400"/>
    <mergeCell ref="L398:L400"/>
    <mergeCell ref="M398:M400"/>
    <mergeCell ref="N398:N400"/>
    <mergeCell ref="AD387:AD389"/>
    <mergeCell ref="AE387:AE389"/>
    <mergeCell ref="B7:F7"/>
    <mergeCell ref="B217:F217"/>
    <mergeCell ref="B409:B412"/>
    <mergeCell ref="C409:C412"/>
    <mergeCell ref="D409:D412"/>
    <mergeCell ref="E409:E412"/>
    <mergeCell ref="F409:F412"/>
    <mergeCell ref="Z398:Z400"/>
    <mergeCell ref="AA398:AA400"/>
    <mergeCell ref="AB398:AB400"/>
    <mergeCell ref="AC398:AC400"/>
    <mergeCell ref="AD398:AD400"/>
    <mergeCell ref="AE398:AE400"/>
    <mergeCell ref="S398:S400"/>
    <mergeCell ref="U398:U400"/>
    <mergeCell ref="V398:V400"/>
    <mergeCell ref="W398:W400"/>
    <mergeCell ref="X398:X400"/>
    <mergeCell ref="Y398:Y400"/>
    <mergeCell ref="AA387:AA389"/>
    <mergeCell ref="AB387:AB389"/>
    <mergeCell ref="G410:G412"/>
    <mergeCell ref="H410:H412"/>
    <mergeCell ref="I410:I412"/>
    <mergeCell ref="J410:J412"/>
    <mergeCell ref="K410:K412"/>
    <mergeCell ref="L410:L412"/>
    <mergeCell ref="M410:M412"/>
    <mergeCell ref="N410:N412"/>
    <mergeCell ref="G409:R409"/>
    <mergeCell ref="T409:T412"/>
    <mergeCell ref="U409:AE409"/>
    <mergeCell ref="AF409:AF412"/>
    <mergeCell ref="O410:O412"/>
    <mergeCell ref="P410:P412"/>
    <mergeCell ref="Q410:Q412"/>
    <mergeCell ref="R410:R412"/>
    <mergeCell ref="Z410:Z412"/>
    <mergeCell ref="AA410:AA412"/>
    <mergeCell ref="AB410:AB412"/>
    <mergeCell ref="AC410:AC412"/>
    <mergeCell ref="AD410:AD412"/>
    <mergeCell ref="AE410:AE412"/>
    <mergeCell ref="S410:S412"/>
    <mergeCell ref="U410:U412"/>
    <mergeCell ref="V410:V412"/>
    <mergeCell ref="W410:W412"/>
    <mergeCell ref="X410:X412"/>
    <mergeCell ref="Y410:Y412"/>
    <mergeCell ref="B386:B389"/>
    <mergeCell ref="C386:C389"/>
    <mergeCell ref="D386:D389"/>
    <mergeCell ref="E386:E389"/>
    <mergeCell ref="F386:F389"/>
    <mergeCell ref="Z374:Z376"/>
    <mergeCell ref="C397:C400"/>
    <mergeCell ref="D397:D400"/>
    <mergeCell ref="E397:E400"/>
    <mergeCell ref="F397:F400"/>
    <mergeCell ref="U387:U389"/>
    <mergeCell ref="B373:B376"/>
    <mergeCell ref="C373:C376"/>
    <mergeCell ref="D373:D376"/>
    <mergeCell ref="E373:E376"/>
    <mergeCell ref="F373:F376"/>
    <mergeCell ref="J398:J400"/>
    <mergeCell ref="O398:O400"/>
    <mergeCell ref="P398:P400"/>
    <mergeCell ref="Q398:Q400"/>
    <mergeCell ref="R398:R400"/>
    <mergeCell ref="V387:V389"/>
    <mergeCell ref="W387:W389"/>
    <mergeCell ref="G386:R386"/>
    <mergeCell ref="T386:T389"/>
    <mergeCell ref="U386:AE386"/>
    <mergeCell ref="B397:B400"/>
    <mergeCell ref="U374:U376"/>
    <mergeCell ref="V374:V376"/>
    <mergeCell ref="W374:W376"/>
    <mergeCell ref="G373:R373"/>
    <mergeCell ref="T373:T376"/>
    <mergeCell ref="X387:X389"/>
    <mergeCell ref="Y387:Y389"/>
    <mergeCell ref="Z387:Z389"/>
    <mergeCell ref="AA374:AA376"/>
    <mergeCell ref="AB374:AB376"/>
    <mergeCell ref="AC374:AC376"/>
    <mergeCell ref="AD374:AD376"/>
    <mergeCell ref="U397:AE397"/>
    <mergeCell ref="AC387:AC389"/>
    <mergeCell ref="X374:X376"/>
    <mergeCell ref="Y374:Y376"/>
    <mergeCell ref="AG427:AG430"/>
    <mergeCell ref="G428:G430"/>
    <mergeCell ref="H428:H430"/>
    <mergeCell ref="I428:I430"/>
    <mergeCell ref="J428:J430"/>
    <mergeCell ref="K428:K430"/>
    <mergeCell ref="L428:L430"/>
    <mergeCell ref="M428:M430"/>
    <mergeCell ref="N428:N430"/>
    <mergeCell ref="O428:O430"/>
    <mergeCell ref="G427:R427"/>
    <mergeCell ref="T427:T430"/>
    <mergeCell ref="U427:AE427"/>
    <mergeCell ref="AF427:AF430"/>
    <mergeCell ref="P428:P430"/>
    <mergeCell ref="Q428:Q430"/>
    <mergeCell ref="R428:R430"/>
    <mergeCell ref="S428:S430"/>
    <mergeCell ref="G397:R397"/>
    <mergeCell ref="T397:T400"/>
    <mergeCell ref="AG409:AG412"/>
    <mergeCell ref="U200:U202"/>
    <mergeCell ref="V200:V202"/>
    <mergeCell ref="W200:W202"/>
    <mergeCell ref="H200:H202"/>
    <mergeCell ref="I200:I202"/>
    <mergeCell ref="J200:J202"/>
    <mergeCell ref="G444:R444"/>
    <mergeCell ref="T444:T447"/>
    <mergeCell ref="U444:AE444"/>
    <mergeCell ref="AF444:AF447"/>
    <mergeCell ref="O445:O447"/>
    <mergeCell ref="P445:P447"/>
    <mergeCell ref="Q445:Q447"/>
    <mergeCell ref="R445:R447"/>
    <mergeCell ref="AA428:AA430"/>
    <mergeCell ref="AB428:AB430"/>
    <mergeCell ref="AC428:AC430"/>
    <mergeCell ref="AD428:AD430"/>
    <mergeCell ref="AE428:AE430"/>
    <mergeCell ref="U428:U430"/>
    <mergeCell ref="V428:V430"/>
    <mergeCell ref="W428:W430"/>
    <mergeCell ref="X428:X430"/>
    <mergeCell ref="Y428:Y430"/>
    <mergeCell ref="Z428:Z430"/>
    <mergeCell ref="T199:T202"/>
    <mergeCell ref="U199:AE199"/>
    <mergeCell ref="AF199:AF202"/>
    <mergeCell ref="P200:P202"/>
    <mergeCell ref="Q200:Q202"/>
    <mergeCell ref="R200:R202"/>
    <mergeCell ref="S200:S202"/>
    <mergeCell ref="C427:C430"/>
    <mergeCell ref="D427:D430"/>
    <mergeCell ref="E427:E430"/>
    <mergeCell ref="F427:F430"/>
    <mergeCell ref="Z445:Z447"/>
    <mergeCell ref="AA445:AA447"/>
    <mergeCell ref="AB445:AB447"/>
    <mergeCell ref="AC445:AC447"/>
    <mergeCell ref="AD445:AD447"/>
    <mergeCell ref="AE445:AE447"/>
    <mergeCell ref="S445:S447"/>
    <mergeCell ref="U445:U447"/>
    <mergeCell ref="V445:V447"/>
    <mergeCell ref="W445:W447"/>
    <mergeCell ref="X445:X447"/>
    <mergeCell ref="Y445:Y447"/>
    <mergeCell ref="B426:F426"/>
    <mergeCell ref="B444:B447"/>
    <mergeCell ref="C444:C447"/>
    <mergeCell ref="D444:D447"/>
    <mergeCell ref="E444:E447"/>
    <mergeCell ref="F444:F447"/>
    <mergeCell ref="B427:B430"/>
    <mergeCell ref="AG444:AG447"/>
    <mergeCell ref="G445:G447"/>
    <mergeCell ref="H445:H447"/>
    <mergeCell ref="I445:I447"/>
    <mergeCell ref="J445:J447"/>
    <mergeCell ref="K445:K447"/>
    <mergeCell ref="L445:L447"/>
    <mergeCell ref="M445:M447"/>
    <mergeCell ref="N445:N447"/>
    <mergeCell ref="AG461:AG464"/>
    <mergeCell ref="G462:G464"/>
    <mergeCell ref="H462:H464"/>
    <mergeCell ref="I462:I464"/>
    <mergeCell ref="J462:J464"/>
    <mergeCell ref="K462:K464"/>
    <mergeCell ref="L462:L464"/>
    <mergeCell ref="M462:M464"/>
    <mergeCell ref="N462:N464"/>
    <mergeCell ref="O462:O464"/>
    <mergeCell ref="G461:R461"/>
    <mergeCell ref="T461:T464"/>
    <mergeCell ref="U461:AE461"/>
    <mergeCell ref="AF461:AF464"/>
    <mergeCell ref="P462:P464"/>
    <mergeCell ref="Q462:Q464"/>
    <mergeCell ref="R462:R464"/>
    <mergeCell ref="S462:S464"/>
    <mergeCell ref="AA462:AA464"/>
    <mergeCell ref="AB462:AB464"/>
    <mergeCell ref="AC462:AC464"/>
    <mergeCell ref="AD462:AD464"/>
    <mergeCell ref="AE462:AE464"/>
    <mergeCell ref="B476:B479"/>
    <mergeCell ref="C476:C479"/>
    <mergeCell ref="D476:D479"/>
    <mergeCell ref="E476:E479"/>
    <mergeCell ref="F476:F479"/>
    <mergeCell ref="U462:U464"/>
    <mergeCell ref="V462:V464"/>
    <mergeCell ref="W462:W464"/>
    <mergeCell ref="X462:X464"/>
    <mergeCell ref="Y462:Y464"/>
    <mergeCell ref="Z462:Z464"/>
    <mergeCell ref="B461:B464"/>
    <mergeCell ref="C461:C464"/>
    <mergeCell ref="D461:D464"/>
    <mergeCell ref="E461:E464"/>
    <mergeCell ref="F461:F464"/>
    <mergeCell ref="Z477:Z479"/>
    <mergeCell ref="AA477:AA479"/>
    <mergeCell ref="AB477:AB479"/>
    <mergeCell ref="AC477:AC479"/>
    <mergeCell ref="AD477:AD479"/>
    <mergeCell ref="AE477:AE479"/>
    <mergeCell ref="S477:S479"/>
    <mergeCell ref="U477:U479"/>
    <mergeCell ref="V477:V479"/>
    <mergeCell ref="W477:W479"/>
    <mergeCell ref="X477:X479"/>
    <mergeCell ref="Y477:Y479"/>
    <mergeCell ref="AG476:AG479"/>
    <mergeCell ref="G477:G479"/>
    <mergeCell ref="H477:H479"/>
    <mergeCell ref="I477:I479"/>
    <mergeCell ref="J477:J479"/>
    <mergeCell ref="K477:K479"/>
    <mergeCell ref="L477:L479"/>
    <mergeCell ref="M477:M479"/>
    <mergeCell ref="N477:N479"/>
    <mergeCell ref="G476:R476"/>
    <mergeCell ref="T476:T479"/>
    <mergeCell ref="U476:AE476"/>
    <mergeCell ref="AF476:AF479"/>
    <mergeCell ref="O477:O479"/>
    <mergeCell ref="P477:P479"/>
    <mergeCell ref="Q477:Q479"/>
    <mergeCell ref="R477:R479"/>
    <mergeCell ref="AG492:AG495"/>
    <mergeCell ref="G493:G495"/>
    <mergeCell ref="H493:H495"/>
    <mergeCell ref="I493:I495"/>
    <mergeCell ref="J493:J495"/>
    <mergeCell ref="K493:K495"/>
    <mergeCell ref="L493:L495"/>
    <mergeCell ref="M493:M495"/>
    <mergeCell ref="N493:N495"/>
    <mergeCell ref="O493:O495"/>
    <mergeCell ref="G492:R492"/>
    <mergeCell ref="T492:T495"/>
    <mergeCell ref="U492:AE492"/>
    <mergeCell ref="AF492:AF495"/>
    <mergeCell ref="P493:P495"/>
    <mergeCell ref="Q493:Q495"/>
    <mergeCell ref="R493:R495"/>
    <mergeCell ref="S493:S495"/>
    <mergeCell ref="AA493:AA495"/>
    <mergeCell ref="AB493:AB495"/>
    <mergeCell ref="AC493:AC495"/>
    <mergeCell ref="AD493:AD495"/>
    <mergeCell ref="AE493:AE495"/>
    <mergeCell ref="B506:B509"/>
    <mergeCell ref="C506:C509"/>
    <mergeCell ref="D506:D509"/>
    <mergeCell ref="E506:E509"/>
    <mergeCell ref="F506:F509"/>
    <mergeCell ref="U493:U495"/>
    <mergeCell ref="V493:V495"/>
    <mergeCell ref="W493:W495"/>
    <mergeCell ref="X493:X495"/>
    <mergeCell ref="Y493:Y495"/>
    <mergeCell ref="Z493:Z495"/>
    <mergeCell ref="B492:B495"/>
    <mergeCell ref="C492:C495"/>
    <mergeCell ref="D492:D495"/>
    <mergeCell ref="E492:E495"/>
    <mergeCell ref="F492:F495"/>
    <mergeCell ref="Z507:Z509"/>
    <mergeCell ref="AA507:AA509"/>
    <mergeCell ref="AB507:AB509"/>
    <mergeCell ref="AC507:AC509"/>
    <mergeCell ref="AD507:AD509"/>
    <mergeCell ref="AE507:AE509"/>
    <mergeCell ref="S507:S509"/>
    <mergeCell ref="U507:U509"/>
    <mergeCell ref="V507:V509"/>
    <mergeCell ref="W507:W509"/>
    <mergeCell ref="X507:X509"/>
    <mergeCell ref="Y507:Y509"/>
    <mergeCell ref="AG506:AG509"/>
    <mergeCell ref="G507:G509"/>
    <mergeCell ref="H507:H509"/>
    <mergeCell ref="I507:I509"/>
    <mergeCell ref="J507:J509"/>
    <mergeCell ref="K507:K509"/>
    <mergeCell ref="L507:L509"/>
    <mergeCell ref="M507:M509"/>
    <mergeCell ref="N507:N509"/>
    <mergeCell ref="G506:R506"/>
    <mergeCell ref="T506:T509"/>
    <mergeCell ref="U506:AE506"/>
    <mergeCell ref="AF506:AF509"/>
    <mergeCell ref="O507:O509"/>
    <mergeCell ref="P507:P509"/>
    <mergeCell ref="Q507:Q509"/>
    <mergeCell ref="R507:R509"/>
    <mergeCell ref="AG520:AG523"/>
    <mergeCell ref="G521:G523"/>
    <mergeCell ref="H521:H523"/>
    <mergeCell ref="I521:I523"/>
    <mergeCell ref="J521:J523"/>
    <mergeCell ref="K521:K523"/>
    <mergeCell ref="L521:L523"/>
    <mergeCell ref="M521:M523"/>
    <mergeCell ref="N521:N523"/>
    <mergeCell ref="O521:O523"/>
    <mergeCell ref="G520:R520"/>
    <mergeCell ref="T520:T523"/>
    <mergeCell ref="U520:AE520"/>
    <mergeCell ref="AF520:AF523"/>
    <mergeCell ref="P521:P523"/>
    <mergeCell ref="Q521:Q523"/>
    <mergeCell ref="R521:R523"/>
    <mergeCell ref="S521:S523"/>
    <mergeCell ref="AA521:AA523"/>
    <mergeCell ref="AB521:AB523"/>
    <mergeCell ref="AC521:AC523"/>
    <mergeCell ref="AD521:AD523"/>
    <mergeCell ref="AE521:AE523"/>
    <mergeCell ref="B534:B537"/>
    <mergeCell ref="C534:C537"/>
    <mergeCell ref="D534:D537"/>
    <mergeCell ref="E534:E537"/>
    <mergeCell ref="F534:F537"/>
    <mergeCell ref="U521:U523"/>
    <mergeCell ref="V521:V523"/>
    <mergeCell ref="W521:W523"/>
    <mergeCell ref="X521:X523"/>
    <mergeCell ref="Y521:Y523"/>
    <mergeCell ref="Z521:Z523"/>
    <mergeCell ref="B520:B523"/>
    <mergeCell ref="C520:C523"/>
    <mergeCell ref="D520:D523"/>
    <mergeCell ref="E520:E523"/>
    <mergeCell ref="F520:F523"/>
    <mergeCell ref="Z535:Z537"/>
    <mergeCell ref="AA535:AA537"/>
    <mergeCell ref="AB535:AB537"/>
    <mergeCell ref="AC535:AC537"/>
    <mergeCell ref="AD535:AD537"/>
    <mergeCell ref="AE535:AE537"/>
    <mergeCell ref="S535:S537"/>
    <mergeCell ref="U535:U537"/>
    <mergeCell ref="V535:V537"/>
    <mergeCell ref="W535:W537"/>
    <mergeCell ref="X535:X537"/>
    <mergeCell ref="Y535:Y537"/>
    <mergeCell ref="AG534:AG537"/>
    <mergeCell ref="G535:G537"/>
    <mergeCell ref="H535:H537"/>
    <mergeCell ref="I535:I537"/>
    <mergeCell ref="J535:J537"/>
    <mergeCell ref="K535:K537"/>
    <mergeCell ref="L535:L537"/>
    <mergeCell ref="M535:M537"/>
    <mergeCell ref="N535:N537"/>
    <mergeCell ref="G534:R534"/>
    <mergeCell ref="T534:T537"/>
    <mergeCell ref="U534:AE534"/>
    <mergeCell ref="AF534:AF537"/>
    <mergeCell ref="O535:O537"/>
    <mergeCell ref="P535:P537"/>
    <mergeCell ref="Q535:Q537"/>
    <mergeCell ref="R535:R537"/>
    <mergeCell ref="AG551:AG554"/>
    <mergeCell ref="G552:G554"/>
    <mergeCell ref="H552:H554"/>
    <mergeCell ref="I552:I554"/>
    <mergeCell ref="J552:J554"/>
    <mergeCell ref="K552:K554"/>
    <mergeCell ref="L552:L554"/>
    <mergeCell ref="M552:M554"/>
    <mergeCell ref="N552:N554"/>
    <mergeCell ref="O552:O554"/>
    <mergeCell ref="G551:R551"/>
    <mergeCell ref="T551:T554"/>
    <mergeCell ref="U551:AE551"/>
    <mergeCell ref="AF551:AF554"/>
    <mergeCell ref="P552:P554"/>
    <mergeCell ref="Q552:Q554"/>
    <mergeCell ref="R552:R554"/>
    <mergeCell ref="S552:S554"/>
    <mergeCell ref="AA552:AA554"/>
    <mergeCell ref="AB552:AB554"/>
    <mergeCell ref="AC552:AC554"/>
    <mergeCell ref="AD552:AD554"/>
    <mergeCell ref="AE552:AE554"/>
    <mergeCell ref="B569:B572"/>
    <mergeCell ref="C569:C572"/>
    <mergeCell ref="D569:D572"/>
    <mergeCell ref="E569:E572"/>
    <mergeCell ref="F569:F572"/>
    <mergeCell ref="U552:U554"/>
    <mergeCell ref="V552:V554"/>
    <mergeCell ref="W552:W554"/>
    <mergeCell ref="X552:X554"/>
    <mergeCell ref="Y552:Y554"/>
    <mergeCell ref="Z552:Z554"/>
    <mergeCell ref="B551:B554"/>
    <mergeCell ref="C551:C554"/>
    <mergeCell ref="D551:D554"/>
    <mergeCell ref="E551:E554"/>
    <mergeCell ref="F551:F554"/>
    <mergeCell ref="Z570:Z572"/>
    <mergeCell ref="AA570:AA572"/>
    <mergeCell ref="AB570:AB572"/>
    <mergeCell ref="AC570:AC572"/>
    <mergeCell ref="AD570:AD572"/>
    <mergeCell ref="AE570:AE572"/>
    <mergeCell ref="S570:S572"/>
    <mergeCell ref="U570:U572"/>
    <mergeCell ref="V570:V572"/>
    <mergeCell ref="W570:W572"/>
    <mergeCell ref="X570:X572"/>
    <mergeCell ref="Y570:Y572"/>
    <mergeCell ref="AG569:AG572"/>
    <mergeCell ref="G570:G572"/>
    <mergeCell ref="H570:H572"/>
    <mergeCell ref="I570:I572"/>
    <mergeCell ref="J570:J572"/>
    <mergeCell ref="K570:K572"/>
    <mergeCell ref="L570:L572"/>
    <mergeCell ref="M570:M572"/>
    <mergeCell ref="N570:N572"/>
    <mergeCell ref="G569:R569"/>
    <mergeCell ref="T569:T572"/>
    <mergeCell ref="U569:AE569"/>
    <mergeCell ref="AF569:AF572"/>
    <mergeCell ref="O570:O572"/>
    <mergeCell ref="P570:P572"/>
    <mergeCell ref="Q570:Q572"/>
    <mergeCell ref="R570:R572"/>
    <mergeCell ref="AG582:AG585"/>
    <mergeCell ref="G583:G585"/>
    <mergeCell ref="H583:H585"/>
    <mergeCell ref="I583:I585"/>
    <mergeCell ref="J583:J585"/>
    <mergeCell ref="K583:K585"/>
    <mergeCell ref="L583:L585"/>
    <mergeCell ref="M583:M585"/>
    <mergeCell ref="N583:N585"/>
    <mergeCell ref="O583:O585"/>
    <mergeCell ref="G582:R582"/>
    <mergeCell ref="T582:T585"/>
    <mergeCell ref="U582:AE582"/>
    <mergeCell ref="AF582:AF585"/>
    <mergeCell ref="P583:P585"/>
    <mergeCell ref="Q583:Q585"/>
    <mergeCell ref="R583:R585"/>
    <mergeCell ref="S583:S585"/>
    <mergeCell ref="AA583:AA585"/>
    <mergeCell ref="AB583:AB585"/>
    <mergeCell ref="AC583:AC585"/>
    <mergeCell ref="AD583:AD585"/>
    <mergeCell ref="AE583:AE585"/>
    <mergeCell ref="B595:B598"/>
    <mergeCell ref="C595:C598"/>
    <mergeCell ref="D595:D598"/>
    <mergeCell ref="E595:E598"/>
    <mergeCell ref="F595:F598"/>
    <mergeCell ref="U583:U585"/>
    <mergeCell ref="V583:V585"/>
    <mergeCell ref="W583:W585"/>
    <mergeCell ref="X583:X585"/>
    <mergeCell ref="Y583:Y585"/>
    <mergeCell ref="Z583:Z585"/>
    <mergeCell ref="B582:B585"/>
    <mergeCell ref="C582:C585"/>
    <mergeCell ref="D582:D585"/>
    <mergeCell ref="E582:E585"/>
    <mergeCell ref="F582:F585"/>
    <mergeCell ref="AG595:AG598"/>
    <mergeCell ref="G596:G598"/>
    <mergeCell ref="H596:H598"/>
    <mergeCell ref="I596:I598"/>
    <mergeCell ref="J596:J598"/>
    <mergeCell ref="K596:K598"/>
    <mergeCell ref="L596:L598"/>
    <mergeCell ref="M596:M598"/>
    <mergeCell ref="N596:N598"/>
    <mergeCell ref="G595:R595"/>
    <mergeCell ref="T595:T598"/>
    <mergeCell ref="U595:AE595"/>
    <mergeCell ref="AF595:AF598"/>
    <mergeCell ref="O596:O598"/>
    <mergeCell ref="P596:P598"/>
    <mergeCell ref="Q596:Q598"/>
    <mergeCell ref="R596:R598"/>
    <mergeCell ref="T606:T609"/>
    <mergeCell ref="U606:AE606"/>
    <mergeCell ref="AF606:AF609"/>
    <mergeCell ref="P607:P609"/>
    <mergeCell ref="Q607:Q609"/>
    <mergeCell ref="R607:R609"/>
    <mergeCell ref="S607:S609"/>
    <mergeCell ref="Z596:Z598"/>
    <mergeCell ref="AA596:AA598"/>
    <mergeCell ref="AB596:AB598"/>
    <mergeCell ref="AC596:AC598"/>
    <mergeCell ref="AD596:AD598"/>
    <mergeCell ref="AE596:AE598"/>
    <mergeCell ref="S596:S598"/>
    <mergeCell ref="U596:U598"/>
    <mergeCell ref="V596:V598"/>
    <mergeCell ref="W596:W598"/>
    <mergeCell ref="X596:X598"/>
    <mergeCell ref="Y596:Y598"/>
    <mergeCell ref="U607:U609"/>
    <mergeCell ref="V607:V609"/>
    <mergeCell ref="W607:W609"/>
    <mergeCell ref="X607:X609"/>
    <mergeCell ref="Y607:Y609"/>
    <mergeCell ref="Z607:Z609"/>
    <mergeCell ref="B606:B609"/>
    <mergeCell ref="C606:C609"/>
    <mergeCell ref="D606:D609"/>
    <mergeCell ref="E606:E609"/>
    <mergeCell ref="F606:F609"/>
    <mergeCell ref="J619:J621"/>
    <mergeCell ref="K619:K621"/>
    <mergeCell ref="L619:L621"/>
    <mergeCell ref="M619:M621"/>
    <mergeCell ref="N619:N621"/>
    <mergeCell ref="G618:R618"/>
    <mergeCell ref="T618:T621"/>
    <mergeCell ref="U618:AE618"/>
    <mergeCell ref="G607:G609"/>
    <mergeCell ref="H607:H609"/>
    <mergeCell ref="I607:I609"/>
    <mergeCell ref="J607:J609"/>
    <mergeCell ref="K607:K609"/>
    <mergeCell ref="G606:R606"/>
    <mergeCell ref="E618:E621"/>
    <mergeCell ref="F618:F621"/>
    <mergeCell ref="AF618:AF621"/>
    <mergeCell ref="O619:O621"/>
    <mergeCell ref="P619:P621"/>
    <mergeCell ref="Q619:Q621"/>
    <mergeCell ref="R619:R621"/>
    <mergeCell ref="AA607:AA609"/>
    <mergeCell ref="AB607:AB609"/>
    <mergeCell ref="AC607:AC609"/>
    <mergeCell ref="AD607:AD609"/>
    <mergeCell ref="AE607:AE609"/>
    <mergeCell ref="AF636:AF639"/>
    <mergeCell ref="AG636:AG639"/>
    <mergeCell ref="G637:G639"/>
    <mergeCell ref="H637:H639"/>
    <mergeCell ref="I637:I639"/>
    <mergeCell ref="J637:J639"/>
    <mergeCell ref="AG618:AG621"/>
    <mergeCell ref="AG606:AG609"/>
    <mergeCell ref="L607:L609"/>
    <mergeCell ref="M607:M609"/>
    <mergeCell ref="N607:N609"/>
    <mergeCell ref="O607:O609"/>
    <mergeCell ref="Z619:Z621"/>
    <mergeCell ref="AA619:AA621"/>
    <mergeCell ref="AB619:AB621"/>
    <mergeCell ref="AC619:AC621"/>
    <mergeCell ref="AD619:AD621"/>
    <mergeCell ref="AE619:AE621"/>
    <mergeCell ref="S619:S621"/>
    <mergeCell ref="U619:U621"/>
    <mergeCell ref="AA637:AA639"/>
    <mergeCell ref="AB637:AB639"/>
    <mergeCell ref="B653:B656"/>
    <mergeCell ref="C653:C656"/>
    <mergeCell ref="D653:D656"/>
    <mergeCell ref="E653:E656"/>
    <mergeCell ref="F653:F656"/>
    <mergeCell ref="B635:F635"/>
    <mergeCell ref="B636:B639"/>
    <mergeCell ref="C636:C639"/>
    <mergeCell ref="D636:D639"/>
    <mergeCell ref="E636:E639"/>
    <mergeCell ref="F636:F639"/>
    <mergeCell ref="V619:V621"/>
    <mergeCell ref="W619:W621"/>
    <mergeCell ref="X619:X621"/>
    <mergeCell ref="Y619:Y621"/>
    <mergeCell ref="G619:G621"/>
    <mergeCell ref="H619:H621"/>
    <mergeCell ref="I619:I621"/>
    <mergeCell ref="V637:V639"/>
    <mergeCell ref="W637:W639"/>
    <mergeCell ref="K637:K639"/>
    <mergeCell ref="L637:L639"/>
    <mergeCell ref="M637:M639"/>
    <mergeCell ref="N637:N639"/>
    <mergeCell ref="O637:O639"/>
    <mergeCell ref="P637:P639"/>
    <mergeCell ref="G636:R636"/>
    <mergeCell ref="T636:T639"/>
    <mergeCell ref="U636:AE636"/>
    <mergeCell ref="B618:B621"/>
    <mergeCell ref="C618:C621"/>
    <mergeCell ref="D618:D621"/>
    <mergeCell ref="AF670:AF673"/>
    <mergeCell ref="AG670:AG673"/>
    <mergeCell ref="G671:G673"/>
    <mergeCell ref="H671:H673"/>
    <mergeCell ref="I671:I673"/>
    <mergeCell ref="J671:J673"/>
    <mergeCell ref="K671:K673"/>
    <mergeCell ref="L671:L673"/>
    <mergeCell ref="AE654:AE656"/>
    <mergeCell ref="G653:R653"/>
    <mergeCell ref="AG653:AG656"/>
    <mergeCell ref="G654:G656"/>
    <mergeCell ref="H654:H656"/>
    <mergeCell ref="AC637:AC639"/>
    <mergeCell ref="Q637:Q639"/>
    <mergeCell ref="R637:R639"/>
    <mergeCell ref="S637:S639"/>
    <mergeCell ref="U637:U639"/>
    <mergeCell ref="L654:L656"/>
    <mergeCell ref="M654:M656"/>
    <mergeCell ref="N654:N656"/>
    <mergeCell ref="O654:O656"/>
    <mergeCell ref="P654:P656"/>
    <mergeCell ref="Q654:Q656"/>
    <mergeCell ref="AF653:AF656"/>
    <mergeCell ref="AD637:AD639"/>
    <mergeCell ref="AE637:AE639"/>
    <mergeCell ref="X637:X639"/>
    <mergeCell ref="Y637:Y639"/>
    <mergeCell ref="Z637:Z639"/>
    <mergeCell ref="D670:D673"/>
    <mergeCell ref="E670:E673"/>
    <mergeCell ref="F670:F673"/>
    <mergeCell ref="G670:R670"/>
    <mergeCell ref="T670:T673"/>
    <mergeCell ref="Y654:Y656"/>
    <mergeCell ref="Z654:Z656"/>
    <mergeCell ref="AA654:AA656"/>
    <mergeCell ref="AB654:AB656"/>
    <mergeCell ref="AC654:AC656"/>
    <mergeCell ref="AD654:AD656"/>
    <mergeCell ref="R654:R656"/>
    <mergeCell ref="S654:S656"/>
    <mergeCell ref="U654:U656"/>
    <mergeCell ref="V654:V656"/>
    <mergeCell ref="W654:W656"/>
    <mergeCell ref="X654:X656"/>
    <mergeCell ref="T653:T656"/>
    <mergeCell ref="U653:AE653"/>
    <mergeCell ref="U670:AE670"/>
    <mergeCell ref="I654:I656"/>
    <mergeCell ref="J654:J656"/>
    <mergeCell ref="K654:K656"/>
    <mergeCell ref="R686:R688"/>
    <mergeCell ref="S686:S688"/>
    <mergeCell ref="B685:B688"/>
    <mergeCell ref="C685:C688"/>
    <mergeCell ref="D685:D688"/>
    <mergeCell ref="E685:E688"/>
    <mergeCell ref="F685:F688"/>
    <mergeCell ref="Z671:Z673"/>
    <mergeCell ref="AA671:AA673"/>
    <mergeCell ref="AB671:AB673"/>
    <mergeCell ref="AC671:AC673"/>
    <mergeCell ref="AD671:AD673"/>
    <mergeCell ref="AE671:AE673"/>
    <mergeCell ref="S671:S673"/>
    <mergeCell ref="U671:U673"/>
    <mergeCell ref="V671:V673"/>
    <mergeCell ref="W671:W673"/>
    <mergeCell ref="X671:X673"/>
    <mergeCell ref="Y671:Y673"/>
    <mergeCell ref="M671:M673"/>
    <mergeCell ref="N671:N673"/>
    <mergeCell ref="O671:O673"/>
    <mergeCell ref="P671:P673"/>
    <mergeCell ref="Q671:Q673"/>
    <mergeCell ref="R671:R673"/>
    <mergeCell ref="AA686:AA688"/>
    <mergeCell ref="AB686:AB688"/>
    <mergeCell ref="AC686:AC688"/>
    <mergeCell ref="AD686:AD688"/>
    <mergeCell ref="AE686:AE688"/>
    <mergeCell ref="B670:B673"/>
    <mergeCell ref="C670:C673"/>
    <mergeCell ref="B701:B704"/>
    <mergeCell ref="C701:C704"/>
    <mergeCell ref="D701:D704"/>
    <mergeCell ref="E701:E704"/>
    <mergeCell ref="F701:F704"/>
    <mergeCell ref="U686:U688"/>
    <mergeCell ref="V686:V688"/>
    <mergeCell ref="W686:W688"/>
    <mergeCell ref="X686:X688"/>
    <mergeCell ref="Y686:Y688"/>
    <mergeCell ref="Z686:Z688"/>
    <mergeCell ref="AG685:AG688"/>
    <mergeCell ref="G686:G688"/>
    <mergeCell ref="H686:H688"/>
    <mergeCell ref="I686:I688"/>
    <mergeCell ref="J686:J688"/>
    <mergeCell ref="K686:K688"/>
    <mergeCell ref="L686:L688"/>
    <mergeCell ref="M686:M688"/>
    <mergeCell ref="N686:N688"/>
    <mergeCell ref="O686:O688"/>
    <mergeCell ref="G685:R685"/>
    <mergeCell ref="T685:T688"/>
    <mergeCell ref="U685:AE685"/>
    <mergeCell ref="AF685:AF688"/>
    <mergeCell ref="AG701:AG704"/>
    <mergeCell ref="G702:G704"/>
    <mergeCell ref="H702:H704"/>
    <mergeCell ref="I702:I704"/>
    <mergeCell ref="J702:J704"/>
    <mergeCell ref="P686:P688"/>
    <mergeCell ref="Q686:Q688"/>
    <mergeCell ref="K702:K704"/>
    <mergeCell ref="L702:L704"/>
    <mergeCell ref="M702:M704"/>
    <mergeCell ref="N702:N704"/>
    <mergeCell ref="G701:R701"/>
    <mergeCell ref="T701:T704"/>
    <mergeCell ref="U701:AE701"/>
    <mergeCell ref="AF701:AF704"/>
    <mergeCell ref="O702:O704"/>
    <mergeCell ref="P702:P704"/>
    <mergeCell ref="Q702:Q704"/>
    <mergeCell ref="R702:R704"/>
    <mergeCell ref="P716:P718"/>
    <mergeCell ref="Q716:Q718"/>
    <mergeCell ref="R716:R718"/>
    <mergeCell ref="S716:S718"/>
    <mergeCell ref="Z702:Z704"/>
    <mergeCell ref="AA702:AA704"/>
    <mergeCell ref="AB702:AB704"/>
    <mergeCell ref="AC702:AC704"/>
    <mergeCell ref="AD702:AD704"/>
    <mergeCell ref="AE702:AE704"/>
    <mergeCell ref="S702:S704"/>
    <mergeCell ref="U702:U704"/>
    <mergeCell ref="V702:V704"/>
    <mergeCell ref="W702:W704"/>
    <mergeCell ref="X702:X704"/>
    <mergeCell ref="Y702:Y704"/>
    <mergeCell ref="AA716:AA718"/>
    <mergeCell ref="AB716:AB718"/>
    <mergeCell ref="AC716:AC718"/>
    <mergeCell ref="AD716:AD718"/>
    <mergeCell ref="AE716:AE718"/>
    <mergeCell ref="AG715:AG718"/>
    <mergeCell ref="G716:G718"/>
    <mergeCell ref="H716:H718"/>
    <mergeCell ref="I716:I718"/>
    <mergeCell ref="J716:J718"/>
    <mergeCell ref="K716:K718"/>
    <mergeCell ref="L716:L718"/>
    <mergeCell ref="M716:M718"/>
    <mergeCell ref="N716:N718"/>
    <mergeCell ref="O716:O718"/>
    <mergeCell ref="G715:R715"/>
    <mergeCell ref="T715:T718"/>
    <mergeCell ref="U715:AE715"/>
    <mergeCell ref="AF715:AF718"/>
    <mergeCell ref="U716:U718"/>
    <mergeCell ref="V716:V718"/>
    <mergeCell ref="W716:W718"/>
    <mergeCell ref="X716:X718"/>
    <mergeCell ref="Y716:Y718"/>
    <mergeCell ref="Z716:Z718"/>
    <mergeCell ref="AG729:AG732"/>
    <mergeCell ref="G730:G732"/>
    <mergeCell ref="H730:H732"/>
    <mergeCell ref="I730:I732"/>
    <mergeCell ref="U729:AE729"/>
    <mergeCell ref="AF729:AF732"/>
    <mergeCell ref="O730:O732"/>
    <mergeCell ref="P730:P732"/>
    <mergeCell ref="Q730:Q732"/>
    <mergeCell ref="R730:R732"/>
    <mergeCell ref="P744:P746"/>
    <mergeCell ref="Q744:Q746"/>
    <mergeCell ref="R744:R746"/>
    <mergeCell ref="S744:S746"/>
    <mergeCell ref="B729:B732"/>
    <mergeCell ref="C729:C732"/>
    <mergeCell ref="D729:D732"/>
    <mergeCell ref="E729:E732"/>
    <mergeCell ref="F729:F732"/>
    <mergeCell ref="AE730:AE732"/>
    <mergeCell ref="AE744:AE746"/>
    <mergeCell ref="G729:R729"/>
    <mergeCell ref="T729:T732"/>
    <mergeCell ref="AG743:AG746"/>
    <mergeCell ref="I744:I746"/>
    <mergeCell ref="J744:J746"/>
    <mergeCell ref="K744:K746"/>
    <mergeCell ref="L744:L746"/>
    <mergeCell ref="M744:M746"/>
    <mergeCell ref="N744:N746"/>
    <mergeCell ref="O744:O746"/>
    <mergeCell ref="G743:R743"/>
    <mergeCell ref="B715:B718"/>
    <mergeCell ref="C715:C718"/>
    <mergeCell ref="D715:D718"/>
    <mergeCell ref="E715:E718"/>
    <mergeCell ref="F715:F718"/>
    <mergeCell ref="B743:B746"/>
    <mergeCell ref="C743:C746"/>
    <mergeCell ref="D743:D746"/>
    <mergeCell ref="E743:E746"/>
    <mergeCell ref="F743:F746"/>
    <mergeCell ref="Z730:Z732"/>
    <mergeCell ref="AA730:AA732"/>
    <mergeCell ref="AB730:AB732"/>
    <mergeCell ref="AC730:AC732"/>
    <mergeCell ref="AD730:AD732"/>
    <mergeCell ref="S730:S732"/>
    <mergeCell ref="U730:U732"/>
    <mergeCell ref="V730:V732"/>
    <mergeCell ref="W730:W732"/>
    <mergeCell ref="X730:X732"/>
    <mergeCell ref="Y730:Y732"/>
    <mergeCell ref="AA744:AA746"/>
    <mergeCell ref="AB744:AB746"/>
    <mergeCell ref="AC744:AC746"/>
    <mergeCell ref="AD744:AD746"/>
    <mergeCell ref="J730:J732"/>
    <mergeCell ref="K730:K732"/>
    <mergeCell ref="L730:L732"/>
    <mergeCell ref="M730:M732"/>
    <mergeCell ref="N730:N732"/>
    <mergeCell ref="G744:G746"/>
    <mergeCell ref="H744:H746"/>
    <mergeCell ref="T743:T746"/>
    <mergeCell ref="U743:AE743"/>
    <mergeCell ref="AF743:AF746"/>
    <mergeCell ref="AG760:AG763"/>
    <mergeCell ref="G761:G763"/>
    <mergeCell ref="H761:H763"/>
    <mergeCell ref="I761:I763"/>
    <mergeCell ref="J761:J763"/>
    <mergeCell ref="K761:K763"/>
    <mergeCell ref="L761:L763"/>
    <mergeCell ref="W761:W763"/>
    <mergeCell ref="X761:X763"/>
    <mergeCell ref="Y761:Y763"/>
    <mergeCell ref="AA779:AA781"/>
    <mergeCell ref="AB779:AB781"/>
    <mergeCell ref="AC779:AC781"/>
    <mergeCell ref="AD779:AD781"/>
    <mergeCell ref="AE779:AE781"/>
    <mergeCell ref="AF778:AF781"/>
    <mergeCell ref="B760:B763"/>
    <mergeCell ref="C760:C763"/>
    <mergeCell ref="D760:D763"/>
    <mergeCell ref="E760:E763"/>
    <mergeCell ref="F760:F763"/>
    <mergeCell ref="U744:U746"/>
    <mergeCell ref="V744:V746"/>
    <mergeCell ref="W744:W746"/>
    <mergeCell ref="X744:X746"/>
    <mergeCell ref="Y744:Y746"/>
    <mergeCell ref="Z744:Z746"/>
    <mergeCell ref="Z792:Z794"/>
    <mergeCell ref="AA792:AA794"/>
    <mergeCell ref="AB792:AB794"/>
    <mergeCell ref="U805:U807"/>
    <mergeCell ref="V805:V807"/>
    <mergeCell ref="W805:W807"/>
    <mergeCell ref="X805:X807"/>
    <mergeCell ref="M779:M781"/>
    <mergeCell ref="N779:N781"/>
    <mergeCell ref="O779:O781"/>
    <mergeCell ref="G778:R778"/>
    <mergeCell ref="T778:T781"/>
    <mergeCell ref="U778:AE778"/>
    <mergeCell ref="U779:U781"/>
    <mergeCell ref="V779:V781"/>
    <mergeCell ref="W779:W781"/>
    <mergeCell ref="X779:X781"/>
    <mergeCell ref="Y779:Y781"/>
    <mergeCell ref="Z779:Z781"/>
    <mergeCell ref="B778:B781"/>
    <mergeCell ref="C778:C781"/>
    <mergeCell ref="AG804:AG807"/>
    <mergeCell ref="G805:G807"/>
    <mergeCell ref="M761:M763"/>
    <mergeCell ref="N761:N763"/>
    <mergeCell ref="G760:R760"/>
    <mergeCell ref="T760:T763"/>
    <mergeCell ref="U760:AE760"/>
    <mergeCell ref="AF760:AF763"/>
    <mergeCell ref="O761:O763"/>
    <mergeCell ref="P761:P763"/>
    <mergeCell ref="Q761:Q763"/>
    <mergeCell ref="R761:R763"/>
    <mergeCell ref="P779:P781"/>
    <mergeCell ref="Q779:Q781"/>
    <mergeCell ref="R779:R781"/>
    <mergeCell ref="S779:S781"/>
    <mergeCell ref="Z761:Z763"/>
    <mergeCell ref="AA761:AA763"/>
    <mergeCell ref="AB761:AB763"/>
    <mergeCell ref="AC761:AC763"/>
    <mergeCell ref="AD761:AD763"/>
    <mergeCell ref="AE761:AE763"/>
    <mergeCell ref="S761:S763"/>
    <mergeCell ref="U761:U763"/>
    <mergeCell ref="V761:V763"/>
    <mergeCell ref="AG778:AG781"/>
    <mergeCell ref="G779:G781"/>
    <mergeCell ref="H779:H781"/>
    <mergeCell ref="I779:I781"/>
    <mergeCell ref="J779:J781"/>
    <mergeCell ref="K779:K781"/>
    <mergeCell ref="L779:L781"/>
    <mergeCell ref="AG791:AG794"/>
    <mergeCell ref="G792:G794"/>
    <mergeCell ref="H792:H794"/>
    <mergeCell ref="I792:I794"/>
    <mergeCell ref="U791:AE791"/>
    <mergeCell ref="AF791:AF794"/>
    <mergeCell ref="O792:O794"/>
    <mergeCell ref="P792:P794"/>
    <mergeCell ref="Q792:Q794"/>
    <mergeCell ref="R792:R794"/>
    <mergeCell ref="P805:P807"/>
    <mergeCell ref="Q805:Q807"/>
    <mergeCell ref="R805:R807"/>
    <mergeCell ref="S805:S807"/>
    <mergeCell ref="AE792:AE794"/>
    <mergeCell ref="AE805:AE807"/>
    <mergeCell ref="G791:R791"/>
    <mergeCell ref="T791:T794"/>
    <mergeCell ref="AC792:AC794"/>
    <mergeCell ref="AD792:AD794"/>
    <mergeCell ref="S792:S794"/>
    <mergeCell ref="U792:U794"/>
    <mergeCell ref="J792:J794"/>
    <mergeCell ref="K792:K794"/>
    <mergeCell ref="L792:L794"/>
    <mergeCell ref="M792:M794"/>
    <mergeCell ref="N792:N794"/>
    <mergeCell ref="V792:V794"/>
    <mergeCell ref="W792:W794"/>
    <mergeCell ref="X792:X794"/>
    <mergeCell ref="Y792:Y794"/>
    <mergeCell ref="AA805:AA807"/>
    <mergeCell ref="D778:D781"/>
    <mergeCell ref="E778:E781"/>
    <mergeCell ref="F778:F781"/>
    <mergeCell ref="B804:B807"/>
    <mergeCell ref="C804:C807"/>
    <mergeCell ref="D804:D807"/>
    <mergeCell ref="E804:E807"/>
    <mergeCell ref="F804:F807"/>
    <mergeCell ref="B791:B794"/>
    <mergeCell ref="C791:C794"/>
    <mergeCell ref="D791:D794"/>
    <mergeCell ref="E791:E794"/>
    <mergeCell ref="F791:F794"/>
    <mergeCell ref="B815:B818"/>
    <mergeCell ref="C815:C818"/>
    <mergeCell ref="D815:D818"/>
    <mergeCell ref="E815:E818"/>
    <mergeCell ref="F815:F818"/>
    <mergeCell ref="P828:P830"/>
    <mergeCell ref="Q828:Q830"/>
    <mergeCell ref="R828:R830"/>
    <mergeCell ref="S828:S830"/>
    <mergeCell ref="K816:K818"/>
    <mergeCell ref="L816:L818"/>
    <mergeCell ref="M816:M818"/>
    <mergeCell ref="N816:N818"/>
    <mergeCell ref="G827:R827"/>
    <mergeCell ref="AA816:AA818"/>
    <mergeCell ref="AB816:AB818"/>
    <mergeCell ref="AC816:AC818"/>
    <mergeCell ref="AD816:AD818"/>
    <mergeCell ref="AE816:AE818"/>
    <mergeCell ref="S816:S818"/>
    <mergeCell ref="U816:U818"/>
    <mergeCell ref="V816:V818"/>
    <mergeCell ref="W816:W818"/>
    <mergeCell ref="I816:I818"/>
    <mergeCell ref="J816:J818"/>
    <mergeCell ref="T815:T818"/>
    <mergeCell ref="G816:G818"/>
    <mergeCell ref="H816:H818"/>
    <mergeCell ref="T827:T830"/>
    <mergeCell ref="U827:AE827"/>
    <mergeCell ref="H805:H807"/>
    <mergeCell ref="I805:I807"/>
    <mergeCell ref="J805:J807"/>
    <mergeCell ref="K805:K807"/>
    <mergeCell ref="L805:L807"/>
    <mergeCell ref="M805:M807"/>
    <mergeCell ref="N805:N807"/>
    <mergeCell ref="O805:O807"/>
    <mergeCell ref="G804:R804"/>
    <mergeCell ref="T804:T807"/>
    <mergeCell ref="U804:AE804"/>
    <mergeCell ref="AF804:AF807"/>
    <mergeCell ref="AB805:AB807"/>
    <mergeCell ref="AC805:AC807"/>
    <mergeCell ref="AD805:AD807"/>
    <mergeCell ref="Z805:Z807"/>
    <mergeCell ref="U815:AE815"/>
    <mergeCell ref="AF815:AF818"/>
    <mergeCell ref="O816:O818"/>
    <mergeCell ref="P816:P818"/>
    <mergeCell ref="Q816:Q818"/>
    <mergeCell ref="R816:R818"/>
    <mergeCell ref="Y805:Y807"/>
    <mergeCell ref="AF827:AF830"/>
    <mergeCell ref="X828:X830"/>
    <mergeCell ref="Y828:Y830"/>
    <mergeCell ref="AG815:AG818"/>
    <mergeCell ref="B827:B830"/>
    <mergeCell ref="C827:C830"/>
    <mergeCell ref="D827:D830"/>
    <mergeCell ref="E827:E830"/>
    <mergeCell ref="F827:F830"/>
    <mergeCell ref="X816:X818"/>
    <mergeCell ref="Y816:Y818"/>
    <mergeCell ref="AA828:AA830"/>
    <mergeCell ref="AB828:AB830"/>
    <mergeCell ref="AC828:AC830"/>
    <mergeCell ref="AD828:AD830"/>
    <mergeCell ref="AE828:AE830"/>
    <mergeCell ref="U828:U830"/>
    <mergeCell ref="V828:V830"/>
    <mergeCell ref="W828:W830"/>
    <mergeCell ref="G815:R815"/>
    <mergeCell ref="Z828:Z830"/>
    <mergeCell ref="Z816:Z818"/>
    <mergeCell ref="AG827:AG830"/>
    <mergeCell ref="G828:G830"/>
    <mergeCell ref="H828:H830"/>
    <mergeCell ref="I828:I830"/>
    <mergeCell ref="J828:J830"/>
    <mergeCell ref="K828:K830"/>
    <mergeCell ref="L828:L830"/>
    <mergeCell ref="M828:M830"/>
    <mergeCell ref="N828:N830"/>
    <mergeCell ref="O828:O830"/>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B5:AJ47"/>
  <sheetViews>
    <sheetView rightToLeft="1" topLeftCell="A7" workbookViewId="0">
      <selection activeCell="D11" sqref="D11:D14"/>
    </sheetView>
  </sheetViews>
  <sheetFormatPr defaultRowHeight="12.75" x14ac:dyDescent="0.2"/>
  <cols>
    <col min="3" max="3" width="63.28515625" customWidth="1"/>
    <col min="4" max="4" width="16.7109375" customWidth="1"/>
    <col min="5" max="8" width="16.7109375" hidden="1" customWidth="1"/>
    <col min="9" max="9" width="12" hidden="1" customWidth="1"/>
    <col min="10" max="10" width="0" hidden="1" customWidth="1"/>
    <col min="11" max="11" width="12.140625" hidden="1" customWidth="1"/>
    <col min="12" max="12" width="12.28515625" hidden="1" customWidth="1"/>
    <col min="13" max="13" width="12" hidden="1" customWidth="1"/>
    <col min="14" max="14" width="12.42578125" hidden="1" customWidth="1"/>
    <col min="15" max="15" width="10.42578125" hidden="1" customWidth="1"/>
    <col min="16" max="16" width="13.28515625" hidden="1" customWidth="1"/>
    <col min="17" max="17" width="12" hidden="1" customWidth="1"/>
    <col min="18" max="18" width="12.5703125" hidden="1" customWidth="1"/>
    <col min="19" max="19" width="12.7109375" hidden="1" customWidth="1"/>
    <col min="20" max="21" width="14.28515625" hidden="1" customWidth="1"/>
    <col min="22" max="22" width="14.140625" hidden="1" customWidth="1"/>
    <col min="23" max="26" width="0" hidden="1" customWidth="1"/>
    <col min="27" max="27" width="11" hidden="1" customWidth="1"/>
    <col min="28" max="29" width="10.28515625" hidden="1" customWidth="1"/>
    <col min="30" max="31" width="0" hidden="1" customWidth="1"/>
    <col min="32" max="32" width="11.5703125" hidden="1" customWidth="1"/>
    <col min="33" max="33" width="0" hidden="1" customWidth="1"/>
    <col min="34" max="34" width="19.28515625" customWidth="1"/>
    <col min="35" max="35" width="0" hidden="1" customWidth="1"/>
    <col min="36" max="36" width="24.85546875" customWidth="1"/>
  </cols>
  <sheetData>
    <row r="5" spans="2:36" ht="13.5" thickBot="1" x14ac:dyDescent="0.25"/>
    <row r="6" spans="2:36" ht="73.150000000000006" customHeight="1" thickBot="1" x14ac:dyDescent="0.25">
      <c r="B6" s="736" t="s">
        <v>170</v>
      </c>
      <c r="C6" s="737"/>
      <c r="D6" s="737"/>
      <c r="E6" s="737"/>
      <c r="F6" s="737"/>
      <c r="G6" s="737"/>
      <c r="H6" s="737"/>
      <c r="I6" s="736" t="s">
        <v>641</v>
      </c>
      <c r="J6" s="737"/>
      <c r="K6" s="737"/>
      <c r="L6" s="737"/>
      <c r="M6" s="737"/>
      <c r="N6" s="737"/>
      <c r="O6" s="737"/>
      <c r="P6" s="737"/>
      <c r="Q6" s="737"/>
      <c r="R6" s="737"/>
      <c r="S6" s="737"/>
      <c r="T6" s="737"/>
      <c r="U6" s="737"/>
      <c r="V6" s="737"/>
      <c r="W6" s="737"/>
      <c r="X6" s="737"/>
      <c r="Y6" s="737"/>
      <c r="Z6" s="737"/>
      <c r="AA6" s="737"/>
      <c r="AB6" s="737"/>
      <c r="AC6" s="737"/>
      <c r="AD6" s="737"/>
      <c r="AE6" s="737"/>
      <c r="AF6" s="737"/>
      <c r="AG6" s="737"/>
      <c r="AH6" s="737"/>
      <c r="AI6" s="737"/>
      <c r="AJ6" s="738"/>
    </row>
    <row r="7" spans="2:36" ht="22.15" customHeight="1" thickBot="1" x14ac:dyDescent="0.6">
      <c r="B7" s="713" t="s">
        <v>851</v>
      </c>
      <c r="C7" s="714" t="s">
        <v>266</v>
      </c>
      <c r="D7" s="735" t="s">
        <v>236</v>
      </c>
      <c r="E7" s="716" t="s">
        <v>6</v>
      </c>
      <c r="F7" s="716" t="s">
        <v>630</v>
      </c>
      <c r="G7" s="716" t="s">
        <v>8</v>
      </c>
      <c r="H7" s="716" t="s">
        <v>631</v>
      </c>
      <c r="I7" s="721" t="s">
        <v>238</v>
      </c>
      <c r="J7" s="722"/>
      <c r="K7" s="722"/>
      <c r="L7" s="722"/>
      <c r="M7" s="722"/>
      <c r="N7" s="722"/>
      <c r="O7" s="722"/>
      <c r="P7" s="722"/>
      <c r="Q7" s="722"/>
      <c r="R7" s="722"/>
      <c r="S7" s="722"/>
      <c r="T7" s="722"/>
      <c r="U7" s="111"/>
      <c r="V7" s="705" t="s">
        <v>632</v>
      </c>
      <c r="W7" s="729" t="s">
        <v>633</v>
      </c>
      <c r="X7" s="729"/>
      <c r="Y7" s="729"/>
      <c r="Z7" s="729"/>
      <c r="AA7" s="729"/>
      <c r="AB7" s="729"/>
      <c r="AC7" s="729"/>
      <c r="AD7" s="729"/>
      <c r="AE7" s="729"/>
      <c r="AF7" s="729"/>
      <c r="AG7" s="729"/>
      <c r="AH7" s="705" t="s">
        <v>634</v>
      </c>
      <c r="AI7" s="743" t="s">
        <v>6</v>
      </c>
      <c r="AJ7" s="711" t="s">
        <v>635</v>
      </c>
    </row>
    <row r="8" spans="2:36" ht="13.15" customHeight="1" x14ac:dyDescent="0.2">
      <c r="B8" s="672"/>
      <c r="C8" s="715"/>
      <c r="D8" s="672"/>
      <c r="E8" s="717"/>
      <c r="F8" s="717"/>
      <c r="G8" s="717"/>
      <c r="H8" s="717"/>
      <c r="I8" s="723" t="s">
        <v>239</v>
      </c>
      <c r="J8" s="726" t="s">
        <v>240</v>
      </c>
      <c r="K8" s="726" t="s">
        <v>241</v>
      </c>
      <c r="L8" s="726" t="s">
        <v>243</v>
      </c>
      <c r="M8" s="726" t="s">
        <v>242</v>
      </c>
      <c r="N8" s="726" t="s">
        <v>248</v>
      </c>
      <c r="O8" s="726" t="s">
        <v>249</v>
      </c>
      <c r="P8" s="726" t="s">
        <v>247</v>
      </c>
      <c r="Q8" s="726" t="s">
        <v>246</v>
      </c>
      <c r="R8" s="726" t="s">
        <v>245</v>
      </c>
      <c r="S8" s="726" t="s">
        <v>244</v>
      </c>
      <c r="T8" s="730" t="s">
        <v>250</v>
      </c>
      <c r="U8" s="723" t="s">
        <v>636</v>
      </c>
      <c r="V8" s="706" t="s">
        <v>269</v>
      </c>
      <c r="W8" s="708" t="s">
        <v>270</v>
      </c>
      <c r="X8" s="708" t="s">
        <v>240</v>
      </c>
      <c r="Y8" s="708" t="s">
        <v>271</v>
      </c>
      <c r="Z8" s="708" t="s">
        <v>272</v>
      </c>
      <c r="AA8" s="708" t="s">
        <v>273</v>
      </c>
      <c r="AB8" s="708" t="s">
        <v>274</v>
      </c>
      <c r="AC8" s="708" t="s">
        <v>275</v>
      </c>
      <c r="AD8" s="708" t="s">
        <v>276</v>
      </c>
      <c r="AE8" s="708" t="s">
        <v>277</v>
      </c>
      <c r="AF8" s="708" t="s">
        <v>278</v>
      </c>
      <c r="AG8" s="718" t="s">
        <v>279</v>
      </c>
      <c r="AH8" s="706"/>
      <c r="AI8" s="744"/>
      <c r="AJ8" s="712"/>
    </row>
    <row r="9" spans="2:36" ht="39" customHeight="1" x14ac:dyDescent="0.2">
      <c r="B9" s="672"/>
      <c r="C9" s="715"/>
      <c r="D9" s="672"/>
      <c r="E9" s="717"/>
      <c r="F9" s="717"/>
      <c r="G9" s="717"/>
      <c r="H9" s="717"/>
      <c r="I9" s="724"/>
      <c r="J9" s="727"/>
      <c r="K9" s="727"/>
      <c r="L9" s="727"/>
      <c r="M9" s="727"/>
      <c r="N9" s="727"/>
      <c r="O9" s="727"/>
      <c r="P9" s="727"/>
      <c r="Q9" s="727"/>
      <c r="R9" s="727"/>
      <c r="S9" s="727"/>
      <c r="T9" s="731"/>
      <c r="U9" s="724"/>
      <c r="V9" s="706"/>
      <c r="W9" s="709"/>
      <c r="X9" s="709"/>
      <c r="Y9" s="709"/>
      <c r="Z9" s="709"/>
      <c r="AA9" s="709"/>
      <c r="AB9" s="709"/>
      <c r="AC9" s="709"/>
      <c r="AD9" s="709"/>
      <c r="AE9" s="709"/>
      <c r="AF9" s="709"/>
      <c r="AG9" s="719"/>
      <c r="AH9" s="706"/>
      <c r="AI9" s="744"/>
      <c r="AJ9" s="712"/>
    </row>
    <row r="10" spans="2:36" ht="61.15" customHeight="1" thickBot="1" x14ac:dyDescent="0.25">
      <c r="B10" s="672"/>
      <c r="C10" s="715"/>
      <c r="D10" s="672"/>
      <c r="E10" s="717"/>
      <c r="F10" s="717"/>
      <c r="G10" s="717"/>
      <c r="H10" s="717"/>
      <c r="I10" s="725"/>
      <c r="J10" s="728"/>
      <c r="K10" s="728"/>
      <c r="L10" s="728"/>
      <c r="M10" s="728"/>
      <c r="N10" s="728"/>
      <c r="O10" s="728"/>
      <c r="P10" s="728"/>
      <c r="Q10" s="728"/>
      <c r="R10" s="728"/>
      <c r="S10" s="728"/>
      <c r="T10" s="732"/>
      <c r="U10" s="725"/>
      <c r="V10" s="706"/>
      <c r="W10" s="710"/>
      <c r="X10" s="710"/>
      <c r="Y10" s="710"/>
      <c r="Z10" s="710"/>
      <c r="AA10" s="710"/>
      <c r="AB10" s="710"/>
      <c r="AC10" s="710"/>
      <c r="AD10" s="710"/>
      <c r="AE10" s="710"/>
      <c r="AF10" s="710"/>
      <c r="AG10" s="720"/>
      <c r="AH10" s="707"/>
      <c r="AI10" s="745"/>
      <c r="AJ10" s="712"/>
    </row>
    <row r="11" spans="2:36" ht="25.15" customHeight="1" thickBot="1" x14ac:dyDescent="0.6">
      <c r="B11" s="49" t="s">
        <v>174</v>
      </c>
      <c r="C11" s="74" t="s">
        <v>293</v>
      </c>
      <c r="D11" s="43"/>
      <c r="E11" s="41">
        <v>100</v>
      </c>
      <c r="F11" s="41">
        <f>(D11*E11)/100</f>
        <v>0</v>
      </c>
      <c r="G11" s="41">
        <v>200</v>
      </c>
      <c r="H11" s="46">
        <f>(F11*G11)/100</f>
        <v>0</v>
      </c>
      <c r="I11" s="66"/>
      <c r="J11" s="67"/>
      <c r="K11" s="67"/>
      <c r="L11" s="67"/>
      <c r="M11" s="67"/>
      <c r="N11" s="67"/>
      <c r="O11" s="67"/>
      <c r="P11" s="67"/>
      <c r="Q11" s="67"/>
      <c r="R11" s="67"/>
      <c r="S11" s="67">
        <v>550000000</v>
      </c>
      <c r="T11" s="68">
        <f>SUM(I11:S11)</f>
        <v>550000000</v>
      </c>
      <c r="U11" s="115">
        <f t="shared" ref="U11:U15" si="0">IF(T11&gt;V11,0,V11-T11)</f>
        <v>0</v>
      </c>
      <c r="V11" s="38">
        <f>D11</f>
        <v>0</v>
      </c>
      <c r="W11" s="69">
        <v>0</v>
      </c>
      <c r="X11" s="70">
        <v>0</v>
      </c>
      <c r="Y11" s="70">
        <v>0.94</v>
      </c>
      <c r="Z11" s="70">
        <v>0.94</v>
      </c>
      <c r="AA11" s="70">
        <f>1-0.12</f>
        <v>0.88</v>
      </c>
      <c r="AB11" s="70">
        <f>1-0.15</f>
        <v>0.85</v>
      </c>
      <c r="AC11" s="70">
        <f>1-0.25</f>
        <v>0.75</v>
      </c>
      <c r="AD11" s="70">
        <f>1-0.15</f>
        <v>0.85</v>
      </c>
      <c r="AE11" s="70">
        <f>1-0.25</f>
        <v>0.75</v>
      </c>
      <c r="AF11" s="70">
        <f>1-0.15</f>
        <v>0.85</v>
      </c>
      <c r="AG11" s="71">
        <f>1-0.3</f>
        <v>0.7</v>
      </c>
      <c r="AH11" s="72">
        <f>IF(V11&gt;T11,(T11*0.7),V11*0.7)</f>
        <v>0</v>
      </c>
      <c r="AI11" s="116">
        <v>1</v>
      </c>
      <c r="AJ11" s="117">
        <f>IF(I11&gt;0,V11-I11,D11-AH11)</f>
        <v>0</v>
      </c>
    </row>
    <row r="12" spans="2:36" ht="25.15" hidden="1" customHeight="1" x14ac:dyDescent="0.55000000000000004">
      <c r="B12" s="50" t="s">
        <v>174</v>
      </c>
      <c r="C12" s="75" t="s">
        <v>294</v>
      </c>
      <c r="D12" s="45"/>
      <c r="E12" s="40">
        <v>100</v>
      </c>
      <c r="F12" s="40">
        <f t="shared" ref="F12:F15" si="1">(D12*E12)/100</f>
        <v>0</v>
      </c>
      <c r="G12" s="40">
        <v>200</v>
      </c>
      <c r="H12" s="55">
        <f t="shared" ref="H12:H15" si="2">(F12*G12)/100</f>
        <v>0</v>
      </c>
      <c r="I12" s="39"/>
      <c r="J12" s="36"/>
      <c r="K12" s="36"/>
      <c r="L12" s="36"/>
      <c r="M12" s="36"/>
      <c r="N12" s="36"/>
      <c r="O12" s="36"/>
      <c r="P12" s="36"/>
      <c r="Q12" s="36"/>
      <c r="R12" s="36"/>
      <c r="S12" s="36"/>
      <c r="T12" s="37">
        <f t="shared" ref="T12:T15" si="3">SUM(I12:S12)</f>
        <v>0</v>
      </c>
      <c r="U12" s="115">
        <f t="shared" si="0"/>
        <v>0</v>
      </c>
      <c r="V12" s="38">
        <f>D12</f>
        <v>0</v>
      </c>
      <c r="W12" s="34">
        <v>0</v>
      </c>
      <c r="X12" s="33">
        <v>0</v>
      </c>
      <c r="Y12" s="33">
        <v>0.94</v>
      </c>
      <c r="Z12" s="33">
        <v>0.94</v>
      </c>
      <c r="AA12" s="33">
        <f>1-0.12</f>
        <v>0.88</v>
      </c>
      <c r="AB12" s="33">
        <f>1-0.15</f>
        <v>0.85</v>
      </c>
      <c r="AC12" s="33">
        <f>1-0.25</f>
        <v>0.75</v>
      </c>
      <c r="AD12" s="33">
        <f>1-0.15</f>
        <v>0.85</v>
      </c>
      <c r="AE12" s="33">
        <f>1-0.25</f>
        <v>0.75</v>
      </c>
      <c r="AF12" s="33">
        <f>1-0.15</f>
        <v>0.85</v>
      </c>
      <c r="AG12" s="35">
        <f>1-0.3</f>
        <v>0.7</v>
      </c>
      <c r="AH12" s="72">
        <f>IF(V12&gt;T12,(T12*0.7),V12*0.7)</f>
        <v>0</v>
      </c>
      <c r="AI12" s="118">
        <v>1</v>
      </c>
      <c r="AJ12" s="73">
        <f>IF(I12&gt;0,V12-I12,D12-AH12)</f>
        <v>0</v>
      </c>
    </row>
    <row r="13" spans="2:36" ht="25.15" hidden="1" customHeight="1" thickBot="1" x14ac:dyDescent="0.6">
      <c r="B13" s="51" t="s">
        <v>174</v>
      </c>
      <c r="C13" s="76" t="s">
        <v>295</v>
      </c>
      <c r="D13" s="44"/>
      <c r="E13" s="42">
        <v>100</v>
      </c>
      <c r="F13" s="42">
        <f t="shared" si="1"/>
        <v>0</v>
      </c>
      <c r="G13" s="42">
        <v>200</v>
      </c>
      <c r="H13" s="47">
        <f t="shared" si="2"/>
        <v>0</v>
      </c>
      <c r="I13" s="39">
        <v>920000000</v>
      </c>
      <c r="J13" s="36"/>
      <c r="K13" s="36"/>
      <c r="L13" s="36"/>
      <c r="M13" s="36"/>
      <c r="N13" s="36"/>
      <c r="O13" s="36"/>
      <c r="P13" s="36"/>
      <c r="Q13" s="36"/>
      <c r="R13" s="36"/>
      <c r="S13" s="36"/>
      <c r="T13" s="37">
        <f t="shared" si="3"/>
        <v>920000000</v>
      </c>
      <c r="U13" s="115">
        <f t="shared" si="0"/>
        <v>0</v>
      </c>
      <c r="V13" s="38">
        <f>D13</f>
        <v>0</v>
      </c>
      <c r="W13" s="34">
        <v>0</v>
      </c>
      <c r="X13" s="33">
        <v>0</v>
      </c>
      <c r="Y13" s="33">
        <v>0.94</v>
      </c>
      <c r="Z13" s="33">
        <v>0.94</v>
      </c>
      <c r="AA13" s="33">
        <f>1-0.12</f>
        <v>0.88</v>
      </c>
      <c r="AB13" s="33">
        <f>1-0.15</f>
        <v>0.85</v>
      </c>
      <c r="AC13" s="33">
        <f>1-0.25</f>
        <v>0.75</v>
      </c>
      <c r="AD13" s="33">
        <f>1-0.15</f>
        <v>0.85</v>
      </c>
      <c r="AE13" s="33">
        <f>1-0.25</f>
        <v>0.75</v>
      </c>
      <c r="AF13" s="33">
        <f>1-0.15</f>
        <v>0.85</v>
      </c>
      <c r="AG13" s="35">
        <f>1-0.3</f>
        <v>0.7</v>
      </c>
      <c r="AH13" s="72">
        <f>IF(V13&gt;T13,(T13*0),V13*0)</f>
        <v>0</v>
      </c>
      <c r="AI13" s="118">
        <v>1</v>
      </c>
      <c r="AJ13" s="73">
        <f>IF(I13&gt;0,V13-I13,D13-AH13)</f>
        <v>-920000000</v>
      </c>
    </row>
    <row r="14" spans="2:36" ht="25.15" customHeight="1" thickBot="1" x14ac:dyDescent="0.6">
      <c r="B14" s="49" t="s">
        <v>175</v>
      </c>
      <c r="C14" s="74" t="s">
        <v>296</v>
      </c>
      <c r="D14" s="43"/>
      <c r="E14" s="41">
        <v>100</v>
      </c>
      <c r="F14" s="41">
        <f t="shared" si="1"/>
        <v>0</v>
      </c>
      <c r="G14" s="41">
        <v>200</v>
      </c>
      <c r="H14" s="46">
        <f t="shared" si="2"/>
        <v>0</v>
      </c>
      <c r="I14" s="39"/>
      <c r="J14" s="36"/>
      <c r="K14" s="36"/>
      <c r="L14" s="36"/>
      <c r="M14" s="36">
        <v>350000000</v>
      </c>
      <c r="N14" s="36"/>
      <c r="O14" s="36"/>
      <c r="P14" s="36"/>
      <c r="Q14" s="36"/>
      <c r="R14" s="36"/>
      <c r="S14" s="36"/>
      <c r="T14" s="37">
        <f t="shared" si="3"/>
        <v>350000000</v>
      </c>
      <c r="U14" s="115">
        <f t="shared" si="0"/>
        <v>0</v>
      </c>
      <c r="V14" s="38">
        <f>D14</f>
        <v>0</v>
      </c>
      <c r="W14" s="34">
        <v>0</v>
      </c>
      <c r="X14" s="33">
        <v>0</v>
      </c>
      <c r="Y14" s="33">
        <v>0.94</v>
      </c>
      <c r="Z14" s="33">
        <v>0.94</v>
      </c>
      <c r="AA14" s="33">
        <f t="shared" ref="AA14:AA15" si="4">1-0.12</f>
        <v>0.88</v>
      </c>
      <c r="AB14" s="33">
        <f t="shared" ref="AB14:AB15" si="5">1-0.15</f>
        <v>0.85</v>
      </c>
      <c r="AC14" s="33">
        <f t="shared" ref="AC14:AC15" si="6">1-0.25</f>
        <v>0.75</v>
      </c>
      <c r="AD14" s="33">
        <f t="shared" ref="AD14:AD15" si="7">1-0.15</f>
        <v>0.85</v>
      </c>
      <c r="AE14" s="33">
        <f t="shared" ref="AE14:AE15" si="8">1-0.25</f>
        <v>0.75</v>
      </c>
      <c r="AF14" s="33">
        <f t="shared" ref="AF14:AF15" si="9">1-0.15</f>
        <v>0.85</v>
      </c>
      <c r="AG14" s="35">
        <f t="shared" ref="AG14:AG15" si="10">1-0.3</f>
        <v>0.7</v>
      </c>
      <c r="AH14" s="72">
        <f>IF(V14&gt;T14,(T14*0.88),V14*0.88)</f>
        <v>0</v>
      </c>
      <c r="AI14" s="118">
        <v>1</v>
      </c>
      <c r="AJ14" s="73">
        <f>D14-AH14</f>
        <v>0</v>
      </c>
    </row>
    <row r="15" spans="2:36" ht="25.15" hidden="1" customHeight="1" thickBot="1" x14ac:dyDescent="0.6">
      <c r="B15" s="51" t="s">
        <v>175</v>
      </c>
      <c r="C15" s="76" t="s">
        <v>297</v>
      </c>
      <c r="D15" s="44">
        <v>421000000</v>
      </c>
      <c r="E15" s="42">
        <v>100</v>
      </c>
      <c r="F15" s="42">
        <f t="shared" si="1"/>
        <v>421000000</v>
      </c>
      <c r="G15" s="42">
        <v>200</v>
      </c>
      <c r="H15" s="47">
        <f t="shared" si="2"/>
        <v>842000000</v>
      </c>
      <c r="I15" s="39"/>
      <c r="J15" s="36"/>
      <c r="K15" s="36">
        <v>600000000</v>
      </c>
      <c r="L15" s="36"/>
      <c r="M15" s="36"/>
      <c r="N15" s="36"/>
      <c r="O15" s="36"/>
      <c r="P15" s="36"/>
      <c r="Q15" s="36"/>
      <c r="R15" s="36"/>
      <c r="S15" s="36"/>
      <c r="T15" s="37">
        <f t="shared" si="3"/>
        <v>600000000</v>
      </c>
      <c r="U15" s="115">
        <f t="shared" si="0"/>
        <v>0</v>
      </c>
      <c r="V15" s="38">
        <f>D15</f>
        <v>421000000</v>
      </c>
      <c r="W15" s="34">
        <v>0</v>
      </c>
      <c r="X15" s="33">
        <v>0</v>
      </c>
      <c r="Y15" s="33">
        <v>0.94</v>
      </c>
      <c r="Z15" s="33">
        <v>0.94</v>
      </c>
      <c r="AA15" s="33">
        <f t="shared" si="4"/>
        <v>0.88</v>
      </c>
      <c r="AB15" s="33">
        <f t="shared" si="5"/>
        <v>0.85</v>
      </c>
      <c r="AC15" s="33">
        <f t="shared" si="6"/>
        <v>0.75</v>
      </c>
      <c r="AD15" s="33">
        <f t="shared" si="7"/>
        <v>0.85</v>
      </c>
      <c r="AE15" s="33">
        <f t="shared" si="8"/>
        <v>0.75</v>
      </c>
      <c r="AF15" s="33">
        <f t="shared" si="9"/>
        <v>0.85</v>
      </c>
      <c r="AG15" s="35">
        <f t="shared" si="10"/>
        <v>0.7</v>
      </c>
      <c r="AH15" s="72">
        <f>IF(V15&gt;T15,(T15*0.94),V15*0.94)</f>
        <v>395740000</v>
      </c>
      <c r="AI15" s="118">
        <v>1</v>
      </c>
      <c r="AJ15" s="73">
        <f>D15-AH15</f>
        <v>25260000</v>
      </c>
    </row>
    <row r="16" spans="2:36" ht="21.6" customHeight="1" x14ac:dyDescent="0.55000000000000004">
      <c r="B16" s="49" t="s">
        <v>121</v>
      </c>
      <c r="C16" s="64" t="s">
        <v>172</v>
      </c>
      <c r="D16" s="119"/>
      <c r="E16" s="120"/>
      <c r="F16" s="120"/>
      <c r="G16" s="120"/>
      <c r="H16" s="120"/>
      <c r="I16" s="52"/>
      <c r="J16" s="52"/>
      <c r="K16" s="52"/>
      <c r="L16" s="52"/>
      <c r="M16" s="52"/>
      <c r="N16" s="52"/>
      <c r="O16" s="52"/>
      <c r="P16" s="52"/>
      <c r="Q16" s="52"/>
      <c r="R16" s="52"/>
      <c r="S16" s="52"/>
      <c r="T16" s="53"/>
      <c r="U16" s="53"/>
      <c r="V16" s="54"/>
      <c r="W16" s="53"/>
      <c r="X16" s="53"/>
      <c r="Y16" s="53"/>
      <c r="Z16" s="53"/>
      <c r="AA16" s="53"/>
      <c r="AB16" s="53"/>
      <c r="AC16" s="53"/>
      <c r="AD16" s="53"/>
      <c r="AE16" s="53"/>
      <c r="AF16" s="53"/>
      <c r="AG16" s="53"/>
      <c r="AH16" s="53"/>
      <c r="AI16" s="53"/>
      <c r="AJ16" s="58"/>
    </row>
    <row r="17" spans="2:36" ht="21.6" customHeight="1" x14ac:dyDescent="0.55000000000000004">
      <c r="B17" s="50" t="s">
        <v>165</v>
      </c>
      <c r="C17" s="65" t="s">
        <v>173</v>
      </c>
      <c r="D17" s="62"/>
      <c r="E17" s="120"/>
      <c r="F17" s="120"/>
      <c r="G17" s="120"/>
      <c r="H17" s="120"/>
      <c r="I17" s="52"/>
      <c r="J17" s="52"/>
      <c r="K17" s="52"/>
      <c r="L17" s="52"/>
      <c r="M17" s="52"/>
      <c r="N17" s="52"/>
      <c r="O17" s="52"/>
      <c r="P17" s="52"/>
      <c r="Q17" s="52"/>
      <c r="R17" s="52"/>
      <c r="S17" s="52"/>
      <c r="T17" s="53"/>
      <c r="U17" s="53"/>
      <c r="V17" s="54"/>
      <c r="W17" s="53"/>
      <c r="X17" s="53"/>
      <c r="Y17" s="53"/>
      <c r="Z17" s="53"/>
      <c r="AA17" s="53"/>
      <c r="AB17" s="53"/>
      <c r="AC17" s="53"/>
      <c r="AD17" s="53"/>
      <c r="AE17" s="53"/>
      <c r="AF17" s="53"/>
      <c r="AG17" s="53"/>
      <c r="AH17" s="53"/>
      <c r="AI17" s="53"/>
      <c r="AJ17" s="58"/>
    </row>
    <row r="18" spans="2:36" ht="21.6" customHeight="1" x14ac:dyDescent="0.55000000000000004">
      <c r="B18" s="50" t="s">
        <v>235</v>
      </c>
      <c r="C18" s="65" t="s">
        <v>280</v>
      </c>
      <c r="D18" s="62"/>
      <c r="E18" s="120"/>
      <c r="F18" s="120"/>
      <c r="G18" s="120"/>
      <c r="H18" s="120"/>
      <c r="I18" s="52"/>
      <c r="J18" s="52"/>
      <c r="K18" s="52"/>
      <c r="L18" s="52"/>
      <c r="M18" s="52"/>
      <c r="N18" s="52"/>
      <c r="O18" s="52"/>
      <c r="P18" s="52"/>
      <c r="Q18" s="52"/>
      <c r="R18" s="52"/>
      <c r="S18" s="52"/>
      <c r="T18" s="53"/>
      <c r="U18" s="53"/>
      <c r="V18" s="54"/>
      <c r="W18" s="53"/>
      <c r="X18" s="53"/>
      <c r="Y18" s="53"/>
      <c r="Z18" s="53"/>
      <c r="AA18" s="53"/>
      <c r="AB18" s="53"/>
      <c r="AC18" s="53"/>
      <c r="AD18" s="53"/>
      <c r="AE18" s="53"/>
      <c r="AF18" s="53"/>
      <c r="AG18" s="53"/>
      <c r="AH18" s="53"/>
      <c r="AI18" s="53"/>
      <c r="AJ18" s="58"/>
    </row>
    <row r="19" spans="2:36" ht="21.6" customHeight="1" thickBot="1" x14ac:dyDescent="0.6">
      <c r="B19" s="51" t="s">
        <v>122</v>
      </c>
      <c r="C19" s="57" t="s">
        <v>281</v>
      </c>
      <c r="D19" s="63"/>
      <c r="E19" s="121"/>
      <c r="F19" s="121"/>
      <c r="G19" s="121"/>
      <c r="H19" s="121"/>
      <c r="I19" s="52"/>
      <c r="J19" s="52"/>
      <c r="K19" s="52"/>
      <c r="L19" s="52"/>
      <c r="M19" s="52"/>
      <c r="N19" s="52"/>
      <c r="O19" s="52"/>
      <c r="P19" s="52"/>
      <c r="Q19" s="52"/>
      <c r="R19" s="52"/>
      <c r="S19" s="52"/>
      <c r="T19" s="53"/>
      <c r="U19" s="53"/>
      <c r="V19" s="54"/>
      <c r="W19" s="53"/>
      <c r="X19" s="53"/>
      <c r="Y19" s="53"/>
      <c r="Z19" s="53"/>
      <c r="AA19" s="53"/>
      <c r="AB19" s="53"/>
      <c r="AC19" s="53"/>
      <c r="AD19" s="53"/>
      <c r="AE19" s="53"/>
      <c r="AF19" s="53"/>
      <c r="AG19" s="53"/>
      <c r="AH19" s="53"/>
      <c r="AI19" s="53"/>
      <c r="AJ19" s="59"/>
    </row>
    <row r="20" spans="2:36" ht="35.450000000000003" customHeight="1" thickBot="1" x14ac:dyDescent="0.25">
      <c r="B20" s="48" t="s">
        <v>237</v>
      </c>
      <c r="C20" s="80" t="s">
        <v>282</v>
      </c>
      <c r="D20" s="122">
        <f>SUM(D11:D19)</f>
        <v>421000000</v>
      </c>
      <c r="E20" s="82"/>
      <c r="F20" s="122">
        <f>SUM(F11:F19)</f>
        <v>421000000</v>
      </c>
      <c r="G20" s="82"/>
      <c r="H20" s="82">
        <f>SUM(H11:H19)</f>
        <v>842000000</v>
      </c>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J20" s="60">
        <f>SUM(AJ11:AJ19)</f>
        <v>-894740000</v>
      </c>
    </row>
    <row r="22" spans="2:36" ht="13.5" thickBot="1" x14ac:dyDescent="0.25"/>
    <row r="23" spans="2:36" ht="22.15" customHeight="1" thickBot="1" x14ac:dyDescent="0.6">
      <c r="B23" s="713" t="s">
        <v>851</v>
      </c>
      <c r="C23" s="714" t="s">
        <v>266</v>
      </c>
      <c r="D23" s="735" t="s">
        <v>236</v>
      </c>
      <c r="E23" s="716" t="s">
        <v>6</v>
      </c>
      <c r="F23" s="716" t="s">
        <v>630</v>
      </c>
      <c r="G23" s="716" t="s">
        <v>8</v>
      </c>
      <c r="H23" s="735" t="s">
        <v>631</v>
      </c>
      <c r="I23" s="722" t="s">
        <v>238</v>
      </c>
      <c r="J23" s="722"/>
      <c r="K23" s="722"/>
      <c r="L23" s="722"/>
      <c r="M23" s="722"/>
      <c r="N23" s="722"/>
      <c r="O23" s="722"/>
      <c r="P23" s="722"/>
      <c r="Q23" s="722"/>
      <c r="R23" s="722"/>
      <c r="S23" s="722"/>
      <c r="T23" s="722"/>
      <c r="U23" s="111"/>
      <c r="V23" s="705" t="s">
        <v>632</v>
      </c>
      <c r="W23" s="729" t="s">
        <v>633</v>
      </c>
      <c r="X23" s="729"/>
      <c r="Y23" s="729"/>
      <c r="Z23" s="729"/>
      <c r="AA23" s="729"/>
      <c r="AB23" s="729"/>
      <c r="AC23" s="729"/>
      <c r="AD23" s="729"/>
      <c r="AE23" s="729"/>
      <c r="AF23" s="729"/>
      <c r="AG23" s="729"/>
      <c r="AH23" s="705" t="s">
        <v>634</v>
      </c>
      <c r="AI23" s="743" t="s">
        <v>6</v>
      </c>
      <c r="AJ23" s="711" t="s">
        <v>635</v>
      </c>
    </row>
    <row r="24" spans="2:36" ht="13.15" customHeight="1" x14ac:dyDescent="0.2">
      <c r="B24" s="672"/>
      <c r="C24" s="715"/>
      <c r="D24" s="672"/>
      <c r="E24" s="717"/>
      <c r="F24" s="717"/>
      <c r="G24" s="717"/>
      <c r="H24" s="672"/>
      <c r="I24" s="726" t="s">
        <v>239</v>
      </c>
      <c r="J24" s="726" t="s">
        <v>240</v>
      </c>
      <c r="K24" s="726" t="s">
        <v>241</v>
      </c>
      <c r="L24" s="726" t="s">
        <v>243</v>
      </c>
      <c r="M24" s="726" t="s">
        <v>242</v>
      </c>
      <c r="N24" s="726" t="s">
        <v>248</v>
      </c>
      <c r="O24" s="726" t="s">
        <v>249</v>
      </c>
      <c r="P24" s="726" t="s">
        <v>247</v>
      </c>
      <c r="Q24" s="726" t="s">
        <v>246</v>
      </c>
      <c r="R24" s="726" t="s">
        <v>245</v>
      </c>
      <c r="S24" s="726" t="s">
        <v>244</v>
      </c>
      <c r="T24" s="730" t="s">
        <v>250</v>
      </c>
      <c r="U24" s="723" t="s">
        <v>636</v>
      </c>
      <c r="V24" s="706" t="s">
        <v>269</v>
      </c>
      <c r="W24" s="708" t="s">
        <v>270</v>
      </c>
      <c r="X24" s="708" t="s">
        <v>240</v>
      </c>
      <c r="Y24" s="708" t="s">
        <v>271</v>
      </c>
      <c r="Z24" s="708" t="s">
        <v>272</v>
      </c>
      <c r="AA24" s="708" t="s">
        <v>273</v>
      </c>
      <c r="AB24" s="708" t="s">
        <v>274</v>
      </c>
      <c r="AC24" s="708" t="s">
        <v>275</v>
      </c>
      <c r="AD24" s="708" t="s">
        <v>276</v>
      </c>
      <c r="AE24" s="708" t="s">
        <v>277</v>
      </c>
      <c r="AF24" s="708" t="s">
        <v>278</v>
      </c>
      <c r="AG24" s="718" t="s">
        <v>279</v>
      </c>
      <c r="AH24" s="706"/>
      <c r="AI24" s="744"/>
      <c r="AJ24" s="712"/>
    </row>
    <row r="25" spans="2:36" ht="39" customHeight="1" x14ac:dyDescent="0.2">
      <c r="B25" s="672"/>
      <c r="C25" s="715"/>
      <c r="D25" s="672"/>
      <c r="E25" s="717"/>
      <c r="F25" s="717"/>
      <c r="G25" s="717"/>
      <c r="H25" s="672"/>
      <c r="I25" s="727"/>
      <c r="J25" s="727"/>
      <c r="K25" s="727"/>
      <c r="L25" s="727"/>
      <c r="M25" s="727"/>
      <c r="N25" s="727"/>
      <c r="O25" s="727"/>
      <c r="P25" s="727"/>
      <c r="Q25" s="727"/>
      <c r="R25" s="727"/>
      <c r="S25" s="727"/>
      <c r="T25" s="731"/>
      <c r="U25" s="724"/>
      <c r="V25" s="706"/>
      <c r="W25" s="709"/>
      <c r="X25" s="709"/>
      <c r="Y25" s="709"/>
      <c r="Z25" s="709"/>
      <c r="AA25" s="709"/>
      <c r="AB25" s="709"/>
      <c r="AC25" s="709"/>
      <c r="AD25" s="709"/>
      <c r="AE25" s="709"/>
      <c r="AF25" s="709"/>
      <c r="AG25" s="719"/>
      <c r="AH25" s="706"/>
      <c r="AI25" s="744"/>
      <c r="AJ25" s="712"/>
    </row>
    <row r="26" spans="2:36" ht="61.15" customHeight="1" thickBot="1" x14ac:dyDescent="0.25">
      <c r="B26" s="672"/>
      <c r="C26" s="715"/>
      <c r="D26" s="672"/>
      <c r="E26" s="717"/>
      <c r="F26" s="717"/>
      <c r="G26" s="717"/>
      <c r="H26" s="671"/>
      <c r="I26" s="728"/>
      <c r="J26" s="728"/>
      <c r="K26" s="728"/>
      <c r="L26" s="728"/>
      <c r="M26" s="728"/>
      <c r="N26" s="728"/>
      <c r="O26" s="728"/>
      <c r="P26" s="728"/>
      <c r="Q26" s="728"/>
      <c r="R26" s="728"/>
      <c r="S26" s="728"/>
      <c r="T26" s="732"/>
      <c r="U26" s="725"/>
      <c r="V26" s="706"/>
      <c r="W26" s="710"/>
      <c r="X26" s="710"/>
      <c r="Y26" s="710"/>
      <c r="Z26" s="710"/>
      <c r="AA26" s="710"/>
      <c r="AB26" s="710"/>
      <c r="AC26" s="710"/>
      <c r="AD26" s="710"/>
      <c r="AE26" s="710"/>
      <c r="AF26" s="710"/>
      <c r="AG26" s="720"/>
      <c r="AH26" s="707"/>
      <c r="AI26" s="745"/>
      <c r="AJ26" s="712"/>
    </row>
    <row r="27" spans="2:36" ht="25.9" customHeight="1" thickBot="1" x14ac:dyDescent="0.6">
      <c r="B27" s="49" t="s">
        <v>180</v>
      </c>
      <c r="C27" s="74" t="s">
        <v>283</v>
      </c>
      <c r="D27" s="79">
        <v>4500000000</v>
      </c>
      <c r="E27" s="41">
        <v>100</v>
      </c>
      <c r="F27" s="41">
        <f>(D27*E27)/100</f>
        <v>4500000000</v>
      </c>
      <c r="G27" s="41">
        <v>200</v>
      </c>
      <c r="H27" s="46">
        <f>(F27*G27)/100</f>
        <v>9000000000</v>
      </c>
      <c r="I27" s="66"/>
      <c r="J27" s="67"/>
      <c r="K27" s="67"/>
      <c r="L27" s="67"/>
      <c r="M27" s="67"/>
      <c r="N27" s="67"/>
      <c r="O27" s="67"/>
      <c r="P27" s="67"/>
      <c r="Q27" s="67"/>
      <c r="R27" s="67"/>
      <c r="S27" s="67">
        <v>550000000</v>
      </c>
      <c r="T27" s="68">
        <f>SUM(I27:S27)</f>
        <v>550000000</v>
      </c>
      <c r="U27" s="115">
        <f t="shared" ref="U27:U35" si="11">IF(T27&gt;V27,0,V27-T27)</f>
        <v>3950000000</v>
      </c>
      <c r="V27" s="38">
        <f t="shared" ref="V27:V35" si="12">D27</f>
        <v>4500000000</v>
      </c>
      <c r="W27" s="69">
        <v>0</v>
      </c>
      <c r="X27" s="70">
        <v>0</v>
      </c>
      <c r="Y27" s="70">
        <v>0.94</v>
      </c>
      <c r="Z27" s="70">
        <v>0.94</v>
      </c>
      <c r="AA27" s="70">
        <f>1-0.12</f>
        <v>0.88</v>
      </c>
      <c r="AB27" s="70">
        <f>1-0.15</f>
        <v>0.85</v>
      </c>
      <c r="AC27" s="70">
        <f>1-0.25</f>
        <v>0.75</v>
      </c>
      <c r="AD27" s="70">
        <f>1-0.15</f>
        <v>0.85</v>
      </c>
      <c r="AE27" s="70">
        <f>1-0.25</f>
        <v>0.75</v>
      </c>
      <c r="AF27" s="70">
        <f>1-0.15</f>
        <v>0.85</v>
      </c>
      <c r="AG27" s="71">
        <f>1-0.3</f>
        <v>0.7</v>
      </c>
      <c r="AH27" s="72">
        <f>IF(V27&gt;T27,(T27*0.7),V27*0.7)</f>
        <v>385000000</v>
      </c>
      <c r="AI27" s="116">
        <v>1</v>
      </c>
      <c r="AJ27" s="117">
        <f>IF(I27&gt;0,V27-I27,D27-AH27)</f>
        <v>4115000000</v>
      </c>
    </row>
    <row r="28" spans="2:36" ht="25.9" hidden="1" customHeight="1" x14ac:dyDescent="0.55000000000000004">
      <c r="B28" s="50" t="s">
        <v>180</v>
      </c>
      <c r="C28" s="75" t="s">
        <v>284</v>
      </c>
      <c r="D28" s="77">
        <v>4000000000</v>
      </c>
      <c r="E28" s="40">
        <v>100</v>
      </c>
      <c r="F28" s="40">
        <f t="shared" ref="F28:F35" si="13">(D28*E28)/100</f>
        <v>4000000000</v>
      </c>
      <c r="G28" s="40">
        <v>200</v>
      </c>
      <c r="H28" s="55">
        <f t="shared" ref="H28:H35" si="14">(F28*G28)/100</f>
        <v>8000000000</v>
      </c>
      <c r="I28" s="39"/>
      <c r="J28" s="36"/>
      <c r="K28" s="36"/>
      <c r="L28" s="36"/>
      <c r="M28" s="36"/>
      <c r="N28" s="36"/>
      <c r="O28" s="36"/>
      <c r="P28" s="36"/>
      <c r="Q28" s="36"/>
      <c r="R28" s="36"/>
      <c r="S28" s="36"/>
      <c r="T28" s="37">
        <f t="shared" ref="T28:T35" si="15">SUM(I28:S28)</f>
        <v>0</v>
      </c>
      <c r="U28" s="115">
        <f t="shared" si="11"/>
        <v>4000000000</v>
      </c>
      <c r="V28" s="38">
        <f t="shared" si="12"/>
        <v>4000000000</v>
      </c>
      <c r="W28" s="34">
        <v>0</v>
      </c>
      <c r="X28" s="33">
        <v>0</v>
      </c>
      <c r="Y28" s="33">
        <v>0.94</v>
      </c>
      <c r="Z28" s="33">
        <v>0.94</v>
      </c>
      <c r="AA28" s="33">
        <f>1-0.12</f>
        <v>0.88</v>
      </c>
      <c r="AB28" s="33">
        <f>1-0.15</f>
        <v>0.85</v>
      </c>
      <c r="AC28" s="33">
        <f>1-0.25</f>
        <v>0.75</v>
      </c>
      <c r="AD28" s="33">
        <f>1-0.15</f>
        <v>0.85</v>
      </c>
      <c r="AE28" s="33">
        <f>1-0.25</f>
        <v>0.75</v>
      </c>
      <c r="AF28" s="33">
        <f>1-0.15</f>
        <v>0.85</v>
      </c>
      <c r="AG28" s="35">
        <f>1-0.3</f>
        <v>0.7</v>
      </c>
      <c r="AH28" s="72">
        <f>IF(V28&gt;T28,(T28*0.7),V28*0.7)</f>
        <v>0</v>
      </c>
      <c r="AI28" s="118">
        <v>1</v>
      </c>
      <c r="AJ28" s="73">
        <f>IF(I28&gt;0,V28-I28,D28-AH28)</f>
        <v>4000000000</v>
      </c>
    </row>
    <row r="29" spans="2:36" ht="25.9" hidden="1" customHeight="1" thickBot="1" x14ac:dyDescent="0.6">
      <c r="B29" s="51" t="s">
        <v>180</v>
      </c>
      <c r="C29" s="76" t="s">
        <v>285</v>
      </c>
      <c r="D29" s="78">
        <v>3500000000</v>
      </c>
      <c r="E29" s="42">
        <v>100</v>
      </c>
      <c r="F29" s="42">
        <f t="shared" si="13"/>
        <v>3500000000</v>
      </c>
      <c r="G29" s="42">
        <v>200</v>
      </c>
      <c r="H29" s="47">
        <f t="shared" si="14"/>
        <v>7000000000</v>
      </c>
      <c r="I29" s="39">
        <v>920000000</v>
      </c>
      <c r="J29" s="36"/>
      <c r="K29" s="36"/>
      <c r="L29" s="36"/>
      <c r="M29" s="36"/>
      <c r="N29" s="36"/>
      <c r="O29" s="36"/>
      <c r="P29" s="36"/>
      <c r="Q29" s="36"/>
      <c r="R29" s="36"/>
      <c r="S29" s="36"/>
      <c r="T29" s="37">
        <f t="shared" si="15"/>
        <v>920000000</v>
      </c>
      <c r="U29" s="115">
        <f t="shared" si="11"/>
        <v>2580000000</v>
      </c>
      <c r="V29" s="38">
        <f t="shared" si="12"/>
        <v>3500000000</v>
      </c>
      <c r="W29" s="34">
        <v>0</v>
      </c>
      <c r="X29" s="33">
        <v>0</v>
      </c>
      <c r="Y29" s="33">
        <v>0.94</v>
      </c>
      <c r="Z29" s="33">
        <v>0.94</v>
      </c>
      <c r="AA29" s="33">
        <f>1-0.12</f>
        <v>0.88</v>
      </c>
      <c r="AB29" s="33">
        <f>1-0.15</f>
        <v>0.85</v>
      </c>
      <c r="AC29" s="33">
        <f>1-0.25</f>
        <v>0.75</v>
      </c>
      <c r="AD29" s="33">
        <f>1-0.15</f>
        <v>0.85</v>
      </c>
      <c r="AE29" s="33">
        <f>1-0.25</f>
        <v>0.75</v>
      </c>
      <c r="AF29" s="33">
        <f>1-0.15</f>
        <v>0.85</v>
      </c>
      <c r="AG29" s="35">
        <f>1-0.3</f>
        <v>0.7</v>
      </c>
      <c r="AH29" s="72">
        <f>IF(V29&gt;T29,(T29*0),V29*0)</f>
        <v>0</v>
      </c>
      <c r="AI29" s="118">
        <v>1</v>
      </c>
      <c r="AJ29" s="73">
        <f>IF(I29&gt;0,V29-I29,D29-AH29)</f>
        <v>2580000000</v>
      </c>
    </row>
    <row r="30" spans="2:36" ht="25.9" customHeight="1" thickBot="1" x14ac:dyDescent="0.6">
      <c r="B30" s="49" t="s">
        <v>181</v>
      </c>
      <c r="C30" s="74" t="s">
        <v>286</v>
      </c>
      <c r="D30" s="45">
        <v>750000000</v>
      </c>
      <c r="E30" s="40">
        <v>100</v>
      </c>
      <c r="F30" s="40">
        <f t="shared" si="13"/>
        <v>750000000</v>
      </c>
      <c r="G30" s="40">
        <v>200</v>
      </c>
      <c r="H30" s="55">
        <f t="shared" si="14"/>
        <v>1500000000</v>
      </c>
      <c r="I30" s="39"/>
      <c r="J30" s="36"/>
      <c r="K30" s="36"/>
      <c r="L30" s="36"/>
      <c r="M30" s="36"/>
      <c r="N30" s="36"/>
      <c r="O30" s="36"/>
      <c r="P30" s="36"/>
      <c r="Q30" s="36"/>
      <c r="R30" s="36"/>
      <c r="S30" s="36"/>
      <c r="T30" s="37">
        <f t="shared" si="15"/>
        <v>0</v>
      </c>
      <c r="U30" s="115">
        <f t="shared" si="11"/>
        <v>750000000</v>
      </c>
      <c r="V30" s="38">
        <f t="shared" si="12"/>
        <v>750000000</v>
      </c>
      <c r="W30" s="34">
        <v>0</v>
      </c>
      <c r="X30" s="33">
        <v>0</v>
      </c>
      <c r="Y30" s="33">
        <v>0.94</v>
      </c>
      <c r="Z30" s="33">
        <v>0.94</v>
      </c>
      <c r="AA30" s="33">
        <f>1-0.12</f>
        <v>0.88</v>
      </c>
      <c r="AB30" s="33">
        <f>1-0.15</f>
        <v>0.85</v>
      </c>
      <c r="AC30" s="33">
        <f>1-0.25</f>
        <v>0.75</v>
      </c>
      <c r="AD30" s="33">
        <f>1-0.15</f>
        <v>0.85</v>
      </c>
      <c r="AE30" s="33">
        <f>1-0.25</f>
        <v>0.75</v>
      </c>
      <c r="AF30" s="33">
        <f>1-0.15</f>
        <v>0.85</v>
      </c>
      <c r="AG30" s="35">
        <f>1-0.3</f>
        <v>0.7</v>
      </c>
      <c r="AH30" s="72">
        <f>IF(V30&gt;T30,(T30*0.7),V30*0.7)</f>
        <v>0</v>
      </c>
      <c r="AI30" s="118">
        <v>1</v>
      </c>
      <c r="AJ30" s="73">
        <f>IF(I30&gt;0,V30-I30,D30-AH30)</f>
        <v>750000000</v>
      </c>
    </row>
    <row r="31" spans="2:36" ht="25.9" hidden="1" customHeight="1" thickBot="1" x14ac:dyDescent="0.6">
      <c r="B31" s="51" t="s">
        <v>181</v>
      </c>
      <c r="C31" s="76" t="s">
        <v>287</v>
      </c>
      <c r="D31" s="44">
        <v>980000000</v>
      </c>
      <c r="E31" s="42">
        <v>100</v>
      </c>
      <c r="F31" s="42">
        <f t="shared" si="13"/>
        <v>980000000</v>
      </c>
      <c r="G31" s="42">
        <v>200</v>
      </c>
      <c r="H31" s="47">
        <f t="shared" si="14"/>
        <v>1960000000</v>
      </c>
      <c r="I31" s="39">
        <v>920000000</v>
      </c>
      <c r="J31" s="36"/>
      <c r="K31" s="36"/>
      <c r="L31" s="36"/>
      <c r="M31" s="36"/>
      <c r="N31" s="36"/>
      <c r="O31" s="36"/>
      <c r="P31" s="36"/>
      <c r="Q31" s="36"/>
      <c r="R31" s="36"/>
      <c r="S31" s="36"/>
      <c r="T31" s="37">
        <f t="shared" si="15"/>
        <v>920000000</v>
      </c>
      <c r="U31" s="115">
        <f t="shared" si="11"/>
        <v>60000000</v>
      </c>
      <c r="V31" s="38">
        <f t="shared" si="12"/>
        <v>980000000</v>
      </c>
      <c r="W31" s="34">
        <v>0</v>
      </c>
      <c r="X31" s="33">
        <v>0</v>
      </c>
      <c r="Y31" s="33">
        <v>0.94</v>
      </c>
      <c r="Z31" s="33">
        <v>0.94</v>
      </c>
      <c r="AA31" s="33">
        <f>1-0.12</f>
        <v>0.88</v>
      </c>
      <c r="AB31" s="33">
        <f>1-0.15</f>
        <v>0.85</v>
      </c>
      <c r="AC31" s="33">
        <f>1-0.25</f>
        <v>0.75</v>
      </c>
      <c r="AD31" s="33">
        <f>1-0.15</f>
        <v>0.85</v>
      </c>
      <c r="AE31" s="33">
        <f>1-0.25</f>
        <v>0.75</v>
      </c>
      <c r="AF31" s="33">
        <f>1-0.15</f>
        <v>0.85</v>
      </c>
      <c r="AG31" s="35">
        <f>1-0.3</f>
        <v>0.7</v>
      </c>
      <c r="AH31" s="72">
        <f>IF(V31&gt;T31,(T31*0),V31*0)</f>
        <v>0</v>
      </c>
      <c r="AI31" s="118">
        <v>1</v>
      </c>
      <c r="AJ31" s="73">
        <f>IF(I31&gt;0,V31-I31,D31-AH31)</f>
        <v>60000000</v>
      </c>
    </row>
    <row r="32" spans="2:36" ht="25.9" customHeight="1" thickBot="1" x14ac:dyDescent="0.6">
      <c r="B32" s="49" t="s">
        <v>176</v>
      </c>
      <c r="C32" s="74" t="s">
        <v>288</v>
      </c>
      <c r="D32" s="43">
        <v>450000000</v>
      </c>
      <c r="E32" s="41">
        <v>100</v>
      </c>
      <c r="F32" s="41">
        <f t="shared" si="13"/>
        <v>450000000</v>
      </c>
      <c r="G32" s="41">
        <v>200</v>
      </c>
      <c r="H32" s="46">
        <f t="shared" si="14"/>
        <v>900000000</v>
      </c>
      <c r="I32" s="39"/>
      <c r="J32" s="36"/>
      <c r="K32" s="36"/>
      <c r="L32" s="36"/>
      <c r="M32" s="36">
        <v>350000000</v>
      </c>
      <c r="N32" s="36"/>
      <c r="O32" s="36"/>
      <c r="P32" s="36"/>
      <c r="Q32" s="36"/>
      <c r="R32" s="36"/>
      <c r="S32" s="36"/>
      <c r="T32" s="37">
        <f t="shared" si="15"/>
        <v>350000000</v>
      </c>
      <c r="U32" s="115">
        <f t="shared" si="11"/>
        <v>100000000</v>
      </c>
      <c r="V32" s="38">
        <f t="shared" si="12"/>
        <v>450000000</v>
      </c>
      <c r="W32" s="34">
        <v>0</v>
      </c>
      <c r="X32" s="33">
        <v>0</v>
      </c>
      <c r="Y32" s="33">
        <v>0.94</v>
      </c>
      <c r="Z32" s="33">
        <v>0.94</v>
      </c>
      <c r="AA32" s="33">
        <f t="shared" ref="AA32:AA35" si="16">1-0.12</f>
        <v>0.88</v>
      </c>
      <c r="AB32" s="33">
        <f t="shared" ref="AB32:AB35" si="17">1-0.15</f>
        <v>0.85</v>
      </c>
      <c r="AC32" s="33">
        <f t="shared" ref="AC32:AC35" si="18">1-0.25</f>
        <v>0.75</v>
      </c>
      <c r="AD32" s="33">
        <f t="shared" ref="AD32:AD35" si="19">1-0.15</f>
        <v>0.85</v>
      </c>
      <c r="AE32" s="33">
        <f t="shared" ref="AE32:AE35" si="20">1-0.25</f>
        <v>0.75</v>
      </c>
      <c r="AF32" s="33">
        <f t="shared" ref="AF32:AF35" si="21">1-0.15</f>
        <v>0.85</v>
      </c>
      <c r="AG32" s="35">
        <f t="shared" ref="AG32:AG35" si="22">1-0.3</f>
        <v>0.7</v>
      </c>
      <c r="AH32" s="72">
        <f>IF(V32&gt;T32,(T32*0.88),V32*0.88)</f>
        <v>308000000</v>
      </c>
      <c r="AI32" s="118">
        <v>1</v>
      </c>
      <c r="AJ32" s="73">
        <f>D32-AH32</f>
        <v>142000000</v>
      </c>
    </row>
    <row r="33" spans="2:36" ht="25.9" hidden="1" customHeight="1" thickBot="1" x14ac:dyDescent="0.6">
      <c r="B33" s="51" t="s">
        <v>176</v>
      </c>
      <c r="C33" s="76" t="s">
        <v>289</v>
      </c>
      <c r="D33" s="44">
        <v>421000000</v>
      </c>
      <c r="E33" s="42">
        <v>100</v>
      </c>
      <c r="F33" s="42">
        <f t="shared" si="13"/>
        <v>421000000</v>
      </c>
      <c r="G33" s="42">
        <v>200</v>
      </c>
      <c r="H33" s="47">
        <f t="shared" si="14"/>
        <v>842000000</v>
      </c>
      <c r="I33" s="39"/>
      <c r="J33" s="36"/>
      <c r="K33" s="36">
        <v>600000000</v>
      </c>
      <c r="L33" s="36"/>
      <c r="M33" s="36"/>
      <c r="N33" s="36"/>
      <c r="O33" s="36"/>
      <c r="P33" s="36"/>
      <c r="Q33" s="36"/>
      <c r="R33" s="36"/>
      <c r="S33" s="36"/>
      <c r="T33" s="37">
        <f t="shared" si="15"/>
        <v>600000000</v>
      </c>
      <c r="U33" s="115">
        <f t="shared" si="11"/>
        <v>0</v>
      </c>
      <c r="V33" s="38">
        <f t="shared" si="12"/>
        <v>421000000</v>
      </c>
      <c r="W33" s="34">
        <v>0</v>
      </c>
      <c r="X33" s="33">
        <v>0</v>
      </c>
      <c r="Y33" s="33">
        <v>0.94</v>
      </c>
      <c r="Z33" s="33">
        <v>0.94</v>
      </c>
      <c r="AA33" s="33">
        <f t="shared" si="16"/>
        <v>0.88</v>
      </c>
      <c r="AB33" s="33">
        <f t="shared" si="17"/>
        <v>0.85</v>
      </c>
      <c r="AC33" s="33">
        <f t="shared" si="18"/>
        <v>0.75</v>
      </c>
      <c r="AD33" s="33">
        <f t="shared" si="19"/>
        <v>0.85</v>
      </c>
      <c r="AE33" s="33">
        <f t="shared" si="20"/>
        <v>0.75</v>
      </c>
      <c r="AF33" s="33">
        <f t="shared" si="21"/>
        <v>0.85</v>
      </c>
      <c r="AG33" s="35">
        <f t="shared" si="22"/>
        <v>0.7</v>
      </c>
      <c r="AH33" s="72">
        <f>IF(V33&gt;T33,(T33*0.94),V33*0.94)</f>
        <v>395740000</v>
      </c>
      <c r="AI33" s="118">
        <v>1</v>
      </c>
      <c r="AJ33" s="73">
        <f>D33-AH33</f>
        <v>25260000</v>
      </c>
    </row>
    <row r="34" spans="2:36" ht="25.9" customHeight="1" thickBot="1" x14ac:dyDescent="0.6">
      <c r="B34" s="49" t="s">
        <v>177</v>
      </c>
      <c r="C34" s="74" t="s">
        <v>290</v>
      </c>
      <c r="D34" s="123">
        <v>3000000000</v>
      </c>
      <c r="E34" s="41">
        <v>100</v>
      </c>
      <c r="F34" s="41">
        <f t="shared" si="13"/>
        <v>3000000000</v>
      </c>
      <c r="G34" s="41">
        <v>200</v>
      </c>
      <c r="H34" s="46">
        <f t="shared" si="14"/>
        <v>6000000000</v>
      </c>
      <c r="I34" s="39"/>
      <c r="J34" s="36"/>
      <c r="K34" s="36"/>
      <c r="L34" s="36"/>
      <c r="M34" s="36">
        <v>3500000000</v>
      </c>
      <c r="N34" s="36"/>
      <c r="O34" s="36"/>
      <c r="P34" s="36"/>
      <c r="Q34" s="36"/>
      <c r="R34" s="36"/>
      <c r="S34" s="36"/>
      <c r="T34" s="37">
        <f t="shared" si="15"/>
        <v>3500000000</v>
      </c>
      <c r="U34" s="115">
        <f t="shared" si="11"/>
        <v>0</v>
      </c>
      <c r="V34" s="38">
        <f t="shared" si="12"/>
        <v>3000000000</v>
      </c>
      <c r="W34" s="34">
        <v>0</v>
      </c>
      <c r="X34" s="33">
        <v>0</v>
      </c>
      <c r="Y34" s="33">
        <v>0.94</v>
      </c>
      <c r="Z34" s="33">
        <v>0.94</v>
      </c>
      <c r="AA34" s="33">
        <f t="shared" si="16"/>
        <v>0.88</v>
      </c>
      <c r="AB34" s="33">
        <f t="shared" si="17"/>
        <v>0.85</v>
      </c>
      <c r="AC34" s="33">
        <f t="shared" si="18"/>
        <v>0.75</v>
      </c>
      <c r="AD34" s="33">
        <f t="shared" si="19"/>
        <v>0.85</v>
      </c>
      <c r="AE34" s="33">
        <f t="shared" si="20"/>
        <v>0.75</v>
      </c>
      <c r="AF34" s="33">
        <f t="shared" si="21"/>
        <v>0.85</v>
      </c>
      <c r="AG34" s="35">
        <f t="shared" si="22"/>
        <v>0.7</v>
      </c>
      <c r="AH34" s="72">
        <f>IF(V34&gt;T34,(T34*0.88),V34*0.88)</f>
        <v>2640000000</v>
      </c>
      <c r="AI34" s="118">
        <v>1</v>
      </c>
      <c r="AJ34" s="73">
        <f>D34-AH34</f>
        <v>360000000</v>
      </c>
    </row>
    <row r="35" spans="2:36" ht="25.9" hidden="1" customHeight="1" thickBot="1" x14ac:dyDescent="0.6">
      <c r="B35" s="51" t="s">
        <v>177</v>
      </c>
      <c r="C35" s="76" t="s">
        <v>291</v>
      </c>
      <c r="D35" s="78">
        <v>2500000000</v>
      </c>
      <c r="E35" s="42">
        <v>100</v>
      </c>
      <c r="F35" s="42">
        <f t="shared" si="13"/>
        <v>2500000000</v>
      </c>
      <c r="G35" s="42">
        <v>200</v>
      </c>
      <c r="H35" s="47">
        <f t="shared" si="14"/>
        <v>5000000000</v>
      </c>
      <c r="I35" s="39"/>
      <c r="J35" s="36"/>
      <c r="K35" s="36">
        <v>6000000000</v>
      </c>
      <c r="L35" s="36"/>
      <c r="M35" s="36"/>
      <c r="N35" s="36"/>
      <c r="O35" s="36"/>
      <c r="P35" s="36"/>
      <c r="Q35" s="36"/>
      <c r="R35" s="36"/>
      <c r="S35" s="36"/>
      <c r="T35" s="37">
        <f t="shared" si="15"/>
        <v>6000000000</v>
      </c>
      <c r="U35" s="115">
        <f t="shared" si="11"/>
        <v>0</v>
      </c>
      <c r="V35" s="38">
        <f t="shared" si="12"/>
        <v>2500000000</v>
      </c>
      <c r="W35" s="34">
        <v>0</v>
      </c>
      <c r="X35" s="33">
        <v>0</v>
      </c>
      <c r="Y35" s="33">
        <v>0.94</v>
      </c>
      <c r="Z35" s="33">
        <v>0.94</v>
      </c>
      <c r="AA35" s="33">
        <f t="shared" si="16"/>
        <v>0.88</v>
      </c>
      <c r="AB35" s="33">
        <f t="shared" si="17"/>
        <v>0.85</v>
      </c>
      <c r="AC35" s="33">
        <f t="shared" si="18"/>
        <v>0.75</v>
      </c>
      <c r="AD35" s="33">
        <f t="shared" si="19"/>
        <v>0.85</v>
      </c>
      <c r="AE35" s="33">
        <f t="shared" si="20"/>
        <v>0.75</v>
      </c>
      <c r="AF35" s="33">
        <f t="shared" si="21"/>
        <v>0.85</v>
      </c>
      <c r="AG35" s="35">
        <f t="shared" si="22"/>
        <v>0.7</v>
      </c>
      <c r="AH35" s="72">
        <f>IF(V35&gt;T35,(T35*0.94),V35*0.94)</f>
        <v>2350000000</v>
      </c>
      <c r="AI35" s="118">
        <v>1</v>
      </c>
      <c r="AJ35" s="73">
        <f>D35-AH35</f>
        <v>150000000</v>
      </c>
    </row>
    <row r="36" spans="2:36" ht="21.6" customHeight="1" x14ac:dyDescent="0.55000000000000004">
      <c r="B36" s="49" t="s">
        <v>121</v>
      </c>
      <c r="C36" s="64" t="s">
        <v>637</v>
      </c>
      <c r="D36" s="119"/>
      <c r="E36" s="120"/>
      <c r="F36" s="120"/>
      <c r="G36" s="120"/>
      <c r="H36" s="124"/>
      <c r="I36" s="52"/>
      <c r="J36" s="52"/>
      <c r="K36" s="52"/>
      <c r="L36" s="52"/>
      <c r="M36" s="52"/>
      <c r="N36" s="52"/>
      <c r="O36" s="52"/>
      <c r="P36" s="52"/>
      <c r="Q36" s="52"/>
      <c r="R36" s="52"/>
      <c r="S36" s="52"/>
      <c r="T36" s="53"/>
      <c r="U36" s="53"/>
      <c r="V36" s="54"/>
      <c r="W36" s="53"/>
      <c r="X36" s="53"/>
      <c r="Y36" s="53"/>
      <c r="Z36" s="53"/>
      <c r="AA36" s="53"/>
      <c r="AB36" s="53"/>
      <c r="AC36" s="53"/>
      <c r="AD36" s="53"/>
      <c r="AE36" s="53"/>
      <c r="AF36" s="53"/>
      <c r="AG36" s="53"/>
      <c r="AH36" s="53"/>
      <c r="AI36" s="53"/>
      <c r="AJ36" s="58"/>
    </row>
    <row r="37" spans="2:36" ht="21.6" customHeight="1" x14ac:dyDescent="0.55000000000000004">
      <c r="B37" s="50" t="s">
        <v>165</v>
      </c>
      <c r="C37" s="65" t="s">
        <v>638</v>
      </c>
      <c r="D37" s="62"/>
      <c r="E37" s="120"/>
      <c r="F37" s="120"/>
      <c r="G37" s="120"/>
      <c r="H37" s="125"/>
      <c r="I37" s="52"/>
      <c r="J37" s="52"/>
      <c r="K37" s="52"/>
      <c r="L37" s="52"/>
      <c r="M37" s="52"/>
      <c r="N37" s="52"/>
      <c r="O37" s="52"/>
      <c r="P37" s="52"/>
      <c r="Q37" s="52"/>
      <c r="R37" s="52"/>
      <c r="S37" s="52"/>
      <c r="T37" s="53"/>
      <c r="U37" s="53"/>
      <c r="V37" s="54"/>
      <c r="W37" s="53"/>
      <c r="X37" s="53"/>
      <c r="Y37" s="53"/>
      <c r="Z37" s="53"/>
      <c r="AA37" s="53"/>
      <c r="AB37" s="53"/>
      <c r="AC37" s="53"/>
      <c r="AD37" s="53"/>
      <c r="AE37" s="53"/>
      <c r="AF37" s="53"/>
      <c r="AG37" s="53"/>
      <c r="AH37" s="53"/>
      <c r="AI37" s="53"/>
      <c r="AJ37" s="58"/>
    </row>
    <row r="38" spans="2:36" ht="21.6" customHeight="1" x14ac:dyDescent="0.55000000000000004">
      <c r="B38" s="50" t="s">
        <v>179</v>
      </c>
      <c r="C38" s="56" t="s">
        <v>178</v>
      </c>
      <c r="D38" s="62"/>
      <c r="E38" s="120"/>
      <c r="F38" s="120"/>
      <c r="G38" s="120"/>
      <c r="H38" s="125"/>
      <c r="I38" s="52"/>
      <c r="J38" s="52"/>
      <c r="K38" s="52"/>
      <c r="L38" s="52"/>
      <c r="M38" s="52"/>
      <c r="N38" s="52"/>
      <c r="O38" s="52"/>
      <c r="P38" s="52"/>
      <c r="Q38" s="52"/>
      <c r="R38" s="52"/>
      <c r="S38" s="52"/>
      <c r="T38" s="53"/>
      <c r="U38" s="53"/>
      <c r="V38" s="54"/>
      <c r="W38" s="53"/>
      <c r="X38" s="53"/>
      <c r="Y38" s="53"/>
      <c r="Z38" s="53"/>
      <c r="AA38" s="53"/>
      <c r="AB38" s="53"/>
      <c r="AC38" s="53"/>
      <c r="AD38" s="53"/>
      <c r="AE38" s="53"/>
      <c r="AF38" s="53"/>
      <c r="AG38" s="53"/>
      <c r="AH38" s="53"/>
      <c r="AI38" s="53"/>
      <c r="AJ38" s="58"/>
    </row>
    <row r="39" spans="2:36" ht="21.6" customHeight="1" thickBot="1" x14ac:dyDescent="0.6">
      <c r="B39" s="51" t="s">
        <v>122</v>
      </c>
      <c r="C39" s="57" t="s">
        <v>639</v>
      </c>
      <c r="D39" s="63"/>
      <c r="E39" s="121"/>
      <c r="F39" s="121"/>
      <c r="G39" s="121"/>
      <c r="H39" s="126"/>
      <c r="I39" s="52"/>
      <c r="J39" s="52"/>
      <c r="K39" s="52"/>
      <c r="L39" s="52"/>
      <c r="M39" s="52"/>
      <c r="N39" s="52"/>
      <c r="O39" s="52"/>
      <c r="P39" s="52"/>
      <c r="Q39" s="52"/>
      <c r="R39" s="52"/>
      <c r="S39" s="52"/>
      <c r="T39" s="53"/>
      <c r="U39" s="53"/>
      <c r="V39" s="54"/>
      <c r="W39" s="53"/>
      <c r="X39" s="53"/>
      <c r="Y39" s="53"/>
      <c r="Z39" s="53"/>
      <c r="AA39" s="53"/>
      <c r="AB39" s="53"/>
      <c r="AC39" s="53"/>
      <c r="AD39" s="53"/>
      <c r="AE39" s="53"/>
      <c r="AF39" s="53"/>
      <c r="AG39" s="53"/>
      <c r="AH39" s="53"/>
      <c r="AI39" s="53"/>
      <c r="AJ39" s="59"/>
    </row>
    <row r="40" spans="2:36" ht="35.450000000000003" customHeight="1" thickBot="1" x14ac:dyDescent="0.25">
      <c r="B40" s="48" t="s">
        <v>237</v>
      </c>
      <c r="C40" s="81" t="s">
        <v>292</v>
      </c>
      <c r="D40" s="122">
        <f>SUM(D27:D39)</f>
        <v>20101000000</v>
      </c>
      <c r="E40" s="82"/>
      <c r="F40" s="82">
        <f>SUM(F27:F39)</f>
        <v>20101000000</v>
      </c>
      <c r="G40" s="82"/>
      <c r="H40" s="82">
        <f>SUM(H27:H39)</f>
        <v>40202000000</v>
      </c>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J40" s="60">
        <f>SUM(AJ27:AJ39)</f>
        <v>12182260000</v>
      </c>
    </row>
    <row r="46" spans="2:36" ht="13.5" thickBot="1" x14ac:dyDescent="0.25"/>
    <row r="47" spans="2:36" ht="35.450000000000003" customHeight="1" thickBot="1" x14ac:dyDescent="0.25">
      <c r="B47" s="48" t="s">
        <v>237</v>
      </c>
      <c r="C47" s="61" t="s">
        <v>640</v>
      </c>
      <c r="D47" s="122">
        <f>D20+D40</f>
        <v>20522000000</v>
      </c>
      <c r="E47" s="82"/>
      <c r="F47" s="122">
        <f>F20+F40</f>
        <v>20522000000</v>
      </c>
      <c r="G47" s="82"/>
      <c r="H47" s="122">
        <f>H20+H40</f>
        <v>41044000000</v>
      </c>
      <c r="AJ47" s="60">
        <f>AJ20+AJ40</f>
        <v>11287520000</v>
      </c>
    </row>
  </sheetData>
  <mergeCells count="76">
    <mergeCell ref="T24:T26"/>
    <mergeCell ref="U24:U26"/>
    <mergeCell ref="O24:O26"/>
    <mergeCell ref="P24:P26"/>
    <mergeCell ref="Q24:Q26"/>
    <mergeCell ref="R24:R26"/>
    <mergeCell ref="S24:S26"/>
    <mergeCell ref="W23:AG23"/>
    <mergeCell ref="AH23:AH26"/>
    <mergeCell ref="AI23:AI26"/>
    <mergeCell ref="AJ23:AJ26"/>
    <mergeCell ref="AG24:AG26"/>
    <mergeCell ref="W24:W26"/>
    <mergeCell ref="X24:X26"/>
    <mergeCell ref="Y24:Y26"/>
    <mergeCell ref="Z24:Z26"/>
    <mergeCell ref="AA24:AA26"/>
    <mergeCell ref="AB24:AB26"/>
    <mergeCell ref="AC24:AC26"/>
    <mergeCell ref="AD24:AD26"/>
    <mergeCell ref="AE24:AE26"/>
    <mergeCell ref="AF24:AF26"/>
    <mergeCell ref="I24:I26"/>
    <mergeCell ref="J24:J26"/>
    <mergeCell ref="K24:K26"/>
    <mergeCell ref="L24:L26"/>
    <mergeCell ref="M24:M26"/>
    <mergeCell ref="N24:N26"/>
    <mergeCell ref="AG8:AG10"/>
    <mergeCell ref="B23:B26"/>
    <mergeCell ref="C23:C26"/>
    <mergeCell ref="D23:D26"/>
    <mergeCell ref="E23:E26"/>
    <mergeCell ref="F23:F26"/>
    <mergeCell ref="G23:G26"/>
    <mergeCell ref="H23:H26"/>
    <mergeCell ref="I23:T23"/>
    <mergeCell ref="V23:V26"/>
    <mergeCell ref="AA8:AA10"/>
    <mergeCell ref="AB8:AB10"/>
    <mergeCell ref="AC8:AC10"/>
    <mergeCell ref="AD8:AD10"/>
    <mergeCell ref="AE8:AE10"/>
    <mergeCell ref="N8:N10"/>
    <mergeCell ref="O8:O10"/>
    <mergeCell ref="P8:P10"/>
    <mergeCell ref="Q8:Q10"/>
    <mergeCell ref="R8:R10"/>
    <mergeCell ref="S8:S10"/>
    <mergeCell ref="V7:V10"/>
    <mergeCell ref="W7:AG7"/>
    <mergeCell ref="AH7:AH10"/>
    <mergeCell ref="AI7:AI10"/>
    <mergeCell ref="AF8:AF10"/>
    <mergeCell ref="T8:T10"/>
    <mergeCell ref="U8:U10"/>
    <mergeCell ref="W8:W10"/>
    <mergeCell ref="X8:X10"/>
    <mergeCell ref="Y8:Y10"/>
    <mergeCell ref="Z8:Z10"/>
    <mergeCell ref="B6:H6"/>
    <mergeCell ref="I6:AJ6"/>
    <mergeCell ref="B7:B10"/>
    <mergeCell ref="C7:C10"/>
    <mergeCell ref="D7:D10"/>
    <mergeCell ref="E7:E10"/>
    <mergeCell ref="F7:F10"/>
    <mergeCell ref="G7:G10"/>
    <mergeCell ref="H7:H10"/>
    <mergeCell ref="I7:T7"/>
    <mergeCell ref="AJ7:AJ10"/>
    <mergeCell ref="I8:I10"/>
    <mergeCell ref="J8:J10"/>
    <mergeCell ref="K8:K10"/>
    <mergeCell ref="L8:L10"/>
    <mergeCell ref="M8:M10"/>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AK45"/>
  <sheetViews>
    <sheetView rightToLeft="1" topLeftCell="A18" workbookViewId="0">
      <selection activeCell="C26" sqref="C26:C27"/>
    </sheetView>
  </sheetViews>
  <sheetFormatPr defaultRowHeight="12.75" x14ac:dyDescent="0.2"/>
  <cols>
    <col min="3" max="3" width="63.28515625" customWidth="1"/>
    <col min="4" max="4" width="20.85546875" customWidth="1"/>
    <col min="5" max="6" width="16.7109375" hidden="1" customWidth="1"/>
    <col min="7" max="7" width="12" hidden="1" customWidth="1"/>
    <col min="8" max="8" width="0" hidden="1" customWidth="1"/>
    <col min="9" max="9" width="12.140625" hidden="1" customWidth="1"/>
    <col min="10" max="10" width="12.28515625" hidden="1" customWidth="1"/>
    <col min="11" max="11" width="12" hidden="1" customWidth="1"/>
    <col min="12" max="12" width="12.42578125" hidden="1" customWidth="1"/>
    <col min="13" max="13" width="10.42578125" hidden="1" customWidth="1"/>
    <col min="14" max="14" width="13.28515625" hidden="1" customWidth="1"/>
    <col min="15" max="15" width="12" hidden="1" customWidth="1"/>
    <col min="16" max="16" width="12.5703125" hidden="1" customWidth="1"/>
    <col min="17" max="17" width="12.7109375" hidden="1" customWidth="1"/>
    <col min="18" max="19" width="14.28515625" hidden="1" customWidth="1"/>
    <col min="20" max="20" width="14.140625" hidden="1" customWidth="1"/>
    <col min="21" max="24" width="0" hidden="1" customWidth="1"/>
    <col min="25" max="25" width="11" hidden="1" customWidth="1"/>
    <col min="26" max="27" width="10.28515625" hidden="1" customWidth="1"/>
    <col min="28" max="29" width="0" hidden="1" customWidth="1"/>
    <col min="30" max="30" width="11.5703125" hidden="1" customWidth="1"/>
    <col min="31" max="31" width="2.5703125" hidden="1" customWidth="1"/>
    <col min="32" max="32" width="19.28515625" customWidth="1"/>
    <col min="33" max="33" width="0" hidden="1" customWidth="1"/>
    <col min="34" max="34" width="24.85546875" customWidth="1"/>
    <col min="36" max="36" width="14.7109375" bestFit="1" customWidth="1"/>
    <col min="37" max="37" width="22" bestFit="1" customWidth="1"/>
  </cols>
  <sheetData>
    <row r="5" spans="2:37" ht="13.5" thickBot="1" x14ac:dyDescent="0.25"/>
    <row r="6" spans="2:37" ht="73.150000000000006" customHeight="1" thickBot="1" x14ac:dyDescent="0.25">
      <c r="B6" s="736" t="s">
        <v>171</v>
      </c>
      <c r="C6" s="737"/>
      <c r="D6" s="737"/>
      <c r="E6" s="737"/>
      <c r="F6" s="737"/>
      <c r="G6" s="736" t="s">
        <v>629</v>
      </c>
      <c r="H6" s="737"/>
      <c r="I6" s="737"/>
      <c r="J6" s="737"/>
      <c r="K6" s="737"/>
      <c r="L6" s="737"/>
      <c r="M6" s="737"/>
      <c r="N6" s="737"/>
      <c r="O6" s="737"/>
      <c r="P6" s="737"/>
      <c r="Q6" s="737"/>
      <c r="R6" s="737"/>
      <c r="S6" s="737"/>
      <c r="T6" s="737"/>
      <c r="U6" s="737"/>
      <c r="V6" s="737"/>
      <c r="W6" s="737"/>
      <c r="X6" s="737"/>
      <c r="Y6" s="737"/>
      <c r="Z6" s="737"/>
      <c r="AA6" s="737"/>
      <c r="AB6" s="737"/>
      <c r="AC6" s="737"/>
      <c r="AD6" s="737"/>
      <c r="AE6" s="737"/>
      <c r="AF6" s="737"/>
      <c r="AG6" s="737"/>
      <c r="AH6" s="738"/>
    </row>
    <row r="7" spans="2:37" ht="22.15" customHeight="1" thickBot="1" x14ac:dyDescent="0.6">
      <c r="B7" s="713" t="s">
        <v>852</v>
      </c>
      <c r="C7" s="714" t="s">
        <v>266</v>
      </c>
      <c r="D7" s="735" t="s">
        <v>236</v>
      </c>
      <c r="E7" s="716" t="s">
        <v>6</v>
      </c>
      <c r="F7" s="716" t="s">
        <v>630</v>
      </c>
      <c r="G7" s="721" t="s">
        <v>238</v>
      </c>
      <c r="H7" s="722"/>
      <c r="I7" s="722"/>
      <c r="J7" s="722"/>
      <c r="K7" s="722"/>
      <c r="L7" s="722"/>
      <c r="M7" s="722"/>
      <c r="N7" s="722"/>
      <c r="O7" s="722"/>
      <c r="P7" s="722"/>
      <c r="Q7" s="722"/>
      <c r="R7" s="722"/>
      <c r="S7" s="390"/>
      <c r="T7" s="705" t="s">
        <v>632</v>
      </c>
      <c r="U7" s="729" t="s">
        <v>633</v>
      </c>
      <c r="V7" s="729"/>
      <c r="W7" s="729"/>
      <c r="X7" s="729"/>
      <c r="Y7" s="729"/>
      <c r="Z7" s="729"/>
      <c r="AA7" s="729"/>
      <c r="AB7" s="729"/>
      <c r="AC7" s="729"/>
      <c r="AD7" s="729"/>
      <c r="AE7" s="729"/>
      <c r="AF7" s="705" t="s">
        <v>634</v>
      </c>
      <c r="AG7" s="743" t="s">
        <v>6</v>
      </c>
      <c r="AH7" s="711" t="s">
        <v>635</v>
      </c>
    </row>
    <row r="8" spans="2:37" ht="13.15" customHeight="1" x14ac:dyDescent="0.2">
      <c r="B8" s="672"/>
      <c r="C8" s="715"/>
      <c r="D8" s="672"/>
      <c r="E8" s="717"/>
      <c r="F8" s="717"/>
      <c r="G8" s="723" t="s">
        <v>239</v>
      </c>
      <c r="H8" s="726" t="s">
        <v>240</v>
      </c>
      <c r="I8" s="726" t="s">
        <v>241</v>
      </c>
      <c r="J8" s="726" t="s">
        <v>243</v>
      </c>
      <c r="K8" s="726" t="s">
        <v>242</v>
      </c>
      <c r="L8" s="726" t="s">
        <v>248</v>
      </c>
      <c r="M8" s="726" t="s">
        <v>249</v>
      </c>
      <c r="N8" s="726" t="s">
        <v>247</v>
      </c>
      <c r="O8" s="726" t="s">
        <v>246</v>
      </c>
      <c r="P8" s="726" t="s">
        <v>245</v>
      </c>
      <c r="Q8" s="726" t="s">
        <v>244</v>
      </c>
      <c r="R8" s="730" t="s">
        <v>250</v>
      </c>
      <c r="S8" s="723" t="s">
        <v>636</v>
      </c>
      <c r="T8" s="706" t="s">
        <v>269</v>
      </c>
      <c r="U8" s="708" t="s">
        <v>270</v>
      </c>
      <c r="V8" s="708" t="s">
        <v>240</v>
      </c>
      <c r="W8" s="708" t="s">
        <v>271</v>
      </c>
      <c r="X8" s="708" t="s">
        <v>272</v>
      </c>
      <c r="Y8" s="708" t="s">
        <v>273</v>
      </c>
      <c r="Z8" s="708" t="s">
        <v>274</v>
      </c>
      <c r="AA8" s="708" t="s">
        <v>275</v>
      </c>
      <c r="AB8" s="708" t="s">
        <v>276</v>
      </c>
      <c r="AC8" s="708" t="s">
        <v>277</v>
      </c>
      <c r="AD8" s="708" t="s">
        <v>278</v>
      </c>
      <c r="AE8" s="718" t="s">
        <v>279</v>
      </c>
      <c r="AF8" s="706"/>
      <c r="AG8" s="744"/>
      <c r="AH8" s="712"/>
    </row>
    <row r="9" spans="2:37" ht="39" customHeight="1" x14ac:dyDescent="0.2">
      <c r="B9" s="672"/>
      <c r="C9" s="715"/>
      <c r="D9" s="672"/>
      <c r="E9" s="717"/>
      <c r="F9" s="717"/>
      <c r="G9" s="724"/>
      <c r="H9" s="727"/>
      <c r="I9" s="727"/>
      <c r="J9" s="727"/>
      <c r="K9" s="727"/>
      <c r="L9" s="727"/>
      <c r="M9" s="727"/>
      <c r="N9" s="727"/>
      <c r="O9" s="727"/>
      <c r="P9" s="727"/>
      <c r="Q9" s="727"/>
      <c r="R9" s="731"/>
      <c r="S9" s="724"/>
      <c r="T9" s="706"/>
      <c r="U9" s="709"/>
      <c r="V9" s="709"/>
      <c r="W9" s="709"/>
      <c r="X9" s="709"/>
      <c r="Y9" s="709"/>
      <c r="Z9" s="709"/>
      <c r="AA9" s="709"/>
      <c r="AB9" s="709"/>
      <c r="AC9" s="709"/>
      <c r="AD9" s="709"/>
      <c r="AE9" s="719"/>
      <c r="AF9" s="706"/>
      <c r="AG9" s="744"/>
      <c r="AH9" s="712"/>
    </row>
    <row r="10" spans="2:37" ht="61.15" customHeight="1" thickBot="1" x14ac:dyDescent="0.25">
      <c r="B10" s="672"/>
      <c r="C10" s="715"/>
      <c r="D10" s="672"/>
      <c r="E10" s="717"/>
      <c r="F10" s="717"/>
      <c r="G10" s="725"/>
      <c r="H10" s="728"/>
      <c r="I10" s="728"/>
      <c r="J10" s="728"/>
      <c r="K10" s="728"/>
      <c r="L10" s="728"/>
      <c r="M10" s="728"/>
      <c r="N10" s="728"/>
      <c r="O10" s="728"/>
      <c r="P10" s="728"/>
      <c r="Q10" s="728"/>
      <c r="R10" s="732"/>
      <c r="S10" s="725"/>
      <c r="T10" s="706"/>
      <c r="U10" s="710"/>
      <c r="V10" s="710"/>
      <c r="W10" s="710"/>
      <c r="X10" s="710"/>
      <c r="Y10" s="710"/>
      <c r="Z10" s="710"/>
      <c r="AA10" s="710"/>
      <c r="AB10" s="710"/>
      <c r="AC10" s="710"/>
      <c r="AD10" s="710"/>
      <c r="AE10" s="720"/>
      <c r="AF10" s="707"/>
      <c r="AG10" s="745"/>
      <c r="AH10" s="712"/>
    </row>
    <row r="11" spans="2:37" ht="25.15" customHeight="1" thickBot="1" x14ac:dyDescent="0.6">
      <c r="B11" s="49" t="s">
        <v>174</v>
      </c>
      <c r="C11" s="74" t="s">
        <v>1959</v>
      </c>
      <c r="D11" s="43"/>
      <c r="E11" s="41">
        <v>100</v>
      </c>
      <c r="F11" s="41">
        <f>(D11*E11)/100</f>
        <v>0</v>
      </c>
      <c r="G11" s="66"/>
      <c r="H11" s="67"/>
      <c r="I11" s="67"/>
      <c r="J11" s="67"/>
      <c r="K11" s="67"/>
      <c r="L11" s="67"/>
      <c r="M11" s="67"/>
      <c r="N11" s="67"/>
      <c r="O11" s="67"/>
      <c r="P11" s="67"/>
      <c r="Q11" s="67">
        <v>550000000</v>
      </c>
      <c r="R11" s="68">
        <f>SUM(G11:Q11)</f>
        <v>550000000</v>
      </c>
      <c r="S11" s="115">
        <f t="shared" ref="S11:S12" si="0">IF(R11&gt;T11,0,T11-R11)</f>
        <v>0</v>
      </c>
      <c r="T11" s="38">
        <f>D11</f>
        <v>0</v>
      </c>
      <c r="U11" s="69">
        <v>0</v>
      </c>
      <c r="V11" s="70">
        <v>0</v>
      </c>
      <c r="W11" s="70">
        <v>0.94</v>
      </c>
      <c r="X11" s="70">
        <v>0.94</v>
      </c>
      <c r="Y11" s="70">
        <f>1-0.12</f>
        <v>0.88</v>
      </c>
      <c r="Z11" s="70">
        <f>1-0.15</f>
        <v>0.85</v>
      </c>
      <c r="AA11" s="70">
        <f>1-0.25</f>
        <v>0.75</v>
      </c>
      <c r="AB11" s="70">
        <f>1-0.15</f>
        <v>0.85</v>
      </c>
      <c r="AC11" s="70">
        <f>1-0.25</f>
        <v>0.75</v>
      </c>
      <c r="AD11" s="70">
        <f>1-0.15</f>
        <v>0.85</v>
      </c>
      <c r="AE11" s="71">
        <f>1-0.3</f>
        <v>0.7</v>
      </c>
      <c r="AF11" s="72">
        <f>IF(T11&gt;R11,(R11*0.7),T11*0.7)</f>
        <v>0</v>
      </c>
      <c r="AG11" s="116">
        <v>1</v>
      </c>
      <c r="AH11" s="117">
        <f>IF(G11&gt;0,T11-G11,D11-AF11)</f>
        <v>0</v>
      </c>
      <c r="AJ11" s="453"/>
      <c r="AK11" s="454">
        <f>AJ11-D11</f>
        <v>0</v>
      </c>
    </row>
    <row r="12" spans="2:37" ht="25.15" customHeight="1" thickBot="1" x14ac:dyDescent="0.6">
      <c r="B12" s="49" t="s">
        <v>175</v>
      </c>
      <c r="C12" s="74" t="s">
        <v>1960</v>
      </c>
      <c r="D12" s="43"/>
      <c r="E12" s="41">
        <v>100</v>
      </c>
      <c r="F12" s="41">
        <f t="shared" ref="F12" si="1">(D12*E12)/100</f>
        <v>0</v>
      </c>
      <c r="G12" s="39"/>
      <c r="H12" s="36"/>
      <c r="I12" s="36"/>
      <c r="J12" s="36"/>
      <c r="K12" s="36">
        <v>350000000</v>
      </c>
      <c r="L12" s="36"/>
      <c r="M12" s="36"/>
      <c r="N12" s="36"/>
      <c r="O12" s="36"/>
      <c r="P12" s="36"/>
      <c r="Q12" s="36"/>
      <c r="R12" s="37">
        <f t="shared" ref="R12" si="2">SUM(G12:Q12)</f>
        <v>350000000</v>
      </c>
      <c r="S12" s="115">
        <f t="shared" si="0"/>
        <v>0</v>
      </c>
      <c r="T12" s="38">
        <f>D12</f>
        <v>0</v>
      </c>
      <c r="U12" s="34">
        <v>0</v>
      </c>
      <c r="V12" s="33">
        <v>0</v>
      </c>
      <c r="W12" s="33">
        <v>0.94</v>
      </c>
      <c r="X12" s="33">
        <v>0.94</v>
      </c>
      <c r="Y12" s="33">
        <f t="shared" ref="Y12" si="3">1-0.12</f>
        <v>0.88</v>
      </c>
      <c r="Z12" s="33">
        <f t="shared" ref="Z12" si="4">1-0.15</f>
        <v>0.85</v>
      </c>
      <c r="AA12" s="33">
        <f t="shared" ref="AA12" si="5">1-0.25</f>
        <v>0.75</v>
      </c>
      <c r="AB12" s="33">
        <f t="shared" ref="AB12" si="6">1-0.15</f>
        <v>0.85</v>
      </c>
      <c r="AC12" s="33">
        <f t="shared" ref="AC12" si="7">1-0.25</f>
        <v>0.75</v>
      </c>
      <c r="AD12" s="33">
        <f t="shared" ref="AD12" si="8">1-0.15</f>
        <v>0.85</v>
      </c>
      <c r="AE12" s="35">
        <f t="shared" ref="AE12" si="9">1-0.3</f>
        <v>0.7</v>
      </c>
      <c r="AF12" s="72">
        <f>IF(T12&gt;R12,(R12*0.88),T12*0.88)</f>
        <v>0</v>
      </c>
      <c r="AG12" s="118">
        <v>1</v>
      </c>
      <c r="AH12" s="73">
        <f>D12-AF12</f>
        <v>0</v>
      </c>
      <c r="AJ12" s="453"/>
      <c r="AK12" s="454">
        <f>AJ12-D12</f>
        <v>0</v>
      </c>
    </row>
    <row r="13" spans="2:37" ht="21.6" customHeight="1" x14ac:dyDescent="0.55000000000000004">
      <c r="B13" s="49" t="s">
        <v>121</v>
      </c>
      <c r="C13" s="64" t="s">
        <v>172</v>
      </c>
      <c r="D13" s="119">
        <v>129119805</v>
      </c>
      <c r="E13" s="120"/>
      <c r="F13" s="120"/>
      <c r="G13" s="52"/>
      <c r="H13" s="52"/>
      <c r="I13" s="52"/>
      <c r="J13" s="52"/>
      <c r="K13" s="52"/>
      <c r="L13" s="52"/>
      <c r="M13" s="52"/>
      <c r="N13" s="52"/>
      <c r="O13" s="52"/>
      <c r="P13" s="52"/>
      <c r="Q13" s="52"/>
      <c r="R13" s="53"/>
      <c r="S13" s="53"/>
      <c r="T13" s="54"/>
      <c r="U13" s="53"/>
      <c r="V13" s="53"/>
      <c r="W13" s="53"/>
      <c r="X13" s="53"/>
      <c r="Y13" s="53"/>
      <c r="Z13" s="53"/>
      <c r="AA13" s="53"/>
      <c r="AB13" s="53"/>
      <c r="AC13" s="53"/>
      <c r="AD13" s="53"/>
      <c r="AE13" s="53"/>
      <c r="AF13" s="53"/>
      <c r="AG13" s="53"/>
      <c r="AH13" s="58"/>
      <c r="AJ13" s="453">
        <v>129119805</v>
      </c>
      <c r="AK13" s="454">
        <f t="shared" ref="AK13:AK15" si="10">AJ13-D13</f>
        <v>0</v>
      </c>
    </row>
    <row r="14" spans="2:37" ht="21.6" customHeight="1" x14ac:dyDescent="0.55000000000000004">
      <c r="B14" s="50" t="s">
        <v>165</v>
      </c>
      <c r="C14" s="65" t="s">
        <v>173</v>
      </c>
      <c r="D14" s="62"/>
      <c r="E14" s="120"/>
      <c r="F14" s="120"/>
      <c r="G14" s="52"/>
      <c r="H14" s="52"/>
      <c r="I14" s="52"/>
      <c r="J14" s="52"/>
      <c r="K14" s="52"/>
      <c r="L14" s="52"/>
      <c r="M14" s="52"/>
      <c r="N14" s="52"/>
      <c r="O14" s="52"/>
      <c r="P14" s="52"/>
      <c r="Q14" s="52"/>
      <c r="R14" s="53"/>
      <c r="S14" s="53"/>
      <c r="T14" s="54"/>
      <c r="U14" s="53"/>
      <c r="V14" s="53"/>
      <c r="W14" s="53"/>
      <c r="X14" s="53"/>
      <c r="Y14" s="53"/>
      <c r="Z14" s="53"/>
      <c r="AA14" s="53"/>
      <c r="AB14" s="53"/>
      <c r="AC14" s="53"/>
      <c r="AD14" s="53"/>
      <c r="AE14" s="53"/>
      <c r="AF14" s="53"/>
      <c r="AG14" s="53"/>
      <c r="AH14" s="58"/>
      <c r="AJ14" s="453"/>
      <c r="AK14" s="454">
        <f t="shared" si="10"/>
        <v>0</v>
      </c>
    </row>
    <row r="15" spans="2:37" ht="21.6" customHeight="1" x14ac:dyDescent="0.55000000000000004">
      <c r="B15" s="50" t="s">
        <v>235</v>
      </c>
      <c r="C15" s="65" t="s">
        <v>280</v>
      </c>
      <c r="D15" s="62"/>
      <c r="E15" s="120"/>
      <c r="F15" s="120"/>
      <c r="G15" s="52"/>
      <c r="H15" s="52"/>
      <c r="I15" s="52"/>
      <c r="J15" s="52"/>
      <c r="K15" s="52"/>
      <c r="L15" s="52"/>
      <c r="M15" s="52"/>
      <c r="N15" s="52"/>
      <c r="O15" s="52"/>
      <c r="P15" s="52"/>
      <c r="Q15" s="52"/>
      <c r="R15" s="53"/>
      <c r="S15" s="53"/>
      <c r="T15" s="54"/>
      <c r="U15" s="53"/>
      <c r="V15" s="53"/>
      <c r="W15" s="53"/>
      <c r="X15" s="53"/>
      <c r="Y15" s="53"/>
      <c r="Z15" s="53"/>
      <c r="AA15" s="53"/>
      <c r="AB15" s="53"/>
      <c r="AC15" s="53"/>
      <c r="AD15" s="53"/>
      <c r="AE15" s="53"/>
      <c r="AF15" s="53"/>
      <c r="AG15" s="53"/>
      <c r="AH15" s="58"/>
      <c r="AJ15" s="453"/>
      <c r="AK15" s="454">
        <f t="shared" si="10"/>
        <v>0</v>
      </c>
    </row>
    <row r="16" spans="2:37" ht="21.6" customHeight="1" thickBot="1" x14ac:dyDescent="0.6">
      <c r="B16" s="51" t="s">
        <v>122</v>
      </c>
      <c r="C16" s="57" t="s">
        <v>281</v>
      </c>
      <c r="D16" s="63">
        <f>-D13*1.5%</f>
        <v>-1936797.075</v>
      </c>
      <c r="E16" s="121"/>
      <c r="F16" s="121"/>
      <c r="G16" s="52"/>
      <c r="H16" s="52"/>
      <c r="I16" s="52"/>
      <c r="J16" s="52"/>
      <c r="K16" s="52"/>
      <c r="L16" s="52"/>
      <c r="M16" s="52"/>
      <c r="N16" s="52"/>
      <c r="O16" s="52"/>
      <c r="P16" s="52"/>
      <c r="Q16" s="52"/>
      <c r="R16" s="53"/>
      <c r="S16" s="53"/>
      <c r="T16" s="54"/>
      <c r="U16" s="53"/>
      <c r="V16" s="53"/>
      <c r="W16" s="53"/>
      <c r="X16" s="53"/>
      <c r="Y16" s="53"/>
      <c r="Z16" s="53"/>
      <c r="AA16" s="53"/>
      <c r="AB16" s="53"/>
      <c r="AC16" s="53"/>
      <c r="AD16" s="53"/>
      <c r="AE16" s="53"/>
      <c r="AF16" s="53"/>
      <c r="AG16" s="53"/>
      <c r="AH16" s="59"/>
    </row>
    <row r="17" spans="2:37" ht="35.450000000000003" customHeight="1" thickBot="1" x14ac:dyDescent="0.25">
      <c r="B17" s="48" t="s">
        <v>237</v>
      </c>
      <c r="C17" s="80" t="s">
        <v>282</v>
      </c>
      <c r="D17" s="122">
        <f>SUM(D11:D16)</f>
        <v>127183007.925</v>
      </c>
      <c r="E17" s="82"/>
      <c r="F17" s="122">
        <f>SUM(F11:F16)</f>
        <v>0</v>
      </c>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H17" s="60">
        <f>SUM(AH11:AH16)</f>
        <v>0</v>
      </c>
    </row>
    <row r="18" spans="2:37" ht="21.75" thickBot="1" x14ac:dyDescent="0.25">
      <c r="B18" s="48" t="s">
        <v>237</v>
      </c>
      <c r="C18" s="80" t="s">
        <v>1879</v>
      </c>
      <c r="D18" s="122">
        <f>SUM(D11:D14)</f>
        <v>129119805</v>
      </c>
    </row>
    <row r="19" spans="2:37" ht="13.5" thickBot="1" x14ac:dyDescent="0.25"/>
    <row r="20" spans="2:37" ht="22.15" customHeight="1" thickBot="1" x14ac:dyDescent="0.6">
      <c r="B20" s="713" t="s">
        <v>852</v>
      </c>
      <c r="C20" s="714" t="s">
        <v>266</v>
      </c>
      <c r="D20" s="735" t="s">
        <v>236</v>
      </c>
      <c r="E20" s="716" t="s">
        <v>6</v>
      </c>
      <c r="F20" s="716" t="s">
        <v>630</v>
      </c>
      <c r="G20" s="722" t="s">
        <v>238</v>
      </c>
      <c r="H20" s="722"/>
      <c r="I20" s="722"/>
      <c r="J20" s="722"/>
      <c r="K20" s="722"/>
      <c r="L20" s="722"/>
      <c r="M20" s="722"/>
      <c r="N20" s="722"/>
      <c r="O20" s="722"/>
      <c r="P20" s="722"/>
      <c r="Q20" s="722"/>
      <c r="R20" s="722"/>
      <c r="S20" s="390"/>
      <c r="T20" s="705" t="s">
        <v>632</v>
      </c>
      <c r="U20" s="729" t="s">
        <v>633</v>
      </c>
      <c r="V20" s="729"/>
      <c r="W20" s="729"/>
      <c r="X20" s="729"/>
      <c r="Y20" s="729"/>
      <c r="Z20" s="729"/>
      <c r="AA20" s="729"/>
      <c r="AB20" s="729"/>
      <c r="AC20" s="729"/>
      <c r="AD20" s="729"/>
      <c r="AE20" s="729"/>
      <c r="AF20" s="705" t="s">
        <v>634</v>
      </c>
      <c r="AG20" s="743" t="s">
        <v>6</v>
      </c>
      <c r="AH20" s="711" t="s">
        <v>635</v>
      </c>
    </row>
    <row r="21" spans="2:37" ht="13.15" customHeight="1" x14ac:dyDescent="0.2">
      <c r="B21" s="672"/>
      <c r="C21" s="715"/>
      <c r="D21" s="672"/>
      <c r="E21" s="717"/>
      <c r="F21" s="717"/>
      <c r="G21" s="726" t="s">
        <v>239</v>
      </c>
      <c r="H21" s="726" t="s">
        <v>240</v>
      </c>
      <c r="I21" s="726" t="s">
        <v>241</v>
      </c>
      <c r="J21" s="726" t="s">
        <v>243</v>
      </c>
      <c r="K21" s="726" t="s">
        <v>242</v>
      </c>
      <c r="L21" s="726" t="s">
        <v>248</v>
      </c>
      <c r="M21" s="726" t="s">
        <v>249</v>
      </c>
      <c r="N21" s="726" t="s">
        <v>247</v>
      </c>
      <c r="O21" s="726" t="s">
        <v>246</v>
      </c>
      <c r="P21" s="726" t="s">
        <v>245</v>
      </c>
      <c r="Q21" s="726" t="s">
        <v>244</v>
      </c>
      <c r="R21" s="730" t="s">
        <v>250</v>
      </c>
      <c r="S21" s="723" t="s">
        <v>636</v>
      </c>
      <c r="T21" s="706" t="s">
        <v>269</v>
      </c>
      <c r="U21" s="708" t="s">
        <v>270</v>
      </c>
      <c r="V21" s="708" t="s">
        <v>240</v>
      </c>
      <c r="W21" s="708" t="s">
        <v>271</v>
      </c>
      <c r="X21" s="708" t="s">
        <v>272</v>
      </c>
      <c r="Y21" s="708" t="s">
        <v>273</v>
      </c>
      <c r="Z21" s="708" t="s">
        <v>274</v>
      </c>
      <c r="AA21" s="708" t="s">
        <v>275</v>
      </c>
      <c r="AB21" s="708" t="s">
        <v>276</v>
      </c>
      <c r="AC21" s="708" t="s">
        <v>277</v>
      </c>
      <c r="AD21" s="708" t="s">
        <v>278</v>
      </c>
      <c r="AE21" s="718" t="s">
        <v>279</v>
      </c>
      <c r="AF21" s="706"/>
      <c r="AG21" s="744"/>
      <c r="AH21" s="712"/>
    </row>
    <row r="22" spans="2:37" ht="39" customHeight="1" x14ac:dyDescent="0.2">
      <c r="B22" s="672"/>
      <c r="C22" s="715"/>
      <c r="D22" s="672"/>
      <c r="E22" s="717"/>
      <c r="F22" s="717"/>
      <c r="G22" s="727"/>
      <c r="H22" s="727"/>
      <c r="I22" s="727"/>
      <c r="J22" s="727"/>
      <c r="K22" s="727"/>
      <c r="L22" s="727"/>
      <c r="M22" s="727"/>
      <c r="N22" s="727"/>
      <c r="O22" s="727"/>
      <c r="P22" s="727"/>
      <c r="Q22" s="727"/>
      <c r="R22" s="731"/>
      <c r="S22" s="724"/>
      <c r="T22" s="706"/>
      <c r="U22" s="709"/>
      <c r="V22" s="709"/>
      <c r="W22" s="709"/>
      <c r="X22" s="709"/>
      <c r="Y22" s="709"/>
      <c r="Z22" s="709"/>
      <c r="AA22" s="709"/>
      <c r="AB22" s="709"/>
      <c r="AC22" s="709"/>
      <c r="AD22" s="709"/>
      <c r="AE22" s="719"/>
      <c r="AF22" s="706"/>
      <c r="AG22" s="744"/>
      <c r="AH22" s="712"/>
    </row>
    <row r="23" spans="2:37" ht="61.15" customHeight="1" thickBot="1" x14ac:dyDescent="0.25">
      <c r="B23" s="672"/>
      <c r="C23" s="715"/>
      <c r="D23" s="672"/>
      <c r="E23" s="717"/>
      <c r="F23" s="717"/>
      <c r="G23" s="728"/>
      <c r="H23" s="728"/>
      <c r="I23" s="728"/>
      <c r="J23" s="728"/>
      <c r="K23" s="728"/>
      <c r="L23" s="728"/>
      <c r="M23" s="728"/>
      <c r="N23" s="728"/>
      <c r="O23" s="728"/>
      <c r="P23" s="728"/>
      <c r="Q23" s="728"/>
      <c r="R23" s="732"/>
      <c r="S23" s="725"/>
      <c r="T23" s="706"/>
      <c r="U23" s="710"/>
      <c r="V23" s="710"/>
      <c r="W23" s="710"/>
      <c r="X23" s="710"/>
      <c r="Y23" s="710"/>
      <c r="Z23" s="710"/>
      <c r="AA23" s="710"/>
      <c r="AB23" s="710"/>
      <c r="AC23" s="710"/>
      <c r="AD23" s="710"/>
      <c r="AE23" s="720"/>
      <c r="AF23" s="707"/>
      <c r="AG23" s="745"/>
      <c r="AH23" s="712"/>
    </row>
    <row r="24" spans="2:37" ht="25.9" customHeight="1" thickBot="1" x14ac:dyDescent="0.6">
      <c r="B24" s="49" t="s">
        <v>180</v>
      </c>
      <c r="C24" s="74" t="s">
        <v>1961</v>
      </c>
      <c r="D24" s="79">
        <v>783134211594</v>
      </c>
      <c r="E24" s="41">
        <v>100</v>
      </c>
      <c r="F24" s="41">
        <f>(D24*E24)/100</f>
        <v>783134211594</v>
      </c>
      <c r="G24" s="66"/>
      <c r="H24" s="67"/>
      <c r="I24" s="67"/>
      <c r="J24" s="67"/>
      <c r="K24" s="67"/>
      <c r="L24" s="67"/>
      <c r="M24" s="67"/>
      <c r="N24" s="67"/>
      <c r="O24" s="67"/>
      <c r="P24" s="67"/>
      <c r="Q24" s="67">
        <v>550000000</v>
      </c>
      <c r="R24" s="68">
        <f>SUM(G24:Q24)</f>
        <v>550000000</v>
      </c>
      <c r="S24" s="115">
        <f t="shared" ref="S24:S27" si="11">IF(R24&gt;T24,0,T24-R24)</f>
        <v>782584211594</v>
      </c>
      <c r="T24" s="38">
        <f>D24</f>
        <v>783134211594</v>
      </c>
      <c r="U24" s="69">
        <v>0</v>
      </c>
      <c r="V24" s="70">
        <v>0</v>
      </c>
      <c r="W24" s="70">
        <v>0.94</v>
      </c>
      <c r="X24" s="70">
        <v>0.94</v>
      </c>
      <c r="Y24" s="70">
        <f>1-0.12</f>
        <v>0.88</v>
      </c>
      <c r="Z24" s="70">
        <f>1-0.15</f>
        <v>0.85</v>
      </c>
      <c r="AA24" s="70">
        <f>1-0.25</f>
        <v>0.75</v>
      </c>
      <c r="AB24" s="70">
        <f>1-0.15</f>
        <v>0.85</v>
      </c>
      <c r="AC24" s="70">
        <f>1-0.25</f>
        <v>0.75</v>
      </c>
      <c r="AD24" s="70">
        <f>1-0.15</f>
        <v>0.85</v>
      </c>
      <c r="AE24" s="71">
        <f>1-0.3</f>
        <v>0.7</v>
      </c>
      <c r="AF24" s="72">
        <v>406977637673.79999</v>
      </c>
      <c r="AG24" s="116">
        <v>1</v>
      </c>
      <c r="AH24" s="117">
        <v>176120573920.20001</v>
      </c>
      <c r="AJ24" s="453">
        <v>783134211594</v>
      </c>
      <c r="AK24" s="454">
        <f>AJ24-D24</f>
        <v>0</v>
      </c>
    </row>
    <row r="25" spans="2:37" ht="25.9" customHeight="1" thickBot="1" x14ac:dyDescent="0.6">
      <c r="B25" s="49" t="s">
        <v>181</v>
      </c>
      <c r="C25" s="74" t="s">
        <v>1962</v>
      </c>
      <c r="D25" s="45">
        <v>121761883899270</v>
      </c>
      <c r="E25" s="40">
        <v>100</v>
      </c>
      <c r="F25" s="40">
        <f t="shared" ref="F25:F27" si="12">(D25*E25)/100</f>
        <v>121761883899270</v>
      </c>
      <c r="G25" s="39"/>
      <c r="H25" s="36"/>
      <c r="I25" s="36"/>
      <c r="J25" s="36"/>
      <c r="K25" s="36"/>
      <c r="L25" s="36"/>
      <c r="M25" s="36"/>
      <c r="N25" s="36"/>
      <c r="O25" s="36"/>
      <c r="P25" s="36"/>
      <c r="Q25" s="36"/>
      <c r="R25" s="37">
        <f t="shared" ref="R25:R27" si="13">SUM(G25:Q25)</f>
        <v>0</v>
      </c>
      <c r="S25" s="115">
        <f t="shared" si="11"/>
        <v>121761883899270</v>
      </c>
      <c r="T25" s="38">
        <f>D25</f>
        <v>121761883899270</v>
      </c>
      <c r="U25" s="34">
        <v>0</v>
      </c>
      <c r="V25" s="33">
        <v>0</v>
      </c>
      <c r="W25" s="33">
        <v>0.94</v>
      </c>
      <c r="X25" s="33">
        <v>0.94</v>
      </c>
      <c r="Y25" s="33">
        <f>1-0.12</f>
        <v>0.88</v>
      </c>
      <c r="Z25" s="33">
        <f>1-0.15</f>
        <v>0.85</v>
      </c>
      <c r="AA25" s="33">
        <f>1-0.25</f>
        <v>0.75</v>
      </c>
      <c r="AB25" s="33">
        <f>1-0.15</f>
        <v>0.85</v>
      </c>
      <c r="AC25" s="33">
        <f>1-0.25</f>
        <v>0.75</v>
      </c>
      <c r="AD25" s="33">
        <f>1-0.15</f>
        <v>0.85</v>
      </c>
      <c r="AE25" s="35">
        <f>1-0.3</f>
        <v>0.7</v>
      </c>
      <c r="AF25" s="72">
        <v>13124123633910.313</v>
      </c>
      <c r="AG25" s="118">
        <v>1</v>
      </c>
      <c r="AH25" s="73">
        <v>98507062268813.516</v>
      </c>
      <c r="AJ25" s="453">
        <v>121761883899270</v>
      </c>
      <c r="AK25" s="454">
        <f>AJ25-D25</f>
        <v>0</v>
      </c>
    </row>
    <row r="26" spans="2:37" ht="25.9" customHeight="1" thickBot="1" x14ac:dyDescent="0.6">
      <c r="B26" s="49" t="s">
        <v>176</v>
      </c>
      <c r="C26" s="74" t="s">
        <v>1963</v>
      </c>
      <c r="D26" s="43">
        <v>5232127050627</v>
      </c>
      <c r="E26" s="41">
        <v>100</v>
      </c>
      <c r="F26" s="41">
        <f t="shared" si="12"/>
        <v>5232127050627</v>
      </c>
      <c r="G26" s="39"/>
      <c r="H26" s="36"/>
      <c r="I26" s="36"/>
      <c r="J26" s="36"/>
      <c r="K26" s="36">
        <v>350000000</v>
      </c>
      <c r="L26" s="36"/>
      <c r="M26" s="36"/>
      <c r="N26" s="36"/>
      <c r="O26" s="36"/>
      <c r="P26" s="36"/>
      <c r="Q26" s="36"/>
      <c r="R26" s="37">
        <f t="shared" si="13"/>
        <v>350000000</v>
      </c>
      <c r="S26" s="115">
        <f t="shared" si="11"/>
        <v>5231777050627</v>
      </c>
      <c r="T26" s="38">
        <f>D26</f>
        <v>5232127050627</v>
      </c>
      <c r="U26" s="34">
        <v>0</v>
      </c>
      <c r="V26" s="33">
        <v>0</v>
      </c>
      <c r="W26" s="33">
        <v>0.94</v>
      </c>
      <c r="X26" s="33">
        <v>0.94</v>
      </c>
      <c r="Y26" s="33">
        <f t="shared" ref="Y26:Y27" si="14">1-0.12</f>
        <v>0.88</v>
      </c>
      <c r="Z26" s="33">
        <f t="shared" ref="Z26:Z27" si="15">1-0.15</f>
        <v>0.85</v>
      </c>
      <c r="AA26" s="33">
        <f t="shared" ref="AA26:AA27" si="16">1-0.25</f>
        <v>0.75</v>
      </c>
      <c r="AB26" s="33">
        <f t="shared" ref="AB26:AB27" si="17">1-0.15</f>
        <v>0.85</v>
      </c>
      <c r="AC26" s="33">
        <f t="shared" ref="AC26:AC27" si="18">1-0.25</f>
        <v>0.75</v>
      </c>
      <c r="AD26" s="33">
        <f t="shared" ref="AD26:AD27" si="19">1-0.15</f>
        <v>0.85</v>
      </c>
      <c r="AE26" s="35">
        <f t="shared" ref="AE26:AE27" si="20">1-0.3</f>
        <v>0.7</v>
      </c>
      <c r="AF26" s="72">
        <v>329007857166.90009</v>
      </c>
      <c r="AG26" s="118">
        <v>1</v>
      </c>
      <c r="AH26" s="73">
        <v>4248427743481.1006</v>
      </c>
      <c r="AJ26" s="453">
        <v>5232127050627</v>
      </c>
      <c r="AK26" s="454">
        <f t="shared" ref="AK26:AK31" si="21">AJ26-D26</f>
        <v>0</v>
      </c>
    </row>
    <row r="27" spans="2:37" ht="25.9" customHeight="1" thickBot="1" x14ac:dyDescent="0.6">
      <c r="B27" s="49" t="s">
        <v>1272</v>
      </c>
      <c r="C27" s="74" t="s">
        <v>1964</v>
      </c>
      <c r="D27" s="123">
        <v>796508177318</v>
      </c>
      <c r="E27" s="41">
        <v>100</v>
      </c>
      <c r="F27" s="41">
        <f t="shared" si="12"/>
        <v>796508177318</v>
      </c>
      <c r="G27" s="39"/>
      <c r="H27" s="36"/>
      <c r="I27" s="36"/>
      <c r="J27" s="36"/>
      <c r="K27" s="36">
        <v>3500000000</v>
      </c>
      <c r="L27" s="36"/>
      <c r="M27" s="36"/>
      <c r="N27" s="36"/>
      <c r="O27" s="36"/>
      <c r="P27" s="36"/>
      <c r="Q27" s="36"/>
      <c r="R27" s="37">
        <f t="shared" si="13"/>
        <v>3500000000</v>
      </c>
      <c r="S27" s="115">
        <f t="shared" si="11"/>
        <v>793008177318</v>
      </c>
      <c r="T27" s="38">
        <f>D27</f>
        <v>796508177318</v>
      </c>
      <c r="U27" s="34">
        <v>0</v>
      </c>
      <c r="V27" s="33">
        <v>0</v>
      </c>
      <c r="W27" s="33">
        <v>0.94</v>
      </c>
      <c r="X27" s="33">
        <v>0.94</v>
      </c>
      <c r="Y27" s="33">
        <f t="shared" si="14"/>
        <v>0.88</v>
      </c>
      <c r="Z27" s="33">
        <f t="shared" si="15"/>
        <v>0.85</v>
      </c>
      <c r="AA27" s="33">
        <f t="shared" si="16"/>
        <v>0.75</v>
      </c>
      <c r="AB27" s="33">
        <f t="shared" si="17"/>
        <v>0.85</v>
      </c>
      <c r="AC27" s="33">
        <f t="shared" si="18"/>
        <v>0.75</v>
      </c>
      <c r="AD27" s="33">
        <f t="shared" si="19"/>
        <v>0.85</v>
      </c>
      <c r="AE27" s="35">
        <f t="shared" si="20"/>
        <v>0.7</v>
      </c>
      <c r="AF27" s="72">
        <v>89610398269.000031</v>
      </c>
      <c r="AG27" s="118">
        <v>1</v>
      </c>
      <c r="AH27" s="73">
        <v>29579714229014</v>
      </c>
      <c r="AJ27" s="453">
        <v>796508177318</v>
      </c>
      <c r="AK27" s="454">
        <f t="shared" si="21"/>
        <v>0</v>
      </c>
    </row>
    <row r="28" spans="2:37" ht="21.6" customHeight="1" x14ac:dyDescent="0.55000000000000004">
      <c r="B28" s="49" t="s">
        <v>121</v>
      </c>
      <c r="C28" s="64" t="s">
        <v>637</v>
      </c>
      <c r="D28" s="119">
        <v>12597397698553</v>
      </c>
      <c r="E28" s="120"/>
      <c r="F28" s="120"/>
      <c r="G28" s="52"/>
      <c r="H28" s="52"/>
      <c r="I28" s="52"/>
      <c r="J28" s="52"/>
      <c r="K28" s="52"/>
      <c r="L28" s="52"/>
      <c r="M28" s="52"/>
      <c r="N28" s="52"/>
      <c r="O28" s="52"/>
      <c r="P28" s="52"/>
      <c r="Q28" s="52"/>
      <c r="R28" s="53"/>
      <c r="S28" s="53"/>
      <c r="T28" s="54"/>
      <c r="U28" s="53"/>
      <c r="V28" s="53"/>
      <c r="W28" s="53"/>
      <c r="X28" s="53"/>
      <c r="Y28" s="53"/>
      <c r="Z28" s="53"/>
      <c r="AA28" s="53"/>
      <c r="AB28" s="53"/>
      <c r="AC28" s="53"/>
      <c r="AD28" s="53"/>
      <c r="AE28" s="53"/>
      <c r="AF28" s="53"/>
      <c r="AG28" s="53"/>
      <c r="AH28" s="58"/>
      <c r="AJ28" s="453">
        <v>12597397698553</v>
      </c>
      <c r="AK28" s="454">
        <f t="shared" si="21"/>
        <v>0</v>
      </c>
    </row>
    <row r="29" spans="2:37" ht="21.6" customHeight="1" x14ac:dyDescent="0.55000000000000004">
      <c r="B29" s="50" t="s">
        <v>165</v>
      </c>
      <c r="C29" s="65" t="s">
        <v>638</v>
      </c>
      <c r="D29" s="62"/>
      <c r="E29" s="120"/>
      <c r="F29" s="120"/>
      <c r="G29" s="52"/>
      <c r="H29" s="52"/>
      <c r="I29" s="52"/>
      <c r="J29" s="52"/>
      <c r="K29" s="52"/>
      <c r="L29" s="52"/>
      <c r="M29" s="52"/>
      <c r="N29" s="52"/>
      <c r="O29" s="52"/>
      <c r="P29" s="52"/>
      <c r="Q29" s="52"/>
      <c r="R29" s="53"/>
      <c r="S29" s="53"/>
      <c r="T29" s="54"/>
      <c r="U29" s="53"/>
      <c r="V29" s="53"/>
      <c r="W29" s="53"/>
      <c r="X29" s="53"/>
      <c r="Y29" s="53"/>
      <c r="Z29" s="53"/>
      <c r="AA29" s="53"/>
      <c r="AB29" s="53"/>
      <c r="AC29" s="53"/>
      <c r="AD29" s="53"/>
      <c r="AE29" s="53"/>
      <c r="AF29" s="53"/>
      <c r="AG29" s="53"/>
      <c r="AH29" s="58"/>
      <c r="AJ29" s="453"/>
      <c r="AK29" s="454">
        <f t="shared" si="21"/>
        <v>0</v>
      </c>
    </row>
    <row r="30" spans="2:37" ht="21.6" customHeight="1" x14ac:dyDescent="0.55000000000000004">
      <c r="B30" s="50" t="s">
        <v>179</v>
      </c>
      <c r="C30" s="56" t="s">
        <v>178</v>
      </c>
      <c r="D30" s="62">
        <v>-1476854749040</v>
      </c>
      <c r="E30" s="120"/>
      <c r="F30" s="120"/>
      <c r="G30" s="52"/>
      <c r="H30" s="52"/>
      <c r="I30" s="52"/>
      <c r="J30" s="52"/>
      <c r="K30" s="52"/>
      <c r="L30" s="52"/>
      <c r="M30" s="52"/>
      <c r="N30" s="52"/>
      <c r="O30" s="52"/>
      <c r="P30" s="52"/>
      <c r="Q30" s="52"/>
      <c r="R30" s="53"/>
      <c r="S30" s="53"/>
      <c r="T30" s="54"/>
      <c r="U30" s="53"/>
      <c r="V30" s="53"/>
      <c r="W30" s="53"/>
      <c r="X30" s="53"/>
      <c r="Y30" s="53"/>
      <c r="Z30" s="53"/>
      <c r="AA30" s="53"/>
      <c r="AB30" s="53"/>
      <c r="AC30" s="53"/>
      <c r="AD30" s="53"/>
      <c r="AE30" s="53"/>
      <c r="AF30" s="53"/>
      <c r="AG30" s="53"/>
      <c r="AH30" s="58"/>
      <c r="AJ30" s="453">
        <v>-1476854749040</v>
      </c>
      <c r="AK30" s="454">
        <f t="shared" si="21"/>
        <v>0</v>
      </c>
    </row>
    <row r="31" spans="2:37" ht="21.6" customHeight="1" thickBot="1" x14ac:dyDescent="0.6">
      <c r="B31" s="51" t="s">
        <v>122</v>
      </c>
      <c r="C31" s="57" t="s">
        <v>639</v>
      </c>
      <c r="D31" s="63">
        <f>-(D24+D25+D26+D27+D28+D30)*1.5%</f>
        <v>-2095412944324.8298</v>
      </c>
      <c r="E31" s="121"/>
      <c r="F31" s="121"/>
      <c r="G31" s="52"/>
      <c r="H31" s="52"/>
      <c r="I31" s="52"/>
      <c r="J31" s="52"/>
      <c r="K31" s="52"/>
      <c r="L31" s="52"/>
      <c r="M31" s="52"/>
      <c r="N31" s="52"/>
      <c r="O31" s="52"/>
      <c r="P31" s="52"/>
      <c r="Q31" s="52"/>
      <c r="R31" s="53"/>
      <c r="S31" s="53"/>
      <c r="T31" s="54"/>
      <c r="U31" s="53"/>
      <c r="V31" s="53"/>
      <c r="W31" s="53"/>
      <c r="X31" s="53"/>
      <c r="Y31" s="53"/>
      <c r="Z31" s="53"/>
      <c r="AA31" s="53"/>
      <c r="AB31" s="53"/>
      <c r="AC31" s="53"/>
      <c r="AD31" s="53"/>
      <c r="AE31" s="53"/>
      <c r="AF31" s="53"/>
      <c r="AG31" s="53"/>
      <c r="AH31" s="59"/>
      <c r="AJ31" s="453">
        <v>0</v>
      </c>
      <c r="AK31" s="454">
        <f t="shared" si="21"/>
        <v>2095412944324.8298</v>
      </c>
    </row>
    <row r="32" spans="2:37" ht="35.450000000000003" customHeight="1" thickBot="1" x14ac:dyDescent="0.25">
      <c r="B32" s="48" t="s">
        <v>237</v>
      </c>
      <c r="C32" s="81" t="s">
        <v>292</v>
      </c>
      <c r="D32" s="122">
        <f>SUM(D24:D31)</f>
        <v>137598783343997.17</v>
      </c>
      <c r="E32" s="82"/>
      <c r="F32" s="82">
        <f>SUM(F24:F31)</f>
        <v>128573653338809</v>
      </c>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H32" s="60">
        <f>SUM(AH24:AH31)</f>
        <v>132511324815228.81</v>
      </c>
    </row>
    <row r="33" spans="2:34" ht="21.75" thickBot="1" x14ac:dyDescent="0.25">
      <c r="B33" s="48" t="s">
        <v>237</v>
      </c>
      <c r="C33" s="81" t="s">
        <v>1880</v>
      </c>
      <c r="D33" s="122">
        <f>SUM(D24:D29)</f>
        <v>141171051037362</v>
      </c>
    </row>
    <row r="38" spans="2:34" ht="13.5" thickBot="1" x14ac:dyDescent="0.25"/>
    <row r="39" spans="2:34" ht="35.450000000000003" customHeight="1" thickBot="1" x14ac:dyDescent="0.65">
      <c r="B39" s="488"/>
      <c r="C39" s="472" t="s">
        <v>640</v>
      </c>
      <c r="D39" s="459">
        <f>D17+D32</f>
        <v>137598910527005.09</v>
      </c>
      <c r="E39" s="492"/>
      <c r="F39" s="492">
        <f>F17+F32</f>
        <v>128573653338809</v>
      </c>
      <c r="G39" s="493"/>
      <c r="H39" s="493"/>
      <c r="I39" s="493"/>
      <c r="J39" s="493"/>
      <c r="K39" s="493"/>
      <c r="L39" s="493"/>
      <c r="M39" s="493"/>
      <c r="N39" s="493"/>
      <c r="O39" s="493"/>
      <c r="P39" s="493"/>
      <c r="Q39" s="493"/>
      <c r="R39" s="493"/>
      <c r="S39" s="493"/>
      <c r="T39" s="493"/>
      <c r="U39" s="493"/>
      <c r="V39" s="493"/>
      <c r="W39" s="493"/>
      <c r="X39" s="493"/>
      <c r="Y39" s="493"/>
      <c r="Z39" s="493"/>
      <c r="AA39" s="493"/>
      <c r="AB39" s="493"/>
      <c r="AC39" s="493"/>
      <c r="AD39" s="493"/>
      <c r="AE39" s="493"/>
      <c r="AF39" s="460"/>
      <c r="AG39" s="493"/>
      <c r="AH39" s="475">
        <f>AH17+AH32</f>
        <v>132511324815228.81</v>
      </c>
    </row>
    <row r="40" spans="2:34" ht="35.450000000000003" customHeight="1" x14ac:dyDescent="0.6">
      <c r="B40" s="488"/>
      <c r="C40" s="472" t="s">
        <v>1881</v>
      </c>
      <c r="D40" s="498">
        <f>D18+D33</f>
        <v>141171180157167</v>
      </c>
      <c r="E40" s="499"/>
      <c r="F40" s="499"/>
      <c r="G40" s="8"/>
      <c r="H40" s="8"/>
      <c r="I40" s="8"/>
      <c r="J40" s="8"/>
      <c r="K40" s="8"/>
      <c r="L40" s="8"/>
      <c r="M40" s="8"/>
      <c r="N40" s="8"/>
      <c r="O40" s="8"/>
      <c r="P40" s="8"/>
      <c r="Q40" s="8"/>
      <c r="R40" s="8"/>
      <c r="S40" s="8"/>
      <c r="T40" s="8"/>
      <c r="U40" s="8"/>
      <c r="V40" s="8"/>
      <c r="W40" s="8"/>
      <c r="X40" s="8"/>
      <c r="Y40" s="8"/>
      <c r="Z40" s="8"/>
      <c r="AA40" s="8"/>
      <c r="AB40" s="8"/>
      <c r="AC40" s="8"/>
      <c r="AD40" s="8"/>
      <c r="AE40" s="8"/>
      <c r="AF40" s="500"/>
      <c r="AG40" s="8"/>
      <c r="AH40" s="501"/>
    </row>
    <row r="41" spans="2:34" ht="24.75" x14ac:dyDescent="0.6">
      <c r="B41" s="83"/>
      <c r="C41" s="476" t="s">
        <v>1851</v>
      </c>
      <c r="D41" s="457">
        <f>D13+D28</f>
        <v>12597526818358</v>
      </c>
      <c r="E41" s="456"/>
      <c r="F41" s="456"/>
      <c r="G41" s="456"/>
      <c r="H41" s="456"/>
      <c r="I41" s="456"/>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86"/>
      <c r="AH41" s="494"/>
    </row>
    <row r="42" spans="2:34" ht="24.75" x14ac:dyDescent="0.6">
      <c r="B42" s="83"/>
      <c r="C42" s="476" t="s">
        <v>1852</v>
      </c>
      <c r="D42" s="457">
        <f>D14+D29</f>
        <v>0</v>
      </c>
      <c r="E42" s="456"/>
      <c r="F42" s="456"/>
      <c r="G42" s="456"/>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86"/>
      <c r="AH42" s="494"/>
    </row>
    <row r="43" spans="2:34" ht="24.75" x14ac:dyDescent="0.6">
      <c r="B43" s="83"/>
      <c r="C43" s="496" t="s">
        <v>1855</v>
      </c>
      <c r="D43" s="457">
        <f>D30</f>
        <v>-1476854749040</v>
      </c>
      <c r="E43" s="456"/>
      <c r="F43" s="456"/>
      <c r="G43" s="456"/>
      <c r="H43" s="456"/>
      <c r="I43" s="456"/>
      <c r="J43" s="456"/>
      <c r="K43" s="456"/>
      <c r="L43" s="456"/>
      <c r="M43" s="456"/>
      <c r="N43" s="456"/>
      <c r="O43" s="456"/>
      <c r="P43" s="456"/>
      <c r="Q43" s="456"/>
      <c r="R43" s="456"/>
      <c r="S43" s="456"/>
      <c r="T43" s="456"/>
      <c r="U43" s="456"/>
      <c r="V43" s="456"/>
      <c r="W43" s="456"/>
      <c r="X43" s="456"/>
      <c r="Y43" s="456"/>
      <c r="Z43" s="456"/>
      <c r="AA43" s="456"/>
      <c r="AB43" s="456"/>
      <c r="AC43" s="456"/>
      <c r="AD43" s="456"/>
      <c r="AE43" s="456"/>
      <c r="AF43" s="456"/>
      <c r="AG43" s="486"/>
      <c r="AH43" s="494"/>
    </row>
    <row r="44" spans="2:34" ht="24.75" x14ac:dyDescent="0.6">
      <c r="B44" s="83"/>
      <c r="C44" s="476" t="s">
        <v>1846</v>
      </c>
      <c r="D44" s="457">
        <f>D15</f>
        <v>0</v>
      </c>
      <c r="E44" s="456"/>
      <c r="F44" s="456"/>
      <c r="G44" s="456"/>
      <c r="H44" s="456"/>
      <c r="I44" s="456"/>
      <c r="J44" s="456"/>
      <c r="K44" s="456"/>
      <c r="L44" s="456"/>
      <c r="M44" s="456"/>
      <c r="N44" s="456"/>
      <c r="O44" s="456"/>
      <c r="P44" s="456"/>
      <c r="Q44" s="456"/>
      <c r="R44" s="456"/>
      <c r="S44" s="456"/>
      <c r="T44" s="456"/>
      <c r="U44" s="456"/>
      <c r="V44" s="456"/>
      <c r="W44" s="456"/>
      <c r="X44" s="456"/>
      <c r="Y44" s="456"/>
      <c r="Z44" s="456"/>
      <c r="AA44" s="456"/>
      <c r="AB44" s="456"/>
      <c r="AC44" s="456"/>
      <c r="AD44" s="456"/>
      <c r="AE44" s="456"/>
      <c r="AF44" s="456"/>
      <c r="AG44" s="486"/>
      <c r="AH44" s="494"/>
    </row>
    <row r="45" spans="2:34" ht="25.5" thickBot="1" x14ac:dyDescent="0.65">
      <c r="B45" s="83"/>
      <c r="C45" s="478" t="s">
        <v>1847</v>
      </c>
      <c r="D45" s="465">
        <f>D16+D31</f>
        <v>-2095414881121.9048</v>
      </c>
      <c r="E45" s="466"/>
      <c r="F45" s="466"/>
      <c r="G45" s="466"/>
      <c r="H45" s="466"/>
      <c r="I45" s="466"/>
      <c r="J45" s="466"/>
      <c r="K45" s="466"/>
      <c r="L45" s="466"/>
      <c r="M45" s="466"/>
      <c r="N45" s="466"/>
      <c r="O45" s="466"/>
      <c r="P45" s="466"/>
      <c r="Q45" s="466"/>
      <c r="R45" s="466"/>
      <c r="S45" s="466"/>
      <c r="T45" s="466"/>
      <c r="U45" s="466"/>
      <c r="V45" s="466"/>
      <c r="W45" s="466"/>
      <c r="X45" s="466"/>
      <c r="Y45" s="466"/>
      <c r="Z45" s="466"/>
      <c r="AA45" s="466"/>
      <c r="AB45" s="466"/>
      <c r="AC45" s="466"/>
      <c r="AD45" s="466"/>
      <c r="AE45" s="466"/>
      <c r="AF45" s="466"/>
      <c r="AG45" s="487"/>
      <c r="AH45" s="495"/>
    </row>
  </sheetData>
  <mergeCells count="72">
    <mergeCell ref="V21:V23"/>
    <mergeCell ref="AD21:AD23"/>
    <mergeCell ref="AE21:AE23"/>
    <mergeCell ref="X21:X23"/>
    <mergeCell ref="Y21:Y23"/>
    <mergeCell ref="Z21:Z23"/>
    <mergeCell ref="AA21:AA23"/>
    <mergeCell ref="AB21:AB23"/>
    <mergeCell ref="AC21:AC23"/>
    <mergeCell ref="P21:P23"/>
    <mergeCell ref="Q21:Q23"/>
    <mergeCell ref="R21:R23"/>
    <mergeCell ref="S21:S23"/>
    <mergeCell ref="U21:U23"/>
    <mergeCell ref="AH20:AH23"/>
    <mergeCell ref="G21:G23"/>
    <mergeCell ref="H21:H23"/>
    <mergeCell ref="I21:I23"/>
    <mergeCell ref="J21:J23"/>
    <mergeCell ref="G20:R20"/>
    <mergeCell ref="T20:T23"/>
    <mergeCell ref="U20:AE20"/>
    <mergeCell ref="AF20:AF23"/>
    <mergeCell ref="AG20:AG23"/>
    <mergeCell ref="W21:W23"/>
    <mergeCell ref="K21:K23"/>
    <mergeCell ref="L21:L23"/>
    <mergeCell ref="M21:M23"/>
    <mergeCell ref="N21:N23"/>
    <mergeCell ref="O21:O23"/>
    <mergeCell ref="AA8:AA10"/>
    <mergeCell ref="AB8:AB10"/>
    <mergeCell ref="AC8:AC10"/>
    <mergeCell ref="AD8:AD10"/>
    <mergeCell ref="AE8:AE10"/>
    <mergeCell ref="B20:B23"/>
    <mergeCell ref="C20:C23"/>
    <mergeCell ref="D20:D23"/>
    <mergeCell ref="E20:E23"/>
    <mergeCell ref="F20:F23"/>
    <mergeCell ref="J8:J10"/>
    <mergeCell ref="K8:K10"/>
    <mergeCell ref="L8:L10"/>
    <mergeCell ref="M8:M10"/>
    <mergeCell ref="Z8:Z10"/>
    <mergeCell ref="N8:N10"/>
    <mergeCell ref="O8:O10"/>
    <mergeCell ref="P8:P10"/>
    <mergeCell ref="Q8:Q10"/>
    <mergeCell ref="R8:R10"/>
    <mergeCell ref="S8:S10"/>
    <mergeCell ref="U8:U10"/>
    <mergeCell ref="V8:V10"/>
    <mergeCell ref="W8:W10"/>
    <mergeCell ref="X8:X10"/>
    <mergeCell ref="Y8:Y10"/>
    <mergeCell ref="B6:F6"/>
    <mergeCell ref="G6:AH6"/>
    <mergeCell ref="B7:B10"/>
    <mergeCell ref="C7:C10"/>
    <mergeCell ref="D7:D10"/>
    <mergeCell ref="E7:E10"/>
    <mergeCell ref="F7:F10"/>
    <mergeCell ref="G7:R7"/>
    <mergeCell ref="T7:T10"/>
    <mergeCell ref="U7:AE7"/>
    <mergeCell ref="AF7:AF10"/>
    <mergeCell ref="AG7:AG10"/>
    <mergeCell ref="AH7:AH10"/>
    <mergeCell ref="G8:G10"/>
    <mergeCell ref="H8:H10"/>
    <mergeCell ref="I8:I1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B5:AL54"/>
  <sheetViews>
    <sheetView rightToLeft="1" topLeftCell="A40" workbookViewId="0">
      <selection activeCell="AF63" sqref="AF63"/>
    </sheetView>
  </sheetViews>
  <sheetFormatPr defaultRowHeight="12.75" x14ac:dyDescent="0.2"/>
  <cols>
    <col min="3" max="3" width="63.28515625" customWidth="1"/>
    <col min="4" max="4" width="20.42578125" customWidth="1"/>
    <col min="5" max="6" width="16.7109375" hidden="1" customWidth="1"/>
    <col min="7" max="7" width="12" hidden="1" customWidth="1"/>
    <col min="8" max="8" width="0" hidden="1" customWidth="1"/>
    <col min="9" max="9" width="12.140625" hidden="1" customWidth="1"/>
    <col min="10" max="10" width="12.28515625" hidden="1" customWidth="1"/>
    <col min="11" max="11" width="12" hidden="1" customWidth="1"/>
    <col min="12" max="12" width="12.42578125" hidden="1" customWidth="1"/>
    <col min="13" max="13" width="10.42578125" hidden="1" customWidth="1"/>
    <col min="14" max="14" width="13.28515625" hidden="1" customWidth="1"/>
    <col min="15" max="15" width="12" hidden="1" customWidth="1"/>
    <col min="16" max="16" width="12.5703125" hidden="1" customWidth="1"/>
    <col min="17" max="17" width="12.7109375" hidden="1" customWidth="1"/>
    <col min="18" max="19" width="14.28515625" hidden="1" customWidth="1"/>
    <col min="20" max="20" width="14.140625" hidden="1" customWidth="1"/>
    <col min="21" max="24" width="0" hidden="1" customWidth="1"/>
    <col min="25" max="25" width="11" hidden="1" customWidth="1"/>
    <col min="26" max="27" width="10.28515625" hidden="1" customWidth="1"/>
    <col min="28" max="29" width="0" hidden="1" customWidth="1"/>
    <col min="30" max="30" width="11.5703125" hidden="1" customWidth="1"/>
    <col min="31" max="31" width="0" hidden="1" customWidth="1"/>
    <col min="32" max="32" width="19.28515625" customWidth="1"/>
    <col min="33" max="33" width="24.85546875" customWidth="1"/>
    <col min="34" max="34" width="0" hidden="1" customWidth="1"/>
    <col min="35" max="35" width="22.42578125" hidden="1" customWidth="1"/>
    <col min="37" max="37" width="15" customWidth="1"/>
    <col min="38" max="38" width="18.42578125" customWidth="1"/>
  </cols>
  <sheetData>
    <row r="5" spans="2:38" ht="13.5" thickBot="1" x14ac:dyDescent="0.25"/>
    <row r="6" spans="2:38" ht="73.150000000000006" customHeight="1" thickBot="1" x14ac:dyDescent="0.25">
      <c r="B6" s="736" t="s">
        <v>642</v>
      </c>
      <c r="C6" s="737"/>
      <c r="D6" s="737"/>
      <c r="E6" s="737"/>
      <c r="F6" s="737"/>
      <c r="G6" s="736" t="s">
        <v>643</v>
      </c>
      <c r="H6" s="737"/>
      <c r="I6" s="737"/>
      <c r="J6" s="737"/>
      <c r="K6" s="737"/>
      <c r="L6" s="737"/>
      <c r="M6" s="737"/>
      <c r="N6" s="737"/>
      <c r="O6" s="737"/>
      <c r="P6" s="737"/>
      <c r="Q6" s="737"/>
      <c r="R6" s="737"/>
      <c r="S6" s="737"/>
      <c r="T6" s="737"/>
      <c r="U6" s="737"/>
      <c r="V6" s="737"/>
      <c r="W6" s="737"/>
      <c r="X6" s="737"/>
      <c r="Y6" s="737"/>
      <c r="Z6" s="737"/>
      <c r="AA6" s="737"/>
      <c r="AB6" s="737"/>
      <c r="AC6" s="737"/>
      <c r="AD6" s="737"/>
      <c r="AE6" s="737"/>
      <c r="AF6" s="737"/>
      <c r="AG6" s="738"/>
    </row>
    <row r="7" spans="2:38" ht="22.15" customHeight="1" thickBot="1" x14ac:dyDescent="0.6">
      <c r="B7" s="713" t="s">
        <v>850</v>
      </c>
      <c r="C7" s="714" t="s">
        <v>266</v>
      </c>
      <c r="D7" s="735" t="s">
        <v>236</v>
      </c>
      <c r="E7" s="716" t="s">
        <v>6</v>
      </c>
      <c r="F7" s="716" t="s">
        <v>630</v>
      </c>
      <c r="G7" s="721" t="s">
        <v>238</v>
      </c>
      <c r="H7" s="722"/>
      <c r="I7" s="722"/>
      <c r="J7" s="722"/>
      <c r="K7" s="722"/>
      <c r="L7" s="722"/>
      <c r="M7" s="722"/>
      <c r="N7" s="722"/>
      <c r="O7" s="722"/>
      <c r="P7" s="722"/>
      <c r="Q7" s="722"/>
      <c r="R7" s="722"/>
      <c r="S7" s="390"/>
      <c r="T7" s="705" t="s">
        <v>632</v>
      </c>
      <c r="U7" s="729" t="s">
        <v>633</v>
      </c>
      <c r="V7" s="729"/>
      <c r="W7" s="729"/>
      <c r="X7" s="729"/>
      <c r="Y7" s="729"/>
      <c r="Z7" s="729"/>
      <c r="AA7" s="729"/>
      <c r="AB7" s="729"/>
      <c r="AC7" s="729"/>
      <c r="AD7" s="729"/>
      <c r="AE7" s="729"/>
      <c r="AF7" s="705" t="s">
        <v>634</v>
      </c>
      <c r="AG7" s="711" t="s">
        <v>635</v>
      </c>
      <c r="AH7" s="716" t="s">
        <v>8</v>
      </c>
      <c r="AI7" s="735" t="s">
        <v>631</v>
      </c>
    </row>
    <row r="8" spans="2:38" ht="13.15" customHeight="1" x14ac:dyDescent="0.2">
      <c r="B8" s="672"/>
      <c r="C8" s="715"/>
      <c r="D8" s="672"/>
      <c r="E8" s="717"/>
      <c r="F8" s="717"/>
      <c r="G8" s="723" t="s">
        <v>239</v>
      </c>
      <c r="H8" s="726" t="s">
        <v>240</v>
      </c>
      <c r="I8" s="726" t="s">
        <v>241</v>
      </c>
      <c r="J8" s="726" t="s">
        <v>243</v>
      </c>
      <c r="K8" s="726" t="s">
        <v>242</v>
      </c>
      <c r="L8" s="726" t="s">
        <v>248</v>
      </c>
      <c r="M8" s="726" t="s">
        <v>249</v>
      </c>
      <c r="N8" s="726" t="s">
        <v>247</v>
      </c>
      <c r="O8" s="726" t="s">
        <v>246</v>
      </c>
      <c r="P8" s="726" t="s">
        <v>245</v>
      </c>
      <c r="Q8" s="726" t="s">
        <v>244</v>
      </c>
      <c r="R8" s="730" t="s">
        <v>250</v>
      </c>
      <c r="S8" s="723" t="s">
        <v>636</v>
      </c>
      <c r="T8" s="706" t="s">
        <v>269</v>
      </c>
      <c r="U8" s="708" t="s">
        <v>270</v>
      </c>
      <c r="V8" s="708" t="s">
        <v>240</v>
      </c>
      <c r="W8" s="708" t="s">
        <v>271</v>
      </c>
      <c r="X8" s="708" t="s">
        <v>272</v>
      </c>
      <c r="Y8" s="708" t="s">
        <v>273</v>
      </c>
      <c r="Z8" s="708" t="s">
        <v>274</v>
      </c>
      <c r="AA8" s="708" t="s">
        <v>275</v>
      </c>
      <c r="AB8" s="708" t="s">
        <v>276</v>
      </c>
      <c r="AC8" s="708" t="s">
        <v>277</v>
      </c>
      <c r="AD8" s="708" t="s">
        <v>278</v>
      </c>
      <c r="AE8" s="718" t="s">
        <v>279</v>
      </c>
      <c r="AF8" s="706"/>
      <c r="AG8" s="712"/>
      <c r="AH8" s="717"/>
      <c r="AI8" s="672"/>
    </row>
    <row r="9" spans="2:38" ht="39" customHeight="1" x14ac:dyDescent="0.2">
      <c r="B9" s="672"/>
      <c r="C9" s="715"/>
      <c r="D9" s="672"/>
      <c r="E9" s="717"/>
      <c r="F9" s="717"/>
      <c r="G9" s="724"/>
      <c r="H9" s="727"/>
      <c r="I9" s="727"/>
      <c r="J9" s="727"/>
      <c r="K9" s="727"/>
      <c r="L9" s="727"/>
      <c r="M9" s="727"/>
      <c r="N9" s="727"/>
      <c r="O9" s="727"/>
      <c r="P9" s="727"/>
      <c r="Q9" s="727"/>
      <c r="R9" s="731"/>
      <c r="S9" s="724"/>
      <c r="T9" s="706"/>
      <c r="U9" s="709"/>
      <c r="V9" s="709"/>
      <c r="W9" s="709"/>
      <c r="X9" s="709"/>
      <c r="Y9" s="709"/>
      <c r="Z9" s="709"/>
      <c r="AA9" s="709"/>
      <c r="AB9" s="709"/>
      <c r="AC9" s="709"/>
      <c r="AD9" s="709"/>
      <c r="AE9" s="719"/>
      <c r="AF9" s="706"/>
      <c r="AG9" s="712"/>
      <c r="AH9" s="717"/>
      <c r="AI9" s="672"/>
    </row>
    <row r="10" spans="2:38" ht="61.15" customHeight="1" thickBot="1" x14ac:dyDescent="0.25">
      <c r="B10" s="672"/>
      <c r="C10" s="715"/>
      <c r="D10" s="672"/>
      <c r="E10" s="717"/>
      <c r="F10" s="717"/>
      <c r="G10" s="725"/>
      <c r="H10" s="728"/>
      <c r="I10" s="728"/>
      <c r="J10" s="728"/>
      <c r="K10" s="728"/>
      <c r="L10" s="728"/>
      <c r="M10" s="728"/>
      <c r="N10" s="728"/>
      <c r="O10" s="728"/>
      <c r="P10" s="728"/>
      <c r="Q10" s="728"/>
      <c r="R10" s="732"/>
      <c r="S10" s="725"/>
      <c r="T10" s="706"/>
      <c r="U10" s="710"/>
      <c r="V10" s="710"/>
      <c r="W10" s="710"/>
      <c r="X10" s="710"/>
      <c r="Y10" s="710"/>
      <c r="Z10" s="710"/>
      <c r="AA10" s="710"/>
      <c r="AB10" s="710"/>
      <c r="AC10" s="710"/>
      <c r="AD10" s="710"/>
      <c r="AE10" s="720"/>
      <c r="AF10" s="707"/>
      <c r="AG10" s="712"/>
      <c r="AH10" s="717"/>
      <c r="AI10" s="672"/>
    </row>
    <row r="11" spans="2:38" ht="25.15" customHeight="1" x14ac:dyDescent="0.55000000000000004">
      <c r="B11" s="49" t="s">
        <v>644</v>
      </c>
      <c r="C11" s="74" t="s">
        <v>1965</v>
      </c>
      <c r="D11" s="393">
        <v>48146770300748</v>
      </c>
      <c r="E11" s="41">
        <v>100</v>
      </c>
      <c r="F11" s="41">
        <f>(D11*E11)/100</f>
        <v>48146770300748</v>
      </c>
      <c r="G11" s="66"/>
      <c r="H11" s="67"/>
      <c r="I11" s="67"/>
      <c r="J11" s="67"/>
      <c r="K11" s="67"/>
      <c r="L11" s="67"/>
      <c r="M11" s="67"/>
      <c r="N11" s="67"/>
      <c r="O11" s="67"/>
      <c r="P11" s="67"/>
      <c r="Q11" s="67"/>
      <c r="R11" s="68">
        <f>SUM(G11:Q11)</f>
        <v>0</v>
      </c>
      <c r="S11" s="115"/>
      <c r="T11" s="38">
        <f>F11</f>
        <v>48146770300748</v>
      </c>
      <c r="U11" s="69">
        <v>0</v>
      </c>
      <c r="V11" s="70">
        <v>0</v>
      </c>
      <c r="W11" s="70">
        <v>0.94</v>
      </c>
      <c r="X11" s="70">
        <v>0.94</v>
      </c>
      <c r="Y11" s="70">
        <f>1-0.12</f>
        <v>0.88</v>
      </c>
      <c r="Z11" s="70">
        <f>1-0.15</f>
        <v>0.85</v>
      </c>
      <c r="AA11" s="70">
        <f>1-0.25</f>
        <v>0.75</v>
      </c>
      <c r="AB11" s="70">
        <f>1-0.15</f>
        <v>0.85</v>
      </c>
      <c r="AC11" s="70">
        <f>1-0.25</f>
        <v>0.75</v>
      </c>
      <c r="AD11" s="70">
        <f>1-0.15</f>
        <v>0.85</v>
      </c>
      <c r="AE11" s="71">
        <f>1-0.3</f>
        <v>0.7</v>
      </c>
      <c r="AF11" s="394">
        <v>19756710641572.711</v>
      </c>
      <c r="AG11" s="395">
        <v>28108024899385.41</v>
      </c>
      <c r="AH11" s="396">
        <v>50</v>
      </c>
      <c r="AI11" s="395">
        <f>AG11*50%</f>
        <v>14054012449692.705</v>
      </c>
      <c r="AK11" s="453">
        <v>48146770300748</v>
      </c>
      <c r="AL11" s="454">
        <f>AK11-D11</f>
        <v>0</v>
      </c>
    </row>
    <row r="12" spans="2:38" ht="25.15" customHeight="1" thickBot="1" x14ac:dyDescent="0.6">
      <c r="B12" s="51" t="s">
        <v>645</v>
      </c>
      <c r="C12" s="131" t="s">
        <v>1966</v>
      </c>
      <c r="D12" s="44">
        <v>18081586556181</v>
      </c>
      <c r="E12" s="42">
        <v>100</v>
      </c>
      <c r="F12" s="42">
        <f t="shared" ref="F12" si="0">(D12*E12)/100</f>
        <v>18081586556181</v>
      </c>
      <c r="G12" s="39"/>
      <c r="H12" s="36"/>
      <c r="I12" s="36">
        <v>600000000</v>
      </c>
      <c r="J12" s="36"/>
      <c r="K12" s="36"/>
      <c r="L12" s="36"/>
      <c r="M12" s="36"/>
      <c r="N12" s="36"/>
      <c r="O12" s="36"/>
      <c r="P12" s="36"/>
      <c r="Q12" s="36"/>
      <c r="R12" s="37">
        <f t="shared" ref="R12" si="1">SUM(G12:Q12)</f>
        <v>600000000</v>
      </c>
      <c r="S12" s="115">
        <f t="shared" ref="S12" si="2">IF(R12&gt;T12,0,T12-R12)</f>
        <v>18080986556181</v>
      </c>
      <c r="T12" s="38">
        <f>D12</f>
        <v>18081586556181</v>
      </c>
      <c r="U12" s="34">
        <v>0</v>
      </c>
      <c r="V12" s="33">
        <v>0</v>
      </c>
      <c r="W12" s="33">
        <v>0.94</v>
      </c>
      <c r="X12" s="33">
        <v>0.94</v>
      </c>
      <c r="Y12" s="33">
        <f t="shared" ref="Y12" si="3">1-0.12</f>
        <v>0.88</v>
      </c>
      <c r="Z12" s="33">
        <f t="shared" ref="Z12" si="4">1-0.15</f>
        <v>0.85</v>
      </c>
      <c r="AA12" s="33">
        <f t="shared" ref="AA12" si="5">1-0.25</f>
        <v>0.75</v>
      </c>
      <c r="AB12" s="33">
        <f t="shared" ref="AB12" si="6">1-0.15</f>
        <v>0.85</v>
      </c>
      <c r="AC12" s="33">
        <f t="shared" ref="AC12" si="7">1-0.25</f>
        <v>0.75</v>
      </c>
      <c r="AD12" s="33">
        <f t="shared" ref="AD12" si="8">1-0.15</f>
        <v>0.85</v>
      </c>
      <c r="AE12" s="35">
        <f t="shared" ref="AE12" si="9">1-0.3</f>
        <v>0.7</v>
      </c>
      <c r="AF12" s="72">
        <v>6001236108107.1064</v>
      </c>
      <c r="AG12" s="395">
        <v>11825979644917.922</v>
      </c>
      <c r="AH12" s="396">
        <v>50</v>
      </c>
      <c r="AI12" s="395">
        <f>AG12*50%</f>
        <v>5912989822458.9609</v>
      </c>
      <c r="AK12" s="453">
        <v>18081586556181</v>
      </c>
      <c r="AL12" s="454">
        <f>AK12-D12</f>
        <v>0</v>
      </c>
    </row>
    <row r="13" spans="2:38" ht="21.6" customHeight="1" x14ac:dyDescent="0.55000000000000004">
      <c r="B13" s="132" t="s">
        <v>121</v>
      </c>
      <c r="C13" s="133" t="s">
        <v>646</v>
      </c>
      <c r="D13" s="119"/>
      <c r="E13" s="120"/>
      <c r="F13" s="120"/>
      <c r="G13" s="52"/>
      <c r="H13" s="52"/>
      <c r="I13" s="52"/>
      <c r="J13" s="52"/>
      <c r="K13" s="52"/>
      <c r="L13" s="52"/>
      <c r="M13" s="52"/>
      <c r="N13" s="52"/>
      <c r="O13" s="52"/>
      <c r="P13" s="52"/>
      <c r="Q13" s="52"/>
      <c r="R13" s="53"/>
      <c r="S13" s="53"/>
      <c r="T13" s="54"/>
      <c r="U13" s="53"/>
      <c r="V13" s="53"/>
      <c r="W13" s="53"/>
      <c r="X13" s="53"/>
      <c r="Y13" s="53"/>
      <c r="Z13" s="53"/>
      <c r="AA13" s="53"/>
      <c r="AB13" s="53"/>
      <c r="AC13" s="53"/>
      <c r="AD13" s="53"/>
      <c r="AE13" s="53"/>
      <c r="AF13" s="53"/>
      <c r="AG13" s="397"/>
      <c r="AH13" s="3"/>
      <c r="AI13" s="395"/>
    </row>
    <row r="14" spans="2:38" ht="21.6" customHeight="1" x14ac:dyDescent="0.55000000000000004">
      <c r="B14" s="134" t="s">
        <v>165</v>
      </c>
      <c r="C14" s="135" t="s">
        <v>647</v>
      </c>
      <c r="D14" s="62"/>
      <c r="E14" s="120"/>
      <c r="F14" s="120"/>
      <c r="G14" s="52"/>
      <c r="H14" s="52"/>
      <c r="I14" s="52"/>
      <c r="J14" s="52"/>
      <c r="K14" s="52"/>
      <c r="L14" s="52"/>
      <c r="M14" s="52"/>
      <c r="N14" s="52"/>
      <c r="O14" s="52"/>
      <c r="P14" s="52"/>
      <c r="Q14" s="52"/>
      <c r="R14" s="53"/>
      <c r="S14" s="53"/>
      <c r="T14" s="54"/>
      <c r="U14" s="53"/>
      <c r="V14" s="53"/>
      <c r="W14" s="53"/>
      <c r="X14" s="53"/>
      <c r="Y14" s="53"/>
      <c r="Z14" s="53"/>
      <c r="AA14" s="53"/>
      <c r="AB14" s="53"/>
      <c r="AC14" s="53"/>
      <c r="AD14" s="53"/>
      <c r="AE14" s="53"/>
      <c r="AF14" s="53"/>
      <c r="AG14" s="397"/>
      <c r="AH14" s="3"/>
      <c r="AI14" s="395"/>
    </row>
    <row r="15" spans="2:38" ht="21.6" customHeight="1" x14ac:dyDescent="0.55000000000000004">
      <c r="B15" s="134" t="s">
        <v>235</v>
      </c>
      <c r="C15" s="135" t="s">
        <v>648</v>
      </c>
      <c r="D15" s="62"/>
      <c r="E15" s="120"/>
      <c r="F15" s="120"/>
      <c r="G15" s="52"/>
      <c r="H15" s="52"/>
      <c r="I15" s="52"/>
      <c r="J15" s="52"/>
      <c r="K15" s="52"/>
      <c r="L15" s="52"/>
      <c r="M15" s="52"/>
      <c r="N15" s="52"/>
      <c r="O15" s="52"/>
      <c r="P15" s="52"/>
      <c r="Q15" s="52"/>
      <c r="R15" s="53"/>
      <c r="S15" s="53"/>
      <c r="T15" s="54"/>
      <c r="U15" s="53"/>
      <c r="V15" s="53"/>
      <c r="W15" s="53"/>
      <c r="X15" s="53"/>
      <c r="Y15" s="53"/>
      <c r="Z15" s="53"/>
      <c r="AA15" s="53"/>
      <c r="AB15" s="53"/>
      <c r="AC15" s="53"/>
      <c r="AD15" s="53"/>
      <c r="AE15" s="53"/>
      <c r="AF15" s="53"/>
      <c r="AG15" s="397"/>
      <c r="AH15" s="3"/>
      <c r="AI15" s="395"/>
    </row>
    <row r="16" spans="2:38" ht="21.6" customHeight="1" thickBot="1" x14ac:dyDescent="0.6">
      <c r="B16" s="134" t="s">
        <v>122</v>
      </c>
      <c r="C16" s="136" t="s">
        <v>649</v>
      </c>
      <c r="D16" s="63">
        <f>-(D11+D12+D13+D14+D15)*1.5%</f>
        <v>-993425352853.93494</v>
      </c>
      <c r="E16" s="121"/>
      <c r="F16" s="121"/>
      <c r="G16" s="52"/>
      <c r="H16" s="52"/>
      <c r="I16" s="52"/>
      <c r="J16" s="52"/>
      <c r="K16" s="52"/>
      <c r="L16" s="52"/>
      <c r="M16" s="52"/>
      <c r="N16" s="52"/>
      <c r="O16" s="52"/>
      <c r="P16" s="52"/>
      <c r="Q16" s="52"/>
      <c r="R16" s="53"/>
      <c r="S16" s="53"/>
      <c r="T16" s="54"/>
      <c r="U16" s="53"/>
      <c r="V16" s="53"/>
      <c r="W16" s="53"/>
      <c r="X16" s="53"/>
      <c r="Y16" s="53"/>
      <c r="Z16" s="53"/>
      <c r="AA16" s="53"/>
      <c r="AB16" s="53"/>
      <c r="AC16" s="53"/>
      <c r="AD16" s="53"/>
      <c r="AE16" s="53"/>
      <c r="AF16" s="53"/>
      <c r="AG16" s="398"/>
      <c r="AH16" s="3"/>
      <c r="AI16" s="395"/>
    </row>
    <row r="17" spans="2:35" ht="35.450000000000003" customHeight="1" thickBot="1" x14ac:dyDescent="0.25">
      <c r="B17" s="48" t="s">
        <v>237</v>
      </c>
      <c r="C17" s="61" t="s">
        <v>650</v>
      </c>
      <c r="D17" s="122">
        <f>SUM(D11:D16)</f>
        <v>65234931504075.063</v>
      </c>
      <c r="E17" s="82"/>
      <c r="F17" s="122">
        <f>SUM(F11:F16)</f>
        <v>66228356856929</v>
      </c>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399">
        <f>SUM(AG11:AG16)</f>
        <v>39934004544303.328</v>
      </c>
      <c r="AH17" s="3"/>
      <c r="AI17" s="399">
        <f>SUM(AI11:AI16)</f>
        <v>19967002272151.664</v>
      </c>
    </row>
    <row r="18" spans="2:35" ht="21.75" thickBot="1" x14ac:dyDescent="0.25">
      <c r="B18" s="48" t="s">
        <v>237</v>
      </c>
      <c r="C18" s="61" t="s">
        <v>1875</v>
      </c>
      <c r="D18" s="122">
        <f>SUM(D11:D14)</f>
        <v>66228356856929</v>
      </c>
    </row>
    <row r="19" spans="2:35" ht="13.5" thickBot="1" x14ac:dyDescent="0.25"/>
    <row r="20" spans="2:35" ht="22.15" customHeight="1" thickBot="1" x14ac:dyDescent="0.6">
      <c r="B20" s="713" t="s">
        <v>850</v>
      </c>
      <c r="C20" s="714" t="s">
        <v>266</v>
      </c>
      <c r="D20" s="735" t="s">
        <v>236</v>
      </c>
      <c r="E20" s="716" t="s">
        <v>6</v>
      </c>
      <c r="F20" s="716" t="s">
        <v>630</v>
      </c>
      <c r="G20" s="722" t="s">
        <v>238</v>
      </c>
      <c r="H20" s="722"/>
      <c r="I20" s="722"/>
      <c r="J20" s="722"/>
      <c r="K20" s="722"/>
      <c r="L20" s="722"/>
      <c r="M20" s="722"/>
      <c r="N20" s="722"/>
      <c r="O20" s="722"/>
      <c r="P20" s="722"/>
      <c r="Q20" s="722"/>
      <c r="R20" s="722"/>
      <c r="S20" s="390"/>
      <c r="T20" s="705" t="s">
        <v>632</v>
      </c>
      <c r="U20" s="729" t="s">
        <v>633</v>
      </c>
      <c r="V20" s="729"/>
      <c r="W20" s="729"/>
      <c r="X20" s="729"/>
      <c r="Y20" s="729"/>
      <c r="Z20" s="729"/>
      <c r="AA20" s="729"/>
      <c r="AB20" s="729"/>
      <c r="AC20" s="729"/>
      <c r="AD20" s="729"/>
      <c r="AE20" s="729"/>
      <c r="AF20" s="705" t="s">
        <v>634</v>
      </c>
      <c r="AG20" s="711" t="s">
        <v>635</v>
      </c>
      <c r="AH20" s="716" t="s">
        <v>8</v>
      </c>
      <c r="AI20" s="735" t="s">
        <v>631</v>
      </c>
    </row>
    <row r="21" spans="2:35" ht="13.15" customHeight="1" x14ac:dyDescent="0.2">
      <c r="B21" s="672"/>
      <c r="C21" s="715"/>
      <c r="D21" s="672"/>
      <c r="E21" s="717"/>
      <c r="F21" s="717"/>
      <c r="G21" s="726" t="s">
        <v>239</v>
      </c>
      <c r="H21" s="726" t="s">
        <v>240</v>
      </c>
      <c r="I21" s="726" t="s">
        <v>241</v>
      </c>
      <c r="J21" s="726" t="s">
        <v>243</v>
      </c>
      <c r="K21" s="726" t="s">
        <v>242</v>
      </c>
      <c r="L21" s="726" t="s">
        <v>248</v>
      </c>
      <c r="M21" s="726" t="s">
        <v>249</v>
      </c>
      <c r="N21" s="726" t="s">
        <v>247</v>
      </c>
      <c r="O21" s="726" t="s">
        <v>246</v>
      </c>
      <c r="P21" s="726" t="s">
        <v>245</v>
      </c>
      <c r="Q21" s="726" t="s">
        <v>244</v>
      </c>
      <c r="R21" s="730" t="s">
        <v>250</v>
      </c>
      <c r="S21" s="723" t="s">
        <v>636</v>
      </c>
      <c r="T21" s="706" t="s">
        <v>269</v>
      </c>
      <c r="U21" s="708" t="s">
        <v>270</v>
      </c>
      <c r="V21" s="708" t="s">
        <v>240</v>
      </c>
      <c r="W21" s="708" t="s">
        <v>271</v>
      </c>
      <c r="X21" s="708" t="s">
        <v>272</v>
      </c>
      <c r="Y21" s="708" t="s">
        <v>273</v>
      </c>
      <c r="Z21" s="708" t="s">
        <v>274</v>
      </c>
      <c r="AA21" s="708" t="s">
        <v>275</v>
      </c>
      <c r="AB21" s="708" t="s">
        <v>276</v>
      </c>
      <c r="AC21" s="708" t="s">
        <v>277</v>
      </c>
      <c r="AD21" s="708" t="s">
        <v>278</v>
      </c>
      <c r="AE21" s="718" t="s">
        <v>279</v>
      </c>
      <c r="AF21" s="706"/>
      <c r="AG21" s="712"/>
      <c r="AH21" s="717"/>
      <c r="AI21" s="672"/>
    </row>
    <row r="22" spans="2:35" ht="39" customHeight="1" x14ac:dyDescent="0.2">
      <c r="B22" s="672"/>
      <c r="C22" s="715"/>
      <c r="D22" s="672"/>
      <c r="E22" s="717"/>
      <c r="F22" s="717"/>
      <c r="G22" s="727"/>
      <c r="H22" s="727"/>
      <c r="I22" s="727"/>
      <c r="J22" s="727"/>
      <c r="K22" s="727"/>
      <c r="L22" s="727"/>
      <c r="M22" s="727"/>
      <c r="N22" s="727"/>
      <c r="O22" s="727"/>
      <c r="P22" s="727"/>
      <c r="Q22" s="727"/>
      <c r="R22" s="731"/>
      <c r="S22" s="724"/>
      <c r="T22" s="706"/>
      <c r="U22" s="709"/>
      <c r="V22" s="709"/>
      <c r="W22" s="709"/>
      <c r="X22" s="709"/>
      <c r="Y22" s="709"/>
      <c r="Z22" s="709"/>
      <c r="AA22" s="709"/>
      <c r="AB22" s="709"/>
      <c r="AC22" s="709"/>
      <c r="AD22" s="709"/>
      <c r="AE22" s="719"/>
      <c r="AF22" s="706"/>
      <c r="AG22" s="712"/>
      <c r="AH22" s="717"/>
      <c r="AI22" s="672"/>
    </row>
    <row r="23" spans="2:35" ht="61.15" customHeight="1" thickBot="1" x14ac:dyDescent="0.25">
      <c r="B23" s="672"/>
      <c r="C23" s="715"/>
      <c r="D23" s="672"/>
      <c r="E23" s="717"/>
      <c r="F23" s="717"/>
      <c r="G23" s="728"/>
      <c r="H23" s="728"/>
      <c r="I23" s="728"/>
      <c r="J23" s="728"/>
      <c r="K23" s="728"/>
      <c r="L23" s="728"/>
      <c r="M23" s="728"/>
      <c r="N23" s="728"/>
      <c r="O23" s="728"/>
      <c r="P23" s="728"/>
      <c r="Q23" s="728"/>
      <c r="R23" s="732"/>
      <c r="S23" s="725"/>
      <c r="T23" s="706"/>
      <c r="U23" s="710"/>
      <c r="V23" s="710"/>
      <c r="W23" s="710"/>
      <c r="X23" s="710"/>
      <c r="Y23" s="710"/>
      <c r="Z23" s="710"/>
      <c r="AA23" s="710"/>
      <c r="AB23" s="710"/>
      <c r="AC23" s="710"/>
      <c r="AD23" s="710"/>
      <c r="AE23" s="720"/>
      <c r="AF23" s="707"/>
      <c r="AG23" s="712"/>
      <c r="AH23" s="717"/>
      <c r="AI23" s="672"/>
    </row>
    <row r="24" spans="2:35" ht="25.9" customHeight="1" x14ac:dyDescent="0.55000000000000004">
      <c r="B24" s="49" t="s">
        <v>651</v>
      </c>
      <c r="C24" s="74" t="s">
        <v>1967</v>
      </c>
      <c r="D24" s="79">
        <v>90627980744</v>
      </c>
      <c r="E24" s="41">
        <v>100</v>
      </c>
      <c r="F24" s="41">
        <f>(D24*E24)/100</f>
        <v>90627980744</v>
      </c>
      <c r="G24" s="66"/>
      <c r="H24" s="67"/>
      <c r="I24" s="67"/>
      <c r="J24" s="67"/>
      <c r="K24" s="67"/>
      <c r="L24" s="67"/>
      <c r="M24" s="67"/>
      <c r="N24" s="67"/>
      <c r="O24" s="67"/>
      <c r="P24" s="67"/>
      <c r="Q24" s="67">
        <v>550000000</v>
      </c>
      <c r="R24" s="68">
        <f>SUM(G24:Q24)</f>
        <v>550000000</v>
      </c>
      <c r="S24" s="115">
        <f t="shared" ref="S24:S25" si="10">IF(R24&gt;T24,0,T24-R24)</f>
        <v>90077980744</v>
      </c>
      <c r="T24" s="38">
        <f>D24</f>
        <v>90627980744</v>
      </c>
      <c r="U24" s="69">
        <v>0</v>
      </c>
      <c r="V24" s="70">
        <v>0</v>
      </c>
      <c r="W24" s="70">
        <v>0.94</v>
      </c>
      <c r="X24" s="70">
        <v>0.94</v>
      </c>
      <c r="Y24" s="70">
        <f>1-0.12</f>
        <v>0.88</v>
      </c>
      <c r="Z24" s="70">
        <f>1-0.15</f>
        <v>0.85</v>
      </c>
      <c r="AA24" s="70">
        <f>1-0.25</f>
        <v>0.75</v>
      </c>
      <c r="AB24" s="70">
        <f>1-0.15</f>
        <v>0.85</v>
      </c>
      <c r="AC24" s="70">
        <f>1-0.25</f>
        <v>0.75</v>
      </c>
      <c r="AD24" s="70">
        <f>1-0.15</f>
        <v>0.85</v>
      </c>
      <c r="AE24" s="71">
        <f>1-0.3</f>
        <v>0.7</v>
      </c>
      <c r="AF24" s="72">
        <v>3636229670.4999995</v>
      </c>
      <c r="AG24" s="395">
        <v>86544255154.5</v>
      </c>
      <c r="AH24" s="396">
        <v>50</v>
      </c>
      <c r="AI24" s="395">
        <f>AG24*50%</f>
        <v>43272127577.25</v>
      </c>
    </row>
    <row r="25" spans="2:35" ht="25.9" customHeight="1" thickBot="1" x14ac:dyDescent="0.6">
      <c r="B25" s="51" t="s">
        <v>652</v>
      </c>
      <c r="C25" s="131" t="s">
        <v>1968</v>
      </c>
      <c r="D25" s="78">
        <v>30237508778807</v>
      </c>
      <c r="E25" s="42">
        <v>100</v>
      </c>
      <c r="F25" s="42">
        <f t="shared" ref="F25" si="11">(D25*E25)/100</f>
        <v>30237508778807</v>
      </c>
      <c r="G25" s="39"/>
      <c r="H25" s="36"/>
      <c r="I25" s="36">
        <v>6000000000</v>
      </c>
      <c r="J25" s="36"/>
      <c r="K25" s="36"/>
      <c r="L25" s="36"/>
      <c r="M25" s="36"/>
      <c r="N25" s="36"/>
      <c r="O25" s="36"/>
      <c r="P25" s="36"/>
      <c r="Q25" s="36"/>
      <c r="R25" s="37">
        <f t="shared" ref="R25" si="12">SUM(G25:Q25)</f>
        <v>6000000000</v>
      </c>
      <c r="S25" s="115">
        <f t="shared" si="10"/>
        <v>30231508778807</v>
      </c>
      <c r="T25" s="38">
        <f>D25</f>
        <v>30237508778807</v>
      </c>
      <c r="U25" s="34">
        <v>0</v>
      </c>
      <c r="V25" s="33">
        <v>0</v>
      </c>
      <c r="W25" s="33">
        <v>0.94</v>
      </c>
      <c r="X25" s="33">
        <v>0.94</v>
      </c>
      <c r="Y25" s="33">
        <f t="shared" ref="Y25" si="13">1-0.12</f>
        <v>0.88</v>
      </c>
      <c r="Z25" s="33">
        <f t="shared" ref="Z25" si="14">1-0.15</f>
        <v>0.85</v>
      </c>
      <c r="AA25" s="33">
        <f t="shared" ref="AA25" si="15">1-0.25</f>
        <v>0.75</v>
      </c>
      <c r="AB25" s="33">
        <f t="shared" ref="AB25" si="16">1-0.15</f>
        <v>0.85</v>
      </c>
      <c r="AC25" s="33">
        <f t="shared" ref="AC25" si="17">1-0.25</f>
        <v>0.75</v>
      </c>
      <c r="AD25" s="33">
        <f t="shared" ref="AD25" si="18">1-0.15</f>
        <v>0.85</v>
      </c>
      <c r="AE25" s="35">
        <f t="shared" ref="AE25" si="19">1-0.3</f>
        <v>0.7</v>
      </c>
      <c r="AF25" s="72">
        <v>8226898208.1999989</v>
      </c>
      <c r="AG25" s="395">
        <v>30198351971825.801</v>
      </c>
      <c r="AH25" s="396">
        <v>50</v>
      </c>
      <c r="AI25" s="395">
        <f>AG25*50%</f>
        <v>15099175985912.9</v>
      </c>
    </row>
    <row r="26" spans="2:35" ht="21.6" customHeight="1" x14ac:dyDescent="0.55000000000000004">
      <c r="B26" s="132" t="s">
        <v>121</v>
      </c>
      <c r="C26" s="133" t="s">
        <v>653</v>
      </c>
      <c r="D26" s="119"/>
      <c r="E26" s="120"/>
      <c r="F26" s="120"/>
      <c r="G26" s="52"/>
      <c r="H26" s="52"/>
      <c r="I26" s="52"/>
      <c r="J26" s="52"/>
      <c r="K26" s="52"/>
      <c r="L26" s="52"/>
      <c r="M26" s="52"/>
      <c r="N26" s="52"/>
      <c r="O26" s="52"/>
      <c r="P26" s="52"/>
      <c r="Q26" s="52"/>
      <c r="R26" s="53"/>
      <c r="S26" s="53"/>
      <c r="T26" s="54"/>
      <c r="U26" s="53"/>
      <c r="V26" s="53"/>
      <c r="W26" s="53"/>
      <c r="X26" s="53"/>
      <c r="Y26" s="53"/>
      <c r="Z26" s="53"/>
      <c r="AA26" s="53"/>
      <c r="AB26" s="53"/>
      <c r="AC26" s="53"/>
      <c r="AD26" s="53"/>
      <c r="AE26" s="53"/>
      <c r="AF26" s="53"/>
      <c r="AG26" s="58"/>
      <c r="AH26" s="3"/>
      <c r="AI26" s="3"/>
    </row>
    <row r="27" spans="2:35" ht="21.6" customHeight="1" x14ac:dyDescent="0.55000000000000004">
      <c r="B27" s="134" t="s">
        <v>165</v>
      </c>
      <c r="C27" s="135" t="s">
        <v>654</v>
      </c>
      <c r="D27" s="62"/>
      <c r="E27" s="120"/>
      <c r="F27" s="120"/>
      <c r="G27" s="52"/>
      <c r="H27" s="52"/>
      <c r="I27" s="52"/>
      <c r="J27" s="52"/>
      <c r="K27" s="52"/>
      <c r="L27" s="52"/>
      <c r="M27" s="52"/>
      <c r="N27" s="52"/>
      <c r="O27" s="52"/>
      <c r="P27" s="52"/>
      <c r="Q27" s="52"/>
      <c r="R27" s="53"/>
      <c r="S27" s="53"/>
      <c r="T27" s="54"/>
      <c r="U27" s="53"/>
      <c r="V27" s="53"/>
      <c r="W27" s="53"/>
      <c r="X27" s="53"/>
      <c r="Y27" s="53"/>
      <c r="Z27" s="53"/>
      <c r="AA27" s="53"/>
      <c r="AB27" s="53"/>
      <c r="AC27" s="53"/>
      <c r="AD27" s="53"/>
      <c r="AE27" s="53"/>
      <c r="AF27" s="53"/>
      <c r="AG27" s="58"/>
      <c r="AH27" s="3"/>
      <c r="AI27" s="3"/>
    </row>
    <row r="28" spans="2:35" ht="21.6" customHeight="1" x14ac:dyDescent="0.55000000000000004">
      <c r="B28" s="134" t="s">
        <v>235</v>
      </c>
      <c r="C28" s="135" t="s">
        <v>655</v>
      </c>
      <c r="D28" s="62">
        <v>-14252239354073</v>
      </c>
      <c r="E28" s="120"/>
      <c r="F28" s="120"/>
      <c r="G28" s="52"/>
      <c r="H28" s="52"/>
      <c r="I28" s="52"/>
      <c r="J28" s="52"/>
      <c r="K28" s="52"/>
      <c r="L28" s="52"/>
      <c r="M28" s="52"/>
      <c r="N28" s="52"/>
      <c r="O28" s="52"/>
      <c r="P28" s="52"/>
      <c r="Q28" s="52"/>
      <c r="R28" s="53"/>
      <c r="S28" s="53"/>
      <c r="T28" s="54"/>
      <c r="U28" s="53"/>
      <c r="V28" s="53"/>
      <c r="W28" s="53"/>
      <c r="X28" s="53"/>
      <c r="Y28" s="53"/>
      <c r="Z28" s="53"/>
      <c r="AA28" s="53"/>
      <c r="AB28" s="53"/>
      <c r="AC28" s="53"/>
      <c r="AD28" s="53"/>
      <c r="AE28" s="53"/>
      <c r="AF28" s="53"/>
      <c r="AG28" s="58"/>
      <c r="AH28" s="3"/>
      <c r="AI28" s="3"/>
    </row>
    <row r="29" spans="2:35" ht="21.6" customHeight="1" thickBot="1" x14ac:dyDescent="0.6">
      <c r="B29" s="134" t="s">
        <v>122</v>
      </c>
      <c r="C29" s="136" t="s">
        <v>656</v>
      </c>
      <c r="D29" s="63">
        <f>-(D24+D25+D26+D27+D28)*1.5%</f>
        <v>-241138461082.16998</v>
      </c>
      <c r="E29" s="121"/>
      <c r="F29" s="121"/>
      <c r="G29" s="52"/>
      <c r="H29" s="52"/>
      <c r="I29" s="52"/>
      <c r="J29" s="52"/>
      <c r="K29" s="52"/>
      <c r="L29" s="52"/>
      <c r="M29" s="52"/>
      <c r="N29" s="52"/>
      <c r="O29" s="52"/>
      <c r="P29" s="52"/>
      <c r="Q29" s="52"/>
      <c r="R29" s="53"/>
      <c r="S29" s="53"/>
      <c r="T29" s="54"/>
      <c r="U29" s="53"/>
      <c r="V29" s="53"/>
      <c r="W29" s="53"/>
      <c r="X29" s="53"/>
      <c r="Y29" s="53"/>
      <c r="Z29" s="53"/>
      <c r="AA29" s="53"/>
      <c r="AB29" s="53"/>
      <c r="AC29" s="53"/>
      <c r="AD29" s="53"/>
      <c r="AE29" s="53"/>
      <c r="AF29" s="53"/>
      <c r="AG29" s="59"/>
      <c r="AH29" s="3"/>
      <c r="AI29" s="3"/>
    </row>
    <row r="30" spans="2:35" ht="35.450000000000003" customHeight="1" thickBot="1" x14ac:dyDescent="0.25">
      <c r="B30" s="48" t="s">
        <v>237</v>
      </c>
      <c r="C30" s="137" t="s">
        <v>657</v>
      </c>
      <c r="D30" s="122">
        <f>SUM(D24:D29)</f>
        <v>15834758944395.83</v>
      </c>
      <c r="E30" s="82"/>
      <c r="F30" s="82">
        <f>SUM(F24:F29)</f>
        <v>30328136759551</v>
      </c>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60">
        <f>SUM(AG24:AG29)</f>
        <v>30284896226980.301</v>
      </c>
      <c r="AH30" s="3"/>
      <c r="AI30" s="60">
        <f>SUM(AI24:AI29)</f>
        <v>15142448113490.15</v>
      </c>
    </row>
    <row r="31" spans="2:35" ht="21.75" thickBot="1" x14ac:dyDescent="0.25">
      <c r="B31" s="48" t="s">
        <v>237</v>
      </c>
      <c r="C31" s="137" t="s">
        <v>1876</v>
      </c>
      <c r="D31" s="122">
        <f>SUM(D24:D27)</f>
        <v>30328136759551</v>
      </c>
    </row>
    <row r="32" spans="2:35" ht="13.5" thickBot="1" x14ac:dyDescent="0.25"/>
    <row r="33" spans="2:35" ht="22.15" customHeight="1" thickBot="1" x14ac:dyDescent="0.6">
      <c r="B33" s="713" t="s">
        <v>850</v>
      </c>
      <c r="C33" s="714" t="s">
        <v>266</v>
      </c>
      <c r="D33" s="735" t="s">
        <v>236</v>
      </c>
      <c r="E33" s="716" t="s">
        <v>6</v>
      </c>
      <c r="F33" s="716" t="s">
        <v>630</v>
      </c>
      <c r="G33" s="721" t="s">
        <v>238</v>
      </c>
      <c r="H33" s="722"/>
      <c r="I33" s="722"/>
      <c r="J33" s="722"/>
      <c r="K33" s="722"/>
      <c r="L33" s="722"/>
      <c r="M33" s="722"/>
      <c r="N33" s="722"/>
      <c r="O33" s="722"/>
      <c r="P33" s="722"/>
      <c r="Q33" s="722"/>
      <c r="R33" s="722"/>
      <c r="S33" s="390"/>
      <c r="T33" s="705" t="s">
        <v>632</v>
      </c>
      <c r="U33" s="729" t="s">
        <v>633</v>
      </c>
      <c r="V33" s="729"/>
      <c r="W33" s="729"/>
      <c r="X33" s="729"/>
      <c r="Y33" s="729"/>
      <c r="Z33" s="729"/>
      <c r="AA33" s="729"/>
      <c r="AB33" s="729"/>
      <c r="AC33" s="729"/>
      <c r="AD33" s="729"/>
      <c r="AE33" s="729"/>
      <c r="AF33" s="705" t="s">
        <v>634</v>
      </c>
      <c r="AG33" s="711" t="s">
        <v>635</v>
      </c>
      <c r="AH33" s="716" t="s">
        <v>8</v>
      </c>
      <c r="AI33" s="735" t="s">
        <v>631</v>
      </c>
    </row>
    <row r="34" spans="2:35" ht="13.15" customHeight="1" x14ac:dyDescent="0.2">
      <c r="B34" s="672"/>
      <c r="C34" s="715"/>
      <c r="D34" s="672"/>
      <c r="E34" s="717"/>
      <c r="F34" s="717"/>
      <c r="G34" s="723" t="s">
        <v>239</v>
      </c>
      <c r="H34" s="726" t="s">
        <v>240</v>
      </c>
      <c r="I34" s="726" t="s">
        <v>241</v>
      </c>
      <c r="J34" s="726" t="s">
        <v>243</v>
      </c>
      <c r="K34" s="726" t="s">
        <v>242</v>
      </c>
      <c r="L34" s="726" t="s">
        <v>248</v>
      </c>
      <c r="M34" s="726" t="s">
        <v>249</v>
      </c>
      <c r="N34" s="726" t="s">
        <v>247</v>
      </c>
      <c r="O34" s="726" t="s">
        <v>246</v>
      </c>
      <c r="P34" s="726" t="s">
        <v>245</v>
      </c>
      <c r="Q34" s="726" t="s">
        <v>244</v>
      </c>
      <c r="R34" s="730" t="s">
        <v>250</v>
      </c>
      <c r="S34" s="749" t="s">
        <v>636</v>
      </c>
      <c r="T34" s="706" t="s">
        <v>269</v>
      </c>
      <c r="U34" s="708" t="s">
        <v>270</v>
      </c>
      <c r="V34" s="708" t="s">
        <v>240</v>
      </c>
      <c r="W34" s="708" t="s">
        <v>271</v>
      </c>
      <c r="X34" s="708" t="s">
        <v>272</v>
      </c>
      <c r="Y34" s="708" t="s">
        <v>273</v>
      </c>
      <c r="Z34" s="708" t="s">
        <v>274</v>
      </c>
      <c r="AA34" s="708" t="s">
        <v>275</v>
      </c>
      <c r="AB34" s="708" t="s">
        <v>276</v>
      </c>
      <c r="AC34" s="708" t="s">
        <v>277</v>
      </c>
      <c r="AD34" s="708" t="s">
        <v>278</v>
      </c>
      <c r="AE34" s="718" t="s">
        <v>279</v>
      </c>
      <c r="AF34" s="706"/>
      <c r="AG34" s="712"/>
      <c r="AH34" s="717"/>
      <c r="AI34" s="672"/>
    </row>
    <row r="35" spans="2:35" ht="39" customHeight="1" x14ac:dyDescent="0.2">
      <c r="B35" s="672"/>
      <c r="C35" s="715"/>
      <c r="D35" s="672"/>
      <c r="E35" s="717"/>
      <c r="F35" s="717"/>
      <c r="G35" s="724"/>
      <c r="H35" s="727"/>
      <c r="I35" s="727"/>
      <c r="J35" s="727"/>
      <c r="K35" s="727"/>
      <c r="L35" s="727"/>
      <c r="M35" s="727"/>
      <c r="N35" s="727"/>
      <c r="O35" s="727"/>
      <c r="P35" s="727"/>
      <c r="Q35" s="727"/>
      <c r="R35" s="731"/>
      <c r="S35" s="750"/>
      <c r="T35" s="706"/>
      <c r="U35" s="709"/>
      <c r="V35" s="709"/>
      <c r="W35" s="709"/>
      <c r="X35" s="709"/>
      <c r="Y35" s="709"/>
      <c r="Z35" s="709"/>
      <c r="AA35" s="709"/>
      <c r="AB35" s="709"/>
      <c r="AC35" s="709"/>
      <c r="AD35" s="709"/>
      <c r="AE35" s="719"/>
      <c r="AF35" s="706"/>
      <c r="AG35" s="712"/>
      <c r="AH35" s="717"/>
      <c r="AI35" s="672"/>
    </row>
    <row r="36" spans="2:35" ht="61.15" customHeight="1" thickBot="1" x14ac:dyDescent="0.25">
      <c r="B36" s="672"/>
      <c r="C36" s="746"/>
      <c r="D36" s="672"/>
      <c r="E36" s="747"/>
      <c r="F36" s="747"/>
      <c r="G36" s="725"/>
      <c r="H36" s="728"/>
      <c r="I36" s="728"/>
      <c r="J36" s="728"/>
      <c r="K36" s="728"/>
      <c r="L36" s="728"/>
      <c r="M36" s="728"/>
      <c r="N36" s="728"/>
      <c r="O36" s="728"/>
      <c r="P36" s="728"/>
      <c r="Q36" s="728"/>
      <c r="R36" s="732"/>
      <c r="S36" s="751"/>
      <c r="T36" s="707"/>
      <c r="U36" s="710"/>
      <c r="V36" s="710"/>
      <c r="W36" s="710"/>
      <c r="X36" s="710"/>
      <c r="Y36" s="710"/>
      <c r="Z36" s="710"/>
      <c r="AA36" s="710"/>
      <c r="AB36" s="710"/>
      <c r="AC36" s="710"/>
      <c r="AD36" s="710"/>
      <c r="AE36" s="720"/>
      <c r="AF36" s="707"/>
      <c r="AG36" s="748"/>
      <c r="AH36" s="717"/>
      <c r="AI36" s="672"/>
    </row>
    <row r="37" spans="2:35" ht="25.9" customHeight="1" x14ac:dyDescent="0.55000000000000004">
      <c r="B37" s="49" t="s">
        <v>658</v>
      </c>
      <c r="C37" s="138" t="s">
        <v>1969</v>
      </c>
      <c r="D37" s="41">
        <v>0</v>
      </c>
      <c r="E37" s="41">
        <v>100</v>
      </c>
      <c r="F37" s="41">
        <f>(D37*E37)/100</f>
        <v>0</v>
      </c>
      <c r="G37" s="66"/>
      <c r="H37" s="67"/>
      <c r="I37" s="67"/>
      <c r="J37" s="67"/>
      <c r="K37" s="67"/>
      <c r="L37" s="67"/>
      <c r="M37" s="67"/>
      <c r="N37" s="67"/>
      <c r="O37" s="67"/>
      <c r="P37" s="67"/>
      <c r="Q37" s="67">
        <v>55000000000</v>
      </c>
      <c r="R37" s="68">
        <f>SUM(G37:Q37)</f>
        <v>55000000000</v>
      </c>
      <c r="S37" s="139">
        <f t="shared" ref="S37:S38" si="20">IF(R37&gt;T37,0,T37-R37)</f>
        <v>0</v>
      </c>
      <c r="T37" s="140">
        <f>D37</f>
        <v>0</v>
      </c>
      <c r="U37" s="69">
        <v>0</v>
      </c>
      <c r="V37" s="70">
        <v>0</v>
      </c>
      <c r="W37" s="70">
        <v>0.94</v>
      </c>
      <c r="X37" s="70">
        <v>0.94</v>
      </c>
      <c r="Y37" s="70">
        <f>1-0.12</f>
        <v>0.88</v>
      </c>
      <c r="Z37" s="70">
        <f>1-0.15</f>
        <v>0.85</v>
      </c>
      <c r="AA37" s="70">
        <f>1-0.25</f>
        <v>0.75</v>
      </c>
      <c r="AB37" s="70">
        <f>1-0.15</f>
        <v>0.85</v>
      </c>
      <c r="AC37" s="70">
        <f>1-0.25</f>
        <v>0.75</v>
      </c>
      <c r="AD37" s="70">
        <f>1-0.15</f>
        <v>0.85</v>
      </c>
      <c r="AE37" s="70">
        <f>1-0.3</f>
        <v>0.7</v>
      </c>
      <c r="AF37" s="141">
        <v>0</v>
      </c>
      <c r="AG37" s="142">
        <v>0</v>
      </c>
      <c r="AH37" s="396">
        <v>50</v>
      </c>
      <c r="AI37" s="395">
        <f>AG37*50%</f>
        <v>0</v>
      </c>
    </row>
    <row r="38" spans="2:35" ht="25.9" customHeight="1" thickBot="1" x14ac:dyDescent="0.6">
      <c r="B38" s="51" t="s">
        <v>659</v>
      </c>
      <c r="C38" s="143" t="s">
        <v>1969</v>
      </c>
      <c r="D38" s="42">
        <v>124397679694</v>
      </c>
      <c r="E38" s="42">
        <v>100</v>
      </c>
      <c r="F38" s="42">
        <f t="shared" ref="F38" si="21">(D38*E38)/100</f>
        <v>124397679694</v>
      </c>
      <c r="G38" s="39"/>
      <c r="H38" s="36"/>
      <c r="I38" s="36"/>
      <c r="J38" s="36"/>
      <c r="K38" s="36"/>
      <c r="L38" s="36"/>
      <c r="M38" s="36"/>
      <c r="N38" s="36"/>
      <c r="O38" s="36"/>
      <c r="P38" s="36"/>
      <c r="Q38" s="36"/>
      <c r="R38" s="37">
        <f t="shared" ref="R38" si="22">SUM(G38:Q38)</f>
        <v>0</v>
      </c>
      <c r="S38" s="115">
        <f t="shared" si="20"/>
        <v>124397679694</v>
      </c>
      <c r="T38" s="38">
        <f>D38</f>
        <v>124397679694</v>
      </c>
      <c r="U38" s="34">
        <v>0</v>
      </c>
      <c r="V38" s="33">
        <v>0</v>
      </c>
      <c r="W38" s="33">
        <v>0.94</v>
      </c>
      <c r="X38" s="33">
        <v>0.94</v>
      </c>
      <c r="Y38" s="33">
        <f>1-0.12</f>
        <v>0.88</v>
      </c>
      <c r="Z38" s="33">
        <f>1-0.15</f>
        <v>0.85</v>
      </c>
      <c r="AA38" s="33">
        <f>1-0.25</f>
        <v>0.75</v>
      </c>
      <c r="AB38" s="33">
        <f>1-0.15</f>
        <v>0.85</v>
      </c>
      <c r="AC38" s="33">
        <f>1-0.25</f>
        <v>0.75</v>
      </c>
      <c r="AD38" s="33">
        <f>1-0.15</f>
        <v>0.85</v>
      </c>
      <c r="AE38" s="35">
        <f>1-0.3</f>
        <v>0.7</v>
      </c>
      <c r="AF38" s="72">
        <v>216698362.59999999</v>
      </c>
      <c r="AG38" s="395">
        <v>123099570443.39999</v>
      </c>
      <c r="AH38" s="396">
        <v>50</v>
      </c>
      <c r="AI38" s="395">
        <f>AG38*50%</f>
        <v>61549785221.699997</v>
      </c>
    </row>
    <row r="39" spans="2:35" ht="21.6" customHeight="1" thickBot="1" x14ac:dyDescent="0.6">
      <c r="B39" s="144" t="s">
        <v>122</v>
      </c>
      <c r="C39" s="145" t="s">
        <v>660</v>
      </c>
      <c r="D39" s="63">
        <f>-(D37+D38)*1.5%</f>
        <v>-1865965195.4099998</v>
      </c>
      <c r="E39" s="146"/>
      <c r="F39" s="146"/>
      <c r="G39" s="52"/>
      <c r="H39" s="52"/>
      <c r="I39" s="52"/>
      <c r="J39" s="52"/>
      <c r="K39" s="52"/>
      <c r="L39" s="52"/>
      <c r="M39" s="52"/>
      <c r="N39" s="52"/>
      <c r="O39" s="52"/>
      <c r="P39" s="52"/>
      <c r="Q39" s="52"/>
      <c r="R39" s="53"/>
      <c r="S39" s="53"/>
      <c r="T39" s="54"/>
      <c r="U39" s="53"/>
      <c r="V39" s="53"/>
      <c r="W39" s="53"/>
      <c r="X39" s="53"/>
      <c r="Y39" s="53"/>
      <c r="Z39" s="53"/>
      <c r="AA39" s="53"/>
      <c r="AB39" s="53"/>
      <c r="AC39" s="53"/>
      <c r="AD39" s="53"/>
      <c r="AE39" s="53"/>
      <c r="AF39" s="53"/>
      <c r="AG39" s="398"/>
      <c r="AH39" s="3"/>
      <c r="AI39" s="400"/>
    </row>
    <row r="40" spans="2:35" ht="35.450000000000003" customHeight="1" thickBot="1" x14ac:dyDescent="0.25">
      <c r="B40" s="48" t="s">
        <v>237</v>
      </c>
      <c r="C40" s="137" t="s">
        <v>661</v>
      </c>
      <c r="D40" s="82">
        <f>SUM(D37:D39)</f>
        <v>122531714498.59</v>
      </c>
      <c r="E40" s="82"/>
      <c r="F40" s="82">
        <f>SUM(F37:F39)</f>
        <v>124397679694</v>
      </c>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399">
        <f>SUM(AG37:AG39)</f>
        <v>123099570443.39999</v>
      </c>
      <c r="AH40" s="3"/>
      <c r="AI40" s="399">
        <f>SUM(AI37:AI39)</f>
        <v>61549785221.699997</v>
      </c>
    </row>
    <row r="41" spans="2:35" ht="21.75" thickBot="1" x14ac:dyDescent="0.45">
      <c r="B41" s="48" t="s">
        <v>237</v>
      </c>
      <c r="C41" s="137" t="s">
        <v>1877</v>
      </c>
      <c r="D41" s="82">
        <f>SUM(D37:D38)</f>
        <v>124397679694</v>
      </c>
      <c r="AH41" s="221"/>
      <c r="AI41" s="221">
        <f>AG41</f>
        <v>0</v>
      </c>
    </row>
    <row r="42" spans="2:35" x14ac:dyDescent="0.2">
      <c r="AH42" s="14"/>
      <c r="AI42" s="14"/>
    </row>
    <row r="43" spans="2:35" x14ac:dyDescent="0.2">
      <c r="AH43" s="14"/>
      <c r="AI43" s="14"/>
    </row>
    <row r="44" spans="2:35" ht="13.5" thickBot="1" x14ac:dyDescent="0.25">
      <c r="AH44" s="14"/>
      <c r="AI44" s="14"/>
    </row>
    <row r="45" spans="2:35" ht="35.450000000000003" customHeight="1" thickBot="1" x14ac:dyDescent="0.65">
      <c r="B45" s="488"/>
      <c r="C45" s="489" t="s">
        <v>1271</v>
      </c>
      <c r="D45" s="457">
        <f>D17+D30+D40</f>
        <v>81192222162969.484</v>
      </c>
      <c r="E45" s="490"/>
      <c r="F45" s="490">
        <f>F17+F30+F40</f>
        <v>96680891296174</v>
      </c>
      <c r="G45" s="3"/>
      <c r="H45" s="3"/>
      <c r="I45" s="3"/>
      <c r="J45" s="3"/>
      <c r="K45" s="3"/>
      <c r="L45" s="3"/>
      <c r="M45" s="3"/>
      <c r="N45" s="3"/>
      <c r="O45" s="3"/>
      <c r="P45" s="3"/>
      <c r="Q45" s="3"/>
      <c r="R45" s="3"/>
      <c r="S45" s="3"/>
      <c r="T45" s="3"/>
      <c r="U45" s="3"/>
      <c r="V45" s="3"/>
      <c r="W45" s="3"/>
      <c r="X45" s="3"/>
      <c r="Y45" s="3"/>
      <c r="Z45" s="3"/>
      <c r="AA45" s="3"/>
      <c r="AB45" s="3"/>
      <c r="AC45" s="3"/>
      <c r="AD45" s="3"/>
      <c r="AE45" s="3"/>
      <c r="AF45" s="456"/>
      <c r="AG45" s="491">
        <f>AG17+AG30+AG40</f>
        <v>70342000341727.023</v>
      </c>
      <c r="AH45" s="3"/>
      <c r="AI45" s="399">
        <f>AI17+AI30+AI40</f>
        <v>35171000170863.512</v>
      </c>
    </row>
    <row r="46" spans="2:35" ht="35.450000000000003" customHeight="1" x14ac:dyDescent="0.6">
      <c r="B46" s="488"/>
      <c r="C46" s="489" t="s">
        <v>1878</v>
      </c>
      <c r="D46" s="457">
        <f>D18+D31+D41</f>
        <v>96680891296174</v>
      </c>
      <c r="E46" s="490"/>
      <c r="F46" s="490"/>
      <c r="G46" s="3"/>
      <c r="H46" s="3"/>
      <c r="I46" s="3"/>
      <c r="J46" s="3"/>
      <c r="K46" s="3"/>
      <c r="L46" s="3"/>
      <c r="M46" s="3"/>
      <c r="N46" s="3"/>
      <c r="O46" s="3"/>
      <c r="P46" s="3"/>
      <c r="Q46" s="3"/>
      <c r="R46" s="3"/>
      <c r="S46" s="3"/>
      <c r="T46" s="3"/>
      <c r="U46" s="3"/>
      <c r="V46" s="3"/>
      <c r="W46" s="3"/>
      <c r="X46" s="3"/>
      <c r="Y46" s="3"/>
      <c r="Z46" s="3"/>
      <c r="AA46" s="3"/>
      <c r="AB46" s="3"/>
      <c r="AC46" s="3"/>
      <c r="AD46" s="3"/>
      <c r="AE46" s="3"/>
      <c r="AF46" s="456"/>
      <c r="AG46" s="491"/>
      <c r="AH46" s="3"/>
      <c r="AI46" s="497"/>
    </row>
    <row r="47" spans="2:35" ht="24.75" x14ac:dyDescent="0.6">
      <c r="C47" s="489" t="s">
        <v>1851</v>
      </c>
      <c r="D47" s="457">
        <f>D13+D26</f>
        <v>0</v>
      </c>
      <c r="E47" s="456"/>
      <c r="F47" s="456"/>
      <c r="G47" s="456"/>
      <c r="H47" s="456"/>
      <c r="I47" s="456"/>
      <c r="J47" s="456"/>
      <c r="K47" s="456"/>
      <c r="L47" s="456"/>
      <c r="M47" s="456"/>
      <c r="N47" s="456"/>
      <c r="O47" s="456"/>
      <c r="P47" s="456"/>
      <c r="Q47" s="456"/>
      <c r="R47" s="456"/>
      <c r="S47" s="456"/>
      <c r="T47" s="456"/>
      <c r="U47" s="456"/>
      <c r="V47" s="456"/>
      <c r="W47" s="456"/>
      <c r="X47" s="456"/>
      <c r="Y47" s="456"/>
      <c r="Z47" s="456"/>
      <c r="AA47" s="456"/>
      <c r="AB47" s="456"/>
      <c r="AC47" s="456"/>
      <c r="AD47" s="456"/>
      <c r="AE47" s="456"/>
      <c r="AF47" s="456"/>
      <c r="AG47" s="486"/>
      <c r="AH47" s="456"/>
      <c r="AI47" s="14"/>
    </row>
    <row r="48" spans="2:35" ht="24.75" x14ac:dyDescent="0.6">
      <c r="C48" s="489" t="s">
        <v>1852</v>
      </c>
      <c r="D48" s="457">
        <f>D27+D14</f>
        <v>0</v>
      </c>
      <c r="E48" s="456"/>
      <c r="F48" s="456"/>
      <c r="G48" s="456"/>
      <c r="H48" s="456"/>
      <c r="I48" s="456"/>
      <c r="J48" s="456"/>
      <c r="K48" s="456"/>
      <c r="L48" s="456"/>
      <c r="M48" s="456"/>
      <c r="N48" s="456"/>
      <c r="O48" s="456"/>
      <c r="P48" s="456"/>
      <c r="Q48" s="456"/>
      <c r="R48" s="456"/>
      <c r="S48" s="456"/>
      <c r="T48" s="456"/>
      <c r="U48" s="456"/>
      <c r="V48" s="456"/>
      <c r="W48" s="456"/>
      <c r="X48" s="456"/>
      <c r="Y48" s="456"/>
      <c r="Z48" s="456"/>
      <c r="AA48" s="456"/>
      <c r="AB48" s="456"/>
      <c r="AC48" s="456"/>
      <c r="AD48" s="456"/>
      <c r="AE48" s="456"/>
      <c r="AF48" s="456"/>
      <c r="AG48" s="486"/>
      <c r="AH48" s="456"/>
    </row>
    <row r="49" spans="3:34" ht="36" x14ac:dyDescent="0.6">
      <c r="C49" s="489" t="s">
        <v>1846</v>
      </c>
      <c r="D49" s="457">
        <f>D15+D28</f>
        <v>-14252239354073</v>
      </c>
      <c r="E49" s="456"/>
      <c r="F49" s="456"/>
      <c r="G49" s="456"/>
      <c r="H49" s="456"/>
      <c r="I49" s="456"/>
      <c r="J49" s="456"/>
      <c r="K49" s="456"/>
      <c r="L49" s="456"/>
      <c r="M49" s="456"/>
      <c r="N49" s="456"/>
      <c r="O49" s="456"/>
      <c r="P49" s="456"/>
      <c r="Q49" s="456"/>
      <c r="R49" s="456"/>
      <c r="S49" s="456"/>
      <c r="T49" s="456"/>
      <c r="U49" s="456"/>
      <c r="V49" s="456"/>
      <c r="W49" s="456"/>
      <c r="X49" s="456"/>
      <c r="Y49" s="456"/>
      <c r="Z49" s="456"/>
      <c r="AA49" s="456"/>
      <c r="AB49" s="456"/>
      <c r="AC49" s="456"/>
      <c r="AD49" s="456"/>
      <c r="AE49" s="456"/>
      <c r="AF49" s="456"/>
      <c r="AG49" s="486"/>
      <c r="AH49" s="456"/>
    </row>
    <row r="50" spans="3:34" ht="24.75" x14ac:dyDescent="0.6">
      <c r="C50" s="489" t="s">
        <v>1847</v>
      </c>
      <c r="D50" s="457">
        <f>D16+D29+D39</f>
        <v>-1236429779131.5149</v>
      </c>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86"/>
      <c r="AH50" s="456"/>
    </row>
    <row r="54" spans="3:34" x14ac:dyDescent="0.2">
      <c r="D54" s="293">
        <f>D45-D49-D50</f>
        <v>96680891296174</v>
      </c>
    </row>
  </sheetData>
  <mergeCells count="110">
    <mergeCell ref="Q34:Q36"/>
    <mergeCell ref="R34:R36"/>
    <mergeCell ref="T33:T36"/>
    <mergeCell ref="U33:AE33"/>
    <mergeCell ref="AF33:AF36"/>
    <mergeCell ref="AD34:AD36"/>
    <mergeCell ref="AE34:AE36"/>
    <mergeCell ref="S34:S36"/>
    <mergeCell ref="U34:U36"/>
    <mergeCell ref="V34:V36"/>
    <mergeCell ref="W34:W36"/>
    <mergeCell ref="X34:X36"/>
    <mergeCell ref="Y34:Y36"/>
    <mergeCell ref="AG33:AG36"/>
    <mergeCell ref="AH33:AH36"/>
    <mergeCell ref="AI33:AI36"/>
    <mergeCell ref="Z34:Z36"/>
    <mergeCell ref="AA34:AA36"/>
    <mergeCell ref="AB34:AB36"/>
    <mergeCell ref="AC34:AC36"/>
    <mergeCell ref="AB21:AB23"/>
    <mergeCell ref="AC21:AC23"/>
    <mergeCell ref="AD21:AD23"/>
    <mergeCell ref="AE21:AE23"/>
    <mergeCell ref="AF20:AF23"/>
    <mergeCell ref="AG20:AG23"/>
    <mergeCell ref="AH20:AH23"/>
    <mergeCell ref="AI20:AI23"/>
    <mergeCell ref="B33:B36"/>
    <mergeCell ref="C33:C36"/>
    <mergeCell ref="D33:D36"/>
    <mergeCell ref="E33:E36"/>
    <mergeCell ref="F33:F36"/>
    <mergeCell ref="G33:R33"/>
    <mergeCell ref="Q21:Q23"/>
    <mergeCell ref="R21:R23"/>
    <mergeCell ref="S21:S23"/>
    <mergeCell ref="B20:B23"/>
    <mergeCell ref="C20:C23"/>
    <mergeCell ref="D20:D23"/>
    <mergeCell ref="E20:E23"/>
    <mergeCell ref="F20:F23"/>
    <mergeCell ref="G34:G36"/>
    <mergeCell ref="H34:H36"/>
    <mergeCell ref="I34:I36"/>
    <mergeCell ref="J34:J36"/>
    <mergeCell ref="K34:K36"/>
    <mergeCell ref="L34:L36"/>
    <mergeCell ref="M34:M36"/>
    <mergeCell ref="N34:N36"/>
    <mergeCell ref="O34:O36"/>
    <mergeCell ref="P34:P36"/>
    <mergeCell ref="U21:U23"/>
    <mergeCell ref="V21:V23"/>
    <mergeCell ref="W21:W23"/>
    <mergeCell ref="K21:K23"/>
    <mergeCell ref="L21:L23"/>
    <mergeCell ref="M21:M23"/>
    <mergeCell ref="N21:N23"/>
    <mergeCell ref="O21:O23"/>
    <mergeCell ref="P21:P23"/>
    <mergeCell ref="T20:T23"/>
    <mergeCell ref="U20:AE20"/>
    <mergeCell ref="X21:X23"/>
    <mergeCell ref="Y21:Y23"/>
    <mergeCell ref="Z21:Z23"/>
    <mergeCell ref="AA21:AA23"/>
    <mergeCell ref="G20:R20"/>
    <mergeCell ref="G21:G23"/>
    <mergeCell ref="H21:H23"/>
    <mergeCell ref="I21:I23"/>
    <mergeCell ref="J21:J23"/>
    <mergeCell ref="AG7:AG10"/>
    <mergeCell ref="AH7:AH10"/>
    <mergeCell ref="Z8:Z10"/>
    <mergeCell ref="AA8:AA10"/>
    <mergeCell ref="AB8:AB10"/>
    <mergeCell ref="AC8:AC10"/>
    <mergeCell ref="AD8:AD10"/>
    <mergeCell ref="AE8:AE10"/>
    <mergeCell ref="S8:S10"/>
    <mergeCell ref="U8:U10"/>
    <mergeCell ref="V8:V10"/>
    <mergeCell ref="W8:W10"/>
    <mergeCell ref="X8:X10"/>
    <mergeCell ref="Y8:Y10"/>
    <mergeCell ref="AI7:AI10"/>
    <mergeCell ref="G8:G10"/>
    <mergeCell ref="H8:H10"/>
    <mergeCell ref="I8:I10"/>
    <mergeCell ref="J8:J10"/>
    <mergeCell ref="K8:K10"/>
    <mergeCell ref="L8:L10"/>
    <mergeCell ref="B6:F6"/>
    <mergeCell ref="G6:AG6"/>
    <mergeCell ref="B7:B10"/>
    <mergeCell ref="C7:C10"/>
    <mergeCell ref="D7:D10"/>
    <mergeCell ref="E7:E10"/>
    <mergeCell ref="F7:F10"/>
    <mergeCell ref="G7:R7"/>
    <mergeCell ref="T7:T10"/>
    <mergeCell ref="U7:AE7"/>
    <mergeCell ref="M8:M10"/>
    <mergeCell ref="N8:N10"/>
    <mergeCell ref="O8:O10"/>
    <mergeCell ref="P8:P10"/>
    <mergeCell ref="Q8:Q10"/>
    <mergeCell ref="R8:R10"/>
    <mergeCell ref="AF7:AF1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B5:AK151"/>
  <sheetViews>
    <sheetView rightToLeft="1" topLeftCell="A142" workbookViewId="0">
      <selection activeCell="E141" sqref="E141"/>
    </sheetView>
  </sheetViews>
  <sheetFormatPr defaultRowHeight="12.75" x14ac:dyDescent="0.2"/>
  <cols>
    <col min="4" max="4" width="59.140625" customWidth="1"/>
    <col min="5" max="5" width="19.28515625" customWidth="1"/>
    <col min="6" max="6" width="12" hidden="1" customWidth="1"/>
    <col min="7" max="7" width="11.28515625" hidden="1" customWidth="1"/>
    <col min="8" max="8" width="12.140625" hidden="1" customWidth="1"/>
    <col min="9" max="9" width="13.42578125" hidden="1" customWidth="1"/>
    <col min="10" max="10" width="12" hidden="1" customWidth="1"/>
    <col min="11" max="11" width="12.42578125" hidden="1" customWidth="1"/>
    <col min="12" max="12" width="10.42578125" hidden="1" customWidth="1"/>
    <col min="13" max="13" width="13.28515625" hidden="1" customWidth="1"/>
    <col min="14" max="14" width="12" hidden="1" customWidth="1"/>
    <col min="15" max="15" width="13.28515625" hidden="1" customWidth="1"/>
    <col min="16" max="16" width="12.7109375" hidden="1" customWidth="1"/>
    <col min="17" max="18" width="14.85546875" hidden="1" customWidth="1"/>
    <col min="19" max="19" width="16.28515625" hidden="1" customWidth="1"/>
    <col min="20" max="23" width="0" hidden="1" customWidth="1"/>
    <col min="24" max="24" width="11" hidden="1" customWidth="1"/>
    <col min="25" max="26" width="10.28515625" hidden="1" customWidth="1"/>
    <col min="27" max="28" width="0" hidden="1" customWidth="1"/>
    <col min="29" max="29" width="11.5703125" hidden="1" customWidth="1"/>
    <col min="30" max="30" width="0" hidden="1" customWidth="1"/>
    <col min="31" max="31" width="16.7109375" customWidth="1"/>
    <col min="32" max="32" width="18.7109375" customWidth="1"/>
    <col min="33" max="33" width="0" hidden="1" customWidth="1"/>
    <col min="34" max="34" width="13.28515625" hidden="1" customWidth="1"/>
    <col min="36" max="36" width="15" customWidth="1"/>
    <col min="37" max="37" width="22.5703125" customWidth="1"/>
  </cols>
  <sheetData>
    <row r="5" spans="2:37" ht="13.5" thickBot="1" x14ac:dyDescent="0.25"/>
    <row r="6" spans="2:37" ht="73.150000000000006" customHeight="1" thickBot="1" x14ac:dyDescent="0.25">
      <c r="C6" s="736" t="s">
        <v>300</v>
      </c>
      <c r="D6" s="737"/>
      <c r="E6" s="737"/>
      <c r="F6" s="756" t="s">
        <v>853</v>
      </c>
      <c r="G6" s="757"/>
      <c r="H6" s="757"/>
      <c r="I6" s="757"/>
      <c r="J6" s="757"/>
      <c r="K6" s="757"/>
      <c r="L6" s="757"/>
      <c r="M6" s="757"/>
      <c r="N6" s="757"/>
      <c r="O6" s="757"/>
      <c r="P6" s="757"/>
      <c r="Q6" s="757"/>
      <c r="R6" s="757"/>
      <c r="S6" s="757"/>
      <c r="T6" s="757"/>
      <c r="U6" s="757"/>
      <c r="V6" s="757"/>
      <c r="W6" s="757"/>
      <c r="X6" s="757"/>
      <c r="Y6" s="757"/>
      <c r="Z6" s="757"/>
      <c r="AA6" s="757"/>
      <c r="AB6" s="757"/>
      <c r="AC6" s="757"/>
      <c r="AD6" s="757"/>
      <c r="AE6" s="757"/>
      <c r="AF6" s="757"/>
      <c r="AG6" s="757"/>
      <c r="AH6" s="757"/>
    </row>
    <row r="7" spans="2:37" ht="22.15" customHeight="1" thickBot="1" x14ac:dyDescent="0.6">
      <c r="B7" s="754" t="s">
        <v>854</v>
      </c>
      <c r="C7" s="713" t="s">
        <v>930</v>
      </c>
      <c r="D7" s="714" t="s">
        <v>266</v>
      </c>
      <c r="E7" s="735" t="s">
        <v>236</v>
      </c>
      <c r="F7" s="721" t="s">
        <v>238</v>
      </c>
      <c r="G7" s="722"/>
      <c r="H7" s="722"/>
      <c r="I7" s="722"/>
      <c r="J7" s="722"/>
      <c r="K7" s="722"/>
      <c r="L7" s="722"/>
      <c r="M7" s="722"/>
      <c r="N7" s="722"/>
      <c r="O7" s="722"/>
      <c r="P7" s="722"/>
      <c r="Q7" s="722"/>
      <c r="R7" s="230"/>
      <c r="S7" s="705" t="s">
        <v>632</v>
      </c>
      <c r="T7" s="729" t="s">
        <v>855</v>
      </c>
      <c r="U7" s="729"/>
      <c r="V7" s="729"/>
      <c r="W7" s="729"/>
      <c r="X7" s="729"/>
      <c r="Y7" s="729"/>
      <c r="Z7" s="729"/>
      <c r="AA7" s="729"/>
      <c r="AB7" s="729"/>
      <c r="AC7" s="729"/>
      <c r="AD7" s="729"/>
      <c r="AE7" s="705" t="s">
        <v>634</v>
      </c>
      <c r="AF7" s="711" t="s">
        <v>635</v>
      </c>
      <c r="AG7" s="716" t="s">
        <v>8</v>
      </c>
      <c r="AH7" s="735" t="s">
        <v>631</v>
      </c>
    </row>
    <row r="8" spans="2:37" ht="13.15" customHeight="1" x14ac:dyDescent="0.2">
      <c r="B8" s="755"/>
      <c r="C8" s="672"/>
      <c r="D8" s="715"/>
      <c r="E8" s="672"/>
      <c r="F8" s="723" t="s">
        <v>239</v>
      </c>
      <c r="G8" s="726" t="s">
        <v>240</v>
      </c>
      <c r="H8" s="726" t="s">
        <v>241</v>
      </c>
      <c r="I8" s="726" t="s">
        <v>243</v>
      </c>
      <c r="J8" s="726" t="s">
        <v>242</v>
      </c>
      <c r="K8" s="726" t="s">
        <v>248</v>
      </c>
      <c r="L8" s="726" t="s">
        <v>249</v>
      </c>
      <c r="M8" s="726" t="s">
        <v>247</v>
      </c>
      <c r="N8" s="726" t="s">
        <v>246</v>
      </c>
      <c r="O8" s="726" t="s">
        <v>245</v>
      </c>
      <c r="P8" s="726" t="s">
        <v>244</v>
      </c>
      <c r="Q8" s="730" t="s">
        <v>250</v>
      </c>
      <c r="R8" s="723" t="s">
        <v>636</v>
      </c>
      <c r="S8" s="706" t="s">
        <v>269</v>
      </c>
      <c r="T8" s="760" t="s">
        <v>270</v>
      </c>
      <c r="U8" s="752" t="s">
        <v>240</v>
      </c>
      <c r="V8" s="752" t="s">
        <v>271</v>
      </c>
      <c r="W8" s="752" t="s">
        <v>272</v>
      </c>
      <c r="X8" s="752" t="s">
        <v>273</v>
      </c>
      <c r="Y8" s="752" t="s">
        <v>274</v>
      </c>
      <c r="Z8" s="752" t="s">
        <v>275</v>
      </c>
      <c r="AA8" s="752" t="s">
        <v>276</v>
      </c>
      <c r="AB8" s="752" t="s">
        <v>277</v>
      </c>
      <c r="AC8" s="752" t="s">
        <v>278</v>
      </c>
      <c r="AD8" s="758" t="s">
        <v>279</v>
      </c>
      <c r="AE8" s="706"/>
      <c r="AF8" s="712"/>
      <c r="AG8" s="717"/>
      <c r="AH8" s="672"/>
    </row>
    <row r="9" spans="2:37" ht="39" customHeight="1" x14ac:dyDescent="0.2">
      <c r="B9" s="755"/>
      <c r="C9" s="672"/>
      <c r="D9" s="715"/>
      <c r="E9" s="672"/>
      <c r="F9" s="724"/>
      <c r="G9" s="727"/>
      <c r="H9" s="727"/>
      <c r="I9" s="727"/>
      <c r="J9" s="727"/>
      <c r="K9" s="727"/>
      <c r="L9" s="727"/>
      <c r="M9" s="727"/>
      <c r="N9" s="727"/>
      <c r="O9" s="727"/>
      <c r="P9" s="727"/>
      <c r="Q9" s="731"/>
      <c r="R9" s="724"/>
      <c r="S9" s="706"/>
      <c r="T9" s="760"/>
      <c r="U9" s="752"/>
      <c r="V9" s="752"/>
      <c r="W9" s="752"/>
      <c r="X9" s="752"/>
      <c r="Y9" s="752"/>
      <c r="Z9" s="752"/>
      <c r="AA9" s="752"/>
      <c r="AB9" s="752"/>
      <c r="AC9" s="752"/>
      <c r="AD9" s="758"/>
      <c r="AE9" s="706"/>
      <c r="AF9" s="712"/>
      <c r="AG9" s="717"/>
      <c r="AH9" s="672"/>
    </row>
    <row r="10" spans="2:37" ht="61.15" customHeight="1" thickBot="1" x14ac:dyDescent="0.25">
      <c r="B10" s="755"/>
      <c r="C10" s="672"/>
      <c r="D10" s="715"/>
      <c r="E10" s="672"/>
      <c r="F10" s="725"/>
      <c r="G10" s="728"/>
      <c r="H10" s="728"/>
      <c r="I10" s="728"/>
      <c r="J10" s="728"/>
      <c r="K10" s="728"/>
      <c r="L10" s="728"/>
      <c r="M10" s="728"/>
      <c r="N10" s="728"/>
      <c r="O10" s="728"/>
      <c r="P10" s="728"/>
      <c r="Q10" s="732"/>
      <c r="R10" s="725"/>
      <c r="S10" s="706"/>
      <c r="T10" s="761"/>
      <c r="U10" s="753"/>
      <c r="V10" s="753"/>
      <c r="W10" s="753"/>
      <c r="X10" s="753"/>
      <c r="Y10" s="753"/>
      <c r="Z10" s="753"/>
      <c r="AA10" s="753"/>
      <c r="AB10" s="753"/>
      <c r="AC10" s="753"/>
      <c r="AD10" s="759"/>
      <c r="AE10" s="707"/>
      <c r="AF10" s="712"/>
      <c r="AG10" s="717"/>
      <c r="AH10" s="671"/>
    </row>
    <row r="11" spans="2:37" ht="21.6" customHeight="1" thickBot="1" x14ac:dyDescent="0.6">
      <c r="B11" s="49" t="s">
        <v>664</v>
      </c>
      <c r="C11" s="233" t="s">
        <v>856</v>
      </c>
      <c r="D11" s="138" t="s">
        <v>1970</v>
      </c>
      <c r="E11" s="46">
        <v>2329813844</v>
      </c>
      <c r="F11" s="66"/>
      <c r="G11" s="67"/>
      <c r="H11" s="67"/>
      <c r="I11" s="67"/>
      <c r="J11" s="67"/>
      <c r="K11" s="67"/>
      <c r="L11" s="67"/>
      <c r="M11" s="67"/>
      <c r="N11" s="67"/>
      <c r="O11" s="67"/>
      <c r="P11" s="67">
        <v>550000000</v>
      </c>
      <c r="Q11" s="68">
        <f>SUM(F11:P11)</f>
        <v>550000000</v>
      </c>
      <c r="R11" s="115">
        <f t="shared" ref="R11:R12" si="0">IF(Q11&gt;S11,0,S11-Q11)</f>
        <v>1779813844</v>
      </c>
      <c r="S11" s="38">
        <f>E11</f>
        <v>2329813844</v>
      </c>
      <c r="T11" s="69">
        <v>0</v>
      </c>
      <c r="U11" s="70">
        <v>0</v>
      </c>
      <c r="V11" s="70">
        <v>0.94</v>
      </c>
      <c r="W11" s="70">
        <v>0.94</v>
      </c>
      <c r="X11" s="70">
        <f>1-0.12</f>
        <v>0.88</v>
      </c>
      <c r="Y11" s="70">
        <f>1-0.15</f>
        <v>0.85</v>
      </c>
      <c r="Z11" s="70">
        <f>1-0.25</f>
        <v>0.75</v>
      </c>
      <c r="AA11" s="70">
        <f>1-0.15</f>
        <v>0.85</v>
      </c>
      <c r="AB11" s="70">
        <f>1-0.25</f>
        <v>0.75</v>
      </c>
      <c r="AC11" s="70">
        <f>1-0.15</f>
        <v>0.85</v>
      </c>
      <c r="AD11" s="71">
        <f>1-0.3</f>
        <v>0.7</v>
      </c>
      <c r="AE11" s="72">
        <v>4221378900</v>
      </c>
      <c r="AF11" s="117">
        <v>2041392297</v>
      </c>
      <c r="AG11" s="41">
        <v>100</v>
      </c>
      <c r="AH11" s="117">
        <f>(AF11*AG11)/100</f>
        <v>2041392297</v>
      </c>
      <c r="AJ11" s="453">
        <v>96137409158</v>
      </c>
      <c r="AK11" s="454">
        <f>AJ11-(E13+E11)</f>
        <v>0</v>
      </c>
    </row>
    <row r="12" spans="2:37" ht="21.6" customHeight="1" thickBot="1" x14ac:dyDescent="0.6">
      <c r="B12" s="50" t="s">
        <v>857</v>
      </c>
      <c r="C12" s="196" t="s">
        <v>858</v>
      </c>
      <c r="D12" s="249" t="s">
        <v>1971</v>
      </c>
      <c r="E12" s="55">
        <f>490752516620+253380663567</f>
        <v>744133180187</v>
      </c>
      <c r="F12" s="39"/>
      <c r="G12" s="36"/>
      <c r="H12" s="36"/>
      <c r="I12" s="36"/>
      <c r="J12" s="36">
        <v>350000000</v>
      </c>
      <c r="K12" s="36"/>
      <c r="L12" s="36"/>
      <c r="M12" s="36"/>
      <c r="N12" s="36"/>
      <c r="O12" s="36"/>
      <c r="P12" s="36"/>
      <c r="Q12" s="37">
        <f t="shared" ref="Q12" si="1">SUM(F12:P12)</f>
        <v>350000000</v>
      </c>
      <c r="R12" s="115">
        <f t="shared" si="0"/>
        <v>743783180187</v>
      </c>
      <c r="S12" s="38">
        <f t="shared" ref="S12" si="2">E12</f>
        <v>744133180187</v>
      </c>
      <c r="T12" s="34">
        <v>0</v>
      </c>
      <c r="U12" s="33">
        <v>0</v>
      </c>
      <c r="V12" s="33">
        <v>0.94</v>
      </c>
      <c r="W12" s="33">
        <v>0.94</v>
      </c>
      <c r="X12" s="33">
        <f t="shared" ref="X12" si="3">1-0.12</f>
        <v>0.88</v>
      </c>
      <c r="Y12" s="33">
        <f t="shared" ref="Y12" si="4">1-0.15</f>
        <v>0.85</v>
      </c>
      <c r="Z12" s="33">
        <f t="shared" ref="Z12" si="5">1-0.25</f>
        <v>0.75</v>
      </c>
      <c r="AA12" s="33">
        <f t="shared" ref="AA12" si="6">1-0.15</f>
        <v>0.85</v>
      </c>
      <c r="AB12" s="33">
        <f t="shared" ref="AB12" si="7">1-0.25</f>
        <v>0.75</v>
      </c>
      <c r="AC12" s="33">
        <f t="shared" ref="AC12" si="8">1-0.15</f>
        <v>0.85</v>
      </c>
      <c r="AD12" s="35">
        <f t="shared" ref="AD12" si="9">1-0.3</f>
        <v>0.7</v>
      </c>
      <c r="AE12" s="72">
        <v>991910710920.6001</v>
      </c>
      <c r="AF12" s="234">
        <f>245929454375+253380663567</f>
        <v>499310117942</v>
      </c>
      <c r="AG12" s="41">
        <v>100</v>
      </c>
      <c r="AH12" s="234">
        <f t="shared" ref="AH12" si="10">(AF12*AG12)/100</f>
        <v>499310117942</v>
      </c>
      <c r="AJ12" s="453">
        <v>763353803239</v>
      </c>
      <c r="AK12" s="454">
        <f>AJ12-(E12+E14)</f>
        <v>0</v>
      </c>
    </row>
    <row r="13" spans="2:37" ht="21.6" customHeight="1" thickBot="1" x14ac:dyDescent="0.6">
      <c r="B13" s="50" t="s">
        <v>644</v>
      </c>
      <c r="C13" s="196" t="s">
        <v>856</v>
      </c>
      <c r="D13" s="249" t="s">
        <v>1965</v>
      </c>
      <c r="E13" s="55">
        <f>61313000978+32494594336</f>
        <v>93807595314</v>
      </c>
      <c r="F13" s="214"/>
      <c r="G13" s="214"/>
      <c r="H13" s="214"/>
      <c r="I13" s="214"/>
      <c r="J13" s="214"/>
      <c r="K13" s="214"/>
      <c r="L13" s="214"/>
      <c r="M13" s="214"/>
      <c r="N13" s="214"/>
      <c r="O13" s="214"/>
      <c r="P13" s="214"/>
      <c r="Q13" s="215"/>
      <c r="R13" s="216"/>
      <c r="S13" s="216"/>
      <c r="T13" s="217"/>
      <c r="U13" s="217"/>
      <c r="V13" s="217"/>
      <c r="W13" s="217"/>
      <c r="X13" s="217"/>
      <c r="Y13" s="217"/>
      <c r="Z13" s="217"/>
      <c r="AA13" s="217"/>
      <c r="AB13" s="217"/>
      <c r="AC13" s="217"/>
      <c r="AD13" s="217"/>
      <c r="AE13" s="218">
        <v>1814801261425.6038</v>
      </c>
      <c r="AF13" s="234">
        <f>38257138673+32494594336</f>
        <v>70751733009</v>
      </c>
      <c r="AG13" s="511"/>
      <c r="AH13" s="234"/>
      <c r="AJ13" s="453"/>
      <c r="AK13" s="454"/>
    </row>
    <row r="14" spans="2:37" ht="21.6" customHeight="1" thickBot="1" x14ac:dyDescent="0.6">
      <c r="B14" s="50" t="s">
        <v>645</v>
      </c>
      <c r="C14" s="196" t="s">
        <v>858</v>
      </c>
      <c r="D14" s="249" t="s">
        <v>1966</v>
      </c>
      <c r="E14" s="55">
        <v>19220623052</v>
      </c>
      <c r="F14" s="214"/>
      <c r="G14" s="214"/>
      <c r="H14" s="214"/>
      <c r="I14" s="214"/>
      <c r="J14" s="214"/>
      <c r="K14" s="214"/>
      <c r="L14" s="214"/>
      <c r="M14" s="214"/>
      <c r="N14" s="214"/>
      <c r="O14" s="214"/>
      <c r="P14" s="214"/>
      <c r="Q14" s="215"/>
      <c r="R14" s="216"/>
      <c r="S14" s="216"/>
      <c r="T14" s="217"/>
      <c r="U14" s="217"/>
      <c r="V14" s="217"/>
      <c r="W14" s="217"/>
      <c r="X14" s="217"/>
      <c r="Y14" s="217"/>
      <c r="Z14" s="217"/>
      <c r="AA14" s="217"/>
      <c r="AB14" s="217"/>
      <c r="AC14" s="217"/>
      <c r="AD14" s="217"/>
      <c r="AE14" s="218">
        <v>340417289503.39996</v>
      </c>
      <c r="AF14" s="234">
        <v>14952416262</v>
      </c>
      <c r="AG14" s="511"/>
      <c r="AH14" s="234"/>
      <c r="AJ14" s="453"/>
      <c r="AK14" s="454"/>
    </row>
    <row r="15" spans="2:37" ht="21.6" customHeight="1" thickBot="1" x14ac:dyDescent="0.6">
      <c r="B15" s="50" t="s">
        <v>665</v>
      </c>
      <c r="C15" s="196"/>
      <c r="D15" s="513" t="s">
        <v>1924</v>
      </c>
      <c r="E15" s="55">
        <v>0</v>
      </c>
      <c r="F15" s="214"/>
      <c r="G15" s="214"/>
      <c r="H15" s="214"/>
      <c r="I15" s="214"/>
      <c r="J15" s="214"/>
      <c r="K15" s="214"/>
      <c r="L15" s="214"/>
      <c r="M15" s="214"/>
      <c r="N15" s="214"/>
      <c r="O15" s="214"/>
      <c r="P15" s="214"/>
      <c r="Q15" s="215"/>
      <c r="R15" s="216"/>
      <c r="S15" s="216"/>
      <c r="T15" s="217"/>
      <c r="U15" s="217"/>
      <c r="V15" s="217"/>
      <c r="W15" s="217"/>
      <c r="X15" s="217"/>
      <c r="Y15" s="217"/>
      <c r="Z15" s="217"/>
      <c r="AA15" s="217"/>
      <c r="AB15" s="217"/>
      <c r="AC15" s="217"/>
      <c r="AD15" s="217"/>
      <c r="AE15" s="218"/>
      <c r="AF15" s="234"/>
      <c r="AG15" s="511"/>
      <c r="AH15" s="234"/>
      <c r="AJ15" s="453"/>
      <c r="AK15" s="454">
        <f t="shared" ref="AK15:AK21" si="11">AJ15-E15</f>
        <v>0</v>
      </c>
    </row>
    <row r="16" spans="2:37" ht="21.6" customHeight="1" thickBot="1" x14ac:dyDescent="0.6">
      <c r="B16" s="51" t="s">
        <v>666</v>
      </c>
      <c r="C16" s="198"/>
      <c r="D16" s="514" t="s">
        <v>1891</v>
      </c>
      <c r="E16" s="47">
        <v>0</v>
      </c>
      <c r="F16" s="214"/>
      <c r="G16" s="214"/>
      <c r="H16" s="214"/>
      <c r="I16" s="214"/>
      <c r="J16" s="214"/>
      <c r="K16" s="214"/>
      <c r="L16" s="214"/>
      <c r="M16" s="214"/>
      <c r="N16" s="214"/>
      <c r="O16" s="214"/>
      <c r="P16" s="214"/>
      <c r="Q16" s="215"/>
      <c r="R16" s="216"/>
      <c r="S16" s="216"/>
      <c r="T16" s="217"/>
      <c r="U16" s="217"/>
      <c r="V16" s="217"/>
      <c r="W16" s="217"/>
      <c r="X16" s="217"/>
      <c r="Y16" s="217"/>
      <c r="Z16" s="217"/>
      <c r="AA16" s="217"/>
      <c r="AB16" s="217"/>
      <c r="AC16" s="217"/>
      <c r="AD16" s="217"/>
      <c r="AE16" s="218"/>
      <c r="AF16" s="234"/>
      <c r="AG16" s="511"/>
      <c r="AH16" s="234"/>
      <c r="AJ16" s="453"/>
      <c r="AK16" s="454">
        <f t="shared" si="11"/>
        <v>0</v>
      </c>
    </row>
    <row r="17" spans="2:37" ht="21.6" customHeight="1" x14ac:dyDescent="0.55000000000000004">
      <c r="B17" s="129" t="s">
        <v>121</v>
      </c>
      <c r="C17" s="129" t="s">
        <v>121</v>
      </c>
      <c r="D17" s="512" t="s">
        <v>859</v>
      </c>
      <c r="E17" s="123">
        <f>168902400611+15113654137</f>
        <v>184016054748</v>
      </c>
      <c r="F17" s="214"/>
      <c r="G17" s="214"/>
      <c r="H17" s="214"/>
      <c r="I17" s="214"/>
      <c r="J17" s="214"/>
      <c r="K17" s="214"/>
      <c r="L17" s="214"/>
      <c r="M17" s="214"/>
      <c r="N17" s="214"/>
      <c r="O17" s="214"/>
      <c r="P17" s="214"/>
      <c r="Q17" s="215"/>
      <c r="R17" s="215"/>
      <c r="S17" s="216"/>
      <c r="T17" s="217"/>
      <c r="U17" s="217"/>
      <c r="V17" s="217"/>
      <c r="W17" s="217"/>
      <c r="X17" s="217"/>
      <c r="Y17" s="217"/>
      <c r="Z17" s="217"/>
      <c r="AA17" s="217"/>
      <c r="AB17" s="217"/>
      <c r="AC17" s="217"/>
      <c r="AD17" s="217"/>
      <c r="AE17" s="219"/>
      <c r="AF17" s="234">
        <f>E17</f>
        <v>184016054748</v>
      </c>
      <c r="AH17" s="235"/>
      <c r="AJ17" s="453">
        <v>184016054748</v>
      </c>
      <c r="AK17" s="454">
        <f t="shared" si="11"/>
        <v>0</v>
      </c>
    </row>
    <row r="18" spans="2:37" ht="21.6" customHeight="1" x14ac:dyDescent="0.55000000000000004">
      <c r="B18" s="50" t="s">
        <v>165</v>
      </c>
      <c r="C18" s="50" t="s">
        <v>165</v>
      </c>
      <c r="D18" s="75" t="s">
        <v>860</v>
      </c>
      <c r="E18" s="77"/>
      <c r="F18" s="214"/>
      <c r="G18" s="214"/>
      <c r="H18" s="214"/>
      <c r="I18" s="214"/>
      <c r="J18" s="214"/>
      <c r="K18" s="214"/>
      <c r="L18" s="214"/>
      <c r="M18" s="214"/>
      <c r="N18" s="214"/>
      <c r="O18" s="214"/>
      <c r="P18" s="214"/>
      <c r="Q18" s="215"/>
      <c r="R18" s="215"/>
      <c r="S18" s="216"/>
      <c r="T18" s="217"/>
      <c r="U18" s="217"/>
      <c r="V18" s="217"/>
      <c r="W18" s="217"/>
      <c r="X18" s="217"/>
      <c r="Y18" s="217"/>
      <c r="Z18" s="217"/>
      <c r="AA18" s="217"/>
      <c r="AB18" s="217"/>
      <c r="AC18" s="217"/>
      <c r="AD18" s="217"/>
      <c r="AE18" s="219"/>
      <c r="AF18" s="236"/>
      <c r="AH18" s="236"/>
      <c r="AJ18" s="453"/>
      <c r="AK18" s="454">
        <f t="shared" si="11"/>
        <v>0</v>
      </c>
    </row>
    <row r="19" spans="2:37" ht="21.6" customHeight="1" thickBot="1" x14ac:dyDescent="0.6">
      <c r="B19" s="50" t="s">
        <v>122</v>
      </c>
      <c r="C19" s="50" t="s">
        <v>122</v>
      </c>
      <c r="D19" s="56" t="s">
        <v>861</v>
      </c>
      <c r="E19" s="77"/>
      <c r="F19" s="214"/>
      <c r="G19" s="214"/>
      <c r="H19" s="214"/>
      <c r="I19" s="214"/>
      <c r="J19" s="214"/>
      <c r="K19" s="214"/>
      <c r="L19" s="214"/>
      <c r="M19" s="214"/>
      <c r="N19" s="214"/>
      <c r="O19" s="214"/>
      <c r="P19" s="214"/>
      <c r="Q19" s="215"/>
      <c r="R19" s="215"/>
      <c r="S19" s="216"/>
      <c r="T19" s="217"/>
      <c r="U19" s="217"/>
      <c r="V19" s="217"/>
      <c r="W19" s="217"/>
      <c r="X19" s="217"/>
      <c r="Y19" s="217"/>
      <c r="Z19" s="217"/>
      <c r="AA19" s="217"/>
      <c r="AB19" s="217"/>
      <c r="AC19" s="217"/>
      <c r="AD19" s="217"/>
      <c r="AE19" s="219"/>
      <c r="AF19" s="236"/>
      <c r="AH19" s="236"/>
      <c r="AJ19" s="453"/>
      <c r="AK19" s="454">
        <f t="shared" si="11"/>
        <v>0</v>
      </c>
    </row>
    <row r="20" spans="2:37" ht="21.6" customHeight="1" thickBot="1" x14ac:dyDescent="0.6">
      <c r="B20" s="51" t="s">
        <v>149</v>
      </c>
      <c r="C20" s="51" t="s">
        <v>149</v>
      </c>
      <c r="D20" s="57" t="s">
        <v>862</v>
      </c>
      <c r="E20" s="77">
        <f>-(E11+E12+E13+E14+E15+E16+E17+E18)*10%</f>
        <v>-104350726714.5</v>
      </c>
      <c r="F20" s="214"/>
      <c r="G20" s="214"/>
      <c r="H20" s="214"/>
      <c r="I20" s="214"/>
      <c r="J20" s="214"/>
      <c r="K20" s="214"/>
      <c r="L20" s="214"/>
      <c r="M20" s="214"/>
      <c r="N20" s="214"/>
      <c r="O20" s="214"/>
      <c r="P20" s="214"/>
      <c r="Q20" s="215"/>
      <c r="R20" s="215"/>
      <c r="S20" s="215"/>
      <c r="T20" s="53"/>
      <c r="U20" s="53"/>
      <c r="V20" s="53"/>
      <c r="W20" s="53"/>
      <c r="X20" s="53"/>
      <c r="Y20" s="53"/>
      <c r="Z20" s="53"/>
      <c r="AA20" s="53"/>
      <c r="AB20" s="53"/>
      <c r="AC20" s="53"/>
      <c r="AD20" s="53"/>
      <c r="AE20" s="222"/>
      <c r="AF20" s="117">
        <f>-(AF11+AF12+AF13+AF14+AF15+AF16+AF17+AF18)*10%</f>
        <v>-77107171425.800003</v>
      </c>
      <c r="AH20" s="237"/>
      <c r="AJ20" s="453"/>
      <c r="AK20" s="454"/>
    </row>
    <row r="21" spans="2:37" ht="35.450000000000003" customHeight="1" thickBot="1" x14ac:dyDescent="0.4">
      <c r="B21" s="202" t="s">
        <v>237</v>
      </c>
      <c r="C21" s="202" t="s">
        <v>237</v>
      </c>
      <c r="D21" s="81" t="s">
        <v>863</v>
      </c>
      <c r="E21" s="82">
        <f>SUM(E11:E20)</f>
        <v>939156540430.5</v>
      </c>
      <c r="AF21" s="117">
        <f>SUM(AF11:AF20)</f>
        <v>693964542832.19995</v>
      </c>
      <c r="AH21" s="117">
        <f>SUM(AH11:AH20)</f>
        <v>501351510239</v>
      </c>
      <c r="AJ21" s="453">
        <f>SUM(AJ11:AJ20)</f>
        <v>1043507267145</v>
      </c>
      <c r="AK21" s="453">
        <f t="shared" si="11"/>
        <v>104350726714.5</v>
      </c>
    </row>
    <row r="22" spans="2:37" ht="21.75" thickBot="1" x14ac:dyDescent="0.4">
      <c r="B22" s="202" t="s">
        <v>237</v>
      </c>
      <c r="C22" s="202" t="s">
        <v>237</v>
      </c>
      <c r="D22" s="81" t="s">
        <v>2014</v>
      </c>
      <c r="E22" s="82">
        <f>E21-E20-E19</f>
        <v>1043507267145</v>
      </c>
      <c r="AF22" s="117">
        <f>AF21-AF20-AF19</f>
        <v>771071714258</v>
      </c>
    </row>
    <row r="23" spans="2:37" ht="13.5" thickBot="1" x14ac:dyDescent="0.25"/>
    <row r="24" spans="2:37" ht="21.6" customHeight="1" thickBot="1" x14ac:dyDescent="0.6">
      <c r="B24" s="49" t="s">
        <v>677</v>
      </c>
      <c r="C24" s="233" t="s">
        <v>856</v>
      </c>
      <c r="D24" s="74" t="s">
        <v>1972</v>
      </c>
      <c r="E24" s="79">
        <f>2118643021+3224349574</f>
        <v>5342992595</v>
      </c>
      <c r="F24" s="238"/>
      <c r="G24" s="36"/>
      <c r="H24" s="36"/>
      <c r="I24" s="36"/>
      <c r="J24" s="36"/>
      <c r="K24" s="36"/>
      <c r="L24" s="36"/>
      <c r="M24" s="36"/>
      <c r="N24" s="36"/>
      <c r="O24" s="36"/>
      <c r="P24" s="36">
        <v>550000000</v>
      </c>
      <c r="Q24" s="37">
        <f>SUM(F24:P24)</f>
        <v>550000000</v>
      </c>
      <c r="R24" s="115">
        <f t="shared" ref="R24:R25" si="12">IF(Q24&gt;S24,0,S24-Q24)</f>
        <v>4792992595</v>
      </c>
      <c r="S24" s="38">
        <f>E24</f>
        <v>5342992595</v>
      </c>
      <c r="T24" s="34">
        <v>0</v>
      </c>
      <c r="U24" s="33">
        <v>0</v>
      </c>
      <c r="V24" s="33">
        <v>0.94</v>
      </c>
      <c r="W24" s="33">
        <v>0.94</v>
      </c>
      <c r="X24" s="33">
        <f>1-0.12</f>
        <v>0.88</v>
      </c>
      <c r="Y24" s="33">
        <f>1-0.15</f>
        <v>0.85</v>
      </c>
      <c r="Z24" s="33">
        <f>1-0.25</f>
        <v>0.75</v>
      </c>
      <c r="AA24" s="33">
        <f>1-0.15</f>
        <v>0.85</v>
      </c>
      <c r="AB24" s="33">
        <f>1-0.25</f>
        <v>0.75</v>
      </c>
      <c r="AC24" s="33">
        <f>1-0.15</f>
        <v>0.85</v>
      </c>
      <c r="AD24" s="35">
        <f>1-0.3</f>
        <v>0.7</v>
      </c>
      <c r="AE24" s="239">
        <v>628000000</v>
      </c>
      <c r="AF24" s="73">
        <f>2102814717+3224349574</f>
        <v>5327164291</v>
      </c>
      <c r="AG24" s="40">
        <v>100</v>
      </c>
      <c r="AH24" s="73">
        <f>(AF24*AG24)/100</f>
        <v>5327164291</v>
      </c>
      <c r="AJ24" s="453">
        <v>5938386559</v>
      </c>
      <c r="AK24" s="454">
        <f>AJ24-(E26+E24)</f>
        <v>0</v>
      </c>
    </row>
    <row r="25" spans="2:37" ht="21.6" customHeight="1" thickBot="1" x14ac:dyDescent="0.6">
      <c r="B25" s="51" t="s">
        <v>680</v>
      </c>
      <c r="C25" s="198" t="s">
        <v>858</v>
      </c>
      <c r="D25" s="76" t="s">
        <v>1973</v>
      </c>
      <c r="E25" s="77">
        <f>1179204157-483368469</f>
        <v>695835688</v>
      </c>
      <c r="F25" s="238"/>
      <c r="G25" s="36"/>
      <c r="H25" s="36"/>
      <c r="I25" s="36"/>
      <c r="J25" s="36">
        <v>350000000</v>
      </c>
      <c r="K25" s="36"/>
      <c r="L25" s="36"/>
      <c r="M25" s="36"/>
      <c r="N25" s="36"/>
      <c r="O25" s="36"/>
      <c r="P25" s="36"/>
      <c r="Q25" s="37">
        <f t="shared" ref="Q25" si="13">SUM(F25:P25)</f>
        <v>350000000</v>
      </c>
      <c r="R25" s="115">
        <f t="shared" si="12"/>
        <v>345835688</v>
      </c>
      <c r="S25" s="38">
        <f t="shared" ref="S25" si="14">E25</f>
        <v>695835688</v>
      </c>
      <c r="T25" s="34">
        <v>0</v>
      </c>
      <c r="U25" s="33">
        <v>0</v>
      </c>
      <c r="V25" s="33">
        <v>0.94</v>
      </c>
      <c r="W25" s="33">
        <v>0.94</v>
      </c>
      <c r="X25" s="33">
        <f t="shared" ref="X25" si="15">1-0.12</f>
        <v>0.88</v>
      </c>
      <c r="Y25" s="33">
        <f t="shared" ref="Y25" si="16">1-0.15</f>
        <v>0.85</v>
      </c>
      <c r="Z25" s="33">
        <f t="shared" ref="Z25" si="17">1-0.25</f>
        <v>0.75</v>
      </c>
      <c r="AA25" s="33">
        <f t="shared" ref="AA25" si="18">1-0.15</f>
        <v>0.85</v>
      </c>
      <c r="AB25" s="33">
        <f t="shared" ref="AB25" si="19">1-0.25</f>
        <v>0.75</v>
      </c>
      <c r="AC25" s="33">
        <f t="shared" ref="AC25" si="20">1-0.15</f>
        <v>0.85</v>
      </c>
      <c r="AD25" s="35">
        <f t="shared" ref="AD25" si="21">1-0.3</f>
        <v>0.7</v>
      </c>
      <c r="AE25" s="72">
        <v>175000000</v>
      </c>
      <c r="AF25" s="117">
        <f>1169837145-483368469</f>
        <v>686468676</v>
      </c>
      <c r="AG25" s="41">
        <v>100</v>
      </c>
      <c r="AH25" s="117">
        <f t="shared" ref="AH25" si="22">(AF25*AG25)/100</f>
        <v>686468676</v>
      </c>
      <c r="AJ25" s="453">
        <v>1004621974</v>
      </c>
      <c r="AK25" s="454">
        <f>AJ25-(E25+E27)</f>
        <v>0</v>
      </c>
    </row>
    <row r="26" spans="2:37" ht="21.6" customHeight="1" x14ac:dyDescent="0.55000000000000004">
      <c r="B26" s="49" t="s">
        <v>651</v>
      </c>
      <c r="C26" s="233" t="s">
        <v>856</v>
      </c>
      <c r="D26" s="74" t="s">
        <v>1967</v>
      </c>
      <c r="E26" s="77">
        <v>595393964</v>
      </c>
      <c r="F26" s="214"/>
      <c r="G26" s="214"/>
      <c r="H26" s="214"/>
      <c r="I26" s="214"/>
      <c r="J26" s="214"/>
      <c r="K26" s="214"/>
      <c r="L26" s="214"/>
      <c r="M26" s="214"/>
      <c r="N26" s="214"/>
      <c r="O26" s="214"/>
      <c r="P26" s="214"/>
      <c r="Q26" s="215"/>
      <c r="R26" s="216"/>
      <c r="S26" s="216"/>
      <c r="T26" s="217"/>
      <c r="U26" s="217"/>
      <c r="V26" s="217"/>
      <c r="W26" s="217"/>
      <c r="X26" s="217"/>
      <c r="Y26" s="217"/>
      <c r="Z26" s="217"/>
      <c r="AA26" s="217"/>
      <c r="AB26" s="217"/>
      <c r="AC26" s="217"/>
      <c r="AD26" s="217"/>
      <c r="AE26" s="218">
        <v>339005000</v>
      </c>
      <c r="AF26" s="515">
        <v>579319696</v>
      </c>
      <c r="AG26" s="511"/>
      <c r="AH26" s="515"/>
      <c r="AJ26" s="453"/>
      <c r="AK26" s="454"/>
    </row>
    <row r="27" spans="2:37" ht="21.6" customHeight="1" thickBot="1" x14ac:dyDescent="0.6">
      <c r="B27" s="51" t="s">
        <v>652</v>
      </c>
      <c r="C27" s="198" t="s">
        <v>858</v>
      </c>
      <c r="D27" s="131" t="s">
        <v>1968</v>
      </c>
      <c r="E27" s="77">
        <v>308786286</v>
      </c>
      <c r="F27" s="214"/>
      <c r="G27" s="214"/>
      <c r="H27" s="214"/>
      <c r="I27" s="214"/>
      <c r="J27" s="214"/>
      <c r="K27" s="214"/>
      <c r="L27" s="214"/>
      <c r="M27" s="214"/>
      <c r="N27" s="214"/>
      <c r="O27" s="214"/>
      <c r="P27" s="214"/>
      <c r="Q27" s="215"/>
      <c r="R27" s="216"/>
      <c r="S27" s="216"/>
      <c r="T27" s="217"/>
      <c r="U27" s="217"/>
      <c r="V27" s="217"/>
      <c r="W27" s="217"/>
      <c r="X27" s="217"/>
      <c r="Y27" s="217"/>
      <c r="Z27" s="217"/>
      <c r="AA27" s="217"/>
      <c r="AB27" s="217"/>
      <c r="AC27" s="217"/>
      <c r="AD27" s="217"/>
      <c r="AE27" s="218">
        <v>770000000</v>
      </c>
      <c r="AF27" s="515">
        <v>229265488</v>
      </c>
      <c r="AG27" s="511"/>
      <c r="AH27" s="515"/>
      <c r="AJ27" s="453"/>
      <c r="AK27" s="454"/>
    </row>
    <row r="28" spans="2:37" ht="21.6" customHeight="1" x14ac:dyDescent="0.55000000000000004">
      <c r="B28" s="49" t="s">
        <v>121</v>
      </c>
      <c r="C28" s="49" t="s">
        <v>121</v>
      </c>
      <c r="D28" s="74" t="s">
        <v>864</v>
      </c>
      <c r="E28" s="77">
        <f>1209986945+257777377</f>
        <v>1467764322</v>
      </c>
      <c r="F28" s="214"/>
      <c r="G28" s="214"/>
      <c r="H28" s="214"/>
      <c r="I28" s="214"/>
      <c r="J28" s="214"/>
      <c r="K28" s="214"/>
      <c r="L28" s="214"/>
      <c r="M28" s="214"/>
      <c r="N28" s="214"/>
      <c r="O28" s="214"/>
      <c r="P28" s="214"/>
      <c r="Q28" s="215"/>
      <c r="R28" s="215"/>
      <c r="S28" s="216"/>
      <c r="T28" s="217"/>
      <c r="U28" s="217"/>
      <c r="V28" s="217"/>
      <c r="W28" s="217"/>
      <c r="X28" s="217"/>
      <c r="Y28" s="217"/>
      <c r="Z28" s="217"/>
      <c r="AA28" s="217"/>
      <c r="AB28" s="217"/>
      <c r="AC28" s="217"/>
      <c r="AD28" s="217"/>
      <c r="AE28" s="219"/>
      <c r="AF28" s="234">
        <f>E28</f>
        <v>1467764322</v>
      </c>
      <c r="AH28" s="236"/>
      <c r="AJ28" s="453">
        <v>1467764322</v>
      </c>
      <c r="AK28" s="454">
        <f>AJ28-E28</f>
        <v>0</v>
      </c>
    </row>
    <row r="29" spans="2:37" ht="21.6" customHeight="1" x14ac:dyDescent="0.55000000000000004">
      <c r="B29" s="50" t="s">
        <v>165</v>
      </c>
      <c r="C29" s="50" t="s">
        <v>165</v>
      </c>
      <c r="D29" s="75" t="s">
        <v>865</v>
      </c>
      <c r="E29" s="77"/>
      <c r="F29" s="214"/>
      <c r="G29" s="214"/>
      <c r="H29" s="214"/>
      <c r="I29" s="214"/>
      <c r="J29" s="214"/>
      <c r="K29" s="214"/>
      <c r="L29" s="214"/>
      <c r="M29" s="214"/>
      <c r="N29" s="214"/>
      <c r="O29" s="214"/>
      <c r="P29" s="214"/>
      <c r="Q29" s="215"/>
      <c r="R29" s="215"/>
      <c r="S29" s="216"/>
      <c r="T29" s="217"/>
      <c r="U29" s="217"/>
      <c r="V29" s="217"/>
      <c r="W29" s="217"/>
      <c r="X29" s="217"/>
      <c r="Y29" s="217"/>
      <c r="Z29" s="217"/>
      <c r="AA29" s="217"/>
      <c r="AB29" s="217"/>
      <c r="AC29" s="217"/>
      <c r="AD29" s="217"/>
      <c r="AE29" s="219"/>
      <c r="AF29" s="236"/>
      <c r="AH29" s="236"/>
      <c r="AJ29" s="453"/>
      <c r="AK29" s="454">
        <f>AJ29-E29</f>
        <v>0</v>
      </c>
    </row>
    <row r="30" spans="2:37" ht="21.6" customHeight="1" thickBot="1" x14ac:dyDescent="0.6">
      <c r="B30" s="50" t="s">
        <v>122</v>
      </c>
      <c r="C30" s="50" t="s">
        <v>122</v>
      </c>
      <c r="D30" s="56" t="s">
        <v>866</v>
      </c>
      <c r="E30" s="77"/>
      <c r="F30" s="214"/>
      <c r="G30" s="214"/>
      <c r="H30" s="214"/>
      <c r="I30" s="214"/>
      <c r="J30" s="214"/>
      <c r="K30" s="214"/>
      <c r="L30" s="214"/>
      <c r="M30" s="214"/>
      <c r="N30" s="214"/>
      <c r="O30" s="214"/>
      <c r="P30" s="214"/>
      <c r="Q30" s="215"/>
      <c r="R30" s="215"/>
      <c r="S30" s="216"/>
      <c r="T30" s="217"/>
      <c r="U30" s="217"/>
      <c r="V30" s="217"/>
      <c r="W30" s="217"/>
      <c r="X30" s="217"/>
      <c r="Y30" s="217"/>
      <c r="Z30" s="217"/>
      <c r="AA30" s="217"/>
      <c r="AB30" s="217"/>
      <c r="AC30" s="217"/>
      <c r="AD30" s="217"/>
      <c r="AE30" s="219"/>
      <c r="AF30" s="236"/>
      <c r="AH30" s="236"/>
      <c r="AJ30" s="453"/>
      <c r="AK30" s="453"/>
    </row>
    <row r="31" spans="2:37" ht="21.6" customHeight="1" thickBot="1" x14ac:dyDescent="0.6">
      <c r="B31" s="51" t="s">
        <v>149</v>
      </c>
      <c r="C31" s="51" t="s">
        <v>149</v>
      </c>
      <c r="D31" s="57" t="s">
        <v>867</v>
      </c>
      <c r="E31" s="77">
        <f>-(E24+E25+E26+E27+E28+E29)*10%</f>
        <v>-841077285.5</v>
      </c>
      <c r="F31" s="214"/>
      <c r="G31" s="214"/>
      <c r="H31" s="214"/>
      <c r="I31" s="214"/>
      <c r="J31" s="214"/>
      <c r="K31" s="214"/>
      <c r="L31" s="214"/>
      <c r="M31" s="214"/>
      <c r="N31" s="214"/>
      <c r="O31" s="214"/>
      <c r="P31" s="214"/>
      <c r="Q31" s="215"/>
      <c r="R31" s="215"/>
      <c r="S31" s="215"/>
      <c r="T31" s="53"/>
      <c r="U31" s="53"/>
      <c r="V31" s="53"/>
      <c r="W31" s="53"/>
      <c r="X31" s="53"/>
      <c r="Y31" s="53"/>
      <c r="Z31" s="53"/>
      <c r="AA31" s="53"/>
      <c r="AB31" s="53"/>
      <c r="AC31" s="53"/>
      <c r="AD31" s="53"/>
      <c r="AE31" s="222"/>
      <c r="AF31" s="117">
        <f>-(AF24+AF25+AF26+AF27+AF28+AF29)*10%</f>
        <v>-828998247.30000007</v>
      </c>
      <c r="AH31" s="237"/>
      <c r="AJ31" s="453"/>
      <c r="AK31" s="453"/>
    </row>
    <row r="32" spans="2:37" ht="35.450000000000003" customHeight="1" thickBot="1" x14ac:dyDescent="0.4">
      <c r="B32" s="202" t="s">
        <v>237</v>
      </c>
      <c r="C32" s="202" t="s">
        <v>237</v>
      </c>
      <c r="D32" s="81" t="s">
        <v>868</v>
      </c>
      <c r="E32" s="82">
        <f>SUM(E24:E31)</f>
        <v>7569695569.5</v>
      </c>
      <c r="AF32" s="117">
        <f>SUM(AF24:AF31)</f>
        <v>7460984225.6999998</v>
      </c>
      <c r="AH32" s="117">
        <f>SUM(AH24:AH31)</f>
        <v>6013632967</v>
      </c>
      <c r="AJ32" s="453">
        <f>SUM(AJ24:AJ31)</f>
        <v>8410772855</v>
      </c>
      <c r="AK32" s="453">
        <f>SUM(AK24:AK31)</f>
        <v>0</v>
      </c>
    </row>
    <row r="33" spans="2:37" ht="21.75" thickBot="1" x14ac:dyDescent="0.4">
      <c r="B33" s="202" t="s">
        <v>237</v>
      </c>
      <c r="C33" s="202" t="s">
        <v>237</v>
      </c>
      <c r="D33" s="81" t="s">
        <v>2015</v>
      </c>
      <c r="E33" s="82">
        <f>E32-E31-E30</f>
        <v>8410772855</v>
      </c>
      <c r="AF33" s="117">
        <f>AF32-AF31-AF30</f>
        <v>8289982473</v>
      </c>
    </row>
    <row r="34" spans="2:37" ht="13.5" thickBot="1" x14ac:dyDescent="0.25"/>
    <row r="35" spans="2:37" ht="21.6" customHeight="1" thickBot="1" x14ac:dyDescent="0.6">
      <c r="B35" s="49" t="s">
        <v>869</v>
      </c>
      <c r="C35" s="233" t="s">
        <v>856</v>
      </c>
      <c r="D35" s="74" t="s">
        <v>1974</v>
      </c>
      <c r="E35" s="79">
        <v>821162</v>
      </c>
      <c r="F35" s="238"/>
      <c r="G35" s="36"/>
      <c r="H35" s="36"/>
      <c r="I35" s="36"/>
      <c r="J35" s="36"/>
      <c r="K35" s="36"/>
      <c r="L35" s="36"/>
      <c r="M35" s="36"/>
      <c r="N35" s="36"/>
      <c r="O35" s="36"/>
      <c r="P35" s="36">
        <v>550000000</v>
      </c>
      <c r="Q35" s="37">
        <f>SUM(F35:P35)</f>
        <v>550000000</v>
      </c>
      <c r="R35" s="115">
        <f t="shared" ref="R35:R36" si="23">IF(Q35&gt;S35,0,S35-Q35)</f>
        <v>0</v>
      </c>
      <c r="S35" s="38">
        <f>E35</f>
        <v>821162</v>
      </c>
      <c r="T35" s="34">
        <v>0</v>
      </c>
      <c r="U35" s="33">
        <v>0</v>
      </c>
      <c r="V35" s="33">
        <v>0.94</v>
      </c>
      <c r="W35" s="33">
        <v>0.94</v>
      </c>
      <c r="X35" s="33">
        <f>1-0.12</f>
        <v>0.88</v>
      </c>
      <c r="Y35" s="33">
        <f>1-0.15</f>
        <v>0.85</v>
      </c>
      <c r="Z35" s="33">
        <f>1-0.25</f>
        <v>0.75</v>
      </c>
      <c r="AA35" s="33">
        <f>1-0.15</f>
        <v>0.85</v>
      </c>
      <c r="AB35" s="33">
        <f>1-0.25</f>
        <v>0.75</v>
      </c>
      <c r="AC35" s="33">
        <f>1-0.15</f>
        <v>0.85</v>
      </c>
      <c r="AD35" s="35">
        <f>1-0.3</f>
        <v>0.7</v>
      </c>
      <c r="AE35" s="239">
        <v>0</v>
      </c>
      <c r="AF35" s="73">
        <v>821162</v>
      </c>
      <c r="AG35" s="40">
        <v>100</v>
      </c>
      <c r="AH35" s="73">
        <f>(AF35*AG35)/100</f>
        <v>821162</v>
      </c>
      <c r="AJ35" s="453">
        <v>821162</v>
      </c>
      <c r="AK35" s="454">
        <f>AJ35-E35</f>
        <v>0</v>
      </c>
    </row>
    <row r="36" spans="2:37" ht="21.6" customHeight="1" thickBot="1" x14ac:dyDescent="0.6">
      <c r="B36" s="51" t="s">
        <v>870</v>
      </c>
      <c r="C36" s="198" t="s">
        <v>858</v>
      </c>
      <c r="D36" s="76" t="s">
        <v>1975</v>
      </c>
      <c r="E36" s="77">
        <f>320957433</f>
        <v>320957433</v>
      </c>
      <c r="F36" s="238"/>
      <c r="G36" s="36"/>
      <c r="H36" s="36"/>
      <c r="I36" s="36"/>
      <c r="J36" s="36">
        <v>350000000</v>
      </c>
      <c r="K36" s="36"/>
      <c r="L36" s="36"/>
      <c r="M36" s="36"/>
      <c r="N36" s="36"/>
      <c r="O36" s="36"/>
      <c r="P36" s="36"/>
      <c r="Q36" s="37">
        <f t="shared" ref="Q36" si="24">SUM(F36:P36)</f>
        <v>350000000</v>
      </c>
      <c r="R36" s="115">
        <f t="shared" si="23"/>
        <v>0</v>
      </c>
      <c r="S36" s="38">
        <f t="shared" ref="S36" si="25">E36</f>
        <v>320957433</v>
      </c>
      <c r="T36" s="34">
        <v>0</v>
      </c>
      <c r="U36" s="33">
        <v>0</v>
      </c>
      <c r="V36" s="33">
        <v>0.94</v>
      </c>
      <c r="W36" s="33">
        <v>0.94</v>
      </c>
      <c r="X36" s="33">
        <f t="shared" ref="X36" si="26">1-0.12</f>
        <v>0.88</v>
      </c>
      <c r="Y36" s="33">
        <f t="shared" ref="Y36" si="27">1-0.15</f>
        <v>0.85</v>
      </c>
      <c r="Z36" s="33">
        <f t="shared" ref="Z36" si="28">1-0.25</f>
        <v>0.75</v>
      </c>
      <c r="AA36" s="33">
        <f t="shared" ref="AA36" si="29">1-0.15</f>
        <v>0.85</v>
      </c>
      <c r="AB36" s="33">
        <f t="shared" ref="AB36" si="30">1-0.25</f>
        <v>0.75</v>
      </c>
      <c r="AC36" s="33">
        <f t="shared" ref="AC36" si="31">1-0.15</f>
        <v>0.85</v>
      </c>
      <c r="AD36" s="35">
        <f t="shared" ref="AD36" si="32">1-0.3</f>
        <v>0.7</v>
      </c>
      <c r="AE36" s="72">
        <v>0</v>
      </c>
      <c r="AF36" s="117">
        <f>IF(F36&gt;0,S36-F36,E36-AE36)</f>
        <v>320957433</v>
      </c>
      <c r="AG36" s="41">
        <v>100</v>
      </c>
      <c r="AH36" s="117">
        <f t="shared" ref="AH36" si="33">(AF36*AG36)/100</f>
        <v>320957433</v>
      </c>
      <c r="AJ36" s="453">
        <v>320957433</v>
      </c>
      <c r="AK36" s="454">
        <f>AJ36-E36</f>
        <v>0</v>
      </c>
    </row>
    <row r="37" spans="2:37" ht="21.6" customHeight="1" x14ac:dyDescent="0.55000000000000004">
      <c r="B37" s="49" t="s">
        <v>121</v>
      </c>
      <c r="C37" s="49" t="s">
        <v>121</v>
      </c>
      <c r="D37" s="74" t="s">
        <v>871</v>
      </c>
      <c r="E37" s="77">
        <f>58338+215167751</f>
        <v>215226089</v>
      </c>
      <c r="F37" s="214"/>
      <c r="G37" s="214"/>
      <c r="H37" s="214"/>
      <c r="I37" s="214"/>
      <c r="J37" s="214"/>
      <c r="K37" s="214"/>
      <c r="L37" s="214"/>
      <c r="M37" s="214"/>
      <c r="N37" s="214"/>
      <c r="O37" s="214"/>
      <c r="P37" s="214"/>
      <c r="Q37" s="215"/>
      <c r="R37" s="215"/>
      <c r="S37" s="216"/>
      <c r="T37" s="217"/>
      <c r="U37" s="217"/>
      <c r="V37" s="217"/>
      <c r="W37" s="217"/>
      <c r="X37" s="217"/>
      <c r="Y37" s="217"/>
      <c r="Z37" s="217"/>
      <c r="AA37" s="217"/>
      <c r="AB37" s="217"/>
      <c r="AC37" s="217"/>
      <c r="AD37" s="217"/>
      <c r="AE37" s="219"/>
      <c r="AF37" s="234">
        <f>E37</f>
        <v>215226089</v>
      </c>
      <c r="AH37" s="236"/>
      <c r="AJ37" s="453">
        <v>215226089</v>
      </c>
      <c r="AK37" s="454">
        <f>AJ37-E37</f>
        <v>0</v>
      </c>
    </row>
    <row r="38" spans="2:37" ht="21.6" customHeight="1" x14ac:dyDescent="0.55000000000000004">
      <c r="B38" s="50" t="s">
        <v>165</v>
      </c>
      <c r="C38" s="50" t="s">
        <v>165</v>
      </c>
      <c r="D38" s="75" t="s">
        <v>872</v>
      </c>
      <c r="E38" s="77"/>
      <c r="F38" s="214"/>
      <c r="G38" s="214"/>
      <c r="H38" s="214"/>
      <c r="I38" s="214"/>
      <c r="J38" s="214"/>
      <c r="K38" s="214"/>
      <c r="L38" s="214"/>
      <c r="M38" s="214"/>
      <c r="N38" s="214"/>
      <c r="O38" s="214"/>
      <c r="P38" s="214"/>
      <c r="Q38" s="215"/>
      <c r="R38" s="215"/>
      <c r="S38" s="216"/>
      <c r="T38" s="217"/>
      <c r="U38" s="217"/>
      <c r="V38" s="217"/>
      <c r="W38" s="217"/>
      <c r="X38" s="217"/>
      <c r="Y38" s="217"/>
      <c r="Z38" s="217"/>
      <c r="AA38" s="217"/>
      <c r="AB38" s="217"/>
      <c r="AC38" s="217"/>
      <c r="AD38" s="217"/>
      <c r="AE38" s="219"/>
      <c r="AF38" s="236"/>
      <c r="AH38" s="236"/>
      <c r="AJ38" s="453"/>
      <c r="AK38" s="454">
        <f>AJ38-E38</f>
        <v>0</v>
      </c>
    </row>
    <row r="39" spans="2:37" ht="21.6" customHeight="1" thickBot="1" x14ac:dyDescent="0.6">
      <c r="B39" s="50" t="s">
        <v>122</v>
      </c>
      <c r="C39" s="50" t="s">
        <v>122</v>
      </c>
      <c r="D39" s="56" t="s">
        <v>873</v>
      </c>
      <c r="E39" s="77"/>
      <c r="F39" s="214"/>
      <c r="G39" s="214"/>
      <c r="H39" s="214"/>
      <c r="I39" s="214"/>
      <c r="J39" s="214"/>
      <c r="K39" s="214"/>
      <c r="L39" s="214"/>
      <c r="M39" s="214"/>
      <c r="N39" s="214"/>
      <c r="O39" s="214"/>
      <c r="P39" s="214"/>
      <c r="Q39" s="215"/>
      <c r="R39" s="215"/>
      <c r="S39" s="216"/>
      <c r="T39" s="217"/>
      <c r="U39" s="217"/>
      <c r="V39" s="217"/>
      <c r="W39" s="217"/>
      <c r="X39" s="217"/>
      <c r="Y39" s="217"/>
      <c r="Z39" s="217"/>
      <c r="AA39" s="217"/>
      <c r="AB39" s="217"/>
      <c r="AC39" s="217"/>
      <c r="AD39" s="217"/>
      <c r="AE39" s="219"/>
      <c r="AF39" s="236"/>
      <c r="AH39" s="236"/>
      <c r="AJ39" s="453"/>
      <c r="AK39" s="453"/>
    </row>
    <row r="40" spans="2:37" ht="21.6" customHeight="1" thickBot="1" x14ac:dyDescent="0.6">
      <c r="B40" s="51" t="s">
        <v>149</v>
      </c>
      <c r="C40" s="51" t="s">
        <v>149</v>
      </c>
      <c r="D40" s="57" t="s">
        <v>874</v>
      </c>
      <c r="E40" s="77">
        <f>-(E35+E36+E37+E38)*10%</f>
        <v>-53700468.400000006</v>
      </c>
      <c r="F40" s="214"/>
      <c r="G40" s="214"/>
      <c r="H40" s="214"/>
      <c r="I40" s="214"/>
      <c r="J40" s="214"/>
      <c r="K40" s="214"/>
      <c r="L40" s="214"/>
      <c r="M40" s="214"/>
      <c r="N40" s="214"/>
      <c r="O40" s="214"/>
      <c r="P40" s="214"/>
      <c r="Q40" s="215"/>
      <c r="R40" s="215"/>
      <c r="S40" s="215"/>
      <c r="T40" s="53"/>
      <c r="U40" s="53"/>
      <c r="V40" s="53"/>
      <c r="W40" s="53"/>
      <c r="X40" s="53"/>
      <c r="Y40" s="53"/>
      <c r="Z40" s="53"/>
      <c r="AA40" s="53"/>
      <c r="AB40" s="53"/>
      <c r="AC40" s="53"/>
      <c r="AD40" s="53"/>
      <c r="AE40" s="222"/>
      <c r="AF40" s="117">
        <f>-(AF35+AF36+AF37+AF38)*10%</f>
        <v>-53700468.400000006</v>
      </c>
      <c r="AH40" s="237"/>
      <c r="AJ40" s="453"/>
      <c r="AK40" s="453"/>
    </row>
    <row r="41" spans="2:37" ht="35.450000000000003" customHeight="1" thickBot="1" x14ac:dyDescent="0.4">
      <c r="B41" s="202" t="s">
        <v>237</v>
      </c>
      <c r="C41" s="202" t="s">
        <v>237</v>
      </c>
      <c r="D41" s="81" t="s">
        <v>875</v>
      </c>
      <c r="E41" s="82">
        <f>SUM(E35:E40)</f>
        <v>483304215.60000002</v>
      </c>
      <c r="AF41" s="117">
        <f>SUM(AF35:AF40)</f>
        <v>483304215.60000002</v>
      </c>
      <c r="AH41" s="117">
        <f>SUM(AH35:AH40)</f>
        <v>321778595</v>
      </c>
      <c r="AJ41" s="453">
        <f>SUM(AJ35:AJ40)</f>
        <v>537004684</v>
      </c>
      <c r="AK41" s="453">
        <f>SUM(AK35:AK40)</f>
        <v>0</v>
      </c>
    </row>
    <row r="42" spans="2:37" ht="21.75" thickBot="1" x14ac:dyDescent="0.4">
      <c r="B42" s="202" t="s">
        <v>237</v>
      </c>
      <c r="C42" s="202" t="s">
        <v>237</v>
      </c>
      <c r="D42" s="81" t="s">
        <v>2016</v>
      </c>
      <c r="E42" s="82">
        <f>E41-E40-E39</f>
        <v>537004684</v>
      </c>
      <c r="AF42" s="117">
        <f>AF41-AF40-AF39</f>
        <v>537004684</v>
      </c>
    </row>
    <row r="43" spans="2:37" ht="13.5" thickBot="1" x14ac:dyDescent="0.25"/>
    <row r="44" spans="2:37" ht="21.6" customHeight="1" thickBot="1" x14ac:dyDescent="0.6">
      <c r="B44" s="49" t="s">
        <v>699</v>
      </c>
      <c r="C44" s="233" t="s">
        <v>856</v>
      </c>
      <c r="D44" s="74" t="s">
        <v>1976</v>
      </c>
      <c r="E44" s="79">
        <v>0</v>
      </c>
      <c r="F44" s="238"/>
      <c r="G44" s="36"/>
      <c r="H44" s="36"/>
      <c r="I44" s="36"/>
      <c r="J44" s="36"/>
      <c r="K44" s="36"/>
      <c r="L44" s="36"/>
      <c r="M44" s="36"/>
      <c r="N44" s="36"/>
      <c r="O44" s="36"/>
      <c r="P44" s="36">
        <v>550000000</v>
      </c>
      <c r="Q44" s="37">
        <f>SUM(F44:P44)</f>
        <v>550000000</v>
      </c>
      <c r="R44" s="115">
        <f t="shared" ref="R44:R45" si="34">IF(Q44&gt;S44,0,S44-Q44)</f>
        <v>0</v>
      </c>
      <c r="S44" s="38">
        <f>E44</f>
        <v>0</v>
      </c>
      <c r="T44" s="34">
        <v>0</v>
      </c>
      <c r="U44" s="33">
        <v>0</v>
      </c>
      <c r="V44" s="33">
        <v>0.94</v>
      </c>
      <c r="W44" s="33">
        <v>0.94</v>
      </c>
      <c r="X44" s="33">
        <f>1-0.12</f>
        <v>0.88</v>
      </c>
      <c r="Y44" s="33">
        <f>1-0.15</f>
        <v>0.85</v>
      </c>
      <c r="Z44" s="33">
        <f>1-0.25</f>
        <v>0.75</v>
      </c>
      <c r="AA44" s="33">
        <f>1-0.15</f>
        <v>0.85</v>
      </c>
      <c r="AB44" s="33">
        <f>1-0.25</f>
        <v>0.75</v>
      </c>
      <c r="AC44" s="33">
        <f>1-0.15</f>
        <v>0.85</v>
      </c>
      <c r="AD44" s="35">
        <f>1-0.3</f>
        <v>0.7</v>
      </c>
      <c r="AE44" s="239">
        <f>IF(S44&gt;Q44,(Q44*0.7),S44*0.7)</f>
        <v>0</v>
      </c>
      <c r="AF44" s="73">
        <f>IF(F44&gt;0,S44-F44,E44-AE44)</f>
        <v>0</v>
      </c>
      <c r="AG44" s="40">
        <v>100</v>
      </c>
      <c r="AH44" s="73">
        <f>(AF44*AG44)/100</f>
        <v>0</v>
      </c>
      <c r="AJ44" s="453">
        <v>0</v>
      </c>
      <c r="AK44" s="454">
        <f>AJ44-E44</f>
        <v>0</v>
      </c>
    </row>
    <row r="45" spans="2:37" ht="21.6" customHeight="1" thickBot="1" x14ac:dyDescent="0.6">
      <c r="B45" s="51" t="s">
        <v>701</v>
      </c>
      <c r="C45" s="198" t="s">
        <v>858</v>
      </c>
      <c r="D45" s="76" t="s">
        <v>1977</v>
      </c>
      <c r="E45" s="77">
        <f>1756715</f>
        <v>1756715</v>
      </c>
      <c r="F45" s="238"/>
      <c r="G45" s="36"/>
      <c r="H45" s="36"/>
      <c r="I45" s="36"/>
      <c r="J45" s="36">
        <v>350000000</v>
      </c>
      <c r="K45" s="36"/>
      <c r="L45" s="36"/>
      <c r="M45" s="36"/>
      <c r="N45" s="36"/>
      <c r="O45" s="36"/>
      <c r="P45" s="36"/>
      <c r="Q45" s="37">
        <f t="shared" ref="Q45" si="35">SUM(F45:P45)</f>
        <v>350000000</v>
      </c>
      <c r="R45" s="115">
        <f t="shared" si="34"/>
        <v>0</v>
      </c>
      <c r="S45" s="38">
        <f t="shared" ref="S45" si="36">E45</f>
        <v>1756715</v>
      </c>
      <c r="T45" s="34">
        <v>0</v>
      </c>
      <c r="U45" s="33">
        <v>0</v>
      </c>
      <c r="V45" s="33">
        <v>0.94</v>
      </c>
      <c r="W45" s="33">
        <v>0.94</v>
      </c>
      <c r="X45" s="33">
        <f t="shared" ref="X45" si="37">1-0.12</f>
        <v>0.88</v>
      </c>
      <c r="Y45" s="33">
        <f t="shared" ref="Y45" si="38">1-0.15</f>
        <v>0.85</v>
      </c>
      <c r="Z45" s="33">
        <f t="shared" ref="Z45" si="39">1-0.25</f>
        <v>0.75</v>
      </c>
      <c r="AA45" s="33">
        <f t="shared" ref="AA45" si="40">1-0.15</f>
        <v>0.85</v>
      </c>
      <c r="AB45" s="33">
        <f t="shared" ref="AB45" si="41">1-0.25</f>
        <v>0.75</v>
      </c>
      <c r="AC45" s="33">
        <f t="shared" ref="AC45" si="42">1-0.15</f>
        <v>0.85</v>
      </c>
      <c r="AD45" s="35">
        <f t="shared" ref="AD45" si="43">1-0.3</f>
        <v>0.7</v>
      </c>
      <c r="AE45" s="72">
        <v>0</v>
      </c>
      <c r="AF45" s="117">
        <f>IF(F45&gt;0,S45-F45,E45-AE45)</f>
        <v>1756715</v>
      </c>
      <c r="AG45" s="41">
        <v>100</v>
      </c>
      <c r="AH45" s="117">
        <f t="shared" ref="AH45" si="44">(AF45*AG45)/100</f>
        <v>1756715</v>
      </c>
      <c r="AJ45" s="453">
        <v>1756715</v>
      </c>
      <c r="AK45" s="454">
        <f>AJ45-E45</f>
        <v>0</v>
      </c>
    </row>
    <row r="46" spans="2:37" ht="21.6" customHeight="1" x14ac:dyDescent="0.55000000000000004">
      <c r="B46" s="49" t="s">
        <v>121</v>
      </c>
      <c r="C46" s="49" t="s">
        <v>121</v>
      </c>
      <c r="D46" s="74" t="s">
        <v>876</v>
      </c>
      <c r="E46" s="77">
        <f>55623420</f>
        <v>55623420</v>
      </c>
      <c r="F46" s="214"/>
      <c r="G46" s="214"/>
      <c r="H46" s="214"/>
      <c r="I46" s="214"/>
      <c r="J46" s="214"/>
      <c r="K46" s="214"/>
      <c r="L46" s="214"/>
      <c r="M46" s="214"/>
      <c r="N46" s="214"/>
      <c r="O46" s="214"/>
      <c r="P46" s="214"/>
      <c r="Q46" s="215"/>
      <c r="R46" s="215"/>
      <c r="S46" s="216"/>
      <c r="T46" s="217"/>
      <c r="U46" s="217"/>
      <c r="V46" s="217"/>
      <c r="W46" s="217"/>
      <c r="X46" s="217"/>
      <c r="Y46" s="217"/>
      <c r="Z46" s="217"/>
      <c r="AA46" s="217"/>
      <c r="AB46" s="217"/>
      <c r="AC46" s="217"/>
      <c r="AD46" s="217"/>
      <c r="AE46" s="219"/>
      <c r="AF46" s="234">
        <f>E46</f>
        <v>55623420</v>
      </c>
      <c r="AH46" s="236"/>
      <c r="AJ46" s="453">
        <v>55623420</v>
      </c>
      <c r="AK46" s="454">
        <f>AJ46-E46</f>
        <v>0</v>
      </c>
    </row>
    <row r="47" spans="2:37" ht="21.6" customHeight="1" x14ac:dyDescent="0.55000000000000004">
      <c r="B47" s="50" t="s">
        <v>165</v>
      </c>
      <c r="C47" s="50" t="s">
        <v>165</v>
      </c>
      <c r="D47" s="75" t="s">
        <v>877</v>
      </c>
      <c r="E47" s="77"/>
      <c r="F47" s="214"/>
      <c r="G47" s="214"/>
      <c r="H47" s="214"/>
      <c r="I47" s="214"/>
      <c r="J47" s="214"/>
      <c r="K47" s="214"/>
      <c r="L47" s="214"/>
      <c r="M47" s="214"/>
      <c r="N47" s="214"/>
      <c r="O47" s="214"/>
      <c r="P47" s="214"/>
      <c r="Q47" s="215"/>
      <c r="R47" s="215"/>
      <c r="S47" s="216"/>
      <c r="T47" s="217"/>
      <c r="U47" s="217"/>
      <c r="V47" s="217"/>
      <c r="W47" s="217"/>
      <c r="X47" s="217"/>
      <c r="Y47" s="217"/>
      <c r="Z47" s="217"/>
      <c r="AA47" s="217"/>
      <c r="AB47" s="217"/>
      <c r="AC47" s="217"/>
      <c r="AD47" s="217"/>
      <c r="AE47" s="219"/>
      <c r="AF47" s="236"/>
      <c r="AH47" s="236"/>
      <c r="AJ47" s="453"/>
      <c r="AK47" s="454">
        <f>AJ47-E47</f>
        <v>0</v>
      </c>
    </row>
    <row r="48" spans="2:37" ht="21.6" customHeight="1" thickBot="1" x14ac:dyDescent="0.6">
      <c r="B48" s="50" t="s">
        <v>122</v>
      </c>
      <c r="C48" s="50" t="s">
        <v>122</v>
      </c>
      <c r="D48" s="56" t="s">
        <v>878</v>
      </c>
      <c r="E48" s="77"/>
      <c r="F48" s="214"/>
      <c r="G48" s="214"/>
      <c r="H48" s="214"/>
      <c r="I48" s="214"/>
      <c r="J48" s="214"/>
      <c r="K48" s="214"/>
      <c r="L48" s="214"/>
      <c r="M48" s="214"/>
      <c r="N48" s="214"/>
      <c r="O48" s="214"/>
      <c r="P48" s="214"/>
      <c r="Q48" s="215"/>
      <c r="R48" s="215"/>
      <c r="S48" s="216"/>
      <c r="T48" s="217"/>
      <c r="U48" s="217"/>
      <c r="V48" s="217"/>
      <c r="W48" s="217"/>
      <c r="X48" s="217"/>
      <c r="Y48" s="217"/>
      <c r="Z48" s="217"/>
      <c r="AA48" s="217"/>
      <c r="AB48" s="217"/>
      <c r="AC48" s="217"/>
      <c r="AD48" s="217"/>
      <c r="AE48" s="219"/>
      <c r="AF48" s="236"/>
      <c r="AH48" s="236"/>
      <c r="AJ48" s="453"/>
      <c r="AK48" s="453"/>
    </row>
    <row r="49" spans="2:37" ht="21.6" customHeight="1" thickBot="1" x14ac:dyDescent="0.6">
      <c r="B49" s="51" t="s">
        <v>149</v>
      </c>
      <c r="C49" s="51" t="s">
        <v>149</v>
      </c>
      <c r="D49" s="57" t="s">
        <v>879</v>
      </c>
      <c r="E49" s="77">
        <f>-(E44+E45+E46+E47)*10%</f>
        <v>-5738013.5</v>
      </c>
      <c r="F49" s="214"/>
      <c r="G49" s="214"/>
      <c r="H49" s="214"/>
      <c r="I49" s="214"/>
      <c r="J49" s="214"/>
      <c r="K49" s="214"/>
      <c r="L49" s="214"/>
      <c r="M49" s="214"/>
      <c r="N49" s="214"/>
      <c r="O49" s="214"/>
      <c r="P49" s="214"/>
      <c r="Q49" s="215"/>
      <c r="R49" s="215"/>
      <c r="S49" s="215"/>
      <c r="T49" s="53"/>
      <c r="U49" s="53"/>
      <c r="V49" s="53"/>
      <c r="W49" s="53"/>
      <c r="X49" s="53"/>
      <c r="Y49" s="53"/>
      <c r="Z49" s="53"/>
      <c r="AA49" s="53"/>
      <c r="AB49" s="53"/>
      <c r="AC49" s="53"/>
      <c r="AD49" s="53"/>
      <c r="AE49" s="222"/>
      <c r="AF49" s="117">
        <f>-(AF44+AF45+AF46+AF47)*10%</f>
        <v>-5738013.5</v>
      </c>
      <c r="AH49" s="237"/>
      <c r="AJ49" s="453"/>
      <c r="AK49" s="453"/>
    </row>
    <row r="50" spans="2:37" ht="35.450000000000003" customHeight="1" thickBot="1" x14ac:dyDescent="0.4">
      <c r="B50" s="202" t="s">
        <v>237</v>
      </c>
      <c r="C50" s="202" t="s">
        <v>237</v>
      </c>
      <c r="D50" s="81" t="s">
        <v>880</v>
      </c>
      <c r="E50" s="82">
        <f>SUM(E44:E49)</f>
        <v>51642121.5</v>
      </c>
      <c r="AF50" s="117">
        <f>SUM(AF44:AF49)</f>
        <v>51642121.5</v>
      </c>
      <c r="AH50" s="117">
        <f>SUM(AH44:AH49)</f>
        <v>1756715</v>
      </c>
      <c r="AJ50" s="453">
        <f>SUM(AJ44:AJ49)</f>
        <v>57380135</v>
      </c>
      <c r="AK50" s="453">
        <f>SUM(AK44:AK49)</f>
        <v>0</v>
      </c>
    </row>
    <row r="51" spans="2:37" ht="21.75" thickBot="1" x14ac:dyDescent="0.4">
      <c r="B51" s="202" t="s">
        <v>237</v>
      </c>
      <c r="C51" s="202" t="s">
        <v>237</v>
      </c>
      <c r="D51" s="81" t="s">
        <v>2017</v>
      </c>
      <c r="E51" s="82">
        <f>E50-E49-E48</f>
        <v>57380135</v>
      </c>
      <c r="AF51" s="117">
        <f>AF50-AF49-AF48</f>
        <v>57380135</v>
      </c>
    </row>
    <row r="52" spans="2:37" ht="13.5" thickBot="1" x14ac:dyDescent="0.25"/>
    <row r="53" spans="2:37" ht="21.6" customHeight="1" thickBot="1" x14ac:dyDescent="0.6">
      <c r="B53" s="49" t="s">
        <v>174</v>
      </c>
      <c r="C53" s="233" t="s">
        <v>856</v>
      </c>
      <c r="D53" s="74" t="s">
        <v>1978</v>
      </c>
      <c r="E53" s="79">
        <v>0</v>
      </c>
      <c r="F53" s="238"/>
      <c r="G53" s="36"/>
      <c r="H53" s="36"/>
      <c r="I53" s="36"/>
      <c r="J53" s="36"/>
      <c r="K53" s="36"/>
      <c r="L53" s="36"/>
      <c r="M53" s="36"/>
      <c r="N53" s="36"/>
      <c r="O53" s="36"/>
      <c r="P53" s="36">
        <v>550000000</v>
      </c>
      <c r="Q53" s="37">
        <f>SUM(F53:P53)</f>
        <v>550000000</v>
      </c>
      <c r="R53" s="115">
        <f t="shared" ref="R53:R54" si="45">IF(Q53&gt;S53,0,S53-Q53)</f>
        <v>0</v>
      </c>
      <c r="S53" s="38">
        <f>E53</f>
        <v>0</v>
      </c>
      <c r="T53" s="34">
        <v>0</v>
      </c>
      <c r="U53" s="33">
        <v>0</v>
      </c>
      <c r="V53" s="33">
        <v>0.94</v>
      </c>
      <c r="W53" s="33">
        <v>0.94</v>
      </c>
      <c r="X53" s="33">
        <f>1-0.12</f>
        <v>0.88</v>
      </c>
      <c r="Y53" s="33">
        <f>1-0.15</f>
        <v>0.85</v>
      </c>
      <c r="Z53" s="33">
        <f>1-0.25</f>
        <v>0.75</v>
      </c>
      <c r="AA53" s="33">
        <f>1-0.15</f>
        <v>0.85</v>
      </c>
      <c r="AB53" s="33">
        <f>1-0.25</f>
        <v>0.75</v>
      </c>
      <c r="AC53" s="33">
        <f>1-0.15</f>
        <v>0.85</v>
      </c>
      <c r="AD53" s="35">
        <f>1-0.3</f>
        <v>0.7</v>
      </c>
      <c r="AE53" s="239">
        <f>IF(S53&gt;Q53,(Q53*0.7),S53*0.7)</f>
        <v>0</v>
      </c>
      <c r="AF53" s="73">
        <f>IF(F53&gt;0,S53-F53,E53-AE53)</f>
        <v>0</v>
      </c>
      <c r="AG53" s="40">
        <v>100</v>
      </c>
      <c r="AH53" s="73">
        <f>(AF53*AG53)/100</f>
        <v>0</v>
      </c>
      <c r="AJ53" s="453">
        <v>0</v>
      </c>
      <c r="AK53" s="454">
        <f>AJ53-E53</f>
        <v>0</v>
      </c>
    </row>
    <row r="54" spans="2:37" ht="21.6" customHeight="1" thickBot="1" x14ac:dyDescent="0.6">
      <c r="B54" s="51" t="s">
        <v>175</v>
      </c>
      <c r="C54" s="198" t="s">
        <v>858</v>
      </c>
      <c r="D54" s="76" t="s">
        <v>1979</v>
      </c>
      <c r="E54" s="77">
        <v>0</v>
      </c>
      <c r="F54" s="238"/>
      <c r="G54" s="36"/>
      <c r="H54" s="36"/>
      <c r="I54" s="36"/>
      <c r="J54" s="36">
        <v>350000000</v>
      </c>
      <c r="K54" s="36"/>
      <c r="L54" s="36"/>
      <c r="M54" s="36"/>
      <c r="N54" s="36"/>
      <c r="O54" s="36"/>
      <c r="P54" s="36"/>
      <c r="Q54" s="37">
        <f t="shared" ref="Q54" si="46">SUM(F54:P54)</f>
        <v>350000000</v>
      </c>
      <c r="R54" s="115">
        <f t="shared" si="45"/>
        <v>0</v>
      </c>
      <c r="S54" s="38">
        <f t="shared" ref="S54" si="47">E54</f>
        <v>0</v>
      </c>
      <c r="T54" s="34">
        <v>0</v>
      </c>
      <c r="U54" s="33">
        <v>0</v>
      </c>
      <c r="V54" s="33">
        <v>0.94</v>
      </c>
      <c r="W54" s="33">
        <v>0.94</v>
      </c>
      <c r="X54" s="33">
        <f t="shared" ref="X54" si="48">1-0.12</f>
        <v>0.88</v>
      </c>
      <c r="Y54" s="33">
        <f t="shared" ref="Y54" si="49">1-0.15</f>
        <v>0.85</v>
      </c>
      <c r="Z54" s="33">
        <f t="shared" ref="Z54" si="50">1-0.25</f>
        <v>0.75</v>
      </c>
      <c r="AA54" s="33">
        <f t="shared" ref="AA54" si="51">1-0.15</f>
        <v>0.85</v>
      </c>
      <c r="AB54" s="33">
        <f t="shared" ref="AB54" si="52">1-0.25</f>
        <v>0.75</v>
      </c>
      <c r="AC54" s="33">
        <f t="shared" ref="AC54" si="53">1-0.15</f>
        <v>0.85</v>
      </c>
      <c r="AD54" s="35">
        <f t="shared" ref="AD54" si="54">1-0.3</f>
        <v>0.7</v>
      </c>
      <c r="AE54" s="72">
        <f>IF(S54&gt;Q54,(Q54*0.88),S54*0.88)</f>
        <v>0</v>
      </c>
      <c r="AF54" s="117">
        <f>IF(F54&gt;0,S54-F54,E54-AE54)</f>
        <v>0</v>
      </c>
      <c r="AG54" s="41">
        <v>100</v>
      </c>
      <c r="AH54" s="117">
        <f t="shared" ref="AH54" si="55">(AF54*AG54)/100</f>
        <v>0</v>
      </c>
      <c r="AJ54" s="453">
        <v>0</v>
      </c>
      <c r="AK54" s="454">
        <f>AJ54-E54</f>
        <v>0</v>
      </c>
    </row>
    <row r="55" spans="2:37" ht="21.6" customHeight="1" x14ac:dyDescent="0.55000000000000004">
      <c r="B55" s="49" t="s">
        <v>121</v>
      </c>
      <c r="C55" s="49" t="s">
        <v>121</v>
      </c>
      <c r="D55" s="74" t="s">
        <v>881</v>
      </c>
      <c r="E55" s="77"/>
      <c r="F55" s="214"/>
      <c r="G55" s="214"/>
      <c r="H55" s="214"/>
      <c r="I55" s="214"/>
      <c r="J55" s="214"/>
      <c r="K55" s="214"/>
      <c r="L55" s="214"/>
      <c r="M55" s="214"/>
      <c r="N55" s="214"/>
      <c r="O55" s="214"/>
      <c r="P55" s="214"/>
      <c r="Q55" s="215"/>
      <c r="R55" s="215"/>
      <c r="S55" s="216"/>
      <c r="T55" s="217"/>
      <c r="U55" s="217"/>
      <c r="V55" s="217"/>
      <c r="W55" s="217"/>
      <c r="X55" s="217"/>
      <c r="Y55" s="217"/>
      <c r="Z55" s="217"/>
      <c r="AA55" s="217"/>
      <c r="AB55" s="217"/>
      <c r="AC55" s="217"/>
      <c r="AD55" s="217"/>
      <c r="AE55" s="219"/>
      <c r="AF55" s="517">
        <f>E55</f>
        <v>0</v>
      </c>
      <c r="AH55" s="236"/>
      <c r="AJ55" s="453">
        <v>0</v>
      </c>
      <c r="AK55" s="454">
        <f>AJ55-E55</f>
        <v>0</v>
      </c>
    </row>
    <row r="56" spans="2:37" ht="21.6" customHeight="1" x14ac:dyDescent="0.55000000000000004">
      <c r="B56" s="50" t="s">
        <v>165</v>
      </c>
      <c r="C56" s="50" t="s">
        <v>165</v>
      </c>
      <c r="D56" s="75" t="s">
        <v>882</v>
      </c>
      <c r="E56" s="77"/>
      <c r="F56" s="214"/>
      <c r="G56" s="214"/>
      <c r="H56" s="214"/>
      <c r="I56" s="214"/>
      <c r="J56" s="214"/>
      <c r="K56" s="214"/>
      <c r="L56" s="214"/>
      <c r="M56" s="214"/>
      <c r="N56" s="214"/>
      <c r="O56" s="214"/>
      <c r="P56" s="214"/>
      <c r="Q56" s="215"/>
      <c r="R56" s="215"/>
      <c r="S56" s="216"/>
      <c r="T56" s="217"/>
      <c r="U56" s="217"/>
      <c r="V56" s="217"/>
      <c r="W56" s="217"/>
      <c r="X56" s="217"/>
      <c r="Y56" s="217"/>
      <c r="Z56" s="217"/>
      <c r="AA56" s="217"/>
      <c r="AB56" s="217"/>
      <c r="AC56" s="217"/>
      <c r="AD56" s="217"/>
      <c r="AE56" s="219"/>
      <c r="AF56" s="236"/>
      <c r="AH56" s="236"/>
      <c r="AJ56" s="453"/>
      <c r="AK56" s="454">
        <f>AJ56-E56</f>
        <v>0</v>
      </c>
    </row>
    <row r="57" spans="2:37" ht="21.6" customHeight="1" thickBot="1" x14ac:dyDescent="0.6">
      <c r="B57" s="50" t="s">
        <v>122</v>
      </c>
      <c r="C57" s="50" t="s">
        <v>122</v>
      </c>
      <c r="D57" s="56" t="s">
        <v>883</v>
      </c>
      <c r="E57" s="77"/>
      <c r="F57" s="214"/>
      <c r="G57" s="214"/>
      <c r="H57" s="214"/>
      <c r="I57" s="214"/>
      <c r="J57" s="214"/>
      <c r="K57" s="214"/>
      <c r="L57" s="214"/>
      <c r="M57" s="214"/>
      <c r="N57" s="214"/>
      <c r="O57" s="214"/>
      <c r="P57" s="214"/>
      <c r="Q57" s="215"/>
      <c r="R57" s="215"/>
      <c r="S57" s="216"/>
      <c r="T57" s="217"/>
      <c r="U57" s="217"/>
      <c r="V57" s="217"/>
      <c r="W57" s="217"/>
      <c r="X57" s="217"/>
      <c r="Y57" s="217"/>
      <c r="Z57" s="217"/>
      <c r="AA57" s="217"/>
      <c r="AB57" s="217"/>
      <c r="AC57" s="217"/>
      <c r="AD57" s="217"/>
      <c r="AE57" s="219"/>
      <c r="AF57" s="236"/>
      <c r="AH57" s="236"/>
      <c r="AJ57" s="453"/>
      <c r="AK57" s="453"/>
    </row>
    <row r="58" spans="2:37" ht="21.6" customHeight="1" thickBot="1" x14ac:dyDescent="0.6">
      <c r="B58" s="51" t="s">
        <v>149</v>
      </c>
      <c r="C58" s="51" t="s">
        <v>149</v>
      </c>
      <c r="D58" s="57" t="s">
        <v>884</v>
      </c>
      <c r="E58" s="77">
        <f>-(E53+E54+E55+E56)*10%</f>
        <v>0</v>
      </c>
      <c r="F58" s="214"/>
      <c r="G58" s="214"/>
      <c r="H58" s="214"/>
      <c r="I58" s="214"/>
      <c r="J58" s="214"/>
      <c r="K58" s="214"/>
      <c r="L58" s="214"/>
      <c r="M58" s="214"/>
      <c r="N58" s="214"/>
      <c r="O58" s="214"/>
      <c r="P58" s="214"/>
      <c r="Q58" s="215"/>
      <c r="R58" s="215"/>
      <c r="S58" s="215"/>
      <c r="T58" s="53"/>
      <c r="U58" s="53"/>
      <c r="V58" s="53"/>
      <c r="W58" s="53"/>
      <c r="X58" s="53"/>
      <c r="Y58" s="53"/>
      <c r="Z58" s="53"/>
      <c r="AA58" s="53"/>
      <c r="AB58" s="53"/>
      <c r="AC58" s="53"/>
      <c r="AD58" s="53"/>
      <c r="AE58" s="222"/>
      <c r="AF58" s="117">
        <f>-(AF53+AF54+AF55+AF56)*10%</f>
        <v>0</v>
      </c>
      <c r="AH58" s="237"/>
      <c r="AJ58" s="453"/>
      <c r="AK58" s="453"/>
    </row>
    <row r="59" spans="2:37" ht="35.450000000000003" customHeight="1" thickBot="1" x14ac:dyDescent="0.4">
      <c r="B59" s="202" t="s">
        <v>237</v>
      </c>
      <c r="C59" s="202" t="s">
        <v>237</v>
      </c>
      <c r="D59" s="81" t="s">
        <v>885</v>
      </c>
      <c r="E59" s="82">
        <f>SUM(E53:E58)</f>
        <v>0</v>
      </c>
      <c r="AF59" s="117">
        <f>SUM(AF53:AF58)</f>
        <v>0</v>
      </c>
      <c r="AH59" s="117">
        <f>SUM(AH53:AH58)</f>
        <v>0</v>
      </c>
      <c r="AJ59" s="453">
        <f>SUM(AJ53:AJ58)</f>
        <v>0</v>
      </c>
      <c r="AK59" s="453">
        <f>SUM(AK53:AK58)</f>
        <v>0</v>
      </c>
    </row>
    <row r="60" spans="2:37" ht="21.75" thickBot="1" x14ac:dyDescent="0.4">
      <c r="B60" s="202" t="s">
        <v>237</v>
      </c>
      <c r="C60" s="202" t="s">
        <v>237</v>
      </c>
      <c r="D60" s="81" t="s">
        <v>2018</v>
      </c>
      <c r="E60" s="82">
        <f>E59-E58-E57</f>
        <v>0</v>
      </c>
      <c r="AF60" s="117">
        <f>AF59-AF58-AF57</f>
        <v>0</v>
      </c>
    </row>
    <row r="61" spans="2:37" ht="13.5" thickBot="1" x14ac:dyDescent="0.25"/>
    <row r="62" spans="2:37" ht="21.6" customHeight="1" thickBot="1" x14ac:dyDescent="0.6">
      <c r="B62" s="49" t="s">
        <v>180</v>
      </c>
      <c r="C62" s="233" t="s">
        <v>856</v>
      </c>
      <c r="D62" s="138" t="s">
        <v>1980</v>
      </c>
      <c r="E62" s="46">
        <v>7200000000</v>
      </c>
      <c r="F62" s="39"/>
      <c r="G62" s="36"/>
      <c r="H62" s="36"/>
      <c r="I62" s="36"/>
      <c r="J62" s="36"/>
      <c r="K62" s="36"/>
      <c r="L62" s="36"/>
      <c r="M62" s="36"/>
      <c r="N62" s="36"/>
      <c r="O62" s="36"/>
      <c r="P62" s="36">
        <v>550000000</v>
      </c>
      <c r="Q62" s="37">
        <f>SUM(F62:P62)</f>
        <v>550000000</v>
      </c>
      <c r="R62" s="115">
        <f t="shared" ref="R62:R63" si="56">IF(Q62&gt;S62,0,S62-Q62)</f>
        <v>6650000000</v>
      </c>
      <c r="S62" s="38">
        <f>E62</f>
        <v>7200000000</v>
      </c>
      <c r="T62" s="34">
        <v>0</v>
      </c>
      <c r="U62" s="33">
        <v>0</v>
      </c>
      <c r="V62" s="33">
        <v>0.94</v>
      </c>
      <c r="W62" s="33">
        <v>0.94</v>
      </c>
      <c r="X62" s="33">
        <f>1-0.12</f>
        <v>0.88</v>
      </c>
      <c r="Y62" s="33">
        <f>1-0.15</f>
        <v>0.85</v>
      </c>
      <c r="Z62" s="33">
        <f>1-0.25</f>
        <v>0.75</v>
      </c>
      <c r="AA62" s="33">
        <f>1-0.15</f>
        <v>0.85</v>
      </c>
      <c r="AB62" s="33">
        <f>1-0.25</f>
        <v>0.75</v>
      </c>
      <c r="AC62" s="33">
        <f>1-0.15</f>
        <v>0.85</v>
      </c>
      <c r="AD62" s="35">
        <f>1-0.3</f>
        <v>0.7</v>
      </c>
      <c r="AE62" s="239">
        <v>0</v>
      </c>
      <c r="AF62" s="73">
        <v>7200000000</v>
      </c>
      <c r="AG62" s="40">
        <v>100</v>
      </c>
      <c r="AH62" s="73">
        <f>(AF62*AG62)/100</f>
        <v>7200000000</v>
      </c>
      <c r="AJ62" s="453">
        <v>54427556899</v>
      </c>
      <c r="AK62" s="454">
        <f>AJ62-(E64+E62)</f>
        <v>0</v>
      </c>
    </row>
    <row r="63" spans="2:37" ht="21.6" customHeight="1" x14ac:dyDescent="0.55000000000000004">
      <c r="B63" s="50" t="s">
        <v>181</v>
      </c>
      <c r="C63" s="196" t="s">
        <v>858</v>
      </c>
      <c r="D63" s="249" t="s">
        <v>1981</v>
      </c>
      <c r="E63" s="55">
        <f>1649063268890-325527515304</f>
        <v>1323535753586</v>
      </c>
      <c r="F63" s="39"/>
      <c r="G63" s="36"/>
      <c r="H63" s="36"/>
      <c r="I63" s="36"/>
      <c r="J63" s="36">
        <v>350000000</v>
      </c>
      <c r="K63" s="36"/>
      <c r="L63" s="36"/>
      <c r="M63" s="36"/>
      <c r="N63" s="36"/>
      <c r="O63" s="36"/>
      <c r="P63" s="36"/>
      <c r="Q63" s="37">
        <f t="shared" ref="Q63" si="57">SUM(F63:P63)</f>
        <v>350000000</v>
      </c>
      <c r="R63" s="115">
        <f t="shared" si="56"/>
        <v>1323185753586</v>
      </c>
      <c r="S63" s="38">
        <f t="shared" ref="S63" si="58">E63</f>
        <v>1323535753586</v>
      </c>
      <c r="T63" s="34">
        <v>0</v>
      </c>
      <c r="U63" s="33">
        <v>0</v>
      </c>
      <c r="V63" s="33">
        <v>0.94</v>
      </c>
      <c r="W63" s="33">
        <v>0.94</v>
      </c>
      <c r="X63" s="33">
        <f t="shared" ref="X63" si="59">1-0.12</f>
        <v>0.88</v>
      </c>
      <c r="Y63" s="33">
        <f t="shared" ref="Y63" si="60">1-0.15</f>
        <v>0.85</v>
      </c>
      <c r="Z63" s="33">
        <f t="shared" ref="Z63" si="61">1-0.25</f>
        <v>0.75</v>
      </c>
      <c r="AA63" s="33">
        <f t="shared" ref="AA63" si="62">1-0.15</f>
        <v>0.85</v>
      </c>
      <c r="AB63" s="33">
        <f t="shared" ref="AB63" si="63">1-0.25</f>
        <v>0.75</v>
      </c>
      <c r="AC63" s="33">
        <f t="shared" ref="AC63" si="64">1-0.15</f>
        <v>0.85</v>
      </c>
      <c r="AD63" s="35">
        <f t="shared" ref="AD63" si="65">1-0.3</f>
        <v>0.7</v>
      </c>
      <c r="AE63" s="72">
        <v>1255435100697.1997</v>
      </c>
      <c r="AF63" s="117">
        <f>1235198208550.4-325527515304</f>
        <v>909670693246.3999</v>
      </c>
      <c r="AG63" s="41">
        <v>100</v>
      </c>
      <c r="AH63" s="117">
        <f t="shared" ref="AH63" si="66">(AF63*AG63)/100</f>
        <v>909670693246.3999</v>
      </c>
      <c r="AJ63" s="453">
        <v>1603092885889</v>
      </c>
      <c r="AK63" s="454">
        <f>AJ63-(E63+E65)</f>
        <v>0</v>
      </c>
    </row>
    <row r="64" spans="2:37" ht="21.6" customHeight="1" x14ac:dyDescent="0.55000000000000004">
      <c r="B64" s="50" t="s">
        <v>176</v>
      </c>
      <c r="C64" s="196" t="s">
        <v>856</v>
      </c>
      <c r="D64" s="249" t="s">
        <v>1963</v>
      </c>
      <c r="E64" s="55">
        <f>35461682210+11765874689</f>
        <v>47227556899</v>
      </c>
      <c r="F64" s="214"/>
      <c r="G64" s="214"/>
      <c r="H64" s="214"/>
      <c r="I64" s="214"/>
      <c r="J64" s="214"/>
      <c r="K64" s="214"/>
      <c r="L64" s="214"/>
      <c r="M64" s="214"/>
      <c r="N64" s="214"/>
      <c r="O64" s="214"/>
      <c r="P64" s="214"/>
      <c r="Q64" s="215"/>
      <c r="R64" s="216"/>
      <c r="S64" s="216"/>
      <c r="T64" s="217"/>
      <c r="U64" s="217"/>
      <c r="V64" s="217"/>
      <c r="W64" s="217"/>
      <c r="X64" s="217"/>
      <c r="Y64" s="217"/>
      <c r="Z64" s="217"/>
      <c r="AA64" s="217"/>
      <c r="AB64" s="217"/>
      <c r="AC64" s="217"/>
      <c r="AD64" s="217"/>
      <c r="AE64" s="218">
        <v>70133022400</v>
      </c>
      <c r="AF64" s="515">
        <f>9735528018+11765874689</f>
        <v>21501402707</v>
      </c>
      <c r="AG64" s="511"/>
      <c r="AH64" s="515"/>
      <c r="AJ64" s="453"/>
      <c r="AK64" s="454"/>
    </row>
    <row r="65" spans="2:37" ht="21.6" customHeight="1" thickBot="1" x14ac:dyDescent="0.6">
      <c r="B65" s="51" t="s">
        <v>1272</v>
      </c>
      <c r="C65" s="198" t="s">
        <v>858</v>
      </c>
      <c r="D65" s="143" t="s">
        <v>1964</v>
      </c>
      <c r="E65" s="47">
        <v>279557132303</v>
      </c>
      <c r="F65" s="214"/>
      <c r="G65" s="214"/>
      <c r="H65" s="214"/>
      <c r="I65" s="214"/>
      <c r="J65" s="214"/>
      <c r="K65" s="214"/>
      <c r="L65" s="214"/>
      <c r="M65" s="214"/>
      <c r="N65" s="214"/>
      <c r="O65" s="214"/>
      <c r="P65" s="214"/>
      <c r="Q65" s="215"/>
      <c r="R65" s="216"/>
      <c r="S65" s="216"/>
      <c r="T65" s="217"/>
      <c r="U65" s="217"/>
      <c r="V65" s="217"/>
      <c r="W65" s="217"/>
      <c r="X65" s="217"/>
      <c r="Y65" s="217"/>
      <c r="Z65" s="217"/>
      <c r="AA65" s="217"/>
      <c r="AB65" s="217"/>
      <c r="AC65" s="217"/>
      <c r="AD65" s="217"/>
      <c r="AE65" s="218">
        <v>178300872860.60001</v>
      </c>
      <c r="AF65" s="515">
        <v>144380080908</v>
      </c>
      <c r="AG65" s="511"/>
      <c r="AH65" s="515"/>
      <c r="AJ65" s="453"/>
      <c r="AK65" s="454"/>
    </row>
    <row r="66" spans="2:37" ht="21.6" customHeight="1" x14ac:dyDescent="0.55000000000000004">
      <c r="B66" s="129" t="s">
        <v>121</v>
      </c>
      <c r="C66" s="129" t="s">
        <v>121</v>
      </c>
      <c r="D66" s="512" t="s">
        <v>886</v>
      </c>
      <c r="E66" s="123">
        <f>562463070579+7175436155</f>
        <v>569638506734</v>
      </c>
      <c r="F66" s="214"/>
      <c r="G66" s="214"/>
      <c r="H66" s="214"/>
      <c r="I66" s="214"/>
      <c r="J66" s="214"/>
      <c r="K66" s="214"/>
      <c r="L66" s="214"/>
      <c r="M66" s="214"/>
      <c r="N66" s="214"/>
      <c r="O66" s="214"/>
      <c r="P66" s="214"/>
      <c r="Q66" s="215"/>
      <c r="R66" s="215"/>
      <c r="S66" s="216"/>
      <c r="T66" s="217"/>
      <c r="U66" s="217"/>
      <c r="V66" s="217"/>
      <c r="W66" s="217"/>
      <c r="X66" s="217"/>
      <c r="Y66" s="217"/>
      <c r="Z66" s="217"/>
      <c r="AA66" s="217"/>
      <c r="AB66" s="217"/>
      <c r="AC66" s="217"/>
      <c r="AD66" s="217"/>
      <c r="AE66" s="219"/>
      <c r="AF66" s="234">
        <f>E66</f>
        <v>569638506734</v>
      </c>
      <c r="AH66" s="236"/>
      <c r="AJ66" s="453">
        <v>569638506734</v>
      </c>
      <c r="AK66" s="454">
        <f>AJ66-E66</f>
        <v>0</v>
      </c>
    </row>
    <row r="67" spans="2:37" ht="21.6" customHeight="1" x14ac:dyDescent="0.55000000000000004">
      <c r="B67" s="50" t="s">
        <v>165</v>
      </c>
      <c r="C67" s="50" t="s">
        <v>165</v>
      </c>
      <c r="D67" s="75" t="s">
        <v>887</v>
      </c>
      <c r="E67" s="77"/>
      <c r="F67" s="214"/>
      <c r="G67" s="214"/>
      <c r="H67" s="214"/>
      <c r="I67" s="214"/>
      <c r="J67" s="214"/>
      <c r="K67" s="214"/>
      <c r="L67" s="214"/>
      <c r="M67" s="214"/>
      <c r="N67" s="214"/>
      <c r="O67" s="214"/>
      <c r="P67" s="214"/>
      <c r="Q67" s="215"/>
      <c r="R67" s="215"/>
      <c r="S67" s="216"/>
      <c r="T67" s="217"/>
      <c r="U67" s="217"/>
      <c r="V67" s="217"/>
      <c r="W67" s="217"/>
      <c r="X67" s="217"/>
      <c r="Y67" s="217"/>
      <c r="Z67" s="217"/>
      <c r="AA67" s="217"/>
      <c r="AB67" s="217"/>
      <c r="AC67" s="217"/>
      <c r="AD67" s="217"/>
      <c r="AE67" s="219"/>
      <c r="AF67" s="236"/>
      <c r="AH67" s="236"/>
      <c r="AJ67" s="453"/>
      <c r="AK67" s="454">
        <f>AJ67-E67</f>
        <v>0</v>
      </c>
    </row>
    <row r="68" spans="2:37" ht="21.6" customHeight="1" thickBot="1" x14ac:dyDescent="0.6">
      <c r="B68" s="50" t="s">
        <v>122</v>
      </c>
      <c r="C68" s="50" t="s">
        <v>122</v>
      </c>
      <c r="D68" s="56" t="s">
        <v>888</v>
      </c>
      <c r="E68" s="77"/>
      <c r="F68" s="214"/>
      <c r="G68" s="214"/>
      <c r="H68" s="214"/>
      <c r="I68" s="214"/>
      <c r="J68" s="214"/>
      <c r="K68" s="214"/>
      <c r="L68" s="214"/>
      <c r="M68" s="214"/>
      <c r="N68" s="214"/>
      <c r="O68" s="214"/>
      <c r="P68" s="214"/>
      <c r="Q68" s="215"/>
      <c r="R68" s="215"/>
      <c r="S68" s="216"/>
      <c r="T68" s="217"/>
      <c r="U68" s="217"/>
      <c r="V68" s="217"/>
      <c r="W68" s="217"/>
      <c r="X68" s="217"/>
      <c r="Y68" s="217"/>
      <c r="Z68" s="217"/>
      <c r="AA68" s="217"/>
      <c r="AB68" s="217"/>
      <c r="AC68" s="217"/>
      <c r="AD68" s="217"/>
      <c r="AE68" s="219"/>
      <c r="AF68" s="236"/>
      <c r="AH68" s="236"/>
      <c r="AJ68" s="453"/>
      <c r="AK68" s="453"/>
    </row>
    <row r="69" spans="2:37" ht="21.6" customHeight="1" thickBot="1" x14ac:dyDescent="0.6">
      <c r="B69" s="51" t="s">
        <v>149</v>
      </c>
      <c r="C69" s="51" t="s">
        <v>149</v>
      </c>
      <c r="D69" s="57" t="s">
        <v>889</v>
      </c>
      <c r="E69" s="77">
        <f>-(E62+E63+E64+E65+E66+E67)*10%</f>
        <v>-222715894952.20001</v>
      </c>
      <c r="F69" s="214"/>
      <c r="G69" s="214"/>
      <c r="H69" s="214"/>
      <c r="I69" s="214"/>
      <c r="J69" s="214"/>
      <c r="K69" s="214"/>
      <c r="L69" s="214"/>
      <c r="M69" s="214"/>
      <c r="N69" s="214"/>
      <c r="O69" s="214"/>
      <c r="P69" s="214"/>
      <c r="Q69" s="215"/>
      <c r="R69" s="215"/>
      <c r="S69" s="215"/>
      <c r="T69" s="53"/>
      <c r="U69" s="53"/>
      <c r="V69" s="53"/>
      <c r="W69" s="53"/>
      <c r="X69" s="53"/>
      <c r="Y69" s="53"/>
      <c r="Z69" s="53"/>
      <c r="AA69" s="53"/>
      <c r="AB69" s="53"/>
      <c r="AC69" s="53"/>
      <c r="AD69" s="53"/>
      <c r="AE69" s="222"/>
      <c r="AF69" s="117">
        <f>-(AF62+AF63+AF64+AF65+AF66+AF67)*10%</f>
        <v>-165239068359.54001</v>
      </c>
      <c r="AH69" s="237"/>
      <c r="AJ69" s="453"/>
      <c r="AK69" s="453"/>
    </row>
    <row r="70" spans="2:37" ht="35.450000000000003" customHeight="1" thickBot="1" x14ac:dyDescent="0.4">
      <c r="B70" s="202" t="s">
        <v>237</v>
      </c>
      <c r="C70" s="202" t="s">
        <v>237</v>
      </c>
      <c r="D70" s="81" t="s">
        <v>890</v>
      </c>
      <c r="E70" s="82">
        <f>SUM(E62:E69)</f>
        <v>2004443054569.8</v>
      </c>
      <c r="AF70" s="117">
        <f>SUM(AF62:AF69)</f>
        <v>1487151615235.8599</v>
      </c>
      <c r="AH70" s="117">
        <f>SUM(AH62:AH69)</f>
        <v>916870693246.3999</v>
      </c>
      <c r="AJ70" s="453">
        <f>SUM(AJ62:AJ69)</f>
        <v>2227158949522</v>
      </c>
      <c r="AK70" s="453">
        <f>SUM(AK62:AK69)</f>
        <v>0</v>
      </c>
    </row>
    <row r="71" spans="2:37" ht="21.75" thickBot="1" x14ac:dyDescent="0.4">
      <c r="B71" s="202" t="s">
        <v>237</v>
      </c>
      <c r="C71" s="202" t="s">
        <v>237</v>
      </c>
      <c r="D71" s="81" t="s">
        <v>2019</v>
      </c>
      <c r="E71" s="82">
        <f>E70-E69-E68</f>
        <v>2227158949522</v>
      </c>
      <c r="AF71" s="117">
        <f>AF70-AF69-AF68</f>
        <v>1652390683595.3999</v>
      </c>
    </row>
    <row r="72" spans="2:37" ht="13.5" thickBot="1" x14ac:dyDescent="0.25"/>
    <row r="73" spans="2:37" ht="21.6" customHeight="1" thickBot="1" x14ac:dyDescent="0.6">
      <c r="B73" s="49" t="s">
        <v>710</v>
      </c>
      <c r="C73" s="233" t="s">
        <v>856</v>
      </c>
      <c r="D73" s="74" t="s">
        <v>1982</v>
      </c>
      <c r="E73" s="79"/>
      <c r="F73" s="238"/>
      <c r="G73" s="36"/>
      <c r="H73" s="36"/>
      <c r="I73" s="36"/>
      <c r="J73" s="36"/>
      <c r="K73" s="36"/>
      <c r="L73" s="36"/>
      <c r="M73" s="36"/>
      <c r="N73" s="36"/>
      <c r="O73" s="36"/>
      <c r="P73" s="36">
        <v>550000000</v>
      </c>
      <c r="Q73" s="37">
        <f>SUM(F73:P73)</f>
        <v>550000000</v>
      </c>
      <c r="R73" s="115">
        <f t="shared" ref="R73:R74" si="67">IF(Q73&gt;S73,0,S73-Q73)</f>
        <v>0</v>
      </c>
      <c r="S73" s="38">
        <f>E73</f>
        <v>0</v>
      </c>
      <c r="T73" s="34">
        <v>0</v>
      </c>
      <c r="U73" s="33">
        <v>0</v>
      </c>
      <c r="V73" s="33">
        <v>0.94</v>
      </c>
      <c r="W73" s="33">
        <v>0.94</v>
      </c>
      <c r="X73" s="33">
        <f>1-0.12</f>
        <v>0.88</v>
      </c>
      <c r="Y73" s="33">
        <f>1-0.15</f>
        <v>0.85</v>
      </c>
      <c r="Z73" s="33">
        <f>1-0.25</f>
        <v>0.75</v>
      </c>
      <c r="AA73" s="33">
        <f>1-0.15</f>
        <v>0.85</v>
      </c>
      <c r="AB73" s="33">
        <f>1-0.25</f>
        <v>0.75</v>
      </c>
      <c r="AC73" s="33">
        <f>1-0.15</f>
        <v>0.85</v>
      </c>
      <c r="AD73" s="35">
        <f>1-0.3</f>
        <v>0.7</v>
      </c>
      <c r="AE73" s="239">
        <f>IF(S73&gt;Q73,(Q73*0.7),S73*0.7)</f>
        <v>0</v>
      </c>
      <c r="AF73" s="73">
        <f>IF(F73&gt;0,S73-F73,E73-AE73)</f>
        <v>0</v>
      </c>
      <c r="AG73" s="40">
        <v>100</v>
      </c>
      <c r="AH73" s="73">
        <f>(AF73*AG73)/100</f>
        <v>0</v>
      </c>
      <c r="AJ73" s="453">
        <v>0</v>
      </c>
      <c r="AK73" s="454">
        <f>AJ73-E73</f>
        <v>0</v>
      </c>
    </row>
    <row r="74" spans="2:37" ht="21.6" customHeight="1" thickBot="1" x14ac:dyDescent="0.6">
      <c r="B74" s="51" t="s">
        <v>711</v>
      </c>
      <c r="C74" s="198" t="s">
        <v>858</v>
      </c>
      <c r="D74" s="76" t="s">
        <v>1983</v>
      </c>
      <c r="E74" s="77">
        <f>61931869001-17250205433</f>
        <v>44681663568</v>
      </c>
      <c r="F74" s="238"/>
      <c r="G74" s="36"/>
      <c r="H74" s="36"/>
      <c r="I74" s="36"/>
      <c r="J74" s="36">
        <v>350000000</v>
      </c>
      <c r="K74" s="36"/>
      <c r="L74" s="36"/>
      <c r="M74" s="36"/>
      <c r="N74" s="36"/>
      <c r="O74" s="36"/>
      <c r="P74" s="36"/>
      <c r="Q74" s="37">
        <f t="shared" ref="Q74" si="68">SUM(F74:P74)</f>
        <v>350000000</v>
      </c>
      <c r="R74" s="115">
        <f t="shared" si="67"/>
        <v>44331663568</v>
      </c>
      <c r="S74" s="38">
        <f t="shared" ref="S74" si="69">E74</f>
        <v>44681663568</v>
      </c>
      <c r="T74" s="34">
        <v>0</v>
      </c>
      <c r="U74" s="33">
        <v>0</v>
      </c>
      <c r="V74" s="33">
        <v>0.94</v>
      </c>
      <c r="W74" s="33">
        <v>0.94</v>
      </c>
      <c r="X74" s="33">
        <f t="shared" ref="X74" si="70">1-0.12</f>
        <v>0.88</v>
      </c>
      <c r="Y74" s="33">
        <f t="shared" ref="Y74" si="71">1-0.15</f>
        <v>0.85</v>
      </c>
      <c r="Z74" s="33">
        <f t="shared" ref="Z74" si="72">1-0.25</f>
        <v>0.75</v>
      </c>
      <c r="AA74" s="33">
        <f t="shared" ref="AA74" si="73">1-0.15</f>
        <v>0.85</v>
      </c>
      <c r="AB74" s="33">
        <f t="shared" ref="AB74" si="74">1-0.25</f>
        <v>0.75</v>
      </c>
      <c r="AC74" s="33">
        <f t="shared" ref="AC74" si="75">1-0.15</f>
        <v>0.85</v>
      </c>
      <c r="AD74" s="35">
        <f t="shared" ref="AD74" si="76">1-0.3</f>
        <v>0.7</v>
      </c>
      <c r="AE74" s="72">
        <v>43772232000</v>
      </c>
      <c r="AF74" s="117">
        <f>47133672548-17250205433</f>
        <v>29883467115</v>
      </c>
      <c r="AG74" s="41">
        <v>100</v>
      </c>
      <c r="AH74" s="117">
        <f t="shared" ref="AH74" si="77">(AF74*AG74)/100</f>
        <v>29883467115</v>
      </c>
      <c r="AJ74" s="453">
        <v>44681663568</v>
      </c>
      <c r="AK74" s="454">
        <f>AJ74-E74</f>
        <v>0</v>
      </c>
    </row>
    <row r="75" spans="2:37" ht="21.6" customHeight="1" x14ac:dyDescent="0.55000000000000004">
      <c r="B75" s="49" t="s">
        <v>121</v>
      </c>
      <c r="C75" s="49" t="s">
        <v>121</v>
      </c>
      <c r="D75" s="74" t="s">
        <v>891</v>
      </c>
      <c r="E75" s="77">
        <f>7827216496+581133442</f>
        <v>8408349938</v>
      </c>
      <c r="F75" s="214"/>
      <c r="G75" s="214"/>
      <c r="H75" s="214"/>
      <c r="I75" s="214"/>
      <c r="J75" s="214"/>
      <c r="K75" s="214"/>
      <c r="L75" s="214"/>
      <c r="M75" s="214"/>
      <c r="N75" s="214"/>
      <c r="O75" s="214"/>
      <c r="P75" s="214"/>
      <c r="Q75" s="215"/>
      <c r="R75" s="215"/>
      <c r="S75" s="216"/>
      <c r="T75" s="217"/>
      <c r="U75" s="217"/>
      <c r="V75" s="217"/>
      <c r="W75" s="217"/>
      <c r="X75" s="217"/>
      <c r="Y75" s="217"/>
      <c r="Z75" s="217"/>
      <c r="AA75" s="217"/>
      <c r="AB75" s="217"/>
      <c r="AC75" s="217"/>
      <c r="AD75" s="217"/>
      <c r="AE75" s="219"/>
      <c r="AF75" s="234">
        <f>E75</f>
        <v>8408349938</v>
      </c>
      <c r="AH75" s="236"/>
      <c r="AJ75" s="453">
        <v>8408349938</v>
      </c>
      <c r="AK75" s="454">
        <f>AJ75-E75</f>
        <v>0</v>
      </c>
    </row>
    <row r="76" spans="2:37" ht="21.6" customHeight="1" x14ac:dyDescent="0.55000000000000004">
      <c r="B76" s="50" t="s">
        <v>165</v>
      </c>
      <c r="C76" s="50" t="s">
        <v>165</v>
      </c>
      <c r="D76" s="75" t="s">
        <v>892</v>
      </c>
      <c r="E76" s="77"/>
      <c r="F76" s="214"/>
      <c r="G76" s="214"/>
      <c r="H76" s="214"/>
      <c r="I76" s="214"/>
      <c r="J76" s="214"/>
      <c r="K76" s="214"/>
      <c r="L76" s="214"/>
      <c r="M76" s="214"/>
      <c r="N76" s="214"/>
      <c r="O76" s="214"/>
      <c r="P76" s="214"/>
      <c r="Q76" s="215"/>
      <c r="R76" s="215"/>
      <c r="S76" s="216"/>
      <c r="T76" s="217"/>
      <c r="U76" s="217"/>
      <c r="V76" s="217"/>
      <c r="W76" s="217"/>
      <c r="X76" s="217"/>
      <c r="Y76" s="217"/>
      <c r="Z76" s="217"/>
      <c r="AA76" s="217"/>
      <c r="AB76" s="217"/>
      <c r="AC76" s="217"/>
      <c r="AD76" s="217"/>
      <c r="AE76" s="219"/>
      <c r="AF76" s="236"/>
      <c r="AH76" s="236"/>
      <c r="AJ76" s="453"/>
      <c r="AK76" s="454">
        <f>AJ76-E76</f>
        <v>0</v>
      </c>
    </row>
    <row r="77" spans="2:37" ht="21.6" customHeight="1" thickBot="1" x14ac:dyDescent="0.6">
      <c r="B77" s="50" t="s">
        <v>122</v>
      </c>
      <c r="C77" s="50" t="s">
        <v>122</v>
      </c>
      <c r="D77" s="56" t="s">
        <v>893</v>
      </c>
      <c r="E77" s="77"/>
      <c r="F77" s="214"/>
      <c r="G77" s="214"/>
      <c r="H77" s="214"/>
      <c r="I77" s="214"/>
      <c r="J77" s="214"/>
      <c r="K77" s="214"/>
      <c r="L77" s="214"/>
      <c r="M77" s="214"/>
      <c r="N77" s="214"/>
      <c r="O77" s="214"/>
      <c r="P77" s="214"/>
      <c r="Q77" s="215"/>
      <c r="R77" s="215"/>
      <c r="S77" s="216"/>
      <c r="T77" s="217"/>
      <c r="U77" s="217"/>
      <c r="V77" s="217"/>
      <c r="W77" s="217"/>
      <c r="X77" s="217"/>
      <c r="Y77" s="217"/>
      <c r="Z77" s="217"/>
      <c r="AA77" s="217"/>
      <c r="AB77" s="217"/>
      <c r="AC77" s="217"/>
      <c r="AD77" s="217"/>
      <c r="AE77" s="219"/>
      <c r="AF77" s="236"/>
      <c r="AH77" s="236"/>
      <c r="AJ77" s="453"/>
      <c r="AK77" s="453"/>
    </row>
    <row r="78" spans="2:37" ht="21.6" customHeight="1" thickBot="1" x14ac:dyDescent="0.6">
      <c r="B78" s="51" t="s">
        <v>149</v>
      </c>
      <c r="C78" s="51" t="s">
        <v>149</v>
      </c>
      <c r="D78" s="57" t="s">
        <v>894</v>
      </c>
      <c r="E78" s="77">
        <f>-(E73+E74+E75+E76)*10%</f>
        <v>-5309001350.6000004</v>
      </c>
      <c r="F78" s="214"/>
      <c r="G78" s="214"/>
      <c r="H78" s="214"/>
      <c r="I78" s="214"/>
      <c r="J78" s="214"/>
      <c r="K78" s="214"/>
      <c r="L78" s="214"/>
      <c r="M78" s="214"/>
      <c r="N78" s="214"/>
      <c r="O78" s="214"/>
      <c r="P78" s="214"/>
      <c r="Q78" s="215"/>
      <c r="R78" s="215"/>
      <c r="S78" s="215"/>
      <c r="T78" s="53"/>
      <c r="U78" s="53"/>
      <c r="V78" s="53"/>
      <c r="W78" s="53"/>
      <c r="X78" s="53"/>
      <c r="Y78" s="53"/>
      <c r="Z78" s="53"/>
      <c r="AA78" s="53"/>
      <c r="AB78" s="53"/>
      <c r="AC78" s="53"/>
      <c r="AD78" s="53"/>
      <c r="AE78" s="222"/>
      <c r="AF78" s="117">
        <f>-(AF73+AF74+AF75+AF76)*10%</f>
        <v>-3829181705.3000002</v>
      </c>
      <c r="AH78" s="237"/>
      <c r="AJ78" s="453"/>
      <c r="AK78" s="453"/>
    </row>
    <row r="79" spans="2:37" ht="35.450000000000003" customHeight="1" thickBot="1" x14ac:dyDescent="0.4">
      <c r="B79" s="202" t="s">
        <v>237</v>
      </c>
      <c r="C79" s="202" t="s">
        <v>237</v>
      </c>
      <c r="D79" s="81" t="s">
        <v>895</v>
      </c>
      <c r="E79" s="82">
        <f>SUM(E73:E78)</f>
        <v>47781012155.400002</v>
      </c>
      <c r="AF79" s="117">
        <f>SUM(AF73:AF78)</f>
        <v>34462635347.699997</v>
      </c>
      <c r="AH79" s="117">
        <f>SUM(AH73:AH78)</f>
        <v>29883467115</v>
      </c>
      <c r="AJ79" s="453">
        <f>SUM(AJ73:AJ78)</f>
        <v>53090013506</v>
      </c>
      <c r="AK79" s="453">
        <f>SUM(AK73:AK78)</f>
        <v>0</v>
      </c>
    </row>
    <row r="80" spans="2:37" ht="21.75" thickBot="1" x14ac:dyDescent="0.4">
      <c r="B80" s="202" t="s">
        <v>237</v>
      </c>
      <c r="C80" s="202" t="s">
        <v>237</v>
      </c>
      <c r="D80" s="81" t="s">
        <v>2020</v>
      </c>
      <c r="E80" s="82">
        <f>E79-E78-E77</f>
        <v>53090013506</v>
      </c>
      <c r="AF80" s="117">
        <f>AF79-AF78-AF77</f>
        <v>38291817053</v>
      </c>
    </row>
    <row r="81" spans="2:37" ht="13.5" thickBot="1" x14ac:dyDescent="0.25"/>
    <row r="82" spans="2:37" ht="21.6" customHeight="1" thickBot="1" x14ac:dyDescent="0.6">
      <c r="B82" s="49" t="s">
        <v>728</v>
      </c>
      <c r="C82" s="233" t="s">
        <v>856</v>
      </c>
      <c r="D82" s="74" t="s">
        <v>1984</v>
      </c>
      <c r="E82" s="79"/>
      <c r="F82" s="238"/>
      <c r="G82" s="36"/>
      <c r="H82" s="36"/>
      <c r="I82" s="36"/>
      <c r="J82" s="36"/>
      <c r="K82" s="36"/>
      <c r="L82" s="36"/>
      <c r="M82" s="36"/>
      <c r="N82" s="36"/>
      <c r="O82" s="36"/>
      <c r="P82" s="36">
        <v>550000000</v>
      </c>
      <c r="Q82" s="37">
        <f>SUM(F82:P82)</f>
        <v>550000000</v>
      </c>
      <c r="R82" s="115">
        <f t="shared" ref="R82:R83" si="78">IF(Q82&gt;S82,0,S82-Q82)</f>
        <v>0</v>
      </c>
      <c r="S82" s="38">
        <f>E82</f>
        <v>0</v>
      </c>
      <c r="T82" s="34">
        <v>0</v>
      </c>
      <c r="U82" s="33">
        <v>0</v>
      </c>
      <c r="V82" s="33">
        <v>0.94</v>
      </c>
      <c r="W82" s="33">
        <v>0.94</v>
      </c>
      <c r="X82" s="33">
        <f>1-0.12</f>
        <v>0.88</v>
      </c>
      <c r="Y82" s="33">
        <f>1-0.15</f>
        <v>0.85</v>
      </c>
      <c r="Z82" s="33">
        <f>1-0.25</f>
        <v>0.75</v>
      </c>
      <c r="AA82" s="33">
        <f>1-0.15</f>
        <v>0.85</v>
      </c>
      <c r="AB82" s="33">
        <f>1-0.25</f>
        <v>0.75</v>
      </c>
      <c r="AC82" s="33">
        <f>1-0.15</f>
        <v>0.85</v>
      </c>
      <c r="AD82" s="35">
        <f>1-0.3</f>
        <v>0.7</v>
      </c>
      <c r="AE82" s="239">
        <f>IF(S82&gt;Q82,(Q82*0.7),S82*0.7)</f>
        <v>0</v>
      </c>
      <c r="AF82" s="73">
        <f>IF(F82&gt;0,S82-F82,E82-AE82)</f>
        <v>0</v>
      </c>
      <c r="AG82" s="40">
        <v>100</v>
      </c>
      <c r="AH82" s="73">
        <f>(AF82*AG82)/100</f>
        <v>0</v>
      </c>
      <c r="AJ82" s="453">
        <v>0</v>
      </c>
      <c r="AK82" s="454">
        <f>AJ82-E82</f>
        <v>0</v>
      </c>
    </row>
    <row r="83" spans="2:37" ht="21.6" customHeight="1" thickBot="1" x14ac:dyDescent="0.6">
      <c r="B83" s="51" t="s">
        <v>729</v>
      </c>
      <c r="C83" s="198" t="s">
        <v>858</v>
      </c>
      <c r="D83" s="76" t="s">
        <v>1985</v>
      </c>
      <c r="E83" s="77">
        <f>129381604+385860358661</f>
        <v>385989740265</v>
      </c>
      <c r="F83" s="238"/>
      <c r="G83" s="36"/>
      <c r="H83" s="36"/>
      <c r="I83" s="36"/>
      <c r="J83" s="36">
        <v>350000000</v>
      </c>
      <c r="K83" s="36"/>
      <c r="L83" s="36"/>
      <c r="M83" s="36"/>
      <c r="N83" s="36"/>
      <c r="O83" s="36"/>
      <c r="P83" s="36"/>
      <c r="Q83" s="37">
        <f t="shared" ref="Q83" si="79">SUM(F83:P83)</f>
        <v>350000000</v>
      </c>
      <c r="R83" s="115">
        <f t="shared" si="78"/>
        <v>385639740265</v>
      </c>
      <c r="S83" s="38">
        <f t="shared" ref="S83" si="80">E83</f>
        <v>385989740265</v>
      </c>
      <c r="T83" s="34">
        <v>0</v>
      </c>
      <c r="U83" s="33">
        <v>0</v>
      </c>
      <c r="V83" s="33">
        <v>0.94</v>
      </c>
      <c r="W83" s="33">
        <v>0.94</v>
      </c>
      <c r="X83" s="33">
        <f t="shared" ref="X83" si="81">1-0.12</f>
        <v>0.88</v>
      </c>
      <c r="Y83" s="33">
        <f t="shared" ref="Y83" si="82">1-0.15</f>
        <v>0.85</v>
      </c>
      <c r="Z83" s="33">
        <f t="shared" ref="Z83" si="83">1-0.25</f>
        <v>0.75</v>
      </c>
      <c r="AA83" s="33">
        <f t="shared" ref="AA83" si="84">1-0.15</f>
        <v>0.85</v>
      </c>
      <c r="AB83" s="33">
        <f t="shared" ref="AB83" si="85">1-0.25</f>
        <v>0.75</v>
      </c>
      <c r="AC83" s="33">
        <f t="shared" ref="AC83" si="86">1-0.15</f>
        <v>0.85</v>
      </c>
      <c r="AD83" s="35">
        <f t="shared" ref="AD83" si="87">1-0.3</f>
        <v>0.7</v>
      </c>
      <c r="AE83" s="72">
        <v>344900000</v>
      </c>
      <c r="AF83" s="117">
        <f>2815669+385860358661</f>
        <v>385863174330</v>
      </c>
      <c r="AG83" s="41">
        <v>100</v>
      </c>
      <c r="AH83" s="117">
        <f t="shared" ref="AH83" si="88">(AF83*AG83)/100</f>
        <v>385863174330</v>
      </c>
      <c r="AJ83" s="453">
        <v>385989740265</v>
      </c>
      <c r="AK83" s="454">
        <f>AJ83-E83</f>
        <v>0</v>
      </c>
    </row>
    <row r="84" spans="2:37" ht="21.6" customHeight="1" x14ac:dyDescent="0.55000000000000004">
      <c r="B84" s="49" t="s">
        <v>121</v>
      </c>
      <c r="C84" s="49" t="s">
        <v>121</v>
      </c>
      <c r="D84" s="74" t="s">
        <v>896</v>
      </c>
      <c r="E84" s="77">
        <f>35171958+99557275800</f>
        <v>99592447758</v>
      </c>
      <c r="F84" s="214"/>
      <c r="G84" s="214"/>
      <c r="H84" s="214"/>
      <c r="I84" s="214"/>
      <c r="J84" s="214"/>
      <c r="K84" s="214"/>
      <c r="L84" s="214"/>
      <c r="M84" s="214"/>
      <c r="N84" s="214"/>
      <c r="O84" s="214"/>
      <c r="P84" s="214"/>
      <c r="Q84" s="215"/>
      <c r="R84" s="215"/>
      <c r="S84" s="216"/>
      <c r="T84" s="217"/>
      <c r="U84" s="217"/>
      <c r="V84" s="217"/>
      <c r="W84" s="217"/>
      <c r="X84" s="217"/>
      <c r="Y84" s="217"/>
      <c r="Z84" s="217"/>
      <c r="AA84" s="217"/>
      <c r="AB84" s="217"/>
      <c r="AC84" s="217"/>
      <c r="AD84" s="217"/>
      <c r="AE84" s="219"/>
      <c r="AF84" s="234">
        <f>E84</f>
        <v>99592447758</v>
      </c>
      <c r="AH84" s="236"/>
      <c r="AJ84" s="453">
        <v>99592447758</v>
      </c>
      <c r="AK84" s="454">
        <f>AJ84-E84</f>
        <v>0</v>
      </c>
    </row>
    <row r="85" spans="2:37" ht="21.6" customHeight="1" x14ac:dyDescent="0.55000000000000004">
      <c r="B85" s="50" t="s">
        <v>165</v>
      </c>
      <c r="C85" s="50" t="s">
        <v>165</v>
      </c>
      <c r="D85" s="75" t="s">
        <v>897</v>
      </c>
      <c r="E85" s="77"/>
      <c r="F85" s="214"/>
      <c r="G85" s="214"/>
      <c r="H85" s="214"/>
      <c r="I85" s="214"/>
      <c r="J85" s="214"/>
      <c r="K85" s="214"/>
      <c r="L85" s="214"/>
      <c r="M85" s="214"/>
      <c r="N85" s="214"/>
      <c r="O85" s="214"/>
      <c r="P85" s="214"/>
      <c r="Q85" s="215"/>
      <c r="R85" s="215"/>
      <c r="S85" s="216"/>
      <c r="T85" s="217"/>
      <c r="U85" s="217"/>
      <c r="V85" s="217"/>
      <c r="W85" s="217"/>
      <c r="X85" s="217"/>
      <c r="Y85" s="217"/>
      <c r="Z85" s="217"/>
      <c r="AA85" s="217"/>
      <c r="AB85" s="217"/>
      <c r="AC85" s="217"/>
      <c r="AD85" s="217"/>
      <c r="AE85" s="219"/>
      <c r="AF85" s="236"/>
      <c r="AH85" s="236"/>
      <c r="AJ85" s="453"/>
      <c r="AK85" s="454">
        <f>AJ85-E85</f>
        <v>0</v>
      </c>
    </row>
    <row r="86" spans="2:37" ht="21.6" customHeight="1" thickBot="1" x14ac:dyDescent="0.6">
      <c r="B86" s="50" t="s">
        <v>122</v>
      </c>
      <c r="C86" s="50" t="s">
        <v>122</v>
      </c>
      <c r="D86" s="56" t="s">
        <v>898</v>
      </c>
      <c r="E86" s="77"/>
      <c r="F86" s="214"/>
      <c r="G86" s="214"/>
      <c r="H86" s="214"/>
      <c r="I86" s="214"/>
      <c r="J86" s="214"/>
      <c r="K86" s="214"/>
      <c r="L86" s="214"/>
      <c r="M86" s="214"/>
      <c r="N86" s="214"/>
      <c r="O86" s="214"/>
      <c r="P86" s="214"/>
      <c r="Q86" s="215"/>
      <c r="R86" s="215"/>
      <c r="S86" s="216"/>
      <c r="T86" s="217"/>
      <c r="U86" s="217"/>
      <c r="V86" s="217"/>
      <c r="W86" s="217"/>
      <c r="X86" s="217"/>
      <c r="Y86" s="217"/>
      <c r="Z86" s="217"/>
      <c r="AA86" s="217"/>
      <c r="AB86" s="217"/>
      <c r="AC86" s="217"/>
      <c r="AD86" s="217"/>
      <c r="AE86" s="219"/>
      <c r="AF86" s="236"/>
      <c r="AH86" s="236"/>
      <c r="AJ86" s="453"/>
      <c r="AK86" s="453"/>
    </row>
    <row r="87" spans="2:37" ht="21.6" customHeight="1" thickBot="1" x14ac:dyDescent="0.6">
      <c r="B87" s="51" t="s">
        <v>149</v>
      </c>
      <c r="C87" s="51" t="s">
        <v>149</v>
      </c>
      <c r="D87" s="57" t="s">
        <v>899</v>
      </c>
      <c r="E87" s="77">
        <f>-(E82+E83+E84+E85)*10%</f>
        <v>-48558218802.300003</v>
      </c>
      <c r="F87" s="214"/>
      <c r="G87" s="214"/>
      <c r="H87" s="214"/>
      <c r="I87" s="214"/>
      <c r="J87" s="214"/>
      <c r="K87" s="214"/>
      <c r="L87" s="214"/>
      <c r="M87" s="214"/>
      <c r="N87" s="214"/>
      <c r="O87" s="214"/>
      <c r="P87" s="214"/>
      <c r="Q87" s="215"/>
      <c r="R87" s="215"/>
      <c r="S87" s="215"/>
      <c r="T87" s="53"/>
      <c r="U87" s="53"/>
      <c r="V87" s="53"/>
      <c r="W87" s="53"/>
      <c r="X87" s="53"/>
      <c r="Y87" s="53"/>
      <c r="Z87" s="53"/>
      <c r="AA87" s="53"/>
      <c r="AB87" s="53"/>
      <c r="AC87" s="53"/>
      <c r="AD87" s="53"/>
      <c r="AE87" s="222"/>
      <c r="AF87" s="117">
        <f>-(AF82+AF83+AF84+AF85)*10%</f>
        <v>-48545562208.800003</v>
      </c>
      <c r="AH87" s="237"/>
      <c r="AJ87" s="453"/>
      <c r="AK87" s="453"/>
    </row>
    <row r="88" spans="2:37" ht="35.450000000000003" customHeight="1" thickBot="1" x14ac:dyDescent="0.4">
      <c r="B88" s="202" t="s">
        <v>237</v>
      </c>
      <c r="C88" s="202" t="s">
        <v>237</v>
      </c>
      <c r="D88" s="81" t="s">
        <v>900</v>
      </c>
      <c r="E88" s="82">
        <f>SUM(E82:E87)</f>
        <v>437023969220.70001</v>
      </c>
      <c r="AF88" s="117">
        <f>SUM(AF82:AF87)</f>
        <v>436910059879.20001</v>
      </c>
      <c r="AH88" s="117">
        <f>SUM(AH82:AH87)</f>
        <v>385863174330</v>
      </c>
      <c r="AJ88" s="453">
        <f>SUM(AJ82:AJ87)</f>
        <v>485582188023</v>
      </c>
      <c r="AK88" s="453">
        <f>SUM(AK82:AK87)</f>
        <v>0</v>
      </c>
    </row>
    <row r="89" spans="2:37" ht="21.75" thickBot="1" x14ac:dyDescent="0.4">
      <c r="B89" s="202" t="s">
        <v>237</v>
      </c>
      <c r="C89" s="202" t="s">
        <v>237</v>
      </c>
      <c r="D89" s="81" t="s">
        <v>2021</v>
      </c>
      <c r="E89" s="82">
        <f>E88-E87-E86</f>
        <v>485582188023</v>
      </c>
      <c r="AF89" s="117">
        <f>AF88-AF87-AF86</f>
        <v>485455622088</v>
      </c>
    </row>
    <row r="90" spans="2:37" ht="13.5" thickBot="1" x14ac:dyDescent="0.25"/>
    <row r="91" spans="2:37" ht="21.6" customHeight="1" thickBot="1" x14ac:dyDescent="0.6">
      <c r="B91" s="49" t="s">
        <v>719</v>
      </c>
      <c r="C91" s="233" t="s">
        <v>856</v>
      </c>
      <c r="D91" s="74" t="s">
        <v>1986</v>
      </c>
      <c r="E91" s="79"/>
      <c r="F91" s="238"/>
      <c r="G91" s="36"/>
      <c r="H91" s="36"/>
      <c r="I91" s="36"/>
      <c r="J91" s="36"/>
      <c r="K91" s="36"/>
      <c r="L91" s="36"/>
      <c r="M91" s="36"/>
      <c r="N91" s="36"/>
      <c r="O91" s="36"/>
      <c r="P91" s="36"/>
      <c r="Q91" s="37">
        <f>SUM(F91:P91)</f>
        <v>0</v>
      </c>
      <c r="R91" s="115">
        <f t="shared" ref="R91:R92" si="89">IF(Q91&gt;S91,0,S91-Q91)</f>
        <v>0</v>
      </c>
      <c r="S91" s="38">
        <f>E91</f>
        <v>0</v>
      </c>
      <c r="T91" s="34">
        <v>0</v>
      </c>
      <c r="U91" s="33">
        <v>0</v>
      </c>
      <c r="V91" s="33">
        <v>0.94</v>
      </c>
      <c r="W91" s="33">
        <v>0.94</v>
      </c>
      <c r="X91" s="33">
        <f>1-0.12</f>
        <v>0.88</v>
      </c>
      <c r="Y91" s="33">
        <f>1-0.15</f>
        <v>0.85</v>
      </c>
      <c r="Z91" s="33">
        <f>1-0.25</f>
        <v>0.75</v>
      </c>
      <c r="AA91" s="33">
        <f>1-0.15</f>
        <v>0.85</v>
      </c>
      <c r="AB91" s="33">
        <f>1-0.25</f>
        <v>0.75</v>
      </c>
      <c r="AC91" s="33">
        <f>1-0.15</f>
        <v>0.85</v>
      </c>
      <c r="AD91" s="35">
        <f>1-0.3</f>
        <v>0.7</v>
      </c>
      <c r="AE91" s="239">
        <f>IF(S91&gt;Q91,(Q91*0.7),S91*0.7)</f>
        <v>0</v>
      </c>
      <c r="AF91" s="73">
        <f>IF(F91&gt;0,S91-F91,E91-AE91)</f>
        <v>0</v>
      </c>
      <c r="AG91" s="40">
        <v>100</v>
      </c>
      <c r="AH91" s="73">
        <f>(AF91*AG91)/100</f>
        <v>0</v>
      </c>
      <c r="AJ91" s="453"/>
      <c r="AK91" s="454">
        <f>AJ91-E91</f>
        <v>0</v>
      </c>
    </row>
    <row r="92" spans="2:37" ht="21.6" customHeight="1" thickBot="1" x14ac:dyDescent="0.6">
      <c r="B92" s="51" t="s">
        <v>720</v>
      </c>
      <c r="C92" s="198" t="s">
        <v>858</v>
      </c>
      <c r="D92" s="76" t="s">
        <v>1987</v>
      </c>
      <c r="E92" s="77"/>
      <c r="F92" s="238"/>
      <c r="G92" s="36"/>
      <c r="H92" s="36"/>
      <c r="I92" s="36"/>
      <c r="J92" s="36"/>
      <c r="K92" s="36"/>
      <c r="L92" s="36"/>
      <c r="M92" s="36"/>
      <c r="N92" s="36"/>
      <c r="O92" s="36"/>
      <c r="P92" s="36"/>
      <c r="Q92" s="37">
        <f t="shared" ref="Q92" si="90">SUM(F92:P92)</f>
        <v>0</v>
      </c>
      <c r="R92" s="115">
        <f t="shared" si="89"/>
        <v>0</v>
      </c>
      <c r="S92" s="38">
        <f t="shared" ref="S92" si="91">E92</f>
        <v>0</v>
      </c>
      <c r="T92" s="34">
        <v>0</v>
      </c>
      <c r="U92" s="33">
        <v>0</v>
      </c>
      <c r="V92" s="33">
        <v>0.94</v>
      </c>
      <c r="W92" s="33">
        <v>0.94</v>
      </c>
      <c r="X92" s="33">
        <f t="shared" ref="X92" si="92">1-0.12</f>
        <v>0.88</v>
      </c>
      <c r="Y92" s="33">
        <f t="shared" ref="Y92" si="93">1-0.15</f>
        <v>0.85</v>
      </c>
      <c r="Z92" s="33">
        <f t="shared" ref="Z92" si="94">1-0.25</f>
        <v>0.75</v>
      </c>
      <c r="AA92" s="33">
        <f t="shared" ref="AA92" si="95">1-0.15</f>
        <v>0.85</v>
      </c>
      <c r="AB92" s="33">
        <f t="shared" ref="AB92" si="96">1-0.25</f>
        <v>0.75</v>
      </c>
      <c r="AC92" s="33">
        <f t="shared" ref="AC92" si="97">1-0.15</f>
        <v>0.85</v>
      </c>
      <c r="AD92" s="35">
        <f t="shared" ref="AD92" si="98">1-0.3</f>
        <v>0.7</v>
      </c>
      <c r="AE92" s="72">
        <f>IF(S92&gt;Q92,(Q92*0.88),S92*0.88)</f>
        <v>0</v>
      </c>
      <c r="AF92" s="117">
        <f>IF(F92&gt;0,S92-F92,E92-AE92)</f>
        <v>0</v>
      </c>
      <c r="AG92" s="41">
        <v>100</v>
      </c>
      <c r="AH92" s="117">
        <f t="shared" ref="AH92" si="99">(AF92*AG92)/100</f>
        <v>0</v>
      </c>
      <c r="AJ92" s="453"/>
      <c r="AK92" s="454">
        <f>AJ92-E92</f>
        <v>0</v>
      </c>
    </row>
    <row r="93" spans="2:37" ht="21.6" customHeight="1" x14ac:dyDescent="0.55000000000000004">
      <c r="B93" s="49" t="s">
        <v>121</v>
      </c>
      <c r="C93" s="49" t="s">
        <v>121</v>
      </c>
      <c r="D93" s="74" t="s">
        <v>901</v>
      </c>
      <c r="E93" s="77"/>
      <c r="F93" s="214"/>
      <c r="G93" s="214"/>
      <c r="H93" s="214"/>
      <c r="I93" s="214"/>
      <c r="J93" s="214"/>
      <c r="K93" s="214"/>
      <c r="L93" s="214"/>
      <c r="M93" s="214"/>
      <c r="N93" s="214"/>
      <c r="O93" s="214"/>
      <c r="P93" s="214"/>
      <c r="Q93" s="215"/>
      <c r="R93" s="215"/>
      <c r="S93" s="216"/>
      <c r="T93" s="217"/>
      <c r="U93" s="217"/>
      <c r="V93" s="217"/>
      <c r="W93" s="217"/>
      <c r="X93" s="217"/>
      <c r="Y93" s="217"/>
      <c r="Z93" s="217"/>
      <c r="AA93" s="217"/>
      <c r="AB93" s="217"/>
      <c r="AC93" s="217"/>
      <c r="AD93" s="217"/>
      <c r="AE93" s="219"/>
      <c r="AF93" s="517">
        <f>E93</f>
        <v>0</v>
      </c>
      <c r="AH93" s="236"/>
      <c r="AJ93" s="453"/>
      <c r="AK93" s="454">
        <f>AJ93-E93</f>
        <v>0</v>
      </c>
    </row>
    <row r="94" spans="2:37" ht="21.6" customHeight="1" x14ac:dyDescent="0.55000000000000004">
      <c r="B94" s="50" t="s">
        <v>165</v>
      </c>
      <c r="C94" s="50" t="s">
        <v>165</v>
      </c>
      <c r="D94" s="75" t="s">
        <v>902</v>
      </c>
      <c r="E94" s="77"/>
      <c r="F94" s="214"/>
      <c r="G94" s="214"/>
      <c r="H94" s="214"/>
      <c r="I94" s="214"/>
      <c r="J94" s="214"/>
      <c r="K94" s="214"/>
      <c r="L94" s="214"/>
      <c r="M94" s="214"/>
      <c r="N94" s="214"/>
      <c r="O94" s="214"/>
      <c r="P94" s="214"/>
      <c r="Q94" s="215"/>
      <c r="R94" s="215"/>
      <c r="S94" s="216"/>
      <c r="T94" s="217"/>
      <c r="U94" s="217"/>
      <c r="V94" s="217"/>
      <c r="W94" s="217"/>
      <c r="X94" s="217"/>
      <c r="Y94" s="217"/>
      <c r="Z94" s="217"/>
      <c r="AA94" s="217"/>
      <c r="AB94" s="217"/>
      <c r="AC94" s="217"/>
      <c r="AD94" s="217"/>
      <c r="AE94" s="219"/>
      <c r="AF94" s="236"/>
      <c r="AH94" s="236"/>
      <c r="AJ94" s="453"/>
      <c r="AK94" s="454">
        <f>AJ94-E94</f>
        <v>0</v>
      </c>
    </row>
    <row r="95" spans="2:37" ht="21.6" customHeight="1" thickBot="1" x14ac:dyDescent="0.6">
      <c r="B95" s="50" t="s">
        <v>122</v>
      </c>
      <c r="C95" s="50" t="s">
        <v>122</v>
      </c>
      <c r="D95" s="56" t="s">
        <v>903</v>
      </c>
      <c r="E95" s="77"/>
      <c r="F95" s="214"/>
      <c r="G95" s="214"/>
      <c r="H95" s="214"/>
      <c r="I95" s="214"/>
      <c r="J95" s="214"/>
      <c r="K95" s="214"/>
      <c r="L95" s="214"/>
      <c r="M95" s="214"/>
      <c r="N95" s="214"/>
      <c r="O95" s="214"/>
      <c r="P95" s="214"/>
      <c r="Q95" s="215"/>
      <c r="R95" s="215"/>
      <c r="S95" s="216"/>
      <c r="T95" s="217"/>
      <c r="U95" s="217"/>
      <c r="V95" s="217"/>
      <c r="W95" s="217"/>
      <c r="X95" s="217"/>
      <c r="Y95" s="217"/>
      <c r="Z95" s="217"/>
      <c r="AA95" s="217"/>
      <c r="AB95" s="217"/>
      <c r="AC95" s="217"/>
      <c r="AD95" s="217"/>
      <c r="AE95" s="219"/>
      <c r="AF95" s="236"/>
      <c r="AH95" s="236"/>
      <c r="AJ95" s="453"/>
      <c r="AK95" s="453"/>
    </row>
    <row r="96" spans="2:37" ht="21.6" customHeight="1" thickBot="1" x14ac:dyDescent="0.6">
      <c r="B96" s="51" t="s">
        <v>149</v>
      </c>
      <c r="C96" s="51" t="s">
        <v>149</v>
      </c>
      <c r="D96" s="57" t="s">
        <v>904</v>
      </c>
      <c r="E96" s="77">
        <f>-(E91+E92+E93+E94)*10%</f>
        <v>0</v>
      </c>
      <c r="F96" s="214"/>
      <c r="G96" s="214"/>
      <c r="H96" s="214"/>
      <c r="I96" s="214"/>
      <c r="J96" s="214"/>
      <c r="K96" s="214"/>
      <c r="L96" s="214"/>
      <c r="M96" s="214"/>
      <c r="N96" s="214"/>
      <c r="O96" s="214"/>
      <c r="P96" s="214"/>
      <c r="Q96" s="215"/>
      <c r="R96" s="215"/>
      <c r="S96" s="215"/>
      <c r="T96" s="53"/>
      <c r="U96" s="53"/>
      <c r="V96" s="53"/>
      <c r="W96" s="53"/>
      <c r="X96" s="53"/>
      <c r="Y96" s="53"/>
      <c r="Z96" s="53"/>
      <c r="AA96" s="53"/>
      <c r="AB96" s="53"/>
      <c r="AC96" s="53"/>
      <c r="AD96" s="53"/>
      <c r="AE96" s="222"/>
      <c r="AF96" s="117">
        <f>-(AF91+AF92+AF93+AF94)*10%</f>
        <v>0</v>
      </c>
      <c r="AH96" s="237"/>
      <c r="AJ96" s="453"/>
      <c r="AK96" s="453"/>
    </row>
    <row r="97" spans="2:37" ht="35.450000000000003" customHeight="1" thickBot="1" x14ac:dyDescent="0.4">
      <c r="B97" s="202" t="s">
        <v>237</v>
      </c>
      <c r="C97" s="202" t="s">
        <v>237</v>
      </c>
      <c r="D97" s="81" t="s">
        <v>905</v>
      </c>
      <c r="E97" s="82">
        <f>SUM(E91:E96)</f>
        <v>0</v>
      </c>
      <c r="AF97" s="117">
        <f>SUM(AF91:AF96)</f>
        <v>0</v>
      </c>
      <c r="AH97" s="117">
        <f>SUM(AH91:AH96)</f>
        <v>0</v>
      </c>
      <c r="AJ97" s="453">
        <f>SUM(AJ91:AJ96)</f>
        <v>0</v>
      </c>
      <c r="AK97" s="453">
        <f>SUM(AK91:AK96)</f>
        <v>0</v>
      </c>
    </row>
    <row r="98" spans="2:37" ht="21.75" thickBot="1" x14ac:dyDescent="0.4">
      <c r="B98" s="202" t="s">
        <v>237</v>
      </c>
      <c r="C98" s="202" t="s">
        <v>237</v>
      </c>
      <c r="D98" s="81" t="s">
        <v>2022</v>
      </c>
      <c r="E98" s="82">
        <f>E97-E96-E95</f>
        <v>0</v>
      </c>
      <c r="AF98" s="117">
        <f>AF97-AF96-AF95</f>
        <v>0</v>
      </c>
    </row>
    <row r="99" spans="2:37" ht="13.5" thickBot="1" x14ac:dyDescent="0.25"/>
    <row r="100" spans="2:37" ht="21.6" customHeight="1" thickBot="1" x14ac:dyDescent="0.6">
      <c r="B100" s="49" t="s">
        <v>737</v>
      </c>
      <c r="C100" s="233" t="s">
        <v>856</v>
      </c>
      <c r="D100" s="138" t="s">
        <v>1988</v>
      </c>
      <c r="E100" s="46"/>
      <c r="F100" s="39"/>
      <c r="G100" s="36"/>
      <c r="H100" s="36"/>
      <c r="I100" s="36"/>
      <c r="J100" s="36"/>
      <c r="K100" s="36"/>
      <c r="L100" s="36"/>
      <c r="M100" s="36"/>
      <c r="N100" s="36"/>
      <c r="O100" s="36"/>
      <c r="P100" s="36"/>
      <c r="Q100" s="37">
        <f t="shared" ref="Q100:Q101" si="100">SUM(F100:P100)</f>
        <v>0</v>
      </c>
      <c r="R100" s="37"/>
      <c r="S100" s="240">
        <f>E100</f>
        <v>0</v>
      </c>
      <c r="T100" s="34">
        <v>0</v>
      </c>
      <c r="U100" s="33">
        <v>0</v>
      </c>
      <c r="V100" s="33">
        <v>0.94</v>
      </c>
      <c r="W100" s="33">
        <v>0.94</v>
      </c>
      <c r="X100" s="33">
        <f t="shared" ref="X100:X101" si="101">1-0.12</f>
        <v>0.88</v>
      </c>
      <c r="Y100" s="33">
        <f t="shared" ref="Y100:Y101" si="102">1-0.15</f>
        <v>0.85</v>
      </c>
      <c r="Z100" s="33">
        <f t="shared" ref="Z100:Z101" si="103">1-0.25</f>
        <v>0.75</v>
      </c>
      <c r="AA100" s="33">
        <f t="shared" ref="AA100:AA101" si="104">1-0.15</f>
        <v>0.85</v>
      </c>
      <c r="AB100" s="33">
        <f t="shared" ref="AB100:AB101" si="105">1-0.25</f>
        <v>0.75</v>
      </c>
      <c r="AC100" s="33">
        <f t="shared" ref="AC100:AC101" si="106">1-0.15</f>
        <v>0.85</v>
      </c>
      <c r="AD100" s="33">
        <f t="shared" ref="AD100:AD101" si="107">1-0.3</f>
        <v>0.7</v>
      </c>
      <c r="AE100" s="241"/>
      <c r="AF100" s="73"/>
      <c r="AJ100" s="453"/>
      <c r="AK100" s="454">
        <f>AJ100-(E102+E100)</f>
        <v>0</v>
      </c>
    </row>
    <row r="101" spans="2:37" ht="21.6" customHeight="1" x14ac:dyDescent="0.55000000000000004">
      <c r="B101" s="50" t="s">
        <v>738</v>
      </c>
      <c r="C101" s="196" t="s">
        <v>858</v>
      </c>
      <c r="D101" s="249" t="s">
        <v>1989</v>
      </c>
      <c r="E101" s="55">
        <v>0</v>
      </c>
      <c r="F101" s="39"/>
      <c r="G101" s="36"/>
      <c r="H101" s="36"/>
      <c r="I101" s="36"/>
      <c r="J101" s="36"/>
      <c r="K101" s="36"/>
      <c r="L101" s="36"/>
      <c r="M101" s="36"/>
      <c r="N101" s="36"/>
      <c r="O101" s="36"/>
      <c r="P101" s="36"/>
      <c r="Q101" s="37">
        <f t="shared" si="100"/>
        <v>0</v>
      </c>
      <c r="R101" s="37"/>
      <c r="S101" s="240">
        <f>E101</f>
        <v>0</v>
      </c>
      <c r="T101" s="34">
        <v>0</v>
      </c>
      <c r="U101" s="33">
        <v>0</v>
      </c>
      <c r="V101" s="33">
        <v>0.94</v>
      </c>
      <c r="W101" s="33">
        <v>0.94</v>
      </c>
      <c r="X101" s="33">
        <f t="shared" si="101"/>
        <v>0.88</v>
      </c>
      <c r="Y101" s="33">
        <f t="shared" si="102"/>
        <v>0.85</v>
      </c>
      <c r="Z101" s="33">
        <f t="shared" si="103"/>
        <v>0.75</v>
      </c>
      <c r="AA101" s="33">
        <f t="shared" si="104"/>
        <v>0.85</v>
      </c>
      <c r="AB101" s="33">
        <f t="shared" si="105"/>
        <v>0.75</v>
      </c>
      <c r="AC101" s="33">
        <f t="shared" si="106"/>
        <v>0.85</v>
      </c>
      <c r="AD101" s="35">
        <f t="shared" si="107"/>
        <v>0.7</v>
      </c>
      <c r="AE101" s="239">
        <v>0</v>
      </c>
      <c r="AF101" s="117">
        <v>0</v>
      </c>
      <c r="AJ101" s="453"/>
      <c r="AK101" s="454">
        <f>AJ101-(E101+E103)</f>
        <v>0</v>
      </c>
    </row>
    <row r="102" spans="2:37" ht="21.6" customHeight="1" x14ac:dyDescent="0.55000000000000004">
      <c r="B102" s="50" t="s">
        <v>658</v>
      </c>
      <c r="C102" s="196" t="s">
        <v>856</v>
      </c>
      <c r="D102" s="249" t="s">
        <v>1969</v>
      </c>
      <c r="E102" s="55"/>
      <c r="F102" s="214"/>
      <c r="G102" s="214"/>
      <c r="H102" s="214"/>
      <c r="I102" s="214"/>
      <c r="J102" s="214"/>
      <c r="K102" s="214"/>
      <c r="L102" s="214"/>
      <c r="M102" s="214"/>
      <c r="N102" s="214"/>
      <c r="O102" s="214"/>
      <c r="P102" s="214"/>
      <c r="Q102" s="215"/>
      <c r="R102" s="215"/>
      <c r="S102" s="216"/>
      <c r="T102" s="217"/>
      <c r="U102" s="217"/>
      <c r="V102" s="217"/>
      <c r="W102" s="217"/>
      <c r="X102" s="217"/>
      <c r="Y102" s="217"/>
      <c r="Z102" s="217"/>
      <c r="AA102" s="217"/>
      <c r="AB102" s="217"/>
      <c r="AC102" s="217"/>
      <c r="AD102" s="217"/>
      <c r="AE102" s="219"/>
      <c r="AF102" s="515"/>
      <c r="AJ102" s="453"/>
      <c r="AK102" s="454"/>
    </row>
    <row r="103" spans="2:37" ht="21.6" customHeight="1" thickBot="1" x14ac:dyDescent="0.6">
      <c r="B103" s="51" t="s">
        <v>659</v>
      </c>
      <c r="C103" s="198" t="s">
        <v>858</v>
      </c>
      <c r="D103" s="143" t="s">
        <v>1969</v>
      </c>
      <c r="E103" s="47"/>
      <c r="F103" s="214"/>
      <c r="G103" s="214"/>
      <c r="H103" s="214"/>
      <c r="I103" s="214"/>
      <c r="J103" s="214"/>
      <c r="K103" s="214"/>
      <c r="L103" s="214"/>
      <c r="M103" s="214"/>
      <c r="N103" s="214"/>
      <c r="O103" s="214"/>
      <c r="P103" s="214"/>
      <c r="Q103" s="215"/>
      <c r="R103" s="215"/>
      <c r="S103" s="216"/>
      <c r="T103" s="217"/>
      <c r="U103" s="217"/>
      <c r="V103" s="217"/>
      <c r="W103" s="217"/>
      <c r="X103" s="217"/>
      <c r="Y103" s="217"/>
      <c r="Z103" s="217"/>
      <c r="AA103" s="217"/>
      <c r="AB103" s="217"/>
      <c r="AC103" s="217"/>
      <c r="AD103" s="217"/>
      <c r="AE103" s="219"/>
      <c r="AF103" s="515"/>
      <c r="AJ103" s="453"/>
      <c r="AK103" s="454"/>
    </row>
    <row r="104" spans="2:37" ht="21.6" customHeight="1" x14ac:dyDescent="0.55000000000000004">
      <c r="B104" s="129" t="s">
        <v>121</v>
      </c>
      <c r="C104" s="129" t="s">
        <v>121</v>
      </c>
      <c r="D104" s="512" t="s">
        <v>906</v>
      </c>
      <c r="E104" s="123">
        <v>0</v>
      </c>
      <c r="F104" s="214"/>
      <c r="G104" s="214"/>
      <c r="H104" s="214"/>
      <c r="I104" s="214"/>
      <c r="J104" s="214"/>
      <c r="K104" s="214"/>
      <c r="L104" s="214"/>
      <c r="M104" s="214"/>
      <c r="N104" s="214"/>
      <c r="O104" s="214"/>
      <c r="P104" s="214"/>
      <c r="Q104" s="215"/>
      <c r="R104" s="215"/>
      <c r="S104" s="216"/>
      <c r="T104" s="217"/>
      <c r="U104" s="217"/>
      <c r="V104" s="217"/>
      <c r="W104" s="217"/>
      <c r="X104" s="217"/>
      <c r="Y104" s="217"/>
      <c r="Z104" s="217"/>
      <c r="AA104" s="217"/>
      <c r="AB104" s="217"/>
      <c r="AC104" s="217"/>
      <c r="AD104" s="217"/>
      <c r="AE104" s="219"/>
      <c r="AF104" s="517">
        <f>E104</f>
        <v>0</v>
      </c>
      <c r="AJ104" s="453"/>
      <c r="AK104" s="454">
        <f>AJ104-E104</f>
        <v>0</v>
      </c>
    </row>
    <row r="105" spans="2:37" ht="21.6" customHeight="1" x14ac:dyDescent="0.55000000000000004">
      <c r="B105" s="50" t="s">
        <v>165</v>
      </c>
      <c r="C105" s="50" t="s">
        <v>165</v>
      </c>
      <c r="D105" s="75" t="s">
        <v>907</v>
      </c>
      <c r="E105" s="77"/>
      <c r="F105" s="214"/>
      <c r="G105" s="214"/>
      <c r="H105" s="214"/>
      <c r="I105" s="214"/>
      <c r="J105" s="214"/>
      <c r="K105" s="214"/>
      <c r="L105" s="214"/>
      <c r="M105" s="214"/>
      <c r="N105" s="214"/>
      <c r="O105" s="214"/>
      <c r="P105" s="214"/>
      <c r="Q105" s="215"/>
      <c r="R105" s="215"/>
      <c r="S105" s="216"/>
      <c r="T105" s="217"/>
      <c r="U105" s="217"/>
      <c r="V105" s="217"/>
      <c r="W105" s="217"/>
      <c r="X105" s="217"/>
      <c r="Y105" s="217"/>
      <c r="Z105" s="217"/>
      <c r="AA105" s="217"/>
      <c r="AB105" s="217"/>
      <c r="AC105" s="217"/>
      <c r="AD105" s="217"/>
      <c r="AE105" s="219"/>
      <c r="AF105" s="236"/>
      <c r="AJ105" s="453"/>
      <c r="AK105" s="454">
        <f>AJ105-E105</f>
        <v>0</v>
      </c>
    </row>
    <row r="106" spans="2:37" ht="21.6" customHeight="1" thickBot="1" x14ac:dyDescent="0.6">
      <c r="B106" s="50" t="s">
        <v>122</v>
      </c>
      <c r="C106" s="50" t="s">
        <v>122</v>
      </c>
      <c r="D106" s="56" t="s">
        <v>908</v>
      </c>
      <c r="E106" s="77"/>
      <c r="F106" s="214"/>
      <c r="G106" s="214"/>
      <c r="H106" s="214"/>
      <c r="I106" s="214"/>
      <c r="J106" s="214"/>
      <c r="K106" s="214"/>
      <c r="L106" s="214"/>
      <c r="M106" s="214"/>
      <c r="N106" s="214"/>
      <c r="O106" s="214"/>
      <c r="P106" s="214"/>
      <c r="Q106" s="215"/>
      <c r="R106" s="215"/>
      <c r="S106" s="216"/>
      <c r="T106" s="217"/>
      <c r="U106" s="217"/>
      <c r="V106" s="217"/>
      <c r="W106" s="217"/>
      <c r="X106" s="217"/>
      <c r="Y106" s="217"/>
      <c r="Z106" s="217"/>
      <c r="AA106" s="217"/>
      <c r="AB106" s="217"/>
      <c r="AC106" s="217"/>
      <c r="AD106" s="217"/>
      <c r="AE106" s="219"/>
      <c r="AF106" s="236"/>
      <c r="AJ106" s="453"/>
      <c r="AK106" s="453"/>
    </row>
    <row r="107" spans="2:37" ht="21.6" customHeight="1" thickBot="1" x14ac:dyDescent="0.6">
      <c r="B107" s="51" t="s">
        <v>149</v>
      </c>
      <c r="C107" s="51" t="s">
        <v>149</v>
      </c>
      <c r="D107" s="57" t="s">
        <v>909</v>
      </c>
      <c r="E107" s="77">
        <f>-(E100+E101+E102+E103+E104+E105)*10%</f>
        <v>0</v>
      </c>
      <c r="F107" s="214"/>
      <c r="G107" s="214"/>
      <c r="H107" s="214"/>
      <c r="I107" s="214"/>
      <c r="J107" s="214"/>
      <c r="K107" s="214"/>
      <c r="L107" s="214"/>
      <c r="M107" s="214"/>
      <c r="N107" s="214"/>
      <c r="O107" s="214"/>
      <c r="P107" s="214"/>
      <c r="Q107" s="215"/>
      <c r="R107" s="215"/>
      <c r="S107" s="215"/>
      <c r="T107" s="53"/>
      <c r="U107" s="53"/>
      <c r="V107" s="53"/>
      <c r="W107" s="53"/>
      <c r="X107" s="53"/>
      <c r="Y107" s="53"/>
      <c r="Z107" s="53"/>
      <c r="AA107" s="53"/>
      <c r="AB107" s="53"/>
      <c r="AC107" s="53"/>
      <c r="AD107" s="53"/>
      <c r="AE107" s="222"/>
      <c r="AF107" s="117">
        <f>-(AF100+AF101+AF102+AF103+AF104+AF105)*10%</f>
        <v>0</v>
      </c>
      <c r="AJ107" s="453"/>
      <c r="AK107" s="453"/>
    </row>
    <row r="108" spans="2:37" ht="35.450000000000003" customHeight="1" thickBot="1" x14ac:dyDescent="0.4">
      <c r="B108" s="202" t="s">
        <v>237</v>
      </c>
      <c r="C108" s="202" t="s">
        <v>237</v>
      </c>
      <c r="D108" s="81" t="s">
        <v>910</v>
      </c>
      <c r="E108" s="82">
        <f>SUM(E100:E107)</f>
        <v>0</v>
      </c>
      <c r="AF108" s="117">
        <f>SUM(AF101:AF107)</f>
        <v>0</v>
      </c>
      <c r="AJ108" s="453">
        <f>SUM(AJ100:AJ107)</f>
        <v>0</v>
      </c>
      <c r="AK108" s="453">
        <f>SUM(AK100:AK107)</f>
        <v>0</v>
      </c>
    </row>
    <row r="109" spans="2:37" ht="21.75" thickBot="1" x14ac:dyDescent="0.4">
      <c r="B109" s="202" t="s">
        <v>237</v>
      </c>
      <c r="C109" s="202" t="s">
        <v>237</v>
      </c>
      <c r="D109" s="81" t="s">
        <v>2023</v>
      </c>
      <c r="E109" s="82">
        <f>E108-E107-E106</f>
        <v>0</v>
      </c>
      <c r="AF109" s="117">
        <f>AF108-AF107-AF106</f>
        <v>0</v>
      </c>
    </row>
    <row r="110" spans="2:37" ht="13.5" thickBot="1" x14ac:dyDescent="0.25"/>
    <row r="111" spans="2:37" ht="21.6" customHeight="1" thickBot="1" x14ac:dyDescent="0.6">
      <c r="B111" s="242" t="s">
        <v>748</v>
      </c>
      <c r="C111" s="243" t="s">
        <v>856</v>
      </c>
      <c r="D111" s="244" t="s">
        <v>1990</v>
      </c>
      <c r="E111" s="79"/>
      <c r="F111" s="39"/>
      <c r="G111" s="36"/>
      <c r="H111" s="36"/>
      <c r="I111" s="36"/>
      <c r="J111" s="36"/>
      <c r="K111" s="36"/>
      <c r="L111" s="36"/>
      <c r="M111" s="36"/>
      <c r="N111" s="36"/>
      <c r="O111" s="36"/>
      <c r="P111" s="36">
        <v>550000000</v>
      </c>
      <c r="Q111" s="37">
        <f>SUM(F111:P111)</f>
        <v>550000000</v>
      </c>
      <c r="R111" s="115">
        <f t="shared" ref="R111:R114" si="108">IF(Q111&gt;S111,0,S111-Q111)</f>
        <v>0</v>
      </c>
      <c r="S111" s="38">
        <f>E111</f>
        <v>0</v>
      </c>
      <c r="T111" s="34">
        <v>0</v>
      </c>
      <c r="U111" s="33">
        <v>0</v>
      </c>
      <c r="V111" s="33">
        <v>0.94</v>
      </c>
      <c r="W111" s="33">
        <v>0.94</v>
      </c>
      <c r="X111" s="33">
        <f>1-0.12</f>
        <v>0.88</v>
      </c>
      <c r="Y111" s="33">
        <f>1-0.15</f>
        <v>0.85</v>
      </c>
      <c r="Z111" s="33">
        <f>1-0.25</f>
        <v>0.75</v>
      </c>
      <c r="AA111" s="33">
        <f>1-0.15</f>
        <v>0.85</v>
      </c>
      <c r="AB111" s="33">
        <f>1-0.25</f>
        <v>0.75</v>
      </c>
      <c r="AC111" s="33">
        <f>1-0.15</f>
        <v>0.85</v>
      </c>
      <c r="AD111" s="35">
        <f>1-0.3</f>
        <v>0.7</v>
      </c>
      <c r="AE111" s="239">
        <f>IF(S111&gt;Q111,(Q111*0.7),S111*0.7)</f>
        <v>0</v>
      </c>
      <c r="AF111" s="73">
        <f>IF(F111&gt;0,S111-F111,E111-AE111)</f>
        <v>0</v>
      </c>
      <c r="AG111" s="40">
        <v>100</v>
      </c>
      <c r="AH111" s="73">
        <f>(AF111*AG111)/100</f>
        <v>0</v>
      </c>
      <c r="AJ111" s="453">
        <v>0</v>
      </c>
      <c r="AK111" s="454">
        <f>AJ111-(E113+E111)</f>
        <v>0</v>
      </c>
    </row>
    <row r="112" spans="2:37" ht="21.6" customHeight="1" thickBot="1" x14ac:dyDescent="0.6">
      <c r="B112" s="245" t="s">
        <v>749</v>
      </c>
      <c r="C112" s="245" t="s">
        <v>856</v>
      </c>
      <c r="D112" s="246" t="s">
        <v>1991</v>
      </c>
      <c r="E112" s="77">
        <v>37711340</v>
      </c>
      <c r="F112" s="39"/>
      <c r="G112" s="36"/>
      <c r="H112" s="36"/>
      <c r="I112" s="36"/>
      <c r="J112" s="36"/>
      <c r="K112" s="36"/>
      <c r="L112" s="36"/>
      <c r="M112" s="36"/>
      <c r="N112" s="36"/>
      <c r="O112" s="36"/>
      <c r="P112" s="36"/>
      <c r="Q112" s="37">
        <f t="shared" ref="Q112:Q114" si="109">SUM(F112:P112)</f>
        <v>0</v>
      </c>
      <c r="R112" s="115">
        <f t="shared" si="108"/>
        <v>37711340</v>
      </c>
      <c r="S112" s="38">
        <f t="shared" ref="S112:S114" si="110">E112</f>
        <v>37711340</v>
      </c>
      <c r="T112" s="34">
        <v>0</v>
      </c>
      <c r="U112" s="33">
        <v>0</v>
      </c>
      <c r="V112" s="33">
        <v>0.94</v>
      </c>
      <c r="W112" s="33">
        <v>0.94</v>
      </c>
      <c r="X112" s="33">
        <f>1-0.12</f>
        <v>0.88</v>
      </c>
      <c r="Y112" s="33">
        <f>1-0.15</f>
        <v>0.85</v>
      </c>
      <c r="Z112" s="33">
        <f>1-0.25</f>
        <v>0.75</v>
      </c>
      <c r="AA112" s="33">
        <f>1-0.15</f>
        <v>0.85</v>
      </c>
      <c r="AB112" s="33">
        <f>1-0.25</f>
        <v>0.75</v>
      </c>
      <c r="AC112" s="33">
        <f>1-0.15</f>
        <v>0.85</v>
      </c>
      <c r="AD112" s="35">
        <f>1-0.3</f>
        <v>0.7</v>
      </c>
      <c r="AE112" s="72">
        <f>IF(S112&gt;Q112,(Q112*0.7),S112*0.7)</f>
        <v>0</v>
      </c>
      <c r="AF112" s="117">
        <f>IF(F112&gt;0,S112-F112,E112-AE112)</f>
        <v>37711340</v>
      </c>
      <c r="AG112" s="41">
        <v>100</v>
      </c>
      <c r="AH112" s="117">
        <f t="shared" ref="AH112:AH114" si="111">(AF112*AG112)/100</f>
        <v>37711340</v>
      </c>
      <c r="AJ112" s="453">
        <v>37711340</v>
      </c>
      <c r="AK112" s="454">
        <f>AJ112-(E114+E112)</f>
        <v>0</v>
      </c>
    </row>
    <row r="113" spans="2:37" ht="21.6" customHeight="1" thickBot="1" x14ac:dyDescent="0.6">
      <c r="B113" s="242" t="s">
        <v>750</v>
      </c>
      <c r="C113" s="243" t="s">
        <v>858</v>
      </c>
      <c r="D113" s="247" t="s">
        <v>1992</v>
      </c>
      <c r="E113" s="77"/>
      <c r="F113" s="39">
        <v>92000000</v>
      </c>
      <c r="G113" s="36"/>
      <c r="H113" s="36"/>
      <c r="I113" s="36"/>
      <c r="J113" s="36"/>
      <c r="K113" s="36"/>
      <c r="L113" s="36"/>
      <c r="M113" s="36"/>
      <c r="N113" s="36"/>
      <c r="O113" s="36"/>
      <c r="P113" s="36"/>
      <c r="Q113" s="37">
        <f t="shared" si="109"/>
        <v>92000000</v>
      </c>
      <c r="R113" s="115">
        <f t="shared" si="108"/>
        <v>0</v>
      </c>
      <c r="S113" s="38">
        <f t="shared" si="110"/>
        <v>0</v>
      </c>
      <c r="T113" s="34">
        <v>0</v>
      </c>
      <c r="U113" s="33">
        <v>0</v>
      </c>
      <c r="V113" s="33">
        <v>0.94</v>
      </c>
      <c r="W113" s="33">
        <v>0.94</v>
      </c>
      <c r="X113" s="33">
        <f>1-0.12</f>
        <v>0.88</v>
      </c>
      <c r="Y113" s="33">
        <f>1-0.15</f>
        <v>0.85</v>
      </c>
      <c r="Z113" s="33">
        <f>1-0.25</f>
        <v>0.75</v>
      </c>
      <c r="AA113" s="33">
        <f>1-0.15</f>
        <v>0.85</v>
      </c>
      <c r="AB113" s="33">
        <f>1-0.25</f>
        <v>0.75</v>
      </c>
      <c r="AC113" s="33">
        <f>1-0.15</f>
        <v>0.85</v>
      </c>
      <c r="AD113" s="35">
        <f>1-0.3</f>
        <v>0.7</v>
      </c>
      <c r="AE113" s="72">
        <f>IF(S113&gt;Q113,(Q113*0),S113*0)</f>
        <v>0</v>
      </c>
      <c r="AF113" s="117"/>
      <c r="AG113" s="41">
        <v>100</v>
      </c>
      <c r="AH113" s="117">
        <f t="shared" si="111"/>
        <v>0</v>
      </c>
      <c r="AJ113" s="453"/>
      <c r="AK113" s="454">
        <f>AJ113-(E113+E115)</f>
        <v>0</v>
      </c>
    </row>
    <row r="114" spans="2:37" ht="21.6" customHeight="1" thickBot="1" x14ac:dyDescent="0.6">
      <c r="B114" s="245" t="s">
        <v>751</v>
      </c>
      <c r="C114" s="245" t="s">
        <v>858</v>
      </c>
      <c r="D114" s="246" t="s">
        <v>1993</v>
      </c>
      <c r="E114" s="77"/>
      <c r="F114" s="39"/>
      <c r="G114" s="36"/>
      <c r="H114" s="36"/>
      <c r="I114" s="36"/>
      <c r="J114" s="36">
        <v>350000000</v>
      </c>
      <c r="K114" s="36"/>
      <c r="L114" s="36"/>
      <c r="M114" s="36"/>
      <c r="N114" s="36"/>
      <c r="O114" s="36"/>
      <c r="P114" s="36"/>
      <c r="Q114" s="37">
        <f t="shared" si="109"/>
        <v>350000000</v>
      </c>
      <c r="R114" s="115">
        <f t="shared" si="108"/>
        <v>0</v>
      </c>
      <c r="S114" s="38">
        <f t="shared" si="110"/>
        <v>0</v>
      </c>
      <c r="T114" s="34">
        <v>0</v>
      </c>
      <c r="U114" s="33">
        <v>0</v>
      </c>
      <c r="V114" s="33">
        <v>0.94</v>
      </c>
      <c r="W114" s="33">
        <v>0.94</v>
      </c>
      <c r="X114" s="33">
        <f t="shared" ref="X114" si="112">1-0.12</f>
        <v>0.88</v>
      </c>
      <c r="Y114" s="33">
        <f t="shared" ref="Y114" si="113">1-0.15</f>
        <v>0.85</v>
      </c>
      <c r="Z114" s="33">
        <f t="shared" ref="Z114" si="114">1-0.25</f>
        <v>0.75</v>
      </c>
      <c r="AA114" s="33">
        <f t="shared" ref="AA114" si="115">1-0.15</f>
        <v>0.85</v>
      </c>
      <c r="AB114" s="33">
        <f t="shared" ref="AB114" si="116">1-0.25</f>
        <v>0.75</v>
      </c>
      <c r="AC114" s="33">
        <f t="shared" ref="AC114" si="117">1-0.15</f>
        <v>0.85</v>
      </c>
      <c r="AD114" s="35">
        <f t="shared" ref="AD114" si="118">1-0.3</f>
        <v>0.7</v>
      </c>
      <c r="AE114" s="72">
        <f>IF(S114&gt;Q114,(Q114*0.88),S114*0.88)</f>
        <v>0</v>
      </c>
      <c r="AF114" s="117">
        <f>IF(F114&gt;0,S114-F114,E114-AE114)</f>
        <v>0</v>
      </c>
      <c r="AG114" s="41">
        <v>100</v>
      </c>
      <c r="AH114" s="117">
        <f t="shared" si="111"/>
        <v>0</v>
      </c>
      <c r="AJ114" s="453"/>
      <c r="AK114" s="454"/>
    </row>
    <row r="115" spans="2:37" ht="21.6" customHeight="1" thickBot="1" x14ac:dyDescent="0.6">
      <c r="B115" s="242" t="s">
        <v>752</v>
      </c>
      <c r="C115" s="243" t="s">
        <v>858</v>
      </c>
      <c r="D115" s="247" t="s">
        <v>1994</v>
      </c>
      <c r="E115" s="77"/>
      <c r="F115" s="214"/>
      <c r="G115" s="214"/>
      <c r="H115" s="214"/>
      <c r="I115" s="214"/>
      <c r="J115" s="214"/>
      <c r="K115" s="214"/>
      <c r="L115" s="214"/>
      <c r="M115" s="214"/>
      <c r="N115" s="214"/>
      <c r="O115" s="214"/>
      <c r="P115" s="214"/>
      <c r="Q115" s="215"/>
      <c r="R115" s="215"/>
      <c r="S115" s="216"/>
      <c r="T115" s="217"/>
      <c r="U115" s="217"/>
      <c r="V115" s="217"/>
      <c r="W115" s="217"/>
      <c r="X115" s="217"/>
      <c r="Y115" s="217"/>
      <c r="Z115" s="217"/>
      <c r="AA115" s="217"/>
      <c r="AB115" s="217"/>
      <c r="AC115" s="217"/>
      <c r="AD115" s="217"/>
      <c r="AE115" s="219"/>
      <c r="AF115" s="236"/>
      <c r="AH115" s="236"/>
      <c r="AJ115" s="453"/>
      <c r="AK115" s="454"/>
    </row>
    <row r="116" spans="2:37" ht="21.6" customHeight="1" x14ac:dyDescent="0.55000000000000004">
      <c r="B116" s="200" t="s">
        <v>121</v>
      </c>
      <c r="C116" s="248" t="s">
        <v>911</v>
      </c>
      <c r="D116" s="130" t="s">
        <v>911</v>
      </c>
      <c r="E116" s="77"/>
      <c r="F116" s="214"/>
      <c r="G116" s="214"/>
      <c r="H116" s="214"/>
      <c r="I116" s="214"/>
      <c r="J116" s="214"/>
      <c r="K116" s="214"/>
      <c r="L116" s="214"/>
      <c r="M116" s="214"/>
      <c r="N116" s="214"/>
      <c r="O116" s="214"/>
      <c r="P116" s="214"/>
      <c r="Q116" s="215"/>
      <c r="R116" s="215"/>
      <c r="S116" s="216"/>
      <c r="T116" s="217"/>
      <c r="U116" s="217"/>
      <c r="V116" s="217"/>
      <c r="W116" s="217"/>
      <c r="X116" s="217"/>
      <c r="Y116" s="217"/>
      <c r="Z116" s="217"/>
      <c r="AA116" s="217"/>
      <c r="AB116" s="217"/>
      <c r="AC116" s="217"/>
      <c r="AD116" s="217"/>
      <c r="AE116" s="219"/>
      <c r="AF116" s="517">
        <f>E116</f>
        <v>0</v>
      </c>
      <c r="AH116" s="236"/>
      <c r="AJ116" s="453"/>
      <c r="AK116" s="454">
        <f>AJ116-E116</f>
        <v>0</v>
      </c>
    </row>
    <row r="117" spans="2:37" ht="21.6" customHeight="1" x14ac:dyDescent="0.55000000000000004">
      <c r="B117" s="196" t="s">
        <v>165</v>
      </c>
      <c r="C117" s="249" t="s">
        <v>912</v>
      </c>
      <c r="D117" s="250" t="s">
        <v>912</v>
      </c>
      <c r="E117" s="77"/>
      <c r="F117" s="214"/>
      <c r="G117" s="214"/>
      <c r="H117" s="214"/>
      <c r="I117" s="214"/>
      <c r="J117" s="214"/>
      <c r="K117" s="214"/>
      <c r="L117" s="214"/>
      <c r="M117" s="214"/>
      <c r="N117" s="214"/>
      <c r="O117" s="214"/>
      <c r="P117" s="214"/>
      <c r="Q117" s="215"/>
      <c r="R117" s="215"/>
      <c r="S117" s="216"/>
      <c r="T117" s="217"/>
      <c r="U117" s="217"/>
      <c r="V117" s="217"/>
      <c r="W117" s="217"/>
      <c r="X117" s="217"/>
      <c r="Y117" s="217"/>
      <c r="Z117" s="217"/>
      <c r="AA117" s="217"/>
      <c r="AB117" s="217"/>
      <c r="AC117" s="217"/>
      <c r="AD117" s="217"/>
      <c r="AE117" s="219"/>
      <c r="AF117" s="236"/>
      <c r="AH117" s="236"/>
      <c r="AJ117" s="453"/>
      <c r="AK117" s="454">
        <f>AJ117-E117</f>
        <v>0</v>
      </c>
    </row>
    <row r="118" spans="2:37" ht="21.6" customHeight="1" thickBot="1" x14ac:dyDescent="0.6">
      <c r="B118" s="196" t="s">
        <v>122</v>
      </c>
      <c r="C118" s="197" t="s">
        <v>913</v>
      </c>
      <c r="D118" s="164" t="s">
        <v>913</v>
      </c>
      <c r="E118" s="77"/>
      <c r="F118" s="214"/>
      <c r="G118" s="214"/>
      <c r="H118" s="214"/>
      <c r="I118" s="214"/>
      <c r="J118" s="214"/>
      <c r="K118" s="214"/>
      <c r="L118" s="214"/>
      <c r="M118" s="214"/>
      <c r="N118" s="214"/>
      <c r="O118" s="214"/>
      <c r="P118" s="214"/>
      <c r="Q118" s="215"/>
      <c r="R118" s="215"/>
      <c r="S118" s="215"/>
      <c r="T118" s="53"/>
      <c r="U118" s="53"/>
      <c r="V118" s="53"/>
      <c r="W118" s="53"/>
      <c r="X118" s="53"/>
      <c r="Y118" s="53"/>
      <c r="Z118" s="53"/>
      <c r="AA118" s="53"/>
      <c r="AB118" s="53"/>
      <c r="AC118" s="53"/>
      <c r="AD118" s="53"/>
      <c r="AE118" s="222"/>
      <c r="AF118" s="237"/>
      <c r="AH118" s="237"/>
      <c r="AJ118" s="453"/>
      <c r="AK118" s="453"/>
    </row>
    <row r="119" spans="2:37" ht="21.6" customHeight="1" thickBot="1" x14ac:dyDescent="0.6">
      <c r="B119" s="196" t="s">
        <v>149</v>
      </c>
      <c r="C119" s="197" t="s">
        <v>914</v>
      </c>
      <c r="D119" s="164" t="s">
        <v>914</v>
      </c>
      <c r="E119" s="77">
        <f>-(E111+E112+E113+E114+E115+E116+E117)*10%</f>
        <v>-3771134</v>
      </c>
      <c r="AF119" s="117">
        <f>-(AF111+AF112+AF113+AF114+AF115+AF116+AF117)*10%</f>
        <v>-3771134</v>
      </c>
      <c r="AH119" s="117">
        <f>SUM(AH111:AH118)</f>
        <v>37711340</v>
      </c>
      <c r="AJ119" s="453"/>
      <c r="AK119" s="453"/>
    </row>
    <row r="120" spans="2:37" ht="35.450000000000003" customHeight="1" thickBot="1" x14ac:dyDescent="0.4">
      <c r="B120" s="202" t="s">
        <v>237</v>
      </c>
      <c r="C120" s="202" t="s">
        <v>237</v>
      </c>
      <c r="D120" s="81" t="s">
        <v>915</v>
      </c>
      <c r="E120" s="82">
        <f>SUM(E111:E119)</f>
        <v>33940206</v>
      </c>
      <c r="AF120" s="117">
        <f>SUM(AF111:AF119)</f>
        <v>33940206</v>
      </c>
      <c r="AJ120" s="453">
        <f>SUM(AJ112:AJ119)</f>
        <v>37711340</v>
      </c>
      <c r="AK120" s="453">
        <f>SUM(AK112:AK119)</f>
        <v>0</v>
      </c>
    </row>
    <row r="121" spans="2:37" ht="38.25" thickBot="1" x14ac:dyDescent="0.4">
      <c r="B121" s="202" t="s">
        <v>237</v>
      </c>
      <c r="C121" s="202" t="s">
        <v>237</v>
      </c>
      <c r="D121" s="81" t="s">
        <v>2024</v>
      </c>
      <c r="E121" s="82">
        <f>E120-E119-E118</f>
        <v>37711340</v>
      </c>
      <c r="AF121" s="117">
        <f>AF120-AF119-AF118</f>
        <v>37711340</v>
      </c>
    </row>
    <row r="122" spans="2:37" ht="13.5" thickBot="1" x14ac:dyDescent="0.25"/>
    <row r="123" spans="2:37" ht="21.6" customHeight="1" thickBot="1" x14ac:dyDescent="0.6">
      <c r="B123" s="49" t="s">
        <v>916</v>
      </c>
      <c r="C123" s="233" t="s">
        <v>916</v>
      </c>
      <c r="D123" s="74" t="s">
        <v>1995</v>
      </c>
      <c r="E123" s="79"/>
      <c r="F123" s="238"/>
      <c r="G123" s="36"/>
      <c r="H123" s="36"/>
      <c r="I123" s="36"/>
      <c r="J123" s="36"/>
      <c r="K123" s="36"/>
      <c r="L123" s="36"/>
      <c r="M123" s="36"/>
      <c r="N123" s="36"/>
      <c r="O123" s="36"/>
      <c r="P123" s="36">
        <v>550000000</v>
      </c>
      <c r="Q123" s="37">
        <f>SUM(F123:P123)</f>
        <v>550000000</v>
      </c>
      <c r="R123" s="115">
        <f t="shared" ref="R123:R124" si="119">IF(Q123&gt;S123,0,S123-Q123)</f>
        <v>0</v>
      </c>
      <c r="S123" s="38">
        <f>E123</f>
        <v>0</v>
      </c>
      <c r="T123" s="34">
        <v>0</v>
      </c>
      <c r="U123" s="33">
        <v>0</v>
      </c>
      <c r="V123" s="33">
        <v>0.94</v>
      </c>
      <c r="W123" s="33">
        <v>0.94</v>
      </c>
      <c r="X123" s="33">
        <f>1-0.12</f>
        <v>0.88</v>
      </c>
      <c r="Y123" s="33">
        <f>1-0.15</f>
        <v>0.85</v>
      </c>
      <c r="Z123" s="33">
        <f>1-0.25</f>
        <v>0.75</v>
      </c>
      <c r="AA123" s="33">
        <f>1-0.15</f>
        <v>0.85</v>
      </c>
      <c r="AB123" s="33">
        <f>1-0.25</f>
        <v>0.75</v>
      </c>
      <c r="AC123" s="33">
        <f>1-0.15</f>
        <v>0.85</v>
      </c>
      <c r="AD123" s="35">
        <f>1-0.3</f>
        <v>0.7</v>
      </c>
      <c r="AE123" s="239">
        <f>IF(S123&gt;Q123,(Q123*0.7),S123*0.7)</f>
        <v>0</v>
      </c>
      <c r="AF123" s="73">
        <f>IF(F123&gt;0,S123-F123,E123-AE123)</f>
        <v>0</v>
      </c>
      <c r="AG123" s="40">
        <v>100</v>
      </c>
      <c r="AH123" s="73">
        <f>(AF123*AG123)/100</f>
        <v>0</v>
      </c>
      <c r="AJ123" s="453">
        <v>0</v>
      </c>
      <c r="AK123" s="454">
        <f>AJ123-E123</f>
        <v>0</v>
      </c>
    </row>
    <row r="124" spans="2:37" ht="21.6" customHeight="1" thickBot="1" x14ac:dyDescent="0.6">
      <c r="B124" s="51" t="s">
        <v>917</v>
      </c>
      <c r="C124" s="198" t="s">
        <v>917</v>
      </c>
      <c r="D124" s="76" t="s">
        <v>1996</v>
      </c>
      <c r="E124" s="77">
        <v>1296989070750</v>
      </c>
      <c r="F124" s="238"/>
      <c r="G124" s="36"/>
      <c r="H124" s="36"/>
      <c r="I124" s="36"/>
      <c r="J124" s="36">
        <v>350000000</v>
      </c>
      <c r="K124" s="36"/>
      <c r="L124" s="36"/>
      <c r="M124" s="36"/>
      <c r="N124" s="36"/>
      <c r="O124" s="36"/>
      <c r="P124" s="36"/>
      <c r="Q124" s="37">
        <f t="shared" ref="Q124" si="120">SUM(F124:P124)</f>
        <v>350000000</v>
      </c>
      <c r="R124" s="115">
        <f t="shared" si="119"/>
        <v>1296639070750</v>
      </c>
      <c r="S124" s="38">
        <f t="shared" ref="S124" si="121">E124</f>
        <v>1296989070750</v>
      </c>
      <c r="T124" s="34">
        <v>0</v>
      </c>
      <c r="U124" s="33">
        <v>0</v>
      </c>
      <c r="V124" s="33">
        <v>0.94</v>
      </c>
      <c r="W124" s="33">
        <v>0.94</v>
      </c>
      <c r="X124" s="33">
        <f t="shared" ref="X124" si="122">1-0.12</f>
        <v>0.88</v>
      </c>
      <c r="Y124" s="33">
        <f t="shared" ref="Y124" si="123">1-0.15</f>
        <v>0.85</v>
      </c>
      <c r="Z124" s="33">
        <f t="shared" ref="Z124" si="124">1-0.25</f>
        <v>0.75</v>
      </c>
      <c r="AA124" s="33">
        <f t="shared" ref="AA124" si="125">1-0.15</f>
        <v>0.85</v>
      </c>
      <c r="AB124" s="33">
        <f t="shared" ref="AB124" si="126">1-0.25</f>
        <v>0.75</v>
      </c>
      <c r="AC124" s="33">
        <f t="shared" ref="AC124" si="127">1-0.15</f>
        <v>0.85</v>
      </c>
      <c r="AD124" s="35">
        <f t="shared" ref="AD124" si="128">1-0.3</f>
        <v>0.7</v>
      </c>
      <c r="AE124" s="72">
        <v>0</v>
      </c>
      <c r="AF124" s="117">
        <f>IF(F124&gt;0,S124-F124,E124-AE124)</f>
        <v>1296989070750</v>
      </c>
      <c r="AG124" s="41">
        <v>100</v>
      </c>
      <c r="AH124" s="117">
        <f t="shared" ref="AH124" si="129">(AF124*AG124)/100</f>
        <v>1296989070750</v>
      </c>
      <c r="AJ124" s="453">
        <v>1296989070750</v>
      </c>
      <c r="AK124" s="454">
        <f>AJ124-E124</f>
        <v>0</v>
      </c>
    </row>
    <row r="125" spans="2:37" ht="21.6" customHeight="1" x14ac:dyDescent="0.55000000000000004">
      <c r="B125" s="49" t="s">
        <v>765</v>
      </c>
      <c r="C125" s="49" t="s">
        <v>765</v>
      </c>
      <c r="D125" s="74" t="s">
        <v>918</v>
      </c>
      <c r="E125" s="77">
        <v>32277757340</v>
      </c>
      <c r="F125" s="214"/>
      <c r="G125" s="214"/>
      <c r="H125" s="214"/>
      <c r="I125" s="214"/>
      <c r="J125" s="214"/>
      <c r="K125" s="214"/>
      <c r="L125" s="214"/>
      <c r="M125" s="214"/>
      <c r="N125" s="214"/>
      <c r="O125" s="214"/>
      <c r="P125" s="214"/>
      <c r="Q125" s="215"/>
      <c r="R125" s="215"/>
      <c r="S125" s="216"/>
      <c r="T125" s="217"/>
      <c r="U125" s="217"/>
      <c r="V125" s="217"/>
      <c r="W125" s="217"/>
      <c r="X125" s="217"/>
      <c r="Y125" s="217"/>
      <c r="Z125" s="217"/>
      <c r="AA125" s="217"/>
      <c r="AB125" s="217"/>
      <c r="AC125" s="217"/>
      <c r="AD125" s="217"/>
      <c r="AE125" s="219"/>
      <c r="AF125" s="234">
        <f>E125</f>
        <v>32277757340</v>
      </c>
      <c r="AH125" s="236"/>
      <c r="AJ125" s="453">
        <v>32277757340</v>
      </c>
      <c r="AK125" s="454">
        <f>AJ125-E125</f>
        <v>0</v>
      </c>
    </row>
    <row r="126" spans="2:37" ht="21.6" customHeight="1" x14ac:dyDescent="0.55000000000000004">
      <c r="B126" s="50" t="s">
        <v>767</v>
      </c>
      <c r="C126" s="50" t="s">
        <v>767</v>
      </c>
      <c r="D126" s="75" t="s">
        <v>919</v>
      </c>
      <c r="E126" s="77"/>
      <c r="F126" s="214"/>
      <c r="G126" s="214"/>
      <c r="H126" s="214"/>
      <c r="I126" s="214"/>
      <c r="J126" s="214"/>
      <c r="K126" s="214"/>
      <c r="L126" s="214"/>
      <c r="M126" s="214"/>
      <c r="N126" s="214"/>
      <c r="O126" s="214"/>
      <c r="P126" s="214"/>
      <c r="Q126" s="215"/>
      <c r="R126" s="215"/>
      <c r="S126" s="216"/>
      <c r="T126" s="217"/>
      <c r="U126" s="217"/>
      <c r="V126" s="217"/>
      <c r="W126" s="217"/>
      <c r="X126" s="217"/>
      <c r="Y126" s="217"/>
      <c r="Z126" s="217"/>
      <c r="AA126" s="217"/>
      <c r="AB126" s="217"/>
      <c r="AC126" s="217"/>
      <c r="AD126" s="217"/>
      <c r="AE126" s="219"/>
      <c r="AF126" s="236"/>
      <c r="AH126" s="236"/>
      <c r="AJ126" s="453"/>
      <c r="AK126" s="454">
        <f>AJ126-E126</f>
        <v>0</v>
      </c>
    </row>
    <row r="127" spans="2:37" ht="21.6" customHeight="1" thickBot="1" x14ac:dyDescent="0.6">
      <c r="B127" s="50" t="s">
        <v>122</v>
      </c>
      <c r="C127" s="50" t="s">
        <v>122</v>
      </c>
      <c r="D127" s="56" t="s">
        <v>920</v>
      </c>
      <c r="E127" s="77"/>
      <c r="F127" s="214"/>
      <c r="G127" s="214"/>
      <c r="H127" s="214"/>
      <c r="I127" s="214"/>
      <c r="J127" s="214"/>
      <c r="K127" s="214"/>
      <c r="L127" s="214"/>
      <c r="M127" s="214"/>
      <c r="N127" s="214"/>
      <c r="O127" s="214"/>
      <c r="P127" s="214"/>
      <c r="Q127" s="215"/>
      <c r="R127" s="215"/>
      <c r="S127" s="216"/>
      <c r="T127" s="217"/>
      <c r="U127" s="217"/>
      <c r="V127" s="217"/>
      <c r="W127" s="217"/>
      <c r="X127" s="217"/>
      <c r="Y127" s="217"/>
      <c r="Z127" s="217"/>
      <c r="AA127" s="217"/>
      <c r="AB127" s="217"/>
      <c r="AC127" s="217"/>
      <c r="AD127" s="217"/>
      <c r="AE127" s="219"/>
      <c r="AF127" s="236"/>
      <c r="AH127" s="236"/>
      <c r="AJ127" s="453"/>
      <c r="AK127" s="453"/>
    </row>
    <row r="128" spans="2:37" ht="21.6" customHeight="1" thickBot="1" x14ac:dyDescent="0.6">
      <c r="B128" s="51" t="s">
        <v>149</v>
      </c>
      <c r="C128" s="51" t="s">
        <v>149</v>
      </c>
      <c r="D128" s="57" t="s">
        <v>921</v>
      </c>
      <c r="E128" s="77">
        <f>-(E123+E124+E125+E126)*10%</f>
        <v>-132926682809</v>
      </c>
      <c r="F128" s="214"/>
      <c r="G128" s="214"/>
      <c r="H128" s="214"/>
      <c r="I128" s="214"/>
      <c r="J128" s="214"/>
      <c r="K128" s="214"/>
      <c r="L128" s="214"/>
      <c r="M128" s="214"/>
      <c r="N128" s="214"/>
      <c r="O128" s="214"/>
      <c r="P128" s="214"/>
      <c r="Q128" s="215"/>
      <c r="R128" s="215"/>
      <c r="S128" s="215"/>
      <c r="T128" s="53"/>
      <c r="U128" s="53"/>
      <c r="V128" s="53"/>
      <c r="W128" s="53"/>
      <c r="X128" s="53"/>
      <c r="Y128" s="53"/>
      <c r="Z128" s="53"/>
      <c r="AA128" s="53"/>
      <c r="AB128" s="53"/>
      <c r="AC128" s="53"/>
      <c r="AD128" s="53"/>
      <c r="AE128" s="222"/>
      <c r="AF128" s="117">
        <f>-(AF123+AF124+AF125+AF126)*10%</f>
        <v>-132926682809</v>
      </c>
      <c r="AH128" s="237"/>
      <c r="AJ128" s="453"/>
      <c r="AK128" s="453"/>
    </row>
    <row r="129" spans="2:37" ht="35.450000000000003" customHeight="1" thickBot="1" x14ac:dyDescent="0.4">
      <c r="B129" s="202" t="s">
        <v>237</v>
      </c>
      <c r="C129" s="202" t="s">
        <v>237</v>
      </c>
      <c r="D129" s="81" t="s">
        <v>922</v>
      </c>
      <c r="E129" s="82">
        <f>SUM(E123:E128)</f>
        <v>1196340145281</v>
      </c>
      <c r="AF129" s="117">
        <f>SUM(AF123:AF128)</f>
        <v>1196340145281</v>
      </c>
      <c r="AH129" s="117">
        <f>SUM(AH123:AH128)</f>
        <v>1296989070750</v>
      </c>
      <c r="AJ129" s="453">
        <f>SUM(AJ123:AJ128)</f>
        <v>1329266828090</v>
      </c>
      <c r="AK129" s="453">
        <f>SUM(AK123:AK128)</f>
        <v>0</v>
      </c>
    </row>
    <row r="130" spans="2:37" ht="21.75" thickBot="1" x14ac:dyDescent="0.4">
      <c r="B130" s="202" t="s">
        <v>237</v>
      </c>
      <c r="C130" s="202" t="s">
        <v>237</v>
      </c>
      <c r="D130" s="81" t="s">
        <v>2025</v>
      </c>
      <c r="E130" s="82">
        <f>E129-E128-E127</f>
        <v>1329266828090</v>
      </c>
      <c r="AF130" s="117">
        <f>AF129-AF128-AF127</f>
        <v>1329266828090</v>
      </c>
    </row>
    <row r="131" spans="2:37" ht="13.5" thickBot="1" x14ac:dyDescent="0.25"/>
    <row r="132" spans="2:37" ht="21.6" customHeight="1" thickBot="1" x14ac:dyDescent="0.6">
      <c r="B132" s="49" t="s">
        <v>785</v>
      </c>
      <c r="C132" s="233" t="s">
        <v>856</v>
      </c>
      <c r="D132" s="74" t="s">
        <v>1997</v>
      </c>
      <c r="E132" s="79"/>
      <c r="F132" s="238"/>
      <c r="G132" s="36"/>
      <c r="H132" s="36"/>
      <c r="I132" s="36"/>
      <c r="J132" s="36"/>
      <c r="K132" s="36"/>
      <c r="L132" s="36"/>
      <c r="M132" s="36"/>
      <c r="N132" s="36"/>
      <c r="O132" s="36"/>
      <c r="P132" s="36">
        <v>550000000</v>
      </c>
      <c r="Q132" s="37">
        <f>SUM(F132:P132)</f>
        <v>550000000</v>
      </c>
      <c r="R132" s="115">
        <f t="shared" ref="R132:R133" si="130">IF(Q132&gt;S132,0,S132-Q132)</f>
        <v>0</v>
      </c>
      <c r="S132" s="38">
        <f>E132</f>
        <v>0</v>
      </c>
      <c r="T132" s="34">
        <v>0</v>
      </c>
      <c r="U132" s="33">
        <v>0</v>
      </c>
      <c r="V132" s="33">
        <v>0.94</v>
      </c>
      <c r="W132" s="33">
        <v>0.94</v>
      </c>
      <c r="X132" s="33">
        <f>1-0.12</f>
        <v>0.88</v>
      </c>
      <c r="Y132" s="33">
        <f>1-0.15</f>
        <v>0.85</v>
      </c>
      <c r="Z132" s="33">
        <f>1-0.25</f>
        <v>0.75</v>
      </c>
      <c r="AA132" s="33">
        <f>1-0.15</f>
        <v>0.85</v>
      </c>
      <c r="AB132" s="33">
        <f>1-0.25</f>
        <v>0.75</v>
      </c>
      <c r="AC132" s="33">
        <f>1-0.15</f>
        <v>0.85</v>
      </c>
      <c r="AD132" s="35">
        <f>1-0.3</f>
        <v>0.7</v>
      </c>
      <c r="AE132" s="239">
        <f>IF(S132&gt;Q132,(Q132*0.7),S132*0.7)</f>
        <v>0</v>
      </c>
      <c r="AF132" s="73">
        <f>IF(F132&gt;0,S132-F132,E132-AE132)</f>
        <v>0</v>
      </c>
      <c r="AG132" s="40">
        <v>100</v>
      </c>
      <c r="AH132" s="73">
        <f>(AF132*AG132)/100</f>
        <v>0</v>
      </c>
      <c r="AJ132" s="453">
        <v>0</v>
      </c>
      <c r="AK132" s="454">
        <f>AJ132-E132</f>
        <v>0</v>
      </c>
    </row>
    <row r="133" spans="2:37" ht="21.6" customHeight="1" thickBot="1" x14ac:dyDescent="0.6">
      <c r="B133" s="51" t="s">
        <v>785</v>
      </c>
      <c r="C133" s="198" t="s">
        <v>858</v>
      </c>
      <c r="D133" s="76" t="s">
        <v>1998</v>
      </c>
      <c r="E133" s="77">
        <v>19874706</v>
      </c>
      <c r="F133" s="238"/>
      <c r="G133" s="36"/>
      <c r="H133" s="36"/>
      <c r="I133" s="36"/>
      <c r="J133" s="36">
        <v>350000000</v>
      </c>
      <c r="K133" s="36"/>
      <c r="L133" s="36"/>
      <c r="M133" s="36"/>
      <c r="N133" s="36"/>
      <c r="O133" s="36"/>
      <c r="P133" s="36"/>
      <c r="Q133" s="37">
        <f t="shared" ref="Q133" si="131">SUM(F133:P133)</f>
        <v>350000000</v>
      </c>
      <c r="R133" s="115">
        <f t="shared" si="130"/>
        <v>0</v>
      </c>
      <c r="S133" s="38">
        <f t="shared" ref="S133" si="132">E133</f>
        <v>19874706</v>
      </c>
      <c r="T133" s="34">
        <v>0</v>
      </c>
      <c r="U133" s="33">
        <v>0</v>
      </c>
      <c r="V133" s="33">
        <v>0.94</v>
      </c>
      <c r="W133" s="33">
        <v>0.94</v>
      </c>
      <c r="X133" s="33">
        <f t="shared" ref="X133" si="133">1-0.12</f>
        <v>0.88</v>
      </c>
      <c r="Y133" s="33">
        <f t="shared" ref="Y133" si="134">1-0.15</f>
        <v>0.85</v>
      </c>
      <c r="Z133" s="33">
        <f t="shared" ref="Z133" si="135">1-0.25</f>
        <v>0.75</v>
      </c>
      <c r="AA133" s="33">
        <f t="shared" ref="AA133" si="136">1-0.15</f>
        <v>0.85</v>
      </c>
      <c r="AB133" s="33">
        <f t="shared" ref="AB133" si="137">1-0.25</f>
        <v>0.75</v>
      </c>
      <c r="AC133" s="33">
        <f t="shared" ref="AC133" si="138">1-0.15</f>
        <v>0.85</v>
      </c>
      <c r="AD133" s="35">
        <f t="shared" ref="AD133" si="139">1-0.3</f>
        <v>0.7</v>
      </c>
      <c r="AE133" s="72">
        <v>0</v>
      </c>
      <c r="AF133" s="117">
        <f>IF(F133&gt;0,S133-F133,E133-AE133)</f>
        <v>19874706</v>
      </c>
      <c r="AG133" s="41">
        <v>100</v>
      </c>
      <c r="AH133" s="117">
        <f t="shared" ref="AH133" si="140">(AF133*AG133)/100</f>
        <v>19874706</v>
      </c>
      <c r="AJ133" s="453">
        <v>19874706</v>
      </c>
      <c r="AK133" s="454">
        <f>AJ133-E133</f>
        <v>0</v>
      </c>
    </row>
    <row r="134" spans="2:37" ht="21.6" customHeight="1" x14ac:dyDescent="0.55000000000000004">
      <c r="B134" s="49" t="s">
        <v>121</v>
      </c>
      <c r="C134" s="49" t="s">
        <v>121</v>
      </c>
      <c r="D134" s="74" t="s">
        <v>923</v>
      </c>
      <c r="E134" s="77"/>
      <c r="F134" s="214"/>
      <c r="G134" s="214"/>
      <c r="H134" s="214"/>
      <c r="I134" s="214"/>
      <c r="J134" s="214"/>
      <c r="K134" s="214"/>
      <c r="L134" s="214"/>
      <c r="M134" s="214"/>
      <c r="N134" s="214"/>
      <c r="O134" s="214"/>
      <c r="P134" s="214"/>
      <c r="Q134" s="215"/>
      <c r="R134" s="215"/>
      <c r="S134" s="216"/>
      <c r="T134" s="217"/>
      <c r="U134" s="217"/>
      <c r="V134" s="217"/>
      <c r="W134" s="217"/>
      <c r="X134" s="217"/>
      <c r="Y134" s="217"/>
      <c r="Z134" s="217"/>
      <c r="AA134" s="217"/>
      <c r="AB134" s="217"/>
      <c r="AC134" s="217"/>
      <c r="AD134" s="217"/>
      <c r="AE134" s="219"/>
      <c r="AF134" s="517">
        <f>E134</f>
        <v>0</v>
      </c>
      <c r="AH134" s="236"/>
      <c r="AJ134" s="453">
        <v>0</v>
      </c>
      <c r="AK134" s="454">
        <f>AJ134-E134</f>
        <v>0</v>
      </c>
    </row>
    <row r="135" spans="2:37" ht="21.6" customHeight="1" x14ac:dyDescent="0.55000000000000004">
      <c r="B135" s="50" t="s">
        <v>165</v>
      </c>
      <c r="C135" s="50" t="s">
        <v>165</v>
      </c>
      <c r="D135" s="75" t="s">
        <v>924</v>
      </c>
      <c r="E135" s="77"/>
      <c r="F135" s="214"/>
      <c r="G135" s="214"/>
      <c r="H135" s="214"/>
      <c r="I135" s="214"/>
      <c r="J135" s="214"/>
      <c r="K135" s="214"/>
      <c r="L135" s="214"/>
      <c r="M135" s="214"/>
      <c r="N135" s="214"/>
      <c r="O135" s="214"/>
      <c r="P135" s="214"/>
      <c r="Q135" s="215"/>
      <c r="R135" s="215"/>
      <c r="S135" s="216"/>
      <c r="T135" s="217"/>
      <c r="U135" s="217"/>
      <c r="V135" s="217"/>
      <c r="W135" s="217"/>
      <c r="X135" s="217"/>
      <c r="Y135" s="217"/>
      <c r="Z135" s="217"/>
      <c r="AA135" s="217"/>
      <c r="AB135" s="217"/>
      <c r="AC135" s="217"/>
      <c r="AD135" s="217"/>
      <c r="AE135" s="219"/>
      <c r="AF135" s="236"/>
      <c r="AH135" s="236"/>
      <c r="AJ135" s="453"/>
      <c r="AK135" s="454">
        <f>AJ135-E135</f>
        <v>0</v>
      </c>
    </row>
    <row r="136" spans="2:37" ht="21.6" customHeight="1" thickBot="1" x14ac:dyDescent="0.6">
      <c r="B136" s="50" t="s">
        <v>122</v>
      </c>
      <c r="C136" s="50" t="s">
        <v>122</v>
      </c>
      <c r="D136" s="56" t="s">
        <v>925</v>
      </c>
      <c r="E136" s="77"/>
      <c r="F136" s="214"/>
      <c r="G136" s="214"/>
      <c r="H136" s="214"/>
      <c r="I136" s="214"/>
      <c r="J136" s="214"/>
      <c r="K136" s="214"/>
      <c r="L136" s="214"/>
      <c r="M136" s="214"/>
      <c r="N136" s="214"/>
      <c r="O136" s="214"/>
      <c r="P136" s="214"/>
      <c r="Q136" s="215"/>
      <c r="R136" s="215"/>
      <c r="S136" s="216"/>
      <c r="T136" s="217"/>
      <c r="U136" s="217"/>
      <c r="V136" s="217"/>
      <c r="W136" s="217"/>
      <c r="X136" s="217"/>
      <c r="Y136" s="217"/>
      <c r="Z136" s="217"/>
      <c r="AA136" s="217"/>
      <c r="AB136" s="217"/>
      <c r="AC136" s="217"/>
      <c r="AD136" s="217"/>
      <c r="AE136" s="219"/>
      <c r="AF136" s="236"/>
      <c r="AH136" s="236"/>
      <c r="AJ136" s="453"/>
      <c r="AK136" s="453"/>
    </row>
    <row r="137" spans="2:37" ht="21.6" customHeight="1" thickBot="1" x14ac:dyDescent="0.6">
      <c r="B137" s="51" t="s">
        <v>149</v>
      </c>
      <c r="C137" s="51" t="s">
        <v>149</v>
      </c>
      <c r="D137" s="57" t="s">
        <v>926</v>
      </c>
      <c r="E137" s="77">
        <f>-(E132+E133+E134+E135)*10%</f>
        <v>-1987470.6</v>
      </c>
      <c r="F137" s="214"/>
      <c r="G137" s="214"/>
      <c r="H137" s="214"/>
      <c r="I137" s="214"/>
      <c r="J137" s="214"/>
      <c r="K137" s="214"/>
      <c r="L137" s="214"/>
      <c r="M137" s="214"/>
      <c r="N137" s="214"/>
      <c r="O137" s="214"/>
      <c r="P137" s="214"/>
      <c r="Q137" s="215"/>
      <c r="R137" s="215"/>
      <c r="S137" s="215"/>
      <c r="T137" s="53"/>
      <c r="U137" s="53"/>
      <c r="V137" s="53"/>
      <c r="W137" s="53"/>
      <c r="X137" s="53"/>
      <c r="Y137" s="53"/>
      <c r="Z137" s="53"/>
      <c r="AA137" s="53"/>
      <c r="AB137" s="53"/>
      <c r="AC137" s="53"/>
      <c r="AD137" s="53"/>
      <c r="AE137" s="222"/>
      <c r="AF137" s="117">
        <f>-(AF132+AF133+AF134+AF135)*10%</f>
        <v>-1987470.6</v>
      </c>
      <c r="AH137" s="237"/>
      <c r="AJ137" s="453"/>
      <c r="AK137" s="453"/>
    </row>
    <row r="138" spans="2:37" ht="35.450000000000003" customHeight="1" thickBot="1" x14ac:dyDescent="0.4">
      <c r="B138" s="202" t="s">
        <v>237</v>
      </c>
      <c r="C138" s="202" t="s">
        <v>237</v>
      </c>
      <c r="D138" s="81" t="s">
        <v>927</v>
      </c>
      <c r="E138" s="82">
        <f>SUM(E132:E137)</f>
        <v>17887235.399999999</v>
      </c>
      <c r="AF138" s="117">
        <f>SUM(AF132:AF137)</f>
        <v>17887235.399999999</v>
      </c>
      <c r="AH138" s="117">
        <f>SUM(AH132:AH137)</f>
        <v>19874706</v>
      </c>
      <c r="AJ138" s="453">
        <f>SUM(AJ132:AJ137)</f>
        <v>19874706</v>
      </c>
      <c r="AK138" s="453">
        <f>SUM(AK132:AK137)</f>
        <v>0</v>
      </c>
    </row>
    <row r="139" spans="2:37" ht="38.25" thickBot="1" x14ac:dyDescent="0.4">
      <c r="B139" s="202" t="s">
        <v>237</v>
      </c>
      <c r="C139" s="202" t="s">
        <v>237</v>
      </c>
      <c r="D139" s="81" t="s">
        <v>2026</v>
      </c>
      <c r="E139" s="82">
        <f>E138-E137-E136</f>
        <v>19874706</v>
      </c>
      <c r="AF139" s="117">
        <f>AF138-AF137-AF136</f>
        <v>19874706</v>
      </c>
    </row>
    <row r="140" spans="2:37" ht="13.5" thickBot="1" x14ac:dyDescent="0.25"/>
    <row r="141" spans="2:37" ht="21.6" customHeight="1" thickBot="1" x14ac:dyDescent="0.6">
      <c r="B141" s="49" t="s">
        <v>928</v>
      </c>
      <c r="C141" s="49" t="s">
        <v>928</v>
      </c>
      <c r="D141" s="74" t="s">
        <v>929</v>
      </c>
      <c r="E141" s="251">
        <v>4442547484</v>
      </c>
      <c r="F141" s="39"/>
      <c r="G141" s="39">
        <v>14000000000</v>
      </c>
      <c r="H141" s="36"/>
      <c r="I141" s="36"/>
      <c r="J141" s="36"/>
      <c r="K141" s="36"/>
      <c r="L141" s="36"/>
      <c r="M141" s="36"/>
      <c r="N141" s="36"/>
      <c r="O141" s="36"/>
      <c r="P141" s="36"/>
      <c r="Q141" s="37">
        <f t="shared" ref="Q141" si="141">SUM(F141:P141)</f>
        <v>14000000000</v>
      </c>
      <c r="R141" s="37"/>
      <c r="S141" s="240">
        <f t="shared" ref="S141" si="142">E141</f>
        <v>4442547484</v>
      </c>
      <c r="T141" s="34">
        <v>0</v>
      </c>
      <c r="U141" s="33">
        <v>0</v>
      </c>
      <c r="V141" s="33">
        <v>0.94</v>
      </c>
      <c r="W141" s="33">
        <v>0.94</v>
      </c>
      <c r="X141" s="33">
        <f t="shared" ref="X141" si="143">1-0.12</f>
        <v>0.88</v>
      </c>
      <c r="Y141" s="33">
        <f t="shared" ref="Y141" si="144">1-0.15</f>
        <v>0.85</v>
      </c>
      <c r="Z141" s="33">
        <f t="shared" ref="Z141" si="145">1-0.25</f>
        <v>0.75</v>
      </c>
      <c r="AA141" s="33">
        <f t="shared" ref="AA141" si="146">1-0.15</f>
        <v>0.85</v>
      </c>
      <c r="AB141" s="33">
        <f t="shared" ref="AB141" si="147">1-0.25</f>
        <v>0.75</v>
      </c>
      <c r="AC141" s="33">
        <f t="shared" ref="AC141" si="148">1-0.15</f>
        <v>0.85</v>
      </c>
      <c r="AD141" s="33">
        <f t="shared" ref="AD141" si="149">1-0.3</f>
        <v>0.7</v>
      </c>
      <c r="AE141" s="72">
        <v>0</v>
      </c>
      <c r="AF141" s="73">
        <v>5116457925</v>
      </c>
      <c r="AJ141" s="453">
        <v>4442547484</v>
      </c>
      <c r="AK141" s="454">
        <f>AJ141-E141</f>
        <v>0</v>
      </c>
    </row>
    <row r="142" spans="2:37" ht="35.450000000000003" customHeight="1" thickBot="1" x14ac:dyDescent="0.4">
      <c r="B142" s="202" t="s">
        <v>237</v>
      </c>
      <c r="C142" s="202" t="s">
        <v>237</v>
      </c>
      <c r="D142" s="81" t="s">
        <v>927</v>
      </c>
      <c r="E142" s="82">
        <f>SUM(E141)</f>
        <v>4442547484</v>
      </c>
      <c r="AF142" s="117">
        <f>SUM(AF141)</f>
        <v>5116457925</v>
      </c>
      <c r="AJ142" s="453">
        <f>SUM(AJ141)</f>
        <v>4442547484</v>
      </c>
      <c r="AK142" s="453">
        <f>SUM(AK141)</f>
        <v>0</v>
      </c>
    </row>
    <row r="143" spans="2:37" ht="38.25" thickBot="1" x14ac:dyDescent="0.4">
      <c r="B143" s="202" t="s">
        <v>237</v>
      </c>
      <c r="C143" s="202" t="s">
        <v>237</v>
      </c>
      <c r="D143" s="81" t="s">
        <v>2027</v>
      </c>
      <c r="E143" s="82">
        <f>E142</f>
        <v>4442547484</v>
      </c>
      <c r="AF143" s="117">
        <f>AF142</f>
        <v>5116457925</v>
      </c>
    </row>
    <row r="144" spans="2:37" ht="13.5" thickBot="1" x14ac:dyDescent="0.25"/>
    <row r="145" spans="4:37" ht="24.75" x14ac:dyDescent="0.6">
      <c r="D145" s="472" t="s">
        <v>2011</v>
      </c>
      <c r="E145" s="459">
        <f>E21+E32+E41+E50+E59+E70+E79+E88+E97+E108+E120+E129+E138+E142</f>
        <v>4637343738489.4004</v>
      </c>
      <c r="F145" s="492"/>
      <c r="G145" s="492">
        <f>G117+G130+G140</f>
        <v>0</v>
      </c>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60"/>
      <c r="AF145" s="519">
        <f>AF21+AF32+AF41+AF50+AF59+AF70+AF79+AF88+AF97+AF108+AF120+AF129+AF138+AF142</f>
        <v>3861993214505.1602</v>
      </c>
      <c r="AG145" s="518"/>
      <c r="AH145" s="491">
        <f>AH117+AH130+AH140</f>
        <v>0</v>
      </c>
      <c r="AJ145" s="453">
        <v>5349514801921</v>
      </c>
      <c r="AK145" s="453">
        <f>AJ145-E145</f>
        <v>712171063431.59961</v>
      </c>
    </row>
    <row r="146" spans="4:37" ht="24.75" x14ac:dyDescent="0.6">
      <c r="D146" s="476" t="s">
        <v>2013</v>
      </c>
      <c r="E146" s="457">
        <f>E22+E33+E42+E51+E60+E71+E80+E89+E98+E109+E121+E130+E139+E143</f>
        <v>5152110537490</v>
      </c>
      <c r="F146" s="490"/>
      <c r="G146" s="490"/>
      <c r="H146" s="3"/>
      <c r="I146" s="3"/>
      <c r="J146" s="3"/>
      <c r="K146" s="3"/>
      <c r="L146" s="3"/>
      <c r="M146" s="3"/>
      <c r="N146" s="3"/>
      <c r="O146" s="3"/>
      <c r="P146" s="3"/>
      <c r="Q146" s="3"/>
      <c r="R146" s="3"/>
      <c r="S146" s="3"/>
      <c r="T146" s="3"/>
      <c r="U146" s="3"/>
      <c r="V146" s="3"/>
      <c r="W146" s="3"/>
      <c r="X146" s="3"/>
      <c r="Y146" s="3"/>
      <c r="Z146" s="3"/>
      <c r="AA146" s="3"/>
      <c r="AB146" s="3"/>
      <c r="AC146" s="3"/>
      <c r="AD146" s="3"/>
      <c r="AE146" s="456"/>
      <c r="AF146" s="520">
        <f>AF22+AF33+AF42+AF51+AF60+AF71+AF80+AF89+AF98+AF109+AF121+AF130+AF139+AF143</f>
        <v>4290535076347.3999</v>
      </c>
      <c r="AG146" s="518"/>
      <c r="AH146" s="491"/>
    </row>
    <row r="147" spans="4:37" ht="24.75" x14ac:dyDescent="0.6">
      <c r="D147" s="476" t="s">
        <v>1851</v>
      </c>
      <c r="E147" s="457">
        <f>E17+E28+E37+E46+E55+E66+E75+E84+E93+E104+E116+E125+E134</f>
        <v>895671730349</v>
      </c>
      <c r="F147" s="456"/>
      <c r="G147" s="456"/>
      <c r="H147" s="456"/>
      <c r="I147" s="456"/>
      <c r="J147" s="456"/>
      <c r="K147" s="456"/>
      <c r="L147" s="456"/>
      <c r="M147" s="456"/>
      <c r="N147" s="456"/>
      <c r="O147" s="456"/>
      <c r="P147" s="456"/>
      <c r="Q147" s="456"/>
      <c r="R147" s="456"/>
      <c r="S147" s="456"/>
      <c r="T147" s="456"/>
      <c r="U147" s="456"/>
      <c r="V147" s="456"/>
      <c r="W147" s="456"/>
      <c r="X147" s="456"/>
      <c r="Y147" s="456"/>
      <c r="Z147" s="456"/>
      <c r="AA147" s="456"/>
      <c r="AB147" s="456"/>
      <c r="AC147" s="456"/>
      <c r="AD147" s="456"/>
      <c r="AE147" s="456"/>
      <c r="AF147" s="520">
        <f>AF17+AF28+AF37+AF46+AF55+AF66+AF75+AF84+AF93+AF104+AF116+AF125+AF134</f>
        <v>895671730349</v>
      </c>
      <c r="AG147" s="518"/>
      <c r="AH147" s="486"/>
    </row>
    <row r="148" spans="4:37" ht="24.75" x14ac:dyDescent="0.6">
      <c r="D148" s="476" t="s">
        <v>1852</v>
      </c>
      <c r="E148" s="457">
        <f>E127+E114</f>
        <v>0</v>
      </c>
      <c r="F148" s="456"/>
      <c r="G148" s="456"/>
      <c r="H148" s="456"/>
      <c r="I148" s="456"/>
      <c r="J148" s="456"/>
      <c r="K148" s="456"/>
      <c r="L148" s="456"/>
      <c r="M148" s="456"/>
      <c r="N148" s="456"/>
      <c r="O148" s="456"/>
      <c r="P148" s="456"/>
      <c r="Q148" s="456"/>
      <c r="R148" s="456"/>
      <c r="S148" s="456"/>
      <c r="T148" s="456"/>
      <c r="U148" s="456"/>
      <c r="V148" s="456"/>
      <c r="W148" s="456"/>
      <c r="X148" s="456"/>
      <c r="Y148" s="456"/>
      <c r="Z148" s="456"/>
      <c r="AA148" s="456"/>
      <c r="AB148" s="456"/>
      <c r="AC148" s="456"/>
      <c r="AD148" s="456"/>
      <c r="AE148" s="456"/>
      <c r="AF148" s="494"/>
      <c r="AG148" s="518"/>
      <c r="AH148" s="486"/>
    </row>
    <row r="149" spans="4:37" ht="24.75" x14ac:dyDescent="0.6">
      <c r="D149" s="476" t="s">
        <v>1846</v>
      </c>
      <c r="E149" s="457"/>
      <c r="F149" s="456"/>
      <c r="G149" s="456"/>
      <c r="H149" s="456"/>
      <c r="I149" s="456"/>
      <c r="J149" s="456"/>
      <c r="K149" s="456"/>
      <c r="L149" s="456"/>
      <c r="M149" s="456"/>
      <c r="N149" s="456"/>
      <c r="O149" s="456"/>
      <c r="P149" s="456"/>
      <c r="Q149" s="456"/>
      <c r="R149" s="456"/>
      <c r="S149" s="456"/>
      <c r="T149" s="456"/>
      <c r="U149" s="456"/>
      <c r="V149" s="456"/>
      <c r="W149" s="456"/>
      <c r="X149" s="456"/>
      <c r="Y149" s="456"/>
      <c r="Z149" s="456"/>
      <c r="AA149" s="456"/>
      <c r="AB149" s="456"/>
      <c r="AC149" s="456"/>
      <c r="AD149" s="456"/>
      <c r="AE149" s="456"/>
      <c r="AF149" s="494"/>
      <c r="AG149" s="518"/>
      <c r="AH149" s="486"/>
    </row>
    <row r="150" spans="4:37" ht="24.75" x14ac:dyDescent="0.6">
      <c r="D150" s="476" t="s">
        <v>1847</v>
      </c>
      <c r="E150" s="457">
        <f>E19+E30+E39+E48+E57+E68+E77+E86+E95+E106+E118+E127+E136</f>
        <v>0</v>
      </c>
      <c r="F150" s="456"/>
      <c r="G150" s="456"/>
      <c r="H150" s="456"/>
      <c r="I150" s="456"/>
      <c r="J150" s="456"/>
      <c r="K150" s="456"/>
      <c r="L150" s="456"/>
      <c r="M150" s="456"/>
      <c r="N150" s="456"/>
      <c r="O150" s="456"/>
      <c r="P150" s="456"/>
      <c r="Q150" s="456"/>
      <c r="R150" s="456"/>
      <c r="S150" s="456"/>
      <c r="T150" s="456"/>
      <c r="U150" s="456"/>
      <c r="V150" s="456"/>
      <c r="W150" s="456"/>
      <c r="X150" s="456"/>
      <c r="Y150" s="456"/>
      <c r="Z150" s="456"/>
      <c r="AA150" s="456"/>
      <c r="AB150" s="456"/>
      <c r="AC150" s="456"/>
      <c r="AD150" s="456"/>
      <c r="AE150" s="456"/>
      <c r="AF150" s="520">
        <v>-15214006231.84</v>
      </c>
      <c r="AG150" s="518"/>
      <c r="AH150" s="486"/>
    </row>
    <row r="151" spans="4:37" ht="25.5" thickBot="1" x14ac:dyDescent="0.65">
      <c r="D151" s="478" t="s">
        <v>2012</v>
      </c>
      <c r="E151" s="465">
        <f>E20+E31+E40+E49+E58+E69+E78+E87+E96+E107+E119+E128+E137</f>
        <v>-514766799000.59991</v>
      </c>
      <c r="F151" s="466"/>
      <c r="G151" s="466"/>
      <c r="H151" s="466"/>
      <c r="I151" s="466"/>
      <c r="J151" s="466"/>
      <c r="K151" s="466"/>
      <c r="L151" s="466"/>
      <c r="M151" s="466"/>
      <c r="N151" s="466"/>
      <c r="O151" s="466"/>
      <c r="P151" s="466"/>
      <c r="Q151" s="466"/>
      <c r="R151" s="466"/>
      <c r="S151" s="466"/>
      <c r="T151" s="466"/>
      <c r="U151" s="466"/>
      <c r="V151" s="466"/>
      <c r="W151" s="466"/>
      <c r="X151" s="466"/>
      <c r="Y151" s="466"/>
      <c r="Z151" s="466"/>
      <c r="AA151" s="466"/>
      <c r="AB151" s="466"/>
      <c r="AC151" s="466"/>
      <c r="AD151" s="466"/>
      <c r="AE151" s="466"/>
      <c r="AF151" s="521">
        <f>AF20+AF31+AF40+AF49+AF58+AF69+AF78+AF87+AF96+AF107+AF119+AF128+AF137+15202798241+500000</f>
        <v>-413338563601.23999</v>
      </c>
    </row>
  </sheetData>
  <mergeCells count="37">
    <mergeCell ref="AB8:AB10"/>
    <mergeCell ref="K8:K10"/>
    <mergeCell ref="C6:E6"/>
    <mergeCell ref="F6:AH6"/>
    <mergeCell ref="S7:S10"/>
    <mergeCell ref="T7:AD7"/>
    <mergeCell ref="AE7:AE10"/>
    <mergeCell ref="AF7:AF10"/>
    <mergeCell ref="AG7:AG10"/>
    <mergeCell ref="AH7:AH10"/>
    <mergeCell ref="AD8:AD10"/>
    <mergeCell ref="AC8:AC10"/>
    <mergeCell ref="R8:R10"/>
    <mergeCell ref="T8:T10"/>
    <mergeCell ref="Z8:Z10"/>
    <mergeCell ref="AA8:AA10"/>
    <mergeCell ref="B7:B10"/>
    <mergeCell ref="C7:C10"/>
    <mergeCell ref="D7:D10"/>
    <mergeCell ref="E7:E10"/>
    <mergeCell ref="F7:Q7"/>
    <mergeCell ref="F8:F10"/>
    <mergeCell ref="G8:G10"/>
    <mergeCell ref="H8:H10"/>
    <mergeCell ref="I8:I10"/>
    <mergeCell ref="L8:L10"/>
    <mergeCell ref="M8:M10"/>
    <mergeCell ref="N8:N10"/>
    <mergeCell ref="O8:O10"/>
    <mergeCell ref="P8:P10"/>
    <mergeCell ref="Q8:Q10"/>
    <mergeCell ref="J8:J10"/>
    <mergeCell ref="U8:U10"/>
    <mergeCell ref="V8:V10"/>
    <mergeCell ref="W8:W10"/>
    <mergeCell ref="X8:X10"/>
    <mergeCell ref="Y8:Y10"/>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B5:AK201"/>
  <sheetViews>
    <sheetView rightToLeft="1" topLeftCell="A190" workbookViewId="0">
      <selection activeCell="AF201" sqref="AF201"/>
    </sheetView>
  </sheetViews>
  <sheetFormatPr defaultRowHeight="12.75" x14ac:dyDescent="0.2"/>
  <cols>
    <col min="4" max="4" width="59.140625" customWidth="1"/>
    <col min="5" max="5" width="20.5703125" customWidth="1"/>
    <col min="6" max="6" width="12" hidden="1" customWidth="1"/>
    <col min="7" max="7" width="11.28515625" hidden="1" customWidth="1"/>
    <col min="8" max="8" width="12.140625" hidden="1" customWidth="1"/>
    <col min="9" max="9" width="13.42578125" hidden="1" customWidth="1"/>
    <col min="10" max="10" width="12" hidden="1" customWidth="1"/>
    <col min="11" max="11" width="12.42578125" hidden="1" customWidth="1"/>
    <col min="12" max="12" width="10.42578125" hidden="1" customWidth="1"/>
    <col min="13" max="13" width="13.28515625" hidden="1" customWidth="1"/>
    <col min="14" max="14" width="12" hidden="1" customWidth="1"/>
    <col min="15" max="15" width="13.28515625" hidden="1" customWidth="1"/>
    <col min="16" max="16" width="12.7109375" hidden="1" customWidth="1"/>
    <col min="17" max="18" width="14.85546875" hidden="1" customWidth="1"/>
    <col min="19" max="19" width="16.28515625" hidden="1" customWidth="1"/>
    <col min="20" max="23" width="0" hidden="1" customWidth="1"/>
    <col min="24" max="24" width="11" hidden="1" customWidth="1"/>
    <col min="25" max="26" width="10.28515625" hidden="1" customWidth="1"/>
    <col min="27" max="28" width="0" hidden="1" customWidth="1"/>
    <col min="29" max="29" width="11.5703125" hidden="1" customWidth="1"/>
    <col min="30" max="30" width="0" hidden="1" customWidth="1"/>
    <col min="31" max="31" width="16.7109375" customWidth="1"/>
    <col min="32" max="32" width="21.140625" customWidth="1"/>
    <col min="33" max="33" width="0" hidden="1" customWidth="1"/>
    <col min="34" max="34" width="13.28515625" hidden="1" customWidth="1"/>
    <col min="36" max="36" width="15" customWidth="1"/>
    <col min="37" max="37" width="22.5703125" customWidth="1"/>
  </cols>
  <sheetData>
    <row r="5" spans="2:37" ht="13.5" thickBot="1" x14ac:dyDescent="0.25"/>
    <row r="6" spans="2:37" ht="73.150000000000006" customHeight="1" thickBot="1" x14ac:dyDescent="0.25">
      <c r="C6" s="736" t="s">
        <v>301</v>
      </c>
      <c r="D6" s="737"/>
      <c r="E6" s="737"/>
      <c r="F6" s="756" t="s">
        <v>2029</v>
      </c>
      <c r="G6" s="757"/>
      <c r="H6" s="757"/>
      <c r="I6" s="757"/>
      <c r="J6" s="757"/>
      <c r="K6" s="757"/>
      <c r="L6" s="757"/>
      <c r="M6" s="757"/>
      <c r="N6" s="757"/>
      <c r="O6" s="757"/>
      <c r="P6" s="757"/>
      <c r="Q6" s="757"/>
      <c r="R6" s="757"/>
      <c r="S6" s="757"/>
      <c r="T6" s="757"/>
      <c r="U6" s="757"/>
      <c r="V6" s="757"/>
      <c r="W6" s="757"/>
      <c r="X6" s="757"/>
      <c r="Y6" s="757"/>
      <c r="Z6" s="757"/>
      <c r="AA6" s="757"/>
      <c r="AB6" s="757"/>
      <c r="AC6" s="757"/>
      <c r="AD6" s="757"/>
      <c r="AE6" s="757"/>
      <c r="AF6" s="757"/>
      <c r="AG6" s="757"/>
      <c r="AH6" s="757"/>
    </row>
    <row r="7" spans="2:37" ht="22.15" customHeight="1" thickBot="1" x14ac:dyDescent="0.6">
      <c r="B7" s="754" t="s">
        <v>854</v>
      </c>
      <c r="C7" s="713" t="s">
        <v>930</v>
      </c>
      <c r="D7" s="714" t="s">
        <v>266</v>
      </c>
      <c r="E7" s="735" t="s">
        <v>236</v>
      </c>
      <c r="F7" s="721" t="s">
        <v>238</v>
      </c>
      <c r="G7" s="722"/>
      <c r="H7" s="722"/>
      <c r="I7" s="722"/>
      <c r="J7" s="722"/>
      <c r="K7" s="722"/>
      <c r="L7" s="722"/>
      <c r="M7" s="722"/>
      <c r="N7" s="722"/>
      <c r="O7" s="722"/>
      <c r="P7" s="722"/>
      <c r="Q7" s="722"/>
      <c r="R7" s="516"/>
      <c r="S7" s="705" t="s">
        <v>632</v>
      </c>
      <c r="T7" s="729" t="s">
        <v>855</v>
      </c>
      <c r="U7" s="729"/>
      <c r="V7" s="729"/>
      <c r="W7" s="729"/>
      <c r="X7" s="729"/>
      <c r="Y7" s="729"/>
      <c r="Z7" s="729"/>
      <c r="AA7" s="729"/>
      <c r="AB7" s="729"/>
      <c r="AC7" s="729"/>
      <c r="AD7" s="729"/>
      <c r="AE7" s="705" t="s">
        <v>634</v>
      </c>
      <c r="AF7" s="711" t="s">
        <v>635</v>
      </c>
      <c r="AG7" s="716" t="s">
        <v>8</v>
      </c>
      <c r="AH7" s="735" t="s">
        <v>631</v>
      </c>
    </row>
    <row r="8" spans="2:37" ht="13.15" customHeight="1" x14ac:dyDescent="0.2">
      <c r="B8" s="755"/>
      <c r="C8" s="672"/>
      <c r="D8" s="715"/>
      <c r="E8" s="672"/>
      <c r="F8" s="723" t="s">
        <v>239</v>
      </c>
      <c r="G8" s="726" t="s">
        <v>240</v>
      </c>
      <c r="H8" s="726" t="s">
        <v>241</v>
      </c>
      <c r="I8" s="726" t="s">
        <v>243</v>
      </c>
      <c r="J8" s="726" t="s">
        <v>242</v>
      </c>
      <c r="K8" s="726" t="s">
        <v>248</v>
      </c>
      <c r="L8" s="726" t="s">
        <v>249</v>
      </c>
      <c r="M8" s="726" t="s">
        <v>247</v>
      </c>
      <c r="N8" s="726" t="s">
        <v>246</v>
      </c>
      <c r="O8" s="726" t="s">
        <v>245</v>
      </c>
      <c r="P8" s="726" t="s">
        <v>244</v>
      </c>
      <c r="Q8" s="730" t="s">
        <v>250</v>
      </c>
      <c r="R8" s="723" t="s">
        <v>636</v>
      </c>
      <c r="S8" s="706" t="s">
        <v>269</v>
      </c>
      <c r="T8" s="760" t="s">
        <v>270</v>
      </c>
      <c r="U8" s="752" t="s">
        <v>240</v>
      </c>
      <c r="V8" s="752" t="s">
        <v>271</v>
      </c>
      <c r="W8" s="752" t="s">
        <v>272</v>
      </c>
      <c r="X8" s="752" t="s">
        <v>273</v>
      </c>
      <c r="Y8" s="752" t="s">
        <v>274</v>
      </c>
      <c r="Z8" s="752" t="s">
        <v>275</v>
      </c>
      <c r="AA8" s="752" t="s">
        <v>276</v>
      </c>
      <c r="AB8" s="752" t="s">
        <v>277</v>
      </c>
      <c r="AC8" s="752" t="s">
        <v>278</v>
      </c>
      <c r="AD8" s="758" t="s">
        <v>279</v>
      </c>
      <c r="AE8" s="706"/>
      <c r="AF8" s="712"/>
      <c r="AG8" s="717"/>
      <c r="AH8" s="672"/>
    </row>
    <row r="9" spans="2:37" ht="39" customHeight="1" x14ac:dyDescent="0.2">
      <c r="B9" s="755"/>
      <c r="C9" s="672"/>
      <c r="D9" s="715"/>
      <c r="E9" s="672"/>
      <c r="F9" s="724"/>
      <c r="G9" s="727"/>
      <c r="H9" s="727"/>
      <c r="I9" s="727"/>
      <c r="J9" s="727"/>
      <c r="K9" s="727"/>
      <c r="L9" s="727"/>
      <c r="M9" s="727"/>
      <c r="N9" s="727"/>
      <c r="O9" s="727"/>
      <c r="P9" s="727"/>
      <c r="Q9" s="731"/>
      <c r="R9" s="724"/>
      <c r="S9" s="706"/>
      <c r="T9" s="760"/>
      <c r="U9" s="752"/>
      <c r="V9" s="752"/>
      <c r="W9" s="752"/>
      <c r="X9" s="752"/>
      <c r="Y9" s="752"/>
      <c r="Z9" s="752"/>
      <c r="AA9" s="752"/>
      <c r="AB9" s="752"/>
      <c r="AC9" s="752"/>
      <c r="AD9" s="758"/>
      <c r="AE9" s="706"/>
      <c r="AF9" s="712"/>
      <c r="AG9" s="717"/>
      <c r="AH9" s="672"/>
    </row>
    <row r="10" spans="2:37" ht="61.15" customHeight="1" thickBot="1" x14ac:dyDescent="0.25">
      <c r="B10" s="755"/>
      <c r="C10" s="672"/>
      <c r="D10" s="715"/>
      <c r="E10" s="672"/>
      <c r="F10" s="724"/>
      <c r="G10" s="727"/>
      <c r="H10" s="727"/>
      <c r="I10" s="727"/>
      <c r="J10" s="727"/>
      <c r="K10" s="727"/>
      <c r="L10" s="727"/>
      <c r="M10" s="727"/>
      <c r="N10" s="727"/>
      <c r="O10" s="727"/>
      <c r="P10" s="727"/>
      <c r="Q10" s="731"/>
      <c r="R10" s="724"/>
      <c r="S10" s="706"/>
      <c r="T10" s="763"/>
      <c r="U10" s="762"/>
      <c r="V10" s="762"/>
      <c r="W10" s="762"/>
      <c r="X10" s="762"/>
      <c r="Y10" s="762"/>
      <c r="Z10" s="762"/>
      <c r="AA10" s="762"/>
      <c r="AB10" s="762"/>
      <c r="AC10" s="762"/>
      <c r="AD10" s="764"/>
      <c r="AE10" s="706"/>
      <c r="AF10" s="712"/>
      <c r="AG10" s="717"/>
      <c r="AH10" s="671"/>
    </row>
    <row r="11" spans="2:37" ht="21.6" customHeight="1" thickBot="1" x14ac:dyDescent="0.6">
      <c r="B11" s="196" t="s">
        <v>664</v>
      </c>
      <c r="C11" s="196" t="s">
        <v>931</v>
      </c>
      <c r="D11" s="249" t="s">
        <v>1999</v>
      </c>
      <c r="E11" s="40">
        <v>12414126737</v>
      </c>
      <c r="F11" s="36"/>
      <c r="G11" s="36"/>
      <c r="H11" s="36"/>
      <c r="I11" s="36"/>
      <c r="J11" s="36"/>
      <c r="K11" s="36"/>
      <c r="L11" s="36"/>
      <c r="M11" s="36"/>
      <c r="N11" s="36"/>
      <c r="O11" s="36"/>
      <c r="P11" s="36"/>
      <c r="Q11" s="37"/>
      <c r="R11" s="240"/>
      <c r="S11" s="240"/>
      <c r="T11" s="33"/>
      <c r="U11" s="33"/>
      <c r="V11" s="33"/>
      <c r="W11" s="33"/>
      <c r="X11" s="33"/>
      <c r="Y11" s="33"/>
      <c r="Z11" s="33"/>
      <c r="AA11" s="33"/>
      <c r="AB11" s="33"/>
      <c r="AC11" s="33"/>
      <c r="AD11" s="33"/>
      <c r="AE11" s="255">
        <v>8707355600</v>
      </c>
      <c r="AF11" s="523">
        <v>11088504407</v>
      </c>
      <c r="AG11" s="522">
        <v>100</v>
      </c>
      <c r="AH11" s="117">
        <f>(AF11*AG11)/100</f>
        <v>11088504407</v>
      </c>
      <c r="AJ11" s="453">
        <v>288106515890</v>
      </c>
      <c r="AK11" s="454">
        <f>AJ11-(E13+E11)</f>
        <v>0</v>
      </c>
    </row>
    <row r="12" spans="2:37" ht="21.6" customHeight="1" thickBot="1" x14ac:dyDescent="0.6">
      <c r="B12" s="196" t="s">
        <v>857</v>
      </c>
      <c r="C12" s="196" t="s">
        <v>932</v>
      </c>
      <c r="D12" s="249" t="s">
        <v>2000</v>
      </c>
      <c r="E12" s="40">
        <v>542853185953</v>
      </c>
      <c r="F12" s="36"/>
      <c r="G12" s="36"/>
      <c r="H12" s="36"/>
      <c r="I12" s="36"/>
      <c r="J12" s="36"/>
      <c r="K12" s="36"/>
      <c r="L12" s="36"/>
      <c r="M12" s="36"/>
      <c r="N12" s="36"/>
      <c r="O12" s="36"/>
      <c r="P12" s="36"/>
      <c r="Q12" s="37"/>
      <c r="R12" s="240"/>
      <c r="S12" s="240"/>
      <c r="T12" s="33"/>
      <c r="U12" s="33"/>
      <c r="V12" s="33"/>
      <c r="W12" s="33"/>
      <c r="X12" s="33"/>
      <c r="Y12" s="33"/>
      <c r="Z12" s="33"/>
      <c r="AA12" s="33"/>
      <c r="AB12" s="33"/>
      <c r="AC12" s="33"/>
      <c r="AD12" s="33"/>
      <c r="AE12" s="255">
        <v>519390545778.89996</v>
      </c>
      <c r="AF12" s="523">
        <v>292063599573</v>
      </c>
      <c r="AG12" s="522">
        <v>100</v>
      </c>
      <c r="AH12" s="234">
        <f t="shared" ref="AH12" si="0">(AF12*AG12)/100</f>
        <v>292063599573</v>
      </c>
      <c r="AJ12" s="453">
        <v>1501854875690</v>
      </c>
      <c r="AK12" s="454">
        <f>AJ12-(E12+E14)</f>
        <v>0</v>
      </c>
    </row>
    <row r="13" spans="2:37" ht="21.6" customHeight="1" thickBot="1" x14ac:dyDescent="0.6">
      <c r="B13" s="196" t="s">
        <v>644</v>
      </c>
      <c r="C13" s="196" t="s">
        <v>931</v>
      </c>
      <c r="D13" s="249" t="s">
        <v>2030</v>
      </c>
      <c r="E13" s="40">
        <f>160606422248+115085966905</f>
        <v>275692389153</v>
      </c>
      <c r="F13" s="36"/>
      <c r="G13" s="36"/>
      <c r="H13" s="36"/>
      <c r="I13" s="36"/>
      <c r="J13" s="36"/>
      <c r="K13" s="36"/>
      <c r="L13" s="36"/>
      <c r="M13" s="36"/>
      <c r="N13" s="36"/>
      <c r="O13" s="36"/>
      <c r="P13" s="36"/>
      <c r="Q13" s="37"/>
      <c r="R13" s="240"/>
      <c r="S13" s="240"/>
      <c r="T13" s="33"/>
      <c r="U13" s="33"/>
      <c r="V13" s="33"/>
      <c r="W13" s="33"/>
      <c r="X13" s="33"/>
      <c r="Y13" s="33"/>
      <c r="Z13" s="33"/>
      <c r="AA13" s="33"/>
      <c r="AB13" s="33"/>
      <c r="AC13" s="33"/>
      <c r="AD13" s="33"/>
      <c r="AE13" s="255">
        <v>1495451602488.7036</v>
      </c>
      <c r="AF13" s="523">
        <f>100217862058+115085966905</f>
        <v>215303828963</v>
      </c>
      <c r="AG13" s="511"/>
      <c r="AH13" s="234"/>
      <c r="AJ13" s="453"/>
      <c r="AK13" s="454"/>
    </row>
    <row r="14" spans="2:37" ht="21.6" customHeight="1" thickBot="1" x14ac:dyDescent="0.6">
      <c r="B14" s="196" t="s">
        <v>645</v>
      </c>
      <c r="C14" s="196" t="s">
        <v>932</v>
      </c>
      <c r="D14" s="249" t="s">
        <v>2031</v>
      </c>
      <c r="E14" s="40">
        <f>259814851621+699186838116</f>
        <v>959001689737</v>
      </c>
      <c r="F14" s="36"/>
      <c r="G14" s="36"/>
      <c r="H14" s="36"/>
      <c r="I14" s="36"/>
      <c r="J14" s="36"/>
      <c r="K14" s="36"/>
      <c r="L14" s="36"/>
      <c r="M14" s="36"/>
      <c r="N14" s="36"/>
      <c r="O14" s="36"/>
      <c r="P14" s="36"/>
      <c r="Q14" s="37"/>
      <c r="R14" s="240"/>
      <c r="S14" s="240"/>
      <c r="T14" s="33"/>
      <c r="U14" s="33"/>
      <c r="V14" s="33"/>
      <c r="W14" s="33"/>
      <c r="X14" s="33"/>
      <c r="Y14" s="33"/>
      <c r="Z14" s="33"/>
      <c r="AA14" s="33"/>
      <c r="AB14" s="33"/>
      <c r="AC14" s="33"/>
      <c r="AD14" s="33"/>
      <c r="AE14" s="255">
        <v>419529454971.3996</v>
      </c>
      <c r="AF14" s="523">
        <f>234717443061+699186838116</f>
        <v>933904281177</v>
      </c>
      <c r="AG14" s="511"/>
      <c r="AH14" s="234"/>
      <c r="AJ14" s="453"/>
      <c r="AK14" s="454"/>
    </row>
    <row r="15" spans="2:37" ht="21.6" customHeight="1" thickBot="1" x14ac:dyDescent="0.6">
      <c r="B15" s="196" t="s">
        <v>665</v>
      </c>
      <c r="C15" s="196" t="s">
        <v>931</v>
      </c>
      <c r="D15" s="513" t="s">
        <v>2033</v>
      </c>
      <c r="E15" s="40"/>
      <c r="F15" s="36"/>
      <c r="G15" s="36"/>
      <c r="H15" s="36"/>
      <c r="I15" s="36"/>
      <c r="J15" s="36"/>
      <c r="K15" s="36"/>
      <c r="L15" s="36"/>
      <c r="M15" s="36"/>
      <c r="N15" s="36"/>
      <c r="O15" s="36"/>
      <c r="P15" s="36"/>
      <c r="Q15" s="37"/>
      <c r="R15" s="240"/>
      <c r="S15" s="240"/>
      <c r="T15" s="33"/>
      <c r="U15" s="33"/>
      <c r="V15" s="33"/>
      <c r="W15" s="33"/>
      <c r="X15" s="33"/>
      <c r="Y15" s="33"/>
      <c r="Z15" s="33"/>
      <c r="AA15" s="33"/>
      <c r="AB15" s="33"/>
      <c r="AC15" s="33"/>
      <c r="AD15" s="33"/>
      <c r="AE15" s="255"/>
      <c r="AF15" s="523"/>
      <c r="AG15" s="511"/>
      <c r="AH15" s="234"/>
      <c r="AJ15" s="453"/>
      <c r="AK15" s="454">
        <f t="shared" ref="AK15:AK22" si="1">AJ15-E15</f>
        <v>0</v>
      </c>
    </row>
    <row r="16" spans="2:37" ht="21.6" customHeight="1" thickBot="1" x14ac:dyDescent="0.6">
      <c r="B16" s="196" t="s">
        <v>666</v>
      </c>
      <c r="C16" s="196" t="s">
        <v>931</v>
      </c>
      <c r="D16" s="513" t="s">
        <v>2032</v>
      </c>
      <c r="E16" s="40"/>
      <c r="F16" s="36"/>
      <c r="G16" s="36"/>
      <c r="H16" s="36"/>
      <c r="I16" s="36"/>
      <c r="J16" s="36"/>
      <c r="K16" s="36"/>
      <c r="L16" s="36"/>
      <c r="M16" s="36"/>
      <c r="N16" s="36"/>
      <c r="O16" s="36"/>
      <c r="P16" s="36"/>
      <c r="Q16" s="37"/>
      <c r="R16" s="240"/>
      <c r="S16" s="240"/>
      <c r="T16" s="33"/>
      <c r="U16" s="33"/>
      <c r="V16" s="33"/>
      <c r="W16" s="33"/>
      <c r="X16" s="33"/>
      <c r="Y16" s="33"/>
      <c r="Z16" s="33"/>
      <c r="AA16" s="33"/>
      <c r="AB16" s="33"/>
      <c r="AC16" s="33"/>
      <c r="AD16" s="33"/>
      <c r="AE16" s="255"/>
      <c r="AF16" s="523"/>
      <c r="AG16" s="511"/>
      <c r="AH16" s="234"/>
      <c r="AJ16" s="453"/>
      <c r="AK16" s="454">
        <f t="shared" si="1"/>
        <v>0</v>
      </c>
    </row>
    <row r="17" spans="2:37" ht="21.6" customHeight="1" x14ac:dyDescent="0.55000000000000004">
      <c r="B17" s="196" t="s">
        <v>121</v>
      </c>
      <c r="C17" s="196" t="s">
        <v>121</v>
      </c>
      <c r="D17" s="249" t="s">
        <v>933</v>
      </c>
      <c r="E17" s="40">
        <f>397944177881+230958916052</f>
        <v>628903093933</v>
      </c>
      <c r="F17" s="36"/>
      <c r="G17" s="36"/>
      <c r="H17" s="36"/>
      <c r="I17" s="36"/>
      <c r="J17" s="36"/>
      <c r="K17" s="36"/>
      <c r="L17" s="36"/>
      <c r="M17" s="36"/>
      <c r="N17" s="36"/>
      <c r="O17" s="36"/>
      <c r="P17" s="36"/>
      <c r="Q17" s="37"/>
      <c r="R17" s="37"/>
      <c r="S17" s="240"/>
      <c r="T17" s="33"/>
      <c r="U17" s="33"/>
      <c r="V17" s="33"/>
      <c r="W17" s="33"/>
      <c r="X17" s="33"/>
      <c r="Y17" s="33"/>
      <c r="Z17" s="33"/>
      <c r="AA17" s="33"/>
      <c r="AB17" s="33"/>
      <c r="AC17" s="33"/>
      <c r="AD17" s="33"/>
      <c r="AE17" s="241"/>
      <c r="AF17" s="523">
        <f>E17</f>
        <v>628903093933</v>
      </c>
      <c r="AH17" s="235"/>
      <c r="AJ17" s="453">
        <v>628903093933</v>
      </c>
      <c r="AK17" s="454">
        <f t="shared" si="1"/>
        <v>0</v>
      </c>
    </row>
    <row r="18" spans="2:37" ht="21.6" customHeight="1" x14ac:dyDescent="0.55000000000000004">
      <c r="B18" s="196" t="s">
        <v>165</v>
      </c>
      <c r="C18" s="196" t="s">
        <v>165</v>
      </c>
      <c r="D18" s="249" t="s">
        <v>2080</v>
      </c>
      <c r="E18" s="40">
        <f>147854548379+1426817099974</f>
        <v>1574671648353</v>
      </c>
      <c r="F18" s="36"/>
      <c r="G18" s="36"/>
      <c r="H18" s="36"/>
      <c r="I18" s="36"/>
      <c r="J18" s="36"/>
      <c r="K18" s="36"/>
      <c r="L18" s="36"/>
      <c r="M18" s="36"/>
      <c r="N18" s="36"/>
      <c r="O18" s="36"/>
      <c r="P18" s="36"/>
      <c r="Q18" s="37"/>
      <c r="R18" s="37"/>
      <c r="S18" s="240"/>
      <c r="T18" s="33"/>
      <c r="U18" s="33"/>
      <c r="V18" s="33"/>
      <c r="W18" s="33"/>
      <c r="X18" s="33"/>
      <c r="Y18" s="33"/>
      <c r="Z18" s="33"/>
      <c r="AA18" s="33"/>
      <c r="AB18" s="33"/>
      <c r="AC18" s="33"/>
      <c r="AD18" s="33"/>
      <c r="AE18" s="241"/>
      <c r="AF18" s="523">
        <f t="shared" ref="AF18:AF20" si="2">E18</f>
        <v>1574671648353</v>
      </c>
      <c r="AH18" s="236"/>
      <c r="AJ18" s="453">
        <v>1574671648353</v>
      </c>
      <c r="AK18" s="454">
        <f t="shared" si="1"/>
        <v>0</v>
      </c>
    </row>
    <row r="19" spans="2:37" ht="21.6" customHeight="1" x14ac:dyDescent="0.55000000000000004">
      <c r="B19" s="196" t="s">
        <v>934</v>
      </c>
      <c r="C19" s="196" t="s">
        <v>934</v>
      </c>
      <c r="D19" s="249" t="s">
        <v>935</v>
      </c>
      <c r="E19" s="40">
        <v>-275113822516.67114</v>
      </c>
      <c r="F19" s="36"/>
      <c r="G19" s="36"/>
      <c r="H19" s="36"/>
      <c r="I19" s="36"/>
      <c r="J19" s="36"/>
      <c r="K19" s="36"/>
      <c r="L19" s="36"/>
      <c r="M19" s="36"/>
      <c r="N19" s="36"/>
      <c r="O19" s="36"/>
      <c r="P19" s="36"/>
      <c r="Q19" s="37"/>
      <c r="R19" s="37"/>
      <c r="S19" s="240"/>
      <c r="T19" s="33"/>
      <c r="U19" s="33"/>
      <c r="V19" s="33"/>
      <c r="W19" s="33"/>
      <c r="X19" s="33"/>
      <c r="Y19" s="33"/>
      <c r="Z19" s="33"/>
      <c r="AA19" s="33"/>
      <c r="AB19" s="33"/>
      <c r="AC19" s="33"/>
      <c r="AD19" s="33"/>
      <c r="AE19" s="241"/>
      <c r="AF19" s="523">
        <f t="shared" si="2"/>
        <v>-275113822516.67114</v>
      </c>
      <c r="AH19" s="236"/>
      <c r="AJ19" s="453">
        <v>-275113822516.67114</v>
      </c>
      <c r="AK19" s="454">
        <f t="shared" si="1"/>
        <v>0</v>
      </c>
    </row>
    <row r="20" spans="2:37" ht="21.6" customHeight="1" x14ac:dyDescent="0.55000000000000004">
      <c r="B20" s="196" t="s">
        <v>936</v>
      </c>
      <c r="C20" s="196" t="s">
        <v>936</v>
      </c>
      <c r="D20" s="249" t="s">
        <v>937</v>
      </c>
      <c r="E20" s="40">
        <v>-193295216918.40604</v>
      </c>
      <c r="F20" s="36"/>
      <c r="G20" s="36"/>
      <c r="H20" s="36"/>
      <c r="I20" s="36"/>
      <c r="J20" s="36"/>
      <c r="K20" s="36"/>
      <c r="L20" s="36"/>
      <c r="M20" s="36"/>
      <c r="N20" s="36"/>
      <c r="O20" s="36"/>
      <c r="P20" s="36"/>
      <c r="Q20" s="37"/>
      <c r="R20" s="37"/>
      <c r="S20" s="240"/>
      <c r="T20" s="33"/>
      <c r="U20" s="33"/>
      <c r="V20" s="33"/>
      <c r="W20" s="33"/>
      <c r="X20" s="33"/>
      <c r="Y20" s="33"/>
      <c r="Z20" s="33"/>
      <c r="AA20" s="33"/>
      <c r="AB20" s="33"/>
      <c r="AC20" s="33"/>
      <c r="AD20" s="33"/>
      <c r="AE20" s="241"/>
      <c r="AF20" s="523">
        <f t="shared" si="2"/>
        <v>-193295216918.40604</v>
      </c>
      <c r="AH20" s="236"/>
      <c r="AJ20" s="453">
        <v>-193295216918.40604</v>
      </c>
      <c r="AK20" s="454">
        <f t="shared" si="1"/>
        <v>0</v>
      </c>
    </row>
    <row r="21" spans="2:37" ht="21.6" customHeight="1" x14ac:dyDescent="0.55000000000000004">
      <c r="B21" s="196" t="s">
        <v>938</v>
      </c>
      <c r="C21" s="196" t="s">
        <v>938</v>
      </c>
      <c r="D21" s="249" t="s">
        <v>939</v>
      </c>
      <c r="E21" s="40"/>
      <c r="F21" s="36"/>
      <c r="G21" s="36"/>
      <c r="H21" s="36"/>
      <c r="I21" s="36"/>
      <c r="J21" s="36"/>
      <c r="K21" s="36"/>
      <c r="L21" s="36"/>
      <c r="M21" s="36"/>
      <c r="N21" s="36"/>
      <c r="O21" s="36"/>
      <c r="P21" s="36"/>
      <c r="Q21" s="37"/>
      <c r="R21" s="37"/>
      <c r="S21" s="240"/>
      <c r="T21" s="33"/>
      <c r="U21" s="33"/>
      <c r="V21" s="33"/>
      <c r="W21" s="33"/>
      <c r="X21" s="33"/>
      <c r="Y21" s="33"/>
      <c r="Z21" s="33"/>
      <c r="AA21" s="33"/>
      <c r="AB21" s="33"/>
      <c r="AC21" s="33"/>
      <c r="AD21" s="33"/>
      <c r="AE21" s="241"/>
      <c r="AF21" s="524"/>
      <c r="AH21" s="236"/>
      <c r="AJ21" s="453"/>
      <c r="AK21" s="454"/>
    </row>
    <row r="22" spans="2:37" ht="21.6" customHeight="1" x14ac:dyDescent="0.55000000000000004">
      <c r="B22" s="196" t="s">
        <v>122</v>
      </c>
      <c r="C22" s="196" t="s">
        <v>122</v>
      </c>
      <c r="D22" s="197" t="s">
        <v>942</v>
      </c>
      <c r="E22" s="40"/>
      <c r="F22" s="36"/>
      <c r="G22" s="36"/>
      <c r="H22" s="36"/>
      <c r="I22" s="36"/>
      <c r="J22" s="36"/>
      <c r="K22" s="36"/>
      <c r="L22" s="36"/>
      <c r="M22" s="36"/>
      <c r="N22" s="36"/>
      <c r="O22" s="36"/>
      <c r="P22" s="36"/>
      <c r="Q22" s="37"/>
      <c r="R22" s="37"/>
      <c r="S22" s="240"/>
      <c r="T22" s="33"/>
      <c r="U22" s="33"/>
      <c r="V22" s="33"/>
      <c r="W22" s="33"/>
      <c r="X22" s="33"/>
      <c r="Y22" s="33"/>
      <c r="Z22" s="33"/>
      <c r="AA22" s="33"/>
      <c r="AB22" s="33"/>
      <c r="AC22" s="33"/>
      <c r="AD22" s="33"/>
      <c r="AE22" s="241"/>
      <c r="AF22" s="524"/>
      <c r="AH22" s="236"/>
      <c r="AJ22" s="453"/>
      <c r="AK22" s="454">
        <f t="shared" si="1"/>
        <v>0</v>
      </c>
    </row>
    <row r="23" spans="2:37" ht="21.6" customHeight="1" thickBot="1" x14ac:dyDescent="0.6">
      <c r="B23" s="530" t="s">
        <v>149</v>
      </c>
      <c r="C23" s="530" t="s">
        <v>149</v>
      </c>
      <c r="D23" s="531" t="s">
        <v>943</v>
      </c>
      <c r="E23" s="175">
        <f>-(E11+E12+E13+E14+E15+E16+E17+E18+E19+E20+E21)*20%</f>
        <v>-705025418886.18457</v>
      </c>
      <c r="F23" s="532"/>
      <c r="G23" s="532"/>
      <c r="H23" s="532"/>
      <c r="I23" s="532"/>
      <c r="J23" s="532"/>
      <c r="K23" s="532"/>
      <c r="L23" s="532"/>
      <c r="M23" s="532"/>
      <c r="N23" s="532"/>
      <c r="O23" s="532"/>
      <c r="P23" s="532"/>
      <c r="Q23" s="533"/>
      <c r="R23" s="533"/>
      <c r="S23" s="533"/>
      <c r="T23" s="534"/>
      <c r="U23" s="534"/>
      <c r="V23" s="534"/>
      <c r="W23" s="534"/>
      <c r="X23" s="534"/>
      <c r="Y23" s="534"/>
      <c r="Z23" s="534"/>
      <c r="AA23" s="534"/>
      <c r="AB23" s="534"/>
      <c r="AC23" s="534"/>
      <c r="AD23" s="534"/>
      <c r="AE23" s="535"/>
      <c r="AF23" s="536">
        <f>-(AF11+AF12+AF13+AF14+AF15+AF16+AF17+AF18+AF19+AF20+AF21)*20%</f>
        <v>-637505183394.18457</v>
      </c>
      <c r="AH23" s="237"/>
      <c r="AJ23" s="453"/>
      <c r="AK23" s="454"/>
    </row>
    <row r="24" spans="2:37" ht="35.450000000000003" customHeight="1" thickBot="1" x14ac:dyDescent="0.4">
      <c r="B24" s="537" t="s">
        <v>237</v>
      </c>
      <c r="C24" s="538" t="s">
        <v>237</v>
      </c>
      <c r="D24" s="539" t="s">
        <v>2079</v>
      </c>
      <c r="E24" s="540">
        <f>SUM(E11:E23)</f>
        <v>2820101675544.7383</v>
      </c>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4">
        <f>SUM(AF11:AF23)</f>
        <v>2550020733576.7383</v>
      </c>
      <c r="AH24" s="117">
        <f>SUM(AH11:AH23)</f>
        <v>303152103980</v>
      </c>
      <c r="AJ24" s="453">
        <f>SUM(AJ11:AJ23)</f>
        <v>3525127094430.9229</v>
      </c>
      <c r="AK24" s="453">
        <f>SUM(AK11:AK23)</f>
        <v>0</v>
      </c>
    </row>
    <row r="25" spans="2:37" ht="21.75" thickBot="1" x14ac:dyDescent="0.25">
      <c r="B25" s="537" t="s">
        <v>237</v>
      </c>
      <c r="C25" s="538" t="s">
        <v>237</v>
      </c>
      <c r="D25" s="539" t="s">
        <v>2078</v>
      </c>
      <c r="E25" s="540">
        <f>E24-E23-E22</f>
        <v>3525127094430.9229</v>
      </c>
      <c r="F25" s="541"/>
      <c r="G25" s="541"/>
      <c r="H25" s="541"/>
      <c r="I25" s="541"/>
      <c r="J25" s="541"/>
      <c r="K25" s="541"/>
      <c r="L25" s="541"/>
      <c r="M25" s="541"/>
      <c r="N25" s="541"/>
      <c r="O25" s="541"/>
      <c r="P25" s="541"/>
      <c r="Q25" s="541"/>
      <c r="R25" s="541"/>
      <c r="S25" s="541"/>
      <c r="T25" s="541"/>
      <c r="U25" s="541"/>
      <c r="V25" s="541"/>
      <c r="W25" s="541"/>
      <c r="X25" s="541"/>
      <c r="Y25" s="541"/>
      <c r="Z25" s="541"/>
      <c r="AA25" s="541"/>
      <c r="AB25" s="541"/>
      <c r="AC25" s="541"/>
      <c r="AD25" s="541"/>
      <c r="AE25" s="541"/>
      <c r="AF25" s="544">
        <f>AF24-AF23-AF22</f>
        <v>3187525916970.9229</v>
      </c>
    </row>
    <row r="27" spans="2:37" ht="21.6" customHeight="1" thickBot="1" x14ac:dyDescent="0.6">
      <c r="B27" s="196" t="s">
        <v>677</v>
      </c>
      <c r="C27" s="196" t="s">
        <v>931</v>
      </c>
      <c r="D27" s="249" t="s">
        <v>2001</v>
      </c>
      <c r="E27" s="40">
        <v>3576163287</v>
      </c>
      <c r="F27" s="36"/>
      <c r="G27" s="36"/>
      <c r="H27" s="36"/>
      <c r="I27" s="36"/>
      <c r="J27" s="36"/>
      <c r="K27" s="36"/>
      <c r="L27" s="36"/>
      <c r="M27" s="36"/>
      <c r="N27" s="36"/>
      <c r="O27" s="36"/>
      <c r="P27" s="36"/>
      <c r="Q27" s="37"/>
      <c r="R27" s="240"/>
      <c r="S27" s="240"/>
      <c r="T27" s="33"/>
      <c r="U27" s="33"/>
      <c r="V27" s="33"/>
      <c r="W27" s="33"/>
      <c r="X27" s="33"/>
      <c r="Y27" s="33"/>
      <c r="Z27" s="33"/>
      <c r="AA27" s="33"/>
      <c r="AB27" s="33"/>
      <c r="AC27" s="33"/>
      <c r="AD27" s="33"/>
      <c r="AE27" s="255">
        <v>403464000</v>
      </c>
      <c r="AF27" s="523">
        <v>3559338472</v>
      </c>
      <c r="AG27" s="527">
        <v>100</v>
      </c>
      <c r="AH27" s="73">
        <f>(AF27*AG27)/100</f>
        <v>3559338472</v>
      </c>
      <c r="AJ27" s="453">
        <v>30837753309</v>
      </c>
      <c r="AK27" s="454">
        <f>AJ27-(E29+E27)</f>
        <v>0</v>
      </c>
    </row>
    <row r="28" spans="2:37" ht="21.6" customHeight="1" x14ac:dyDescent="0.55000000000000004">
      <c r="B28" s="196" t="s">
        <v>680</v>
      </c>
      <c r="C28" s="196" t="s">
        <v>932</v>
      </c>
      <c r="D28" s="249" t="s">
        <v>2002</v>
      </c>
      <c r="E28" s="40">
        <f>9456667888-8208855781</f>
        <v>1247812107</v>
      </c>
      <c r="F28" s="36"/>
      <c r="G28" s="36"/>
      <c r="H28" s="36"/>
      <c r="I28" s="36"/>
      <c r="J28" s="36"/>
      <c r="K28" s="36"/>
      <c r="L28" s="36"/>
      <c r="M28" s="36"/>
      <c r="N28" s="36"/>
      <c r="O28" s="36"/>
      <c r="P28" s="36"/>
      <c r="Q28" s="37"/>
      <c r="R28" s="240"/>
      <c r="S28" s="240"/>
      <c r="T28" s="33"/>
      <c r="U28" s="33"/>
      <c r="V28" s="33"/>
      <c r="W28" s="33"/>
      <c r="X28" s="33"/>
      <c r="Y28" s="33"/>
      <c r="Z28" s="33"/>
      <c r="AA28" s="33"/>
      <c r="AB28" s="33"/>
      <c r="AC28" s="33"/>
      <c r="AD28" s="33"/>
      <c r="AE28" s="255">
        <v>536000000</v>
      </c>
      <c r="AF28" s="523">
        <f>9370410179-8208855781</f>
        <v>1161554398</v>
      </c>
      <c r="AG28" s="522">
        <v>100</v>
      </c>
      <c r="AH28" s="117">
        <f t="shared" ref="AH28" si="3">(AF28*AG28)/100</f>
        <v>1161554398</v>
      </c>
      <c r="AJ28" s="453">
        <v>1672270800</v>
      </c>
      <c r="AK28" s="454">
        <f>AJ28-(E28+E30)</f>
        <v>0</v>
      </c>
    </row>
    <row r="29" spans="2:37" ht="21.6" customHeight="1" x14ac:dyDescent="0.55000000000000004">
      <c r="B29" s="196" t="s">
        <v>651</v>
      </c>
      <c r="C29" s="196" t="s">
        <v>931</v>
      </c>
      <c r="D29" s="249" t="s">
        <v>2077</v>
      </c>
      <c r="E29" s="40">
        <f>1739578903+25522011119</f>
        <v>27261590022</v>
      </c>
      <c r="F29" s="36"/>
      <c r="G29" s="36"/>
      <c r="H29" s="36"/>
      <c r="I29" s="36"/>
      <c r="J29" s="36"/>
      <c r="K29" s="36"/>
      <c r="L29" s="36"/>
      <c r="M29" s="36"/>
      <c r="N29" s="36"/>
      <c r="O29" s="36"/>
      <c r="P29" s="36"/>
      <c r="Q29" s="37"/>
      <c r="R29" s="240"/>
      <c r="S29" s="240"/>
      <c r="T29" s="33"/>
      <c r="U29" s="33"/>
      <c r="V29" s="33"/>
      <c r="W29" s="33"/>
      <c r="X29" s="33"/>
      <c r="Y29" s="33"/>
      <c r="Z29" s="33"/>
      <c r="AA29" s="33"/>
      <c r="AB29" s="33"/>
      <c r="AC29" s="33"/>
      <c r="AD29" s="33"/>
      <c r="AE29" s="255">
        <v>313000000</v>
      </c>
      <c r="AF29" s="523">
        <f>1675910481+25522011119</f>
        <v>27197921600</v>
      </c>
      <c r="AG29" s="511"/>
      <c r="AH29" s="515"/>
      <c r="AJ29" s="453"/>
      <c r="AK29" s="454"/>
    </row>
    <row r="30" spans="2:37" ht="21.6" customHeight="1" x14ac:dyDescent="0.55000000000000004">
      <c r="B30" s="196" t="s">
        <v>652</v>
      </c>
      <c r="C30" s="196" t="s">
        <v>932</v>
      </c>
      <c r="D30" s="249" t="s">
        <v>2076</v>
      </c>
      <c r="E30" s="40">
        <v>424458693</v>
      </c>
      <c r="F30" s="36"/>
      <c r="G30" s="36"/>
      <c r="H30" s="36"/>
      <c r="I30" s="36"/>
      <c r="J30" s="36"/>
      <c r="K30" s="36"/>
      <c r="L30" s="36"/>
      <c r="M30" s="36"/>
      <c r="N30" s="36"/>
      <c r="O30" s="36"/>
      <c r="P30" s="36"/>
      <c r="Q30" s="37"/>
      <c r="R30" s="240"/>
      <c r="S30" s="240"/>
      <c r="T30" s="33"/>
      <c r="U30" s="33"/>
      <c r="V30" s="33"/>
      <c r="W30" s="33"/>
      <c r="X30" s="33"/>
      <c r="Y30" s="33"/>
      <c r="Z30" s="33"/>
      <c r="AA30" s="33"/>
      <c r="AB30" s="33"/>
      <c r="AC30" s="33"/>
      <c r="AD30" s="33"/>
      <c r="AE30" s="255">
        <v>214000000</v>
      </c>
      <c r="AF30" s="523">
        <v>360679119</v>
      </c>
      <c r="AG30" s="511"/>
      <c r="AH30" s="515"/>
      <c r="AJ30" s="453"/>
      <c r="AK30" s="454"/>
    </row>
    <row r="31" spans="2:37" ht="21.6" customHeight="1" x14ac:dyDescent="0.55000000000000004">
      <c r="B31" s="196" t="s">
        <v>121</v>
      </c>
      <c r="C31" s="196" t="s">
        <v>121</v>
      </c>
      <c r="D31" s="249" t="s">
        <v>2075</v>
      </c>
      <c r="E31" s="40">
        <f>4122054893+8857671046</f>
        <v>12979725939</v>
      </c>
      <c r="F31" s="36"/>
      <c r="G31" s="36"/>
      <c r="H31" s="36"/>
      <c r="I31" s="36"/>
      <c r="J31" s="36"/>
      <c r="K31" s="36"/>
      <c r="L31" s="36"/>
      <c r="M31" s="36"/>
      <c r="N31" s="36"/>
      <c r="O31" s="36"/>
      <c r="P31" s="36"/>
      <c r="Q31" s="37"/>
      <c r="R31" s="37"/>
      <c r="S31" s="240"/>
      <c r="T31" s="33"/>
      <c r="U31" s="33"/>
      <c r="V31" s="33"/>
      <c r="W31" s="33"/>
      <c r="X31" s="33"/>
      <c r="Y31" s="33"/>
      <c r="Z31" s="33"/>
      <c r="AA31" s="33"/>
      <c r="AB31" s="33"/>
      <c r="AC31" s="33"/>
      <c r="AD31" s="33"/>
      <c r="AE31" s="241"/>
      <c r="AF31" s="523">
        <f>E31</f>
        <v>12979725939</v>
      </c>
      <c r="AH31" s="236"/>
      <c r="AJ31" s="453">
        <v>12979725939</v>
      </c>
      <c r="AK31" s="454">
        <f>AJ31-E31</f>
        <v>0</v>
      </c>
    </row>
    <row r="32" spans="2:37" ht="21.6" customHeight="1" x14ac:dyDescent="0.55000000000000004">
      <c r="B32" s="196" t="s">
        <v>165</v>
      </c>
      <c r="C32" s="196" t="s">
        <v>165</v>
      </c>
      <c r="D32" s="249" t="s">
        <v>944</v>
      </c>
      <c r="E32" s="40">
        <f>1657104610+38406508333</f>
        <v>40063612943</v>
      </c>
      <c r="F32" s="36"/>
      <c r="G32" s="36"/>
      <c r="H32" s="36"/>
      <c r="I32" s="36"/>
      <c r="J32" s="36"/>
      <c r="K32" s="36"/>
      <c r="L32" s="36"/>
      <c r="M32" s="36"/>
      <c r="N32" s="36"/>
      <c r="O32" s="36"/>
      <c r="P32" s="36"/>
      <c r="Q32" s="37"/>
      <c r="R32" s="37"/>
      <c r="S32" s="240"/>
      <c r="T32" s="33"/>
      <c r="U32" s="33"/>
      <c r="V32" s="33"/>
      <c r="W32" s="33"/>
      <c r="X32" s="33"/>
      <c r="Y32" s="33"/>
      <c r="Z32" s="33"/>
      <c r="AA32" s="33"/>
      <c r="AB32" s="33"/>
      <c r="AC32" s="33"/>
      <c r="AD32" s="33"/>
      <c r="AE32" s="241"/>
      <c r="AF32" s="523">
        <f t="shared" ref="AF32:AF33" si="4">E32</f>
        <v>40063612943</v>
      </c>
      <c r="AH32" s="236"/>
      <c r="AJ32" s="453">
        <v>40063612943</v>
      </c>
      <c r="AK32" s="454">
        <f>AJ32-E32</f>
        <v>0</v>
      </c>
    </row>
    <row r="33" spans="2:37" ht="21.6" customHeight="1" x14ac:dyDescent="0.55000000000000004">
      <c r="B33" s="196" t="s">
        <v>934</v>
      </c>
      <c r="C33" s="196" t="s">
        <v>934</v>
      </c>
      <c r="D33" s="249" t="s">
        <v>945</v>
      </c>
      <c r="E33" s="40">
        <v>-1739982272.0028186</v>
      </c>
      <c r="F33" s="36"/>
      <c r="G33" s="36"/>
      <c r="H33" s="36"/>
      <c r="I33" s="36"/>
      <c r="J33" s="36"/>
      <c r="K33" s="36"/>
      <c r="L33" s="36"/>
      <c r="M33" s="36"/>
      <c r="N33" s="36"/>
      <c r="O33" s="36"/>
      <c r="P33" s="36"/>
      <c r="Q33" s="37"/>
      <c r="R33" s="37"/>
      <c r="S33" s="240"/>
      <c r="T33" s="33"/>
      <c r="U33" s="33"/>
      <c r="V33" s="33"/>
      <c r="W33" s="33"/>
      <c r="X33" s="33"/>
      <c r="Y33" s="33"/>
      <c r="Z33" s="33"/>
      <c r="AA33" s="33"/>
      <c r="AB33" s="33"/>
      <c r="AC33" s="33"/>
      <c r="AD33" s="33"/>
      <c r="AE33" s="241"/>
      <c r="AF33" s="523">
        <f t="shared" si="4"/>
        <v>-1739982272.0028186</v>
      </c>
      <c r="AH33" s="236"/>
      <c r="AJ33" s="453">
        <v>-1739982272.0028186</v>
      </c>
      <c r="AK33" s="454">
        <f>AJ33-E33</f>
        <v>0</v>
      </c>
    </row>
    <row r="34" spans="2:37" ht="21.6" customHeight="1" x14ac:dyDescent="0.55000000000000004">
      <c r="B34" s="196" t="s">
        <v>936</v>
      </c>
      <c r="C34" s="196" t="s">
        <v>936</v>
      </c>
      <c r="D34" s="249" t="s">
        <v>946</v>
      </c>
      <c r="E34" s="40"/>
      <c r="F34" s="36"/>
      <c r="G34" s="36"/>
      <c r="H34" s="36"/>
      <c r="I34" s="36"/>
      <c r="J34" s="36"/>
      <c r="K34" s="36"/>
      <c r="L34" s="36"/>
      <c r="M34" s="36"/>
      <c r="N34" s="36"/>
      <c r="O34" s="36"/>
      <c r="P34" s="36"/>
      <c r="Q34" s="37"/>
      <c r="R34" s="37"/>
      <c r="S34" s="240"/>
      <c r="T34" s="33"/>
      <c r="U34" s="33"/>
      <c r="V34" s="33"/>
      <c r="W34" s="33"/>
      <c r="X34" s="33"/>
      <c r="Y34" s="33"/>
      <c r="Z34" s="33"/>
      <c r="AA34" s="33"/>
      <c r="AB34" s="33"/>
      <c r="AC34" s="33"/>
      <c r="AD34" s="33"/>
      <c r="AE34" s="241"/>
      <c r="AF34" s="524"/>
      <c r="AH34" s="236"/>
      <c r="AJ34" s="453"/>
      <c r="AK34" s="454"/>
    </row>
    <row r="35" spans="2:37" ht="21.6" customHeight="1" x14ac:dyDescent="0.55000000000000004">
      <c r="B35" s="196" t="s">
        <v>938</v>
      </c>
      <c r="C35" s="196" t="s">
        <v>938</v>
      </c>
      <c r="D35" s="249" t="s">
        <v>947</v>
      </c>
      <c r="E35" s="40"/>
      <c r="F35" s="36"/>
      <c r="G35" s="36"/>
      <c r="H35" s="36"/>
      <c r="I35" s="36"/>
      <c r="J35" s="36"/>
      <c r="K35" s="36"/>
      <c r="L35" s="36"/>
      <c r="M35" s="36"/>
      <c r="N35" s="36"/>
      <c r="O35" s="36"/>
      <c r="P35" s="36"/>
      <c r="Q35" s="37"/>
      <c r="R35" s="37"/>
      <c r="S35" s="240"/>
      <c r="T35" s="33"/>
      <c r="U35" s="33"/>
      <c r="V35" s="33"/>
      <c r="W35" s="33"/>
      <c r="X35" s="33"/>
      <c r="Y35" s="33"/>
      <c r="Z35" s="33"/>
      <c r="AA35" s="33"/>
      <c r="AB35" s="33"/>
      <c r="AC35" s="33"/>
      <c r="AD35" s="33"/>
      <c r="AE35" s="241"/>
      <c r="AF35" s="524"/>
      <c r="AH35" s="236"/>
      <c r="AJ35" s="453"/>
      <c r="AK35" s="454"/>
    </row>
    <row r="36" spans="2:37" ht="21.6" customHeight="1" x14ac:dyDescent="0.55000000000000004">
      <c r="B36" s="196" t="s">
        <v>940</v>
      </c>
      <c r="C36" s="196" t="s">
        <v>940</v>
      </c>
      <c r="D36" s="249" t="s">
        <v>948</v>
      </c>
      <c r="E36" s="40"/>
      <c r="F36" s="36"/>
      <c r="G36" s="36"/>
      <c r="H36" s="36"/>
      <c r="I36" s="36"/>
      <c r="J36" s="36"/>
      <c r="K36" s="36"/>
      <c r="L36" s="36"/>
      <c r="M36" s="36"/>
      <c r="N36" s="36"/>
      <c r="O36" s="36"/>
      <c r="P36" s="36"/>
      <c r="Q36" s="37"/>
      <c r="R36" s="37"/>
      <c r="S36" s="240"/>
      <c r="T36" s="33"/>
      <c r="U36" s="33"/>
      <c r="V36" s="33"/>
      <c r="W36" s="33"/>
      <c r="X36" s="33"/>
      <c r="Y36" s="33"/>
      <c r="Z36" s="33"/>
      <c r="AA36" s="33"/>
      <c r="AB36" s="33"/>
      <c r="AC36" s="33"/>
      <c r="AD36" s="33"/>
      <c r="AE36" s="241"/>
      <c r="AF36" s="524"/>
      <c r="AH36" s="236"/>
      <c r="AJ36" s="453"/>
      <c r="AK36" s="454"/>
    </row>
    <row r="37" spans="2:37" ht="21.6" customHeight="1" x14ac:dyDescent="0.55000000000000004">
      <c r="B37" s="196" t="s">
        <v>122</v>
      </c>
      <c r="C37" s="196" t="s">
        <v>122</v>
      </c>
      <c r="D37" s="197" t="s">
        <v>949</v>
      </c>
      <c r="E37" s="40"/>
      <c r="F37" s="36"/>
      <c r="G37" s="36"/>
      <c r="H37" s="36"/>
      <c r="I37" s="36"/>
      <c r="J37" s="36"/>
      <c r="K37" s="36"/>
      <c r="L37" s="36"/>
      <c r="M37" s="36"/>
      <c r="N37" s="36"/>
      <c r="O37" s="36"/>
      <c r="P37" s="36"/>
      <c r="Q37" s="37"/>
      <c r="R37" s="37"/>
      <c r="S37" s="240"/>
      <c r="T37" s="33"/>
      <c r="U37" s="33"/>
      <c r="V37" s="33"/>
      <c r="W37" s="33"/>
      <c r="X37" s="33"/>
      <c r="Y37" s="33"/>
      <c r="Z37" s="33"/>
      <c r="AA37" s="33"/>
      <c r="AB37" s="33"/>
      <c r="AC37" s="33"/>
      <c r="AD37" s="33"/>
      <c r="AE37" s="241"/>
      <c r="AF37" s="524"/>
      <c r="AH37" s="236"/>
      <c r="AJ37" s="453"/>
      <c r="AK37" s="453"/>
    </row>
    <row r="38" spans="2:37" ht="21.6" customHeight="1" thickBot="1" x14ac:dyDescent="0.6">
      <c r="B38" s="530" t="s">
        <v>149</v>
      </c>
      <c r="C38" s="530" t="s">
        <v>149</v>
      </c>
      <c r="D38" s="531" t="s">
        <v>950</v>
      </c>
      <c r="E38" s="175">
        <f>-(E27+E28+E29+E30+E31+E32+E33+E34+E35+E36)*20%</f>
        <v>-16762676143.799437</v>
      </c>
      <c r="F38" s="532"/>
      <c r="G38" s="532"/>
      <c r="H38" s="532"/>
      <c r="I38" s="532"/>
      <c r="J38" s="532"/>
      <c r="K38" s="532"/>
      <c r="L38" s="532"/>
      <c r="M38" s="532"/>
      <c r="N38" s="532"/>
      <c r="O38" s="532"/>
      <c r="P38" s="532"/>
      <c r="Q38" s="533"/>
      <c r="R38" s="533"/>
      <c r="S38" s="533"/>
      <c r="T38" s="534"/>
      <c r="U38" s="534"/>
      <c r="V38" s="534"/>
      <c r="W38" s="534"/>
      <c r="X38" s="534"/>
      <c r="Y38" s="534"/>
      <c r="Z38" s="534"/>
      <c r="AA38" s="534"/>
      <c r="AB38" s="534"/>
      <c r="AC38" s="534"/>
      <c r="AD38" s="534"/>
      <c r="AE38" s="535"/>
      <c r="AF38" s="536">
        <f>-(AF27+AF28+AF29+AF30+AF31+AF32+AF33+AF34+AF35+AF36)*20%</f>
        <v>-16716570039.799437</v>
      </c>
      <c r="AH38" s="237"/>
      <c r="AJ38" s="453"/>
      <c r="AK38" s="453"/>
    </row>
    <row r="39" spans="2:37" ht="35.450000000000003" customHeight="1" thickBot="1" x14ac:dyDescent="0.4">
      <c r="B39" s="537" t="s">
        <v>237</v>
      </c>
      <c r="C39" s="538" t="s">
        <v>237</v>
      </c>
      <c r="D39" s="539" t="s">
        <v>951</v>
      </c>
      <c r="E39" s="540">
        <f>SUM(E27:E38)</f>
        <v>67050704575.197739</v>
      </c>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4">
        <f>SUM(AF27:AF38)</f>
        <v>66866280159.197739</v>
      </c>
      <c r="AH39" s="117">
        <f>SUM(AH27:AH38)</f>
        <v>4720892870</v>
      </c>
      <c r="AJ39" s="453">
        <f>SUM(AJ27:AJ38)</f>
        <v>83813380718.997177</v>
      </c>
      <c r="AK39" s="453">
        <f>SUM(AK27:AK38)</f>
        <v>0</v>
      </c>
    </row>
    <row r="40" spans="2:37" ht="21.75" thickBot="1" x14ac:dyDescent="0.25">
      <c r="B40" s="537" t="s">
        <v>237</v>
      </c>
      <c r="C40" s="538" t="s">
        <v>237</v>
      </c>
      <c r="D40" s="539" t="s">
        <v>2074</v>
      </c>
      <c r="E40" s="540">
        <f>E39-E38-E37</f>
        <v>83813380718.997177</v>
      </c>
      <c r="F40" s="541"/>
      <c r="G40" s="541"/>
      <c r="H40" s="541"/>
      <c r="I40" s="541"/>
      <c r="J40" s="541"/>
      <c r="K40" s="541"/>
      <c r="L40" s="541"/>
      <c r="M40" s="541"/>
      <c r="N40" s="541"/>
      <c r="O40" s="541"/>
      <c r="P40" s="541"/>
      <c r="Q40" s="541"/>
      <c r="R40" s="541"/>
      <c r="S40" s="541"/>
      <c r="T40" s="541"/>
      <c r="U40" s="541"/>
      <c r="V40" s="541"/>
      <c r="W40" s="541"/>
      <c r="X40" s="541"/>
      <c r="Y40" s="541"/>
      <c r="Z40" s="541"/>
      <c r="AA40" s="541"/>
      <c r="AB40" s="541"/>
      <c r="AC40" s="541"/>
      <c r="AD40" s="541"/>
      <c r="AE40" s="541"/>
      <c r="AF40" s="544">
        <f>AF39-AF38-AF37</f>
        <v>83582850198.997177</v>
      </c>
    </row>
    <row r="42" spans="2:37" ht="21.6" customHeight="1" thickBot="1" x14ac:dyDescent="0.6">
      <c r="B42" s="196" t="s">
        <v>869</v>
      </c>
      <c r="C42" s="196" t="s">
        <v>931</v>
      </c>
      <c r="D42" s="249" t="s">
        <v>2073</v>
      </c>
      <c r="E42" s="40"/>
      <c r="F42" s="36"/>
      <c r="G42" s="36"/>
      <c r="H42" s="36"/>
      <c r="I42" s="36"/>
      <c r="J42" s="36"/>
      <c r="K42" s="36"/>
      <c r="L42" s="36"/>
      <c r="M42" s="36"/>
      <c r="N42" s="36"/>
      <c r="O42" s="36"/>
      <c r="P42" s="36"/>
      <c r="Q42" s="37"/>
      <c r="R42" s="240"/>
      <c r="S42" s="240"/>
      <c r="T42" s="33"/>
      <c r="U42" s="33"/>
      <c r="V42" s="33"/>
      <c r="W42" s="33"/>
      <c r="X42" s="33"/>
      <c r="Y42" s="33"/>
      <c r="Z42" s="33"/>
      <c r="AA42" s="33"/>
      <c r="AB42" s="33"/>
      <c r="AC42" s="33"/>
      <c r="AD42" s="33"/>
      <c r="AE42" s="255"/>
      <c r="AF42" s="523"/>
      <c r="AG42" s="527">
        <v>100</v>
      </c>
      <c r="AH42" s="73">
        <f>(AF42*AG42)/100</f>
        <v>0</v>
      </c>
      <c r="AJ42" s="453">
        <v>0</v>
      </c>
      <c r="AK42" s="454">
        <f>AJ42-E42</f>
        <v>0</v>
      </c>
    </row>
    <row r="43" spans="2:37" ht="21.6" customHeight="1" x14ac:dyDescent="0.55000000000000004">
      <c r="B43" s="196" t="s">
        <v>870</v>
      </c>
      <c r="C43" s="196" t="s">
        <v>932</v>
      </c>
      <c r="D43" s="249" t="s">
        <v>2003</v>
      </c>
      <c r="E43" s="40">
        <f>2454515411</f>
        <v>2454515411</v>
      </c>
      <c r="F43" s="36"/>
      <c r="G43" s="36"/>
      <c r="H43" s="36"/>
      <c r="I43" s="36"/>
      <c r="J43" s="36"/>
      <c r="K43" s="36"/>
      <c r="L43" s="36"/>
      <c r="M43" s="36"/>
      <c r="N43" s="36"/>
      <c r="O43" s="36"/>
      <c r="P43" s="36"/>
      <c r="Q43" s="37"/>
      <c r="R43" s="240"/>
      <c r="S43" s="240"/>
      <c r="T43" s="33"/>
      <c r="U43" s="33"/>
      <c r="V43" s="33"/>
      <c r="W43" s="33"/>
      <c r="X43" s="33"/>
      <c r="Y43" s="33"/>
      <c r="Z43" s="33"/>
      <c r="AA43" s="33"/>
      <c r="AB43" s="33"/>
      <c r="AC43" s="33"/>
      <c r="AD43" s="33"/>
      <c r="AE43" s="255">
        <v>0</v>
      </c>
      <c r="AF43" s="523">
        <f>2454515411</f>
        <v>2454515411</v>
      </c>
      <c r="AG43" s="522">
        <v>100</v>
      </c>
      <c r="AH43" s="117">
        <f t="shared" ref="AH43" si="5">(AF43*AG43)/100</f>
        <v>2454515411</v>
      </c>
      <c r="AJ43" s="453">
        <v>2454515411</v>
      </c>
      <c r="AK43" s="454">
        <f>AJ43-E43</f>
        <v>0</v>
      </c>
    </row>
    <row r="44" spans="2:37" ht="21.6" customHeight="1" x14ac:dyDescent="0.55000000000000004">
      <c r="B44" s="196" t="s">
        <v>121</v>
      </c>
      <c r="C44" s="196" t="s">
        <v>121</v>
      </c>
      <c r="D44" s="249" t="s">
        <v>2072</v>
      </c>
      <c r="E44" s="40">
        <f>1645235259</f>
        <v>1645235259</v>
      </c>
      <c r="F44" s="36"/>
      <c r="G44" s="36"/>
      <c r="H44" s="36"/>
      <c r="I44" s="36"/>
      <c r="J44" s="36"/>
      <c r="K44" s="36"/>
      <c r="L44" s="36"/>
      <c r="M44" s="36"/>
      <c r="N44" s="36"/>
      <c r="O44" s="36"/>
      <c r="P44" s="36"/>
      <c r="Q44" s="37"/>
      <c r="R44" s="37"/>
      <c r="S44" s="240"/>
      <c r="T44" s="33"/>
      <c r="U44" s="33"/>
      <c r="V44" s="33"/>
      <c r="W44" s="33"/>
      <c r="X44" s="33"/>
      <c r="Y44" s="33"/>
      <c r="Z44" s="33"/>
      <c r="AA44" s="33"/>
      <c r="AB44" s="33"/>
      <c r="AC44" s="33"/>
      <c r="AD44" s="33"/>
      <c r="AE44" s="241"/>
      <c r="AF44" s="523">
        <f>E44</f>
        <v>1645235259</v>
      </c>
      <c r="AH44" s="236"/>
      <c r="AJ44" s="453">
        <v>1645235259</v>
      </c>
      <c r="AK44" s="454">
        <f>AJ44-E44</f>
        <v>0</v>
      </c>
    </row>
    <row r="45" spans="2:37" ht="21.6" customHeight="1" x14ac:dyDescent="0.55000000000000004">
      <c r="B45" s="196" t="s">
        <v>165</v>
      </c>
      <c r="C45" s="196" t="s">
        <v>165</v>
      </c>
      <c r="D45" s="249" t="s">
        <v>2071</v>
      </c>
      <c r="E45" s="40">
        <v>1352502386</v>
      </c>
      <c r="F45" s="36"/>
      <c r="G45" s="36"/>
      <c r="H45" s="36"/>
      <c r="I45" s="36"/>
      <c r="J45" s="36"/>
      <c r="K45" s="36"/>
      <c r="L45" s="36"/>
      <c r="M45" s="36"/>
      <c r="N45" s="36"/>
      <c r="O45" s="36"/>
      <c r="P45" s="36"/>
      <c r="Q45" s="37"/>
      <c r="R45" s="37"/>
      <c r="S45" s="240"/>
      <c r="T45" s="33"/>
      <c r="U45" s="33"/>
      <c r="V45" s="33"/>
      <c r="W45" s="33"/>
      <c r="X45" s="33"/>
      <c r="Y45" s="33"/>
      <c r="Z45" s="33"/>
      <c r="AA45" s="33"/>
      <c r="AB45" s="33"/>
      <c r="AC45" s="33"/>
      <c r="AD45" s="33"/>
      <c r="AE45" s="241"/>
      <c r="AF45" s="523">
        <f t="shared" ref="AF45:AF46" si="6">E45</f>
        <v>1352502386</v>
      </c>
      <c r="AH45" s="236"/>
      <c r="AJ45" s="453">
        <v>1352502386</v>
      </c>
      <c r="AK45" s="454">
        <f>AJ45-E45</f>
        <v>0</v>
      </c>
    </row>
    <row r="46" spans="2:37" ht="21.6" customHeight="1" x14ac:dyDescent="0.55000000000000004">
      <c r="B46" s="196" t="s">
        <v>934</v>
      </c>
      <c r="C46" s="196" t="s">
        <v>934</v>
      </c>
      <c r="D46" s="249" t="s">
        <v>952</v>
      </c>
      <c r="E46" s="40">
        <v>-1611340092.1780989</v>
      </c>
      <c r="F46" s="36"/>
      <c r="G46" s="36"/>
      <c r="H46" s="36"/>
      <c r="I46" s="36"/>
      <c r="J46" s="36"/>
      <c r="K46" s="36"/>
      <c r="L46" s="36"/>
      <c r="M46" s="36"/>
      <c r="N46" s="36"/>
      <c r="O46" s="36"/>
      <c r="P46" s="36"/>
      <c r="Q46" s="37"/>
      <c r="R46" s="37"/>
      <c r="S46" s="240"/>
      <c r="T46" s="33"/>
      <c r="U46" s="33"/>
      <c r="V46" s="33"/>
      <c r="W46" s="33"/>
      <c r="X46" s="33"/>
      <c r="Y46" s="33"/>
      <c r="Z46" s="33"/>
      <c r="AA46" s="33"/>
      <c r="AB46" s="33"/>
      <c r="AC46" s="33"/>
      <c r="AD46" s="33"/>
      <c r="AE46" s="241"/>
      <c r="AF46" s="523">
        <f t="shared" si="6"/>
        <v>-1611340092.1780989</v>
      </c>
      <c r="AH46" s="236"/>
      <c r="AJ46" s="453">
        <v>-1611340092.1780989</v>
      </c>
      <c r="AK46" s="454">
        <f>AJ46-E46</f>
        <v>0</v>
      </c>
    </row>
    <row r="47" spans="2:37" ht="21.6" customHeight="1" x14ac:dyDescent="0.55000000000000004">
      <c r="B47" s="196" t="s">
        <v>936</v>
      </c>
      <c r="C47" s="196" t="s">
        <v>936</v>
      </c>
      <c r="D47" s="249" t="s">
        <v>953</v>
      </c>
      <c r="E47" s="40"/>
      <c r="F47" s="36"/>
      <c r="G47" s="36"/>
      <c r="H47" s="36"/>
      <c r="I47" s="36"/>
      <c r="J47" s="36"/>
      <c r="K47" s="36"/>
      <c r="L47" s="36"/>
      <c r="M47" s="36"/>
      <c r="N47" s="36"/>
      <c r="O47" s="36"/>
      <c r="P47" s="36"/>
      <c r="Q47" s="37"/>
      <c r="R47" s="37"/>
      <c r="S47" s="240"/>
      <c r="T47" s="33"/>
      <c r="U47" s="33"/>
      <c r="V47" s="33"/>
      <c r="W47" s="33"/>
      <c r="X47" s="33"/>
      <c r="Y47" s="33"/>
      <c r="Z47" s="33"/>
      <c r="AA47" s="33"/>
      <c r="AB47" s="33"/>
      <c r="AC47" s="33"/>
      <c r="AD47" s="33"/>
      <c r="AE47" s="241"/>
      <c r="AF47" s="524"/>
      <c r="AH47" s="236"/>
      <c r="AJ47" s="453"/>
      <c r="AK47" s="454"/>
    </row>
    <row r="48" spans="2:37" ht="21.6" customHeight="1" x14ac:dyDescent="0.55000000000000004">
      <c r="B48" s="196" t="s">
        <v>938</v>
      </c>
      <c r="C48" s="196" t="s">
        <v>938</v>
      </c>
      <c r="D48" s="249" t="s">
        <v>954</v>
      </c>
      <c r="E48" s="40"/>
      <c r="F48" s="36"/>
      <c r="G48" s="36"/>
      <c r="H48" s="36"/>
      <c r="I48" s="36"/>
      <c r="J48" s="36"/>
      <c r="K48" s="36"/>
      <c r="L48" s="36"/>
      <c r="M48" s="36"/>
      <c r="N48" s="36"/>
      <c r="O48" s="36"/>
      <c r="P48" s="36"/>
      <c r="Q48" s="37"/>
      <c r="R48" s="37"/>
      <c r="S48" s="240"/>
      <c r="T48" s="33"/>
      <c r="U48" s="33"/>
      <c r="V48" s="33"/>
      <c r="W48" s="33"/>
      <c r="X48" s="33"/>
      <c r="Y48" s="33"/>
      <c r="Z48" s="33"/>
      <c r="AA48" s="33"/>
      <c r="AB48" s="33"/>
      <c r="AC48" s="33"/>
      <c r="AD48" s="33"/>
      <c r="AE48" s="241"/>
      <c r="AF48" s="524"/>
      <c r="AH48" s="236"/>
      <c r="AJ48" s="453"/>
      <c r="AK48" s="454"/>
    </row>
    <row r="49" spans="2:37" ht="21.6" customHeight="1" x14ac:dyDescent="0.55000000000000004">
      <c r="B49" s="196" t="s">
        <v>940</v>
      </c>
      <c r="C49" s="196" t="s">
        <v>940</v>
      </c>
      <c r="D49" s="249" t="s">
        <v>955</v>
      </c>
      <c r="E49" s="40"/>
      <c r="F49" s="36"/>
      <c r="G49" s="36"/>
      <c r="H49" s="36"/>
      <c r="I49" s="36"/>
      <c r="J49" s="36"/>
      <c r="K49" s="36"/>
      <c r="L49" s="36"/>
      <c r="M49" s="36"/>
      <c r="N49" s="36"/>
      <c r="O49" s="36"/>
      <c r="P49" s="36"/>
      <c r="Q49" s="37"/>
      <c r="R49" s="37"/>
      <c r="S49" s="240"/>
      <c r="T49" s="33"/>
      <c r="U49" s="33"/>
      <c r="V49" s="33"/>
      <c r="W49" s="33"/>
      <c r="X49" s="33"/>
      <c r="Y49" s="33"/>
      <c r="Z49" s="33"/>
      <c r="AA49" s="33"/>
      <c r="AB49" s="33"/>
      <c r="AC49" s="33"/>
      <c r="AD49" s="33"/>
      <c r="AE49" s="241"/>
      <c r="AF49" s="524"/>
      <c r="AH49" s="236"/>
      <c r="AJ49" s="453"/>
      <c r="AK49" s="454"/>
    </row>
    <row r="50" spans="2:37" ht="21.6" customHeight="1" x14ac:dyDescent="0.55000000000000004">
      <c r="B50" s="196" t="s">
        <v>122</v>
      </c>
      <c r="C50" s="196" t="s">
        <v>122</v>
      </c>
      <c r="D50" s="197" t="s">
        <v>2070</v>
      </c>
      <c r="E50" s="40"/>
      <c r="F50" s="36"/>
      <c r="G50" s="36"/>
      <c r="H50" s="36"/>
      <c r="I50" s="36"/>
      <c r="J50" s="36"/>
      <c r="K50" s="36"/>
      <c r="L50" s="36"/>
      <c r="M50" s="36"/>
      <c r="N50" s="36"/>
      <c r="O50" s="36"/>
      <c r="P50" s="36"/>
      <c r="Q50" s="37"/>
      <c r="R50" s="37"/>
      <c r="S50" s="240"/>
      <c r="T50" s="33"/>
      <c r="U50" s="33"/>
      <c r="V50" s="33"/>
      <c r="W50" s="33"/>
      <c r="X50" s="33"/>
      <c r="Y50" s="33"/>
      <c r="Z50" s="33"/>
      <c r="AA50" s="33"/>
      <c r="AB50" s="33"/>
      <c r="AC50" s="33"/>
      <c r="AD50" s="33"/>
      <c r="AE50" s="241"/>
      <c r="AF50" s="524"/>
      <c r="AH50" s="236"/>
      <c r="AJ50" s="453"/>
      <c r="AK50" s="453"/>
    </row>
    <row r="51" spans="2:37" ht="21.6" customHeight="1" thickBot="1" x14ac:dyDescent="0.6">
      <c r="B51" s="530" t="s">
        <v>149</v>
      </c>
      <c r="C51" s="530" t="s">
        <v>149</v>
      </c>
      <c r="D51" s="531" t="s">
        <v>2069</v>
      </c>
      <c r="E51" s="175">
        <f>-(E42+E43+E44+E45+E46+E47+E48+E49)*20%</f>
        <v>-768182592.76438034</v>
      </c>
      <c r="F51" s="532"/>
      <c r="G51" s="532"/>
      <c r="H51" s="532"/>
      <c r="I51" s="532"/>
      <c r="J51" s="532"/>
      <c r="K51" s="532"/>
      <c r="L51" s="532"/>
      <c r="M51" s="532"/>
      <c r="N51" s="532"/>
      <c r="O51" s="532"/>
      <c r="P51" s="532"/>
      <c r="Q51" s="533"/>
      <c r="R51" s="533"/>
      <c r="S51" s="533"/>
      <c r="T51" s="534"/>
      <c r="U51" s="534"/>
      <c r="V51" s="534"/>
      <c r="W51" s="534"/>
      <c r="X51" s="534"/>
      <c r="Y51" s="534"/>
      <c r="Z51" s="534"/>
      <c r="AA51" s="534"/>
      <c r="AB51" s="534"/>
      <c r="AC51" s="534"/>
      <c r="AD51" s="534"/>
      <c r="AE51" s="535"/>
      <c r="AF51" s="536">
        <f>-(AF42+AF43+AF44+AF45+AF46+AF47+AF48+AF49)*20%</f>
        <v>-768182592.76438034</v>
      </c>
      <c r="AH51" s="237"/>
      <c r="AJ51" s="453"/>
      <c r="AK51" s="453"/>
    </row>
    <row r="52" spans="2:37" ht="35.450000000000003" customHeight="1" thickBot="1" x14ac:dyDescent="0.4">
      <c r="B52" s="537" t="s">
        <v>237</v>
      </c>
      <c r="C52" s="538" t="s">
        <v>237</v>
      </c>
      <c r="D52" s="539" t="s">
        <v>2068</v>
      </c>
      <c r="E52" s="540">
        <f>SUM(E42:E51)</f>
        <v>3072730371.0575209</v>
      </c>
      <c r="F52" s="541"/>
      <c r="G52" s="541"/>
      <c r="H52" s="541"/>
      <c r="I52" s="541"/>
      <c r="J52" s="541"/>
      <c r="K52" s="541"/>
      <c r="L52" s="541"/>
      <c r="M52" s="541"/>
      <c r="N52" s="541"/>
      <c r="O52" s="541"/>
      <c r="P52" s="541"/>
      <c r="Q52" s="541"/>
      <c r="R52" s="541"/>
      <c r="S52" s="541"/>
      <c r="T52" s="541"/>
      <c r="U52" s="541"/>
      <c r="V52" s="541"/>
      <c r="W52" s="541"/>
      <c r="X52" s="541"/>
      <c r="Y52" s="541"/>
      <c r="Z52" s="541"/>
      <c r="AA52" s="541"/>
      <c r="AB52" s="541"/>
      <c r="AC52" s="541"/>
      <c r="AD52" s="541"/>
      <c r="AE52" s="541"/>
      <c r="AF52" s="542">
        <f>SUM(AF42:AF51)</f>
        <v>3072730371.0575209</v>
      </c>
      <c r="AH52" s="117">
        <f>SUM(AH42:AH51)</f>
        <v>2454515411</v>
      </c>
      <c r="AJ52" s="453">
        <f>SUM(AJ42:AJ51)</f>
        <v>3840912963.8219013</v>
      </c>
      <c r="AK52" s="453">
        <f>SUM(AK42:AK51)</f>
        <v>0</v>
      </c>
    </row>
    <row r="53" spans="2:37" ht="21.75" thickBot="1" x14ac:dyDescent="0.25">
      <c r="B53" s="537" t="s">
        <v>237</v>
      </c>
      <c r="C53" s="538" t="s">
        <v>237</v>
      </c>
      <c r="D53" s="539" t="s">
        <v>2067</v>
      </c>
      <c r="E53" s="540">
        <f>E52-E51-E50</f>
        <v>3840912963.8219013</v>
      </c>
      <c r="F53" s="541"/>
      <c r="G53" s="541"/>
      <c r="H53" s="541"/>
      <c r="I53" s="541"/>
      <c r="J53" s="541"/>
      <c r="K53" s="541"/>
      <c r="L53" s="541"/>
      <c r="M53" s="541"/>
      <c r="N53" s="541"/>
      <c r="O53" s="541"/>
      <c r="P53" s="541"/>
      <c r="Q53" s="541"/>
      <c r="R53" s="541"/>
      <c r="S53" s="541"/>
      <c r="T53" s="541"/>
      <c r="U53" s="541"/>
      <c r="V53" s="541"/>
      <c r="W53" s="541"/>
      <c r="X53" s="541"/>
      <c r="Y53" s="541"/>
      <c r="Z53" s="541"/>
      <c r="AA53" s="541"/>
      <c r="AB53" s="541"/>
      <c r="AC53" s="541"/>
      <c r="AD53" s="541"/>
      <c r="AE53" s="541"/>
      <c r="AF53" s="542">
        <f>AF52-AF51-AF50</f>
        <v>3840912963.8219013</v>
      </c>
    </row>
    <row r="55" spans="2:37" ht="21.6" customHeight="1" thickBot="1" x14ac:dyDescent="0.6">
      <c r="B55" s="196" t="s">
        <v>699</v>
      </c>
      <c r="C55" s="196" t="s">
        <v>931</v>
      </c>
      <c r="D55" s="249" t="s">
        <v>2086</v>
      </c>
      <c r="E55" s="40">
        <f>17572986</f>
        <v>17572986</v>
      </c>
      <c r="F55" s="36"/>
      <c r="G55" s="36"/>
      <c r="H55" s="36"/>
      <c r="I55" s="36"/>
      <c r="J55" s="36"/>
      <c r="K55" s="36"/>
      <c r="L55" s="36"/>
      <c r="M55" s="36"/>
      <c r="N55" s="36"/>
      <c r="O55" s="36"/>
      <c r="P55" s="36"/>
      <c r="Q55" s="37"/>
      <c r="R55" s="240"/>
      <c r="S55" s="240"/>
      <c r="T55" s="33"/>
      <c r="U55" s="33"/>
      <c r="V55" s="33"/>
      <c r="W55" s="33"/>
      <c r="X55" s="33"/>
      <c r="Y55" s="33"/>
      <c r="Z55" s="33"/>
      <c r="AA55" s="33"/>
      <c r="AB55" s="33"/>
      <c r="AC55" s="33"/>
      <c r="AD55" s="33"/>
      <c r="AE55" s="255"/>
      <c r="AF55" s="523">
        <v>17572986</v>
      </c>
      <c r="AG55" s="527">
        <v>100</v>
      </c>
      <c r="AH55" s="73">
        <f>(AF55*AG55)/100</f>
        <v>17572986</v>
      </c>
      <c r="AJ55" s="453">
        <v>17572986</v>
      </c>
      <c r="AK55" s="454">
        <f>AJ55-E55</f>
        <v>0</v>
      </c>
    </row>
    <row r="56" spans="2:37" ht="21.6" customHeight="1" x14ac:dyDescent="0.55000000000000004">
      <c r="B56" s="196" t="s">
        <v>701</v>
      </c>
      <c r="C56" s="196" t="s">
        <v>932</v>
      </c>
      <c r="D56" s="249" t="s">
        <v>2087</v>
      </c>
      <c r="E56" s="40">
        <f>20626074890+6571212524</f>
        <v>27197287414</v>
      </c>
      <c r="F56" s="36"/>
      <c r="G56" s="36"/>
      <c r="H56" s="36"/>
      <c r="I56" s="36"/>
      <c r="J56" s="36"/>
      <c r="K56" s="36"/>
      <c r="L56" s="36"/>
      <c r="M56" s="36"/>
      <c r="N56" s="36"/>
      <c r="O56" s="36"/>
      <c r="P56" s="36"/>
      <c r="Q56" s="37"/>
      <c r="R56" s="240"/>
      <c r="S56" s="240"/>
      <c r="T56" s="33"/>
      <c r="U56" s="33"/>
      <c r="V56" s="33"/>
      <c r="W56" s="33"/>
      <c r="X56" s="33"/>
      <c r="Y56" s="33"/>
      <c r="Z56" s="33"/>
      <c r="AA56" s="33"/>
      <c r="AB56" s="33"/>
      <c r="AC56" s="33"/>
      <c r="AD56" s="33"/>
      <c r="AE56" s="255">
        <v>0</v>
      </c>
      <c r="AF56" s="523">
        <f>20626074890+6571212524</f>
        <v>27197287414</v>
      </c>
      <c r="AG56" s="522">
        <v>100</v>
      </c>
      <c r="AH56" s="117">
        <f t="shared" ref="AH56" si="7">(AF56*AG56)/100</f>
        <v>27197287414</v>
      </c>
      <c r="AJ56" s="453">
        <v>27197287414</v>
      </c>
      <c r="AK56" s="454">
        <f>AJ56-E56</f>
        <v>0</v>
      </c>
    </row>
    <row r="57" spans="2:37" ht="21.6" customHeight="1" x14ac:dyDescent="0.55000000000000004">
      <c r="B57" s="196" t="s">
        <v>121</v>
      </c>
      <c r="C57" s="196" t="s">
        <v>121</v>
      </c>
      <c r="D57" s="249" t="s">
        <v>2088</v>
      </c>
      <c r="E57" s="40">
        <f>1824838426-194925578</f>
        <v>1629912848</v>
      </c>
      <c r="F57" s="36"/>
      <c r="G57" s="36"/>
      <c r="H57" s="36"/>
      <c r="I57" s="36"/>
      <c r="J57" s="36"/>
      <c r="K57" s="36"/>
      <c r="L57" s="36"/>
      <c r="M57" s="36"/>
      <c r="N57" s="36"/>
      <c r="O57" s="36"/>
      <c r="P57" s="36"/>
      <c r="Q57" s="37"/>
      <c r="R57" s="37"/>
      <c r="S57" s="240"/>
      <c r="T57" s="33"/>
      <c r="U57" s="33"/>
      <c r="V57" s="33"/>
      <c r="W57" s="33"/>
      <c r="X57" s="33"/>
      <c r="Y57" s="33"/>
      <c r="Z57" s="33"/>
      <c r="AA57" s="33"/>
      <c r="AB57" s="33"/>
      <c r="AC57" s="33"/>
      <c r="AD57" s="33"/>
      <c r="AE57" s="241"/>
      <c r="AF57" s="523">
        <f>E57</f>
        <v>1629912848</v>
      </c>
      <c r="AH57" s="236"/>
      <c r="AJ57" s="453">
        <v>1629912848</v>
      </c>
      <c r="AK57" s="454">
        <f>AJ57-E57</f>
        <v>0</v>
      </c>
    </row>
    <row r="58" spans="2:37" ht="21.6" customHeight="1" x14ac:dyDescent="0.55000000000000004">
      <c r="B58" s="196" t="s">
        <v>165</v>
      </c>
      <c r="C58" s="196" t="s">
        <v>165</v>
      </c>
      <c r="D58" s="249" t="s">
        <v>956</v>
      </c>
      <c r="E58" s="40">
        <f>1675690312+3952156482</f>
        <v>5627846794</v>
      </c>
      <c r="F58" s="36"/>
      <c r="G58" s="36"/>
      <c r="H58" s="36"/>
      <c r="I58" s="36"/>
      <c r="J58" s="36"/>
      <c r="K58" s="36"/>
      <c r="L58" s="36"/>
      <c r="M58" s="36"/>
      <c r="N58" s="36"/>
      <c r="O58" s="36"/>
      <c r="P58" s="36"/>
      <c r="Q58" s="37"/>
      <c r="R58" s="37"/>
      <c r="S58" s="240"/>
      <c r="T58" s="33"/>
      <c r="U58" s="33"/>
      <c r="V58" s="33"/>
      <c r="W58" s="33"/>
      <c r="X58" s="33"/>
      <c r="Y58" s="33"/>
      <c r="Z58" s="33"/>
      <c r="AA58" s="33"/>
      <c r="AB58" s="33"/>
      <c r="AC58" s="33"/>
      <c r="AD58" s="33"/>
      <c r="AE58" s="241"/>
      <c r="AF58" s="523">
        <f t="shared" ref="AF58:AF59" si="8">E58</f>
        <v>5627846794</v>
      </c>
      <c r="AH58" s="236"/>
      <c r="AJ58" s="453">
        <v>5627846794</v>
      </c>
      <c r="AK58" s="454">
        <f>AJ58-E58</f>
        <v>0</v>
      </c>
    </row>
    <row r="59" spans="2:37" ht="21.6" customHeight="1" x14ac:dyDescent="0.55000000000000004">
      <c r="B59" s="196" t="s">
        <v>934</v>
      </c>
      <c r="C59" s="196" t="s">
        <v>934</v>
      </c>
      <c r="D59" s="249" t="s">
        <v>2089</v>
      </c>
      <c r="E59" s="40">
        <v>-864010976.26382315</v>
      </c>
      <c r="F59" s="36"/>
      <c r="G59" s="36"/>
      <c r="H59" s="36"/>
      <c r="I59" s="36"/>
      <c r="J59" s="36"/>
      <c r="K59" s="36"/>
      <c r="L59" s="36"/>
      <c r="M59" s="36"/>
      <c r="N59" s="36"/>
      <c r="O59" s="36"/>
      <c r="P59" s="36"/>
      <c r="Q59" s="37"/>
      <c r="R59" s="37"/>
      <c r="S59" s="240"/>
      <c r="T59" s="33"/>
      <c r="U59" s="33"/>
      <c r="V59" s="33"/>
      <c r="W59" s="33"/>
      <c r="X59" s="33"/>
      <c r="Y59" s="33"/>
      <c r="Z59" s="33"/>
      <c r="AA59" s="33"/>
      <c r="AB59" s="33"/>
      <c r="AC59" s="33"/>
      <c r="AD59" s="33"/>
      <c r="AE59" s="241"/>
      <c r="AF59" s="523">
        <f t="shared" si="8"/>
        <v>-864010976.26382315</v>
      </c>
      <c r="AH59" s="236"/>
      <c r="AJ59" s="453">
        <v>-864010976.26382315</v>
      </c>
      <c r="AK59" s="454"/>
    </row>
    <row r="60" spans="2:37" ht="21.6" customHeight="1" x14ac:dyDescent="0.55000000000000004">
      <c r="B60" s="196" t="s">
        <v>936</v>
      </c>
      <c r="C60" s="196" t="s">
        <v>936</v>
      </c>
      <c r="D60" s="249" t="s">
        <v>2090</v>
      </c>
      <c r="E60" s="40"/>
      <c r="F60" s="36"/>
      <c r="G60" s="36"/>
      <c r="H60" s="36"/>
      <c r="I60" s="36"/>
      <c r="J60" s="36"/>
      <c r="K60" s="36"/>
      <c r="L60" s="36"/>
      <c r="M60" s="36"/>
      <c r="N60" s="36"/>
      <c r="O60" s="36"/>
      <c r="P60" s="36"/>
      <c r="Q60" s="37"/>
      <c r="R60" s="37"/>
      <c r="S60" s="240"/>
      <c r="T60" s="33"/>
      <c r="U60" s="33"/>
      <c r="V60" s="33"/>
      <c r="W60" s="33"/>
      <c r="X60" s="33"/>
      <c r="Y60" s="33"/>
      <c r="Z60" s="33"/>
      <c r="AA60" s="33"/>
      <c r="AB60" s="33"/>
      <c r="AC60" s="33"/>
      <c r="AD60" s="33"/>
      <c r="AE60" s="241"/>
      <c r="AF60" s="524"/>
      <c r="AH60" s="236"/>
      <c r="AJ60" s="453"/>
      <c r="AK60" s="454"/>
    </row>
    <row r="61" spans="2:37" ht="21.6" customHeight="1" x14ac:dyDescent="0.55000000000000004">
      <c r="B61" s="196" t="s">
        <v>938</v>
      </c>
      <c r="C61" s="196" t="s">
        <v>938</v>
      </c>
      <c r="D61" s="249" t="s">
        <v>957</v>
      </c>
      <c r="E61" s="40"/>
      <c r="F61" s="36"/>
      <c r="G61" s="36"/>
      <c r="H61" s="36"/>
      <c r="I61" s="36"/>
      <c r="J61" s="36"/>
      <c r="K61" s="36"/>
      <c r="L61" s="36"/>
      <c r="M61" s="36"/>
      <c r="N61" s="36"/>
      <c r="O61" s="36"/>
      <c r="P61" s="36"/>
      <c r="Q61" s="37"/>
      <c r="R61" s="37"/>
      <c r="S61" s="240"/>
      <c r="T61" s="33"/>
      <c r="U61" s="33"/>
      <c r="V61" s="33"/>
      <c r="W61" s="33"/>
      <c r="X61" s="33"/>
      <c r="Y61" s="33"/>
      <c r="Z61" s="33"/>
      <c r="AA61" s="33"/>
      <c r="AB61" s="33"/>
      <c r="AC61" s="33"/>
      <c r="AD61" s="33"/>
      <c r="AE61" s="241"/>
      <c r="AF61" s="524"/>
      <c r="AH61" s="236"/>
      <c r="AJ61" s="453"/>
      <c r="AK61" s="454"/>
    </row>
    <row r="62" spans="2:37" ht="21.6" customHeight="1" x14ac:dyDescent="0.55000000000000004">
      <c r="B62" s="196" t="s">
        <v>940</v>
      </c>
      <c r="C62" s="196" t="s">
        <v>940</v>
      </c>
      <c r="D62" s="249" t="s">
        <v>958</v>
      </c>
      <c r="E62" s="40"/>
      <c r="F62" s="36"/>
      <c r="G62" s="36"/>
      <c r="H62" s="36"/>
      <c r="I62" s="36"/>
      <c r="J62" s="36"/>
      <c r="K62" s="36"/>
      <c r="L62" s="36"/>
      <c r="M62" s="36"/>
      <c r="N62" s="36"/>
      <c r="O62" s="36"/>
      <c r="P62" s="36"/>
      <c r="Q62" s="37"/>
      <c r="R62" s="37"/>
      <c r="S62" s="240"/>
      <c r="T62" s="33"/>
      <c r="U62" s="33"/>
      <c r="V62" s="33"/>
      <c r="W62" s="33"/>
      <c r="X62" s="33"/>
      <c r="Y62" s="33"/>
      <c r="Z62" s="33"/>
      <c r="AA62" s="33"/>
      <c r="AB62" s="33"/>
      <c r="AC62" s="33"/>
      <c r="AD62" s="33"/>
      <c r="AE62" s="241"/>
      <c r="AF62" s="524"/>
      <c r="AH62" s="236"/>
      <c r="AJ62" s="453"/>
      <c r="AK62" s="454"/>
    </row>
    <row r="63" spans="2:37" ht="21.6" customHeight="1" x14ac:dyDescent="0.55000000000000004">
      <c r="B63" s="196" t="s">
        <v>122</v>
      </c>
      <c r="C63" s="196" t="s">
        <v>122</v>
      </c>
      <c r="D63" s="197" t="s">
        <v>959</v>
      </c>
      <c r="E63" s="40"/>
      <c r="F63" s="36"/>
      <c r="G63" s="36"/>
      <c r="H63" s="36"/>
      <c r="I63" s="36"/>
      <c r="J63" s="36"/>
      <c r="K63" s="36"/>
      <c r="L63" s="36"/>
      <c r="M63" s="36"/>
      <c r="N63" s="36"/>
      <c r="O63" s="36"/>
      <c r="P63" s="36"/>
      <c r="Q63" s="37"/>
      <c r="R63" s="37"/>
      <c r="S63" s="240"/>
      <c r="T63" s="33"/>
      <c r="U63" s="33"/>
      <c r="V63" s="33"/>
      <c r="W63" s="33"/>
      <c r="X63" s="33"/>
      <c r="Y63" s="33"/>
      <c r="Z63" s="33"/>
      <c r="AA63" s="33"/>
      <c r="AB63" s="33"/>
      <c r="AC63" s="33"/>
      <c r="AD63" s="33"/>
      <c r="AE63" s="241"/>
      <c r="AF63" s="524"/>
      <c r="AH63" s="236"/>
      <c r="AJ63" s="453"/>
      <c r="AK63" s="453"/>
    </row>
    <row r="64" spans="2:37" ht="21.6" customHeight="1" thickBot="1" x14ac:dyDescent="0.6">
      <c r="B64" s="196" t="s">
        <v>149</v>
      </c>
      <c r="C64" s="196" t="s">
        <v>149</v>
      </c>
      <c r="D64" s="197" t="s">
        <v>960</v>
      </c>
      <c r="E64" s="40">
        <f>-(E55+E56+E57+E58+E59+E60+E61+E62)*20%</f>
        <v>-6721721813.1472359</v>
      </c>
      <c r="F64" s="36"/>
      <c r="G64" s="36"/>
      <c r="H64" s="36"/>
      <c r="I64" s="36"/>
      <c r="J64" s="36"/>
      <c r="K64" s="36"/>
      <c r="L64" s="36"/>
      <c r="M64" s="36"/>
      <c r="N64" s="36"/>
      <c r="O64" s="36"/>
      <c r="P64" s="36"/>
      <c r="Q64" s="37"/>
      <c r="R64" s="37"/>
      <c r="S64" s="37"/>
      <c r="T64" s="525"/>
      <c r="U64" s="525"/>
      <c r="V64" s="525"/>
      <c r="W64" s="525"/>
      <c r="X64" s="525"/>
      <c r="Y64" s="525"/>
      <c r="Z64" s="525"/>
      <c r="AA64" s="525"/>
      <c r="AB64" s="525"/>
      <c r="AC64" s="525"/>
      <c r="AD64" s="525"/>
      <c r="AE64" s="526"/>
      <c r="AF64" s="523">
        <f>-(AF55+AF56+AF57+AF58+AF59+AF60+AF61+AF62)*20%</f>
        <v>-6721721813.1472359</v>
      </c>
      <c r="AH64" s="237"/>
      <c r="AJ64" s="453"/>
      <c r="AK64" s="453"/>
    </row>
    <row r="65" spans="2:37" ht="35.450000000000003" customHeight="1" thickBot="1" x14ac:dyDescent="0.4">
      <c r="B65" s="537" t="s">
        <v>237</v>
      </c>
      <c r="C65" s="538" t="s">
        <v>237</v>
      </c>
      <c r="D65" s="539" t="s">
        <v>961</v>
      </c>
      <c r="E65" s="540">
        <f>SUM(E55:E64)</f>
        <v>26886887252.58894</v>
      </c>
      <c r="F65" s="541"/>
      <c r="G65" s="541"/>
      <c r="H65" s="541"/>
      <c r="I65" s="541"/>
      <c r="J65" s="541"/>
      <c r="K65" s="541"/>
      <c r="L65" s="541"/>
      <c r="M65" s="541"/>
      <c r="N65" s="541"/>
      <c r="O65" s="541"/>
      <c r="P65" s="541"/>
      <c r="Q65" s="541"/>
      <c r="R65" s="541"/>
      <c r="S65" s="541"/>
      <c r="T65" s="541"/>
      <c r="U65" s="541"/>
      <c r="V65" s="541"/>
      <c r="W65" s="541"/>
      <c r="X65" s="541"/>
      <c r="Y65" s="541"/>
      <c r="Z65" s="541"/>
      <c r="AA65" s="541"/>
      <c r="AB65" s="541"/>
      <c r="AC65" s="541"/>
      <c r="AD65" s="541"/>
      <c r="AE65" s="541"/>
      <c r="AF65" s="542">
        <f>SUM(AF55:AF64)</f>
        <v>26886887252.58894</v>
      </c>
      <c r="AH65" s="117">
        <f>SUM(AH55:AH64)</f>
        <v>27214860400</v>
      </c>
      <c r="AJ65" s="453">
        <f>SUM(AJ55:AJ64)</f>
        <v>33608609065.736176</v>
      </c>
      <c r="AK65" s="453">
        <f>SUM(AK55:AK64)</f>
        <v>0</v>
      </c>
    </row>
    <row r="66" spans="2:37" ht="21.75" thickBot="1" x14ac:dyDescent="0.25">
      <c r="B66" s="537" t="s">
        <v>237</v>
      </c>
      <c r="C66" s="538" t="s">
        <v>237</v>
      </c>
      <c r="D66" s="539" t="s">
        <v>2066</v>
      </c>
      <c r="E66" s="540">
        <f>E65-E64-E63</f>
        <v>33608609065.736176</v>
      </c>
      <c r="F66" s="541"/>
      <c r="G66" s="541"/>
      <c r="H66" s="541"/>
      <c r="I66" s="541"/>
      <c r="J66" s="541"/>
      <c r="K66" s="541"/>
      <c r="L66" s="541"/>
      <c r="M66" s="541"/>
      <c r="N66" s="541"/>
      <c r="O66" s="541"/>
      <c r="P66" s="541"/>
      <c r="Q66" s="541"/>
      <c r="R66" s="541"/>
      <c r="S66" s="541"/>
      <c r="T66" s="541"/>
      <c r="U66" s="541"/>
      <c r="V66" s="541"/>
      <c r="W66" s="541"/>
      <c r="X66" s="541"/>
      <c r="Y66" s="541"/>
      <c r="Z66" s="541"/>
      <c r="AA66" s="541"/>
      <c r="AB66" s="541"/>
      <c r="AC66" s="541"/>
      <c r="AD66" s="541"/>
      <c r="AE66" s="541"/>
      <c r="AF66" s="542">
        <f>AF65-AF64-AF63</f>
        <v>33608609065.736176</v>
      </c>
    </row>
    <row r="68" spans="2:37" ht="21.6" customHeight="1" thickBot="1" x14ac:dyDescent="0.6">
      <c r="B68" s="196" t="s">
        <v>174</v>
      </c>
      <c r="C68" s="196" t="s">
        <v>931</v>
      </c>
      <c r="D68" s="249" t="s">
        <v>2085</v>
      </c>
      <c r="E68" s="40">
        <v>0</v>
      </c>
      <c r="F68" s="36"/>
      <c r="G68" s="36"/>
      <c r="H68" s="36"/>
      <c r="I68" s="36"/>
      <c r="J68" s="36"/>
      <c r="K68" s="36"/>
      <c r="L68" s="36"/>
      <c r="M68" s="36"/>
      <c r="N68" s="36"/>
      <c r="O68" s="36"/>
      <c r="P68" s="36">
        <v>550000000</v>
      </c>
      <c r="Q68" s="37">
        <f>SUM(F68:P68)</f>
        <v>550000000</v>
      </c>
      <c r="R68" s="240">
        <f t="shared" ref="R68:R69" si="9">IF(Q68&gt;S68,0,S68-Q68)</f>
        <v>0</v>
      </c>
      <c r="S68" s="240">
        <f>E68</f>
        <v>0</v>
      </c>
      <c r="T68" s="33">
        <v>0</v>
      </c>
      <c r="U68" s="33">
        <v>0</v>
      </c>
      <c r="V68" s="33">
        <v>0.94</v>
      </c>
      <c r="W68" s="33">
        <v>0.94</v>
      </c>
      <c r="X68" s="33">
        <f>1-0.12</f>
        <v>0.88</v>
      </c>
      <c r="Y68" s="33">
        <f>1-0.15</f>
        <v>0.85</v>
      </c>
      <c r="Z68" s="33">
        <f>1-0.25</f>
        <v>0.75</v>
      </c>
      <c r="AA68" s="33">
        <f>1-0.15</f>
        <v>0.85</v>
      </c>
      <c r="AB68" s="33">
        <f>1-0.25</f>
        <v>0.75</v>
      </c>
      <c r="AC68" s="33">
        <f>1-0.15</f>
        <v>0.85</v>
      </c>
      <c r="AD68" s="33">
        <f>1-0.3</f>
        <v>0.7</v>
      </c>
      <c r="AE68" s="255">
        <f>IF(S68&gt;Q68,(Q68*0.7),S68*0.7)</f>
        <v>0</v>
      </c>
      <c r="AF68" s="523">
        <f>IF(F68&gt;0,S68-F68,E68-AE68)</f>
        <v>0</v>
      </c>
      <c r="AG68" s="527">
        <v>100</v>
      </c>
      <c r="AH68" s="73">
        <f>(AF68*AG68)/100</f>
        <v>0</v>
      </c>
      <c r="AJ68" s="453">
        <v>0</v>
      </c>
      <c r="AK68" s="454">
        <f>AJ68-E68</f>
        <v>0</v>
      </c>
    </row>
    <row r="69" spans="2:37" ht="21.6" customHeight="1" x14ac:dyDescent="0.55000000000000004">
      <c r="B69" s="196" t="s">
        <v>175</v>
      </c>
      <c r="C69" s="196" t="s">
        <v>932</v>
      </c>
      <c r="D69" s="249" t="s">
        <v>2084</v>
      </c>
      <c r="E69" s="40">
        <v>77404794</v>
      </c>
      <c r="F69" s="36"/>
      <c r="G69" s="36"/>
      <c r="H69" s="36"/>
      <c r="I69" s="36"/>
      <c r="J69" s="36">
        <v>350000000</v>
      </c>
      <c r="K69" s="36"/>
      <c r="L69" s="36"/>
      <c r="M69" s="36"/>
      <c r="N69" s="36"/>
      <c r="O69" s="36"/>
      <c r="P69" s="36"/>
      <c r="Q69" s="37">
        <f t="shared" ref="Q69" si="10">SUM(F69:P69)</f>
        <v>350000000</v>
      </c>
      <c r="R69" s="240">
        <f t="shared" si="9"/>
        <v>0</v>
      </c>
      <c r="S69" s="240">
        <f t="shared" ref="S69" si="11">E69</f>
        <v>77404794</v>
      </c>
      <c r="T69" s="33">
        <v>0</v>
      </c>
      <c r="U69" s="33">
        <v>0</v>
      </c>
      <c r="V69" s="33">
        <v>0.94</v>
      </c>
      <c r="W69" s="33">
        <v>0.94</v>
      </c>
      <c r="X69" s="33">
        <f t="shared" ref="X69" si="12">1-0.12</f>
        <v>0.88</v>
      </c>
      <c r="Y69" s="33">
        <f t="shared" ref="Y69" si="13">1-0.15</f>
        <v>0.85</v>
      </c>
      <c r="Z69" s="33">
        <f t="shared" ref="Z69" si="14">1-0.25</f>
        <v>0.75</v>
      </c>
      <c r="AA69" s="33">
        <f t="shared" ref="AA69" si="15">1-0.15</f>
        <v>0.85</v>
      </c>
      <c r="AB69" s="33">
        <f t="shared" ref="AB69" si="16">1-0.25</f>
        <v>0.75</v>
      </c>
      <c r="AC69" s="33">
        <f t="shared" ref="AC69" si="17">1-0.15</f>
        <v>0.85</v>
      </c>
      <c r="AD69" s="33">
        <f t="shared" ref="AD69" si="18">1-0.3</f>
        <v>0.7</v>
      </c>
      <c r="AE69" s="255">
        <v>0</v>
      </c>
      <c r="AF69" s="523">
        <v>77404794</v>
      </c>
      <c r="AG69" s="522">
        <v>100</v>
      </c>
      <c r="AH69" s="117">
        <f t="shared" ref="AH69" si="19">(AF69*AG69)/100</f>
        <v>77404794</v>
      </c>
      <c r="AJ69" s="453">
        <v>77404794</v>
      </c>
      <c r="AK69" s="454">
        <f>AJ69-E69</f>
        <v>0</v>
      </c>
    </row>
    <row r="70" spans="2:37" ht="21.6" customHeight="1" x14ac:dyDescent="0.55000000000000004">
      <c r="B70" s="196" t="s">
        <v>121</v>
      </c>
      <c r="C70" s="196" t="s">
        <v>121</v>
      </c>
      <c r="D70" s="249" t="s">
        <v>2083</v>
      </c>
      <c r="E70" s="40"/>
      <c r="F70" s="36"/>
      <c r="G70" s="36"/>
      <c r="H70" s="36"/>
      <c r="I70" s="36"/>
      <c r="J70" s="36"/>
      <c r="K70" s="36"/>
      <c r="L70" s="36"/>
      <c r="M70" s="36"/>
      <c r="N70" s="36"/>
      <c r="O70" s="36"/>
      <c r="P70" s="36"/>
      <c r="Q70" s="37"/>
      <c r="R70" s="37"/>
      <c r="S70" s="240"/>
      <c r="T70" s="33"/>
      <c r="U70" s="33"/>
      <c r="V70" s="33"/>
      <c r="W70" s="33"/>
      <c r="X70" s="33"/>
      <c r="Y70" s="33"/>
      <c r="Z70" s="33"/>
      <c r="AA70" s="33"/>
      <c r="AB70" s="33"/>
      <c r="AC70" s="33"/>
      <c r="AD70" s="33"/>
      <c r="AE70" s="241"/>
      <c r="AF70" s="528">
        <f>E70</f>
        <v>0</v>
      </c>
      <c r="AH70" s="236"/>
      <c r="AJ70" s="453">
        <v>0</v>
      </c>
      <c r="AK70" s="454">
        <f>AJ70-E70</f>
        <v>0</v>
      </c>
    </row>
    <row r="71" spans="2:37" ht="21.6" customHeight="1" x14ac:dyDescent="0.55000000000000004">
      <c r="B71" s="196" t="s">
        <v>165</v>
      </c>
      <c r="C71" s="196" t="s">
        <v>165</v>
      </c>
      <c r="D71" s="249" t="s">
        <v>962</v>
      </c>
      <c r="E71" s="40">
        <v>114158430</v>
      </c>
      <c r="F71" s="36"/>
      <c r="G71" s="36"/>
      <c r="H71" s="36"/>
      <c r="I71" s="36"/>
      <c r="J71" s="36"/>
      <c r="K71" s="36"/>
      <c r="L71" s="36"/>
      <c r="M71" s="36"/>
      <c r="N71" s="36"/>
      <c r="O71" s="36"/>
      <c r="P71" s="36"/>
      <c r="Q71" s="37"/>
      <c r="R71" s="37"/>
      <c r="S71" s="240"/>
      <c r="T71" s="33"/>
      <c r="U71" s="33"/>
      <c r="V71" s="33"/>
      <c r="W71" s="33"/>
      <c r="X71" s="33"/>
      <c r="Y71" s="33"/>
      <c r="Z71" s="33"/>
      <c r="AA71" s="33"/>
      <c r="AB71" s="33"/>
      <c r="AC71" s="33"/>
      <c r="AD71" s="33"/>
      <c r="AE71" s="241"/>
      <c r="AF71" s="523">
        <f>E71</f>
        <v>114158430</v>
      </c>
      <c r="AH71" s="236"/>
      <c r="AJ71" s="453">
        <v>114158430</v>
      </c>
      <c r="AK71" s="454">
        <f>AJ71-E71</f>
        <v>0</v>
      </c>
    </row>
    <row r="72" spans="2:37" ht="21.6" customHeight="1" x14ac:dyDescent="0.55000000000000004">
      <c r="B72" s="196" t="s">
        <v>934</v>
      </c>
      <c r="C72" s="196" t="s">
        <v>934</v>
      </c>
      <c r="D72" s="249" t="s">
        <v>963</v>
      </c>
      <c r="E72" s="40"/>
      <c r="F72" s="36"/>
      <c r="G72" s="36"/>
      <c r="H72" s="36"/>
      <c r="I72" s="36"/>
      <c r="J72" s="36"/>
      <c r="K72" s="36"/>
      <c r="L72" s="36"/>
      <c r="M72" s="36"/>
      <c r="N72" s="36"/>
      <c r="O72" s="36"/>
      <c r="P72" s="36"/>
      <c r="Q72" s="37"/>
      <c r="R72" s="37"/>
      <c r="S72" s="240"/>
      <c r="T72" s="33"/>
      <c r="U72" s="33"/>
      <c r="V72" s="33"/>
      <c r="W72" s="33"/>
      <c r="X72" s="33"/>
      <c r="Y72" s="33"/>
      <c r="Z72" s="33"/>
      <c r="AA72" s="33"/>
      <c r="AB72" s="33"/>
      <c r="AC72" s="33"/>
      <c r="AD72" s="33"/>
      <c r="AE72" s="241"/>
      <c r="AF72" s="524"/>
      <c r="AH72" s="236"/>
      <c r="AJ72" s="453"/>
      <c r="AK72" s="454"/>
    </row>
    <row r="73" spans="2:37" ht="21.6" customHeight="1" x14ac:dyDescent="0.55000000000000004">
      <c r="B73" s="196" t="s">
        <v>936</v>
      </c>
      <c r="C73" s="196" t="s">
        <v>936</v>
      </c>
      <c r="D73" s="249" t="s">
        <v>964</v>
      </c>
      <c r="E73" s="40"/>
      <c r="F73" s="36"/>
      <c r="G73" s="36"/>
      <c r="H73" s="36"/>
      <c r="I73" s="36"/>
      <c r="J73" s="36"/>
      <c r="K73" s="36"/>
      <c r="L73" s="36"/>
      <c r="M73" s="36"/>
      <c r="N73" s="36"/>
      <c r="O73" s="36"/>
      <c r="P73" s="36"/>
      <c r="Q73" s="37"/>
      <c r="R73" s="37"/>
      <c r="S73" s="240"/>
      <c r="T73" s="33"/>
      <c r="U73" s="33"/>
      <c r="V73" s="33"/>
      <c r="W73" s="33"/>
      <c r="X73" s="33"/>
      <c r="Y73" s="33"/>
      <c r="Z73" s="33"/>
      <c r="AA73" s="33"/>
      <c r="AB73" s="33"/>
      <c r="AC73" s="33"/>
      <c r="AD73" s="33"/>
      <c r="AE73" s="241"/>
      <c r="AF73" s="524"/>
      <c r="AH73" s="236"/>
      <c r="AJ73" s="453"/>
      <c r="AK73" s="454"/>
    </row>
    <row r="74" spans="2:37" ht="21.6" customHeight="1" x14ac:dyDescent="0.55000000000000004">
      <c r="B74" s="196" t="s">
        <v>938</v>
      </c>
      <c r="C74" s="196" t="s">
        <v>938</v>
      </c>
      <c r="D74" s="249" t="s">
        <v>965</v>
      </c>
      <c r="E74" s="40"/>
      <c r="F74" s="36"/>
      <c r="G74" s="36"/>
      <c r="H74" s="36"/>
      <c r="I74" s="36"/>
      <c r="J74" s="36"/>
      <c r="K74" s="36"/>
      <c r="L74" s="36"/>
      <c r="M74" s="36"/>
      <c r="N74" s="36"/>
      <c r="O74" s="36"/>
      <c r="P74" s="36"/>
      <c r="Q74" s="37"/>
      <c r="R74" s="37"/>
      <c r="S74" s="240"/>
      <c r="T74" s="33"/>
      <c r="U74" s="33"/>
      <c r="V74" s="33"/>
      <c r="W74" s="33"/>
      <c r="X74" s="33"/>
      <c r="Y74" s="33"/>
      <c r="Z74" s="33"/>
      <c r="AA74" s="33"/>
      <c r="AB74" s="33"/>
      <c r="AC74" s="33"/>
      <c r="AD74" s="33"/>
      <c r="AE74" s="241"/>
      <c r="AF74" s="524"/>
      <c r="AH74" s="236"/>
      <c r="AJ74" s="453"/>
      <c r="AK74" s="454"/>
    </row>
    <row r="75" spans="2:37" ht="21.6" customHeight="1" x14ac:dyDescent="0.55000000000000004">
      <c r="B75" s="196" t="s">
        <v>940</v>
      </c>
      <c r="C75" s="196" t="s">
        <v>940</v>
      </c>
      <c r="D75" s="249" t="s">
        <v>966</v>
      </c>
      <c r="E75" s="40"/>
      <c r="F75" s="36"/>
      <c r="G75" s="36"/>
      <c r="H75" s="36"/>
      <c r="I75" s="36"/>
      <c r="J75" s="36"/>
      <c r="K75" s="36"/>
      <c r="L75" s="36"/>
      <c r="M75" s="36"/>
      <c r="N75" s="36"/>
      <c r="O75" s="36"/>
      <c r="P75" s="36"/>
      <c r="Q75" s="37"/>
      <c r="R75" s="37"/>
      <c r="S75" s="240"/>
      <c r="T75" s="33"/>
      <c r="U75" s="33"/>
      <c r="V75" s="33"/>
      <c r="W75" s="33"/>
      <c r="X75" s="33"/>
      <c r="Y75" s="33"/>
      <c r="Z75" s="33"/>
      <c r="AA75" s="33"/>
      <c r="AB75" s="33"/>
      <c r="AC75" s="33"/>
      <c r="AD75" s="33"/>
      <c r="AE75" s="241"/>
      <c r="AF75" s="524"/>
      <c r="AH75" s="236"/>
      <c r="AJ75" s="453"/>
      <c r="AK75" s="454"/>
    </row>
    <row r="76" spans="2:37" ht="21.6" customHeight="1" x14ac:dyDescent="0.55000000000000004">
      <c r="B76" s="196" t="s">
        <v>122</v>
      </c>
      <c r="C76" s="196" t="s">
        <v>122</v>
      </c>
      <c r="D76" s="197" t="s">
        <v>2065</v>
      </c>
      <c r="E76" s="40"/>
      <c r="F76" s="36"/>
      <c r="G76" s="36"/>
      <c r="H76" s="36"/>
      <c r="I76" s="36"/>
      <c r="J76" s="36"/>
      <c r="K76" s="36"/>
      <c r="L76" s="36"/>
      <c r="M76" s="36"/>
      <c r="N76" s="36"/>
      <c r="O76" s="36"/>
      <c r="P76" s="36"/>
      <c r="Q76" s="37"/>
      <c r="R76" s="37"/>
      <c r="S76" s="240"/>
      <c r="T76" s="33"/>
      <c r="U76" s="33"/>
      <c r="V76" s="33"/>
      <c r="W76" s="33"/>
      <c r="X76" s="33"/>
      <c r="Y76" s="33"/>
      <c r="Z76" s="33"/>
      <c r="AA76" s="33"/>
      <c r="AB76" s="33"/>
      <c r="AC76" s="33"/>
      <c r="AD76" s="33"/>
      <c r="AE76" s="241"/>
      <c r="AF76" s="524"/>
      <c r="AH76" s="236"/>
      <c r="AJ76" s="453"/>
      <c r="AK76" s="453"/>
    </row>
    <row r="77" spans="2:37" ht="21.6" customHeight="1" thickBot="1" x14ac:dyDescent="0.6">
      <c r="B77" s="196" t="s">
        <v>149</v>
      </c>
      <c r="C77" s="196" t="s">
        <v>149</v>
      </c>
      <c r="D77" s="197" t="s">
        <v>2064</v>
      </c>
      <c r="E77" s="40">
        <f>-(E68+E69+E70+E71+E72+E73+E74+E75)*20%</f>
        <v>-38312644.800000004</v>
      </c>
      <c r="F77" s="36"/>
      <c r="G77" s="36"/>
      <c r="H77" s="36"/>
      <c r="I77" s="36"/>
      <c r="J77" s="36"/>
      <c r="K77" s="36"/>
      <c r="L77" s="36"/>
      <c r="M77" s="36"/>
      <c r="N77" s="36"/>
      <c r="O77" s="36"/>
      <c r="P77" s="36"/>
      <c r="Q77" s="37"/>
      <c r="R77" s="37"/>
      <c r="S77" s="37"/>
      <c r="T77" s="525"/>
      <c r="U77" s="525"/>
      <c r="V77" s="525"/>
      <c r="W77" s="525"/>
      <c r="X77" s="525"/>
      <c r="Y77" s="525"/>
      <c r="Z77" s="525"/>
      <c r="AA77" s="525"/>
      <c r="AB77" s="525"/>
      <c r="AC77" s="525"/>
      <c r="AD77" s="525"/>
      <c r="AE77" s="526"/>
      <c r="AF77" s="523">
        <f>-(AF68+AF69+AF70+AF71+AF72+AF73+AF74+AF75)*20%</f>
        <v>-38312644.800000004</v>
      </c>
      <c r="AH77" s="237"/>
      <c r="AJ77" s="453"/>
      <c r="AK77" s="453"/>
    </row>
    <row r="78" spans="2:37" ht="35.450000000000003" customHeight="1" thickBot="1" x14ac:dyDescent="0.4">
      <c r="B78" s="537" t="s">
        <v>237</v>
      </c>
      <c r="C78" s="538" t="s">
        <v>237</v>
      </c>
      <c r="D78" s="539" t="s">
        <v>967</v>
      </c>
      <c r="E78" s="540">
        <f>SUM(E68:E77)</f>
        <v>153250579.19999999</v>
      </c>
      <c r="F78" s="541"/>
      <c r="G78" s="541"/>
      <c r="H78" s="541"/>
      <c r="I78" s="541"/>
      <c r="J78" s="541"/>
      <c r="K78" s="541"/>
      <c r="L78" s="541"/>
      <c r="M78" s="541"/>
      <c r="N78" s="541"/>
      <c r="O78" s="541"/>
      <c r="P78" s="541"/>
      <c r="Q78" s="541"/>
      <c r="R78" s="541"/>
      <c r="S78" s="541"/>
      <c r="T78" s="541"/>
      <c r="U78" s="541"/>
      <c r="V78" s="541"/>
      <c r="W78" s="541"/>
      <c r="X78" s="541"/>
      <c r="Y78" s="541"/>
      <c r="Z78" s="541"/>
      <c r="AA78" s="541"/>
      <c r="AB78" s="541"/>
      <c r="AC78" s="541"/>
      <c r="AD78" s="541"/>
      <c r="AE78" s="541"/>
      <c r="AF78" s="544">
        <f>SUM(AF68:AF77)</f>
        <v>153250579.19999999</v>
      </c>
      <c r="AH78" s="117">
        <f>SUM(AH68:AH77)</f>
        <v>77404794</v>
      </c>
      <c r="AJ78" s="453">
        <f>SUM(AJ68:AJ77)</f>
        <v>191563224</v>
      </c>
      <c r="AK78" s="453">
        <f>SUM(AK68:AK77)</f>
        <v>0</v>
      </c>
    </row>
    <row r="79" spans="2:37" ht="21.75" thickBot="1" x14ac:dyDescent="0.25">
      <c r="B79" s="537" t="s">
        <v>237</v>
      </c>
      <c r="C79" s="538" t="s">
        <v>237</v>
      </c>
      <c r="D79" s="539" t="s">
        <v>2063</v>
      </c>
      <c r="E79" s="540">
        <f>E78-E77-E76</f>
        <v>191563224</v>
      </c>
      <c r="F79" s="541"/>
      <c r="G79" s="541"/>
      <c r="H79" s="541"/>
      <c r="I79" s="541"/>
      <c r="J79" s="541"/>
      <c r="K79" s="541"/>
      <c r="L79" s="541"/>
      <c r="M79" s="541"/>
      <c r="N79" s="541"/>
      <c r="O79" s="541"/>
      <c r="P79" s="541"/>
      <c r="Q79" s="541"/>
      <c r="R79" s="541"/>
      <c r="S79" s="541"/>
      <c r="T79" s="541"/>
      <c r="U79" s="541"/>
      <c r="V79" s="541"/>
      <c r="W79" s="541"/>
      <c r="X79" s="541"/>
      <c r="Y79" s="541"/>
      <c r="Z79" s="541"/>
      <c r="AA79" s="541"/>
      <c r="AB79" s="541"/>
      <c r="AC79" s="541"/>
      <c r="AD79" s="541"/>
      <c r="AE79" s="541"/>
      <c r="AF79" s="544">
        <f>AF78-AF77-AF76</f>
        <v>191563224</v>
      </c>
    </row>
    <row r="81" spans="2:37" ht="21.6" customHeight="1" thickBot="1" x14ac:dyDescent="0.6">
      <c r="B81" s="196" t="s">
        <v>180</v>
      </c>
      <c r="C81" s="196" t="s">
        <v>931</v>
      </c>
      <c r="D81" s="249" t="s">
        <v>2081</v>
      </c>
      <c r="E81" s="40"/>
      <c r="F81" s="36"/>
      <c r="G81" s="36"/>
      <c r="H81" s="36"/>
      <c r="I81" s="36"/>
      <c r="J81" s="36"/>
      <c r="K81" s="36"/>
      <c r="L81" s="36"/>
      <c r="M81" s="36"/>
      <c r="N81" s="36"/>
      <c r="O81" s="36"/>
      <c r="P81" s="36"/>
      <c r="Q81" s="37"/>
      <c r="R81" s="240"/>
      <c r="S81" s="240"/>
      <c r="T81" s="33"/>
      <c r="U81" s="33"/>
      <c r="V81" s="33"/>
      <c r="W81" s="33"/>
      <c r="X81" s="33"/>
      <c r="Y81" s="33"/>
      <c r="Z81" s="33"/>
      <c r="AA81" s="33"/>
      <c r="AB81" s="33"/>
      <c r="AC81" s="33"/>
      <c r="AD81" s="33"/>
      <c r="AE81" s="255"/>
      <c r="AF81" s="523"/>
      <c r="AG81" s="527">
        <v>100</v>
      </c>
      <c r="AH81" s="73">
        <f>(AF81*AG81)/100</f>
        <v>0</v>
      </c>
      <c r="AJ81" s="453">
        <v>87178849532</v>
      </c>
      <c r="AK81" s="454">
        <f>AJ81-(E83+E81)</f>
        <v>0</v>
      </c>
    </row>
    <row r="82" spans="2:37" ht="21.6" customHeight="1" x14ac:dyDescent="0.55000000000000004">
      <c r="B82" s="196" t="s">
        <v>181</v>
      </c>
      <c r="C82" s="196" t="s">
        <v>932</v>
      </c>
      <c r="D82" s="249" t="s">
        <v>2082</v>
      </c>
      <c r="E82" s="40">
        <f>10040086118095-1149673568031</f>
        <v>8890412550064</v>
      </c>
      <c r="F82" s="36"/>
      <c r="G82" s="36"/>
      <c r="H82" s="36"/>
      <c r="I82" s="36"/>
      <c r="J82" s="36"/>
      <c r="K82" s="36"/>
      <c r="L82" s="36"/>
      <c r="M82" s="36"/>
      <c r="N82" s="36"/>
      <c r="O82" s="36"/>
      <c r="P82" s="36"/>
      <c r="Q82" s="37"/>
      <c r="R82" s="240"/>
      <c r="S82" s="240"/>
      <c r="T82" s="33"/>
      <c r="U82" s="33"/>
      <c r="V82" s="33"/>
      <c r="W82" s="33"/>
      <c r="X82" s="33"/>
      <c r="Y82" s="33"/>
      <c r="Z82" s="33"/>
      <c r="AA82" s="33"/>
      <c r="AB82" s="33"/>
      <c r="AC82" s="33"/>
      <c r="AD82" s="33"/>
      <c r="AE82" s="255">
        <v>5268286771788.5996</v>
      </c>
      <c r="AF82" s="523">
        <f>6900401463828.9-1149673568031</f>
        <v>5750727895797.9004</v>
      </c>
      <c r="AG82" s="522">
        <v>100</v>
      </c>
      <c r="AH82" s="117">
        <f t="shared" ref="AH82" si="20">(AF82*AG82)/100</f>
        <v>5750727895797.9004</v>
      </c>
      <c r="AJ82" s="453">
        <v>9287925540796</v>
      </c>
      <c r="AK82" s="454">
        <f>AJ82-(E82+E84)</f>
        <v>0</v>
      </c>
    </row>
    <row r="83" spans="2:37" ht="21.6" customHeight="1" x14ac:dyDescent="0.55000000000000004">
      <c r="B83" s="196" t="s">
        <v>176</v>
      </c>
      <c r="C83" s="196" t="s">
        <v>931</v>
      </c>
      <c r="D83" s="249" t="s">
        <v>2062</v>
      </c>
      <c r="E83" s="40">
        <f>7860816744+79318032788</f>
        <v>87178849532</v>
      </c>
      <c r="F83" s="36"/>
      <c r="G83" s="36"/>
      <c r="H83" s="36"/>
      <c r="I83" s="36"/>
      <c r="J83" s="36"/>
      <c r="K83" s="36"/>
      <c r="L83" s="36"/>
      <c r="M83" s="36"/>
      <c r="N83" s="36"/>
      <c r="O83" s="36"/>
      <c r="P83" s="36"/>
      <c r="Q83" s="37"/>
      <c r="R83" s="240"/>
      <c r="S83" s="240"/>
      <c r="T83" s="33"/>
      <c r="U83" s="33"/>
      <c r="V83" s="33"/>
      <c r="W83" s="33"/>
      <c r="X83" s="33"/>
      <c r="Y83" s="33"/>
      <c r="Z83" s="33"/>
      <c r="AA83" s="33"/>
      <c r="AB83" s="33"/>
      <c r="AC83" s="33"/>
      <c r="AD83" s="33"/>
      <c r="AE83" s="255">
        <v>6175750000</v>
      </c>
      <c r="AF83" s="523">
        <f>4384249748+79318032788</f>
        <v>83702282536</v>
      </c>
      <c r="AG83" s="511"/>
      <c r="AH83" s="515"/>
      <c r="AJ83" s="453"/>
      <c r="AK83" s="454"/>
    </row>
    <row r="84" spans="2:37" ht="21.6" customHeight="1" x14ac:dyDescent="0.55000000000000004">
      <c r="B84" s="196" t="s">
        <v>1272</v>
      </c>
      <c r="C84" s="196" t="s">
        <v>932</v>
      </c>
      <c r="D84" s="249" t="s">
        <v>2061</v>
      </c>
      <c r="E84" s="40">
        <v>397512990732</v>
      </c>
      <c r="F84" s="36"/>
      <c r="G84" s="36"/>
      <c r="H84" s="36"/>
      <c r="I84" s="36"/>
      <c r="J84" s="36"/>
      <c r="K84" s="36"/>
      <c r="L84" s="36"/>
      <c r="M84" s="36"/>
      <c r="N84" s="36"/>
      <c r="O84" s="36"/>
      <c r="P84" s="36"/>
      <c r="Q84" s="37"/>
      <c r="R84" s="240"/>
      <c r="S84" s="240"/>
      <c r="T84" s="33"/>
      <c r="U84" s="33"/>
      <c r="V84" s="33"/>
      <c r="W84" s="33"/>
      <c r="X84" s="33"/>
      <c r="Y84" s="33"/>
      <c r="Z84" s="33"/>
      <c r="AA84" s="33"/>
      <c r="AB84" s="33"/>
      <c r="AC84" s="33"/>
      <c r="AD84" s="33"/>
      <c r="AE84" s="255">
        <v>321415362000</v>
      </c>
      <c r="AF84" s="523">
        <v>222406148622</v>
      </c>
      <c r="AG84" s="511"/>
      <c r="AH84" s="515"/>
      <c r="AJ84" s="453"/>
      <c r="AK84" s="454"/>
    </row>
    <row r="85" spans="2:37" ht="21.6" customHeight="1" x14ac:dyDescent="0.55000000000000004">
      <c r="B85" s="196" t="s">
        <v>121</v>
      </c>
      <c r="C85" s="196" t="s">
        <v>121</v>
      </c>
      <c r="D85" s="249" t="s">
        <v>968</v>
      </c>
      <c r="E85" s="40">
        <f>3866884302725-18624963462</f>
        <v>3848259339263</v>
      </c>
      <c r="F85" s="36"/>
      <c r="G85" s="36"/>
      <c r="H85" s="36"/>
      <c r="I85" s="36"/>
      <c r="J85" s="36"/>
      <c r="K85" s="36"/>
      <c r="L85" s="36"/>
      <c r="M85" s="36"/>
      <c r="N85" s="36"/>
      <c r="O85" s="36"/>
      <c r="P85" s="36"/>
      <c r="Q85" s="37"/>
      <c r="R85" s="37"/>
      <c r="S85" s="240"/>
      <c r="T85" s="33"/>
      <c r="U85" s="33"/>
      <c r="V85" s="33"/>
      <c r="W85" s="33"/>
      <c r="X85" s="33"/>
      <c r="Y85" s="33"/>
      <c r="Z85" s="33"/>
      <c r="AA85" s="33"/>
      <c r="AB85" s="33"/>
      <c r="AC85" s="33"/>
      <c r="AD85" s="33"/>
      <c r="AE85" s="241"/>
      <c r="AF85" s="523">
        <f>E85</f>
        <v>3848259339263</v>
      </c>
      <c r="AH85" s="236"/>
      <c r="AJ85" s="453">
        <v>3848259339263</v>
      </c>
      <c r="AK85" s="454">
        <f>AJ85-E85</f>
        <v>0</v>
      </c>
    </row>
    <row r="86" spans="2:37" ht="21.6" customHeight="1" x14ac:dyDescent="0.55000000000000004">
      <c r="B86" s="196" t="s">
        <v>165</v>
      </c>
      <c r="C86" s="196" t="s">
        <v>165</v>
      </c>
      <c r="D86" s="249" t="s">
        <v>969</v>
      </c>
      <c r="E86" s="40">
        <f>1356522326686+11798600850626</f>
        <v>13155123177312</v>
      </c>
      <c r="F86" s="36"/>
      <c r="G86" s="36"/>
      <c r="H86" s="36"/>
      <c r="I86" s="36"/>
      <c r="J86" s="36"/>
      <c r="K86" s="36"/>
      <c r="L86" s="36"/>
      <c r="M86" s="36"/>
      <c r="N86" s="36"/>
      <c r="O86" s="36"/>
      <c r="P86" s="36"/>
      <c r="Q86" s="37"/>
      <c r="R86" s="37"/>
      <c r="S86" s="240"/>
      <c r="T86" s="33"/>
      <c r="U86" s="33"/>
      <c r="V86" s="33"/>
      <c r="W86" s="33"/>
      <c r="X86" s="33"/>
      <c r="Y86" s="33"/>
      <c r="Z86" s="33"/>
      <c r="AA86" s="33"/>
      <c r="AB86" s="33"/>
      <c r="AC86" s="33"/>
      <c r="AD86" s="33"/>
      <c r="AE86" s="241"/>
      <c r="AF86" s="523">
        <f t="shared" ref="AF86:AF87" si="21">E86</f>
        <v>13155123177312</v>
      </c>
      <c r="AH86" s="236"/>
      <c r="AJ86" s="453">
        <v>13155123177312</v>
      </c>
      <c r="AK86" s="454">
        <f>AJ86-E86</f>
        <v>0</v>
      </c>
    </row>
    <row r="87" spans="2:37" ht="21.6" customHeight="1" x14ac:dyDescent="0.55000000000000004">
      <c r="B87" s="196" t="s">
        <v>934</v>
      </c>
      <c r="C87" s="196" t="s">
        <v>934</v>
      </c>
      <c r="D87" s="249" t="s">
        <v>2091</v>
      </c>
      <c r="E87" s="40">
        <v>-1065532663861.0356</v>
      </c>
      <c r="F87" s="36"/>
      <c r="G87" s="36"/>
      <c r="H87" s="36"/>
      <c r="I87" s="36"/>
      <c r="J87" s="36"/>
      <c r="K87" s="36"/>
      <c r="L87" s="36"/>
      <c r="M87" s="36"/>
      <c r="N87" s="36"/>
      <c r="O87" s="36"/>
      <c r="P87" s="36"/>
      <c r="Q87" s="37"/>
      <c r="R87" s="37"/>
      <c r="S87" s="240"/>
      <c r="T87" s="33"/>
      <c r="U87" s="33"/>
      <c r="V87" s="33"/>
      <c r="W87" s="33"/>
      <c r="X87" s="33"/>
      <c r="Y87" s="33"/>
      <c r="Z87" s="33"/>
      <c r="AA87" s="33"/>
      <c r="AB87" s="33"/>
      <c r="AC87" s="33"/>
      <c r="AD87" s="33"/>
      <c r="AE87" s="241"/>
      <c r="AF87" s="523">
        <f t="shared" si="21"/>
        <v>-1065532663861.0356</v>
      </c>
      <c r="AH87" s="236"/>
      <c r="AJ87" s="453">
        <v>-1065532663861.0356</v>
      </c>
      <c r="AK87" s="454"/>
    </row>
    <row r="88" spans="2:37" ht="21.6" customHeight="1" x14ac:dyDescent="0.55000000000000004">
      <c r="B88" s="196" t="s">
        <v>936</v>
      </c>
      <c r="C88" s="196" t="s">
        <v>936</v>
      </c>
      <c r="D88" s="249" t="s">
        <v>2092</v>
      </c>
      <c r="E88" s="40"/>
      <c r="F88" s="36"/>
      <c r="G88" s="36"/>
      <c r="H88" s="36"/>
      <c r="I88" s="36"/>
      <c r="J88" s="36"/>
      <c r="K88" s="36"/>
      <c r="L88" s="36"/>
      <c r="M88" s="36"/>
      <c r="N88" s="36"/>
      <c r="O88" s="36"/>
      <c r="P88" s="36"/>
      <c r="Q88" s="37"/>
      <c r="R88" s="37"/>
      <c r="S88" s="240"/>
      <c r="T88" s="33"/>
      <c r="U88" s="33"/>
      <c r="V88" s="33"/>
      <c r="W88" s="33"/>
      <c r="X88" s="33"/>
      <c r="Y88" s="33"/>
      <c r="Z88" s="33"/>
      <c r="AA88" s="33"/>
      <c r="AB88" s="33"/>
      <c r="AC88" s="33"/>
      <c r="AD88" s="33"/>
      <c r="AE88" s="241"/>
      <c r="AF88" s="524"/>
      <c r="AH88" s="236"/>
      <c r="AJ88" s="453"/>
      <c r="AK88" s="454"/>
    </row>
    <row r="89" spans="2:37" ht="21.6" customHeight="1" x14ac:dyDescent="0.55000000000000004">
      <c r="B89" s="196" t="s">
        <v>938</v>
      </c>
      <c r="C89" s="196" t="s">
        <v>938</v>
      </c>
      <c r="D89" s="249" t="s">
        <v>2093</v>
      </c>
      <c r="E89" s="40"/>
      <c r="F89" s="36"/>
      <c r="G89" s="36"/>
      <c r="H89" s="36"/>
      <c r="I89" s="36"/>
      <c r="J89" s="36"/>
      <c r="K89" s="36"/>
      <c r="L89" s="36"/>
      <c r="M89" s="36"/>
      <c r="N89" s="36"/>
      <c r="O89" s="36"/>
      <c r="P89" s="36"/>
      <c r="Q89" s="37"/>
      <c r="R89" s="37"/>
      <c r="S89" s="240"/>
      <c r="T89" s="33"/>
      <c r="U89" s="33"/>
      <c r="V89" s="33"/>
      <c r="W89" s="33"/>
      <c r="X89" s="33"/>
      <c r="Y89" s="33"/>
      <c r="Z89" s="33"/>
      <c r="AA89" s="33"/>
      <c r="AB89" s="33"/>
      <c r="AC89" s="33"/>
      <c r="AD89" s="33"/>
      <c r="AE89" s="241"/>
      <c r="AF89" s="524"/>
      <c r="AH89" s="236"/>
      <c r="AJ89" s="453"/>
      <c r="AK89" s="454"/>
    </row>
    <row r="90" spans="2:37" ht="21.6" customHeight="1" x14ac:dyDescent="0.55000000000000004">
      <c r="B90" s="196" t="s">
        <v>940</v>
      </c>
      <c r="C90" s="196" t="s">
        <v>940</v>
      </c>
      <c r="D90" s="249" t="s">
        <v>2094</v>
      </c>
      <c r="E90" s="40"/>
      <c r="F90" s="36"/>
      <c r="G90" s="36"/>
      <c r="H90" s="36"/>
      <c r="I90" s="36"/>
      <c r="J90" s="36"/>
      <c r="K90" s="36"/>
      <c r="L90" s="36"/>
      <c r="M90" s="36"/>
      <c r="N90" s="36"/>
      <c r="O90" s="36"/>
      <c r="P90" s="36"/>
      <c r="Q90" s="37"/>
      <c r="R90" s="37"/>
      <c r="S90" s="240"/>
      <c r="T90" s="33"/>
      <c r="U90" s="33"/>
      <c r="V90" s="33"/>
      <c r="W90" s="33"/>
      <c r="X90" s="33"/>
      <c r="Y90" s="33"/>
      <c r="Z90" s="33"/>
      <c r="AA90" s="33"/>
      <c r="AB90" s="33"/>
      <c r="AC90" s="33"/>
      <c r="AD90" s="33"/>
      <c r="AE90" s="241"/>
      <c r="AF90" s="524"/>
      <c r="AH90" s="236"/>
      <c r="AJ90" s="453"/>
      <c r="AK90" s="454"/>
    </row>
    <row r="91" spans="2:37" ht="21.6" customHeight="1" x14ac:dyDescent="0.55000000000000004">
      <c r="B91" s="196" t="s">
        <v>122</v>
      </c>
      <c r="C91" s="196" t="s">
        <v>122</v>
      </c>
      <c r="D91" s="197" t="s">
        <v>2060</v>
      </c>
      <c r="E91" s="40"/>
      <c r="F91" s="36"/>
      <c r="G91" s="36"/>
      <c r="H91" s="36"/>
      <c r="I91" s="36"/>
      <c r="J91" s="36"/>
      <c r="K91" s="36"/>
      <c r="L91" s="36"/>
      <c r="M91" s="36"/>
      <c r="N91" s="36"/>
      <c r="O91" s="36"/>
      <c r="P91" s="36"/>
      <c r="Q91" s="37"/>
      <c r="R91" s="37"/>
      <c r="S91" s="240"/>
      <c r="T91" s="33"/>
      <c r="U91" s="33"/>
      <c r="V91" s="33"/>
      <c r="W91" s="33"/>
      <c r="X91" s="33"/>
      <c r="Y91" s="33"/>
      <c r="Z91" s="33"/>
      <c r="AA91" s="33"/>
      <c r="AB91" s="33"/>
      <c r="AC91" s="33"/>
      <c r="AD91" s="33"/>
      <c r="AE91" s="241"/>
      <c r="AF91" s="524"/>
      <c r="AH91" s="236"/>
      <c r="AJ91" s="453"/>
      <c r="AK91" s="453"/>
    </row>
    <row r="92" spans="2:37" ht="21.6" customHeight="1" thickBot="1" x14ac:dyDescent="0.6">
      <c r="B92" s="196" t="s">
        <v>149</v>
      </c>
      <c r="C92" s="196" t="s">
        <v>149</v>
      </c>
      <c r="D92" s="197" t="s">
        <v>970</v>
      </c>
      <c r="E92" s="40">
        <f>-(E81+E82+E83+E84+E85+E86+E87+E88+E89+E90)*20%</f>
        <v>-5062590848608.3936</v>
      </c>
      <c r="F92" s="36"/>
      <c r="G92" s="36"/>
      <c r="H92" s="36"/>
      <c r="I92" s="36"/>
      <c r="J92" s="36"/>
      <c r="K92" s="36"/>
      <c r="L92" s="36"/>
      <c r="M92" s="36"/>
      <c r="N92" s="36"/>
      <c r="O92" s="36"/>
      <c r="P92" s="36"/>
      <c r="Q92" s="37"/>
      <c r="R92" s="37"/>
      <c r="S92" s="37"/>
      <c r="T92" s="525"/>
      <c r="U92" s="525"/>
      <c r="V92" s="525"/>
      <c r="W92" s="525"/>
      <c r="X92" s="525"/>
      <c r="Y92" s="525"/>
      <c r="Z92" s="525"/>
      <c r="AA92" s="525"/>
      <c r="AB92" s="525"/>
      <c r="AC92" s="525"/>
      <c r="AD92" s="525"/>
      <c r="AE92" s="526"/>
      <c r="AF92" s="523">
        <f>-(AF81+AF82+AF83+AF84+AF85+AF86+AF87+AF88+AF89+AF90)*20%</f>
        <v>-4398937235933.9727</v>
      </c>
      <c r="AH92" s="237"/>
      <c r="AJ92" s="453"/>
      <c r="AK92" s="453"/>
    </row>
    <row r="93" spans="2:37" ht="35.450000000000003" customHeight="1" thickBot="1" x14ac:dyDescent="0.4">
      <c r="B93" s="537" t="s">
        <v>237</v>
      </c>
      <c r="C93" s="538" t="s">
        <v>237</v>
      </c>
      <c r="D93" s="539" t="s">
        <v>2059</v>
      </c>
      <c r="E93" s="540">
        <f>SUM(E81:E92)</f>
        <v>20250363394433.57</v>
      </c>
      <c r="F93" s="541"/>
      <c r="G93" s="541"/>
      <c r="H93" s="541"/>
      <c r="I93" s="541"/>
      <c r="J93" s="541"/>
      <c r="K93" s="541"/>
      <c r="L93" s="541"/>
      <c r="M93" s="541"/>
      <c r="N93" s="541"/>
      <c r="O93" s="541"/>
      <c r="P93" s="541"/>
      <c r="Q93" s="541"/>
      <c r="R93" s="541"/>
      <c r="S93" s="541"/>
      <c r="T93" s="541"/>
      <c r="U93" s="541"/>
      <c r="V93" s="541"/>
      <c r="W93" s="541"/>
      <c r="X93" s="541"/>
      <c r="Y93" s="541"/>
      <c r="Z93" s="541"/>
      <c r="AA93" s="541"/>
      <c r="AB93" s="541"/>
      <c r="AC93" s="541"/>
      <c r="AD93" s="541"/>
      <c r="AE93" s="541"/>
      <c r="AF93" s="544">
        <f>SUM(AF81:AF92)</f>
        <v>17595748943735.891</v>
      </c>
      <c r="AH93" s="117">
        <f>SUM(AH81:AH92)</f>
        <v>5750727895797.9004</v>
      </c>
      <c r="AJ93" s="453">
        <f>SUM(AJ81:AJ92)</f>
        <v>25312954243041.965</v>
      </c>
      <c r="AK93" s="453">
        <f>SUM(AK81:AK92)</f>
        <v>0</v>
      </c>
    </row>
    <row r="94" spans="2:37" ht="21.75" thickBot="1" x14ac:dyDescent="0.25">
      <c r="B94" s="537" t="s">
        <v>237</v>
      </c>
      <c r="C94" s="538" t="s">
        <v>237</v>
      </c>
      <c r="D94" s="539" t="s">
        <v>2058</v>
      </c>
      <c r="E94" s="540">
        <f>E93-E92-E91</f>
        <v>25312954243041.965</v>
      </c>
      <c r="F94" s="541"/>
      <c r="G94" s="541"/>
      <c r="H94" s="541"/>
      <c r="I94" s="541"/>
      <c r="J94" s="541"/>
      <c r="K94" s="541"/>
      <c r="L94" s="541"/>
      <c r="M94" s="541"/>
      <c r="N94" s="541"/>
      <c r="O94" s="541"/>
      <c r="P94" s="541"/>
      <c r="Q94" s="541"/>
      <c r="R94" s="541"/>
      <c r="S94" s="541"/>
      <c r="T94" s="541"/>
      <c r="U94" s="541"/>
      <c r="V94" s="541"/>
      <c r="W94" s="541"/>
      <c r="X94" s="541"/>
      <c r="Y94" s="541"/>
      <c r="Z94" s="541"/>
      <c r="AA94" s="541"/>
      <c r="AB94" s="541"/>
      <c r="AC94" s="541"/>
      <c r="AD94" s="541"/>
      <c r="AE94" s="541"/>
      <c r="AF94" s="544">
        <f>AF93-AF92-AF91</f>
        <v>21994686179669.863</v>
      </c>
    </row>
    <row r="96" spans="2:37" ht="21.6" customHeight="1" thickBot="1" x14ac:dyDescent="0.6">
      <c r="B96" s="196" t="s">
        <v>710</v>
      </c>
      <c r="C96" s="196" t="s">
        <v>931</v>
      </c>
      <c r="D96" s="249" t="s">
        <v>2095</v>
      </c>
      <c r="E96" s="40"/>
      <c r="F96" s="36"/>
      <c r="G96" s="36"/>
      <c r="H96" s="36"/>
      <c r="I96" s="36"/>
      <c r="J96" s="36"/>
      <c r="K96" s="36"/>
      <c r="L96" s="36"/>
      <c r="M96" s="36"/>
      <c r="N96" s="36"/>
      <c r="O96" s="36"/>
      <c r="P96" s="36"/>
      <c r="Q96" s="37"/>
      <c r="R96" s="240"/>
      <c r="S96" s="240"/>
      <c r="T96" s="33"/>
      <c r="U96" s="33"/>
      <c r="V96" s="33"/>
      <c r="W96" s="33"/>
      <c r="X96" s="33"/>
      <c r="Y96" s="33"/>
      <c r="Z96" s="33"/>
      <c r="AA96" s="33"/>
      <c r="AB96" s="33"/>
      <c r="AC96" s="33"/>
      <c r="AD96" s="33"/>
      <c r="AE96" s="255"/>
      <c r="AF96" s="523"/>
      <c r="AG96" s="527">
        <v>100</v>
      </c>
      <c r="AH96" s="73">
        <f>(AF96*AG96)/100</f>
        <v>0</v>
      </c>
      <c r="AJ96" s="453">
        <v>0</v>
      </c>
      <c r="AK96" s="454">
        <f>AJ96-E96</f>
        <v>0</v>
      </c>
    </row>
    <row r="97" spans="2:37" ht="21.6" customHeight="1" x14ac:dyDescent="0.55000000000000004">
      <c r="B97" s="196" t="s">
        <v>711</v>
      </c>
      <c r="C97" s="196" t="s">
        <v>932</v>
      </c>
      <c r="D97" s="249" t="s">
        <v>2096</v>
      </c>
      <c r="E97" s="40">
        <f>204569464212-71189205105</f>
        <v>133380259107</v>
      </c>
      <c r="F97" s="36"/>
      <c r="G97" s="36"/>
      <c r="H97" s="36"/>
      <c r="I97" s="36"/>
      <c r="J97" s="36"/>
      <c r="K97" s="36"/>
      <c r="L97" s="36"/>
      <c r="M97" s="36"/>
      <c r="N97" s="36"/>
      <c r="O97" s="36"/>
      <c r="P97" s="36"/>
      <c r="Q97" s="37"/>
      <c r="R97" s="240"/>
      <c r="S97" s="240"/>
      <c r="T97" s="33"/>
      <c r="U97" s="33"/>
      <c r="V97" s="33"/>
      <c r="W97" s="33"/>
      <c r="X97" s="33"/>
      <c r="Y97" s="33"/>
      <c r="Z97" s="33"/>
      <c r="AA97" s="33"/>
      <c r="AB97" s="33"/>
      <c r="AC97" s="33"/>
      <c r="AD97" s="33"/>
      <c r="AE97" s="255">
        <v>340652806000</v>
      </c>
      <c r="AF97" s="523">
        <v>114860630757</v>
      </c>
      <c r="AG97" s="522">
        <v>100</v>
      </c>
      <c r="AH97" s="117">
        <f t="shared" ref="AH97" si="22">(AF97*AG97)/100</f>
        <v>114860630757</v>
      </c>
      <c r="AJ97" s="453">
        <v>133380259107</v>
      </c>
      <c r="AK97" s="454">
        <f>AJ97-E97</f>
        <v>0</v>
      </c>
    </row>
    <row r="98" spans="2:37" ht="21.6" customHeight="1" x14ac:dyDescent="0.55000000000000004">
      <c r="B98" s="196" t="s">
        <v>121</v>
      </c>
      <c r="C98" s="196" t="s">
        <v>121</v>
      </c>
      <c r="D98" s="249" t="s">
        <v>2097</v>
      </c>
      <c r="E98" s="40">
        <f>25953900113-9371574102</f>
        <v>16582326011</v>
      </c>
      <c r="F98" s="36"/>
      <c r="G98" s="36"/>
      <c r="H98" s="36"/>
      <c r="I98" s="36"/>
      <c r="J98" s="36"/>
      <c r="K98" s="36"/>
      <c r="L98" s="36"/>
      <c r="M98" s="36"/>
      <c r="N98" s="36"/>
      <c r="O98" s="36"/>
      <c r="P98" s="36"/>
      <c r="Q98" s="37"/>
      <c r="R98" s="37"/>
      <c r="S98" s="240"/>
      <c r="T98" s="33"/>
      <c r="U98" s="33"/>
      <c r="V98" s="33"/>
      <c r="W98" s="33"/>
      <c r="X98" s="33"/>
      <c r="Y98" s="33"/>
      <c r="Z98" s="33"/>
      <c r="AA98" s="33"/>
      <c r="AB98" s="33"/>
      <c r="AC98" s="33"/>
      <c r="AD98" s="33"/>
      <c r="AE98" s="241"/>
      <c r="AF98" s="523">
        <f>E98</f>
        <v>16582326011</v>
      </c>
      <c r="AH98" s="236"/>
      <c r="AJ98" s="453">
        <v>16582326011</v>
      </c>
      <c r="AK98" s="454">
        <f>AJ98-E98</f>
        <v>0</v>
      </c>
    </row>
    <row r="99" spans="2:37" ht="21.6" customHeight="1" x14ac:dyDescent="0.55000000000000004">
      <c r="B99" s="196" t="s">
        <v>165</v>
      </c>
      <c r="C99" s="196" t="s">
        <v>165</v>
      </c>
      <c r="D99" s="249" t="s">
        <v>971</v>
      </c>
      <c r="E99" s="40">
        <v>163592085349</v>
      </c>
      <c r="F99" s="36"/>
      <c r="G99" s="36"/>
      <c r="H99" s="36"/>
      <c r="I99" s="36"/>
      <c r="J99" s="36"/>
      <c r="K99" s="36"/>
      <c r="L99" s="36"/>
      <c r="M99" s="36"/>
      <c r="N99" s="36"/>
      <c r="O99" s="36"/>
      <c r="P99" s="36"/>
      <c r="Q99" s="37"/>
      <c r="R99" s="37"/>
      <c r="S99" s="240"/>
      <c r="T99" s="33"/>
      <c r="U99" s="33"/>
      <c r="V99" s="33"/>
      <c r="W99" s="33"/>
      <c r="X99" s="33"/>
      <c r="Y99" s="33"/>
      <c r="Z99" s="33"/>
      <c r="AA99" s="33"/>
      <c r="AB99" s="33"/>
      <c r="AC99" s="33"/>
      <c r="AD99" s="33"/>
      <c r="AE99" s="241"/>
      <c r="AF99" s="523">
        <f>E99</f>
        <v>163592085349</v>
      </c>
      <c r="AH99" s="236"/>
      <c r="AJ99" s="453">
        <v>163592085349</v>
      </c>
      <c r="AK99" s="454">
        <f>AJ99-E99</f>
        <v>0</v>
      </c>
    </row>
    <row r="100" spans="2:37" ht="21.6" customHeight="1" x14ac:dyDescent="0.55000000000000004">
      <c r="B100" s="196" t="s">
        <v>934</v>
      </c>
      <c r="C100" s="196" t="s">
        <v>934</v>
      </c>
      <c r="D100" s="249" t="s">
        <v>2098</v>
      </c>
      <c r="E100" s="40"/>
      <c r="F100" s="36"/>
      <c r="G100" s="36"/>
      <c r="H100" s="36"/>
      <c r="I100" s="36"/>
      <c r="J100" s="36"/>
      <c r="K100" s="36"/>
      <c r="L100" s="36"/>
      <c r="M100" s="36"/>
      <c r="N100" s="36"/>
      <c r="O100" s="36"/>
      <c r="P100" s="36"/>
      <c r="Q100" s="37"/>
      <c r="R100" s="37"/>
      <c r="S100" s="240"/>
      <c r="T100" s="33"/>
      <c r="U100" s="33"/>
      <c r="V100" s="33"/>
      <c r="W100" s="33"/>
      <c r="X100" s="33"/>
      <c r="Y100" s="33"/>
      <c r="Z100" s="33"/>
      <c r="AA100" s="33"/>
      <c r="AB100" s="33"/>
      <c r="AC100" s="33"/>
      <c r="AD100" s="33"/>
      <c r="AE100" s="241"/>
      <c r="AF100" s="524"/>
      <c r="AH100" s="236"/>
      <c r="AJ100" s="453"/>
      <c r="AK100" s="454"/>
    </row>
    <row r="101" spans="2:37" ht="21.6" customHeight="1" x14ac:dyDescent="0.55000000000000004">
      <c r="B101" s="196" t="s">
        <v>936</v>
      </c>
      <c r="C101" s="196" t="s">
        <v>936</v>
      </c>
      <c r="D101" s="249" t="s">
        <v>2099</v>
      </c>
      <c r="E101" s="40"/>
      <c r="F101" s="36"/>
      <c r="G101" s="36"/>
      <c r="H101" s="36"/>
      <c r="I101" s="36"/>
      <c r="J101" s="36"/>
      <c r="K101" s="36"/>
      <c r="L101" s="36"/>
      <c r="M101" s="36"/>
      <c r="N101" s="36"/>
      <c r="O101" s="36"/>
      <c r="P101" s="36"/>
      <c r="Q101" s="37"/>
      <c r="R101" s="37"/>
      <c r="S101" s="240"/>
      <c r="T101" s="33"/>
      <c r="U101" s="33"/>
      <c r="V101" s="33"/>
      <c r="W101" s="33"/>
      <c r="X101" s="33"/>
      <c r="Y101" s="33"/>
      <c r="Z101" s="33"/>
      <c r="AA101" s="33"/>
      <c r="AB101" s="33"/>
      <c r="AC101" s="33"/>
      <c r="AD101" s="33"/>
      <c r="AE101" s="241"/>
      <c r="AF101" s="524"/>
      <c r="AH101" s="236"/>
      <c r="AJ101" s="453"/>
      <c r="AK101" s="454"/>
    </row>
    <row r="102" spans="2:37" ht="21.6" customHeight="1" x14ac:dyDescent="0.55000000000000004">
      <c r="B102" s="196" t="s">
        <v>938</v>
      </c>
      <c r="C102" s="196" t="s">
        <v>938</v>
      </c>
      <c r="D102" s="249" t="s">
        <v>972</v>
      </c>
      <c r="E102" s="40"/>
      <c r="F102" s="36"/>
      <c r="G102" s="36"/>
      <c r="H102" s="36"/>
      <c r="I102" s="36"/>
      <c r="J102" s="36"/>
      <c r="K102" s="36"/>
      <c r="L102" s="36"/>
      <c r="M102" s="36"/>
      <c r="N102" s="36"/>
      <c r="O102" s="36"/>
      <c r="P102" s="36"/>
      <c r="Q102" s="37"/>
      <c r="R102" s="37"/>
      <c r="S102" s="240"/>
      <c r="T102" s="33"/>
      <c r="U102" s="33"/>
      <c r="V102" s="33"/>
      <c r="W102" s="33"/>
      <c r="X102" s="33"/>
      <c r="Y102" s="33"/>
      <c r="Z102" s="33"/>
      <c r="AA102" s="33"/>
      <c r="AB102" s="33"/>
      <c r="AC102" s="33"/>
      <c r="AD102" s="33"/>
      <c r="AE102" s="241"/>
      <c r="AF102" s="524"/>
      <c r="AH102" s="236"/>
      <c r="AJ102" s="453"/>
      <c r="AK102" s="454"/>
    </row>
    <row r="103" spans="2:37" ht="21.6" customHeight="1" x14ac:dyDescent="0.55000000000000004">
      <c r="B103" s="196" t="s">
        <v>940</v>
      </c>
      <c r="C103" s="196" t="s">
        <v>940</v>
      </c>
      <c r="D103" s="249" t="s">
        <v>973</v>
      </c>
      <c r="E103" s="40"/>
      <c r="F103" s="36"/>
      <c r="G103" s="36"/>
      <c r="H103" s="36"/>
      <c r="I103" s="36"/>
      <c r="J103" s="36"/>
      <c r="K103" s="36"/>
      <c r="L103" s="36"/>
      <c r="M103" s="36"/>
      <c r="N103" s="36"/>
      <c r="O103" s="36"/>
      <c r="P103" s="36"/>
      <c r="Q103" s="37"/>
      <c r="R103" s="37"/>
      <c r="S103" s="240"/>
      <c r="T103" s="33"/>
      <c r="U103" s="33"/>
      <c r="V103" s="33"/>
      <c r="W103" s="33"/>
      <c r="X103" s="33"/>
      <c r="Y103" s="33"/>
      <c r="Z103" s="33"/>
      <c r="AA103" s="33"/>
      <c r="AB103" s="33"/>
      <c r="AC103" s="33"/>
      <c r="AD103" s="33"/>
      <c r="AE103" s="241"/>
      <c r="AF103" s="524"/>
      <c r="AH103" s="236"/>
      <c r="AJ103" s="453"/>
      <c r="AK103" s="454"/>
    </row>
    <row r="104" spans="2:37" ht="21.6" customHeight="1" x14ac:dyDescent="0.55000000000000004">
      <c r="B104" s="196" t="s">
        <v>122</v>
      </c>
      <c r="C104" s="196" t="s">
        <v>122</v>
      </c>
      <c r="D104" s="197" t="s">
        <v>974</v>
      </c>
      <c r="E104" s="40"/>
      <c r="F104" s="36"/>
      <c r="G104" s="36"/>
      <c r="H104" s="36"/>
      <c r="I104" s="36"/>
      <c r="J104" s="36"/>
      <c r="K104" s="36"/>
      <c r="L104" s="36"/>
      <c r="M104" s="36"/>
      <c r="N104" s="36"/>
      <c r="O104" s="36"/>
      <c r="P104" s="36"/>
      <c r="Q104" s="37"/>
      <c r="R104" s="37"/>
      <c r="S104" s="240"/>
      <c r="T104" s="33"/>
      <c r="U104" s="33"/>
      <c r="V104" s="33"/>
      <c r="W104" s="33"/>
      <c r="X104" s="33"/>
      <c r="Y104" s="33"/>
      <c r="Z104" s="33"/>
      <c r="AA104" s="33"/>
      <c r="AB104" s="33"/>
      <c r="AC104" s="33"/>
      <c r="AD104" s="33"/>
      <c r="AE104" s="241"/>
      <c r="AF104" s="524"/>
      <c r="AH104" s="236"/>
      <c r="AJ104" s="453"/>
      <c r="AK104" s="453"/>
    </row>
    <row r="105" spans="2:37" ht="21.6" customHeight="1" thickBot="1" x14ac:dyDescent="0.6">
      <c r="B105" s="196" t="s">
        <v>149</v>
      </c>
      <c r="C105" s="196" t="s">
        <v>149</v>
      </c>
      <c r="D105" s="197" t="s">
        <v>975</v>
      </c>
      <c r="E105" s="40">
        <f>-(E96+E97+E98+E99+E100+E101+E102+E103)*20%</f>
        <v>-62710934093.400002</v>
      </c>
      <c r="F105" s="36"/>
      <c r="G105" s="36"/>
      <c r="H105" s="36"/>
      <c r="I105" s="36"/>
      <c r="J105" s="36"/>
      <c r="K105" s="36"/>
      <c r="L105" s="36"/>
      <c r="M105" s="36"/>
      <c r="N105" s="36"/>
      <c r="O105" s="36"/>
      <c r="P105" s="36"/>
      <c r="Q105" s="37"/>
      <c r="R105" s="37"/>
      <c r="S105" s="37"/>
      <c r="T105" s="525"/>
      <c r="U105" s="525"/>
      <c r="V105" s="525"/>
      <c r="W105" s="525"/>
      <c r="X105" s="525"/>
      <c r="Y105" s="525"/>
      <c r="Z105" s="525"/>
      <c r="AA105" s="525"/>
      <c r="AB105" s="525"/>
      <c r="AC105" s="525"/>
      <c r="AD105" s="525"/>
      <c r="AE105" s="526"/>
      <c r="AF105" s="523">
        <f>-(AF96+AF97+AF98+AF99+AF100+AF101+AF102+AF103)*20%</f>
        <v>-59007008423.400002</v>
      </c>
      <c r="AH105" s="237"/>
      <c r="AJ105" s="453"/>
      <c r="AK105" s="453"/>
    </row>
    <row r="106" spans="2:37" ht="35.450000000000003" customHeight="1" thickBot="1" x14ac:dyDescent="0.4">
      <c r="B106" s="537" t="s">
        <v>237</v>
      </c>
      <c r="C106" s="538" t="s">
        <v>237</v>
      </c>
      <c r="D106" s="539" t="s">
        <v>976</v>
      </c>
      <c r="E106" s="540">
        <f>SUM(E96:E105)</f>
        <v>250843736373.60001</v>
      </c>
      <c r="F106" s="541"/>
      <c r="G106" s="541"/>
      <c r="H106" s="541"/>
      <c r="I106" s="541"/>
      <c r="J106" s="541"/>
      <c r="K106" s="541"/>
      <c r="L106" s="541"/>
      <c r="M106" s="541"/>
      <c r="N106" s="541"/>
      <c r="O106" s="541"/>
      <c r="P106" s="541"/>
      <c r="Q106" s="541"/>
      <c r="R106" s="541"/>
      <c r="S106" s="541"/>
      <c r="T106" s="541"/>
      <c r="U106" s="541"/>
      <c r="V106" s="541"/>
      <c r="W106" s="541"/>
      <c r="X106" s="541"/>
      <c r="Y106" s="541"/>
      <c r="Z106" s="541"/>
      <c r="AA106" s="541"/>
      <c r="AB106" s="541"/>
      <c r="AC106" s="541"/>
      <c r="AD106" s="541"/>
      <c r="AE106" s="541"/>
      <c r="AF106" s="544">
        <f>SUM(AF96:AF105)</f>
        <v>236028033693.60001</v>
      </c>
      <c r="AH106" s="117">
        <f>SUM(AH96:AH105)</f>
        <v>114860630757</v>
      </c>
      <c r="AJ106" s="453">
        <f>SUM(AJ96:AJ105)</f>
        <v>313554670467</v>
      </c>
      <c r="AK106" s="453">
        <f>SUM(AK96:AK105)</f>
        <v>0</v>
      </c>
    </row>
    <row r="107" spans="2:37" ht="21.75" thickBot="1" x14ac:dyDescent="0.25">
      <c r="B107" s="537" t="s">
        <v>237</v>
      </c>
      <c r="C107" s="538" t="s">
        <v>237</v>
      </c>
      <c r="D107" s="539" t="s">
        <v>2057</v>
      </c>
      <c r="E107" s="540">
        <f>E106-E105-E104</f>
        <v>313554670467</v>
      </c>
      <c r="F107" s="541"/>
      <c r="G107" s="541"/>
      <c r="H107" s="541"/>
      <c r="I107" s="541"/>
      <c r="J107" s="541"/>
      <c r="K107" s="541"/>
      <c r="L107" s="541"/>
      <c r="M107" s="541"/>
      <c r="N107" s="541"/>
      <c r="O107" s="541"/>
      <c r="P107" s="541"/>
      <c r="Q107" s="541"/>
      <c r="R107" s="541"/>
      <c r="S107" s="541"/>
      <c r="T107" s="541"/>
      <c r="U107" s="541"/>
      <c r="V107" s="541"/>
      <c r="W107" s="541"/>
      <c r="X107" s="541"/>
      <c r="Y107" s="541"/>
      <c r="Z107" s="541"/>
      <c r="AA107" s="541"/>
      <c r="AB107" s="541"/>
      <c r="AC107" s="541"/>
      <c r="AD107" s="541"/>
      <c r="AE107" s="541"/>
      <c r="AF107" s="542">
        <f>AF106-AF105-AF104</f>
        <v>295035042117</v>
      </c>
    </row>
    <row r="109" spans="2:37" ht="21.6" customHeight="1" thickBot="1" x14ac:dyDescent="0.6">
      <c r="B109" s="196" t="s">
        <v>728</v>
      </c>
      <c r="C109" s="196" t="s">
        <v>931</v>
      </c>
      <c r="D109" s="249" t="s">
        <v>2056</v>
      </c>
      <c r="E109" s="40"/>
      <c r="F109" s="36"/>
      <c r="G109" s="36"/>
      <c r="H109" s="36"/>
      <c r="I109" s="36"/>
      <c r="J109" s="36"/>
      <c r="K109" s="36"/>
      <c r="L109" s="36"/>
      <c r="M109" s="36"/>
      <c r="N109" s="36"/>
      <c r="O109" s="36"/>
      <c r="P109" s="36">
        <v>550000000</v>
      </c>
      <c r="Q109" s="37">
        <f>SUM(F109:P109)</f>
        <v>550000000</v>
      </c>
      <c r="R109" s="240">
        <f t="shared" ref="R109" si="23">IF(Q109&gt;S109,0,S109-Q109)</f>
        <v>0</v>
      </c>
      <c r="S109" s="240">
        <f>E109</f>
        <v>0</v>
      </c>
      <c r="T109" s="33">
        <v>0</v>
      </c>
      <c r="U109" s="33">
        <v>0</v>
      </c>
      <c r="V109" s="33">
        <v>0.94</v>
      </c>
      <c r="W109" s="33">
        <v>0.94</v>
      </c>
      <c r="X109" s="33">
        <f>1-0.12</f>
        <v>0.88</v>
      </c>
      <c r="Y109" s="33">
        <f>1-0.15</f>
        <v>0.85</v>
      </c>
      <c r="Z109" s="33">
        <f>1-0.25</f>
        <v>0.75</v>
      </c>
      <c r="AA109" s="33">
        <f>1-0.15</f>
        <v>0.85</v>
      </c>
      <c r="AB109" s="33">
        <f>1-0.25</f>
        <v>0.75</v>
      </c>
      <c r="AC109" s="33">
        <f>1-0.15</f>
        <v>0.85</v>
      </c>
      <c r="AD109" s="33">
        <f>1-0.3</f>
        <v>0.7</v>
      </c>
      <c r="AE109" s="255">
        <f>IF(S109&gt;Q109,(Q109*0.7),S109*0.7)</f>
        <v>0</v>
      </c>
      <c r="AF109" s="523">
        <f>IF(F109&gt;0,S109-F109,E109-AE109)</f>
        <v>0</v>
      </c>
      <c r="AG109" s="527">
        <v>100</v>
      </c>
      <c r="AH109" s="73">
        <f>(AF109*AG109)/100</f>
        <v>0</v>
      </c>
      <c r="AJ109" s="453">
        <v>0</v>
      </c>
      <c r="AK109" s="454">
        <f>AJ109-E109</f>
        <v>0</v>
      </c>
    </row>
    <row r="110" spans="2:37" ht="21.6" customHeight="1" x14ac:dyDescent="0.55000000000000004">
      <c r="B110" s="196" t="s">
        <v>729</v>
      </c>
      <c r="C110" s="196" t="s">
        <v>932</v>
      </c>
      <c r="D110" s="249" t="s">
        <v>2004</v>
      </c>
      <c r="E110" s="40">
        <f>106871476+594426835198</f>
        <v>594533706674</v>
      </c>
      <c r="F110" s="36"/>
      <c r="G110" s="36"/>
      <c r="H110" s="36"/>
      <c r="I110" s="36"/>
      <c r="J110" s="36"/>
      <c r="K110" s="36"/>
      <c r="L110" s="36"/>
      <c r="M110" s="36"/>
      <c r="N110" s="36"/>
      <c r="O110" s="36"/>
      <c r="P110" s="36"/>
      <c r="Q110" s="37"/>
      <c r="R110" s="240"/>
      <c r="S110" s="240"/>
      <c r="T110" s="33"/>
      <c r="U110" s="33"/>
      <c r="V110" s="33"/>
      <c r="W110" s="33"/>
      <c r="X110" s="33"/>
      <c r="Y110" s="33"/>
      <c r="Z110" s="33"/>
      <c r="AA110" s="33"/>
      <c r="AB110" s="33"/>
      <c r="AC110" s="33"/>
      <c r="AD110" s="33"/>
      <c r="AE110" s="255">
        <v>536250000</v>
      </c>
      <c r="AF110" s="523">
        <f>22041729+594426835198</f>
        <v>594448876927</v>
      </c>
      <c r="AG110" s="522">
        <v>100</v>
      </c>
      <c r="AH110" s="117">
        <f t="shared" ref="AH110" si="24">(AF110*AG110)/100</f>
        <v>594448876927</v>
      </c>
      <c r="AJ110" s="453">
        <v>594533706674</v>
      </c>
      <c r="AK110" s="454">
        <f>AJ110-E110</f>
        <v>0</v>
      </c>
    </row>
    <row r="111" spans="2:37" ht="21.6" customHeight="1" x14ac:dyDescent="0.55000000000000004">
      <c r="B111" s="196" t="s">
        <v>121</v>
      </c>
      <c r="C111" s="196" t="s">
        <v>121</v>
      </c>
      <c r="D111" s="249" t="s">
        <v>2102</v>
      </c>
      <c r="E111" s="40">
        <f>26053141+153936120043</f>
        <v>153962173184</v>
      </c>
      <c r="F111" s="36"/>
      <c r="G111" s="36"/>
      <c r="H111" s="36"/>
      <c r="I111" s="36"/>
      <c r="J111" s="36"/>
      <c r="K111" s="36"/>
      <c r="L111" s="36"/>
      <c r="M111" s="36"/>
      <c r="N111" s="36"/>
      <c r="O111" s="36"/>
      <c r="P111" s="36"/>
      <c r="Q111" s="37"/>
      <c r="R111" s="37"/>
      <c r="S111" s="240"/>
      <c r="T111" s="33"/>
      <c r="U111" s="33"/>
      <c r="V111" s="33"/>
      <c r="W111" s="33"/>
      <c r="X111" s="33"/>
      <c r="Y111" s="33"/>
      <c r="Z111" s="33"/>
      <c r="AA111" s="33"/>
      <c r="AB111" s="33"/>
      <c r="AC111" s="33"/>
      <c r="AD111" s="33"/>
      <c r="AE111" s="241"/>
      <c r="AF111" s="523">
        <f>E111</f>
        <v>153962173184</v>
      </c>
      <c r="AH111" s="236"/>
      <c r="AJ111" s="453">
        <v>153962173184</v>
      </c>
      <c r="AK111" s="454">
        <f>AJ111-E111</f>
        <v>0</v>
      </c>
    </row>
    <row r="112" spans="2:37" ht="21.6" customHeight="1" x14ac:dyDescent="0.55000000000000004">
      <c r="B112" s="196" t="s">
        <v>165</v>
      </c>
      <c r="C112" s="196" t="s">
        <v>165</v>
      </c>
      <c r="D112" s="249" t="s">
        <v>977</v>
      </c>
      <c r="E112" s="40">
        <f>3979899+89486331695</f>
        <v>89490311594</v>
      </c>
      <c r="F112" s="36"/>
      <c r="G112" s="36"/>
      <c r="H112" s="36"/>
      <c r="I112" s="36"/>
      <c r="J112" s="36"/>
      <c r="K112" s="36"/>
      <c r="L112" s="36"/>
      <c r="M112" s="36"/>
      <c r="N112" s="36"/>
      <c r="O112" s="36"/>
      <c r="P112" s="36"/>
      <c r="Q112" s="37"/>
      <c r="R112" s="37"/>
      <c r="S112" s="240"/>
      <c r="T112" s="33"/>
      <c r="U112" s="33"/>
      <c r="V112" s="33"/>
      <c r="W112" s="33"/>
      <c r="X112" s="33"/>
      <c r="Y112" s="33"/>
      <c r="Z112" s="33"/>
      <c r="AA112" s="33"/>
      <c r="AB112" s="33"/>
      <c r="AC112" s="33"/>
      <c r="AD112" s="33"/>
      <c r="AE112" s="241"/>
      <c r="AF112" s="523">
        <f t="shared" ref="AF112:AF113" si="25">E112</f>
        <v>89490311594</v>
      </c>
      <c r="AH112" s="236"/>
      <c r="AJ112" s="453">
        <v>89490311594</v>
      </c>
      <c r="AK112" s="454">
        <f>AJ112-E112</f>
        <v>0</v>
      </c>
    </row>
    <row r="113" spans="2:37" ht="21.6" customHeight="1" x14ac:dyDescent="0.55000000000000004">
      <c r="B113" s="196" t="s">
        <v>934</v>
      </c>
      <c r="C113" s="196" t="s">
        <v>934</v>
      </c>
      <c r="D113" s="249" t="s">
        <v>2101</v>
      </c>
      <c r="E113" s="40">
        <v>-13567996539.856056</v>
      </c>
      <c r="F113" s="36"/>
      <c r="G113" s="36"/>
      <c r="H113" s="36"/>
      <c r="I113" s="36"/>
      <c r="J113" s="36"/>
      <c r="K113" s="36"/>
      <c r="L113" s="36"/>
      <c r="M113" s="36"/>
      <c r="N113" s="36"/>
      <c r="O113" s="36"/>
      <c r="P113" s="36"/>
      <c r="Q113" s="37"/>
      <c r="R113" s="37"/>
      <c r="S113" s="240"/>
      <c r="T113" s="33"/>
      <c r="U113" s="33"/>
      <c r="V113" s="33"/>
      <c r="W113" s="33"/>
      <c r="X113" s="33"/>
      <c r="Y113" s="33"/>
      <c r="Z113" s="33"/>
      <c r="AA113" s="33"/>
      <c r="AB113" s="33"/>
      <c r="AC113" s="33"/>
      <c r="AD113" s="33"/>
      <c r="AE113" s="241"/>
      <c r="AF113" s="523">
        <f t="shared" si="25"/>
        <v>-13567996539.856056</v>
      </c>
      <c r="AH113" s="236"/>
      <c r="AJ113" s="453">
        <v>-13567996539.856056</v>
      </c>
      <c r="AK113" s="454">
        <f>AJ113-E113</f>
        <v>0</v>
      </c>
    </row>
    <row r="114" spans="2:37" ht="21.6" customHeight="1" x14ac:dyDescent="0.55000000000000004">
      <c r="B114" s="196" t="s">
        <v>936</v>
      </c>
      <c r="C114" s="196" t="s">
        <v>936</v>
      </c>
      <c r="D114" s="249" t="s">
        <v>2100</v>
      </c>
      <c r="E114" s="40"/>
      <c r="F114" s="36"/>
      <c r="G114" s="36"/>
      <c r="H114" s="36"/>
      <c r="I114" s="36"/>
      <c r="J114" s="36"/>
      <c r="K114" s="36"/>
      <c r="L114" s="36"/>
      <c r="M114" s="36"/>
      <c r="N114" s="36"/>
      <c r="O114" s="36"/>
      <c r="P114" s="36"/>
      <c r="Q114" s="37"/>
      <c r="R114" s="37"/>
      <c r="S114" s="240"/>
      <c r="T114" s="33"/>
      <c r="U114" s="33"/>
      <c r="V114" s="33"/>
      <c r="W114" s="33"/>
      <c r="X114" s="33"/>
      <c r="Y114" s="33"/>
      <c r="Z114" s="33"/>
      <c r="AA114" s="33"/>
      <c r="AB114" s="33"/>
      <c r="AC114" s="33"/>
      <c r="AD114" s="33"/>
      <c r="AE114" s="241"/>
      <c r="AF114" s="524"/>
      <c r="AH114" s="236"/>
      <c r="AJ114" s="453"/>
      <c r="AK114" s="454"/>
    </row>
    <row r="115" spans="2:37" ht="21.6" customHeight="1" x14ac:dyDescent="0.55000000000000004">
      <c r="B115" s="196" t="s">
        <v>938</v>
      </c>
      <c r="C115" s="196" t="s">
        <v>938</v>
      </c>
      <c r="D115" s="249" t="s">
        <v>978</v>
      </c>
      <c r="E115" s="40"/>
      <c r="F115" s="36"/>
      <c r="G115" s="36"/>
      <c r="H115" s="36"/>
      <c r="I115" s="36"/>
      <c r="J115" s="36"/>
      <c r="K115" s="36"/>
      <c r="L115" s="36"/>
      <c r="M115" s="36"/>
      <c r="N115" s="36"/>
      <c r="O115" s="36"/>
      <c r="P115" s="36"/>
      <c r="Q115" s="37"/>
      <c r="R115" s="37"/>
      <c r="S115" s="240"/>
      <c r="T115" s="33"/>
      <c r="U115" s="33"/>
      <c r="V115" s="33"/>
      <c r="W115" s="33"/>
      <c r="X115" s="33"/>
      <c r="Y115" s="33"/>
      <c r="Z115" s="33"/>
      <c r="AA115" s="33"/>
      <c r="AB115" s="33"/>
      <c r="AC115" s="33"/>
      <c r="AD115" s="33"/>
      <c r="AE115" s="241"/>
      <c r="AF115" s="524"/>
      <c r="AH115" s="236"/>
      <c r="AJ115" s="453"/>
      <c r="AK115" s="454"/>
    </row>
    <row r="116" spans="2:37" ht="21.6" customHeight="1" x14ac:dyDescent="0.55000000000000004">
      <c r="B116" s="196" t="s">
        <v>940</v>
      </c>
      <c r="C116" s="196" t="s">
        <v>940</v>
      </c>
      <c r="D116" s="249" t="s">
        <v>979</v>
      </c>
      <c r="E116" s="40"/>
      <c r="F116" s="36"/>
      <c r="G116" s="36"/>
      <c r="H116" s="36"/>
      <c r="I116" s="36"/>
      <c r="J116" s="36"/>
      <c r="K116" s="36"/>
      <c r="L116" s="36"/>
      <c r="M116" s="36"/>
      <c r="N116" s="36"/>
      <c r="O116" s="36"/>
      <c r="P116" s="36"/>
      <c r="Q116" s="37"/>
      <c r="R116" s="37"/>
      <c r="S116" s="240"/>
      <c r="T116" s="33"/>
      <c r="U116" s="33"/>
      <c r="V116" s="33"/>
      <c r="W116" s="33"/>
      <c r="X116" s="33"/>
      <c r="Y116" s="33"/>
      <c r="Z116" s="33"/>
      <c r="AA116" s="33"/>
      <c r="AB116" s="33"/>
      <c r="AC116" s="33"/>
      <c r="AD116" s="33"/>
      <c r="AE116" s="241"/>
      <c r="AF116" s="524"/>
      <c r="AH116" s="236"/>
      <c r="AJ116" s="453"/>
      <c r="AK116" s="454"/>
    </row>
    <row r="117" spans="2:37" ht="21.6" customHeight="1" x14ac:dyDescent="0.55000000000000004">
      <c r="B117" s="196" t="s">
        <v>122</v>
      </c>
      <c r="C117" s="196" t="s">
        <v>122</v>
      </c>
      <c r="D117" s="197" t="s">
        <v>980</v>
      </c>
      <c r="E117" s="40"/>
      <c r="F117" s="36"/>
      <c r="G117" s="36"/>
      <c r="H117" s="36"/>
      <c r="I117" s="36"/>
      <c r="J117" s="36"/>
      <c r="K117" s="36"/>
      <c r="L117" s="36"/>
      <c r="M117" s="36"/>
      <c r="N117" s="36"/>
      <c r="O117" s="36"/>
      <c r="P117" s="36"/>
      <c r="Q117" s="37"/>
      <c r="R117" s="37"/>
      <c r="S117" s="240"/>
      <c r="T117" s="33"/>
      <c r="U117" s="33"/>
      <c r="V117" s="33"/>
      <c r="W117" s="33"/>
      <c r="X117" s="33"/>
      <c r="Y117" s="33"/>
      <c r="Z117" s="33"/>
      <c r="AA117" s="33"/>
      <c r="AB117" s="33"/>
      <c r="AC117" s="33"/>
      <c r="AD117" s="33"/>
      <c r="AE117" s="241"/>
      <c r="AF117" s="524"/>
      <c r="AH117" s="236"/>
      <c r="AJ117" s="453"/>
      <c r="AK117" s="453"/>
    </row>
    <row r="118" spans="2:37" ht="21.6" customHeight="1" thickBot="1" x14ac:dyDescent="0.6">
      <c r="B118" s="196" t="s">
        <v>149</v>
      </c>
      <c r="C118" s="196" t="s">
        <v>149</v>
      </c>
      <c r="D118" s="197" t="s">
        <v>2055</v>
      </c>
      <c r="E118" s="40">
        <f>-(E109+E110+E111+E112+E113+E114+E115+E116)*20%</f>
        <v>-164883638982.4288</v>
      </c>
      <c r="F118" s="36"/>
      <c r="G118" s="36"/>
      <c r="H118" s="36"/>
      <c r="I118" s="36"/>
      <c r="J118" s="36"/>
      <c r="K118" s="36"/>
      <c r="L118" s="36"/>
      <c r="M118" s="36"/>
      <c r="N118" s="36"/>
      <c r="O118" s="36"/>
      <c r="P118" s="36"/>
      <c r="Q118" s="37"/>
      <c r="R118" s="37"/>
      <c r="S118" s="37"/>
      <c r="T118" s="525"/>
      <c r="U118" s="525"/>
      <c r="V118" s="525"/>
      <c r="W118" s="525"/>
      <c r="X118" s="525"/>
      <c r="Y118" s="525"/>
      <c r="Z118" s="525"/>
      <c r="AA118" s="525"/>
      <c r="AB118" s="525"/>
      <c r="AC118" s="525"/>
      <c r="AD118" s="525"/>
      <c r="AE118" s="526"/>
      <c r="AF118" s="523">
        <f>-(AF109+AF110+AF111+AF112+AF113+AF114+AF115+AF116)*20%</f>
        <v>-164866673033.02881</v>
      </c>
      <c r="AH118" s="237"/>
      <c r="AJ118" s="453"/>
      <c r="AK118" s="453"/>
    </row>
    <row r="119" spans="2:37" ht="35.450000000000003" customHeight="1" thickBot="1" x14ac:dyDescent="0.4">
      <c r="B119" s="537" t="s">
        <v>237</v>
      </c>
      <c r="C119" s="538" t="s">
        <v>237</v>
      </c>
      <c r="D119" s="539" t="s">
        <v>981</v>
      </c>
      <c r="E119" s="540">
        <f>SUM(E109:E118)</f>
        <v>659534555929.71509</v>
      </c>
      <c r="F119" s="541"/>
      <c r="G119" s="541"/>
      <c r="H119" s="541"/>
      <c r="I119" s="541"/>
      <c r="J119" s="541"/>
      <c r="K119" s="541"/>
      <c r="L119" s="541"/>
      <c r="M119" s="541"/>
      <c r="N119" s="541"/>
      <c r="O119" s="541"/>
      <c r="P119" s="541"/>
      <c r="Q119" s="541"/>
      <c r="R119" s="541"/>
      <c r="S119" s="541"/>
      <c r="T119" s="541"/>
      <c r="U119" s="541"/>
      <c r="V119" s="541"/>
      <c r="W119" s="541"/>
      <c r="X119" s="541"/>
      <c r="Y119" s="541"/>
      <c r="Z119" s="541"/>
      <c r="AA119" s="541"/>
      <c r="AB119" s="541"/>
      <c r="AC119" s="541"/>
      <c r="AD119" s="541"/>
      <c r="AE119" s="541"/>
      <c r="AF119" s="542">
        <f>SUM(AF109:AF118)</f>
        <v>659466692132.11511</v>
      </c>
      <c r="AH119" s="117">
        <f>SUM(AH109:AH118)</f>
        <v>594448876927</v>
      </c>
      <c r="AJ119" s="453">
        <f>SUM(AJ109:AJ118)</f>
        <v>824418194912.14392</v>
      </c>
      <c r="AK119" s="453">
        <f>SUM(AK109:AK118)</f>
        <v>0</v>
      </c>
    </row>
    <row r="120" spans="2:37" ht="21.75" thickBot="1" x14ac:dyDescent="0.25">
      <c r="B120" s="537" t="s">
        <v>237</v>
      </c>
      <c r="C120" s="538" t="s">
        <v>237</v>
      </c>
      <c r="D120" s="539" t="s">
        <v>2054</v>
      </c>
      <c r="E120" s="540">
        <f>E119-E118-E117</f>
        <v>824418194912.14392</v>
      </c>
      <c r="F120" s="541"/>
      <c r="G120" s="541"/>
      <c r="H120" s="541"/>
      <c r="I120" s="541"/>
      <c r="J120" s="541"/>
      <c r="K120" s="541"/>
      <c r="L120" s="541"/>
      <c r="M120" s="541"/>
      <c r="N120" s="541"/>
      <c r="O120" s="541"/>
      <c r="P120" s="541"/>
      <c r="Q120" s="541"/>
      <c r="R120" s="541"/>
      <c r="S120" s="541"/>
      <c r="T120" s="541"/>
      <c r="U120" s="541"/>
      <c r="V120" s="541"/>
      <c r="W120" s="541"/>
      <c r="X120" s="541"/>
      <c r="Y120" s="541"/>
      <c r="Z120" s="541"/>
      <c r="AA120" s="541"/>
      <c r="AB120" s="541"/>
      <c r="AC120" s="541"/>
      <c r="AD120" s="541"/>
      <c r="AE120" s="541"/>
      <c r="AF120" s="542">
        <f>AF119-AF118-AF117</f>
        <v>824333365165.14392</v>
      </c>
    </row>
    <row r="122" spans="2:37" ht="21.6" customHeight="1" thickBot="1" x14ac:dyDescent="0.6">
      <c r="B122" s="196" t="s">
        <v>719</v>
      </c>
      <c r="C122" s="196" t="s">
        <v>931</v>
      </c>
      <c r="D122" s="249" t="s">
        <v>2103</v>
      </c>
      <c r="E122" s="40"/>
      <c r="F122" s="36"/>
      <c r="G122" s="36"/>
      <c r="H122" s="36"/>
      <c r="I122" s="36"/>
      <c r="J122" s="36"/>
      <c r="K122" s="36"/>
      <c r="L122" s="36"/>
      <c r="M122" s="36"/>
      <c r="N122" s="36"/>
      <c r="O122" s="36"/>
      <c r="P122" s="36"/>
      <c r="Q122" s="37">
        <f>SUM(F122:P122)</f>
        <v>0</v>
      </c>
      <c r="R122" s="240">
        <f t="shared" ref="R122:R123" si="26">IF(Q122&gt;S122,0,S122-Q122)</f>
        <v>0</v>
      </c>
      <c r="S122" s="240">
        <f>E122</f>
        <v>0</v>
      </c>
      <c r="T122" s="33">
        <v>0</v>
      </c>
      <c r="U122" s="33">
        <v>0</v>
      </c>
      <c r="V122" s="33">
        <v>0.94</v>
      </c>
      <c r="W122" s="33">
        <v>0.94</v>
      </c>
      <c r="X122" s="33">
        <f>1-0.12</f>
        <v>0.88</v>
      </c>
      <c r="Y122" s="33">
        <f>1-0.15</f>
        <v>0.85</v>
      </c>
      <c r="Z122" s="33">
        <f>1-0.25</f>
        <v>0.75</v>
      </c>
      <c r="AA122" s="33">
        <f>1-0.15</f>
        <v>0.85</v>
      </c>
      <c r="AB122" s="33">
        <f>1-0.25</f>
        <v>0.75</v>
      </c>
      <c r="AC122" s="33">
        <f>1-0.15</f>
        <v>0.85</v>
      </c>
      <c r="AD122" s="33">
        <f>1-0.3</f>
        <v>0.7</v>
      </c>
      <c r="AE122" s="255">
        <f>IF(S122&gt;Q122,(Q122*0.7),S122*0.7)</f>
        <v>0</v>
      </c>
      <c r="AF122" s="523">
        <f>IF(F122&gt;0,S122-F122,E122-AE122)</f>
        <v>0</v>
      </c>
      <c r="AG122" s="527">
        <v>100</v>
      </c>
      <c r="AH122" s="73">
        <f>(AF122*AG122)/100</f>
        <v>0</v>
      </c>
      <c r="AJ122" s="453"/>
      <c r="AK122" s="454">
        <f>AJ122-E122</f>
        <v>0</v>
      </c>
    </row>
    <row r="123" spans="2:37" ht="21.6" customHeight="1" x14ac:dyDescent="0.55000000000000004">
      <c r="B123" s="196" t="s">
        <v>720</v>
      </c>
      <c r="C123" s="196" t="s">
        <v>932</v>
      </c>
      <c r="D123" s="249" t="s">
        <v>2105</v>
      </c>
      <c r="E123" s="40"/>
      <c r="F123" s="36"/>
      <c r="G123" s="36"/>
      <c r="H123" s="36"/>
      <c r="I123" s="36"/>
      <c r="J123" s="36"/>
      <c r="K123" s="36"/>
      <c r="L123" s="36"/>
      <c r="M123" s="36"/>
      <c r="N123" s="36"/>
      <c r="O123" s="36"/>
      <c r="P123" s="36"/>
      <c r="Q123" s="37">
        <f t="shared" ref="Q123" si="27">SUM(F123:P123)</f>
        <v>0</v>
      </c>
      <c r="R123" s="240">
        <f t="shared" si="26"/>
        <v>0</v>
      </c>
      <c r="S123" s="240">
        <f t="shared" ref="S123" si="28">E123</f>
        <v>0</v>
      </c>
      <c r="T123" s="33">
        <v>0</v>
      </c>
      <c r="U123" s="33">
        <v>0</v>
      </c>
      <c r="V123" s="33">
        <v>0.94</v>
      </c>
      <c r="W123" s="33">
        <v>0.94</v>
      </c>
      <c r="X123" s="33">
        <f t="shared" ref="X123" si="29">1-0.12</f>
        <v>0.88</v>
      </c>
      <c r="Y123" s="33">
        <f t="shared" ref="Y123" si="30">1-0.15</f>
        <v>0.85</v>
      </c>
      <c r="Z123" s="33">
        <f t="shared" ref="Z123" si="31">1-0.25</f>
        <v>0.75</v>
      </c>
      <c r="AA123" s="33">
        <f t="shared" ref="AA123" si="32">1-0.15</f>
        <v>0.85</v>
      </c>
      <c r="AB123" s="33">
        <f t="shared" ref="AB123" si="33">1-0.25</f>
        <v>0.75</v>
      </c>
      <c r="AC123" s="33">
        <f t="shared" ref="AC123" si="34">1-0.15</f>
        <v>0.85</v>
      </c>
      <c r="AD123" s="33">
        <f t="shared" ref="AD123" si="35">1-0.3</f>
        <v>0.7</v>
      </c>
      <c r="AE123" s="255">
        <f>IF(S123&gt;Q123,(Q123*0.88),S123*0.88)</f>
        <v>0</v>
      </c>
      <c r="AF123" s="523">
        <f>IF(F123&gt;0,S123-F123,E123-AE123)</f>
        <v>0</v>
      </c>
      <c r="AG123" s="522">
        <v>100</v>
      </c>
      <c r="AH123" s="117">
        <f t="shared" ref="AH123" si="36">(AF123*AG123)/100</f>
        <v>0</v>
      </c>
      <c r="AJ123" s="453"/>
      <c r="AK123" s="454">
        <f>AJ123-E123</f>
        <v>0</v>
      </c>
    </row>
    <row r="124" spans="2:37" ht="21.6" customHeight="1" x14ac:dyDescent="0.55000000000000004">
      <c r="B124" s="196" t="s">
        <v>121</v>
      </c>
      <c r="C124" s="196" t="s">
        <v>121</v>
      </c>
      <c r="D124" s="249" t="s">
        <v>2104</v>
      </c>
      <c r="E124" s="40"/>
      <c r="F124" s="36"/>
      <c r="G124" s="36"/>
      <c r="H124" s="36"/>
      <c r="I124" s="36"/>
      <c r="J124" s="36"/>
      <c r="K124" s="36"/>
      <c r="L124" s="36"/>
      <c r="M124" s="36"/>
      <c r="N124" s="36"/>
      <c r="O124" s="36"/>
      <c r="P124" s="36"/>
      <c r="Q124" s="37"/>
      <c r="R124" s="37"/>
      <c r="S124" s="240"/>
      <c r="T124" s="33"/>
      <c r="U124" s="33"/>
      <c r="V124" s="33"/>
      <c r="W124" s="33"/>
      <c r="X124" s="33"/>
      <c r="Y124" s="33"/>
      <c r="Z124" s="33"/>
      <c r="AA124" s="33"/>
      <c r="AB124" s="33"/>
      <c r="AC124" s="33"/>
      <c r="AD124" s="33"/>
      <c r="AE124" s="241"/>
      <c r="AF124" s="528">
        <f>E124</f>
        <v>0</v>
      </c>
      <c r="AH124" s="236"/>
      <c r="AJ124" s="453"/>
      <c r="AK124" s="454">
        <f>AJ124-E124</f>
        <v>0</v>
      </c>
    </row>
    <row r="125" spans="2:37" ht="21.6" customHeight="1" x14ac:dyDescent="0.55000000000000004">
      <c r="B125" s="196" t="s">
        <v>165</v>
      </c>
      <c r="C125" s="196" t="s">
        <v>165</v>
      </c>
      <c r="D125" s="249" t="s">
        <v>982</v>
      </c>
      <c r="E125" s="40"/>
      <c r="F125" s="36"/>
      <c r="G125" s="36"/>
      <c r="H125" s="36"/>
      <c r="I125" s="36"/>
      <c r="J125" s="36"/>
      <c r="K125" s="36"/>
      <c r="L125" s="36"/>
      <c r="M125" s="36"/>
      <c r="N125" s="36"/>
      <c r="O125" s="36"/>
      <c r="P125" s="36"/>
      <c r="Q125" s="37"/>
      <c r="R125" s="37"/>
      <c r="S125" s="240"/>
      <c r="T125" s="33"/>
      <c r="U125" s="33"/>
      <c r="V125" s="33"/>
      <c r="W125" s="33"/>
      <c r="X125" s="33"/>
      <c r="Y125" s="33"/>
      <c r="Z125" s="33"/>
      <c r="AA125" s="33"/>
      <c r="AB125" s="33"/>
      <c r="AC125" s="33"/>
      <c r="AD125" s="33"/>
      <c r="AE125" s="241"/>
      <c r="AF125" s="524"/>
      <c r="AH125" s="236"/>
      <c r="AJ125" s="453"/>
      <c r="AK125" s="454">
        <f>AJ125-E125</f>
        <v>0</v>
      </c>
    </row>
    <row r="126" spans="2:37" ht="21.6" customHeight="1" x14ac:dyDescent="0.55000000000000004">
      <c r="B126" s="196" t="s">
        <v>934</v>
      </c>
      <c r="C126" s="196" t="s">
        <v>934</v>
      </c>
      <c r="D126" s="249" t="s">
        <v>2107</v>
      </c>
      <c r="E126" s="40"/>
      <c r="F126" s="36"/>
      <c r="G126" s="36"/>
      <c r="H126" s="36"/>
      <c r="I126" s="36"/>
      <c r="J126" s="36"/>
      <c r="K126" s="36"/>
      <c r="L126" s="36"/>
      <c r="M126" s="36"/>
      <c r="N126" s="36"/>
      <c r="O126" s="36"/>
      <c r="P126" s="36"/>
      <c r="Q126" s="37"/>
      <c r="R126" s="37"/>
      <c r="S126" s="240"/>
      <c r="T126" s="33"/>
      <c r="U126" s="33"/>
      <c r="V126" s="33"/>
      <c r="W126" s="33"/>
      <c r="X126" s="33"/>
      <c r="Y126" s="33"/>
      <c r="Z126" s="33"/>
      <c r="AA126" s="33"/>
      <c r="AB126" s="33"/>
      <c r="AC126" s="33"/>
      <c r="AD126" s="33"/>
      <c r="AE126" s="241"/>
      <c r="AF126" s="524"/>
      <c r="AH126" s="236"/>
      <c r="AJ126" s="453"/>
      <c r="AK126" s="454"/>
    </row>
    <row r="127" spans="2:37" ht="21.6" customHeight="1" x14ac:dyDescent="0.55000000000000004">
      <c r="B127" s="196" t="s">
        <v>936</v>
      </c>
      <c r="C127" s="196" t="s">
        <v>936</v>
      </c>
      <c r="D127" s="249" t="s">
        <v>2106</v>
      </c>
      <c r="E127" s="40"/>
      <c r="F127" s="36"/>
      <c r="G127" s="36"/>
      <c r="H127" s="36"/>
      <c r="I127" s="36"/>
      <c r="J127" s="36"/>
      <c r="K127" s="36"/>
      <c r="L127" s="36"/>
      <c r="M127" s="36"/>
      <c r="N127" s="36"/>
      <c r="O127" s="36"/>
      <c r="P127" s="36"/>
      <c r="Q127" s="37"/>
      <c r="R127" s="37"/>
      <c r="S127" s="240"/>
      <c r="T127" s="33"/>
      <c r="U127" s="33"/>
      <c r="V127" s="33"/>
      <c r="W127" s="33"/>
      <c r="X127" s="33"/>
      <c r="Y127" s="33"/>
      <c r="Z127" s="33"/>
      <c r="AA127" s="33"/>
      <c r="AB127" s="33"/>
      <c r="AC127" s="33"/>
      <c r="AD127" s="33"/>
      <c r="AE127" s="241"/>
      <c r="AF127" s="524"/>
      <c r="AH127" s="236"/>
      <c r="AJ127" s="453"/>
      <c r="AK127" s="454"/>
    </row>
    <row r="128" spans="2:37" ht="21.6" customHeight="1" x14ac:dyDescent="0.55000000000000004">
      <c r="B128" s="196" t="s">
        <v>938</v>
      </c>
      <c r="C128" s="196" t="s">
        <v>938</v>
      </c>
      <c r="D128" s="249" t="s">
        <v>983</v>
      </c>
      <c r="E128" s="40"/>
      <c r="F128" s="36"/>
      <c r="G128" s="36"/>
      <c r="H128" s="36"/>
      <c r="I128" s="36"/>
      <c r="J128" s="36"/>
      <c r="K128" s="36"/>
      <c r="L128" s="36"/>
      <c r="M128" s="36"/>
      <c r="N128" s="36"/>
      <c r="O128" s="36"/>
      <c r="P128" s="36"/>
      <c r="Q128" s="37"/>
      <c r="R128" s="37"/>
      <c r="S128" s="240"/>
      <c r="T128" s="33"/>
      <c r="U128" s="33"/>
      <c r="V128" s="33"/>
      <c r="W128" s="33"/>
      <c r="X128" s="33"/>
      <c r="Y128" s="33"/>
      <c r="Z128" s="33"/>
      <c r="AA128" s="33"/>
      <c r="AB128" s="33"/>
      <c r="AC128" s="33"/>
      <c r="AD128" s="33"/>
      <c r="AE128" s="241"/>
      <c r="AF128" s="524"/>
      <c r="AH128" s="236"/>
      <c r="AJ128" s="453"/>
      <c r="AK128" s="454"/>
    </row>
    <row r="129" spans="2:37" ht="21.6" customHeight="1" x14ac:dyDescent="0.55000000000000004">
      <c r="B129" s="196" t="s">
        <v>940</v>
      </c>
      <c r="C129" s="196" t="s">
        <v>940</v>
      </c>
      <c r="D129" s="249" t="s">
        <v>984</v>
      </c>
      <c r="E129" s="40"/>
      <c r="F129" s="36"/>
      <c r="G129" s="36"/>
      <c r="H129" s="36"/>
      <c r="I129" s="36"/>
      <c r="J129" s="36"/>
      <c r="K129" s="36"/>
      <c r="L129" s="36"/>
      <c r="M129" s="36"/>
      <c r="N129" s="36"/>
      <c r="O129" s="36"/>
      <c r="P129" s="36"/>
      <c r="Q129" s="37"/>
      <c r="R129" s="37"/>
      <c r="S129" s="240"/>
      <c r="T129" s="33"/>
      <c r="U129" s="33"/>
      <c r="V129" s="33"/>
      <c r="W129" s="33"/>
      <c r="X129" s="33"/>
      <c r="Y129" s="33"/>
      <c r="Z129" s="33"/>
      <c r="AA129" s="33"/>
      <c r="AB129" s="33"/>
      <c r="AC129" s="33"/>
      <c r="AD129" s="33"/>
      <c r="AE129" s="241"/>
      <c r="AF129" s="524"/>
      <c r="AH129" s="236"/>
      <c r="AJ129" s="453"/>
      <c r="AK129" s="454"/>
    </row>
    <row r="130" spans="2:37" ht="21.6" customHeight="1" x14ac:dyDescent="0.55000000000000004">
      <c r="B130" s="196" t="s">
        <v>122</v>
      </c>
      <c r="C130" s="196" t="s">
        <v>122</v>
      </c>
      <c r="D130" s="197" t="s">
        <v>985</v>
      </c>
      <c r="E130" s="40"/>
      <c r="F130" s="36"/>
      <c r="G130" s="36"/>
      <c r="H130" s="36"/>
      <c r="I130" s="36"/>
      <c r="J130" s="36"/>
      <c r="K130" s="36"/>
      <c r="L130" s="36"/>
      <c r="M130" s="36"/>
      <c r="N130" s="36"/>
      <c r="O130" s="36"/>
      <c r="P130" s="36"/>
      <c r="Q130" s="37"/>
      <c r="R130" s="37"/>
      <c r="S130" s="240"/>
      <c r="T130" s="33"/>
      <c r="U130" s="33"/>
      <c r="V130" s="33"/>
      <c r="W130" s="33"/>
      <c r="X130" s="33"/>
      <c r="Y130" s="33"/>
      <c r="Z130" s="33"/>
      <c r="AA130" s="33"/>
      <c r="AB130" s="33"/>
      <c r="AC130" s="33"/>
      <c r="AD130" s="33"/>
      <c r="AE130" s="241"/>
      <c r="AF130" s="524"/>
      <c r="AH130" s="236"/>
      <c r="AJ130" s="453"/>
      <c r="AK130" s="453"/>
    </row>
    <row r="131" spans="2:37" ht="21.6" customHeight="1" thickBot="1" x14ac:dyDescent="0.6">
      <c r="B131" s="196" t="s">
        <v>149</v>
      </c>
      <c r="C131" s="196" t="s">
        <v>149</v>
      </c>
      <c r="D131" s="197" t="s">
        <v>986</v>
      </c>
      <c r="E131" s="40">
        <f>-(E122+E123+E124+E125)*10%</f>
        <v>0</v>
      </c>
      <c r="F131" s="36"/>
      <c r="G131" s="36"/>
      <c r="H131" s="36"/>
      <c r="I131" s="36"/>
      <c r="J131" s="36"/>
      <c r="K131" s="36"/>
      <c r="L131" s="36"/>
      <c r="M131" s="36"/>
      <c r="N131" s="36"/>
      <c r="O131" s="36"/>
      <c r="P131" s="36"/>
      <c r="Q131" s="37"/>
      <c r="R131" s="37"/>
      <c r="S131" s="37"/>
      <c r="T131" s="525"/>
      <c r="U131" s="525"/>
      <c r="V131" s="525"/>
      <c r="W131" s="525"/>
      <c r="X131" s="525"/>
      <c r="Y131" s="525"/>
      <c r="Z131" s="525"/>
      <c r="AA131" s="525"/>
      <c r="AB131" s="525"/>
      <c r="AC131" s="525"/>
      <c r="AD131" s="525"/>
      <c r="AE131" s="526"/>
      <c r="AF131" s="523">
        <f>-(AF122+AF123+AF124+AF125)*10%</f>
        <v>0</v>
      </c>
      <c r="AH131" s="237"/>
      <c r="AJ131" s="453"/>
      <c r="AK131" s="453"/>
    </row>
    <row r="132" spans="2:37" ht="35.450000000000003" customHeight="1" thickBot="1" x14ac:dyDescent="0.4">
      <c r="B132" s="537" t="s">
        <v>237</v>
      </c>
      <c r="C132" s="538" t="s">
        <v>237</v>
      </c>
      <c r="D132" s="539" t="s">
        <v>2053</v>
      </c>
      <c r="E132" s="540">
        <f>SUM(E122:E131)</f>
        <v>0</v>
      </c>
      <c r="F132" s="541"/>
      <c r="G132" s="541"/>
      <c r="H132" s="541"/>
      <c r="I132" s="541"/>
      <c r="J132" s="541"/>
      <c r="K132" s="541"/>
      <c r="L132" s="541"/>
      <c r="M132" s="541"/>
      <c r="N132" s="541"/>
      <c r="O132" s="541"/>
      <c r="P132" s="541"/>
      <c r="Q132" s="541"/>
      <c r="R132" s="541"/>
      <c r="S132" s="541"/>
      <c r="T132" s="541"/>
      <c r="U132" s="541"/>
      <c r="V132" s="541"/>
      <c r="W132" s="541"/>
      <c r="X132" s="541"/>
      <c r="Y132" s="541"/>
      <c r="Z132" s="541"/>
      <c r="AA132" s="541"/>
      <c r="AB132" s="541"/>
      <c r="AC132" s="541"/>
      <c r="AD132" s="541"/>
      <c r="AE132" s="541"/>
      <c r="AF132" s="542">
        <f>SUM(AF122:AF131)</f>
        <v>0</v>
      </c>
      <c r="AH132" s="117">
        <f>SUM(AH122:AH131)</f>
        <v>0</v>
      </c>
      <c r="AJ132" s="453">
        <f>SUM(AJ122:AJ131)</f>
        <v>0</v>
      </c>
      <c r="AK132" s="453">
        <f>SUM(AK122:AK131)</f>
        <v>0</v>
      </c>
    </row>
    <row r="133" spans="2:37" ht="21.75" thickBot="1" x14ac:dyDescent="0.25">
      <c r="B133" s="537" t="s">
        <v>237</v>
      </c>
      <c r="C133" s="538" t="s">
        <v>237</v>
      </c>
      <c r="D133" s="539" t="s">
        <v>2052</v>
      </c>
      <c r="E133" s="540">
        <f>E132-E131-E130</f>
        <v>0</v>
      </c>
      <c r="F133" s="541"/>
      <c r="G133" s="541"/>
      <c r="H133" s="541"/>
      <c r="I133" s="541"/>
      <c r="J133" s="541"/>
      <c r="K133" s="541"/>
      <c r="L133" s="541"/>
      <c r="M133" s="541"/>
      <c r="N133" s="541"/>
      <c r="O133" s="541"/>
      <c r="P133" s="541"/>
      <c r="Q133" s="541"/>
      <c r="R133" s="541"/>
      <c r="S133" s="541"/>
      <c r="T133" s="541"/>
      <c r="U133" s="541"/>
      <c r="V133" s="541"/>
      <c r="W133" s="541"/>
      <c r="X133" s="541"/>
      <c r="Y133" s="541"/>
      <c r="Z133" s="541"/>
      <c r="AA133" s="541"/>
      <c r="AB133" s="541"/>
      <c r="AC133" s="541"/>
      <c r="AD133" s="541"/>
      <c r="AE133" s="541"/>
      <c r="AF133" s="542">
        <f>AF132-AF131-AF130</f>
        <v>0</v>
      </c>
    </row>
    <row r="135" spans="2:37" ht="21.6" customHeight="1" x14ac:dyDescent="0.55000000000000004">
      <c r="B135" s="196" t="s">
        <v>737</v>
      </c>
      <c r="C135" s="196" t="s">
        <v>931</v>
      </c>
      <c r="D135" s="249" t="s">
        <v>2114</v>
      </c>
      <c r="E135" s="40"/>
      <c r="F135" s="36"/>
      <c r="G135" s="36"/>
      <c r="H135" s="36"/>
      <c r="I135" s="36"/>
      <c r="J135" s="36"/>
      <c r="K135" s="36"/>
      <c r="L135" s="36"/>
      <c r="M135" s="36"/>
      <c r="N135" s="36"/>
      <c r="O135" s="36"/>
      <c r="P135" s="36"/>
      <c r="Q135" s="37">
        <f t="shared" ref="Q135:Q136" si="37">SUM(F135:P135)</f>
        <v>0</v>
      </c>
      <c r="R135" s="37"/>
      <c r="S135" s="240">
        <f>E135</f>
        <v>0</v>
      </c>
      <c r="T135" s="33">
        <v>0</v>
      </c>
      <c r="U135" s="33">
        <v>0</v>
      </c>
      <c r="V135" s="33">
        <v>0.94</v>
      </c>
      <c r="W135" s="33">
        <v>0.94</v>
      </c>
      <c r="X135" s="33">
        <f t="shared" ref="X135:X136" si="38">1-0.12</f>
        <v>0.88</v>
      </c>
      <c r="Y135" s="33">
        <f t="shared" ref="Y135:Y136" si="39">1-0.15</f>
        <v>0.85</v>
      </c>
      <c r="Z135" s="33">
        <f t="shared" ref="Z135:Z136" si="40">1-0.25</f>
        <v>0.75</v>
      </c>
      <c r="AA135" s="33">
        <f t="shared" ref="AA135:AA136" si="41">1-0.15</f>
        <v>0.85</v>
      </c>
      <c r="AB135" s="33">
        <f t="shared" ref="AB135:AB136" si="42">1-0.25</f>
        <v>0.75</v>
      </c>
      <c r="AC135" s="33">
        <f t="shared" ref="AC135:AC136" si="43">1-0.15</f>
        <v>0.85</v>
      </c>
      <c r="AD135" s="33">
        <f t="shared" ref="AD135:AD136" si="44">1-0.3</f>
        <v>0.7</v>
      </c>
      <c r="AE135" s="241"/>
      <c r="AF135" s="523"/>
      <c r="AJ135" s="453"/>
      <c r="AK135" s="454">
        <f>AJ135-(E137+E135)</f>
        <v>0</v>
      </c>
    </row>
    <row r="136" spans="2:37" ht="21.6" customHeight="1" x14ac:dyDescent="0.55000000000000004">
      <c r="B136" s="196" t="s">
        <v>738</v>
      </c>
      <c r="C136" s="196" t="s">
        <v>932</v>
      </c>
      <c r="D136" s="249" t="s">
        <v>2113</v>
      </c>
      <c r="E136" s="40">
        <v>0</v>
      </c>
      <c r="F136" s="36"/>
      <c r="G136" s="36"/>
      <c r="H136" s="36"/>
      <c r="I136" s="36"/>
      <c r="J136" s="36"/>
      <c r="K136" s="36"/>
      <c r="L136" s="36"/>
      <c r="M136" s="36"/>
      <c r="N136" s="36"/>
      <c r="O136" s="36"/>
      <c r="P136" s="36"/>
      <c r="Q136" s="37">
        <f t="shared" si="37"/>
        <v>0</v>
      </c>
      <c r="R136" s="37"/>
      <c r="S136" s="240">
        <f>E136</f>
        <v>0</v>
      </c>
      <c r="T136" s="33">
        <v>0</v>
      </c>
      <c r="U136" s="33">
        <v>0</v>
      </c>
      <c r="V136" s="33">
        <v>0.94</v>
      </c>
      <c r="W136" s="33">
        <v>0.94</v>
      </c>
      <c r="X136" s="33">
        <f t="shared" si="38"/>
        <v>0.88</v>
      </c>
      <c r="Y136" s="33">
        <f t="shared" si="39"/>
        <v>0.85</v>
      </c>
      <c r="Z136" s="33">
        <f t="shared" si="40"/>
        <v>0.75</v>
      </c>
      <c r="AA136" s="33">
        <f t="shared" si="41"/>
        <v>0.85</v>
      </c>
      <c r="AB136" s="33">
        <f t="shared" si="42"/>
        <v>0.75</v>
      </c>
      <c r="AC136" s="33">
        <f t="shared" si="43"/>
        <v>0.85</v>
      </c>
      <c r="AD136" s="33">
        <f t="shared" si="44"/>
        <v>0.7</v>
      </c>
      <c r="AE136" s="255">
        <v>0</v>
      </c>
      <c r="AF136" s="523">
        <v>0</v>
      </c>
      <c r="AJ136" s="453"/>
      <c r="AK136" s="454">
        <f>AJ136-(E136+E138)</f>
        <v>0</v>
      </c>
    </row>
    <row r="137" spans="2:37" ht="21.6" customHeight="1" x14ac:dyDescent="0.55000000000000004">
      <c r="B137" s="196" t="s">
        <v>658</v>
      </c>
      <c r="C137" s="196" t="s">
        <v>931</v>
      </c>
      <c r="D137" s="249" t="s">
        <v>2051</v>
      </c>
      <c r="E137" s="40"/>
      <c r="F137" s="36"/>
      <c r="G137" s="36"/>
      <c r="H137" s="36"/>
      <c r="I137" s="36"/>
      <c r="J137" s="36"/>
      <c r="K137" s="36"/>
      <c r="L137" s="36"/>
      <c r="M137" s="36"/>
      <c r="N137" s="36"/>
      <c r="O137" s="36"/>
      <c r="P137" s="36"/>
      <c r="Q137" s="37"/>
      <c r="R137" s="37"/>
      <c r="S137" s="240"/>
      <c r="T137" s="33"/>
      <c r="U137" s="33"/>
      <c r="V137" s="33"/>
      <c r="W137" s="33"/>
      <c r="X137" s="33"/>
      <c r="Y137" s="33"/>
      <c r="Z137" s="33"/>
      <c r="AA137" s="33"/>
      <c r="AB137" s="33"/>
      <c r="AC137" s="33"/>
      <c r="AD137" s="33"/>
      <c r="AE137" s="241"/>
      <c r="AF137" s="523"/>
      <c r="AJ137" s="453"/>
      <c r="AK137" s="454"/>
    </row>
    <row r="138" spans="2:37" ht="21.6" customHeight="1" x14ac:dyDescent="0.55000000000000004">
      <c r="B138" s="196" t="s">
        <v>659</v>
      </c>
      <c r="C138" s="196" t="s">
        <v>932</v>
      </c>
      <c r="D138" s="249" t="s">
        <v>2050</v>
      </c>
      <c r="E138" s="40"/>
      <c r="F138" s="36"/>
      <c r="G138" s="36"/>
      <c r="H138" s="36"/>
      <c r="I138" s="36"/>
      <c r="J138" s="36"/>
      <c r="K138" s="36"/>
      <c r="L138" s="36"/>
      <c r="M138" s="36"/>
      <c r="N138" s="36"/>
      <c r="O138" s="36"/>
      <c r="P138" s="36"/>
      <c r="Q138" s="37"/>
      <c r="R138" s="37"/>
      <c r="S138" s="240"/>
      <c r="T138" s="33"/>
      <c r="U138" s="33"/>
      <c r="V138" s="33"/>
      <c r="W138" s="33"/>
      <c r="X138" s="33"/>
      <c r="Y138" s="33"/>
      <c r="Z138" s="33"/>
      <c r="AA138" s="33"/>
      <c r="AB138" s="33"/>
      <c r="AC138" s="33"/>
      <c r="AD138" s="33"/>
      <c r="AE138" s="241"/>
      <c r="AF138" s="523"/>
      <c r="AJ138" s="453"/>
      <c r="AK138" s="454"/>
    </row>
    <row r="139" spans="2:37" ht="21.6" customHeight="1" x14ac:dyDescent="0.55000000000000004">
      <c r="B139" s="196" t="s">
        <v>121</v>
      </c>
      <c r="C139" s="196" t="s">
        <v>121</v>
      </c>
      <c r="D139" s="249" t="s">
        <v>2112</v>
      </c>
      <c r="E139" s="40">
        <v>0</v>
      </c>
      <c r="F139" s="36"/>
      <c r="G139" s="36"/>
      <c r="H139" s="36"/>
      <c r="I139" s="36"/>
      <c r="J139" s="36"/>
      <c r="K139" s="36"/>
      <c r="L139" s="36"/>
      <c r="M139" s="36"/>
      <c r="N139" s="36"/>
      <c r="O139" s="36"/>
      <c r="P139" s="36"/>
      <c r="Q139" s="37"/>
      <c r="R139" s="37"/>
      <c r="S139" s="240"/>
      <c r="T139" s="33"/>
      <c r="U139" s="33"/>
      <c r="V139" s="33"/>
      <c r="W139" s="33"/>
      <c r="X139" s="33"/>
      <c r="Y139" s="33"/>
      <c r="Z139" s="33"/>
      <c r="AA139" s="33"/>
      <c r="AB139" s="33"/>
      <c r="AC139" s="33"/>
      <c r="AD139" s="33"/>
      <c r="AE139" s="241"/>
      <c r="AF139" s="528">
        <f>E139</f>
        <v>0</v>
      </c>
      <c r="AJ139" s="453"/>
      <c r="AK139" s="454">
        <f>AJ139-E139</f>
        <v>0</v>
      </c>
    </row>
    <row r="140" spans="2:37" ht="21.6" customHeight="1" x14ac:dyDescent="0.55000000000000004">
      <c r="B140" s="196" t="s">
        <v>165</v>
      </c>
      <c r="C140" s="196" t="s">
        <v>165</v>
      </c>
      <c r="D140" s="249" t="s">
        <v>987</v>
      </c>
      <c r="E140" s="40"/>
      <c r="F140" s="36"/>
      <c r="G140" s="36"/>
      <c r="H140" s="36"/>
      <c r="I140" s="36"/>
      <c r="J140" s="36"/>
      <c r="K140" s="36"/>
      <c r="L140" s="36"/>
      <c r="M140" s="36"/>
      <c r="N140" s="36"/>
      <c r="O140" s="36"/>
      <c r="P140" s="36"/>
      <c r="Q140" s="37"/>
      <c r="R140" s="37"/>
      <c r="S140" s="240"/>
      <c r="T140" s="33"/>
      <c r="U140" s="33"/>
      <c r="V140" s="33"/>
      <c r="W140" s="33"/>
      <c r="X140" s="33"/>
      <c r="Y140" s="33"/>
      <c r="Z140" s="33"/>
      <c r="AA140" s="33"/>
      <c r="AB140" s="33"/>
      <c r="AC140" s="33"/>
      <c r="AD140" s="33"/>
      <c r="AE140" s="241"/>
      <c r="AF140" s="524"/>
      <c r="AJ140" s="453"/>
      <c r="AK140" s="454">
        <f>AJ140-E140</f>
        <v>0</v>
      </c>
    </row>
    <row r="141" spans="2:37" ht="21.6" customHeight="1" x14ac:dyDescent="0.55000000000000004">
      <c r="B141" s="196" t="s">
        <v>934</v>
      </c>
      <c r="C141" s="196" t="s">
        <v>934</v>
      </c>
      <c r="D141" s="249" t="s">
        <v>2111</v>
      </c>
      <c r="E141" s="40"/>
      <c r="F141" s="36"/>
      <c r="G141" s="36"/>
      <c r="H141" s="36"/>
      <c r="I141" s="36"/>
      <c r="J141" s="36"/>
      <c r="K141" s="36"/>
      <c r="L141" s="36"/>
      <c r="M141" s="36"/>
      <c r="N141" s="36"/>
      <c r="O141" s="36"/>
      <c r="P141" s="36"/>
      <c r="Q141" s="37"/>
      <c r="R141" s="37"/>
      <c r="S141" s="240"/>
      <c r="T141" s="33"/>
      <c r="U141" s="33"/>
      <c r="V141" s="33"/>
      <c r="W141" s="33"/>
      <c r="X141" s="33"/>
      <c r="Y141" s="33"/>
      <c r="Z141" s="33"/>
      <c r="AA141" s="33"/>
      <c r="AB141" s="33"/>
      <c r="AC141" s="33"/>
      <c r="AD141" s="33"/>
      <c r="AE141" s="241"/>
      <c r="AF141" s="524"/>
      <c r="AJ141" s="453"/>
      <c r="AK141" s="454"/>
    </row>
    <row r="142" spans="2:37" ht="21.6" customHeight="1" x14ac:dyDescent="0.55000000000000004">
      <c r="B142" s="196" t="s">
        <v>936</v>
      </c>
      <c r="C142" s="196" t="s">
        <v>936</v>
      </c>
      <c r="D142" s="249" t="s">
        <v>2109</v>
      </c>
      <c r="E142" s="40"/>
      <c r="F142" s="36"/>
      <c r="G142" s="36"/>
      <c r="H142" s="36"/>
      <c r="I142" s="36"/>
      <c r="J142" s="36"/>
      <c r="K142" s="36"/>
      <c r="L142" s="36"/>
      <c r="M142" s="36"/>
      <c r="N142" s="36"/>
      <c r="O142" s="36"/>
      <c r="P142" s="36"/>
      <c r="Q142" s="37"/>
      <c r="R142" s="37"/>
      <c r="S142" s="240"/>
      <c r="T142" s="33"/>
      <c r="U142" s="33"/>
      <c r="V142" s="33"/>
      <c r="W142" s="33"/>
      <c r="X142" s="33"/>
      <c r="Y142" s="33"/>
      <c r="Z142" s="33"/>
      <c r="AA142" s="33"/>
      <c r="AB142" s="33"/>
      <c r="AC142" s="33"/>
      <c r="AD142" s="33"/>
      <c r="AE142" s="241"/>
      <c r="AF142" s="524"/>
      <c r="AJ142" s="453"/>
      <c r="AK142" s="454"/>
    </row>
    <row r="143" spans="2:37" ht="21.6" customHeight="1" x14ac:dyDescent="0.55000000000000004">
      <c r="B143" s="196" t="s">
        <v>938</v>
      </c>
      <c r="C143" s="196" t="s">
        <v>938</v>
      </c>
      <c r="D143" s="249" t="s">
        <v>2110</v>
      </c>
      <c r="E143" s="40"/>
      <c r="F143" s="36"/>
      <c r="G143" s="36"/>
      <c r="H143" s="36"/>
      <c r="I143" s="36"/>
      <c r="J143" s="36"/>
      <c r="K143" s="36"/>
      <c r="L143" s="36"/>
      <c r="M143" s="36"/>
      <c r="N143" s="36"/>
      <c r="O143" s="36"/>
      <c r="P143" s="36"/>
      <c r="Q143" s="37"/>
      <c r="R143" s="37"/>
      <c r="S143" s="240"/>
      <c r="T143" s="33"/>
      <c r="U143" s="33"/>
      <c r="V143" s="33"/>
      <c r="W143" s="33"/>
      <c r="X143" s="33"/>
      <c r="Y143" s="33"/>
      <c r="Z143" s="33"/>
      <c r="AA143" s="33"/>
      <c r="AB143" s="33"/>
      <c r="AC143" s="33"/>
      <c r="AD143" s="33"/>
      <c r="AE143" s="241"/>
      <c r="AF143" s="524"/>
      <c r="AJ143" s="453"/>
      <c r="AK143" s="454"/>
    </row>
    <row r="144" spans="2:37" ht="21.6" customHeight="1" x14ac:dyDescent="0.55000000000000004">
      <c r="B144" s="196" t="s">
        <v>940</v>
      </c>
      <c r="C144" s="196" t="s">
        <v>940</v>
      </c>
      <c r="D144" s="249" t="s">
        <v>2108</v>
      </c>
      <c r="E144" s="40"/>
      <c r="F144" s="36"/>
      <c r="G144" s="36"/>
      <c r="H144" s="36"/>
      <c r="I144" s="36"/>
      <c r="J144" s="36"/>
      <c r="K144" s="36"/>
      <c r="L144" s="36"/>
      <c r="M144" s="36"/>
      <c r="N144" s="36"/>
      <c r="O144" s="36"/>
      <c r="P144" s="36"/>
      <c r="Q144" s="37"/>
      <c r="R144" s="37"/>
      <c r="S144" s="240"/>
      <c r="T144" s="33"/>
      <c r="U144" s="33"/>
      <c r="V144" s="33"/>
      <c r="W144" s="33"/>
      <c r="X144" s="33"/>
      <c r="Y144" s="33"/>
      <c r="Z144" s="33"/>
      <c r="AA144" s="33"/>
      <c r="AB144" s="33"/>
      <c r="AC144" s="33"/>
      <c r="AD144" s="33"/>
      <c r="AE144" s="241"/>
      <c r="AF144" s="524"/>
      <c r="AJ144" s="453"/>
      <c r="AK144" s="454"/>
    </row>
    <row r="145" spans="2:37" ht="21.6" customHeight="1" x14ac:dyDescent="0.55000000000000004">
      <c r="B145" s="196" t="s">
        <v>122</v>
      </c>
      <c r="C145" s="196" t="s">
        <v>122</v>
      </c>
      <c r="D145" s="197" t="s">
        <v>2049</v>
      </c>
      <c r="E145" s="40"/>
      <c r="F145" s="36"/>
      <c r="G145" s="36"/>
      <c r="H145" s="36"/>
      <c r="I145" s="36"/>
      <c r="J145" s="36"/>
      <c r="K145" s="36"/>
      <c r="L145" s="36"/>
      <c r="M145" s="36"/>
      <c r="N145" s="36"/>
      <c r="O145" s="36"/>
      <c r="P145" s="36"/>
      <c r="Q145" s="37"/>
      <c r="R145" s="37"/>
      <c r="S145" s="240"/>
      <c r="T145" s="33"/>
      <c r="U145" s="33"/>
      <c r="V145" s="33"/>
      <c r="W145" s="33"/>
      <c r="X145" s="33"/>
      <c r="Y145" s="33"/>
      <c r="Z145" s="33"/>
      <c r="AA145" s="33"/>
      <c r="AB145" s="33"/>
      <c r="AC145" s="33"/>
      <c r="AD145" s="33"/>
      <c r="AE145" s="241"/>
      <c r="AF145" s="524"/>
      <c r="AJ145" s="453"/>
      <c r="AK145" s="453"/>
    </row>
    <row r="146" spans="2:37" ht="21.6" customHeight="1" thickBot="1" x14ac:dyDescent="0.6">
      <c r="B146" s="196" t="s">
        <v>149</v>
      </c>
      <c r="C146" s="196" t="s">
        <v>149</v>
      </c>
      <c r="D146" s="197" t="s">
        <v>988</v>
      </c>
      <c r="E146" s="40">
        <f>-(E135+E136+E137+E138+E139+E140)*10%</f>
        <v>0</v>
      </c>
      <c r="F146" s="36"/>
      <c r="G146" s="36"/>
      <c r="H146" s="36"/>
      <c r="I146" s="36"/>
      <c r="J146" s="36"/>
      <c r="K146" s="36"/>
      <c r="L146" s="36"/>
      <c r="M146" s="36"/>
      <c r="N146" s="36"/>
      <c r="O146" s="36"/>
      <c r="P146" s="36"/>
      <c r="Q146" s="37"/>
      <c r="R146" s="37"/>
      <c r="S146" s="37"/>
      <c r="T146" s="525"/>
      <c r="U146" s="525"/>
      <c r="V146" s="525"/>
      <c r="W146" s="525"/>
      <c r="X146" s="525"/>
      <c r="Y146" s="525"/>
      <c r="Z146" s="525"/>
      <c r="AA146" s="525"/>
      <c r="AB146" s="525"/>
      <c r="AC146" s="525"/>
      <c r="AD146" s="525"/>
      <c r="AE146" s="526"/>
      <c r="AF146" s="523">
        <f>-(AF135+AF136+AF137+AF138+AF139+AF140)*10%</f>
        <v>0</v>
      </c>
      <c r="AJ146" s="453"/>
      <c r="AK146" s="453"/>
    </row>
    <row r="147" spans="2:37" ht="35.450000000000003" customHeight="1" thickBot="1" x14ac:dyDescent="0.4">
      <c r="B147" s="537" t="s">
        <v>237</v>
      </c>
      <c r="C147" s="538" t="s">
        <v>237</v>
      </c>
      <c r="D147" s="539" t="s">
        <v>989</v>
      </c>
      <c r="E147" s="540">
        <f>SUM(E135:E146)</f>
        <v>0</v>
      </c>
      <c r="F147" s="541"/>
      <c r="G147" s="541"/>
      <c r="H147" s="541"/>
      <c r="I147" s="541"/>
      <c r="J147" s="541"/>
      <c r="K147" s="541"/>
      <c r="L147" s="541"/>
      <c r="M147" s="541"/>
      <c r="N147" s="541"/>
      <c r="O147" s="541"/>
      <c r="P147" s="541"/>
      <c r="Q147" s="541"/>
      <c r="R147" s="541"/>
      <c r="S147" s="541"/>
      <c r="T147" s="541"/>
      <c r="U147" s="541"/>
      <c r="V147" s="541"/>
      <c r="W147" s="541"/>
      <c r="X147" s="541"/>
      <c r="Y147" s="541"/>
      <c r="Z147" s="541"/>
      <c r="AA147" s="541"/>
      <c r="AB147" s="541"/>
      <c r="AC147" s="541"/>
      <c r="AD147" s="541"/>
      <c r="AE147" s="541"/>
      <c r="AF147" s="542">
        <f>SUM(AF136:AF146)</f>
        <v>0</v>
      </c>
      <c r="AJ147" s="453">
        <f>SUM(AJ135:AJ146)</f>
        <v>0</v>
      </c>
      <c r="AK147" s="453">
        <f>SUM(AK135:AK146)</f>
        <v>0</v>
      </c>
    </row>
    <row r="148" spans="2:37" ht="21.75" thickBot="1" x14ac:dyDescent="0.25">
      <c r="B148" s="537" t="s">
        <v>237</v>
      </c>
      <c r="C148" s="538" t="s">
        <v>237</v>
      </c>
      <c r="D148" s="539" t="s">
        <v>2048</v>
      </c>
      <c r="E148" s="540">
        <f>E147-E146-E145</f>
        <v>0</v>
      </c>
      <c r="F148" s="541"/>
      <c r="G148" s="541"/>
      <c r="H148" s="541"/>
      <c r="I148" s="541"/>
      <c r="J148" s="541"/>
      <c r="K148" s="541"/>
      <c r="L148" s="541"/>
      <c r="M148" s="541"/>
      <c r="N148" s="541"/>
      <c r="O148" s="541"/>
      <c r="P148" s="541"/>
      <c r="Q148" s="541"/>
      <c r="R148" s="541"/>
      <c r="S148" s="541"/>
      <c r="T148" s="541"/>
      <c r="U148" s="541"/>
      <c r="V148" s="541"/>
      <c r="W148" s="541"/>
      <c r="X148" s="541"/>
      <c r="Y148" s="541"/>
      <c r="Z148" s="541"/>
      <c r="AA148" s="541"/>
      <c r="AB148" s="541"/>
      <c r="AC148" s="541"/>
      <c r="AD148" s="541"/>
      <c r="AE148" s="541"/>
      <c r="AF148" s="542">
        <f>AF147-AF146-AF145</f>
        <v>0</v>
      </c>
    </row>
    <row r="150" spans="2:37" ht="21.6" customHeight="1" thickBot="1" x14ac:dyDescent="0.6">
      <c r="B150" s="196" t="s">
        <v>748</v>
      </c>
      <c r="C150" s="196" t="s">
        <v>931</v>
      </c>
      <c r="D150" s="529" t="s">
        <v>2047</v>
      </c>
      <c r="E150" s="40"/>
      <c r="F150" s="36"/>
      <c r="G150" s="36"/>
      <c r="H150" s="36"/>
      <c r="I150" s="36"/>
      <c r="J150" s="36"/>
      <c r="K150" s="36"/>
      <c r="L150" s="36"/>
      <c r="M150" s="36"/>
      <c r="N150" s="36"/>
      <c r="O150" s="36"/>
      <c r="P150" s="36">
        <v>550000000</v>
      </c>
      <c r="Q150" s="37">
        <f>SUM(F150:P150)</f>
        <v>550000000</v>
      </c>
      <c r="R150" s="240">
        <f t="shared" ref="R150:R153" si="45">IF(Q150&gt;S150,0,S150-Q150)</f>
        <v>0</v>
      </c>
      <c r="S150" s="240">
        <f>E150</f>
        <v>0</v>
      </c>
      <c r="T150" s="33">
        <v>0</v>
      </c>
      <c r="U150" s="33">
        <v>0</v>
      </c>
      <c r="V150" s="33">
        <v>0.94</v>
      </c>
      <c r="W150" s="33">
        <v>0.94</v>
      </c>
      <c r="X150" s="33">
        <f>1-0.12</f>
        <v>0.88</v>
      </c>
      <c r="Y150" s="33">
        <f>1-0.15</f>
        <v>0.85</v>
      </c>
      <c r="Z150" s="33">
        <f>1-0.25</f>
        <v>0.75</v>
      </c>
      <c r="AA150" s="33">
        <f>1-0.15</f>
        <v>0.85</v>
      </c>
      <c r="AB150" s="33">
        <f>1-0.25</f>
        <v>0.75</v>
      </c>
      <c r="AC150" s="33">
        <f>1-0.15</f>
        <v>0.85</v>
      </c>
      <c r="AD150" s="33">
        <f>1-0.3</f>
        <v>0.7</v>
      </c>
      <c r="AE150" s="255">
        <f>IF(S150&gt;Q150,(Q150*0.7),S150*0.7)</f>
        <v>0</v>
      </c>
      <c r="AF150" s="523">
        <f>IF(F150&gt;0,S150-F150,E150-AE150)</f>
        <v>0</v>
      </c>
      <c r="AG150" s="527">
        <v>100</v>
      </c>
      <c r="AH150" s="73">
        <f>(AF150*AG150)/100</f>
        <v>0</v>
      </c>
      <c r="AJ150" s="453">
        <v>0</v>
      </c>
      <c r="AK150" s="454">
        <f>AJ150-(E152+E150)</f>
        <v>0</v>
      </c>
    </row>
    <row r="151" spans="2:37" ht="21.6" customHeight="1" thickBot="1" x14ac:dyDescent="0.6">
      <c r="B151" s="196" t="s">
        <v>749</v>
      </c>
      <c r="C151" s="196" t="s">
        <v>932</v>
      </c>
      <c r="D151" s="249" t="s">
        <v>2046</v>
      </c>
      <c r="E151" s="40">
        <f>406276716511</f>
        <v>406276716511</v>
      </c>
      <c r="F151" s="36"/>
      <c r="G151" s="36"/>
      <c r="H151" s="36"/>
      <c r="I151" s="36"/>
      <c r="J151" s="36"/>
      <c r="K151" s="36"/>
      <c r="L151" s="36"/>
      <c r="M151" s="36"/>
      <c r="N151" s="36"/>
      <c r="O151" s="36"/>
      <c r="P151" s="36"/>
      <c r="Q151" s="37"/>
      <c r="R151" s="240"/>
      <c r="S151" s="240"/>
      <c r="T151" s="33"/>
      <c r="U151" s="33"/>
      <c r="V151" s="33"/>
      <c r="W151" s="33"/>
      <c r="X151" s="33"/>
      <c r="Y151" s="33"/>
      <c r="Z151" s="33"/>
      <c r="AA151" s="33"/>
      <c r="AB151" s="33"/>
      <c r="AC151" s="33"/>
      <c r="AD151" s="33"/>
      <c r="AE151" s="255"/>
      <c r="AF151" s="523">
        <v>406276716511</v>
      </c>
      <c r="AG151" s="522">
        <v>100</v>
      </c>
      <c r="AH151" s="117">
        <f t="shared" ref="AH151:AH153" si="46">(AF151*AG151)/100</f>
        <v>406276716511</v>
      </c>
      <c r="AJ151" s="453">
        <v>406276716511</v>
      </c>
      <c r="AK151" s="454">
        <f>AJ151-(E153+E151)</f>
        <v>0</v>
      </c>
    </row>
    <row r="152" spans="2:37" ht="21.6" customHeight="1" thickBot="1" x14ac:dyDescent="0.6">
      <c r="B152" s="196" t="s">
        <v>750</v>
      </c>
      <c r="C152" s="196" t="s">
        <v>931</v>
      </c>
      <c r="D152" s="249" t="s">
        <v>2045</v>
      </c>
      <c r="E152" s="40"/>
      <c r="F152" s="36">
        <v>92000000</v>
      </c>
      <c r="G152" s="36"/>
      <c r="H152" s="36"/>
      <c r="I152" s="36"/>
      <c r="J152" s="36"/>
      <c r="K152" s="36"/>
      <c r="L152" s="36"/>
      <c r="M152" s="36"/>
      <c r="N152" s="36"/>
      <c r="O152" s="36"/>
      <c r="P152" s="36"/>
      <c r="Q152" s="37">
        <f t="shared" ref="Q152:Q153" si="47">SUM(F152:P152)</f>
        <v>92000000</v>
      </c>
      <c r="R152" s="240">
        <f t="shared" si="45"/>
        <v>0</v>
      </c>
      <c r="S152" s="240">
        <f t="shared" ref="S152:S153" si="48">E152</f>
        <v>0</v>
      </c>
      <c r="T152" s="33">
        <v>0</v>
      </c>
      <c r="U152" s="33">
        <v>0</v>
      </c>
      <c r="V152" s="33">
        <v>0.94</v>
      </c>
      <c r="W152" s="33">
        <v>0.94</v>
      </c>
      <c r="X152" s="33">
        <f>1-0.12</f>
        <v>0.88</v>
      </c>
      <c r="Y152" s="33">
        <f>1-0.15</f>
        <v>0.85</v>
      </c>
      <c r="Z152" s="33">
        <f>1-0.25</f>
        <v>0.75</v>
      </c>
      <c r="AA152" s="33">
        <f>1-0.15</f>
        <v>0.85</v>
      </c>
      <c r="AB152" s="33">
        <f>1-0.25</f>
        <v>0.75</v>
      </c>
      <c r="AC152" s="33">
        <f>1-0.15</f>
        <v>0.85</v>
      </c>
      <c r="AD152" s="33">
        <f>1-0.3</f>
        <v>0.7</v>
      </c>
      <c r="AE152" s="255">
        <f>IF(S152&gt;Q152,(Q152*0),S152*0)</f>
        <v>0</v>
      </c>
      <c r="AF152" s="523"/>
      <c r="AG152" s="522">
        <v>100</v>
      </c>
      <c r="AH152" s="117">
        <f t="shared" si="46"/>
        <v>0</v>
      </c>
      <c r="AJ152" s="453"/>
      <c r="AK152" s="454">
        <f>AJ152-(E152+E154)</f>
        <v>0</v>
      </c>
    </row>
    <row r="153" spans="2:37" ht="21.6" customHeight="1" x14ac:dyDescent="0.55000000000000004">
      <c r="B153" s="196" t="s">
        <v>751</v>
      </c>
      <c r="C153" s="196" t="s">
        <v>931</v>
      </c>
      <c r="D153" s="249" t="s">
        <v>2044</v>
      </c>
      <c r="E153" s="40"/>
      <c r="F153" s="36"/>
      <c r="G153" s="36"/>
      <c r="H153" s="36"/>
      <c r="I153" s="36"/>
      <c r="J153" s="36">
        <v>350000000</v>
      </c>
      <c r="K153" s="36"/>
      <c r="L153" s="36"/>
      <c r="M153" s="36"/>
      <c r="N153" s="36"/>
      <c r="O153" s="36"/>
      <c r="P153" s="36"/>
      <c r="Q153" s="37">
        <f t="shared" si="47"/>
        <v>350000000</v>
      </c>
      <c r="R153" s="240">
        <f t="shared" si="45"/>
        <v>0</v>
      </c>
      <c r="S153" s="240">
        <f t="shared" si="48"/>
        <v>0</v>
      </c>
      <c r="T153" s="33">
        <v>0</v>
      </c>
      <c r="U153" s="33">
        <v>0</v>
      </c>
      <c r="V153" s="33">
        <v>0.94</v>
      </c>
      <c r="W153" s="33">
        <v>0.94</v>
      </c>
      <c r="X153" s="33">
        <f t="shared" ref="X153" si="49">1-0.12</f>
        <v>0.88</v>
      </c>
      <c r="Y153" s="33">
        <f t="shared" ref="Y153" si="50">1-0.15</f>
        <v>0.85</v>
      </c>
      <c r="Z153" s="33">
        <f t="shared" ref="Z153" si="51">1-0.25</f>
        <v>0.75</v>
      </c>
      <c r="AA153" s="33">
        <f t="shared" ref="AA153" si="52">1-0.15</f>
        <v>0.85</v>
      </c>
      <c r="AB153" s="33">
        <f t="shared" ref="AB153" si="53">1-0.25</f>
        <v>0.75</v>
      </c>
      <c r="AC153" s="33">
        <f t="shared" ref="AC153" si="54">1-0.15</f>
        <v>0.85</v>
      </c>
      <c r="AD153" s="33">
        <f t="shared" ref="AD153" si="55">1-0.3</f>
        <v>0.7</v>
      </c>
      <c r="AE153" s="255">
        <f>IF(S153&gt;Q153,(Q153*0.88),S153*0.88)</f>
        <v>0</v>
      </c>
      <c r="AF153" s="523">
        <f>IF(F153&gt;0,S153-F153,E153-AE153)</f>
        <v>0</v>
      </c>
      <c r="AG153" s="522">
        <v>100</v>
      </c>
      <c r="AH153" s="117">
        <f t="shared" si="46"/>
        <v>0</v>
      </c>
      <c r="AJ153" s="453"/>
      <c r="AK153" s="454"/>
    </row>
    <row r="154" spans="2:37" ht="21.6" customHeight="1" x14ac:dyDescent="0.55000000000000004">
      <c r="B154" s="196" t="s">
        <v>752</v>
      </c>
      <c r="C154" s="196" t="s">
        <v>931</v>
      </c>
      <c r="D154" s="249" t="s">
        <v>2043</v>
      </c>
      <c r="E154" s="40"/>
      <c r="F154" s="36"/>
      <c r="G154" s="36"/>
      <c r="H154" s="36"/>
      <c r="I154" s="36"/>
      <c r="J154" s="36"/>
      <c r="K154" s="36"/>
      <c r="L154" s="36"/>
      <c r="M154" s="36"/>
      <c r="N154" s="36"/>
      <c r="O154" s="36"/>
      <c r="P154" s="36"/>
      <c r="Q154" s="37"/>
      <c r="R154" s="37"/>
      <c r="S154" s="240"/>
      <c r="T154" s="33"/>
      <c r="U154" s="33"/>
      <c r="V154" s="33"/>
      <c r="W154" s="33"/>
      <c r="X154" s="33"/>
      <c r="Y154" s="33"/>
      <c r="Z154" s="33"/>
      <c r="AA154" s="33"/>
      <c r="AB154" s="33"/>
      <c r="AC154" s="33"/>
      <c r="AD154" s="33"/>
      <c r="AE154" s="241"/>
      <c r="AF154" s="524"/>
      <c r="AH154" s="236"/>
      <c r="AJ154" s="453"/>
      <c r="AK154" s="454"/>
    </row>
    <row r="155" spans="2:37" ht="21.6" customHeight="1" x14ac:dyDescent="0.55000000000000004">
      <c r="B155" s="196" t="s">
        <v>121</v>
      </c>
      <c r="C155" s="249" t="s">
        <v>911</v>
      </c>
      <c r="D155" s="249" t="s">
        <v>2115</v>
      </c>
      <c r="E155" s="40"/>
      <c r="F155" s="36"/>
      <c r="G155" s="36"/>
      <c r="H155" s="36"/>
      <c r="I155" s="36"/>
      <c r="J155" s="36"/>
      <c r="K155" s="36"/>
      <c r="L155" s="36"/>
      <c r="M155" s="36"/>
      <c r="N155" s="36"/>
      <c r="O155" s="36"/>
      <c r="P155" s="36"/>
      <c r="Q155" s="37"/>
      <c r="R155" s="37"/>
      <c r="S155" s="240"/>
      <c r="T155" s="33"/>
      <c r="U155" s="33"/>
      <c r="V155" s="33"/>
      <c r="W155" s="33"/>
      <c r="X155" s="33"/>
      <c r="Y155" s="33"/>
      <c r="Z155" s="33"/>
      <c r="AA155" s="33"/>
      <c r="AB155" s="33"/>
      <c r="AC155" s="33"/>
      <c r="AD155" s="33"/>
      <c r="AE155" s="241"/>
      <c r="AF155" s="523">
        <f>E155</f>
        <v>0</v>
      </c>
      <c r="AH155" s="236"/>
      <c r="AJ155" s="453"/>
      <c r="AK155" s="454">
        <f>AJ155-E155</f>
        <v>0</v>
      </c>
    </row>
    <row r="156" spans="2:37" ht="21.6" customHeight="1" x14ac:dyDescent="0.55000000000000004">
      <c r="B156" s="196" t="s">
        <v>165</v>
      </c>
      <c r="C156" s="249" t="s">
        <v>912</v>
      </c>
      <c r="D156" s="249" t="s">
        <v>2042</v>
      </c>
      <c r="E156" s="40">
        <v>79372132793</v>
      </c>
      <c r="F156" s="36"/>
      <c r="G156" s="36"/>
      <c r="H156" s="36"/>
      <c r="I156" s="36"/>
      <c r="J156" s="36"/>
      <c r="K156" s="36"/>
      <c r="L156" s="36"/>
      <c r="M156" s="36"/>
      <c r="N156" s="36"/>
      <c r="O156" s="36"/>
      <c r="P156" s="36"/>
      <c r="Q156" s="37"/>
      <c r="R156" s="37"/>
      <c r="S156" s="240"/>
      <c r="T156" s="33"/>
      <c r="U156" s="33"/>
      <c r="V156" s="33"/>
      <c r="W156" s="33"/>
      <c r="X156" s="33"/>
      <c r="Y156" s="33"/>
      <c r="Z156" s="33"/>
      <c r="AA156" s="33"/>
      <c r="AB156" s="33"/>
      <c r="AC156" s="33"/>
      <c r="AD156" s="33"/>
      <c r="AE156" s="241"/>
      <c r="AF156" s="523">
        <f>E156</f>
        <v>79372132793</v>
      </c>
      <c r="AH156" s="236"/>
      <c r="AJ156" s="453">
        <v>79372132793</v>
      </c>
      <c r="AK156" s="454">
        <f>AJ156-E156</f>
        <v>0</v>
      </c>
    </row>
    <row r="157" spans="2:37" ht="21.6" customHeight="1" x14ac:dyDescent="0.55000000000000004">
      <c r="B157" s="196" t="s">
        <v>934</v>
      </c>
      <c r="C157" s="196" t="s">
        <v>934</v>
      </c>
      <c r="D157" s="249" t="s">
        <v>2118</v>
      </c>
      <c r="E157" s="40"/>
      <c r="F157" s="36"/>
      <c r="G157" s="36"/>
      <c r="H157" s="36"/>
      <c r="I157" s="36"/>
      <c r="J157" s="36"/>
      <c r="K157" s="36"/>
      <c r="L157" s="36"/>
      <c r="M157" s="36"/>
      <c r="N157" s="36"/>
      <c r="O157" s="36"/>
      <c r="P157" s="36"/>
      <c r="Q157" s="37"/>
      <c r="R157" s="37"/>
      <c r="S157" s="240"/>
      <c r="T157" s="33"/>
      <c r="U157" s="33"/>
      <c r="V157" s="33"/>
      <c r="W157" s="33"/>
      <c r="X157" s="33"/>
      <c r="Y157" s="33"/>
      <c r="Z157" s="33"/>
      <c r="AA157" s="33"/>
      <c r="AB157" s="33"/>
      <c r="AC157" s="33"/>
      <c r="AD157" s="33"/>
      <c r="AE157" s="241"/>
      <c r="AF157" s="524"/>
      <c r="AH157" s="236"/>
      <c r="AJ157" s="453"/>
      <c r="AK157" s="454"/>
    </row>
    <row r="158" spans="2:37" ht="21.6" customHeight="1" x14ac:dyDescent="0.55000000000000004">
      <c r="B158" s="196" t="s">
        <v>936</v>
      </c>
      <c r="C158" s="196" t="s">
        <v>936</v>
      </c>
      <c r="D158" s="249" t="s">
        <v>2117</v>
      </c>
      <c r="E158" s="40"/>
      <c r="F158" s="36"/>
      <c r="G158" s="36"/>
      <c r="H158" s="36"/>
      <c r="I158" s="36"/>
      <c r="J158" s="36"/>
      <c r="K158" s="36"/>
      <c r="L158" s="36"/>
      <c r="M158" s="36"/>
      <c r="N158" s="36"/>
      <c r="O158" s="36"/>
      <c r="P158" s="36"/>
      <c r="Q158" s="37"/>
      <c r="R158" s="37"/>
      <c r="S158" s="240"/>
      <c r="T158" s="33"/>
      <c r="U158" s="33"/>
      <c r="V158" s="33"/>
      <c r="W158" s="33"/>
      <c r="X158" s="33"/>
      <c r="Y158" s="33"/>
      <c r="Z158" s="33"/>
      <c r="AA158" s="33"/>
      <c r="AB158" s="33"/>
      <c r="AC158" s="33"/>
      <c r="AD158" s="33"/>
      <c r="AE158" s="241"/>
      <c r="AF158" s="524"/>
      <c r="AH158" s="236"/>
      <c r="AJ158" s="453"/>
      <c r="AK158" s="454"/>
    </row>
    <row r="159" spans="2:37" ht="21.6" customHeight="1" x14ac:dyDescent="0.55000000000000004">
      <c r="B159" s="196" t="s">
        <v>938</v>
      </c>
      <c r="C159" s="196" t="s">
        <v>938</v>
      </c>
      <c r="D159" s="249" t="s">
        <v>2116</v>
      </c>
      <c r="E159" s="40"/>
      <c r="F159" s="36"/>
      <c r="G159" s="36"/>
      <c r="H159" s="36"/>
      <c r="I159" s="36"/>
      <c r="J159" s="36"/>
      <c r="K159" s="36"/>
      <c r="L159" s="36"/>
      <c r="M159" s="36"/>
      <c r="N159" s="36"/>
      <c r="O159" s="36"/>
      <c r="P159" s="36"/>
      <c r="Q159" s="37"/>
      <c r="R159" s="37"/>
      <c r="S159" s="240"/>
      <c r="T159" s="33"/>
      <c r="U159" s="33"/>
      <c r="V159" s="33"/>
      <c r="W159" s="33"/>
      <c r="X159" s="33"/>
      <c r="Y159" s="33"/>
      <c r="Z159" s="33"/>
      <c r="AA159" s="33"/>
      <c r="AB159" s="33"/>
      <c r="AC159" s="33"/>
      <c r="AD159" s="33"/>
      <c r="AE159" s="241"/>
      <c r="AF159" s="524"/>
      <c r="AH159" s="236"/>
      <c r="AJ159" s="453"/>
      <c r="AK159" s="454"/>
    </row>
    <row r="160" spans="2:37" ht="21.6" customHeight="1" x14ac:dyDescent="0.55000000000000004">
      <c r="B160" s="196" t="s">
        <v>940</v>
      </c>
      <c r="C160" s="196" t="s">
        <v>940</v>
      </c>
      <c r="D160" s="249" t="s">
        <v>995</v>
      </c>
      <c r="E160" s="40"/>
      <c r="F160" s="36"/>
      <c r="G160" s="36"/>
      <c r="H160" s="36"/>
      <c r="I160" s="36"/>
      <c r="J160" s="36"/>
      <c r="K160" s="36"/>
      <c r="L160" s="36"/>
      <c r="M160" s="36"/>
      <c r="N160" s="36"/>
      <c r="O160" s="36"/>
      <c r="P160" s="36"/>
      <c r="Q160" s="37"/>
      <c r="R160" s="37"/>
      <c r="S160" s="240"/>
      <c r="T160" s="33"/>
      <c r="U160" s="33"/>
      <c r="V160" s="33"/>
      <c r="W160" s="33"/>
      <c r="X160" s="33"/>
      <c r="Y160" s="33"/>
      <c r="Z160" s="33"/>
      <c r="AA160" s="33"/>
      <c r="AB160" s="33"/>
      <c r="AC160" s="33"/>
      <c r="AD160" s="33"/>
      <c r="AE160" s="241"/>
      <c r="AF160" s="524"/>
      <c r="AH160" s="236"/>
      <c r="AJ160" s="453"/>
      <c r="AK160" s="454"/>
    </row>
    <row r="161" spans="2:37" ht="21.6" customHeight="1" thickBot="1" x14ac:dyDescent="0.6">
      <c r="B161" s="196" t="s">
        <v>122</v>
      </c>
      <c r="C161" s="197" t="s">
        <v>913</v>
      </c>
      <c r="D161" s="197" t="s">
        <v>2041</v>
      </c>
      <c r="E161" s="40"/>
      <c r="F161" s="36"/>
      <c r="G161" s="36"/>
      <c r="H161" s="36"/>
      <c r="I161" s="36"/>
      <c r="J161" s="36"/>
      <c r="K161" s="36"/>
      <c r="L161" s="36"/>
      <c r="M161" s="36"/>
      <c r="N161" s="36"/>
      <c r="O161" s="36"/>
      <c r="P161" s="36"/>
      <c r="Q161" s="37"/>
      <c r="R161" s="37"/>
      <c r="S161" s="37"/>
      <c r="T161" s="525"/>
      <c r="U161" s="525"/>
      <c r="V161" s="525"/>
      <c r="W161" s="525"/>
      <c r="X161" s="525"/>
      <c r="Y161" s="525"/>
      <c r="Z161" s="525"/>
      <c r="AA161" s="525"/>
      <c r="AB161" s="525"/>
      <c r="AC161" s="525"/>
      <c r="AD161" s="525"/>
      <c r="AE161" s="526"/>
      <c r="AF161" s="524"/>
      <c r="AH161" s="237"/>
      <c r="AJ161" s="453"/>
      <c r="AK161" s="453"/>
    </row>
    <row r="162" spans="2:37" ht="21.6" customHeight="1" thickBot="1" x14ac:dyDescent="0.6">
      <c r="B162" s="196" t="s">
        <v>149</v>
      </c>
      <c r="C162" s="197" t="s">
        <v>914</v>
      </c>
      <c r="D162" s="197" t="s">
        <v>996</v>
      </c>
      <c r="E162" s="40">
        <f>-(E150+E151+E152+E153+E154+E155+E156+E157+E158+E159+E160)*20%</f>
        <v>-97129769860.800003</v>
      </c>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523">
        <f>-(AF150+AF151+AF152+AF153+AF154+AF155+AF156+AF157+AF158+AF159+AF160)*20%</f>
        <v>-97129769860.800003</v>
      </c>
      <c r="AH162" s="117">
        <f>SUM(AH150:AH161)</f>
        <v>406276716511</v>
      </c>
      <c r="AJ162" s="453"/>
      <c r="AK162" s="453"/>
    </row>
    <row r="163" spans="2:37" ht="35.450000000000003" customHeight="1" thickBot="1" x14ac:dyDescent="0.4">
      <c r="B163" s="537" t="s">
        <v>237</v>
      </c>
      <c r="C163" s="538" t="s">
        <v>237</v>
      </c>
      <c r="D163" s="539" t="s">
        <v>997</v>
      </c>
      <c r="E163" s="540">
        <f>SUM(E150:E162)</f>
        <v>388519079443.20001</v>
      </c>
      <c r="F163" s="541"/>
      <c r="G163" s="541"/>
      <c r="H163" s="541"/>
      <c r="I163" s="541"/>
      <c r="J163" s="541"/>
      <c r="K163" s="541"/>
      <c r="L163" s="541"/>
      <c r="M163" s="541"/>
      <c r="N163" s="541"/>
      <c r="O163" s="541"/>
      <c r="P163" s="541"/>
      <c r="Q163" s="541"/>
      <c r="R163" s="541"/>
      <c r="S163" s="541"/>
      <c r="T163" s="541"/>
      <c r="U163" s="541"/>
      <c r="V163" s="541"/>
      <c r="W163" s="541"/>
      <c r="X163" s="541"/>
      <c r="Y163" s="541"/>
      <c r="Z163" s="541"/>
      <c r="AA163" s="541"/>
      <c r="AB163" s="541"/>
      <c r="AC163" s="541"/>
      <c r="AD163" s="541"/>
      <c r="AE163" s="541"/>
      <c r="AF163" s="542">
        <f>SUM(AF150:AF162)</f>
        <v>388519079443.20001</v>
      </c>
      <c r="AJ163" s="453">
        <f>SUM(AJ151:AJ162)</f>
        <v>485648849304</v>
      </c>
      <c r="AK163" s="453">
        <f>SUM(AK151:AK162)</f>
        <v>0</v>
      </c>
    </row>
    <row r="164" spans="2:37" ht="21.75" thickBot="1" x14ac:dyDescent="0.25">
      <c r="B164" s="537" t="s">
        <v>237</v>
      </c>
      <c r="C164" s="538" t="s">
        <v>237</v>
      </c>
      <c r="D164" s="539" t="s">
        <v>2040</v>
      </c>
      <c r="E164" s="540">
        <f>E163-E162-E161</f>
        <v>485648849304</v>
      </c>
      <c r="F164" s="541"/>
      <c r="G164" s="541"/>
      <c r="H164" s="541"/>
      <c r="I164" s="541"/>
      <c r="J164" s="541"/>
      <c r="K164" s="541"/>
      <c r="L164" s="541"/>
      <c r="M164" s="541"/>
      <c r="N164" s="541"/>
      <c r="O164" s="541"/>
      <c r="P164" s="541"/>
      <c r="Q164" s="541"/>
      <c r="R164" s="541"/>
      <c r="S164" s="541"/>
      <c r="T164" s="541"/>
      <c r="U164" s="541"/>
      <c r="V164" s="541"/>
      <c r="W164" s="541"/>
      <c r="X164" s="541"/>
      <c r="Y164" s="541"/>
      <c r="Z164" s="541"/>
      <c r="AA164" s="541"/>
      <c r="AB164" s="541"/>
      <c r="AC164" s="541"/>
      <c r="AD164" s="541"/>
      <c r="AE164" s="541"/>
      <c r="AF164" s="542">
        <f>AF163-AF162-AF161</f>
        <v>485648849304</v>
      </c>
    </row>
    <row r="166" spans="2:37" ht="21.6" customHeight="1" thickBot="1" x14ac:dyDescent="0.6">
      <c r="B166" s="196" t="s">
        <v>998</v>
      </c>
      <c r="C166" s="196" t="s">
        <v>998</v>
      </c>
      <c r="D166" s="249" t="s">
        <v>2005</v>
      </c>
      <c r="E166" s="40"/>
      <c r="F166" s="36"/>
      <c r="G166" s="36"/>
      <c r="H166" s="36"/>
      <c r="I166" s="36"/>
      <c r="J166" s="36"/>
      <c r="K166" s="36"/>
      <c r="L166" s="36"/>
      <c r="M166" s="36"/>
      <c r="N166" s="36"/>
      <c r="O166" s="36"/>
      <c r="P166" s="36">
        <v>550000000</v>
      </c>
      <c r="Q166" s="37">
        <f>SUM(F166:P166)</f>
        <v>550000000</v>
      </c>
      <c r="R166" s="240">
        <f t="shared" ref="R166" si="56">IF(Q166&gt;S166,0,S166-Q166)</f>
        <v>0</v>
      </c>
      <c r="S166" s="240">
        <f>E166</f>
        <v>0</v>
      </c>
      <c r="T166" s="33">
        <v>0</v>
      </c>
      <c r="U166" s="33">
        <v>0</v>
      </c>
      <c r="V166" s="33">
        <v>0.94</v>
      </c>
      <c r="W166" s="33">
        <v>0.94</v>
      </c>
      <c r="X166" s="33">
        <f>1-0.12</f>
        <v>0.88</v>
      </c>
      <c r="Y166" s="33">
        <f>1-0.15</f>
        <v>0.85</v>
      </c>
      <c r="Z166" s="33">
        <f>1-0.25</f>
        <v>0.75</v>
      </c>
      <c r="AA166" s="33">
        <f>1-0.15</f>
        <v>0.85</v>
      </c>
      <c r="AB166" s="33">
        <f>1-0.25</f>
        <v>0.75</v>
      </c>
      <c r="AC166" s="33">
        <f>1-0.15</f>
        <v>0.85</v>
      </c>
      <c r="AD166" s="33">
        <f>1-0.3</f>
        <v>0.7</v>
      </c>
      <c r="AE166" s="255">
        <f>IF(S166&gt;Q166,(Q166*0.7),S166*0.7)</f>
        <v>0</v>
      </c>
      <c r="AF166" s="523">
        <f>IF(F166&gt;0,S166-F166,E166-AE166)</f>
        <v>0</v>
      </c>
      <c r="AG166" s="527">
        <v>100</v>
      </c>
      <c r="AH166" s="73">
        <f>(AF166*AG166)/100</f>
        <v>0</v>
      </c>
      <c r="AJ166" s="453">
        <v>0</v>
      </c>
      <c r="AK166" s="454">
        <f>AJ166-E166</f>
        <v>0</v>
      </c>
    </row>
    <row r="167" spans="2:37" ht="21.6" customHeight="1" x14ac:dyDescent="0.55000000000000004">
      <c r="B167" s="196" t="s">
        <v>999</v>
      </c>
      <c r="C167" s="196" t="s">
        <v>999</v>
      </c>
      <c r="D167" s="249" t="s">
        <v>2039</v>
      </c>
      <c r="E167" s="40">
        <v>523027189200</v>
      </c>
      <c r="F167" s="36"/>
      <c r="G167" s="36"/>
      <c r="H167" s="36"/>
      <c r="I167" s="36"/>
      <c r="J167" s="36"/>
      <c r="K167" s="36"/>
      <c r="L167" s="36"/>
      <c r="M167" s="36"/>
      <c r="N167" s="36"/>
      <c r="O167" s="36"/>
      <c r="P167" s="36"/>
      <c r="Q167" s="37"/>
      <c r="R167" s="240"/>
      <c r="S167" s="240"/>
      <c r="T167" s="33"/>
      <c r="U167" s="33"/>
      <c r="V167" s="33"/>
      <c r="W167" s="33"/>
      <c r="X167" s="33"/>
      <c r="Y167" s="33"/>
      <c r="Z167" s="33"/>
      <c r="AA167" s="33"/>
      <c r="AB167" s="33"/>
      <c r="AC167" s="33"/>
      <c r="AD167" s="33"/>
      <c r="AE167" s="255"/>
      <c r="AF167" s="523">
        <v>523027189200</v>
      </c>
      <c r="AG167" s="522">
        <v>100</v>
      </c>
      <c r="AH167" s="117">
        <f t="shared" ref="AH167" si="57">(AF167*AG167)/100</f>
        <v>523027189200</v>
      </c>
      <c r="AJ167" s="453">
        <v>523027189200</v>
      </c>
      <c r="AK167" s="454">
        <f>AJ167-E167</f>
        <v>0</v>
      </c>
    </row>
    <row r="168" spans="2:37" ht="21.6" customHeight="1" x14ac:dyDescent="0.55000000000000004">
      <c r="B168" s="196" t="s">
        <v>765</v>
      </c>
      <c r="C168" s="196" t="s">
        <v>765</v>
      </c>
      <c r="D168" s="249" t="s">
        <v>1000</v>
      </c>
      <c r="E168" s="40">
        <v>31873043342</v>
      </c>
      <c r="F168" s="36"/>
      <c r="G168" s="36"/>
      <c r="H168" s="36"/>
      <c r="I168" s="36"/>
      <c r="J168" s="36"/>
      <c r="K168" s="36"/>
      <c r="L168" s="36"/>
      <c r="M168" s="36"/>
      <c r="N168" s="36"/>
      <c r="O168" s="36"/>
      <c r="P168" s="36"/>
      <c r="Q168" s="37"/>
      <c r="R168" s="37"/>
      <c r="S168" s="240"/>
      <c r="T168" s="33"/>
      <c r="U168" s="33"/>
      <c r="V168" s="33"/>
      <c r="W168" s="33"/>
      <c r="X168" s="33"/>
      <c r="Y168" s="33"/>
      <c r="Z168" s="33"/>
      <c r="AA168" s="33"/>
      <c r="AB168" s="33"/>
      <c r="AC168" s="33"/>
      <c r="AD168" s="33"/>
      <c r="AE168" s="241"/>
      <c r="AF168" s="523">
        <f>E168</f>
        <v>31873043342</v>
      </c>
      <c r="AH168" s="236"/>
      <c r="AJ168" s="453">
        <v>31873043342</v>
      </c>
      <c r="AK168" s="454">
        <f>AJ168-E168</f>
        <v>0</v>
      </c>
    </row>
    <row r="169" spans="2:37" ht="21.6" customHeight="1" x14ac:dyDescent="0.55000000000000004">
      <c r="B169" s="196" t="s">
        <v>767</v>
      </c>
      <c r="C169" s="196" t="s">
        <v>767</v>
      </c>
      <c r="D169" s="249" t="s">
        <v>1001</v>
      </c>
      <c r="E169" s="40">
        <v>2619649298967</v>
      </c>
      <c r="F169" s="36"/>
      <c r="G169" s="36"/>
      <c r="H169" s="36"/>
      <c r="I169" s="36"/>
      <c r="J169" s="36"/>
      <c r="K169" s="36"/>
      <c r="L169" s="36"/>
      <c r="M169" s="36"/>
      <c r="N169" s="36"/>
      <c r="O169" s="36"/>
      <c r="P169" s="36"/>
      <c r="Q169" s="37"/>
      <c r="R169" s="37"/>
      <c r="S169" s="240"/>
      <c r="T169" s="33"/>
      <c r="U169" s="33"/>
      <c r="V169" s="33"/>
      <c r="W169" s="33"/>
      <c r="X169" s="33"/>
      <c r="Y169" s="33"/>
      <c r="Z169" s="33"/>
      <c r="AA169" s="33"/>
      <c r="AB169" s="33"/>
      <c r="AC169" s="33"/>
      <c r="AD169" s="33"/>
      <c r="AE169" s="241"/>
      <c r="AF169" s="523">
        <f t="shared" ref="AF169:AF170" si="58">E169</f>
        <v>2619649298967</v>
      </c>
      <c r="AH169" s="236"/>
      <c r="AJ169" s="453">
        <v>2619649298967</v>
      </c>
      <c r="AK169" s="454">
        <f>AJ169-E169</f>
        <v>0</v>
      </c>
    </row>
    <row r="170" spans="2:37" ht="21.6" customHeight="1" x14ac:dyDescent="0.55000000000000004">
      <c r="B170" s="196" t="s">
        <v>1002</v>
      </c>
      <c r="C170" s="196" t="s">
        <v>1002</v>
      </c>
      <c r="D170" s="249" t="s">
        <v>1003</v>
      </c>
      <c r="E170" s="40">
        <v>-534541511148.83636</v>
      </c>
      <c r="F170" s="36"/>
      <c r="G170" s="36"/>
      <c r="H170" s="36"/>
      <c r="I170" s="36"/>
      <c r="J170" s="36"/>
      <c r="K170" s="36"/>
      <c r="L170" s="36"/>
      <c r="M170" s="36"/>
      <c r="N170" s="36"/>
      <c r="O170" s="36"/>
      <c r="P170" s="36"/>
      <c r="Q170" s="37"/>
      <c r="R170" s="37"/>
      <c r="S170" s="240"/>
      <c r="T170" s="33"/>
      <c r="U170" s="33"/>
      <c r="V170" s="33"/>
      <c r="W170" s="33"/>
      <c r="X170" s="33"/>
      <c r="Y170" s="33"/>
      <c r="Z170" s="33"/>
      <c r="AA170" s="33"/>
      <c r="AB170" s="33"/>
      <c r="AC170" s="33"/>
      <c r="AD170" s="33"/>
      <c r="AE170" s="241"/>
      <c r="AF170" s="523">
        <f t="shared" si="58"/>
        <v>-534541511148.83636</v>
      </c>
      <c r="AH170" s="236"/>
      <c r="AJ170" s="453">
        <v>-534541511148.83636</v>
      </c>
      <c r="AK170" s="454">
        <f>AJ170-E170</f>
        <v>0</v>
      </c>
    </row>
    <row r="171" spans="2:37" ht="21.6" customHeight="1" x14ac:dyDescent="0.55000000000000004">
      <c r="B171" s="196" t="s">
        <v>1004</v>
      </c>
      <c r="C171" s="196" t="s">
        <v>1004</v>
      </c>
      <c r="D171" s="249" t="s">
        <v>1005</v>
      </c>
      <c r="E171" s="40"/>
      <c r="F171" s="36"/>
      <c r="G171" s="36"/>
      <c r="H171" s="36"/>
      <c r="I171" s="36"/>
      <c r="J171" s="36"/>
      <c r="K171" s="36"/>
      <c r="L171" s="36"/>
      <c r="M171" s="36"/>
      <c r="N171" s="36"/>
      <c r="O171" s="36"/>
      <c r="P171" s="36"/>
      <c r="Q171" s="37"/>
      <c r="R171" s="37"/>
      <c r="S171" s="240"/>
      <c r="T171" s="33"/>
      <c r="U171" s="33"/>
      <c r="V171" s="33"/>
      <c r="W171" s="33"/>
      <c r="X171" s="33"/>
      <c r="Y171" s="33"/>
      <c r="Z171" s="33"/>
      <c r="AA171" s="33"/>
      <c r="AB171" s="33"/>
      <c r="AC171" s="33"/>
      <c r="AD171" s="33"/>
      <c r="AE171" s="241"/>
      <c r="AF171" s="524"/>
      <c r="AH171" s="236"/>
      <c r="AJ171" s="453"/>
      <c r="AK171" s="454"/>
    </row>
    <row r="172" spans="2:37" ht="21.6" customHeight="1" x14ac:dyDescent="0.55000000000000004">
      <c r="B172" s="196" t="s">
        <v>1006</v>
      </c>
      <c r="C172" s="196" t="s">
        <v>1006</v>
      </c>
      <c r="D172" s="249" t="s">
        <v>1007</v>
      </c>
      <c r="E172" s="40"/>
      <c r="F172" s="36"/>
      <c r="G172" s="36"/>
      <c r="H172" s="36"/>
      <c r="I172" s="36"/>
      <c r="J172" s="36"/>
      <c r="K172" s="36"/>
      <c r="L172" s="36"/>
      <c r="M172" s="36"/>
      <c r="N172" s="36"/>
      <c r="O172" s="36"/>
      <c r="P172" s="36"/>
      <c r="Q172" s="37"/>
      <c r="R172" s="37"/>
      <c r="S172" s="240"/>
      <c r="T172" s="33"/>
      <c r="U172" s="33"/>
      <c r="V172" s="33"/>
      <c r="W172" s="33"/>
      <c r="X172" s="33"/>
      <c r="Y172" s="33"/>
      <c r="Z172" s="33"/>
      <c r="AA172" s="33"/>
      <c r="AB172" s="33"/>
      <c r="AC172" s="33"/>
      <c r="AD172" s="33"/>
      <c r="AE172" s="241"/>
      <c r="AF172" s="524"/>
      <c r="AH172" s="236"/>
      <c r="AJ172" s="453"/>
      <c r="AK172" s="454"/>
    </row>
    <row r="173" spans="2:37" ht="21.6" customHeight="1" x14ac:dyDescent="0.55000000000000004">
      <c r="B173" s="196" t="s">
        <v>122</v>
      </c>
      <c r="C173" s="196" t="s">
        <v>122</v>
      </c>
      <c r="D173" s="197" t="s">
        <v>1008</v>
      </c>
      <c r="E173" s="40"/>
      <c r="F173" s="36"/>
      <c r="G173" s="36"/>
      <c r="H173" s="36"/>
      <c r="I173" s="36"/>
      <c r="J173" s="36"/>
      <c r="K173" s="36"/>
      <c r="L173" s="36"/>
      <c r="M173" s="36"/>
      <c r="N173" s="36"/>
      <c r="O173" s="36"/>
      <c r="P173" s="36"/>
      <c r="Q173" s="37"/>
      <c r="R173" s="37"/>
      <c r="S173" s="240"/>
      <c r="T173" s="33"/>
      <c r="U173" s="33"/>
      <c r="V173" s="33"/>
      <c r="W173" s="33"/>
      <c r="X173" s="33"/>
      <c r="Y173" s="33"/>
      <c r="Z173" s="33"/>
      <c r="AA173" s="33"/>
      <c r="AB173" s="33"/>
      <c r="AC173" s="33"/>
      <c r="AD173" s="33"/>
      <c r="AE173" s="241"/>
      <c r="AF173" s="524"/>
      <c r="AH173" s="236"/>
      <c r="AJ173" s="453"/>
      <c r="AK173" s="453"/>
    </row>
    <row r="174" spans="2:37" ht="21.6" customHeight="1" thickBot="1" x14ac:dyDescent="0.6">
      <c r="B174" s="196" t="s">
        <v>149</v>
      </c>
      <c r="C174" s="196" t="s">
        <v>149</v>
      </c>
      <c r="D174" s="197" t="s">
        <v>1009</v>
      </c>
      <c r="E174" s="40">
        <f>-(E166+E167+E168+E169+E170+E171+E172)*20%</f>
        <v>-528001604072.03271</v>
      </c>
      <c r="F174" s="36"/>
      <c r="G174" s="36"/>
      <c r="H174" s="36"/>
      <c r="I174" s="36"/>
      <c r="J174" s="36"/>
      <c r="K174" s="36"/>
      <c r="L174" s="36"/>
      <c r="M174" s="36"/>
      <c r="N174" s="36"/>
      <c r="O174" s="36"/>
      <c r="P174" s="36"/>
      <c r="Q174" s="37"/>
      <c r="R174" s="37"/>
      <c r="S174" s="37"/>
      <c r="T174" s="525"/>
      <c r="U174" s="525"/>
      <c r="V174" s="525"/>
      <c r="W174" s="525"/>
      <c r="X174" s="525"/>
      <c r="Y174" s="525"/>
      <c r="Z174" s="525"/>
      <c r="AA174" s="525"/>
      <c r="AB174" s="525"/>
      <c r="AC174" s="525"/>
      <c r="AD174" s="525"/>
      <c r="AE174" s="526"/>
      <c r="AF174" s="523">
        <f>-(AF166+AF167+AF168+AF169+AF170+AF171+AF172)*20%</f>
        <v>-528001604072.03271</v>
      </c>
      <c r="AH174" s="237"/>
      <c r="AJ174" s="453"/>
      <c r="AK174" s="453"/>
    </row>
    <row r="175" spans="2:37" ht="35.450000000000003" customHeight="1" thickBot="1" x14ac:dyDescent="0.4">
      <c r="B175" s="537" t="s">
        <v>237</v>
      </c>
      <c r="C175" s="538" t="s">
        <v>237</v>
      </c>
      <c r="D175" s="539" t="s">
        <v>2038</v>
      </c>
      <c r="E175" s="540">
        <f>SUM(E166:E174)</f>
        <v>2112006416288.1309</v>
      </c>
      <c r="F175" s="541"/>
      <c r="G175" s="541"/>
      <c r="H175" s="541"/>
      <c r="I175" s="541"/>
      <c r="J175" s="541"/>
      <c r="K175" s="541"/>
      <c r="L175" s="541"/>
      <c r="M175" s="541"/>
      <c r="N175" s="541"/>
      <c r="O175" s="541"/>
      <c r="P175" s="541"/>
      <c r="Q175" s="541"/>
      <c r="R175" s="541"/>
      <c r="S175" s="541"/>
      <c r="T175" s="541"/>
      <c r="U175" s="541"/>
      <c r="V175" s="541"/>
      <c r="W175" s="541"/>
      <c r="X175" s="541"/>
      <c r="Y175" s="541"/>
      <c r="Z175" s="541"/>
      <c r="AA175" s="541"/>
      <c r="AB175" s="541"/>
      <c r="AC175" s="541"/>
      <c r="AD175" s="541"/>
      <c r="AE175" s="541"/>
      <c r="AF175" s="544">
        <f>SUM(AF166:AF174)</f>
        <v>2112006416288.1309</v>
      </c>
      <c r="AH175" s="117">
        <f>SUM(AH166:AH174)</f>
        <v>523027189200</v>
      </c>
      <c r="AJ175" s="453">
        <f>SUM(AJ166:AJ174)</f>
        <v>2640008020360.1636</v>
      </c>
      <c r="AK175" s="453">
        <f>SUM(AK166:AK174)</f>
        <v>0</v>
      </c>
    </row>
    <row r="176" spans="2:37" ht="21.75" thickBot="1" x14ac:dyDescent="0.25">
      <c r="B176" s="537" t="s">
        <v>237</v>
      </c>
      <c r="C176" s="538" t="s">
        <v>237</v>
      </c>
      <c r="D176" s="539" t="s">
        <v>2037</v>
      </c>
      <c r="E176" s="540">
        <f>E175-E174-E173</f>
        <v>2640008020360.1636</v>
      </c>
      <c r="F176" s="541"/>
      <c r="G176" s="541"/>
      <c r="H176" s="541"/>
      <c r="I176" s="541"/>
      <c r="J176" s="541"/>
      <c r="K176" s="541"/>
      <c r="L176" s="541"/>
      <c r="M176" s="541"/>
      <c r="N176" s="541"/>
      <c r="O176" s="541"/>
      <c r="P176" s="541"/>
      <c r="Q176" s="541"/>
      <c r="R176" s="541"/>
      <c r="S176" s="541"/>
      <c r="T176" s="541"/>
      <c r="U176" s="541"/>
      <c r="V176" s="541"/>
      <c r="W176" s="541"/>
      <c r="X176" s="541"/>
      <c r="Y176" s="541"/>
      <c r="Z176" s="541"/>
      <c r="AA176" s="541"/>
      <c r="AB176" s="541"/>
      <c r="AC176" s="541"/>
      <c r="AD176" s="541"/>
      <c r="AE176" s="541"/>
      <c r="AF176" s="544">
        <f>AF175-AF174-AF173</f>
        <v>2640008020360.1636</v>
      </c>
    </row>
    <row r="178" spans="2:37" ht="21.6" customHeight="1" thickBot="1" x14ac:dyDescent="0.6">
      <c r="B178" s="196" t="s">
        <v>785</v>
      </c>
      <c r="C178" s="196" t="s">
        <v>931</v>
      </c>
      <c r="D178" s="249" t="s">
        <v>2120</v>
      </c>
      <c r="E178" s="40"/>
      <c r="F178" s="36"/>
      <c r="G178" s="36"/>
      <c r="H178" s="36"/>
      <c r="I178" s="36"/>
      <c r="J178" s="36"/>
      <c r="K178" s="36"/>
      <c r="L178" s="36"/>
      <c r="M178" s="36"/>
      <c r="N178" s="36"/>
      <c r="O178" s="36"/>
      <c r="P178" s="36">
        <v>550000000</v>
      </c>
      <c r="Q178" s="37">
        <f>SUM(F178:P178)</f>
        <v>550000000</v>
      </c>
      <c r="R178" s="240">
        <f t="shared" ref="R178" si="59">IF(Q178&gt;S178,0,S178-Q178)</f>
        <v>0</v>
      </c>
      <c r="S178" s="240">
        <f>E178</f>
        <v>0</v>
      </c>
      <c r="T178" s="33">
        <v>0</v>
      </c>
      <c r="U178" s="33">
        <v>0</v>
      </c>
      <c r="V178" s="33">
        <v>0.94</v>
      </c>
      <c r="W178" s="33">
        <v>0.94</v>
      </c>
      <c r="X178" s="33">
        <f>1-0.12</f>
        <v>0.88</v>
      </c>
      <c r="Y178" s="33">
        <f>1-0.15</f>
        <v>0.85</v>
      </c>
      <c r="Z178" s="33">
        <f>1-0.25</f>
        <v>0.75</v>
      </c>
      <c r="AA178" s="33">
        <f>1-0.15</f>
        <v>0.85</v>
      </c>
      <c r="AB178" s="33">
        <f>1-0.25</f>
        <v>0.75</v>
      </c>
      <c r="AC178" s="33">
        <f>1-0.15</f>
        <v>0.85</v>
      </c>
      <c r="AD178" s="33">
        <f>1-0.3</f>
        <v>0.7</v>
      </c>
      <c r="AE178" s="255">
        <f>IF(S178&gt;Q178,(Q178*0.7),S178*0.7)</f>
        <v>0</v>
      </c>
      <c r="AF178" s="523">
        <f>IF(F178&gt;0,S178-F178,E178-AE178)</f>
        <v>0</v>
      </c>
      <c r="AG178" s="527">
        <v>100</v>
      </c>
      <c r="AH178" s="73">
        <f>(AF178*AG178)/100</f>
        <v>0</v>
      </c>
      <c r="AJ178" s="453">
        <v>0</v>
      </c>
      <c r="AK178" s="454">
        <f>AJ178-E178</f>
        <v>0</v>
      </c>
    </row>
    <row r="179" spans="2:37" ht="21.6" customHeight="1" x14ac:dyDescent="0.55000000000000004">
      <c r="B179" s="196" t="s">
        <v>785</v>
      </c>
      <c r="C179" s="196" t="s">
        <v>932</v>
      </c>
      <c r="D179" s="249" t="s">
        <v>2121</v>
      </c>
      <c r="E179" s="40">
        <v>29693186</v>
      </c>
      <c r="F179" s="36"/>
      <c r="G179" s="36"/>
      <c r="H179" s="36"/>
      <c r="I179" s="36"/>
      <c r="J179" s="36"/>
      <c r="K179" s="36"/>
      <c r="L179" s="36"/>
      <c r="M179" s="36"/>
      <c r="N179" s="36"/>
      <c r="O179" s="36"/>
      <c r="P179" s="36"/>
      <c r="Q179" s="37"/>
      <c r="R179" s="240"/>
      <c r="S179" s="240"/>
      <c r="T179" s="33"/>
      <c r="U179" s="33"/>
      <c r="V179" s="33"/>
      <c r="W179" s="33"/>
      <c r="X179" s="33"/>
      <c r="Y179" s="33"/>
      <c r="Z179" s="33"/>
      <c r="AA179" s="33"/>
      <c r="AB179" s="33"/>
      <c r="AC179" s="33"/>
      <c r="AD179" s="33"/>
      <c r="AE179" s="255"/>
      <c r="AF179" s="523">
        <v>29693186</v>
      </c>
      <c r="AG179" s="522">
        <v>100</v>
      </c>
      <c r="AH179" s="117">
        <f t="shared" ref="AH179" si="60">(AF179*AG179)/100</f>
        <v>29693186</v>
      </c>
      <c r="AJ179" s="453">
        <v>29693186</v>
      </c>
      <c r="AK179" s="454">
        <f>AJ179-E179</f>
        <v>0</v>
      </c>
    </row>
    <row r="180" spans="2:37" ht="21.6" customHeight="1" x14ac:dyDescent="0.55000000000000004">
      <c r="B180" s="196" t="s">
        <v>121</v>
      </c>
      <c r="C180" s="196" t="s">
        <v>121</v>
      </c>
      <c r="D180" s="249" t="s">
        <v>2122</v>
      </c>
      <c r="E180" s="40"/>
      <c r="F180" s="36"/>
      <c r="G180" s="36"/>
      <c r="H180" s="36"/>
      <c r="I180" s="36"/>
      <c r="J180" s="36"/>
      <c r="K180" s="36"/>
      <c r="L180" s="36"/>
      <c r="M180" s="36"/>
      <c r="N180" s="36"/>
      <c r="O180" s="36"/>
      <c r="P180" s="36"/>
      <c r="Q180" s="37"/>
      <c r="R180" s="37"/>
      <c r="S180" s="240"/>
      <c r="T180" s="33"/>
      <c r="U180" s="33"/>
      <c r="V180" s="33"/>
      <c r="W180" s="33"/>
      <c r="X180" s="33"/>
      <c r="Y180" s="33"/>
      <c r="Z180" s="33"/>
      <c r="AA180" s="33"/>
      <c r="AB180" s="33"/>
      <c r="AC180" s="33"/>
      <c r="AD180" s="33"/>
      <c r="AE180" s="241"/>
      <c r="AF180" s="528"/>
      <c r="AH180" s="236"/>
      <c r="AJ180" s="453">
        <v>0</v>
      </c>
      <c r="AK180" s="454">
        <f>AJ180-E180</f>
        <v>0</v>
      </c>
    </row>
    <row r="181" spans="2:37" ht="21.6" customHeight="1" x14ac:dyDescent="0.55000000000000004">
      <c r="B181" s="196" t="s">
        <v>165</v>
      </c>
      <c r="C181" s="196" t="s">
        <v>165</v>
      </c>
      <c r="D181" s="249" t="s">
        <v>1010</v>
      </c>
      <c r="E181" s="40"/>
      <c r="F181" s="36"/>
      <c r="G181" s="36"/>
      <c r="H181" s="36"/>
      <c r="I181" s="36"/>
      <c r="J181" s="36"/>
      <c r="K181" s="36"/>
      <c r="L181" s="36"/>
      <c r="M181" s="36"/>
      <c r="N181" s="36"/>
      <c r="O181" s="36"/>
      <c r="P181" s="36"/>
      <c r="Q181" s="37"/>
      <c r="R181" s="37"/>
      <c r="S181" s="240"/>
      <c r="T181" s="33"/>
      <c r="U181" s="33"/>
      <c r="V181" s="33"/>
      <c r="W181" s="33"/>
      <c r="X181" s="33"/>
      <c r="Y181" s="33"/>
      <c r="Z181" s="33"/>
      <c r="AA181" s="33"/>
      <c r="AB181" s="33"/>
      <c r="AC181" s="33"/>
      <c r="AD181" s="33"/>
      <c r="AE181" s="241"/>
      <c r="AF181" s="524"/>
      <c r="AH181" s="236"/>
      <c r="AJ181" s="453"/>
      <c r="AK181" s="454">
        <f>AJ181-E181</f>
        <v>0</v>
      </c>
    </row>
    <row r="182" spans="2:37" ht="21.6" customHeight="1" x14ac:dyDescent="0.55000000000000004">
      <c r="B182" s="196" t="s">
        <v>934</v>
      </c>
      <c r="C182" s="196" t="s">
        <v>934</v>
      </c>
      <c r="D182" s="249" t="s">
        <v>2124</v>
      </c>
      <c r="E182" s="40"/>
      <c r="F182" s="36"/>
      <c r="G182" s="36"/>
      <c r="H182" s="36"/>
      <c r="I182" s="36"/>
      <c r="J182" s="36"/>
      <c r="K182" s="36"/>
      <c r="L182" s="36"/>
      <c r="M182" s="36"/>
      <c r="N182" s="36"/>
      <c r="O182" s="36"/>
      <c r="P182" s="36"/>
      <c r="Q182" s="37"/>
      <c r="R182" s="37"/>
      <c r="S182" s="240"/>
      <c r="T182" s="33"/>
      <c r="U182" s="33"/>
      <c r="V182" s="33"/>
      <c r="W182" s="33"/>
      <c r="X182" s="33"/>
      <c r="Y182" s="33"/>
      <c r="Z182" s="33"/>
      <c r="AA182" s="33"/>
      <c r="AB182" s="33"/>
      <c r="AC182" s="33"/>
      <c r="AD182" s="33"/>
      <c r="AE182" s="241"/>
      <c r="AF182" s="524"/>
      <c r="AH182" s="236"/>
      <c r="AJ182" s="453"/>
      <c r="AK182" s="454"/>
    </row>
    <row r="183" spans="2:37" ht="21.6" customHeight="1" x14ac:dyDescent="0.55000000000000004">
      <c r="B183" s="196" t="s">
        <v>936</v>
      </c>
      <c r="C183" s="196" t="s">
        <v>936</v>
      </c>
      <c r="D183" s="249" t="s">
        <v>2123</v>
      </c>
      <c r="E183" s="40"/>
      <c r="F183" s="36"/>
      <c r="G183" s="36"/>
      <c r="H183" s="36"/>
      <c r="I183" s="36"/>
      <c r="J183" s="36"/>
      <c r="K183" s="36"/>
      <c r="L183" s="36"/>
      <c r="M183" s="36"/>
      <c r="N183" s="36"/>
      <c r="O183" s="36"/>
      <c r="P183" s="36"/>
      <c r="Q183" s="37"/>
      <c r="R183" s="37"/>
      <c r="S183" s="240"/>
      <c r="T183" s="33"/>
      <c r="U183" s="33"/>
      <c r="V183" s="33"/>
      <c r="W183" s="33"/>
      <c r="X183" s="33"/>
      <c r="Y183" s="33"/>
      <c r="Z183" s="33"/>
      <c r="AA183" s="33"/>
      <c r="AB183" s="33"/>
      <c r="AC183" s="33"/>
      <c r="AD183" s="33"/>
      <c r="AE183" s="241"/>
      <c r="AF183" s="524"/>
      <c r="AH183" s="236"/>
      <c r="AJ183" s="453"/>
      <c r="AK183" s="454"/>
    </row>
    <row r="184" spans="2:37" ht="21.6" customHeight="1" x14ac:dyDescent="0.55000000000000004">
      <c r="B184" s="196" t="s">
        <v>938</v>
      </c>
      <c r="C184" s="196" t="s">
        <v>938</v>
      </c>
      <c r="D184" s="249" t="s">
        <v>2125</v>
      </c>
      <c r="E184" s="40"/>
      <c r="F184" s="36"/>
      <c r="G184" s="36"/>
      <c r="H184" s="36"/>
      <c r="I184" s="36"/>
      <c r="J184" s="36"/>
      <c r="K184" s="36"/>
      <c r="L184" s="36"/>
      <c r="M184" s="36"/>
      <c r="N184" s="36"/>
      <c r="O184" s="36"/>
      <c r="P184" s="36"/>
      <c r="Q184" s="37"/>
      <c r="R184" s="37"/>
      <c r="S184" s="240"/>
      <c r="T184" s="33"/>
      <c r="U184" s="33"/>
      <c r="V184" s="33"/>
      <c r="W184" s="33"/>
      <c r="X184" s="33"/>
      <c r="Y184" s="33"/>
      <c r="Z184" s="33"/>
      <c r="AA184" s="33"/>
      <c r="AB184" s="33"/>
      <c r="AC184" s="33"/>
      <c r="AD184" s="33"/>
      <c r="AE184" s="241"/>
      <c r="AF184" s="524"/>
      <c r="AH184" s="236"/>
      <c r="AJ184" s="453"/>
      <c r="AK184" s="454"/>
    </row>
    <row r="185" spans="2:37" ht="21.6" customHeight="1" x14ac:dyDescent="0.55000000000000004">
      <c r="B185" s="196" t="s">
        <v>940</v>
      </c>
      <c r="C185" s="196" t="s">
        <v>940</v>
      </c>
      <c r="D185" s="249" t="s">
        <v>2119</v>
      </c>
      <c r="E185" s="40"/>
      <c r="F185" s="36"/>
      <c r="G185" s="36"/>
      <c r="H185" s="36"/>
      <c r="I185" s="36"/>
      <c r="J185" s="36"/>
      <c r="K185" s="36"/>
      <c r="L185" s="36"/>
      <c r="M185" s="36"/>
      <c r="N185" s="36"/>
      <c r="O185" s="36"/>
      <c r="P185" s="36"/>
      <c r="Q185" s="37"/>
      <c r="R185" s="37"/>
      <c r="S185" s="240"/>
      <c r="T185" s="33"/>
      <c r="U185" s="33"/>
      <c r="V185" s="33"/>
      <c r="W185" s="33"/>
      <c r="X185" s="33"/>
      <c r="Y185" s="33"/>
      <c r="Z185" s="33"/>
      <c r="AA185" s="33"/>
      <c r="AB185" s="33"/>
      <c r="AC185" s="33"/>
      <c r="AD185" s="33"/>
      <c r="AE185" s="241"/>
      <c r="AF185" s="524"/>
      <c r="AH185" s="236"/>
      <c r="AJ185" s="453"/>
      <c r="AK185" s="454"/>
    </row>
    <row r="186" spans="2:37" ht="21.6" customHeight="1" x14ac:dyDescent="0.55000000000000004">
      <c r="B186" s="196" t="s">
        <v>122</v>
      </c>
      <c r="C186" s="196" t="s">
        <v>122</v>
      </c>
      <c r="D186" s="197" t="s">
        <v>1011</v>
      </c>
      <c r="E186" s="40"/>
      <c r="F186" s="36"/>
      <c r="G186" s="36"/>
      <c r="H186" s="36"/>
      <c r="I186" s="36"/>
      <c r="J186" s="36"/>
      <c r="K186" s="36"/>
      <c r="L186" s="36"/>
      <c r="M186" s="36"/>
      <c r="N186" s="36"/>
      <c r="O186" s="36"/>
      <c r="P186" s="36"/>
      <c r="Q186" s="37"/>
      <c r="R186" s="37"/>
      <c r="S186" s="240"/>
      <c r="T186" s="33"/>
      <c r="U186" s="33"/>
      <c r="V186" s="33"/>
      <c r="W186" s="33"/>
      <c r="X186" s="33"/>
      <c r="Y186" s="33"/>
      <c r="Z186" s="33"/>
      <c r="AA186" s="33"/>
      <c r="AB186" s="33"/>
      <c r="AC186" s="33"/>
      <c r="AD186" s="33"/>
      <c r="AE186" s="241"/>
      <c r="AF186" s="524"/>
      <c r="AH186" s="236"/>
      <c r="AJ186" s="453"/>
      <c r="AK186" s="453"/>
    </row>
    <row r="187" spans="2:37" ht="21.6" customHeight="1" thickBot="1" x14ac:dyDescent="0.6">
      <c r="B187" s="196" t="s">
        <v>149</v>
      </c>
      <c r="C187" s="196" t="s">
        <v>149</v>
      </c>
      <c r="D187" s="197" t="s">
        <v>1012</v>
      </c>
      <c r="E187" s="40">
        <f>-(E178+E179+E180+E181+E182+E183+E184+E185)*20%</f>
        <v>-5938637.2000000002</v>
      </c>
      <c r="F187" s="36"/>
      <c r="G187" s="36"/>
      <c r="H187" s="36"/>
      <c r="I187" s="36"/>
      <c r="J187" s="36"/>
      <c r="K187" s="36"/>
      <c r="L187" s="36"/>
      <c r="M187" s="36"/>
      <c r="N187" s="36"/>
      <c r="O187" s="36"/>
      <c r="P187" s="36"/>
      <c r="Q187" s="37"/>
      <c r="R187" s="37"/>
      <c r="S187" s="37"/>
      <c r="T187" s="525"/>
      <c r="U187" s="525"/>
      <c r="V187" s="525"/>
      <c r="W187" s="525"/>
      <c r="X187" s="525"/>
      <c r="Y187" s="525"/>
      <c r="Z187" s="525"/>
      <c r="AA187" s="525"/>
      <c r="AB187" s="525"/>
      <c r="AC187" s="525"/>
      <c r="AD187" s="525"/>
      <c r="AE187" s="526"/>
      <c r="AF187" s="523">
        <f>-(AF178+AF179+AF180+AF181+AF182+AF183+AF184+AF185)*20%</f>
        <v>-5938637.2000000002</v>
      </c>
      <c r="AH187" s="237"/>
      <c r="AJ187" s="453"/>
      <c r="AK187" s="453"/>
    </row>
    <row r="188" spans="2:37" ht="35.450000000000003" customHeight="1" thickBot="1" x14ac:dyDescent="0.4">
      <c r="B188" s="537" t="s">
        <v>237</v>
      </c>
      <c r="C188" s="538" t="s">
        <v>237</v>
      </c>
      <c r="D188" s="539" t="s">
        <v>1013</v>
      </c>
      <c r="E188" s="540">
        <f>SUM(E178:E187)</f>
        <v>23754548.800000001</v>
      </c>
      <c r="F188" s="541"/>
      <c r="G188" s="541"/>
      <c r="H188" s="541"/>
      <c r="I188" s="541"/>
      <c r="J188" s="541"/>
      <c r="K188" s="541"/>
      <c r="L188" s="541"/>
      <c r="M188" s="541"/>
      <c r="N188" s="541"/>
      <c r="O188" s="541"/>
      <c r="P188" s="541"/>
      <c r="Q188" s="541"/>
      <c r="R188" s="541"/>
      <c r="S188" s="541"/>
      <c r="T188" s="541"/>
      <c r="U188" s="541"/>
      <c r="V188" s="541"/>
      <c r="W188" s="541"/>
      <c r="X188" s="541"/>
      <c r="Y188" s="541"/>
      <c r="Z188" s="541"/>
      <c r="AA188" s="541"/>
      <c r="AB188" s="541"/>
      <c r="AC188" s="541"/>
      <c r="AD188" s="541"/>
      <c r="AE188" s="541"/>
      <c r="AF188" s="544">
        <f>SUM(AF178:AF187)</f>
        <v>23754548.800000001</v>
      </c>
      <c r="AH188" s="117">
        <f>SUM(AH178:AH187)</f>
        <v>29693186</v>
      </c>
      <c r="AJ188" s="453">
        <f>SUM(AJ178:AJ187)</f>
        <v>29693186</v>
      </c>
      <c r="AK188" s="453">
        <f>SUM(AK178:AK187)</f>
        <v>0</v>
      </c>
    </row>
    <row r="189" spans="2:37" ht="38.25" thickBot="1" x14ac:dyDescent="0.25">
      <c r="B189" s="537" t="s">
        <v>237</v>
      </c>
      <c r="C189" s="538" t="s">
        <v>237</v>
      </c>
      <c r="D189" s="539" t="s">
        <v>2034</v>
      </c>
      <c r="E189" s="540">
        <f>E188-E187-E186</f>
        <v>29693186</v>
      </c>
      <c r="F189" s="541"/>
      <c r="G189" s="541"/>
      <c r="H189" s="541"/>
      <c r="I189" s="541"/>
      <c r="J189" s="541"/>
      <c r="K189" s="541"/>
      <c r="L189" s="541"/>
      <c r="M189" s="541"/>
      <c r="N189" s="541"/>
      <c r="O189" s="541"/>
      <c r="P189" s="541"/>
      <c r="Q189" s="541"/>
      <c r="R189" s="541"/>
      <c r="S189" s="541"/>
      <c r="T189" s="541"/>
      <c r="U189" s="541"/>
      <c r="V189" s="541"/>
      <c r="W189" s="541"/>
      <c r="X189" s="541"/>
      <c r="Y189" s="541"/>
      <c r="Z189" s="541"/>
      <c r="AA189" s="541"/>
      <c r="AB189" s="541"/>
      <c r="AC189" s="541"/>
      <c r="AD189" s="541"/>
      <c r="AE189" s="541"/>
      <c r="AF189" s="544">
        <f>AF188-AF187-AF186</f>
        <v>29693186</v>
      </c>
    </row>
    <row r="191" spans="2:37" ht="21.6" customHeight="1" thickBot="1" x14ac:dyDescent="0.6">
      <c r="B191" s="196" t="s">
        <v>928</v>
      </c>
      <c r="C191" s="196" t="s">
        <v>928</v>
      </c>
      <c r="D191" s="249" t="s">
        <v>1014</v>
      </c>
      <c r="E191" s="40"/>
      <c r="F191" s="36"/>
      <c r="G191" s="36"/>
      <c r="H191" s="36"/>
      <c r="I191" s="36"/>
      <c r="J191" s="36"/>
      <c r="K191" s="36"/>
      <c r="L191" s="36"/>
      <c r="M191" s="36"/>
      <c r="N191" s="36"/>
      <c r="O191" s="36"/>
      <c r="P191" s="36"/>
      <c r="Q191" s="37"/>
      <c r="R191" s="37"/>
      <c r="S191" s="240"/>
      <c r="T191" s="33"/>
      <c r="U191" s="33"/>
      <c r="V191" s="33"/>
      <c r="W191" s="33"/>
      <c r="X191" s="33"/>
      <c r="Y191" s="33"/>
      <c r="Z191" s="33"/>
      <c r="AA191" s="33"/>
      <c r="AB191" s="33"/>
      <c r="AC191" s="33"/>
      <c r="AD191" s="33"/>
      <c r="AE191" s="255"/>
      <c r="AF191" s="523"/>
      <c r="AJ191" s="453">
        <v>0</v>
      </c>
      <c r="AK191" s="454">
        <f>AJ191-E191</f>
        <v>0</v>
      </c>
    </row>
    <row r="192" spans="2:37" ht="35.450000000000003" customHeight="1" thickBot="1" x14ac:dyDescent="0.4">
      <c r="B192" s="537" t="s">
        <v>237</v>
      </c>
      <c r="C192" s="538" t="s">
        <v>237</v>
      </c>
      <c r="D192" s="539" t="s">
        <v>2035</v>
      </c>
      <c r="E192" s="540">
        <f>SUM(E191)</f>
        <v>0</v>
      </c>
      <c r="F192" s="541"/>
      <c r="G192" s="541"/>
      <c r="H192" s="541"/>
      <c r="I192" s="541"/>
      <c r="J192" s="541"/>
      <c r="K192" s="541"/>
      <c r="L192" s="541"/>
      <c r="M192" s="541"/>
      <c r="N192" s="541"/>
      <c r="O192" s="541"/>
      <c r="P192" s="541"/>
      <c r="Q192" s="541"/>
      <c r="R192" s="541"/>
      <c r="S192" s="541"/>
      <c r="T192" s="541"/>
      <c r="U192" s="541"/>
      <c r="V192" s="541"/>
      <c r="W192" s="541"/>
      <c r="X192" s="541"/>
      <c r="Y192" s="541"/>
      <c r="Z192" s="541"/>
      <c r="AA192" s="541"/>
      <c r="AB192" s="541"/>
      <c r="AC192" s="541"/>
      <c r="AD192" s="541"/>
      <c r="AE192" s="541"/>
      <c r="AF192" s="542">
        <f>SUM(AF191)</f>
        <v>0</v>
      </c>
      <c r="AJ192" s="453">
        <f>SUM(AJ191)</f>
        <v>0</v>
      </c>
      <c r="AK192" s="453">
        <f>SUM(AK191)</f>
        <v>0</v>
      </c>
    </row>
    <row r="193" spans="2:37" ht="21.75" thickBot="1" x14ac:dyDescent="0.25">
      <c r="B193" s="537" t="s">
        <v>237</v>
      </c>
      <c r="C193" s="538" t="s">
        <v>237</v>
      </c>
      <c r="D193" s="539" t="s">
        <v>2036</v>
      </c>
      <c r="E193" s="540">
        <f>E192</f>
        <v>0</v>
      </c>
      <c r="F193" s="541"/>
      <c r="G193" s="541"/>
      <c r="H193" s="541"/>
      <c r="I193" s="541"/>
      <c r="J193" s="541"/>
      <c r="K193" s="541"/>
      <c r="L193" s="541"/>
      <c r="M193" s="541"/>
      <c r="N193" s="541"/>
      <c r="O193" s="541"/>
      <c r="P193" s="541"/>
      <c r="Q193" s="541"/>
      <c r="R193" s="541"/>
      <c r="S193" s="541"/>
      <c r="T193" s="541"/>
      <c r="U193" s="541"/>
      <c r="V193" s="541"/>
      <c r="W193" s="541"/>
      <c r="X193" s="541"/>
      <c r="Y193" s="541"/>
      <c r="Z193" s="541"/>
      <c r="AA193" s="541"/>
      <c r="AB193" s="541"/>
      <c r="AC193" s="541"/>
      <c r="AD193" s="541"/>
      <c r="AE193" s="541"/>
      <c r="AF193" s="542">
        <f>AF192</f>
        <v>0</v>
      </c>
    </row>
    <row r="194" spans="2:37" ht="13.5" thickBot="1" x14ac:dyDescent="0.25"/>
    <row r="195" spans="2:37" ht="24.75" x14ac:dyDescent="0.6">
      <c r="D195" s="472" t="s">
        <v>2232</v>
      </c>
      <c r="E195" s="459">
        <f>E24+E39+E52+E65+E78+E93+E106+E119+E132+E147+E163+E175+E188+E192</f>
        <v>26578556185339.801</v>
      </c>
      <c r="F195" s="492"/>
      <c r="G195" s="492">
        <f>G156+G176+G190</f>
        <v>0</v>
      </c>
      <c r="H195" s="493"/>
      <c r="I195" s="493"/>
      <c r="J195" s="493"/>
      <c r="K195" s="493"/>
      <c r="L195" s="493"/>
      <c r="M195" s="493"/>
      <c r="N195" s="493"/>
      <c r="O195" s="493"/>
      <c r="P195" s="493"/>
      <c r="Q195" s="493"/>
      <c r="R195" s="493"/>
      <c r="S195" s="493"/>
      <c r="T195" s="493"/>
      <c r="U195" s="493"/>
      <c r="V195" s="493"/>
      <c r="W195" s="493"/>
      <c r="X195" s="493"/>
      <c r="Y195" s="493"/>
      <c r="Z195" s="493"/>
      <c r="AA195" s="493"/>
      <c r="AB195" s="493"/>
      <c r="AC195" s="493"/>
      <c r="AD195" s="493"/>
      <c r="AE195" s="460"/>
      <c r="AF195" s="519">
        <f>AF24+AF39+AF52+AF65+AF78+AF93+AF106+AF119+AF132+AF147+AF163+AF175+AF188+AF192</f>
        <v>23638792801780.52</v>
      </c>
      <c r="AG195" s="518"/>
      <c r="AH195" s="491">
        <f>AH156+AH176+AH190</f>
        <v>0</v>
      </c>
      <c r="AJ195" s="453" t="s">
        <v>2126</v>
      </c>
      <c r="AK195" s="453" t="s">
        <v>2127</v>
      </c>
    </row>
    <row r="196" spans="2:37" ht="24.75" x14ac:dyDescent="0.6">
      <c r="D196" s="476" t="s">
        <v>2233</v>
      </c>
      <c r="E196" s="457">
        <f>E25+E40+E53+E66+E79+E94+E107+E120+E133+E148+E164+E176+E189+E193</f>
        <v>33223195231674.75</v>
      </c>
      <c r="F196" s="490"/>
      <c r="G196" s="490"/>
      <c r="H196" s="3"/>
      <c r="I196" s="3"/>
      <c r="J196" s="3"/>
      <c r="K196" s="3"/>
      <c r="L196" s="3"/>
      <c r="M196" s="3"/>
      <c r="N196" s="3"/>
      <c r="O196" s="3"/>
      <c r="P196" s="3"/>
      <c r="Q196" s="3"/>
      <c r="R196" s="3"/>
      <c r="S196" s="3"/>
      <c r="T196" s="3"/>
      <c r="U196" s="3"/>
      <c r="V196" s="3"/>
      <c r="W196" s="3"/>
      <c r="X196" s="3"/>
      <c r="Y196" s="3"/>
      <c r="Z196" s="3"/>
      <c r="AA196" s="3"/>
      <c r="AB196" s="3"/>
      <c r="AC196" s="3"/>
      <c r="AD196" s="3"/>
      <c r="AE196" s="456"/>
      <c r="AF196" s="520">
        <f>AF25+AF40+AF53+AF66+AF79+AF94+AF107+AF120+AF133+AF148+AF164+AF176+AF189+AF193</f>
        <v>29548491002225.648</v>
      </c>
      <c r="AG196" s="518"/>
      <c r="AH196" s="491"/>
      <c r="AJ196" s="453">
        <v>33252125331743</v>
      </c>
      <c r="AK196" s="453">
        <f>AJ196-E196</f>
        <v>28930100068.25</v>
      </c>
    </row>
    <row r="197" spans="2:37" ht="24.75" x14ac:dyDescent="0.6">
      <c r="D197" s="476" t="s">
        <v>1851</v>
      </c>
      <c r="E197" s="457">
        <f>E17+E31+E44+E57+E70+E85+E98+E111+E124+E139+E155+E168+E180</f>
        <v>4695834849779</v>
      </c>
      <c r="F197" s="456"/>
      <c r="G197" s="456"/>
      <c r="H197" s="456"/>
      <c r="I197" s="456"/>
      <c r="J197" s="456"/>
      <c r="K197" s="456"/>
      <c r="L197" s="456"/>
      <c r="M197" s="456"/>
      <c r="N197" s="456"/>
      <c r="O197" s="456"/>
      <c r="P197" s="456"/>
      <c r="Q197" s="456"/>
      <c r="R197" s="456"/>
      <c r="S197" s="456"/>
      <c r="T197" s="456"/>
      <c r="U197" s="456"/>
      <c r="V197" s="456"/>
      <c r="W197" s="456"/>
      <c r="X197" s="456"/>
      <c r="Y197" s="456"/>
      <c r="Z197" s="456"/>
      <c r="AA197" s="456"/>
      <c r="AB197" s="456"/>
      <c r="AC197" s="456"/>
      <c r="AD197" s="456"/>
      <c r="AE197" s="456"/>
      <c r="AF197" s="520">
        <f>AF17+AF31+AF44+AF57+AF70+AF85+AF98+AF111+AF124+AF139+AF155+AF168+AF180</f>
        <v>4695834849779</v>
      </c>
      <c r="AG197" s="518"/>
      <c r="AH197" s="486"/>
    </row>
    <row r="198" spans="2:37" ht="24.75" x14ac:dyDescent="0.6">
      <c r="D198" s="476" t="s">
        <v>1852</v>
      </c>
      <c r="E198" s="457">
        <f>E18+E32+E45+E58+E71+E86+E99+E112+E125+E140+E156+E169+E181</f>
        <v>17729056774921</v>
      </c>
      <c r="F198" s="456"/>
      <c r="G198" s="456"/>
      <c r="H198" s="456"/>
      <c r="I198" s="456"/>
      <c r="J198" s="456"/>
      <c r="K198" s="456"/>
      <c r="L198" s="456"/>
      <c r="M198" s="456"/>
      <c r="N198" s="456"/>
      <c r="O198" s="456"/>
      <c r="P198" s="456"/>
      <c r="Q198" s="456"/>
      <c r="R198" s="456"/>
      <c r="S198" s="456"/>
      <c r="T198" s="456"/>
      <c r="U198" s="456"/>
      <c r="V198" s="456"/>
      <c r="W198" s="456"/>
      <c r="X198" s="456"/>
      <c r="Y198" s="456"/>
      <c r="Z198" s="456"/>
      <c r="AA198" s="456"/>
      <c r="AB198" s="456"/>
      <c r="AC198" s="456"/>
      <c r="AD198" s="456"/>
      <c r="AE198" s="456"/>
      <c r="AF198" s="520">
        <f>AF18+AF32+AF45+AF58+AF71+AF86+AF99+AF112+AF125+AF140+AF156+AF169+AF181</f>
        <v>17729056774921</v>
      </c>
      <c r="AG198" s="518"/>
      <c r="AH198" s="486"/>
    </row>
    <row r="199" spans="2:37" ht="24.75" x14ac:dyDescent="0.6">
      <c r="D199" s="476" t="s">
        <v>2128</v>
      </c>
      <c r="E199" s="457">
        <f>E19+E20+E21+E33+E34+E35+E36+E46+E47+E48+E49+E59+E60+E61+E62+E72+E73+E74+E75+E87+E88+E89+E90+E100+E101+E102+E103+E113+E114+E115+E116+E126+E127+E128+E129+E141+E142+E143+E144+E157+E158+E159+E160+E170+E171+E172+E182+E183+E184+E185</f>
        <v>-2086266544325.25</v>
      </c>
      <c r="F199" s="456"/>
      <c r="G199" s="456"/>
      <c r="H199" s="456"/>
      <c r="I199" s="456"/>
      <c r="J199" s="456"/>
      <c r="K199" s="456"/>
      <c r="L199" s="456"/>
      <c r="M199" s="456"/>
      <c r="N199" s="456"/>
      <c r="O199" s="456"/>
      <c r="P199" s="456"/>
      <c r="Q199" s="456"/>
      <c r="R199" s="456"/>
      <c r="S199" s="456"/>
      <c r="T199" s="456"/>
      <c r="U199" s="456"/>
      <c r="V199" s="456"/>
      <c r="W199" s="456"/>
      <c r="X199" s="456"/>
      <c r="Y199" s="456"/>
      <c r="Z199" s="456"/>
      <c r="AA199" s="456"/>
      <c r="AB199" s="456"/>
      <c r="AC199" s="456"/>
      <c r="AD199" s="456"/>
      <c r="AE199" s="456"/>
      <c r="AF199" s="520">
        <f>AF19+AF20+AF21+AF33+AF34+AF35+AF36+AF46+AF47+AF48+AF49+AF59+AF60+AF61+AF62+AF72+AF73+AF74+AF75+AF87+AF88+AF89+AF90+AF100+AF101+AF102+AF103+AF113+AF114+AF115+AF116+AF126+AF127+AF128+AF129+AF141+AF142+AF143+AF144+AF157+AF158+AF159+AF160+AF170+AF171+AF172+AF182+AF183+AF184+AF185</f>
        <v>-2086266544325.25</v>
      </c>
      <c r="AG199" s="518"/>
      <c r="AH199" s="486"/>
    </row>
    <row r="200" spans="2:37" ht="24.75" x14ac:dyDescent="0.6">
      <c r="D200" s="476" t="s">
        <v>1847</v>
      </c>
      <c r="E200" s="457">
        <f>E22+E37+E50+E63+E76+E91+E104+E117+E130+E145+E161+E173+E186</f>
        <v>0</v>
      </c>
      <c r="F200" s="456"/>
      <c r="G200" s="456"/>
      <c r="H200" s="456"/>
      <c r="I200" s="456"/>
      <c r="J200" s="456"/>
      <c r="K200" s="456"/>
      <c r="L200" s="456"/>
      <c r="M200" s="456"/>
      <c r="N200" s="456"/>
      <c r="O200" s="456"/>
      <c r="P200" s="456"/>
      <c r="Q200" s="456"/>
      <c r="R200" s="456"/>
      <c r="S200" s="456"/>
      <c r="T200" s="456"/>
      <c r="U200" s="456"/>
      <c r="V200" s="456"/>
      <c r="W200" s="456"/>
      <c r="X200" s="456"/>
      <c r="Y200" s="456"/>
      <c r="Z200" s="456"/>
      <c r="AA200" s="456"/>
      <c r="AB200" s="456"/>
      <c r="AC200" s="456"/>
      <c r="AD200" s="456"/>
      <c r="AE200" s="456"/>
      <c r="AF200" s="520">
        <f>-56611759968.57+300000</f>
        <v>-56611459968.57</v>
      </c>
      <c r="AG200" s="518"/>
      <c r="AH200" s="486"/>
    </row>
    <row r="201" spans="2:37" ht="25.5" thickBot="1" x14ac:dyDescent="0.65">
      <c r="D201" s="478" t="s">
        <v>2012</v>
      </c>
      <c r="E201" s="465">
        <f>E23+E38+E51+E64+E77+E92+E105+E118+E131+E146+E162+E174+E187</f>
        <v>-6644639046334.9502</v>
      </c>
      <c r="F201" s="466"/>
      <c r="G201" s="466"/>
      <c r="H201" s="466"/>
      <c r="I201" s="466"/>
      <c r="J201" s="466"/>
      <c r="K201" s="466"/>
      <c r="L201" s="466"/>
      <c r="M201" s="466"/>
      <c r="N201" s="466"/>
      <c r="O201" s="466"/>
      <c r="P201" s="466"/>
      <c r="Q201" s="466"/>
      <c r="R201" s="466"/>
      <c r="S201" s="466"/>
      <c r="T201" s="466"/>
      <c r="U201" s="466"/>
      <c r="V201" s="466"/>
      <c r="W201" s="466"/>
      <c r="X201" s="466"/>
      <c r="Y201" s="466"/>
      <c r="Z201" s="466"/>
      <c r="AA201" s="466"/>
      <c r="AB201" s="466"/>
      <c r="AC201" s="466"/>
      <c r="AD201" s="466"/>
      <c r="AE201" s="466"/>
      <c r="AF201" s="521">
        <f>AF23+AF38+AF51+AF64+AF77+AF92+AF105+AF118+AF131+AF146+AF162+AF174+AF187+19882000000-170368</f>
        <v>-5889816370813.1299</v>
      </c>
    </row>
  </sheetData>
  <mergeCells count="37">
    <mergeCell ref="Z8:Z10"/>
    <mergeCell ref="AA8:AA10"/>
    <mergeCell ref="AB8:AB10"/>
    <mergeCell ref="AC8:AC10"/>
    <mergeCell ref="AD8:AD10"/>
    <mergeCell ref="I8:I10"/>
    <mergeCell ref="J8:J10"/>
    <mergeCell ref="K8:K10"/>
    <mergeCell ref="L8:L10"/>
    <mergeCell ref="Y8:Y10"/>
    <mergeCell ref="M8:M10"/>
    <mergeCell ref="N8:N10"/>
    <mergeCell ref="O8:O10"/>
    <mergeCell ref="P8:P10"/>
    <mergeCell ref="Q8:Q10"/>
    <mergeCell ref="R8:R10"/>
    <mergeCell ref="T8:T10"/>
    <mergeCell ref="U8:U10"/>
    <mergeCell ref="V8:V10"/>
    <mergeCell ref="W8:W10"/>
    <mergeCell ref="X8:X10"/>
    <mergeCell ref="C6:E6"/>
    <mergeCell ref="F6:AH6"/>
    <mergeCell ref="B7:B10"/>
    <mergeCell ref="C7:C10"/>
    <mergeCell ref="D7:D10"/>
    <mergeCell ref="E7:E10"/>
    <mergeCell ref="F7:Q7"/>
    <mergeCell ref="S7:S10"/>
    <mergeCell ref="T7:AD7"/>
    <mergeCell ref="AE7:AE10"/>
    <mergeCell ref="AF7:AF10"/>
    <mergeCell ref="AG7:AG10"/>
    <mergeCell ref="AH7:AH10"/>
    <mergeCell ref="F8:F10"/>
    <mergeCell ref="G8:G10"/>
    <mergeCell ref="H8:H1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B5:AK236"/>
  <sheetViews>
    <sheetView rightToLeft="1" topLeftCell="B223" workbookViewId="0">
      <selection activeCell="AF237" sqref="AF237"/>
    </sheetView>
  </sheetViews>
  <sheetFormatPr defaultRowHeight="12.75" x14ac:dyDescent="0.2"/>
  <cols>
    <col min="4" max="4" width="65.5703125" customWidth="1"/>
    <col min="5" max="5" width="20.5703125" customWidth="1"/>
    <col min="6" max="6" width="12" hidden="1" customWidth="1"/>
    <col min="7" max="7" width="11.28515625" hidden="1" customWidth="1"/>
    <col min="8" max="8" width="12.140625" hidden="1" customWidth="1"/>
    <col min="9" max="9" width="13.42578125" hidden="1" customWidth="1"/>
    <col min="10" max="10" width="12" hidden="1" customWidth="1"/>
    <col min="11" max="11" width="12.42578125" hidden="1" customWidth="1"/>
    <col min="12" max="12" width="10.42578125" hidden="1" customWidth="1"/>
    <col min="13" max="13" width="13.28515625" hidden="1" customWidth="1"/>
    <col min="14" max="14" width="12" hidden="1" customWidth="1"/>
    <col min="15" max="15" width="13.28515625" hidden="1" customWidth="1"/>
    <col min="16" max="16" width="12.7109375" hidden="1" customWidth="1"/>
    <col min="17" max="18" width="14.85546875" hidden="1" customWidth="1"/>
    <col min="19" max="19" width="16.28515625" hidden="1" customWidth="1"/>
    <col min="20" max="23" width="0" hidden="1" customWidth="1"/>
    <col min="24" max="24" width="11" hidden="1" customWidth="1"/>
    <col min="25" max="26" width="10.28515625" hidden="1" customWidth="1"/>
    <col min="27" max="28" width="0" hidden="1" customWidth="1"/>
    <col min="29" max="29" width="11.5703125" hidden="1" customWidth="1"/>
    <col min="30" max="30" width="0" hidden="1" customWidth="1"/>
    <col min="31" max="31" width="22.7109375" customWidth="1"/>
    <col min="32" max="32" width="21.140625" customWidth="1"/>
    <col min="33" max="33" width="0" hidden="1" customWidth="1"/>
    <col min="34" max="34" width="13.28515625" hidden="1" customWidth="1"/>
    <col min="36" max="36" width="15" customWidth="1"/>
    <col min="37" max="37" width="22.5703125" customWidth="1"/>
  </cols>
  <sheetData>
    <row r="5" spans="2:37" ht="13.5" thickBot="1" x14ac:dyDescent="0.25"/>
    <row r="6" spans="2:37" ht="73.150000000000006" customHeight="1" thickBot="1" x14ac:dyDescent="0.25">
      <c r="C6" s="736" t="s">
        <v>1015</v>
      </c>
      <c r="D6" s="737"/>
      <c r="E6" s="737"/>
      <c r="F6" s="756" t="s">
        <v>1016</v>
      </c>
      <c r="G6" s="757"/>
      <c r="H6" s="757"/>
      <c r="I6" s="757"/>
      <c r="J6" s="757"/>
      <c r="K6" s="757"/>
      <c r="L6" s="757"/>
      <c r="M6" s="757"/>
      <c r="N6" s="757"/>
      <c r="O6" s="757"/>
      <c r="P6" s="757"/>
      <c r="Q6" s="757"/>
      <c r="R6" s="757"/>
      <c r="S6" s="757"/>
      <c r="T6" s="757"/>
      <c r="U6" s="757"/>
      <c r="V6" s="757"/>
      <c r="W6" s="757"/>
      <c r="X6" s="757"/>
      <c r="Y6" s="757"/>
      <c r="Z6" s="757"/>
      <c r="AA6" s="757"/>
      <c r="AB6" s="757"/>
      <c r="AC6" s="757"/>
      <c r="AD6" s="757"/>
      <c r="AE6" s="757"/>
      <c r="AF6" s="757"/>
      <c r="AG6" s="757"/>
      <c r="AH6" s="757"/>
    </row>
    <row r="7" spans="2:37" ht="22.15" customHeight="1" thickBot="1" x14ac:dyDescent="0.6">
      <c r="B7" s="754" t="s">
        <v>854</v>
      </c>
      <c r="C7" s="713" t="s">
        <v>930</v>
      </c>
      <c r="D7" s="714" t="s">
        <v>266</v>
      </c>
      <c r="E7" s="735" t="s">
        <v>236</v>
      </c>
      <c r="F7" s="721" t="s">
        <v>238</v>
      </c>
      <c r="G7" s="722"/>
      <c r="H7" s="722"/>
      <c r="I7" s="722"/>
      <c r="J7" s="722"/>
      <c r="K7" s="722"/>
      <c r="L7" s="722"/>
      <c r="M7" s="722"/>
      <c r="N7" s="722"/>
      <c r="O7" s="722"/>
      <c r="P7" s="722"/>
      <c r="Q7" s="722"/>
      <c r="R7" s="543"/>
      <c r="S7" s="705" t="s">
        <v>632</v>
      </c>
      <c r="T7" s="729" t="s">
        <v>855</v>
      </c>
      <c r="U7" s="729"/>
      <c r="V7" s="729"/>
      <c r="W7" s="729"/>
      <c r="X7" s="729"/>
      <c r="Y7" s="729"/>
      <c r="Z7" s="729"/>
      <c r="AA7" s="729"/>
      <c r="AB7" s="729"/>
      <c r="AC7" s="729"/>
      <c r="AD7" s="729"/>
      <c r="AE7" s="705" t="s">
        <v>634</v>
      </c>
      <c r="AF7" s="711" t="s">
        <v>635</v>
      </c>
      <c r="AG7" s="716" t="s">
        <v>8</v>
      </c>
      <c r="AH7" s="735" t="s">
        <v>631</v>
      </c>
    </row>
    <row r="8" spans="2:37" ht="13.15" customHeight="1" x14ac:dyDescent="0.2">
      <c r="B8" s="755"/>
      <c r="C8" s="672"/>
      <c r="D8" s="715"/>
      <c r="E8" s="672"/>
      <c r="F8" s="723" t="s">
        <v>239</v>
      </c>
      <c r="G8" s="726" t="s">
        <v>240</v>
      </c>
      <c r="H8" s="726" t="s">
        <v>241</v>
      </c>
      <c r="I8" s="726" t="s">
        <v>243</v>
      </c>
      <c r="J8" s="726" t="s">
        <v>242</v>
      </c>
      <c r="K8" s="726" t="s">
        <v>248</v>
      </c>
      <c r="L8" s="726" t="s">
        <v>249</v>
      </c>
      <c r="M8" s="726" t="s">
        <v>247</v>
      </c>
      <c r="N8" s="726" t="s">
        <v>246</v>
      </c>
      <c r="O8" s="726" t="s">
        <v>245</v>
      </c>
      <c r="P8" s="726" t="s">
        <v>244</v>
      </c>
      <c r="Q8" s="730" t="s">
        <v>250</v>
      </c>
      <c r="R8" s="723" t="s">
        <v>636</v>
      </c>
      <c r="S8" s="706" t="s">
        <v>269</v>
      </c>
      <c r="T8" s="760" t="s">
        <v>270</v>
      </c>
      <c r="U8" s="752" t="s">
        <v>240</v>
      </c>
      <c r="V8" s="752" t="s">
        <v>271</v>
      </c>
      <c r="W8" s="752" t="s">
        <v>272</v>
      </c>
      <c r="X8" s="752" t="s">
        <v>273</v>
      </c>
      <c r="Y8" s="752" t="s">
        <v>274</v>
      </c>
      <c r="Z8" s="752" t="s">
        <v>275</v>
      </c>
      <c r="AA8" s="752" t="s">
        <v>276</v>
      </c>
      <c r="AB8" s="752" t="s">
        <v>277</v>
      </c>
      <c r="AC8" s="752" t="s">
        <v>278</v>
      </c>
      <c r="AD8" s="758" t="s">
        <v>279</v>
      </c>
      <c r="AE8" s="706"/>
      <c r="AF8" s="712"/>
      <c r="AG8" s="717"/>
      <c r="AH8" s="672"/>
    </row>
    <row r="9" spans="2:37" ht="39" customHeight="1" x14ac:dyDescent="0.2">
      <c r="B9" s="755"/>
      <c r="C9" s="672"/>
      <c r="D9" s="715"/>
      <c r="E9" s="672"/>
      <c r="F9" s="724"/>
      <c r="G9" s="727"/>
      <c r="H9" s="727"/>
      <c r="I9" s="727"/>
      <c r="J9" s="727"/>
      <c r="K9" s="727"/>
      <c r="L9" s="727"/>
      <c r="M9" s="727"/>
      <c r="N9" s="727"/>
      <c r="O9" s="727"/>
      <c r="P9" s="727"/>
      <c r="Q9" s="731"/>
      <c r="R9" s="724"/>
      <c r="S9" s="706"/>
      <c r="T9" s="760"/>
      <c r="U9" s="752"/>
      <c r="V9" s="752"/>
      <c r="W9" s="752"/>
      <c r="X9" s="752"/>
      <c r="Y9" s="752"/>
      <c r="Z9" s="752"/>
      <c r="AA9" s="752"/>
      <c r="AB9" s="752"/>
      <c r="AC9" s="752"/>
      <c r="AD9" s="758"/>
      <c r="AE9" s="706"/>
      <c r="AF9" s="712"/>
      <c r="AG9" s="717"/>
      <c r="AH9" s="672"/>
    </row>
    <row r="10" spans="2:37" ht="61.15" customHeight="1" thickBot="1" x14ac:dyDescent="0.25">
      <c r="B10" s="755"/>
      <c r="C10" s="672"/>
      <c r="D10" s="715"/>
      <c r="E10" s="672"/>
      <c r="F10" s="724"/>
      <c r="G10" s="727"/>
      <c r="H10" s="727"/>
      <c r="I10" s="727"/>
      <c r="J10" s="727"/>
      <c r="K10" s="727"/>
      <c r="L10" s="727"/>
      <c r="M10" s="727"/>
      <c r="N10" s="727"/>
      <c r="O10" s="727"/>
      <c r="P10" s="727"/>
      <c r="Q10" s="731"/>
      <c r="R10" s="724"/>
      <c r="S10" s="706"/>
      <c r="T10" s="763"/>
      <c r="U10" s="762"/>
      <c r="V10" s="762"/>
      <c r="W10" s="762"/>
      <c r="X10" s="762"/>
      <c r="Y10" s="762"/>
      <c r="Z10" s="762"/>
      <c r="AA10" s="762"/>
      <c r="AB10" s="762"/>
      <c r="AC10" s="762"/>
      <c r="AD10" s="764"/>
      <c r="AE10" s="706"/>
      <c r="AF10" s="712"/>
      <c r="AG10" s="717"/>
      <c r="AH10" s="671"/>
    </row>
    <row r="11" spans="2:37" ht="21.6" customHeight="1" thickBot="1" x14ac:dyDescent="0.6">
      <c r="B11" s="196" t="s">
        <v>664</v>
      </c>
      <c r="C11" s="196" t="s">
        <v>1017</v>
      </c>
      <c r="D11" s="249" t="s">
        <v>2130</v>
      </c>
      <c r="E11" s="40"/>
      <c r="F11" s="36"/>
      <c r="G11" s="36"/>
      <c r="H11" s="36"/>
      <c r="I11" s="36"/>
      <c r="J11" s="36"/>
      <c r="K11" s="36"/>
      <c r="L11" s="36"/>
      <c r="M11" s="36"/>
      <c r="N11" s="36"/>
      <c r="O11" s="36"/>
      <c r="P11" s="36"/>
      <c r="Q11" s="37"/>
      <c r="R11" s="240"/>
      <c r="S11" s="240"/>
      <c r="T11" s="33"/>
      <c r="U11" s="33"/>
      <c r="V11" s="33"/>
      <c r="W11" s="33"/>
      <c r="X11" s="33"/>
      <c r="Y11" s="33"/>
      <c r="Z11" s="33"/>
      <c r="AA11" s="33"/>
      <c r="AB11" s="33"/>
      <c r="AC11" s="33"/>
      <c r="AD11" s="33"/>
      <c r="AE11" s="255"/>
      <c r="AF11" s="523"/>
      <c r="AG11" s="522">
        <v>100</v>
      </c>
      <c r="AH11" s="117">
        <f>(AF11*AG11)/100</f>
        <v>0</v>
      </c>
      <c r="AJ11" s="453"/>
      <c r="AK11" s="454">
        <f>AJ11-(E13+E11)</f>
        <v>0</v>
      </c>
    </row>
    <row r="12" spans="2:37" ht="21.6" customHeight="1" thickBot="1" x14ac:dyDescent="0.6">
      <c r="B12" s="196" t="s">
        <v>857</v>
      </c>
      <c r="C12" s="196" t="s">
        <v>1018</v>
      </c>
      <c r="D12" s="249" t="s">
        <v>2131</v>
      </c>
      <c r="E12" s="40">
        <v>1617752756945</v>
      </c>
      <c r="F12" s="36"/>
      <c r="G12" s="36"/>
      <c r="H12" s="36"/>
      <c r="I12" s="36"/>
      <c r="J12" s="36"/>
      <c r="K12" s="36"/>
      <c r="L12" s="36"/>
      <c r="M12" s="36"/>
      <c r="N12" s="36"/>
      <c r="O12" s="36"/>
      <c r="P12" s="36"/>
      <c r="Q12" s="37"/>
      <c r="R12" s="240"/>
      <c r="S12" s="240"/>
      <c r="T12" s="33"/>
      <c r="U12" s="33"/>
      <c r="V12" s="33"/>
      <c r="W12" s="33"/>
      <c r="X12" s="33"/>
      <c r="Y12" s="33"/>
      <c r="Z12" s="33"/>
      <c r="AA12" s="33"/>
      <c r="AB12" s="33"/>
      <c r="AC12" s="33"/>
      <c r="AD12" s="33"/>
      <c r="AE12" s="255"/>
      <c r="AF12" s="523">
        <v>1617752756945</v>
      </c>
      <c r="AG12" s="522">
        <v>100</v>
      </c>
      <c r="AH12" s="234">
        <f t="shared" ref="AH12" si="0">(AF12*AG12)/100</f>
        <v>1617752756945</v>
      </c>
      <c r="AJ12" s="453">
        <v>1617752756945</v>
      </c>
      <c r="AK12" s="454">
        <f>AJ12-(E12+E14)</f>
        <v>0</v>
      </c>
    </row>
    <row r="13" spans="2:37" ht="21.6" customHeight="1" thickBot="1" x14ac:dyDescent="0.6">
      <c r="B13" s="196" t="s">
        <v>644</v>
      </c>
      <c r="C13" s="196" t="s">
        <v>1017</v>
      </c>
      <c r="D13" s="249" t="s">
        <v>2132</v>
      </c>
      <c r="E13" s="40"/>
      <c r="F13" s="36"/>
      <c r="G13" s="36"/>
      <c r="H13" s="36"/>
      <c r="I13" s="36"/>
      <c r="J13" s="36"/>
      <c r="K13" s="36"/>
      <c r="L13" s="36"/>
      <c r="M13" s="36"/>
      <c r="N13" s="36"/>
      <c r="O13" s="36"/>
      <c r="P13" s="36"/>
      <c r="Q13" s="37"/>
      <c r="R13" s="240"/>
      <c r="S13" s="240"/>
      <c r="T13" s="33"/>
      <c r="U13" s="33"/>
      <c r="V13" s="33"/>
      <c r="W13" s="33"/>
      <c r="X13" s="33"/>
      <c r="Y13" s="33"/>
      <c r="Z13" s="33"/>
      <c r="AA13" s="33"/>
      <c r="AB13" s="33"/>
      <c r="AC13" s="33"/>
      <c r="AD13" s="33"/>
      <c r="AE13" s="255"/>
      <c r="AF13" s="523"/>
      <c r="AG13" s="511"/>
      <c r="AH13" s="234"/>
      <c r="AJ13" s="453"/>
      <c r="AK13" s="454"/>
    </row>
    <row r="14" spans="2:37" ht="21.6" customHeight="1" thickBot="1" x14ac:dyDescent="0.6">
      <c r="B14" s="196" t="s">
        <v>645</v>
      </c>
      <c r="C14" s="196" t="s">
        <v>1018</v>
      </c>
      <c r="D14" s="249" t="s">
        <v>2133</v>
      </c>
      <c r="E14" s="40"/>
      <c r="F14" s="36"/>
      <c r="G14" s="36"/>
      <c r="H14" s="36"/>
      <c r="I14" s="36"/>
      <c r="J14" s="36"/>
      <c r="K14" s="36"/>
      <c r="L14" s="36"/>
      <c r="M14" s="36"/>
      <c r="N14" s="36"/>
      <c r="O14" s="36"/>
      <c r="P14" s="36"/>
      <c r="Q14" s="37"/>
      <c r="R14" s="240"/>
      <c r="S14" s="240"/>
      <c r="T14" s="33"/>
      <c r="U14" s="33"/>
      <c r="V14" s="33"/>
      <c r="W14" s="33"/>
      <c r="X14" s="33"/>
      <c r="Y14" s="33"/>
      <c r="Z14" s="33"/>
      <c r="AA14" s="33"/>
      <c r="AB14" s="33"/>
      <c r="AC14" s="33"/>
      <c r="AD14" s="33"/>
      <c r="AE14" s="255"/>
      <c r="AF14" s="523"/>
      <c r="AG14" s="511"/>
      <c r="AH14" s="234"/>
      <c r="AJ14" s="453"/>
      <c r="AK14" s="454"/>
    </row>
    <row r="15" spans="2:37" ht="21.6" customHeight="1" thickBot="1" x14ac:dyDescent="0.6">
      <c r="B15" s="196" t="s">
        <v>665</v>
      </c>
      <c r="C15" s="196" t="s">
        <v>1017</v>
      </c>
      <c r="D15" s="513" t="s">
        <v>2134</v>
      </c>
      <c r="E15" s="40"/>
      <c r="F15" s="36"/>
      <c r="G15" s="36"/>
      <c r="H15" s="36"/>
      <c r="I15" s="36"/>
      <c r="J15" s="36"/>
      <c r="K15" s="36"/>
      <c r="L15" s="36"/>
      <c r="M15" s="36"/>
      <c r="N15" s="36"/>
      <c r="O15" s="36"/>
      <c r="P15" s="36"/>
      <c r="Q15" s="37"/>
      <c r="R15" s="240"/>
      <c r="S15" s="240"/>
      <c r="T15" s="33"/>
      <c r="U15" s="33"/>
      <c r="V15" s="33"/>
      <c r="W15" s="33"/>
      <c r="X15" s="33"/>
      <c r="Y15" s="33"/>
      <c r="Z15" s="33"/>
      <c r="AA15" s="33"/>
      <c r="AB15" s="33"/>
      <c r="AC15" s="33"/>
      <c r="AD15" s="33"/>
      <c r="AE15" s="255"/>
      <c r="AF15" s="523"/>
      <c r="AG15" s="511"/>
      <c r="AH15" s="234"/>
      <c r="AJ15" s="453"/>
      <c r="AK15" s="454">
        <f t="shared" ref="AK15:AK23" si="1">AJ15-E15</f>
        <v>0</v>
      </c>
    </row>
    <row r="16" spans="2:37" ht="21.6" customHeight="1" thickBot="1" x14ac:dyDescent="0.6">
      <c r="B16" s="196" t="s">
        <v>666</v>
      </c>
      <c r="C16" s="196" t="s">
        <v>1018</v>
      </c>
      <c r="D16" s="513" t="s">
        <v>2135</v>
      </c>
      <c r="E16" s="40"/>
      <c r="F16" s="36"/>
      <c r="G16" s="36"/>
      <c r="H16" s="36"/>
      <c r="I16" s="36"/>
      <c r="J16" s="36"/>
      <c r="K16" s="36"/>
      <c r="L16" s="36"/>
      <c r="M16" s="36"/>
      <c r="N16" s="36"/>
      <c r="O16" s="36"/>
      <c r="P16" s="36"/>
      <c r="Q16" s="37"/>
      <c r="R16" s="240"/>
      <c r="S16" s="240"/>
      <c r="T16" s="33"/>
      <c r="U16" s="33"/>
      <c r="V16" s="33"/>
      <c r="W16" s="33"/>
      <c r="X16" s="33"/>
      <c r="Y16" s="33"/>
      <c r="Z16" s="33"/>
      <c r="AA16" s="33"/>
      <c r="AB16" s="33"/>
      <c r="AC16" s="33"/>
      <c r="AD16" s="33"/>
      <c r="AE16" s="255"/>
      <c r="AF16" s="523"/>
      <c r="AG16" s="511"/>
      <c r="AH16" s="234"/>
      <c r="AJ16" s="453"/>
      <c r="AK16" s="454">
        <f t="shared" si="1"/>
        <v>0</v>
      </c>
    </row>
    <row r="17" spans="2:37" ht="21.6" customHeight="1" x14ac:dyDescent="0.55000000000000004">
      <c r="B17" s="196" t="s">
        <v>121</v>
      </c>
      <c r="C17" s="196" t="s">
        <v>121</v>
      </c>
      <c r="D17" s="249" t="s">
        <v>2136</v>
      </c>
      <c r="E17" s="40">
        <v>1378696753750</v>
      </c>
      <c r="F17" s="36"/>
      <c r="G17" s="36"/>
      <c r="H17" s="36"/>
      <c r="I17" s="36"/>
      <c r="J17" s="36"/>
      <c r="K17" s="36"/>
      <c r="L17" s="36"/>
      <c r="M17" s="36"/>
      <c r="N17" s="36"/>
      <c r="O17" s="36"/>
      <c r="P17" s="36"/>
      <c r="Q17" s="37"/>
      <c r="R17" s="37"/>
      <c r="S17" s="240"/>
      <c r="T17" s="33"/>
      <c r="U17" s="33"/>
      <c r="V17" s="33"/>
      <c r="W17" s="33"/>
      <c r="X17" s="33"/>
      <c r="Y17" s="33"/>
      <c r="Z17" s="33"/>
      <c r="AA17" s="33"/>
      <c r="AB17" s="33"/>
      <c r="AC17" s="33"/>
      <c r="AD17" s="33"/>
      <c r="AE17" s="241"/>
      <c r="AF17" s="523">
        <f>E17</f>
        <v>1378696753750</v>
      </c>
      <c r="AH17" s="235"/>
      <c r="AJ17" s="453">
        <v>1378696753750</v>
      </c>
      <c r="AK17" s="454">
        <f t="shared" si="1"/>
        <v>0</v>
      </c>
    </row>
    <row r="18" spans="2:37" ht="21.6" customHeight="1" x14ac:dyDescent="0.55000000000000004">
      <c r="B18" s="196" t="s">
        <v>165</v>
      </c>
      <c r="C18" s="196" t="s">
        <v>165</v>
      </c>
      <c r="D18" s="249" t="s">
        <v>1019</v>
      </c>
      <c r="E18" s="40"/>
      <c r="F18" s="36"/>
      <c r="G18" s="36"/>
      <c r="H18" s="36"/>
      <c r="I18" s="36"/>
      <c r="J18" s="36"/>
      <c r="K18" s="36"/>
      <c r="L18" s="36"/>
      <c r="M18" s="36"/>
      <c r="N18" s="36"/>
      <c r="O18" s="36"/>
      <c r="P18" s="36"/>
      <c r="Q18" s="37"/>
      <c r="R18" s="37"/>
      <c r="S18" s="240"/>
      <c r="T18" s="33"/>
      <c r="U18" s="33"/>
      <c r="V18" s="33"/>
      <c r="W18" s="33"/>
      <c r="X18" s="33"/>
      <c r="Y18" s="33"/>
      <c r="Z18" s="33"/>
      <c r="AA18" s="33"/>
      <c r="AB18" s="33"/>
      <c r="AC18" s="33"/>
      <c r="AD18" s="33"/>
      <c r="AE18" s="241"/>
      <c r="AF18" s="523">
        <f t="shared" ref="AF18:AF20" si="2">E18</f>
        <v>0</v>
      </c>
      <c r="AH18" s="236"/>
      <c r="AJ18" s="453"/>
      <c r="AK18" s="454">
        <f t="shared" si="1"/>
        <v>0</v>
      </c>
    </row>
    <row r="19" spans="2:37" ht="21.6" customHeight="1" x14ac:dyDescent="0.55000000000000004">
      <c r="B19" s="196" t="s">
        <v>934</v>
      </c>
      <c r="C19" s="196" t="s">
        <v>934</v>
      </c>
      <c r="D19" s="249" t="s">
        <v>935</v>
      </c>
      <c r="E19" s="40">
        <v>-1239605700060.3289</v>
      </c>
      <c r="F19" s="36"/>
      <c r="G19" s="36"/>
      <c r="H19" s="36"/>
      <c r="I19" s="36"/>
      <c r="J19" s="36"/>
      <c r="K19" s="36"/>
      <c r="L19" s="36"/>
      <c r="M19" s="36"/>
      <c r="N19" s="36"/>
      <c r="O19" s="36"/>
      <c r="P19" s="36"/>
      <c r="Q19" s="37"/>
      <c r="R19" s="37"/>
      <c r="S19" s="240"/>
      <c r="T19" s="33"/>
      <c r="U19" s="33"/>
      <c r="V19" s="33"/>
      <c r="W19" s="33"/>
      <c r="X19" s="33"/>
      <c r="Y19" s="33"/>
      <c r="Z19" s="33"/>
      <c r="AA19" s="33"/>
      <c r="AB19" s="33"/>
      <c r="AC19" s="33"/>
      <c r="AD19" s="33"/>
      <c r="AE19" s="241"/>
      <c r="AF19" s="523">
        <f t="shared" si="2"/>
        <v>-1239605700060.3289</v>
      </c>
      <c r="AH19" s="236"/>
      <c r="AJ19" s="453">
        <v>-1239605700060.3289</v>
      </c>
      <c r="AK19" s="454">
        <f t="shared" si="1"/>
        <v>0</v>
      </c>
    </row>
    <row r="20" spans="2:37" ht="21.6" customHeight="1" x14ac:dyDescent="0.55000000000000004">
      <c r="B20" s="196" t="s">
        <v>936</v>
      </c>
      <c r="C20" s="196" t="s">
        <v>936</v>
      </c>
      <c r="D20" s="249" t="s">
        <v>937</v>
      </c>
      <c r="E20" s="40">
        <v>-870948069764.59399</v>
      </c>
      <c r="F20" s="36"/>
      <c r="G20" s="36"/>
      <c r="H20" s="36"/>
      <c r="I20" s="36"/>
      <c r="J20" s="36"/>
      <c r="K20" s="36"/>
      <c r="L20" s="36"/>
      <c r="M20" s="36"/>
      <c r="N20" s="36"/>
      <c r="O20" s="36"/>
      <c r="P20" s="36"/>
      <c r="Q20" s="37"/>
      <c r="R20" s="37"/>
      <c r="S20" s="240"/>
      <c r="T20" s="33"/>
      <c r="U20" s="33"/>
      <c r="V20" s="33"/>
      <c r="W20" s="33"/>
      <c r="X20" s="33"/>
      <c r="Y20" s="33"/>
      <c r="Z20" s="33"/>
      <c r="AA20" s="33"/>
      <c r="AB20" s="33"/>
      <c r="AC20" s="33"/>
      <c r="AD20" s="33"/>
      <c r="AE20" s="241"/>
      <c r="AF20" s="523">
        <f t="shared" si="2"/>
        <v>-870948069764.59399</v>
      </c>
      <c r="AH20" s="236"/>
      <c r="AJ20" s="453">
        <v>-870948069764.59399</v>
      </c>
      <c r="AK20" s="454">
        <f t="shared" si="1"/>
        <v>0</v>
      </c>
    </row>
    <row r="21" spans="2:37" ht="21.6" customHeight="1" x14ac:dyDescent="0.55000000000000004">
      <c r="B21" s="196" t="s">
        <v>938</v>
      </c>
      <c r="C21" s="196" t="s">
        <v>938</v>
      </c>
      <c r="D21" s="249" t="s">
        <v>939</v>
      </c>
      <c r="E21" s="40"/>
      <c r="F21" s="36"/>
      <c r="G21" s="36"/>
      <c r="H21" s="36"/>
      <c r="I21" s="36"/>
      <c r="J21" s="36"/>
      <c r="K21" s="36"/>
      <c r="L21" s="36"/>
      <c r="M21" s="36"/>
      <c r="N21" s="36"/>
      <c r="O21" s="36"/>
      <c r="P21" s="36"/>
      <c r="Q21" s="37"/>
      <c r="R21" s="37"/>
      <c r="S21" s="240"/>
      <c r="T21" s="33"/>
      <c r="U21" s="33"/>
      <c r="V21" s="33"/>
      <c r="W21" s="33"/>
      <c r="X21" s="33"/>
      <c r="Y21" s="33"/>
      <c r="Z21" s="33"/>
      <c r="AA21" s="33"/>
      <c r="AB21" s="33"/>
      <c r="AC21" s="33"/>
      <c r="AD21" s="33"/>
      <c r="AE21" s="241"/>
      <c r="AF21" s="524"/>
      <c r="AH21" s="236"/>
      <c r="AJ21" s="453"/>
      <c r="AK21" s="454"/>
    </row>
    <row r="22" spans="2:37" ht="21.6" customHeight="1" x14ac:dyDescent="0.55000000000000004">
      <c r="B22" s="196" t="s">
        <v>940</v>
      </c>
      <c r="C22" s="196" t="s">
        <v>940</v>
      </c>
      <c r="D22" s="249" t="s">
        <v>941</v>
      </c>
      <c r="E22" s="40"/>
      <c r="F22" s="36"/>
      <c r="G22" s="36"/>
      <c r="H22" s="36"/>
      <c r="I22" s="36"/>
      <c r="J22" s="36"/>
      <c r="K22" s="36"/>
      <c r="L22" s="36"/>
      <c r="M22" s="36"/>
      <c r="N22" s="36"/>
      <c r="O22" s="36"/>
      <c r="P22" s="36"/>
      <c r="Q22" s="37"/>
      <c r="R22" s="37"/>
      <c r="S22" s="240"/>
      <c r="T22" s="33"/>
      <c r="U22" s="33"/>
      <c r="V22" s="33"/>
      <c r="W22" s="33"/>
      <c r="X22" s="33"/>
      <c r="Y22" s="33"/>
      <c r="Z22" s="33"/>
      <c r="AA22" s="33"/>
      <c r="AB22" s="33"/>
      <c r="AC22" s="33"/>
      <c r="AD22" s="33"/>
      <c r="AE22" s="241"/>
      <c r="AF22" s="524"/>
      <c r="AH22" s="236"/>
      <c r="AJ22" s="453"/>
      <c r="AK22" s="454"/>
    </row>
    <row r="23" spans="2:37" ht="21.6" customHeight="1" x14ac:dyDescent="0.55000000000000004">
      <c r="B23" s="196" t="s">
        <v>122</v>
      </c>
      <c r="C23" s="196" t="s">
        <v>122</v>
      </c>
      <c r="D23" s="197" t="s">
        <v>1020</v>
      </c>
      <c r="E23" s="40"/>
      <c r="F23" s="36"/>
      <c r="G23" s="36"/>
      <c r="H23" s="36"/>
      <c r="I23" s="36"/>
      <c r="J23" s="36"/>
      <c r="K23" s="36"/>
      <c r="L23" s="36"/>
      <c r="M23" s="36"/>
      <c r="N23" s="36"/>
      <c r="O23" s="36"/>
      <c r="P23" s="36"/>
      <c r="Q23" s="37"/>
      <c r="R23" s="37"/>
      <c r="S23" s="240"/>
      <c r="T23" s="33"/>
      <c r="U23" s="33"/>
      <c r="V23" s="33"/>
      <c r="W23" s="33"/>
      <c r="X23" s="33"/>
      <c r="Y23" s="33"/>
      <c r="Z23" s="33"/>
      <c r="AA23" s="33"/>
      <c r="AB23" s="33"/>
      <c r="AC23" s="33"/>
      <c r="AD23" s="33"/>
      <c r="AE23" s="241"/>
      <c r="AF23" s="524"/>
      <c r="AH23" s="236"/>
      <c r="AJ23" s="453"/>
      <c r="AK23" s="454">
        <f t="shared" si="1"/>
        <v>0</v>
      </c>
    </row>
    <row r="24" spans="2:37" ht="21.6" customHeight="1" thickBot="1" x14ac:dyDescent="0.6">
      <c r="B24" s="530" t="s">
        <v>149</v>
      </c>
      <c r="C24" s="530" t="s">
        <v>149</v>
      </c>
      <c r="D24" s="531" t="s">
        <v>1021</v>
      </c>
      <c r="E24" s="175">
        <f>-(E11+E12+E13+E14+E15+E16+E17+E18+E19+E20+E21)*50%</f>
        <v>-442947870435.03857</v>
      </c>
      <c r="F24" s="532"/>
      <c r="G24" s="532"/>
      <c r="H24" s="532"/>
      <c r="I24" s="532"/>
      <c r="J24" s="532"/>
      <c r="K24" s="532"/>
      <c r="L24" s="532"/>
      <c r="M24" s="532"/>
      <c r="N24" s="532"/>
      <c r="O24" s="532"/>
      <c r="P24" s="532"/>
      <c r="Q24" s="533"/>
      <c r="R24" s="533"/>
      <c r="S24" s="533"/>
      <c r="T24" s="534"/>
      <c r="U24" s="534"/>
      <c r="V24" s="534"/>
      <c r="W24" s="534"/>
      <c r="X24" s="534"/>
      <c r="Y24" s="534"/>
      <c r="Z24" s="534"/>
      <c r="AA24" s="534"/>
      <c r="AB24" s="534"/>
      <c r="AC24" s="534"/>
      <c r="AD24" s="534"/>
      <c r="AE24" s="535"/>
      <c r="AF24" s="536">
        <f>-(AF11+AF12+AF13+AF14+AF15+AF16+AF17+AF18+AF19+AF20+AF21)*50%</f>
        <v>-442947870435.03857</v>
      </c>
      <c r="AH24" s="237"/>
      <c r="AJ24" s="453"/>
      <c r="AK24" s="454"/>
    </row>
    <row r="25" spans="2:37" ht="35.450000000000003" customHeight="1" thickBot="1" x14ac:dyDescent="0.4">
      <c r="B25" s="537" t="s">
        <v>237</v>
      </c>
      <c r="C25" s="538" t="s">
        <v>237</v>
      </c>
      <c r="D25" s="539" t="s">
        <v>2137</v>
      </c>
      <c r="E25" s="540">
        <f>SUM(E11:E24)</f>
        <v>442947870435.03857</v>
      </c>
      <c r="F25" s="541"/>
      <c r="G25" s="541"/>
      <c r="H25" s="541"/>
      <c r="I25" s="541"/>
      <c r="J25" s="541"/>
      <c r="K25" s="541"/>
      <c r="L25" s="541"/>
      <c r="M25" s="541"/>
      <c r="N25" s="541"/>
      <c r="O25" s="541"/>
      <c r="P25" s="541"/>
      <c r="Q25" s="541"/>
      <c r="R25" s="541"/>
      <c r="S25" s="541"/>
      <c r="T25" s="541"/>
      <c r="U25" s="541"/>
      <c r="V25" s="541"/>
      <c r="W25" s="541"/>
      <c r="X25" s="541"/>
      <c r="Y25" s="541"/>
      <c r="Z25" s="541"/>
      <c r="AA25" s="541"/>
      <c r="AB25" s="541"/>
      <c r="AC25" s="541"/>
      <c r="AD25" s="541"/>
      <c r="AE25" s="541"/>
      <c r="AF25" s="544">
        <f>SUM(AF11:AF24)</f>
        <v>442947870435.03857</v>
      </c>
      <c r="AH25" s="117">
        <f>SUM(AH11:AH24)</f>
        <v>1617752756945</v>
      </c>
      <c r="AJ25" s="453">
        <f>SUM(AJ11:AJ24)</f>
        <v>885895740870.07715</v>
      </c>
      <c r="AK25" s="453">
        <f>SUM(AK11:AK24)</f>
        <v>0</v>
      </c>
    </row>
    <row r="26" spans="2:37" ht="21.75" thickBot="1" x14ac:dyDescent="0.25">
      <c r="B26" s="537" t="s">
        <v>237</v>
      </c>
      <c r="C26" s="538" t="s">
        <v>237</v>
      </c>
      <c r="D26" s="539" t="s">
        <v>2138</v>
      </c>
      <c r="E26" s="540">
        <f>E25-E24-E23</f>
        <v>885895740870.07715</v>
      </c>
      <c r="F26" s="541"/>
      <c r="G26" s="541"/>
      <c r="H26" s="541"/>
      <c r="I26" s="541"/>
      <c r="J26" s="541"/>
      <c r="K26" s="541"/>
      <c r="L26" s="541"/>
      <c r="M26" s="541"/>
      <c r="N26" s="541"/>
      <c r="O26" s="541"/>
      <c r="P26" s="541"/>
      <c r="Q26" s="541"/>
      <c r="R26" s="541"/>
      <c r="S26" s="541"/>
      <c r="T26" s="541"/>
      <c r="U26" s="541"/>
      <c r="V26" s="541"/>
      <c r="W26" s="541"/>
      <c r="X26" s="541"/>
      <c r="Y26" s="541"/>
      <c r="Z26" s="541"/>
      <c r="AA26" s="541"/>
      <c r="AB26" s="541"/>
      <c r="AC26" s="541"/>
      <c r="AD26" s="541"/>
      <c r="AE26" s="541"/>
      <c r="AF26" s="544">
        <f>AF25-AF24-AF23</f>
        <v>885895740870.07715</v>
      </c>
    </row>
    <row r="28" spans="2:37" ht="21.6" customHeight="1" thickBot="1" x14ac:dyDescent="0.6">
      <c r="B28" s="196" t="s">
        <v>677</v>
      </c>
      <c r="C28" s="196" t="s">
        <v>1017</v>
      </c>
      <c r="D28" s="249" t="s">
        <v>2139</v>
      </c>
      <c r="E28" s="40"/>
      <c r="F28" s="36"/>
      <c r="G28" s="36"/>
      <c r="H28" s="36"/>
      <c r="I28" s="36"/>
      <c r="J28" s="36"/>
      <c r="K28" s="36"/>
      <c r="L28" s="36"/>
      <c r="M28" s="36"/>
      <c r="N28" s="36"/>
      <c r="O28" s="36"/>
      <c r="P28" s="36"/>
      <c r="Q28" s="37"/>
      <c r="R28" s="240"/>
      <c r="S28" s="240"/>
      <c r="T28" s="33"/>
      <c r="U28" s="33"/>
      <c r="V28" s="33"/>
      <c r="W28" s="33"/>
      <c r="X28" s="33"/>
      <c r="Y28" s="33"/>
      <c r="Z28" s="33"/>
      <c r="AA28" s="33"/>
      <c r="AB28" s="33"/>
      <c r="AC28" s="33"/>
      <c r="AD28" s="33"/>
      <c r="AE28" s="255"/>
      <c r="AF28" s="523"/>
      <c r="AG28" s="527">
        <v>100</v>
      </c>
      <c r="AH28" s="73">
        <f>(AF28*AG28)/100</f>
        <v>0</v>
      </c>
      <c r="AJ28" s="453"/>
      <c r="AK28" s="454">
        <f>AJ28-(E30+E28)</f>
        <v>0</v>
      </c>
    </row>
    <row r="29" spans="2:37" ht="21.6" customHeight="1" x14ac:dyDescent="0.55000000000000004">
      <c r="B29" s="196" t="s">
        <v>680</v>
      </c>
      <c r="C29" s="196" t="s">
        <v>1018</v>
      </c>
      <c r="D29" s="249" t="s">
        <v>2140</v>
      </c>
      <c r="E29" s="40"/>
      <c r="F29" s="36"/>
      <c r="G29" s="36"/>
      <c r="H29" s="36"/>
      <c r="I29" s="36"/>
      <c r="J29" s="36"/>
      <c r="K29" s="36"/>
      <c r="L29" s="36"/>
      <c r="M29" s="36"/>
      <c r="N29" s="36"/>
      <c r="O29" s="36"/>
      <c r="P29" s="36"/>
      <c r="Q29" s="37"/>
      <c r="R29" s="240"/>
      <c r="S29" s="240"/>
      <c r="T29" s="33"/>
      <c r="U29" s="33"/>
      <c r="V29" s="33"/>
      <c r="W29" s="33"/>
      <c r="X29" s="33"/>
      <c r="Y29" s="33"/>
      <c r="Z29" s="33"/>
      <c r="AA29" s="33"/>
      <c r="AB29" s="33"/>
      <c r="AC29" s="33"/>
      <c r="AD29" s="33"/>
      <c r="AE29" s="255"/>
      <c r="AF29" s="523"/>
      <c r="AG29" s="522">
        <v>100</v>
      </c>
      <c r="AH29" s="117">
        <f t="shared" ref="AH29" si="3">(AF29*AG29)/100</f>
        <v>0</v>
      </c>
      <c r="AJ29" s="453"/>
      <c r="AK29" s="454">
        <f>AJ29-(E29+E31)</f>
        <v>0</v>
      </c>
    </row>
    <row r="30" spans="2:37" ht="21.6" customHeight="1" x14ac:dyDescent="0.55000000000000004">
      <c r="B30" s="196" t="s">
        <v>651</v>
      </c>
      <c r="C30" s="196" t="s">
        <v>1017</v>
      </c>
      <c r="D30" s="249" t="s">
        <v>2141</v>
      </c>
      <c r="E30" s="40"/>
      <c r="F30" s="36"/>
      <c r="G30" s="36"/>
      <c r="H30" s="36"/>
      <c r="I30" s="36"/>
      <c r="J30" s="36"/>
      <c r="K30" s="36"/>
      <c r="L30" s="36"/>
      <c r="M30" s="36"/>
      <c r="N30" s="36"/>
      <c r="O30" s="36"/>
      <c r="P30" s="36"/>
      <c r="Q30" s="37"/>
      <c r="R30" s="240"/>
      <c r="S30" s="240"/>
      <c r="T30" s="33"/>
      <c r="U30" s="33"/>
      <c r="V30" s="33"/>
      <c r="W30" s="33"/>
      <c r="X30" s="33"/>
      <c r="Y30" s="33"/>
      <c r="Z30" s="33"/>
      <c r="AA30" s="33"/>
      <c r="AB30" s="33"/>
      <c r="AC30" s="33"/>
      <c r="AD30" s="33"/>
      <c r="AE30" s="255"/>
      <c r="AF30" s="523"/>
      <c r="AG30" s="511"/>
      <c r="AH30" s="515"/>
      <c r="AJ30" s="453"/>
      <c r="AK30" s="454"/>
    </row>
    <row r="31" spans="2:37" ht="21.6" customHeight="1" x14ac:dyDescent="0.55000000000000004">
      <c r="B31" s="196" t="s">
        <v>652</v>
      </c>
      <c r="C31" s="196" t="s">
        <v>1018</v>
      </c>
      <c r="D31" s="249" t="s">
        <v>2142</v>
      </c>
      <c r="E31" s="40"/>
      <c r="F31" s="36"/>
      <c r="G31" s="36"/>
      <c r="H31" s="36"/>
      <c r="I31" s="36"/>
      <c r="J31" s="36"/>
      <c r="K31" s="36"/>
      <c r="L31" s="36"/>
      <c r="M31" s="36"/>
      <c r="N31" s="36"/>
      <c r="O31" s="36"/>
      <c r="P31" s="36"/>
      <c r="Q31" s="37"/>
      <c r="R31" s="240"/>
      <c r="S31" s="240"/>
      <c r="T31" s="33"/>
      <c r="U31" s="33"/>
      <c r="V31" s="33"/>
      <c r="W31" s="33"/>
      <c r="X31" s="33"/>
      <c r="Y31" s="33"/>
      <c r="Z31" s="33"/>
      <c r="AA31" s="33"/>
      <c r="AB31" s="33"/>
      <c r="AC31" s="33"/>
      <c r="AD31" s="33"/>
      <c r="AE31" s="255"/>
      <c r="AF31" s="523"/>
      <c r="AG31" s="511"/>
      <c r="AH31" s="515"/>
      <c r="AJ31" s="453"/>
      <c r="AK31" s="454"/>
    </row>
    <row r="32" spans="2:37" ht="21.6" customHeight="1" x14ac:dyDescent="0.55000000000000004">
      <c r="B32" s="196" t="s">
        <v>121</v>
      </c>
      <c r="C32" s="196" t="s">
        <v>121</v>
      </c>
      <c r="D32" s="249" t="s">
        <v>2143</v>
      </c>
      <c r="E32" s="40">
        <v>17884251235</v>
      </c>
      <c r="F32" s="36"/>
      <c r="G32" s="36"/>
      <c r="H32" s="36"/>
      <c r="I32" s="36"/>
      <c r="J32" s="36"/>
      <c r="K32" s="36"/>
      <c r="L32" s="36"/>
      <c r="M32" s="36"/>
      <c r="N32" s="36"/>
      <c r="O32" s="36"/>
      <c r="P32" s="36"/>
      <c r="Q32" s="37"/>
      <c r="R32" s="37"/>
      <c r="S32" s="240"/>
      <c r="T32" s="33"/>
      <c r="U32" s="33"/>
      <c r="V32" s="33"/>
      <c r="W32" s="33"/>
      <c r="X32" s="33"/>
      <c r="Y32" s="33"/>
      <c r="Z32" s="33"/>
      <c r="AA32" s="33"/>
      <c r="AB32" s="33"/>
      <c r="AC32" s="33"/>
      <c r="AD32" s="33"/>
      <c r="AE32" s="241"/>
      <c r="AF32" s="523">
        <f>E32</f>
        <v>17884251235</v>
      </c>
      <c r="AH32" s="236"/>
      <c r="AJ32" s="453">
        <v>17884251235</v>
      </c>
      <c r="AK32" s="454">
        <f>AJ32-E32</f>
        <v>0</v>
      </c>
    </row>
    <row r="33" spans="2:37" ht="21.6" customHeight="1" x14ac:dyDescent="0.55000000000000004">
      <c r="B33" s="196" t="s">
        <v>165</v>
      </c>
      <c r="C33" s="196" t="s">
        <v>165</v>
      </c>
      <c r="D33" s="249" t="s">
        <v>2144</v>
      </c>
      <c r="E33" s="40"/>
      <c r="F33" s="36"/>
      <c r="G33" s="36"/>
      <c r="H33" s="36"/>
      <c r="I33" s="36"/>
      <c r="J33" s="36"/>
      <c r="K33" s="36"/>
      <c r="L33" s="36"/>
      <c r="M33" s="36"/>
      <c r="N33" s="36"/>
      <c r="O33" s="36"/>
      <c r="P33" s="36"/>
      <c r="Q33" s="37"/>
      <c r="R33" s="37"/>
      <c r="S33" s="240"/>
      <c r="T33" s="33"/>
      <c r="U33" s="33"/>
      <c r="V33" s="33"/>
      <c r="W33" s="33"/>
      <c r="X33" s="33"/>
      <c r="Y33" s="33"/>
      <c r="Z33" s="33"/>
      <c r="AA33" s="33"/>
      <c r="AB33" s="33"/>
      <c r="AC33" s="33"/>
      <c r="AD33" s="33"/>
      <c r="AE33" s="241"/>
      <c r="AF33" s="523">
        <f t="shared" ref="AF33:AF34" si="4">E33</f>
        <v>0</v>
      </c>
      <c r="AH33" s="236"/>
      <c r="AJ33" s="453"/>
      <c r="AK33" s="454">
        <f>AJ33-E33</f>
        <v>0</v>
      </c>
    </row>
    <row r="34" spans="2:37" ht="21.6" customHeight="1" x14ac:dyDescent="0.55000000000000004">
      <c r="B34" s="196" t="s">
        <v>934</v>
      </c>
      <c r="C34" s="196" t="s">
        <v>934</v>
      </c>
      <c r="D34" s="249" t="s">
        <v>945</v>
      </c>
      <c r="E34" s="40">
        <v>-7839998450.9971819</v>
      </c>
      <c r="F34" s="36"/>
      <c r="G34" s="36"/>
      <c r="H34" s="36"/>
      <c r="I34" s="36"/>
      <c r="J34" s="36"/>
      <c r="K34" s="36"/>
      <c r="L34" s="36"/>
      <c r="M34" s="36"/>
      <c r="N34" s="36"/>
      <c r="O34" s="36"/>
      <c r="P34" s="36"/>
      <c r="Q34" s="37"/>
      <c r="R34" s="37"/>
      <c r="S34" s="240"/>
      <c r="T34" s="33"/>
      <c r="U34" s="33"/>
      <c r="V34" s="33"/>
      <c r="W34" s="33"/>
      <c r="X34" s="33"/>
      <c r="Y34" s="33"/>
      <c r="Z34" s="33"/>
      <c r="AA34" s="33"/>
      <c r="AB34" s="33"/>
      <c r="AC34" s="33"/>
      <c r="AD34" s="33"/>
      <c r="AE34" s="241"/>
      <c r="AF34" s="523">
        <f t="shared" si="4"/>
        <v>-7839998450.9971819</v>
      </c>
      <c r="AH34" s="236"/>
      <c r="AJ34" s="453">
        <v>-7839998450.9971819</v>
      </c>
      <c r="AK34" s="454">
        <f>AJ34-E34</f>
        <v>0</v>
      </c>
    </row>
    <row r="35" spans="2:37" ht="21.6" customHeight="1" x14ac:dyDescent="0.55000000000000004">
      <c r="B35" s="196" t="s">
        <v>936</v>
      </c>
      <c r="C35" s="196" t="s">
        <v>936</v>
      </c>
      <c r="D35" s="249" t="s">
        <v>946</v>
      </c>
      <c r="E35" s="40"/>
      <c r="F35" s="36"/>
      <c r="G35" s="36"/>
      <c r="H35" s="36"/>
      <c r="I35" s="36"/>
      <c r="J35" s="36"/>
      <c r="K35" s="36"/>
      <c r="L35" s="36"/>
      <c r="M35" s="36"/>
      <c r="N35" s="36"/>
      <c r="O35" s="36"/>
      <c r="P35" s="36"/>
      <c r="Q35" s="37"/>
      <c r="R35" s="37"/>
      <c r="S35" s="240"/>
      <c r="T35" s="33"/>
      <c r="U35" s="33"/>
      <c r="V35" s="33"/>
      <c r="W35" s="33"/>
      <c r="X35" s="33"/>
      <c r="Y35" s="33"/>
      <c r="Z35" s="33"/>
      <c r="AA35" s="33"/>
      <c r="AB35" s="33"/>
      <c r="AC35" s="33"/>
      <c r="AD35" s="33"/>
      <c r="AE35" s="241"/>
      <c r="AF35" s="524"/>
      <c r="AH35" s="236"/>
      <c r="AJ35" s="453"/>
      <c r="AK35" s="454"/>
    </row>
    <row r="36" spans="2:37" ht="21.6" customHeight="1" x14ac:dyDescent="0.55000000000000004">
      <c r="B36" s="196" t="s">
        <v>938</v>
      </c>
      <c r="C36" s="196" t="s">
        <v>938</v>
      </c>
      <c r="D36" s="249" t="s">
        <v>947</v>
      </c>
      <c r="E36" s="40"/>
      <c r="F36" s="36"/>
      <c r="G36" s="36"/>
      <c r="H36" s="36"/>
      <c r="I36" s="36"/>
      <c r="J36" s="36"/>
      <c r="K36" s="36"/>
      <c r="L36" s="36"/>
      <c r="M36" s="36"/>
      <c r="N36" s="36"/>
      <c r="O36" s="36"/>
      <c r="P36" s="36"/>
      <c r="Q36" s="37"/>
      <c r="R36" s="37"/>
      <c r="S36" s="240"/>
      <c r="T36" s="33"/>
      <c r="U36" s="33"/>
      <c r="V36" s="33"/>
      <c r="W36" s="33"/>
      <c r="X36" s="33"/>
      <c r="Y36" s="33"/>
      <c r="Z36" s="33"/>
      <c r="AA36" s="33"/>
      <c r="AB36" s="33"/>
      <c r="AC36" s="33"/>
      <c r="AD36" s="33"/>
      <c r="AE36" s="241"/>
      <c r="AF36" s="524"/>
      <c r="AH36" s="236"/>
      <c r="AJ36" s="453"/>
      <c r="AK36" s="454"/>
    </row>
    <row r="37" spans="2:37" ht="21.6" customHeight="1" x14ac:dyDescent="0.55000000000000004">
      <c r="B37" s="196" t="s">
        <v>940</v>
      </c>
      <c r="C37" s="196" t="s">
        <v>940</v>
      </c>
      <c r="D37" s="249" t="s">
        <v>948</v>
      </c>
      <c r="E37" s="40"/>
      <c r="F37" s="36"/>
      <c r="G37" s="36"/>
      <c r="H37" s="36"/>
      <c r="I37" s="36"/>
      <c r="J37" s="36"/>
      <c r="K37" s="36"/>
      <c r="L37" s="36"/>
      <c r="M37" s="36"/>
      <c r="N37" s="36"/>
      <c r="O37" s="36"/>
      <c r="P37" s="36"/>
      <c r="Q37" s="37"/>
      <c r="R37" s="37"/>
      <c r="S37" s="240"/>
      <c r="T37" s="33"/>
      <c r="U37" s="33"/>
      <c r="V37" s="33"/>
      <c r="W37" s="33"/>
      <c r="X37" s="33"/>
      <c r="Y37" s="33"/>
      <c r="Z37" s="33"/>
      <c r="AA37" s="33"/>
      <c r="AB37" s="33"/>
      <c r="AC37" s="33"/>
      <c r="AD37" s="33"/>
      <c r="AE37" s="241"/>
      <c r="AF37" s="524"/>
      <c r="AH37" s="236"/>
      <c r="AJ37" s="453"/>
      <c r="AK37" s="454"/>
    </row>
    <row r="38" spans="2:37" ht="21.6" customHeight="1" x14ac:dyDescent="0.55000000000000004">
      <c r="B38" s="196" t="s">
        <v>122</v>
      </c>
      <c r="C38" s="196" t="s">
        <v>122</v>
      </c>
      <c r="D38" s="197" t="s">
        <v>2145</v>
      </c>
      <c r="E38" s="40"/>
      <c r="F38" s="36"/>
      <c r="G38" s="36"/>
      <c r="H38" s="36"/>
      <c r="I38" s="36"/>
      <c r="J38" s="36"/>
      <c r="K38" s="36"/>
      <c r="L38" s="36"/>
      <c r="M38" s="36"/>
      <c r="N38" s="36"/>
      <c r="O38" s="36"/>
      <c r="P38" s="36"/>
      <c r="Q38" s="37"/>
      <c r="R38" s="37"/>
      <c r="S38" s="240"/>
      <c r="T38" s="33"/>
      <c r="U38" s="33"/>
      <c r="V38" s="33"/>
      <c r="W38" s="33"/>
      <c r="X38" s="33"/>
      <c r="Y38" s="33"/>
      <c r="Z38" s="33"/>
      <c r="AA38" s="33"/>
      <c r="AB38" s="33"/>
      <c r="AC38" s="33"/>
      <c r="AD38" s="33"/>
      <c r="AE38" s="241"/>
      <c r="AF38" s="524"/>
      <c r="AH38" s="236"/>
      <c r="AJ38" s="453"/>
      <c r="AK38" s="453"/>
    </row>
    <row r="39" spans="2:37" ht="21.6" customHeight="1" thickBot="1" x14ac:dyDescent="0.6">
      <c r="B39" s="530" t="s">
        <v>149</v>
      </c>
      <c r="C39" s="530" t="s">
        <v>149</v>
      </c>
      <c r="D39" s="531" t="s">
        <v>2146</v>
      </c>
      <c r="E39" s="175">
        <f>-(E28+E29+E30+E31+E32+E33+E34+E35+E36+E37)*50%</f>
        <v>-5022126392.0014095</v>
      </c>
      <c r="F39" s="532"/>
      <c r="G39" s="532"/>
      <c r="H39" s="532"/>
      <c r="I39" s="532"/>
      <c r="J39" s="532"/>
      <c r="K39" s="532"/>
      <c r="L39" s="532"/>
      <c r="M39" s="532"/>
      <c r="N39" s="532"/>
      <c r="O39" s="532"/>
      <c r="P39" s="532"/>
      <c r="Q39" s="533"/>
      <c r="R39" s="533"/>
      <c r="S39" s="533"/>
      <c r="T39" s="534"/>
      <c r="U39" s="534"/>
      <c r="V39" s="534"/>
      <c r="W39" s="534"/>
      <c r="X39" s="534"/>
      <c r="Y39" s="534"/>
      <c r="Z39" s="534"/>
      <c r="AA39" s="534"/>
      <c r="AB39" s="534"/>
      <c r="AC39" s="534"/>
      <c r="AD39" s="534"/>
      <c r="AE39" s="535"/>
      <c r="AF39" s="536">
        <f>-(AF28+AF29+AF30+AF31+AF32+AF33+AF34+AF35+AF36+AF37)*50%</f>
        <v>-5022126392.0014095</v>
      </c>
      <c r="AH39" s="237"/>
      <c r="AJ39" s="453"/>
      <c r="AK39" s="453"/>
    </row>
    <row r="40" spans="2:37" ht="35.450000000000003" customHeight="1" thickBot="1" x14ac:dyDescent="0.4">
      <c r="B40" s="537" t="s">
        <v>237</v>
      </c>
      <c r="C40" s="538" t="s">
        <v>237</v>
      </c>
      <c r="D40" s="539" t="s">
        <v>1022</v>
      </c>
      <c r="E40" s="540">
        <f>SUM(E28:E39)</f>
        <v>5022126392.0014095</v>
      </c>
      <c r="F40" s="541"/>
      <c r="G40" s="541"/>
      <c r="H40" s="541"/>
      <c r="I40" s="541"/>
      <c r="J40" s="541"/>
      <c r="K40" s="541"/>
      <c r="L40" s="541"/>
      <c r="M40" s="541"/>
      <c r="N40" s="541"/>
      <c r="O40" s="541"/>
      <c r="P40" s="541"/>
      <c r="Q40" s="541"/>
      <c r="R40" s="541"/>
      <c r="S40" s="541"/>
      <c r="T40" s="541"/>
      <c r="U40" s="541"/>
      <c r="V40" s="541"/>
      <c r="W40" s="541"/>
      <c r="X40" s="541"/>
      <c r="Y40" s="541"/>
      <c r="Z40" s="541"/>
      <c r="AA40" s="541"/>
      <c r="AB40" s="541"/>
      <c r="AC40" s="541"/>
      <c r="AD40" s="541"/>
      <c r="AE40" s="541"/>
      <c r="AF40" s="544">
        <f>SUM(AF28:AF39)</f>
        <v>5022126392.0014095</v>
      </c>
      <c r="AH40" s="117">
        <f>SUM(AH28:AH39)</f>
        <v>0</v>
      </c>
      <c r="AJ40" s="453">
        <f>SUM(AJ28:AJ39)</f>
        <v>10044252784.002819</v>
      </c>
      <c r="AK40" s="453">
        <f>SUM(AK28:AK39)</f>
        <v>0</v>
      </c>
    </row>
    <row r="41" spans="2:37" ht="21.75" thickBot="1" x14ac:dyDescent="0.25">
      <c r="B41" s="537" t="s">
        <v>237</v>
      </c>
      <c r="C41" s="538" t="s">
        <v>237</v>
      </c>
      <c r="D41" s="539" t="s">
        <v>2074</v>
      </c>
      <c r="E41" s="540">
        <f>E40-E39-E38</f>
        <v>10044252784.002819</v>
      </c>
      <c r="F41" s="541"/>
      <c r="G41" s="541"/>
      <c r="H41" s="541"/>
      <c r="I41" s="541"/>
      <c r="J41" s="541"/>
      <c r="K41" s="541"/>
      <c r="L41" s="541"/>
      <c r="M41" s="541"/>
      <c r="N41" s="541"/>
      <c r="O41" s="541"/>
      <c r="P41" s="541"/>
      <c r="Q41" s="541"/>
      <c r="R41" s="541"/>
      <c r="S41" s="541"/>
      <c r="T41" s="541"/>
      <c r="U41" s="541"/>
      <c r="V41" s="541"/>
      <c r="W41" s="541"/>
      <c r="X41" s="541"/>
      <c r="Y41" s="541"/>
      <c r="Z41" s="541"/>
      <c r="AA41" s="541"/>
      <c r="AB41" s="541"/>
      <c r="AC41" s="541"/>
      <c r="AD41" s="541"/>
      <c r="AE41" s="541"/>
      <c r="AF41" s="544">
        <f>AF40-AF39-AF38</f>
        <v>10044252784.002819</v>
      </c>
    </row>
    <row r="43" spans="2:37" ht="21.6" customHeight="1" thickBot="1" x14ac:dyDescent="0.6">
      <c r="B43" s="196" t="s">
        <v>869</v>
      </c>
      <c r="C43" s="196" t="s">
        <v>1017</v>
      </c>
      <c r="D43" s="249" t="s">
        <v>2147</v>
      </c>
      <c r="E43" s="40"/>
      <c r="F43" s="36"/>
      <c r="G43" s="36"/>
      <c r="H43" s="36"/>
      <c r="I43" s="36"/>
      <c r="J43" s="36"/>
      <c r="K43" s="36"/>
      <c r="L43" s="36"/>
      <c r="M43" s="36"/>
      <c r="N43" s="36"/>
      <c r="O43" s="36"/>
      <c r="P43" s="36"/>
      <c r="Q43" s="37"/>
      <c r="R43" s="240"/>
      <c r="S43" s="240"/>
      <c r="T43" s="33"/>
      <c r="U43" s="33"/>
      <c r="V43" s="33"/>
      <c r="W43" s="33"/>
      <c r="X43" s="33"/>
      <c r="Y43" s="33"/>
      <c r="Z43" s="33"/>
      <c r="AA43" s="33"/>
      <c r="AB43" s="33"/>
      <c r="AC43" s="33"/>
      <c r="AD43" s="33"/>
      <c r="AE43" s="255"/>
      <c r="AF43" s="523"/>
      <c r="AG43" s="527">
        <v>100</v>
      </c>
      <c r="AH43" s="73">
        <f>(AF43*AG43)/100</f>
        <v>0</v>
      </c>
      <c r="AJ43" s="453">
        <v>0</v>
      </c>
      <c r="AK43" s="454">
        <f>AJ43-E43</f>
        <v>0</v>
      </c>
    </row>
    <row r="44" spans="2:37" ht="21.6" customHeight="1" x14ac:dyDescent="0.55000000000000004">
      <c r="B44" s="196" t="s">
        <v>870</v>
      </c>
      <c r="C44" s="196" t="s">
        <v>1018</v>
      </c>
      <c r="D44" s="249" t="s">
        <v>2148</v>
      </c>
      <c r="E44" s="40"/>
      <c r="F44" s="36"/>
      <c r="G44" s="36"/>
      <c r="H44" s="36"/>
      <c r="I44" s="36"/>
      <c r="J44" s="36"/>
      <c r="K44" s="36"/>
      <c r="L44" s="36"/>
      <c r="M44" s="36"/>
      <c r="N44" s="36"/>
      <c r="O44" s="36"/>
      <c r="P44" s="36"/>
      <c r="Q44" s="37"/>
      <c r="R44" s="240"/>
      <c r="S44" s="240"/>
      <c r="T44" s="33"/>
      <c r="U44" s="33"/>
      <c r="V44" s="33"/>
      <c r="W44" s="33"/>
      <c r="X44" s="33"/>
      <c r="Y44" s="33"/>
      <c r="Z44" s="33"/>
      <c r="AA44" s="33"/>
      <c r="AB44" s="33"/>
      <c r="AC44" s="33"/>
      <c r="AD44" s="33"/>
      <c r="AE44" s="255"/>
      <c r="AF44" s="523"/>
      <c r="AG44" s="522">
        <v>100</v>
      </c>
      <c r="AH44" s="117">
        <f t="shared" ref="AH44" si="5">(AF44*AG44)/100</f>
        <v>0</v>
      </c>
      <c r="AJ44" s="453"/>
      <c r="AK44" s="454">
        <f>AJ44-E44</f>
        <v>0</v>
      </c>
    </row>
    <row r="45" spans="2:37" ht="21.6" customHeight="1" x14ac:dyDescent="0.55000000000000004">
      <c r="B45" s="196" t="s">
        <v>121</v>
      </c>
      <c r="C45" s="196" t="s">
        <v>121</v>
      </c>
      <c r="D45" s="249" t="s">
        <v>2149</v>
      </c>
      <c r="E45" s="40">
        <v>4287178423</v>
      </c>
      <c r="F45" s="36"/>
      <c r="G45" s="36"/>
      <c r="H45" s="36"/>
      <c r="I45" s="36"/>
      <c r="J45" s="36"/>
      <c r="K45" s="36"/>
      <c r="L45" s="36"/>
      <c r="M45" s="36"/>
      <c r="N45" s="36"/>
      <c r="O45" s="36"/>
      <c r="P45" s="36"/>
      <c r="Q45" s="37"/>
      <c r="R45" s="37"/>
      <c r="S45" s="240"/>
      <c r="T45" s="33"/>
      <c r="U45" s="33"/>
      <c r="V45" s="33"/>
      <c r="W45" s="33"/>
      <c r="X45" s="33"/>
      <c r="Y45" s="33"/>
      <c r="Z45" s="33"/>
      <c r="AA45" s="33"/>
      <c r="AB45" s="33"/>
      <c r="AC45" s="33"/>
      <c r="AD45" s="33"/>
      <c r="AE45" s="241"/>
      <c r="AF45" s="523">
        <f>E45</f>
        <v>4287178423</v>
      </c>
      <c r="AH45" s="236"/>
      <c r="AJ45" s="453">
        <v>4287178423</v>
      </c>
      <c r="AK45" s="454">
        <f>AJ45-E45</f>
        <v>0</v>
      </c>
    </row>
    <row r="46" spans="2:37" ht="21.6" customHeight="1" x14ac:dyDescent="0.55000000000000004">
      <c r="B46" s="196" t="s">
        <v>165</v>
      </c>
      <c r="C46" s="196" t="s">
        <v>165</v>
      </c>
      <c r="D46" s="249" t="s">
        <v>1023</v>
      </c>
      <c r="E46" s="40"/>
      <c r="F46" s="36"/>
      <c r="G46" s="36"/>
      <c r="H46" s="36"/>
      <c r="I46" s="36"/>
      <c r="J46" s="36"/>
      <c r="K46" s="36"/>
      <c r="L46" s="36"/>
      <c r="M46" s="36"/>
      <c r="N46" s="36"/>
      <c r="O46" s="36"/>
      <c r="P46" s="36"/>
      <c r="Q46" s="37"/>
      <c r="R46" s="37"/>
      <c r="S46" s="240"/>
      <c r="T46" s="33"/>
      <c r="U46" s="33"/>
      <c r="V46" s="33"/>
      <c r="W46" s="33"/>
      <c r="X46" s="33"/>
      <c r="Y46" s="33"/>
      <c r="Z46" s="33"/>
      <c r="AA46" s="33"/>
      <c r="AB46" s="33"/>
      <c r="AC46" s="33"/>
      <c r="AD46" s="33"/>
      <c r="AE46" s="241"/>
      <c r="AF46" s="523">
        <f t="shared" ref="AF46:AF47" si="6">E46</f>
        <v>0</v>
      </c>
      <c r="AH46" s="236"/>
      <c r="AJ46" s="453"/>
      <c r="AK46" s="454">
        <f>AJ46-E46</f>
        <v>0</v>
      </c>
    </row>
    <row r="47" spans="2:37" ht="21.6" customHeight="1" x14ac:dyDescent="0.55000000000000004">
      <c r="B47" s="196" t="s">
        <v>934</v>
      </c>
      <c r="C47" s="196" t="s">
        <v>934</v>
      </c>
      <c r="D47" s="249" t="s">
        <v>952</v>
      </c>
      <c r="E47" s="40">
        <v>-7260363527.8219013</v>
      </c>
      <c r="F47" s="36"/>
      <c r="G47" s="36"/>
      <c r="H47" s="36"/>
      <c r="I47" s="36"/>
      <c r="J47" s="36"/>
      <c r="K47" s="36"/>
      <c r="L47" s="36"/>
      <c r="M47" s="36"/>
      <c r="N47" s="36"/>
      <c r="O47" s="36"/>
      <c r="P47" s="36"/>
      <c r="Q47" s="37"/>
      <c r="R47" s="37"/>
      <c r="S47" s="240"/>
      <c r="T47" s="33"/>
      <c r="U47" s="33"/>
      <c r="V47" s="33"/>
      <c r="W47" s="33"/>
      <c r="X47" s="33"/>
      <c r="Y47" s="33"/>
      <c r="Z47" s="33"/>
      <c r="AA47" s="33"/>
      <c r="AB47" s="33"/>
      <c r="AC47" s="33"/>
      <c r="AD47" s="33"/>
      <c r="AE47" s="241"/>
      <c r="AF47" s="523">
        <f t="shared" si="6"/>
        <v>-7260363527.8219013</v>
      </c>
      <c r="AH47" s="236"/>
      <c r="AJ47" s="453">
        <v>-7260363527.8219013</v>
      </c>
      <c r="AK47" s="454">
        <f>AJ47-E47</f>
        <v>0</v>
      </c>
    </row>
    <row r="48" spans="2:37" ht="21.6" customHeight="1" x14ac:dyDescent="0.55000000000000004">
      <c r="B48" s="196" t="s">
        <v>936</v>
      </c>
      <c r="C48" s="196" t="s">
        <v>936</v>
      </c>
      <c r="D48" s="249" t="s">
        <v>953</v>
      </c>
      <c r="E48" s="40"/>
      <c r="F48" s="36"/>
      <c r="G48" s="36"/>
      <c r="H48" s="36"/>
      <c r="I48" s="36"/>
      <c r="J48" s="36"/>
      <c r="K48" s="36"/>
      <c r="L48" s="36"/>
      <c r="M48" s="36"/>
      <c r="N48" s="36"/>
      <c r="O48" s="36"/>
      <c r="P48" s="36"/>
      <c r="Q48" s="37"/>
      <c r="R48" s="37"/>
      <c r="S48" s="240"/>
      <c r="T48" s="33"/>
      <c r="U48" s="33"/>
      <c r="V48" s="33"/>
      <c r="W48" s="33"/>
      <c r="X48" s="33"/>
      <c r="Y48" s="33"/>
      <c r="Z48" s="33"/>
      <c r="AA48" s="33"/>
      <c r="AB48" s="33"/>
      <c r="AC48" s="33"/>
      <c r="AD48" s="33"/>
      <c r="AE48" s="241"/>
      <c r="AF48" s="524"/>
      <c r="AH48" s="236"/>
      <c r="AJ48" s="453"/>
      <c r="AK48" s="454"/>
    </row>
    <row r="49" spans="2:37" ht="21.6" customHeight="1" x14ac:dyDescent="0.55000000000000004">
      <c r="B49" s="196" t="s">
        <v>938</v>
      </c>
      <c r="C49" s="196" t="s">
        <v>938</v>
      </c>
      <c r="D49" s="249" t="s">
        <v>954</v>
      </c>
      <c r="E49" s="40"/>
      <c r="F49" s="36"/>
      <c r="G49" s="36"/>
      <c r="H49" s="36"/>
      <c r="I49" s="36"/>
      <c r="J49" s="36"/>
      <c r="K49" s="36"/>
      <c r="L49" s="36"/>
      <c r="M49" s="36"/>
      <c r="N49" s="36"/>
      <c r="O49" s="36"/>
      <c r="P49" s="36"/>
      <c r="Q49" s="37"/>
      <c r="R49" s="37"/>
      <c r="S49" s="240"/>
      <c r="T49" s="33"/>
      <c r="U49" s="33"/>
      <c r="V49" s="33"/>
      <c r="W49" s="33"/>
      <c r="X49" s="33"/>
      <c r="Y49" s="33"/>
      <c r="Z49" s="33"/>
      <c r="AA49" s="33"/>
      <c r="AB49" s="33"/>
      <c r="AC49" s="33"/>
      <c r="AD49" s="33"/>
      <c r="AE49" s="241"/>
      <c r="AF49" s="524"/>
      <c r="AH49" s="236"/>
      <c r="AJ49" s="453"/>
      <c r="AK49" s="454"/>
    </row>
    <row r="50" spans="2:37" ht="21.6" customHeight="1" x14ac:dyDescent="0.55000000000000004">
      <c r="B50" s="196" t="s">
        <v>940</v>
      </c>
      <c r="C50" s="196" t="s">
        <v>940</v>
      </c>
      <c r="D50" s="249" t="s">
        <v>955</v>
      </c>
      <c r="E50" s="40"/>
      <c r="F50" s="36"/>
      <c r="G50" s="36"/>
      <c r="H50" s="36"/>
      <c r="I50" s="36"/>
      <c r="J50" s="36"/>
      <c r="K50" s="36"/>
      <c r="L50" s="36"/>
      <c r="M50" s="36"/>
      <c r="N50" s="36"/>
      <c r="O50" s="36"/>
      <c r="P50" s="36"/>
      <c r="Q50" s="37"/>
      <c r="R50" s="37"/>
      <c r="S50" s="240"/>
      <c r="T50" s="33"/>
      <c r="U50" s="33"/>
      <c r="V50" s="33"/>
      <c r="W50" s="33"/>
      <c r="X50" s="33"/>
      <c r="Y50" s="33"/>
      <c r="Z50" s="33"/>
      <c r="AA50" s="33"/>
      <c r="AB50" s="33"/>
      <c r="AC50" s="33"/>
      <c r="AD50" s="33"/>
      <c r="AE50" s="241"/>
      <c r="AF50" s="524"/>
      <c r="AH50" s="236"/>
      <c r="AJ50" s="453"/>
      <c r="AK50" s="454"/>
    </row>
    <row r="51" spans="2:37" ht="21.6" customHeight="1" x14ac:dyDescent="0.55000000000000004">
      <c r="B51" s="196" t="s">
        <v>122</v>
      </c>
      <c r="C51" s="196" t="s">
        <v>122</v>
      </c>
      <c r="D51" s="197" t="s">
        <v>2150</v>
      </c>
      <c r="E51" s="40"/>
      <c r="F51" s="36"/>
      <c r="G51" s="36"/>
      <c r="H51" s="36"/>
      <c r="I51" s="36"/>
      <c r="J51" s="36"/>
      <c r="K51" s="36"/>
      <c r="L51" s="36"/>
      <c r="M51" s="36"/>
      <c r="N51" s="36"/>
      <c r="O51" s="36"/>
      <c r="P51" s="36"/>
      <c r="Q51" s="37"/>
      <c r="R51" s="37"/>
      <c r="S51" s="240"/>
      <c r="T51" s="33"/>
      <c r="U51" s="33"/>
      <c r="V51" s="33"/>
      <c r="W51" s="33"/>
      <c r="X51" s="33"/>
      <c r="Y51" s="33"/>
      <c r="Z51" s="33"/>
      <c r="AA51" s="33"/>
      <c r="AB51" s="33"/>
      <c r="AC51" s="33"/>
      <c r="AD51" s="33"/>
      <c r="AE51" s="241"/>
      <c r="AF51" s="524"/>
      <c r="AH51" s="236"/>
      <c r="AJ51" s="453"/>
      <c r="AK51" s="453"/>
    </row>
    <row r="52" spans="2:37" ht="21.6" customHeight="1" thickBot="1" x14ac:dyDescent="0.6">
      <c r="B52" s="530" t="s">
        <v>149</v>
      </c>
      <c r="C52" s="530" t="s">
        <v>149</v>
      </c>
      <c r="D52" s="531" t="s">
        <v>2151</v>
      </c>
      <c r="E52" s="175">
        <f>-(E43+E44+E45+E46+E47+E48+E49+E50)*50%</f>
        <v>1486592552.4109507</v>
      </c>
      <c r="F52" s="532"/>
      <c r="G52" s="532"/>
      <c r="H52" s="532"/>
      <c r="I52" s="532"/>
      <c r="J52" s="532"/>
      <c r="K52" s="532"/>
      <c r="L52" s="532"/>
      <c r="M52" s="532"/>
      <c r="N52" s="532"/>
      <c r="O52" s="532"/>
      <c r="P52" s="532"/>
      <c r="Q52" s="533"/>
      <c r="R52" s="533"/>
      <c r="S52" s="533"/>
      <c r="T52" s="534"/>
      <c r="U52" s="534"/>
      <c r="V52" s="534"/>
      <c r="W52" s="534"/>
      <c r="X52" s="534"/>
      <c r="Y52" s="534"/>
      <c r="Z52" s="534"/>
      <c r="AA52" s="534"/>
      <c r="AB52" s="534"/>
      <c r="AC52" s="534"/>
      <c r="AD52" s="534"/>
      <c r="AE52" s="535"/>
      <c r="AF52" s="536">
        <f>-(AF43+AF44+AF45+AF46+AF47+AF48+AF49+AF50)*50%</f>
        <v>1486592552.4109507</v>
      </c>
      <c r="AH52" s="237"/>
      <c r="AJ52" s="453"/>
      <c r="AK52" s="453"/>
    </row>
    <row r="53" spans="2:37" ht="35.450000000000003" customHeight="1" thickBot="1" x14ac:dyDescent="0.4">
      <c r="B53" s="537" t="s">
        <v>237</v>
      </c>
      <c r="C53" s="538" t="s">
        <v>237</v>
      </c>
      <c r="D53" s="539" t="s">
        <v>2152</v>
      </c>
      <c r="E53" s="540">
        <f>SUM(E43:E52)</f>
        <v>-1486592552.4109507</v>
      </c>
      <c r="F53" s="541"/>
      <c r="G53" s="541"/>
      <c r="H53" s="541"/>
      <c r="I53" s="541"/>
      <c r="J53" s="541"/>
      <c r="K53" s="541"/>
      <c r="L53" s="541"/>
      <c r="M53" s="541"/>
      <c r="N53" s="541"/>
      <c r="O53" s="541"/>
      <c r="P53" s="541"/>
      <c r="Q53" s="541"/>
      <c r="R53" s="541"/>
      <c r="S53" s="541"/>
      <c r="T53" s="541"/>
      <c r="U53" s="541"/>
      <c r="V53" s="541"/>
      <c r="W53" s="541"/>
      <c r="X53" s="541"/>
      <c r="Y53" s="541"/>
      <c r="Z53" s="541"/>
      <c r="AA53" s="541"/>
      <c r="AB53" s="541"/>
      <c r="AC53" s="541"/>
      <c r="AD53" s="541"/>
      <c r="AE53" s="541"/>
      <c r="AF53" s="542">
        <f>SUM(AF43:AF52)</f>
        <v>-1486592552.4109507</v>
      </c>
      <c r="AH53" s="117">
        <f>SUM(AH43:AH52)</f>
        <v>0</v>
      </c>
      <c r="AJ53" s="453">
        <f>SUM(AJ43:AJ52)</f>
        <v>-2973185104.8219013</v>
      </c>
      <c r="AK53" s="453">
        <f>SUM(AK43:AK52)</f>
        <v>0</v>
      </c>
    </row>
    <row r="54" spans="2:37" ht="21.75" thickBot="1" x14ac:dyDescent="0.25">
      <c r="B54" s="537" t="s">
        <v>237</v>
      </c>
      <c r="C54" s="538" t="s">
        <v>237</v>
      </c>
      <c r="D54" s="539" t="s">
        <v>2153</v>
      </c>
      <c r="E54" s="540">
        <f>E53-E52-E51</f>
        <v>-2973185104.8219013</v>
      </c>
      <c r="F54" s="541"/>
      <c r="G54" s="541"/>
      <c r="H54" s="541"/>
      <c r="I54" s="541"/>
      <c r="J54" s="541"/>
      <c r="K54" s="541"/>
      <c r="L54" s="541"/>
      <c r="M54" s="541"/>
      <c r="N54" s="541"/>
      <c r="O54" s="541"/>
      <c r="P54" s="541"/>
      <c r="Q54" s="541"/>
      <c r="R54" s="541"/>
      <c r="S54" s="541"/>
      <c r="T54" s="541"/>
      <c r="U54" s="541"/>
      <c r="V54" s="541"/>
      <c r="W54" s="541"/>
      <c r="X54" s="541"/>
      <c r="Y54" s="541"/>
      <c r="Z54" s="541"/>
      <c r="AA54" s="541"/>
      <c r="AB54" s="541"/>
      <c r="AC54" s="541"/>
      <c r="AD54" s="541"/>
      <c r="AE54" s="541"/>
      <c r="AF54" s="542">
        <f>AF53-AF52-AF51</f>
        <v>-2973185104.8219013</v>
      </c>
    </row>
    <row r="56" spans="2:37" ht="21.6" customHeight="1" thickBot="1" x14ac:dyDescent="0.6">
      <c r="B56" s="196" t="s">
        <v>699</v>
      </c>
      <c r="C56" s="196" t="s">
        <v>1017</v>
      </c>
      <c r="D56" s="249" t="s">
        <v>2154</v>
      </c>
      <c r="E56" s="40"/>
      <c r="F56" s="36"/>
      <c r="G56" s="36"/>
      <c r="H56" s="36"/>
      <c r="I56" s="36"/>
      <c r="J56" s="36"/>
      <c r="K56" s="36"/>
      <c r="L56" s="36"/>
      <c r="M56" s="36"/>
      <c r="N56" s="36"/>
      <c r="O56" s="36"/>
      <c r="P56" s="36"/>
      <c r="Q56" s="37"/>
      <c r="R56" s="240"/>
      <c r="S56" s="240"/>
      <c r="T56" s="33"/>
      <c r="U56" s="33"/>
      <c r="V56" s="33"/>
      <c r="W56" s="33"/>
      <c r="X56" s="33"/>
      <c r="Y56" s="33"/>
      <c r="Z56" s="33"/>
      <c r="AA56" s="33"/>
      <c r="AB56" s="33"/>
      <c r="AC56" s="33"/>
      <c r="AD56" s="33"/>
      <c r="AE56" s="255"/>
      <c r="AF56" s="523"/>
      <c r="AG56" s="527">
        <v>100</v>
      </c>
      <c r="AH56" s="73">
        <f>(AF56*AG56)/100</f>
        <v>0</v>
      </c>
      <c r="AJ56" s="453"/>
      <c r="AK56" s="454">
        <f>AJ56-E56</f>
        <v>0</v>
      </c>
    </row>
    <row r="57" spans="2:37" ht="21.6" customHeight="1" x14ac:dyDescent="0.55000000000000004">
      <c r="B57" s="196" t="s">
        <v>701</v>
      </c>
      <c r="C57" s="196" t="s">
        <v>1018</v>
      </c>
      <c r="D57" s="249" t="s">
        <v>2155</v>
      </c>
      <c r="E57" s="40"/>
      <c r="F57" s="36"/>
      <c r="G57" s="36"/>
      <c r="H57" s="36"/>
      <c r="I57" s="36"/>
      <c r="J57" s="36"/>
      <c r="K57" s="36"/>
      <c r="L57" s="36"/>
      <c r="M57" s="36"/>
      <c r="N57" s="36"/>
      <c r="O57" s="36"/>
      <c r="P57" s="36"/>
      <c r="Q57" s="37"/>
      <c r="R57" s="240"/>
      <c r="S57" s="240"/>
      <c r="T57" s="33"/>
      <c r="U57" s="33"/>
      <c r="V57" s="33"/>
      <c r="W57" s="33"/>
      <c r="X57" s="33"/>
      <c r="Y57" s="33"/>
      <c r="Z57" s="33"/>
      <c r="AA57" s="33"/>
      <c r="AB57" s="33"/>
      <c r="AC57" s="33"/>
      <c r="AD57" s="33"/>
      <c r="AE57" s="255"/>
      <c r="AF57" s="523"/>
      <c r="AG57" s="522">
        <v>100</v>
      </c>
      <c r="AH57" s="117">
        <f t="shared" ref="AH57" si="7">(AF57*AG57)/100</f>
        <v>0</v>
      </c>
      <c r="AJ57" s="453"/>
      <c r="AK57" s="454">
        <f>AJ57-E57</f>
        <v>0</v>
      </c>
    </row>
    <row r="58" spans="2:37" ht="21.6" customHeight="1" x14ac:dyDescent="0.55000000000000004">
      <c r="B58" s="196" t="s">
        <v>121</v>
      </c>
      <c r="C58" s="196" t="s">
        <v>121</v>
      </c>
      <c r="D58" s="249" t="s">
        <v>2156</v>
      </c>
      <c r="E58" s="40">
        <v>3907166954</v>
      </c>
      <c r="F58" s="36"/>
      <c r="G58" s="36"/>
      <c r="H58" s="36"/>
      <c r="I58" s="36"/>
      <c r="J58" s="36"/>
      <c r="K58" s="36"/>
      <c r="L58" s="36"/>
      <c r="M58" s="36"/>
      <c r="N58" s="36"/>
      <c r="O58" s="36"/>
      <c r="P58" s="36"/>
      <c r="Q58" s="37"/>
      <c r="R58" s="37"/>
      <c r="S58" s="240"/>
      <c r="T58" s="33"/>
      <c r="U58" s="33"/>
      <c r="V58" s="33"/>
      <c r="W58" s="33"/>
      <c r="X58" s="33"/>
      <c r="Y58" s="33"/>
      <c r="Z58" s="33"/>
      <c r="AA58" s="33"/>
      <c r="AB58" s="33"/>
      <c r="AC58" s="33"/>
      <c r="AD58" s="33"/>
      <c r="AE58" s="241"/>
      <c r="AF58" s="523">
        <f>E58</f>
        <v>3907166954</v>
      </c>
      <c r="AH58" s="236"/>
      <c r="AJ58" s="453">
        <v>3907166954</v>
      </c>
      <c r="AK58" s="454">
        <f>AJ58-E58</f>
        <v>0</v>
      </c>
    </row>
    <row r="59" spans="2:37" ht="21.6" customHeight="1" x14ac:dyDescent="0.55000000000000004">
      <c r="B59" s="196" t="s">
        <v>165</v>
      </c>
      <c r="C59" s="196" t="s">
        <v>165</v>
      </c>
      <c r="D59" s="249" t="s">
        <v>1024</v>
      </c>
      <c r="E59" s="40"/>
      <c r="F59" s="36"/>
      <c r="G59" s="36"/>
      <c r="H59" s="36"/>
      <c r="I59" s="36"/>
      <c r="J59" s="36"/>
      <c r="K59" s="36"/>
      <c r="L59" s="36"/>
      <c r="M59" s="36"/>
      <c r="N59" s="36"/>
      <c r="O59" s="36"/>
      <c r="P59" s="36"/>
      <c r="Q59" s="37"/>
      <c r="R59" s="37"/>
      <c r="S59" s="240"/>
      <c r="T59" s="33"/>
      <c r="U59" s="33"/>
      <c r="V59" s="33"/>
      <c r="W59" s="33"/>
      <c r="X59" s="33"/>
      <c r="Y59" s="33"/>
      <c r="Z59" s="33"/>
      <c r="AA59" s="33"/>
      <c r="AB59" s="33"/>
      <c r="AC59" s="33"/>
      <c r="AD59" s="33"/>
      <c r="AE59" s="241"/>
      <c r="AF59" s="523">
        <f t="shared" ref="AF59:AF60" si="8">E59</f>
        <v>0</v>
      </c>
      <c r="AH59" s="236"/>
      <c r="AJ59" s="453">
        <v>-3893053868.736177</v>
      </c>
      <c r="AK59" s="454">
        <f>AJ59-E59</f>
        <v>-3893053868.736177</v>
      </c>
    </row>
    <row r="60" spans="2:37" ht="21.6" customHeight="1" x14ac:dyDescent="0.55000000000000004">
      <c r="B60" s="196" t="s">
        <v>934</v>
      </c>
      <c r="C60" s="196" t="s">
        <v>934</v>
      </c>
      <c r="D60" s="249" t="s">
        <v>2089</v>
      </c>
      <c r="E60" s="40">
        <v>-3893053868.736177</v>
      </c>
      <c r="F60" s="36"/>
      <c r="G60" s="36"/>
      <c r="H60" s="36"/>
      <c r="I60" s="36"/>
      <c r="J60" s="36"/>
      <c r="K60" s="36"/>
      <c r="L60" s="36"/>
      <c r="M60" s="36"/>
      <c r="N60" s="36"/>
      <c r="O60" s="36"/>
      <c r="P60" s="36"/>
      <c r="Q60" s="37"/>
      <c r="R60" s="37"/>
      <c r="S60" s="240"/>
      <c r="T60" s="33"/>
      <c r="U60" s="33"/>
      <c r="V60" s="33"/>
      <c r="W60" s="33"/>
      <c r="X60" s="33"/>
      <c r="Y60" s="33"/>
      <c r="Z60" s="33"/>
      <c r="AA60" s="33"/>
      <c r="AB60" s="33"/>
      <c r="AC60" s="33"/>
      <c r="AD60" s="33"/>
      <c r="AE60" s="241"/>
      <c r="AF60" s="523">
        <f t="shared" si="8"/>
        <v>-3893053868.736177</v>
      </c>
      <c r="AH60" s="236"/>
      <c r="AJ60" s="453">
        <v>-3893053868.736177</v>
      </c>
      <c r="AK60" s="454">
        <f>AJ60-E60</f>
        <v>0</v>
      </c>
    </row>
    <row r="61" spans="2:37" ht="21.6" customHeight="1" x14ac:dyDescent="0.55000000000000004">
      <c r="B61" s="196" t="s">
        <v>936</v>
      </c>
      <c r="C61" s="196" t="s">
        <v>936</v>
      </c>
      <c r="D61" s="249" t="s">
        <v>2090</v>
      </c>
      <c r="E61" s="40"/>
      <c r="F61" s="36"/>
      <c r="G61" s="36"/>
      <c r="H61" s="36"/>
      <c r="I61" s="36"/>
      <c r="J61" s="36"/>
      <c r="K61" s="36"/>
      <c r="L61" s="36"/>
      <c r="M61" s="36"/>
      <c r="N61" s="36"/>
      <c r="O61" s="36"/>
      <c r="P61" s="36"/>
      <c r="Q61" s="37"/>
      <c r="R61" s="37"/>
      <c r="S61" s="240"/>
      <c r="T61" s="33"/>
      <c r="U61" s="33"/>
      <c r="V61" s="33"/>
      <c r="W61" s="33"/>
      <c r="X61" s="33"/>
      <c r="Y61" s="33"/>
      <c r="Z61" s="33"/>
      <c r="AA61" s="33"/>
      <c r="AB61" s="33"/>
      <c r="AC61" s="33"/>
      <c r="AD61" s="33"/>
      <c r="AE61" s="241"/>
      <c r="AF61" s="524"/>
      <c r="AH61" s="236"/>
      <c r="AJ61" s="453"/>
      <c r="AK61" s="454"/>
    </row>
    <row r="62" spans="2:37" ht="21.6" customHeight="1" x14ac:dyDescent="0.55000000000000004">
      <c r="B62" s="196" t="s">
        <v>938</v>
      </c>
      <c r="C62" s="196" t="s">
        <v>938</v>
      </c>
      <c r="D62" s="249" t="s">
        <v>957</v>
      </c>
      <c r="E62" s="40"/>
      <c r="F62" s="36"/>
      <c r="G62" s="36"/>
      <c r="H62" s="36"/>
      <c r="I62" s="36"/>
      <c r="J62" s="36"/>
      <c r="K62" s="36"/>
      <c r="L62" s="36"/>
      <c r="M62" s="36"/>
      <c r="N62" s="36"/>
      <c r="O62" s="36"/>
      <c r="P62" s="36"/>
      <c r="Q62" s="37"/>
      <c r="R62" s="37"/>
      <c r="S62" s="240"/>
      <c r="T62" s="33"/>
      <c r="U62" s="33"/>
      <c r="V62" s="33"/>
      <c r="W62" s="33"/>
      <c r="X62" s="33"/>
      <c r="Y62" s="33"/>
      <c r="Z62" s="33"/>
      <c r="AA62" s="33"/>
      <c r="AB62" s="33"/>
      <c r="AC62" s="33"/>
      <c r="AD62" s="33"/>
      <c r="AE62" s="241"/>
      <c r="AF62" s="524"/>
      <c r="AH62" s="236"/>
      <c r="AJ62" s="453"/>
      <c r="AK62" s="454"/>
    </row>
    <row r="63" spans="2:37" ht="21.6" customHeight="1" x14ac:dyDescent="0.55000000000000004">
      <c r="B63" s="196" t="s">
        <v>940</v>
      </c>
      <c r="C63" s="196" t="s">
        <v>940</v>
      </c>
      <c r="D63" s="249" t="s">
        <v>958</v>
      </c>
      <c r="E63" s="40"/>
      <c r="F63" s="36"/>
      <c r="G63" s="36"/>
      <c r="H63" s="36"/>
      <c r="I63" s="36"/>
      <c r="J63" s="36"/>
      <c r="K63" s="36"/>
      <c r="L63" s="36"/>
      <c r="M63" s="36"/>
      <c r="N63" s="36"/>
      <c r="O63" s="36"/>
      <c r="P63" s="36"/>
      <c r="Q63" s="37"/>
      <c r="R63" s="37"/>
      <c r="S63" s="240"/>
      <c r="T63" s="33"/>
      <c r="U63" s="33"/>
      <c r="V63" s="33"/>
      <c r="W63" s="33"/>
      <c r="X63" s="33"/>
      <c r="Y63" s="33"/>
      <c r="Z63" s="33"/>
      <c r="AA63" s="33"/>
      <c r="AB63" s="33"/>
      <c r="AC63" s="33"/>
      <c r="AD63" s="33"/>
      <c r="AE63" s="241"/>
      <c r="AF63" s="524"/>
      <c r="AH63" s="236"/>
      <c r="AJ63" s="453"/>
      <c r="AK63" s="454"/>
    </row>
    <row r="64" spans="2:37" ht="21.6" customHeight="1" x14ac:dyDescent="0.55000000000000004">
      <c r="B64" s="196" t="s">
        <v>122</v>
      </c>
      <c r="C64" s="196" t="s">
        <v>122</v>
      </c>
      <c r="D64" s="197" t="s">
        <v>1025</v>
      </c>
      <c r="E64" s="40"/>
      <c r="F64" s="36"/>
      <c r="G64" s="36"/>
      <c r="H64" s="36"/>
      <c r="I64" s="36"/>
      <c r="J64" s="36"/>
      <c r="K64" s="36"/>
      <c r="L64" s="36"/>
      <c r="M64" s="36"/>
      <c r="N64" s="36"/>
      <c r="O64" s="36"/>
      <c r="P64" s="36"/>
      <c r="Q64" s="37"/>
      <c r="R64" s="37"/>
      <c r="S64" s="240"/>
      <c r="T64" s="33"/>
      <c r="U64" s="33"/>
      <c r="V64" s="33"/>
      <c r="W64" s="33"/>
      <c r="X64" s="33"/>
      <c r="Y64" s="33"/>
      <c r="Z64" s="33"/>
      <c r="AA64" s="33"/>
      <c r="AB64" s="33"/>
      <c r="AC64" s="33"/>
      <c r="AD64" s="33"/>
      <c r="AE64" s="241"/>
      <c r="AF64" s="524"/>
      <c r="AH64" s="236"/>
      <c r="AJ64" s="453"/>
      <c r="AK64" s="453"/>
    </row>
    <row r="65" spans="2:37" ht="21.6" customHeight="1" thickBot="1" x14ac:dyDescent="0.6">
      <c r="B65" s="196" t="s">
        <v>149</v>
      </c>
      <c r="C65" s="196" t="s">
        <v>149</v>
      </c>
      <c r="D65" s="197" t="s">
        <v>1026</v>
      </c>
      <c r="E65" s="40">
        <f>-(E56+E57+E58+E59+E60+E61+E62+E63)*50%</f>
        <v>-7056542.6319115162</v>
      </c>
      <c r="F65" s="36"/>
      <c r="G65" s="36"/>
      <c r="H65" s="36"/>
      <c r="I65" s="36"/>
      <c r="J65" s="36"/>
      <c r="K65" s="36"/>
      <c r="L65" s="36"/>
      <c r="M65" s="36"/>
      <c r="N65" s="36"/>
      <c r="O65" s="36"/>
      <c r="P65" s="36"/>
      <c r="Q65" s="37"/>
      <c r="R65" s="37"/>
      <c r="S65" s="37"/>
      <c r="T65" s="525"/>
      <c r="U65" s="525"/>
      <c r="V65" s="525"/>
      <c r="W65" s="525"/>
      <c r="X65" s="525"/>
      <c r="Y65" s="525"/>
      <c r="Z65" s="525"/>
      <c r="AA65" s="525"/>
      <c r="AB65" s="525"/>
      <c r="AC65" s="525"/>
      <c r="AD65" s="525"/>
      <c r="AE65" s="526"/>
      <c r="AF65" s="536">
        <f>-(AF56+AF57+AF58+AF59+AF60+AF61+AF62+AF63)*50%</f>
        <v>-7056542.6319115162</v>
      </c>
      <c r="AH65" s="237"/>
      <c r="AJ65" s="453"/>
      <c r="AK65" s="453"/>
    </row>
    <row r="66" spans="2:37" ht="35.450000000000003" customHeight="1" thickBot="1" x14ac:dyDescent="0.4">
      <c r="B66" s="537" t="s">
        <v>237</v>
      </c>
      <c r="C66" s="538" t="s">
        <v>237</v>
      </c>
      <c r="D66" s="539" t="s">
        <v>1027</v>
      </c>
      <c r="E66" s="540">
        <f>SUM(E56:E65)</f>
        <v>7056542.6319115162</v>
      </c>
      <c r="F66" s="541"/>
      <c r="G66" s="541"/>
      <c r="H66" s="541"/>
      <c r="I66" s="541"/>
      <c r="J66" s="541"/>
      <c r="K66" s="541"/>
      <c r="L66" s="541"/>
      <c r="M66" s="541"/>
      <c r="N66" s="541"/>
      <c r="O66" s="541"/>
      <c r="P66" s="541"/>
      <c r="Q66" s="541"/>
      <c r="R66" s="541"/>
      <c r="S66" s="541"/>
      <c r="T66" s="541"/>
      <c r="U66" s="541"/>
      <c r="V66" s="541"/>
      <c r="W66" s="541"/>
      <c r="X66" s="541"/>
      <c r="Y66" s="541"/>
      <c r="Z66" s="541"/>
      <c r="AA66" s="541"/>
      <c r="AB66" s="541"/>
      <c r="AC66" s="541"/>
      <c r="AD66" s="541"/>
      <c r="AE66" s="541"/>
      <c r="AF66" s="542">
        <f>SUM(AF56:AF65)</f>
        <v>7056542.6319115162</v>
      </c>
      <c r="AH66" s="117">
        <f>SUM(AH56:AH65)</f>
        <v>0</v>
      </c>
      <c r="AJ66" s="453">
        <f>SUM(AJ56:AJ65)</f>
        <v>-3878940783.4723539</v>
      </c>
      <c r="AK66" s="453">
        <f>SUM(AK56:AK65)</f>
        <v>-3893053868.736177</v>
      </c>
    </row>
    <row r="67" spans="2:37" ht="21.75" thickBot="1" x14ac:dyDescent="0.25">
      <c r="B67" s="537" t="s">
        <v>237</v>
      </c>
      <c r="C67" s="538" t="s">
        <v>237</v>
      </c>
      <c r="D67" s="539" t="s">
        <v>2157</v>
      </c>
      <c r="E67" s="540">
        <f>E66-E65-E64</f>
        <v>14113085.263823032</v>
      </c>
      <c r="F67" s="541"/>
      <c r="G67" s="541"/>
      <c r="H67" s="541"/>
      <c r="I67" s="541"/>
      <c r="J67" s="541"/>
      <c r="K67" s="541"/>
      <c r="L67" s="541"/>
      <c r="M67" s="541"/>
      <c r="N67" s="541"/>
      <c r="O67" s="541"/>
      <c r="P67" s="541"/>
      <c r="Q67" s="541"/>
      <c r="R67" s="541"/>
      <c r="S67" s="541"/>
      <c r="T67" s="541"/>
      <c r="U67" s="541"/>
      <c r="V67" s="541"/>
      <c r="W67" s="541"/>
      <c r="X67" s="541"/>
      <c r="Y67" s="541"/>
      <c r="Z67" s="541"/>
      <c r="AA67" s="541"/>
      <c r="AB67" s="541"/>
      <c r="AC67" s="541"/>
      <c r="AD67" s="541"/>
      <c r="AE67" s="541"/>
      <c r="AF67" s="542">
        <f>AF66-AF65-AF64</f>
        <v>14113085.263823032</v>
      </c>
    </row>
    <row r="69" spans="2:37" ht="21.6" customHeight="1" thickBot="1" x14ac:dyDescent="0.6">
      <c r="B69" s="196" t="s">
        <v>174</v>
      </c>
      <c r="C69" s="196" t="s">
        <v>1017</v>
      </c>
      <c r="D69" s="249" t="s">
        <v>2158</v>
      </c>
      <c r="E69" s="40"/>
      <c r="F69" s="36"/>
      <c r="G69" s="36"/>
      <c r="H69" s="36"/>
      <c r="I69" s="36"/>
      <c r="J69" s="36"/>
      <c r="K69" s="36"/>
      <c r="L69" s="36"/>
      <c r="M69" s="36"/>
      <c r="N69" s="36"/>
      <c r="O69" s="36"/>
      <c r="P69" s="36"/>
      <c r="Q69" s="37"/>
      <c r="R69" s="240"/>
      <c r="S69" s="240"/>
      <c r="T69" s="33"/>
      <c r="U69" s="33"/>
      <c r="V69" s="33"/>
      <c r="W69" s="33"/>
      <c r="X69" s="33"/>
      <c r="Y69" s="33"/>
      <c r="Z69" s="33"/>
      <c r="AA69" s="33"/>
      <c r="AB69" s="33"/>
      <c r="AC69" s="33"/>
      <c r="AD69" s="33"/>
      <c r="AE69" s="255"/>
      <c r="AF69" s="523"/>
      <c r="AG69" s="527">
        <v>100</v>
      </c>
      <c r="AH69" s="73">
        <f>(AF69*AG69)/100</f>
        <v>0</v>
      </c>
      <c r="AJ69" s="453"/>
      <c r="AK69" s="454">
        <f>AJ69-E69</f>
        <v>0</v>
      </c>
    </row>
    <row r="70" spans="2:37" ht="21.6" customHeight="1" x14ac:dyDescent="0.55000000000000004">
      <c r="B70" s="196" t="s">
        <v>175</v>
      </c>
      <c r="C70" s="196" t="s">
        <v>1018</v>
      </c>
      <c r="D70" s="249" t="s">
        <v>2159</v>
      </c>
      <c r="E70" s="40"/>
      <c r="F70" s="36"/>
      <c r="G70" s="36"/>
      <c r="H70" s="36"/>
      <c r="I70" s="36"/>
      <c r="J70" s="36"/>
      <c r="K70" s="36"/>
      <c r="L70" s="36"/>
      <c r="M70" s="36"/>
      <c r="N70" s="36"/>
      <c r="O70" s="36"/>
      <c r="P70" s="36"/>
      <c r="Q70" s="37"/>
      <c r="R70" s="240"/>
      <c r="S70" s="240"/>
      <c r="T70" s="33"/>
      <c r="U70" s="33"/>
      <c r="V70" s="33"/>
      <c r="W70" s="33"/>
      <c r="X70" s="33"/>
      <c r="Y70" s="33"/>
      <c r="Z70" s="33"/>
      <c r="AA70" s="33"/>
      <c r="AB70" s="33"/>
      <c r="AC70" s="33"/>
      <c r="AD70" s="33"/>
      <c r="AE70" s="255"/>
      <c r="AF70" s="523"/>
      <c r="AG70" s="522">
        <v>100</v>
      </c>
      <c r="AH70" s="117">
        <f t="shared" ref="AH70" si="9">(AF70*AG70)/100</f>
        <v>0</v>
      </c>
      <c r="AJ70" s="453"/>
      <c r="AK70" s="454">
        <f>AJ70-E70</f>
        <v>0</v>
      </c>
    </row>
    <row r="71" spans="2:37" ht="21.6" customHeight="1" x14ac:dyDescent="0.55000000000000004">
      <c r="B71" s="196" t="s">
        <v>121</v>
      </c>
      <c r="C71" s="196" t="s">
        <v>121</v>
      </c>
      <c r="D71" s="249" t="s">
        <v>2160</v>
      </c>
      <c r="E71" s="40">
        <v>346869992</v>
      </c>
      <c r="F71" s="36"/>
      <c r="G71" s="36"/>
      <c r="H71" s="36"/>
      <c r="I71" s="36"/>
      <c r="J71" s="36"/>
      <c r="K71" s="36"/>
      <c r="L71" s="36"/>
      <c r="M71" s="36"/>
      <c r="N71" s="36"/>
      <c r="O71" s="36"/>
      <c r="P71" s="36"/>
      <c r="Q71" s="37"/>
      <c r="R71" s="37"/>
      <c r="S71" s="240"/>
      <c r="T71" s="33"/>
      <c r="U71" s="33"/>
      <c r="V71" s="33"/>
      <c r="W71" s="33"/>
      <c r="X71" s="33"/>
      <c r="Y71" s="33"/>
      <c r="Z71" s="33"/>
      <c r="AA71" s="33"/>
      <c r="AB71" s="33"/>
      <c r="AC71" s="33"/>
      <c r="AD71" s="33"/>
      <c r="AE71" s="241"/>
      <c r="AF71" s="523">
        <f>E71</f>
        <v>346869992</v>
      </c>
      <c r="AH71" s="236"/>
      <c r="AJ71" s="453">
        <v>346869992</v>
      </c>
      <c r="AK71" s="454">
        <f>AJ71-E71</f>
        <v>0</v>
      </c>
    </row>
    <row r="72" spans="2:37" ht="21.6" customHeight="1" x14ac:dyDescent="0.55000000000000004">
      <c r="B72" s="196" t="s">
        <v>165</v>
      </c>
      <c r="C72" s="196" t="s">
        <v>165</v>
      </c>
      <c r="D72" s="249" t="s">
        <v>2161</v>
      </c>
      <c r="E72" s="40"/>
      <c r="F72" s="36"/>
      <c r="G72" s="36"/>
      <c r="H72" s="36"/>
      <c r="I72" s="36"/>
      <c r="J72" s="36"/>
      <c r="K72" s="36"/>
      <c r="L72" s="36"/>
      <c r="M72" s="36"/>
      <c r="N72" s="36"/>
      <c r="O72" s="36"/>
      <c r="P72" s="36"/>
      <c r="Q72" s="37"/>
      <c r="R72" s="37"/>
      <c r="S72" s="240"/>
      <c r="T72" s="33"/>
      <c r="U72" s="33"/>
      <c r="V72" s="33"/>
      <c r="W72" s="33"/>
      <c r="X72" s="33"/>
      <c r="Y72" s="33"/>
      <c r="Z72" s="33"/>
      <c r="AA72" s="33"/>
      <c r="AB72" s="33"/>
      <c r="AC72" s="33"/>
      <c r="AD72" s="33"/>
      <c r="AE72" s="241"/>
      <c r="AF72" s="523">
        <f>E72</f>
        <v>0</v>
      </c>
      <c r="AH72" s="236"/>
      <c r="AJ72" s="453"/>
      <c r="AK72" s="454">
        <f>AJ72-E72</f>
        <v>0</v>
      </c>
    </row>
    <row r="73" spans="2:37" ht="21.6" customHeight="1" x14ac:dyDescent="0.55000000000000004">
      <c r="B73" s="196" t="s">
        <v>934</v>
      </c>
      <c r="C73" s="196" t="s">
        <v>934</v>
      </c>
      <c r="D73" s="249" t="s">
        <v>963</v>
      </c>
      <c r="E73" s="40"/>
      <c r="F73" s="36"/>
      <c r="G73" s="36"/>
      <c r="H73" s="36"/>
      <c r="I73" s="36"/>
      <c r="J73" s="36"/>
      <c r="K73" s="36"/>
      <c r="L73" s="36"/>
      <c r="M73" s="36"/>
      <c r="N73" s="36"/>
      <c r="O73" s="36"/>
      <c r="P73" s="36"/>
      <c r="Q73" s="37"/>
      <c r="R73" s="37"/>
      <c r="S73" s="240"/>
      <c r="T73" s="33"/>
      <c r="U73" s="33"/>
      <c r="V73" s="33"/>
      <c r="W73" s="33"/>
      <c r="X73" s="33"/>
      <c r="Y73" s="33"/>
      <c r="Z73" s="33"/>
      <c r="AA73" s="33"/>
      <c r="AB73" s="33"/>
      <c r="AC73" s="33"/>
      <c r="AD73" s="33"/>
      <c r="AE73" s="241"/>
      <c r="AF73" s="524"/>
      <c r="AH73" s="236"/>
      <c r="AJ73" s="453"/>
      <c r="AK73" s="454"/>
    </row>
    <row r="74" spans="2:37" ht="21.6" customHeight="1" x14ac:dyDescent="0.55000000000000004">
      <c r="B74" s="196" t="s">
        <v>936</v>
      </c>
      <c r="C74" s="196" t="s">
        <v>936</v>
      </c>
      <c r="D74" s="249" t="s">
        <v>964</v>
      </c>
      <c r="E74" s="40"/>
      <c r="F74" s="36"/>
      <c r="G74" s="36"/>
      <c r="H74" s="36"/>
      <c r="I74" s="36"/>
      <c r="J74" s="36"/>
      <c r="K74" s="36"/>
      <c r="L74" s="36"/>
      <c r="M74" s="36"/>
      <c r="N74" s="36"/>
      <c r="O74" s="36"/>
      <c r="P74" s="36"/>
      <c r="Q74" s="37"/>
      <c r="R74" s="37"/>
      <c r="S74" s="240"/>
      <c r="T74" s="33"/>
      <c r="U74" s="33"/>
      <c r="V74" s="33"/>
      <c r="W74" s="33"/>
      <c r="X74" s="33"/>
      <c r="Y74" s="33"/>
      <c r="Z74" s="33"/>
      <c r="AA74" s="33"/>
      <c r="AB74" s="33"/>
      <c r="AC74" s="33"/>
      <c r="AD74" s="33"/>
      <c r="AE74" s="241"/>
      <c r="AF74" s="524"/>
      <c r="AH74" s="236"/>
      <c r="AJ74" s="453"/>
      <c r="AK74" s="454"/>
    </row>
    <row r="75" spans="2:37" ht="21.6" customHeight="1" x14ac:dyDescent="0.55000000000000004">
      <c r="B75" s="196" t="s">
        <v>938</v>
      </c>
      <c r="C75" s="196" t="s">
        <v>938</v>
      </c>
      <c r="D75" s="249" t="s">
        <v>965</v>
      </c>
      <c r="E75" s="40"/>
      <c r="F75" s="36"/>
      <c r="G75" s="36"/>
      <c r="H75" s="36"/>
      <c r="I75" s="36"/>
      <c r="J75" s="36"/>
      <c r="K75" s="36"/>
      <c r="L75" s="36"/>
      <c r="M75" s="36"/>
      <c r="N75" s="36"/>
      <c r="O75" s="36"/>
      <c r="P75" s="36"/>
      <c r="Q75" s="37"/>
      <c r="R75" s="37"/>
      <c r="S75" s="240"/>
      <c r="T75" s="33"/>
      <c r="U75" s="33"/>
      <c r="V75" s="33"/>
      <c r="W75" s="33"/>
      <c r="X75" s="33"/>
      <c r="Y75" s="33"/>
      <c r="Z75" s="33"/>
      <c r="AA75" s="33"/>
      <c r="AB75" s="33"/>
      <c r="AC75" s="33"/>
      <c r="AD75" s="33"/>
      <c r="AE75" s="241"/>
      <c r="AF75" s="524"/>
      <c r="AH75" s="236"/>
      <c r="AJ75" s="453"/>
      <c r="AK75" s="454"/>
    </row>
    <row r="76" spans="2:37" ht="21.6" customHeight="1" x14ac:dyDescent="0.55000000000000004">
      <c r="B76" s="196" t="s">
        <v>940</v>
      </c>
      <c r="C76" s="196" t="s">
        <v>940</v>
      </c>
      <c r="D76" s="249" t="s">
        <v>966</v>
      </c>
      <c r="E76" s="40"/>
      <c r="F76" s="36"/>
      <c r="G76" s="36"/>
      <c r="H76" s="36"/>
      <c r="I76" s="36"/>
      <c r="J76" s="36"/>
      <c r="K76" s="36"/>
      <c r="L76" s="36"/>
      <c r="M76" s="36"/>
      <c r="N76" s="36"/>
      <c r="O76" s="36"/>
      <c r="P76" s="36"/>
      <c r="Q76" s="37"/>
      <c r="R76" s="37"/>
      <c r="S76" s="240"/>
      <c r="T76" s="33"/>
      <c r="U76" s="33"/>
      <c r="V76" s="33"/>
      <c r="W76" s="33"/>
      <c r="X76" s="33"/>
      <c r="Y76" s="33"/>
      <c r="Z76" s="33"/>
      <c r="AA76" s="33"/>
      <c r="AB76" s="33"/>
      <c r="AC76" s="33"/>
      <c r="AD76" s="33"/>
      <c r="AE76" s="241"/>
      <c r="AF76" s="524"/>
      <c r="AH76" s="236"/>
      <c r="AJ76" s="453"/>
      <c r="AK76" s="454"/>
    </row>
    <row r="77" spans="2:37" ht="21.6" customHeight="1" x14ac:dyDescent="0.55000000000000004">
      <c r="B77" s="196" t="s">
        <v>122</v>
      </c>
      <c r="C77" s="196" t="s">
        <v>122</v>
      </c>
      <c r="D77" s="197" t="s">
        <v>1028</v>
      </c>
      <c r="E77" s="40"/>
      <c r="F77" s="36"/>
      <c r="G77" s="36"/>
      <c r="H77" s="36"/>
      <c r="I77" s="36"/>
      <c r="J77" s="36"/>
      <c r="K77" s="36"/>
      <c r="L77" s="36"/>
      <c r="M77" s="36"/>
      <c r="N77" s="36"/>
      <c r="O77" s="36"/>
      <c r="P77" s="36"/>
      <c r="Q77" s="37"/>
      <c r="R77" s="37"/>
      <c r="S77" s="240"/>
      <c r="T77" s="33"/>
      <c r="U77" s="33"/>
      <c r="V77" s="33"/>
      <c r="W77" s="33"/>
      <c r="X77" s="33"/>
      <c r="Y77" s="33"/>
      <c r="Z77" s="33"/>
      <c r="AA77" s="33"/>
      <c r="AB77" s="33"/>
      <c r="AC77" s="33"/>
      <c r="AD77" s="33"/>
      <c r="AE77" s="241"/>
      <c r="AF77" s="524"/>
      <c r="AH77" s="236"/>
      <c r="AJ77" s="453"/>
      <c r="AK77" s="453"/>
    </row>
    <row r="78" spans="2:37" ht="21.6" customHeight="1" thickBot="1" x14ac:dyDescent="0.6">
      <c r="B78" s="196" t="s">
        <v>149</v>
      </c>
      <c r="C78" s="196" t="s">
        <v>149</v>
      </c>
      <c r="D78" s="197" t="s">
        <v>2162</v>
      </c>
      <c r="E78" s="40">
        <f>-(E69+E70+E71+E72+E73+E74+E75+E76)*50%</f>
        <v>-173434996</v>
      </c>
      <c r="F78" s="36"/>
      <c r="G78" s="36"/>
      <c r="H78" s="36"/>
      <c r="I78" s="36"/>
      <c r="J78" s="36"/>
      <c r="K78" s="36"/>
      <c r="L78" s="36"/>
      <c r="M78" s="36"/>
      <c r="N78" s="36"/>
      <c r="O78" s="36"/>
      <c r="P78" s="36"/>
      <c r="Q78" s="37"/>
      <c r="R78" s="37"/>
      <c r="S78" s="37"/>
      <c r="T78" s="525"/>
      <c r="U78" s="525"/>
      <c r="V78" s="525"/>
      <c r="W78" s="525"/>
      <c r="X78" s="525"/>
      <c r="Y78" s="525"/>
      <c r="Z78" s="525"/>
      <c r="AA78" s="525"/>
      <c r="AB78" s="525"/>
      <c r="AC78" s="525"/>
      <c r="AD78" s="525"/>
      <c r="AE78" s="526"/>
      <c r="AF78" s="536">
        <f>-(AF69+AF70+AF71+AF72+AF73+AF74+AF75+AF76)*50%</f>
        <v>-173434996</v>
      </c>
      <c r="AH78" s="237"/>
      <c r="AJ78" s="453"/>
      <c r="AK78" s="453"/>
    </row>
    <row r="79" spans="2:37" ht="35.450000000000003" customHeight="1" thickBot="1" x14ac:dyDescent="0.4">
      <c r="B79" s="537" t="s">
        <v>237</v>
      </c>
      <c r="C79" s="538" t="s">
        <v>237</v>
      </c>
      <c r="D79" s="539" t="s">
        <v>2163</v>
      </c>
      <c r="E79" s="540">
        <f>SUM(E69:E78)</f>
        <v>173434996</v>
      </c>
      <c r="F79" s="541"/>
      <c r="G79" s="541"/>
      <c r="H79" s="541"/>
      <c r="I79" s="541"/>
      <c r="J79" s="541"/>
      <c r="K79" s="541"/>
      <c r="L79" s="541"/>
      <c r="M79" s="541"/>
      <c r="N79" s="541"/>
      <c r="O79" s="541"/>
      <c r="P79" s="541"/>
      <c r="Q79" s="541"/>
      <c r="R79" s="541"/>
      <c r="S79" s="541"/>
      <c r="T79" s="541"/>
      <c r="U79" s="541"/>
      <c r="V79" s="541"/>
      <c r="W79" s="541"/>
      <c r="X79" s="541"/>
      <c r="Y79" s="541"/>
      <c r="Z79" s="541"/>
      <c r="AA79" s="541"/>
      <c r="AB79" s="541"/>
      <c r="AC79" s="541"/>
      <c r="AD79" s="541"/>
      <c r="AE79" s="541"/>
      <c r="AF79" s="544">
        <f>SUM(AF69:AF78)</f>
        <v>173434996</v>
      </c>
      <c r="AH79" s="117">
        <f>SUM(AH69:AH78)</f>
        <v>0</v>
      </c>
      <c r="AJ79" s="453">
        <f>SUM(AJ69:AJ78)</f>
        <v>346869992</v>
      </c>
      <c r="AK79" s="453">
        <f>SUM(AK69:AK78)</f>
        <v>0</v>
      </c>
    </row>
    <row r="80" spans="2:37" ht="21.75" thickBot="1" x14ac:dyDescent="0.25">
      <c r="B80" s="537" t="s">
        <v>237</v>
      </c>
      <c r="C80" s="538" t="s">
        <v>237</v>
      </c>
      <c r="D80" s="539" t="s">
        <v>2164</v>
      </c>
      <c r="E80" s="540">
        <f>E79-E78-E77</f>
        <v>346869992</v>
      </c>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4">
        <f>AF79-AF78-AF77</f>
        <v>346869992</v>
      </c>
    </row>
    <row r="82" spans="2:37" ht="21.6" customHeight="1" thickBot="1" x14ac:dyDescent="0.6">
      <c r="B82" s="196" t="s">
        <v>180</v>
      </c>
      <c r="C82" s="196" t="s">
        <v>1017</v>
      </c>
      <c r="D82" s="249" t="s">
        <v>2165</v>
      </c>
      <c r="E82" s="40">
        <v>53692200351763</v>
      </c>
      <c r="F82" s="36"/>
      <c r="G82" s="36"/>
      <c r="H82" s="36"/>
      <c r="I82" s="36"/>
      <c r="J82" s="36"/>
      <c r="K82" s="36"/>
      <c r="L82" s="36"/>
      <c r="M82" s="36"/>
      <c r="N82" s="36"/>
      <c r="O82" s="36"/>
      <c r="P82" s="36"/>
      <c r="Q82" s="37"/>
      <c r="R82" s="240"/>
      <c r="S82" s="240"/>
      <c r="T82" s="33"/>
      <c r="U82" s="33"/>
      <c r="V82" s="33"/>
      <c r="W82" s="33"/>
      <c r="X82" s="33"/>
      <c r="Y82" s="33"/>
      <c r="Z82" s="33"/>
      <c r="AA82" s="33"/>
      <c r="AB82" s="33"/>
      <c r="AC82" s="33"/>
      <c r="AD82" s="33"/>
      <c r="AE82" s="255"/>
      <c r="AF82" s="523">
        <v>53692200351763</v>
      </c>
      <c r="AG82" s="527">
        <v>100</v>
      </c>
      <c r="AH82" s="73">
        <f>(AF82*AG82)/100</f>
        <v>53692200351763</v>
      </c>
      <c r="AJ82" s="453">
        <v>53692200351763</v>
      </c>
      <c r="AK82" s="454">
        <f>AJ82-(E84+E82)</f>
        <v>0</v>
      </c>
    </row>
    <row r="83" spans="2:37" ht="21.6" customHeight="1" x14ac:dyDescent="0.55000000000000004">
      <c r="B83" s="196" t="s">
        <v>181</v>
      </c>
      <c r="C83" s="196" t="s">
        <v>1018</v>
      </c>
      <c r="D83" s="249" t="s">
        <v>2166</v>
      </c>
      <c r="E83" s="40"/>
      <c r="F83" s="36"/>
      <c r="G83" s="36"/>
      <c r="H83" s="36"/>
      <c r="I83" s="36"/>
      <c r="J83" s="36"/>
      <c r="K83" s="36"/>
      <c r="L83" s="36"/>
      <c r="M83" s="36"/>
      <c r="N83" s="36"/>
      <c r="O83" s="36"/>
      <c r="P83" s="36"/>
      <c r="Q83" s="37"/>
      <c r="R83" s="240"/>
      <c r="S83" s="240"/>
      <c r="T83" s="33"/>
      <c r="U83" s="33"/>
      <c r="V83" s="33"/>
      <c r="W83" s="33"/>
      <c r="X83" s="33"/>
      <c r="Y83" s="33"/>
      <c r="Z83" s="33"/>
      <c r="AA83" s="33"/>
      <c r="AB83" s="33"/>
      <c r="AC83" s="33"/>
      <c r="AD83" s="33"/>
      <c r="AE83" s="255"/>
      <c r="AF83" s="523"/>
      <c r="AG83" s="522">
        <v>100</v>
      </c>
      <c r="AH83" s="117">
        <f t="shared" ref="AH83" si="10">(AF83*AG83)/100</f>
        <v>0</v>
      </c>
      <c r="AJ83" s="453"/>
      <c r="AK83" s="454">
        <f>AJ83-(E83+E85)</f>
        <v>0</v>
      </c>
    </row>
    <row r="84" spans="2:37" ht="21.6" customHeight="1" x14ac:dyDescent="0.55000000000000004">
      <c r="B84" s="196" t="s">
        <v>176</v>
      </c>
      <c r="C84" s="196" t="s">
        <v>1018</v>
      </c>
      <c r="D84" s="249" t="s">
        <v>2167</v>
      </c>
      <c r="E84" s="40"/>
      <c r="F84" s="36"/>
      <c r="G84" s="36"/>
      <c r="H84" s="36"/>
      <c r="I84" s="36"/>
      <c r="J84" s="36"/>
      <c r="K84" s="36"/>
      <c r="L84" s="36"/>
      <c r="M84" s="36"/>
      <c r="N84" s="36"/>
      <c r="O84" s="36"/>
      <c r="P84" s="36"/>
      <c r="Q84" s="37"/>
      <c r="R84" s="240"/>
      <c r="S84" s="240"/>
      <c r="T84" s="33"/>
      <c r="U84" s="33"/>
      <c r="V84" s="33"/>
      <c r="W84" s="33"/>
      <c r="X84" s="33"/>
      <c r="Y84" s="33"/>
      <c r="Z84" s="33"/>
      <c r="AA84" s="33"/>
      <c r="AB84" s="33"/>
      <c r="AC84" s="33"/>
      <c r="AD84" s="33"/>
      <c r="AE84" s="255"/>
      <c r="AF84" s="523"/>
      <c r="AG84" s="511"/>
      <c r="AH84" s="515"/>
      <c r="AJ84" s="453"/>
      <c r="AK84" s="454"/>
    </row>
    <row r="85" spans="2:37" ht="21.6" customHeight="1" x14ac:dyDescent="0.55000000000000004">
      <c r="B85" s="196" t="s">
        <v>1272</v>
      </c>
      <c r="C85" s="196" t="s">
        <v>1017</v>
      </c>
      <c r="D85" s="249" t="s">
        <v>2168</v>
      </c>
      <c r="E85" s="40"/>
      <c r="F85" s="36"/>
      <c r="G85" s="36"/>
      <c r="H85" s="36"/>
      <c r="I85" s="36"/>
      <c r="J85" s="36"/>
      <c r="K85" s="36"/>
      <c r="L85" s="36"/>
      <c r="M85" s="36"/>
      <c r="N85" s="36"/>
      <c r="O85" s="36"/>
      <c r="P85" s="36"/>
      <c r="Q85" s="37"/>
      <c r="R85" s="240"/>
      <c r="S85" s="240"/>
      <c r="T85" s="33"/>
      <c r="U85" s="33"/>
      <c r="V85" s="33"/>
      <c r="W85" s="33"/>
      <c r="X85" s="33"/>
      <c r="Y85" s="33"/>
      <c r="Z85" s="33"/>
      <c r="AA85" s="33"/>
      <c r="AB85" s="33"/>
      <c r="AC85" s="33"/>
      <c r="AD85" s="33"/>
      <c r="AE85" s="255"/>
      <c r="AF85" s="523"/>
      <c r="AG85" s="511"/>
      <c r="AH85" s="515"/>
      <c r="AJ85" s="453"/>
      <c r="AK85" s="454"/>
    </row>
    <row r="86" spans="2:37" ht="21.6" customHeight="1" x14ac:dyDescent="0.55000000000000004">
      <c r="B86" s="196" t="s">
        <v>121</v>
      </c>
      <c r="C86" s="196" t="s">
        <v>121</v>
      </c>
      <c r="D86" s="249" t="s">
        <v>1029</v>
      </c>
      <c r="E86" s="40">
        <v>11640244957978</v>
      </c>
      <c r="F86" s="36"/>
      <c r="G86" s="36"/>
      <c r="H86" s="36"/>
      <c r="I86" s="36"/>
      <c r="J86" s="36"/>
      <c r="K86" s="36"/>
      <c r="L86" s="36"/>
      <c r="M86" s="36"/>
      <c r="N86" s="36"/>
      <c r="O86" s="36"/>
      <c r="P86" s="36"/>
      <c r="Q86" s="37"/>
      <c r="R86" s="37"/>
      <c r="S86" s="240"/>
      <c r="T86" s="33"/>
      <c r="U86" s="33"/>
      <c r="V86" s="33"/>
      <c r="W86" s="33"/>
      <c r="X86" s="33"/>
      <c r="Y86" s="33"/>
      <c r="Z86" s="33"/>
      <c r="AA86" s="33"/>
      <c r="AB86" s="33"/>
      <c r="AC86" s="33"/>
      <c r="AD86" s="33"/>
      <c r="AE86" s="241"/>
      <c r="AF86" s="523">
        <f>E86</f>
        <v>11640244957978</v>
      </c>
      <c r="AH86" s="236"/>
      <c r="AJ86" s="453">
        <v>11640244957978</v>
      </c>
      <c r="AK86" s="454">
        <f>AJ86-E86</f>
        <v>0</v>
      </c>
    </row>
    <row r="87" spans="2:37" ht="21.6" customHeight="1" x14ac:dyDescent="0.55000000000000004">
      <c r="B87" s="196" t="s">
        <v>165</v>
      </c>
      <c r="C87" s="196" t="s">
        <v>165</v>
      </c>
      <c r="D87" s="249" t="s">
        <v>1030</v>
      </c>
      <c r="E87" s="40"/>
      <c r="F87" s="36"/>
      <c r="G87" s="36"/>
      <c r="H87" s="36"/>
      <c r="I87" s="36"/>
      <c r="J87" s="36"/>
      <c r="K87" s="36"/>
      <c r="L87" s="36"/>
      <c r="M87" s="36"/>
      <c r="N87" s="36"/>
      <c r="O87" s="36"/>
      <c r="P87" s="36"/>
      <c r="Q87" s="37"/>
      <c r="R87" s="37"/>
      <c r="S87" s="240"/>
      <c r="T87" s="33"/>
      <c r="U87" s="33"/>
      <c r="V87" s="33"/>
      <c r="W87" s="33"/>
      <c r="X87" s="33"/>
      <c r="Y87" s="33"/>
      <c r="Z87" s="33"/>
      <c r="AA87" s="33"/>
      <c r="AB87" s="33"/>
      <c r="AC87" s="33"/>
      <c r="AD87" s="33"/>
      <c r="AE87" s="241"/>
      <c r="AF87" s="523">
        <f t="shared" ref="AF87:AF88" si="11">E87</f>
        <v>0</v>
      </c>
      <c r="AH87" s="236"/>
      <c r="AJ87" s="453"/>
      <c r="AK87" s="454">
        <f>AJ87-E87</f>
        <v>0</v>
      </c>
    </row>
    <row r="88" spans="2:37" ht="21.6" customHeight="1" x14ac:dyDescent="0.55000000000000004">
      <c r="B88" s="196" t="s">
        <v>934</v>
      </c>
      <c r="C88" s="196" t="s">
        <v>934</v>
      </c>
      <c r="D88" s="249" t="s">
        <v>2091</v>
      </c>
      <c r="E88" s="40">
        <v>-4801068705453.9639</v>
      </c>
      <c r="F88" s="36"/>
      <c r="G88" s="36"/>
      <c r="H88" s="36"/>
      <c r="I88" s="36"/>
      <c r="J88" s="36"/>
      <c r="K88" s="36"/>
      <c r="L88" s="36"/>
      <c r="M88" s="36"/>
      <c r="N88" s="36"/>
      <c r="O88" s="36"/>
      <c r="P88" s="36"/>
      <c r="Q88" s="37"/>
      <c r="R88" s="37"/>
      <c r="S88" s="240"/>
      <c r="T88" s="33"/>
      <c r="U88" s="33"/>
      <c r="V88" s="33"/>
      <c r="W88" s="33"/>
      <c r="X88" s="33"/>
      <c r="Y88" s="33"/>
      <c r="Z88" s="33"/>
      <c r="AA88" s="33"/>
      <c r="AB88" s="33"/>
      <c r="AC88" s="33"/>
      <c r="AD88" s="33"/>
      <c r="AE88" s="241"/>
      <c r="AF88" s="523">
        <f t="shared" si="11"/>
        <v>-4801068705453.9639</v>
      </c>
      <c r="AH88" s="236"/>
      <c r="AJ88" s="453">
        <v>-4801068705453.9639</v>
      </c>
      <c r="AK88" s="454">
        <f>AJ88-E88</f>
        <v>0</v>
      </c>
    </row>
    <row r="89" spans="2:37" ht="21.6" customHeight="1" x14ac:dyDescent="0.55000000000000004">
      <c r="B89" s="196" t="s">
        <v>936</v>
      </c>
      <c r="C89" s="196" t="s">
        <v>936</v>
      </c>
      <c r="D89" s="249" t="s">
        <v>2092</v>
      </c>
      <c r="E89" s="40"/>
      <c r="F89" s="36"/>
      <c r="G89" s="36"/>
      <c r="H89" s="36"/>
      <c r="I89" s="36"/>
      <c r="J89" s="36"/>
      <c r="K89" s="36"/>
      <c r="L89" s="36"/>
      <c r="M89" s="36"/>
      <c r="N89" s="36"/>
      <c r="O89" s="36"/>
      <c r="P89" s="36"/>
      <c r="Q89" s="37"/>
      <c r="R89" s="37"/>
      <c r="S89" s="240"/>
      <c r="T89" s="33"/>
      <c r="U89" s="33"/>
      <c r="V89" s="33"/>
      <c r="W89" s="33"/>
      <c r="X89" s="33"/>
      <c r="Y89" s="33"/>
      <c r="Z89" s="33"/>
      <c r="AA89" s="33"/>
      <c r="AB89" s="33"/>
      <c r="AC89" s="33"/>
      <c r="AD89" s="33"/>
      <c r="AE89" s="241"/>
      <c r="AF89" s="524"/>
      <c r="AH89" s="236"/>
      <c r="AJ89" s="453"/>
      <c r="AK89" s="454"/>
    </row>
    <row r="90" spans="2:37" ht="21.6" customHeight="1" x14ac:dyDescent="0.55000000000000004">
      <c r="B90" s="196" t="s">
        <v>938</v>
      </c>
      <c r="C90" s="196" t="s">
        <v>938</v>
      </c>
      <c r="D90" s="249" t="s">
        <v>2093</v>
      </c>
      <c r="E90" s="40"/>
      <c r="F90" s="36"/>
      <c r="G90" s="36"/>
      <c r="H90" s="36"/>
      <c r="I90" s="36"/>
      <c r="J90" s="36"/>
      <c r="K90" s="36"/>
      <c r="L90" s="36"/>
      <c r="M90" s="36"/>
      <c r="N90" s="36"/>
      <c r="O90" s="36"/>
      <c r="P90" s="36"/>
      <c r="Q90" s="37"/>
      <c r="R90" s="37"/>
      <c r="S90" s="240"/>
      <c r="T90" s="33"/>
      <c r="U90" s="33"/>
      <c r="V90" s="33"/>
      <c r="W90" s="33"/>
      <c r="X90" s="33"/>
      <c r="Y90" s="33"/>
      <c r="Z90" s="33"/>
      <c r="AA90" s="33"/>
      <c r="AB90" s="33"/>
      <c r="AC90" s="33"/>
      <c r="AD90" s="33"/>
      <c r="AE90" s="241"/>
      <c r="AF90" s="524"/>
      <c r="AH90" s="236"/>
      <c r="AJ90" s="453"/>
      <c r="AK90" s="454"/>
    </row>
    <row r="91" spans="2:37" ht="21.6" customHeight="1" x14ac:dyDescent="0.55000000000000004">
      <c r="B91" s="196" t="s">
        <v>940</v>
      </c>
      <c r="C91" s="196" t="s">
        <v>940</v>
      </c>
      <c r="D91" s="249" t="s">
        <v>2094</v>
      </c>
      <c r="E91" s="40"/>
      <c r="F91" s="36"/>
      <c r="G91" s="36"/>
      <c r="H91" s="36"/>
      <c r="I91" s="36"/>
      <c r="J91" s="36"/>
      <c r="K91" s="36"/>
      <c r="L91" s="36"/>
      <c r="M91" s="36"/>
      <c r="N91" s="36"/>
      <c r="O91" s="36"/>
      <c r="P91" s="36"/>
      <c r="Q91" s="37"/>
      <c r="R91" s="37"/>
      <c r="S91" s="240"/>
      <c r="T91" s="33"/>
      <c r="U91" s="33"/>
      <c r="V91" s="33"/>
      <c r="W91" s="33"/>
      <c r="X91" s="33"/>
      <c r="Y91" s="33"/>
      <c r="Z91" s="33"/>
      <c r="AA91" s="33"/>
      <c r="AB91" s="33"/>
      <c r="AC91" s="33"/>
      <c r="AD91" s="33"/>
      <c r="AE91" s="241"/>
      <c r="AF91" s="524"/>
      <c r="AH91" s="236"/>
      <c r="AJ91" s="453"/>
      <c r="AK91" s="454"/>
    </row>
    <row r="92" spans="2:37" ht="21.6" customHeight="1" x14ac:dyDescent="0.55000000000000004">
      <c r="B92" s="196" t="s">
        <v>122</v>
      </c>
      <c r="C92" s="196" t="s">
        <v>122</v>
      </c>
      <c r="D92" s="197" t="s">
        <v>2169</v>
      </c>
      <c r="E92" s="40"/>
      <c r="F92" s="36"/>
      <c r="G92" s="36"/>
      <c r="H92" s="36"/>
      <c r="I92" s="36"/>
      <c r="J92" s="36"/>
      <c r="K92" s="36"/>
      <c r="L92" s="36"/>
      <c r="M92" s="36"/>
      <c r="N92" s="36"/>
      <c r="O92" s="36"/>
      <c r="P92" s="36"/>
      <c r="Q92" s="37"/>
      <c r="R92" s="37"/>
      <c r="S92" s="240"/>
      <c r="T92" s="33"/>
      <c r="U92" s="33"/>
      <c r="V92" s="33"/>
      <c r="W92" s="33"/>
      <c r="X92" s="33"/>
      <c r="Y92" s="33"/>
      <c r="Z92" s="33"/>
      <c r="AA92" s="33"/>
      <c r="AB92" s="33"/>
      <c r="AC92" s="33"/>
      <c r="AD92" s="33"/>
      <c r="AE92" s="241"/>
      <c r="AF92" s="524"/>
      <c r="AH92" s="236"/>
      <c r="AJ92" s="453"/>
      <c r="AK92" s="453"/>
    </row>
    <row r="93" spans="2:37" ht="21.6" customHeight="1" thickBot="1" x14ac:dyDescent="0.6">
      <c r="B93" s="196" t="s">
        <v>149</v>
      </c>
      <c r="C93" s="196" t="s">
        <v>149</v>
      </c>
      <c r="D93" s="197" t="s">
        <v>1031</v>
      </c>
      <c r="E93" s="40">
        <f>-(E82+E83+E84+E85+E86+E87+E88+E89+E90+E91)*50%</f>
        <v>-30265688302143.52</v>
      </c>
      <c r="F93" s="36"/>
      <c r="G93" s="36"/>
      <c r="H93" s="36"/>
      <c r="I93" s="36"/>
      <c r="J93" s="36"/>
      <c r="K93" s="36"/>
      <c r="L93" s="36"/>
      <c r="M93" s="36"/>
      <c r="N93" s="36"/>
      <c r="O93" s="36"/>
      <c r="P93" s="36"/>
      <c r="Q93" s="37"/>
      <c r="R93" s="37"/>
      <c r="S93" s="37"/>
      <c r="T93" s="525"/>
      <c r="U93" s="525"/>
      <c r="V93" s="525"/>
      <c r="W93" s="525"/>
      <c r="X93" s="525"/>
      <c r="Y93" s="525"/>
      <c r="Z93" s="525"/>
      <c r="AA93" s="525"/>
      <c r="AB93" s="525"/>
      <c r="AC93" s="525"/>
      <c r="AD93" s="525"/>
      <c r="AE93" s="526"/>
      <c r="AF93" s="536">
        <f>-(AF82+AF83+AF84+AF85+AF86+AF87+AF88+AF89+AF90+AF91)*50%</f>
        <v>-30265688302143.52</v>
      </c>
      <c r="AH93" s="237"/>
      <c r="AJ93" s="453"/>
      <c r="AK93" s="453"/>
    </row>
    <row r="94" spans="2:37" ht="35.450000000000003" customHeight="1" thickBot="1" x14ac:dyDescent="0.4">
      <c r="B94" s="537" t="s">
        <v>237</v>
      </c>
      <c r="C94" s="538" t="s">
        <v>237</v>
      </c>
      <c r="D94" s="539" t="s">
        <v>2170</v>
      </c>
      <c r="E94" s="540">
        <f>SUM(E82:E93)</f>
        <v>30265688302143.52</v>
      </c>
      <c r="F94" s="541"/>
      <c r="G94" s="541"/>
      <c r="H94" s="541"/>
      <c r="I94" s="541"/>
      <c r="J94" s="541"/>
      <c r="K94" s="541"/>
      <c r="L94" s="541"/>
      <c r="M94" s="541"/>
      <c r="N94" s="541"/>
      <c r="O94" s="541"/>
      <c r="P94" s="541"/>
      <c r="Q94" s="541"/>
      <c r="R94" s="541"/>
      <c r="S94" s="541"/>
      <c r="T94" s="541"/>
      <c r="U94" s="541"/>
      <c r="V94" s="541"/>
      <c r="W94" s="541"/>
      <c r="X94" s="541"/>
      <c r="Y94" s="541"/>
      <c r="Z94" s="541"/>
      <c r="AA94" s="541"/>
      <c r="AB94" s="541"/>
      <c r="AC94" s="541"/>
      <c r="AD94" s="541"/>
      <c r="AE94" s="541"/>
      <c r="AF94" s="544">
        <f>SUM(AF82:AF93)</f>
        <v>30265688302143.52</v>
      </c>
      <c r="AH94" s="117">
        <f>SUM(AH82:AH93)</f>
        <v>53692200351763</v>
      </c>
      <c r="AJ94" s="453">
        <f>SUM(AJ82:AJ93)</f>
        <v>60531376604287.039</v>
      </c>
      <c r="AK94" s="453">
        <f>SUM(AK82:AK93)</f>
        <v>0</v>
      </c>
    </row>
    <row r="95" spans="2:37" ht="21.75" thickBot="1" x14ac:dyDescent="0.25">
      <c r="B95" s="537" t="s">
        <v>237</v>
      </c>
      <c r="C95" s="538" t="s">
        <v>237</v>
      </c>
      <c r="D95" s="539" t="s">
        <v>2171</v>
      </c>
      <c r="E95" s="540">
        <f>E94-E93-E92</f>
        <v>60531376604287.039</v>
      </c>
      <c r="F95" s="541"/>
      <c r="G95" s="541"/>
      <c r="H95" s="541"/>
      <c r="I95" s="541"/>
      <c r="J95" s="541"/>
      <c r="K95" s="541"/>
      <c r="L95" s="541"/>
      <c r="M95" s="541"/>
      <c r="N95" s="541"/>
      <c r="O95" s="541"/>
      <c r="P95" s="541"/>
      <c r="Q95" s="541"/>
      <c r="R95" s="541"/>
      <c r="S95" s="541"/>
      <c r="T95" s="541"/>
      <c r="U95" s="541"/>
      <c r="V95" s="541"/>
      <c r="W95" s="541"/>
      <c r="X95" s="541"/>
      <c r="Y95" s="541"/>
      <c r="Z95" s="541"/>
      <c r="AA95" s="541"/>
      <c r="AB95" s="541"/>
      <c r="AC95" s="541"/>
      <c r="AD95" s="541"/>
      <c r="AE95" s="541"/>
      <c r="AF95" s="544">
        <f>AF94-AF93-AF92</f>
        <v>60531376604287.039</v>
      </c>
    </row>
    <row r="97" spans="2:37" ht="21.6" customHeight="1" thickBot="1" x14ac:dyDescent="0.6">
      <c r="B97" s="196" t="s">
        <v>710</v>
      </c>
      <c r="C97" s="196" t="s">
        <v>1017</v>
      </c>
      <c r="D97" s="249" t="s">
        <v>2172</v>
      </c>
      <c r="E97" s="40"/>
      <c r="F97" s="36"/>
      <c r="G97" s="36"/>
      <c r="H97" s="36"/>
      <c r="I97" s="36"/>
      <c r="J97" s="36"/>
      <c r="K97" s="36"/>
      <c r="L97" s="36"/>
      <c r="M97" s="36"/>
      <c r="N97" s="36"/>
      <c r="O97" s="36"/>
      <c r="P97" s="36"/>
      <c r="Q97" s="37"/>
      <c r="R97" s="240"/>
      <c r="S97" s="240"/>
      <c r="T97" s="33"/>
      <c r="U97" s="33"/>
      <c r="V97" s="33"/>
      <c r="W97" s="33"/>
      <c r="X97" s="33"/>
      <c r="Y97" s="33"/>
      <c r="Z97" s="33"/>
      <c r="AA97" s="33"/>
      <c r="AB97" s="33"/>
      <c r="AC97" s="33"/>
      <c r="AD97" s="33"/>
      <c r="AE97" s="255"/>
      <c r="AF97" s="523"/>
      <c r="AG97" s="527">
        <v>100</v>
      </c>
      <c r="AH97" s="73">
        <f>(AF97*AG97)/100</f>
        <v>0</v>
      </c>
      <c r="AJ97" s="453">
        <v>0</v>
      </c>
      <c r="AK97" s="454">
        <f>AJ97-E97</f>
        <v>0</v>
      </c>
    </row>
    <row r="98" spans="2:37" ht="21.6" customHeight="1" x14ac:dyDescent="0.55000000000000004">
      <c r="B98" s="196" t="s">
        <v>711</v>
      </c>
      <c r="C98" s="196" t="s">
        <v>1018</v>
      </c>
      <c r="D98" s="249" t="s">
        <v>2173</v>
      </c>
      <c r="E98" s="40"/>
      <c r="F98" s="36"/>
      <c r="G98" s="36"/>
      <c r="H98" s="36"/>
      <c r="I98" s="36"/>
      <c r="J98" s="36"/>
      <c r="K98" s="36"/>
      <c r="L98" s="36"/>
      <c r="M98" s="36"/>
      <c r="N98" s="36"/>
      <c r="O98" s="36"/>
      <c r="P98" s="36"/>
      <c r="Q98" s="37"/>
      <c r="R98" s="240"/>
      <c r="S98" s="240"/>
      <c r="T98" s="33"/>
      <c r="U98" s="33"/>
      <c r="V98" s="33"/>
      <c r="W98" s="33"/>
      <c r="X98" s="33"/>
      <c r="Y98" s="33"/>
      <c r="Z98" s="33"/>
      <c r="AA98" s="33"/>
      <c r="AB98" s="33"/>
      <c r="AC98" s="33"/>
      <c r="AD98" s="33"/>
      <c r="AE98" s="255"/>
      <c r="AF98" s="523"/>
      <c r="AG98" s="522">
        <v>100</v>
      </c>
      <c r="AH98" s="117">
        <f t="shared" ref="AH98" si="12">(AF98*AG98)/100</f>
        <v>0</v>
      </c>
      <c r="AJ98" s="453"/>
      <c r="AK98" s="454">
        <f>AJ98-E98</f>
        <v>0</v>
      </c>
    </row>
    <row r="99" spans="2:37" ht="21.6" customHeight="1" x14ac:dyDescent="0.55000000000000004">
      <c r="B99" s="196" t="s">
        <v>121</v>
      </c>
      <c r="C99" s="196" t="s">
        <v>121</v>
      </c>
      <c r="D99" s="249" t="s">
        <v>2174</v>
      </c>
      <c r="E99" s="40">
        <v>142518574501</v>
      </c>
      <c r="F99" s="36"/>
      <c r="G99" s="36"/>
      <c r="H99" s="36"/>
      <c r="I99" s="36"/>
      <c r="J99" s="36"/>
      <c r="K99" s="36"/>
      <c r="L99" s="36"/>
      <c r="M99" s="36"/>
      <c r="N99" s="36"/>
      <c r="O99" s="36"/>
      <c r="P99" s="36"/>
      <c r="Q99" s="37"/>
      <c r="R99" s="37"/>
      <c r="S99" s="240"/>
      <c r="T99" s="33"/>
      <c r="U99" s="33"/>
      <c r="V99" s="33"/>
      <c r="W99" s="33"/>
      <c r="X99" s="33"/>
      <c r="Y99" s="33"/>
      <c r="Z99" s="33"/>
      <c r="AA99" s="33"/>
      <c r="AB99" s="33"/>
      <c r="AC99" s="33"/>
      <c r="AD99" s="33"/>
      <c r="AE99" s="241"/>
      <c r="AF99" s="523">
        <f>E99</f>
        <v>142518574501</v>
      </c>
      <c r="AH99" s="236"/>
      <c r="AJ99" s="453">
        <v>142518574501</v>
      </c>
      <c r="AK99" s="454">
        <f>AJ99-E99</f>
        <v>0</v>
      </c>
    </row>
    <row r="100" spans="2:37" ht="21.6" customHeight="1" x14ac:dyDescent="0.55000000000000004">
      <c r="B100" s="196" t="s">
        <v>165</v>
      </c>
      <c r="C100" s="196" t="s">
        <v>165</v>
      </c>
      <c r="D100" s="249" t="s">
        <v>1032</v>
      </c>
      <c r="E100" s="40"/>
      <c r="F100" s="36"/>
      <c r="G100" s="36"/>
      <c r="H100" s="36"/>
      <c r="I100" s="36"/>
      <c r="J100" s="36"/>
      <c r="K100" s="36"/>
      <c r="L100" s="36"/>
      <c r="M100" s="36"/>
      <c r="N100" s="36"/>
      <c r="O100" s="36"/>
      <c r="P100" s="36"/>
      <c r="Q100" s="37"/>
      <c r="R100" s="37"/>
      <c r="S100" s="240"/>
      <c r="T100" s="33"/>
      <c r="U100" s="33"/>
      <c r="V100" s="33"/>
      <c r="W100" s="33"/>
      <c r="X100" s="33"/>
      <c r="Y100" s="33"/>
      <c r="Z100" s="33"/>
      <c r="AA100" s="33"/>
      <c r="AB100" s="33"/>
      <c r="AC100" s="33"/>
      <c r="AD100" s="33"/>
      <c r="AE100" s="241"/>
      <c r="AF100" s="523">
        <f>E100</f>
        <v>0</v>
      </c>
      <c r="AH100" s="236"/>
      <c r="AJ100" s="453"/>
      <c r="AK100" s="454">
        <f>AJ100-E100</f>
        <v>0</v>
      </c>
    </row>
    <row r="101" spans="2:37" ht="21.6" customHeight="1" x14ac:dyDescent="0.55000000000000004">
      <c r="B101" s="196" t="s">
        <v>934</v>
      </c>
      <c r="C101" s="196" t="s">
        <v>934</v>
      </c>
      <c r="D101" s="249" t="s">
        <v>2098</v>
      </c>
      <c r="E101" s="40"/>
      <c r="F101" s="36"/>
      <c r="G101" s="36"/>
      <c r="H101" s="36"/>
      <c r="I101" s="36"/>
      <c r="J101" s="36"/>
      <c r="K101" s="36"/>
      <c r="L101" s="36"/>
      <c r="M101" s="36"/>
      <c r="N101" s="36"/>
      <c r="O101" s="36"/>
      <c r="P101" s="36"/>
      <c r="Q101" s="37"/>
      <c r="R101" s="37"/>
      <c r="S101" s="240"/>
      <c r="T101" s="33"/>
      <c r="U101" s="33"/>
      <c r="V101" s="33"/>
      <c r="W101" s="33"/>
      <c r="X101" s="33"/>
      <c r="Y101" s="33"/>
      <c r="Z101" s="33"/>
      <c r="AA101" s="33"/>
      <c r="AB101" s="33"/>
      <c r="AC101" s="33"/>
      <c r="AD101" s="33"/>
      <c r="AE101" s="241"/>
      <c r="AF101" s="524"/>
      <c r="AH101" s="236"/>
      <c r="AJ101" s="453"/>
      <c r="AK101" s="454"/>
    </row>
    <row r="102" spans="2:37" ht="21.6" customHeight="1" x14ac:dyDescent="0.55000000000000004">
      <c r="B102" s="196" t="s">
        <v>936</v>
      </c>
      <c r="C102" s="196" t="s">
        <v>936</v>
      </c>
      <c r="D102" s="249" t="s">
        <v>2099</v>
      </c>
      <c r="E102" s="40"/>
      <c r="F102" s="36"/>
      <c r="G102" s="36"/>
      <c r="H102" s="36"/>
      <c r="I102" s="36"/>
      <c r="J102" s="36"/>
      <c r="K102" s="36"/>
      <c r="L102" s="36"/>
      <c r="M102" s="36"/>
      <c r="N102" s="36"/>
      <c r="O102" s="36"/>
      <c r="P102" s="36"/>
      <c r="Q102" s="37"/>
      <c r="R102" s="37"/>
      <c r="S102" s="240"/>
      <c r="T102" s="33"/>
      <c r="U102" s="33"/>
      <c r="V102" s="33"/>
      <c r="W102" s="33"/>
      <c r="X102" s="33"/>
      <c r="Y102" s="33"/>
      <c r="Z102" s="33"/>
      <c r="AA102" s="33"/>
      <c r="AB102" s="33"/>
      <c r="AC102" s="33"/>
      <c r="AD102" s="33"/>
      <c r="AE102" s="241"/>
      <c r="AF102" s="524"/>
      <c r="AH102" s="236"/>
      <c r="AJ102" s="453"/>
      <c r="AK102" s="454"/>
    </row>
    <row r="103" spans="2:37" ht="21.6" customHeight="1" x14ac:dyDescent="0.55000000000000004">
      <c r="B103" s="196" t="s">
        <v>938</v>
      </c>
      <c r="C103" s="196" t="s">
        <v>938</v>
      </c>
      <c r="D103" s="249" t="s">
        <v>972</v>
      </c>
      <c r="E103" s="40"/>
      <c r="F103" s="36"/>
      <c r="G103" s="36"/>
      <c r="H103" s="36"/>
      <c r="I103" s="36"/>
      <c r="J103" s="36"/>
      <c r="K103" s="36"/>
      <c r="L103" s="36"/>
      <c r="M103" s="36"/>
      <c r="N103" s="36"/>
      <c r="O103" s="36"/>
      <c r="P103" s="36"/>
      <c r="Q103" s="37"/>
      <c r="R103" s="37"/>
      <c r="S103" s="240"/>
      <c r="T103" s="33"/>
      <c r="U103" s="33"/>
      <c r="V103" s="33"/>
      <c r="W103" s="33"/>
      <c r="X103" s="33"/>
      <c r="Y103" s="33"/>
      <c r="Z103" s="33"/>
      <c r="AA103" s="33"/>
      <c r="AB103" s="33"/>
      <c r="AC103" s="33"/>
      <c r="AD103" s="33"/>
      <c r="AE103" s="241"/>
      <c r="AF103" s="524"/>
      <c r="AH103" s="236"/>
      <c r="AJ103" s="453"/>
      <c r="AK103" s="454"/>
    </row>
    <row r="104" spans="2:37" ht="21.6" customHeight="1" x14ac:dyDescent="0.55000000000000004">
      <c r="B104" s="196" t="s">
        <v>940</v>
      </c>
      <c r="C104" s="196" t="s">
        <v>940</v>
      </c>
      <c r="D104" s="249" t="s">
        <v>973</v>
      </c>
      <c r="E104" s="40"/>
      <c r="F104" s="36"/>
      <c r="G104" s="36"/>
      <c r="H104" s="36"/>
      <c r="I104" s="36"/>
      <c r="J104" s="36"/>
      <c r="K104" s="36"/>
      <c r="L104" s="36"/>
      <c r="M104" s="36"/>
      <c r="N104" s="36"/>
      <c r="O104" s="36"/>
      <c r="P104" s="36"/>
      <c r="Q104" s="37"/>
      <c r="R104" s="37"/>
      <c r="S104" s="240"/>
      <c r="T104" s="33"/>
      <c r="U104" s="33"/>
      <c r="V104" s="33"/>
      <c r="W104" s="33"/>
      <c r="X104" s="33"/>
      <c r="Y104" s="33"/>
      <c r="Z104" s="33"/>
      <c r="AA104" s="33"/>
      <c r="AB104" s="33"/>
      <c r="AC104" s="33"/>
      <c r="AD104" s="33"/>
      <c r="AE104" s="241"/>
      <c r="AF104" s="524"/>
      <c r="AH104" s="236"/>
      <c r="AJ104" s="453"/>
      <c r="AK104" s="454"/>
    </row>
    <row r="105" spans="2:37" ht="21.6" customHeight="1" x14ac:dyDescent="0.55000000000000004">
      <c r="B105" s="196" t="s">
        <v>122</v>
      </c>
      <c r="C105" s="196" t="s">
        <v>122</v>
      </c>
      <c r="D105" s="197" t="s">
        <v>1033</v>
      </c>
      <c r="E105" s="40"/>
      <c r="F105" s="36"/>
      <c r="G105" s="36"/>
      <c r="H105" s="36"/>
      <c r="I105" s="36"/>
      <c r="J105" s="36"/>
      <c r="K105" s="36"/>
      <c r="L105" s="36"/>
      <c r="M105" s="36"/>
      <c r="N105" s="36"/>
      <c r="O105" s="36"/>
      <c r="P105" s="36"/>
      <c r="Q105" s="37"/>
      <c r="R105" s="37"/>
      <c r="S105" s="240"/>
      <c r="T105" s="33"/>
      <c r="U105" s="33"/>
      <c r="V105" s="33"/>
      <c r="W105" s="33"/>
      <c r="X105" s="33"/>
      <c r="Y105" s="33"/>
      <c r="Z105" s="33"/>
      <c r="AA105" s="33"/>
      <c r="AB105" s="33"/>
      <c r="AC105" s="33"/>
      <c r="AD105" s="33"/>
      <c r="AE105" s="241"/>
      <c r="AF105" s="524"/>
      <c r="AH105" s="236"/>
      <c r="AJ105" s="453"/>
      <c r="AK105" s="453"/>
    </row>
    <row r="106" spans="2:37" ht="21.6" customHeight="1" thickBot="1" x14ac:dyDescent="0.6">
      <c r="B106" s="196" t="s">
        <v>149</v>
      </c>
      <c r="C106" s="196" t="s">
        <v>149</v>
      </c>
      <c r="D106" s="197" t="s">
        <v>1034</v>
      </c>
      <c r="E106" s="40">
        <f>-(E97+E98+E99+E100+E101+E102+E103+E104)*50%</f>
        <v>-71259287250.5</v>
      </c>
      <c r="F106" s="36"/>
      <c r="G106" s="36"/>
      <c r="H106" s="36"/>
      <c r="I106" s="36"/>
      <c r="J106" s="36"/>
      <c r="K106" s="36"/>
      <c r="L106" s="36"/>
      <c r="M106" s="36"/>
      <c r="N106" s="36"/>
      <c r="O106" s="36"/>
      <c r="P106" s="36"/>
      <c r="Q106" s="37"/>
      <c r="R106" s="37"/>
      <c r="S106" s="37"/>
      <c r="T106" s="525"/>
      <c r="U106" s="525"/>
      <c r="V106" s="525"/>
      <c r="W106" s="525"/>
      <c r="X106" s="525"/>
      <c r="Y106" s="525"/>
      <c r="Z106" s="525"/>
      <c r="AA106" s="525"/>
      <c r="AB106" s="525"/>
      <c r="AC106" s="525"/>
      <c r="AD106" s="525"/>
      <c r="AE106" s="526"/>
      <c r="AF106" s="536">
        <f>-(AF97+AF98+AF99+AF100+AF101+AF102+AF103+AF104)*50%</f>
        <v>-71259287250.5</v>
      </c>
      <c r="AH106" s="237"/>
      <c r="AJ106" s="453"/>
      <c r="AK106" s="453"/>
    </row>
    <row r="107" spans="2:37" ht="35.450000000000003" customHeight="1" thickBot="1" x14ac:dyDescent="0.4">
      <c r="B107" s="537" t="s">
        <v>237</v>
      </c>
      <c r="C107" s="538" t="s">
        <v>237</v>
      </c>
      <c r="D107" s="539" t="s">
        <v>1035</v>
      </c>
      <c r="E107" s="540">
        <f>SUM(E97:E106)</f>
        <v>71259287250.5</v>
      </c>
      <c r="F107" s="541"/>
      <c r="G107" s="541"/>
      <c r="H107" s="541"/>
      <c r="I107" s="541"/>
      <c r="J107" s="541"/>
      <c r="K107" s="541"/>
      <c r="L107" s="541"/>
      <c r="M107" s="541"/>
      <c r="N107" s="541"/>
      <c r="O107" s="541"/>
      <c r="P107" s="541"/>
      <c r="Q107" s="541"/>
      <c r="R107" s="541"/>
      <c r="S107" s="541"/>
      <c r="T107" s="541"/>
      <c r="U107" s="541"/>
      <c r="V107" s="541"/>
      <c r="W107" s="541"/>
      <c r="X107" s="541"/>
      <c r="Y107" s="541"/>
      <c r="Z107" s="541"/>
      <c r="AA107" s="541"/>
      <c r="AB107" s="541"/>
      <c r="AC107" s="541"/>
      <c r="AD107" s="541"/>
      <c r="AE107" s="541"/>
      <c r="AF107" s="544">
        <f>SUM(AF97:AF106)</f>
        <v>71259287250.5</v>
      </c>
      <c r="AH107" s="117">
        <f>SUM(AH97:AH106)</f>
        <v>0</v>
      </c>
      <c r="AJ107" s="453">
        <f>SUM(AJ97:AJ106)</f>
        <v>142518574501</v>
      </c>
      <c r="AK107" s="453">
        <f>SUM(AK97:AK106)</f>
        <v>0</v>
      </c>
    </row>
    <row r="108" spans="2:37" ht="21.75" thickBot="1" x14ac:dyDescent="0.25">
      <c r="B108" s="537" t="s">
        <v>237</v>
      </c>
      <c r="C108" s="538" t="s">
        <v>237</v>
      </c>
      <c r="D108" s="539" t="s">
        <v>2175</v>
      </c>
      <c r="E108" s="540">
        <f>E107-E106-E105</f>
        <v>142518574501</v>
      </c>
      <c r="F108" s="541"/>
      <c r="G108" s="541"/>
      <c r="H108" s="541"/>
      <c r="I108" s="541"/>
      <c r="J108" s="541"/>
      <c r="K108" s="541"/>
      <c r="L108" s="541"/>
      <c r="M108" s="541"/>
      <c r="N108" s="541"/>
      <c r="O108" s="541"/>
      <c r="P108" s="541"/>
      <c r="Q108" s="541"/>
      <c r="R108" s="541"/>
      <c r="S108" s="541"/>
      <c r="T108" s="541"/>
      <c r="U108" s="541"/>
      <c r="V108" s="541"/>
      <c r="W108" s="541"/>
      <c r="X108" s="541"/>
      <c r="Y108" s="541"/>
      <c r="Z108" s="541"/>
      <c r="AA108" s="541"/>
      <c r="AB108" s="541"/>
      <c r="AC108" s="541"/>
      <c r="AD108" s="541"/>
      <c r="AE108" s="541"/>
      <c r="AF108" s="542">
        <f>AF107-AF106-AF105</f>
        <v>142518574501</v>
      </c>
    </row>
    <row r="110" spans="2:37" ht="21.6" customHeight="1" thickBot="1" x14ac:dyDescent="0.6">
      <c r="B110" s="196" t="s">
        <v>728</v>
      </c>
      <c r="C110" s="196" t="s">
        <v>1017</v>
      </c>
      <c r="D110" s="249" t="s">
        <v>2191</v>
      </c>
      <c r="E110" s="40">
        <v>0</v>
      </c>
      <c r="F110" s="36"/>
      <c r="G110" s="36"/>
      <c r="H110" s="36"/>
      <c r="I110" s="36"/>
      <c r="J110" s="36"/>
      <c r="K110" s="36"/>
      <c r="L110" s="36"/>
      <c r="M110" s="36"/>
      <c r="N110" s="36"/>
      <c r="O110" s="36"/>
      <c r="P110" s="36">
        <v>550000000</v>
      </c>
      <c r="Q110" s="37">
        <f>SUM(F110:P110)</f>
        <v>550000000</v>
      </c>
      <c r="R110" s="240">
        <f t="shared" ref="R110" si="13">IF(Q110&gt;S110,0,S110-Q110)</f>
        <v>0</v>
      </c>
      <c r="S110" s="240">
        <f>E110</f>
        <v>0</v>
      </c>
      <c r="T110" s="33">
        <v>0</v>
      </c>
      <c r="U110" s="33">
        <v>0</v>
      </c>
      <c r="V110" s="33">
        <v>0.94</v>
      </c>
      <c r="W110" s="33">
        <v>0.94</v>
      </c>
      <c r="X110" s="33">
        <f>1-0.12</f>
        <v>0.88</v>
      </c>
      <c r="Y110" s="33">
        <f>1-0.15</f>
        <v>0.85</v>
      </c>
      <c r="Z110" s="33">
        <f>1-0.25</f>
        <v>0.75</v>
      </c>
      <c r="AA110" s="33">
        <f>1-0.15</f>
        <v>0.85</v>
      </c>
      <c r="AB110" s="33">
        <f>1-0.25</f>
        <v>0.75</v>
      </c>
      <c r="AC110" s="33">
        <f>1-0.15</f>
        <v>0.85</v>
      </c>
      <c r="AD110" s="33">
        <f>1-0.3</f>
        <v>0.7</v>
      </c>
      <c r="AE110" s="255">
        <f>IF(S110&gt;Q110,(Q110*0.7),S110*0.7)</f>
        <v>0</v>
      </c>
      <c r="AF110" s="523">
        <f>IF(F110&gt;0,S110-F110,E110-AE110)</f>
        <v>0</v>
      </c>
      <c r="AG110" s="527">
        <v>100</v>
      </c>
      <c r="AH110" s="73">
        <f>(AF110*AG110)/100</f>
        <v>0</v>
      </c>
      <c r="AJ110" s="453">
        <v>0</v>
      </c>
      <c r="AK110" s="454">
        <f>AJ110-E110</f>
        <v>0</v>
      </c>
    </row>
    <row r="111" spans="2:37" ht="21.6" customHeight="1" x14ac:dyDescent="0.55000000000000004">
      <c r="B111" s="196" t="s">
        <v>729</v>
      </c>
      <c r="C111" s="196" t="s">
        <v>1018</v>
      </c>
      <c r="D111" s="249" t="s">
        <v>2190</v>
      </c>
      <c r="E111" s="40"/>
      <c r="F111" s="36"/>
      <c r="G111" s="36"/>
      <c r="H111" s="36"/>
      <c r="I111" s="36"/>
      <c r="J111" s="36"/>
      <c r="K111" s="36"/>
      <c r="L111" s="36"/>
      <c r="M111" s="36"/>
      <c r="N111" s="36"/>
      <c r="O111" s="36"/>
      <c r="P111" s="36"/>
      <c r="Q111" s="37"/>
      <c r="R111" s="240"/>
      <c r="S111" s="240"/>
      <c r="T111" s="33"/>
      <c r="U111" s="33"/>
      <c r="V111" s="33"/>
      <c r="W111" s="33"/>
      <c r="X111" s="33"/>
      <c r="Y111" s="33"/>
      <c r="Z111" s="33"/>
      <c r="AA111" s="33"/>
      <c r="AB111" s="33"/>
      <c r="AC111" s="33"/>
      <c r="AD111" s="33"/>
      <c r="AE111" s="255"/>
      <c r="AF111" s="523"/>
      <c r="AG111" s="522">
        <v>100</v>
      </c>
      <c r="AH111" s="117">
        <f t="shared" ref="AH111" si="14">(AF111*AG111)/100</f>
        <v>0</v>
      </c>
      <c r="AJ111" s="453"/>
      <c r="AK111" s="454">
        <f>AJ111-E111</f>
        <v>0</v>
      </c>
    </row>
    <row r="112" spans="2:37" ht="21.6" customHeight="1" x14ac:dyDescent="0.55000000000000004">
      <c r="B112" s="196" t="s">
        <v>121</v>
      </c>
      <c r="C112" s="196" t="s">
        <v>121</v>
      </c>
      <c r="D112" s="249" t="s">
        <v>2176</v>
      </c>
      <c r="E112" s="40">
        <v>65273200071</v>
      </c>
      <c r="F112" s="36"/>
      <c r="G112" s="36"/>
      <c r="H112" s="36"/>
      <c r="I112" s="36"/>
      <c r="J112" s="36"/>
      <c r="K112" s="36"/>
      <c r="L112" s="36"/>
      <c r="M112" s="36"/>
      <c r="N112" s="36"/>
      <c r="O112" s="36"/>
      <c r="P112" s="36"/>
      <c r="Q112" s="37"/>
      <c r="R112" s="37"/>
      <c r="S112" s="240"/>
      <c r="T112" s="33"/>
      <c r="U112" s="33"/>
      <c r="V112" s="33"/>
      <c r="W112" s="33"/>
      <c r="X112" s="33"/>
      <c r="Y112" s="33"/>
      <c r="Z112" s="33"/>
      <c r="AA112" s="33"/>
      <c r="AB112" s="33"/>
      <c r="AC112" s="33"/>
      <c r="AD112" s="33"/>
      <c r="AE112" s="241"/>
      <c r="AF112" s="523">
        <f>E112</f>
        <v>65273200071</v>
      </c>
      <c r="AH112" s="236"/>
      <c r="AJ112" s="453">
        <v>65273200071</v>
      </c>
      <c r="AK112" s="454">
        <f>AJ112-E112</f>
        <v>0</v>
      </c>
    </row>
    <row r="113" spans="2:37" ht="21.6" customHeight="1" x14ac:dyDescent="0.55000000000000004">
      <c r="B113" s="196" t="s">
        <v>165</v>
      </c>
      <c r="C113" s="196" t="s">
        <v>165</v>
      </c>
      <c r="D113" s="249" t="s">
        <v>2177</v>
      </c>
      <c r="E113" s="40"/>
      <c r="F113" s="36"/>
      <c r="G113" s="36"/>
      <c r="H113" s="36"/>
      <c r="I113" s="36"/>
      <c r="J113" s="36"/>
      <c r="K113" s="36"/>
      <c r="L113" s="36"/>
      <c r="M113" s="36"/>
      <c r="N113" s="36"/>
      <c r="O113" s="36"/>
      <c r="P113" s="36"/>
      <c r="Q113" s="37"/>
      <c r="R113" s="37"/>
      <c r="S113" s="240"/>
      <c r="T113" s="33"/>
      <c r="U113" s="33"/>
      <c r="V113" s="33"/>
      <c r="W113" s="33"/>
      <c r="X113" s="33"/>
      <c r="Y113" s="33"/>
      <c r="Z113" s="33"/>
      <c r="AA113" s="33"/>
      <c r="AB113" s="33"/>
      <c r="AC113" s="33"/>
      <c r="AD113" s="33"/>
      <c r="AE113" s="241"/>
      <c r="AF113" s="523">
        <f t="shared" ref="AF113:AF114" si="15">E113</f>
        <v>0</v>
      </c>
      <c r="AH113" s="236"/>
      <c r="AJ113" s="453"/>
      <c r="AK113" s="454">
        <f>AJ113-E113</f>
        <v>0</v>
      </c>
    </row>
    <row r="114" spans="2:37" ht="21.6" customHeight="1" x14ac:dyDescent="0.55000000000000004">
      <c r="B114" s="196" t="s">
        <v>934</v>
      </c>
      <c r="C114" s="196" t="s">
        <v>934</v>
      </c>
      <c r="D114" s="249" t="s">
        <v>2101</v>
      </c>
      <c r="E114" s="40">
        <v>-61134572212.143944</v>
      </c>
      <c r="F114" s="36"/>
      <c r="G114" s="36"/>
      <c r="H114" s="36"/>
      <c r="I114" s="36"/>
      <c r="J114" s="36"/>
      <c r="K114" s="36"/>
      <c r="L114" s="36"/>
      <c r="M114" s="36"/>
      <c r="N114" s="36"/>
      <c r="O114" s="36"/>
      <c r="P114" s="36"/>
      <c r="Q114" s="37"/>
      <c r="R114" s="37"/>
      <c r="S114" s="240"/>
      <c r="T114" s="33"/>
      <c r="U114" s="33"/>
      <c r="V114" s="33"/>
      <c r="W114" s="33"/>
      <c r="X114" s="33"/>
      <c r="Y114" s="33"/>
      <c r="Z114" s="33"/>
      <c r="AA114" s="33"/>
      <c r="AB114" s="33"/>
      <c r="AC114" s="33"/>
      <c r="AD114" s="33"/>
      <c r="AE114" s="241"/>
      <c r="AF114" s="523">
        <f t="shared" si="15"/>
        <v>-61134572212.143944</v>
      </c>
      <c r="AH114" s="236"/>
      <c r="AJ114" s="453">
        <v>-61134572212.143944</v>
      </c>
      <c r="AK114" s="454">
        <f>AJ114-E114</f>
        <v>0</v>
      </c>
    </row>
    <row r="115" spans="2:37" ht="21.6" customHeight="1" x14ac:dyDescent="0.55000000000000004">
      <c r="B115" s="196" t="s">
        <v>936</v>
      </c>
      <c r="C115" s="196" t="s">
        <v>936</v>
      </c>
      <c r="D115" s="249" t="s">
        <v>2100</v>
      </c>
      <c r="E115" s="40"/>
      <c r="F115" s="36"/>
      <c r="G115" s="36"/>
      <c r="H115" s="36"/>
      <c r="I115" s="36"/>
      <c r="J115" s="36"/>
      <c r="K115" s="36"/>
      <c r="L115" s="36"/>
      <c r="M115" s="36"/>
      <c r="N115" s="36"/>
      <c r="O115" s="36"/>
      <c r="P115" s="36"/>
      <c r="Q115" s="37"/>
      <c r="R115" s="37"/>
      <c r="S115" s="240"/>
      <c r="T115" s="33"/>
      <c r="U115" s="33"/>
      <c r="V115" s="33"/>
      <c r="W115" s="33"/>
      <c r="X115" s="33"/>
      <c r="Y115" s="33"/>
      <c r="Z115" s="33"/>
      <c r="AA115" s="33"/>
      <c r="AB115" s="33"/>
      <c r="AC115" s="33"/>
      <c r="AD115" s="33"/>
      <c r="AE115" s="241"/>
      <c r="AF115" s="524"/>
      <c r="AH115" s="236"/>
      <c r="AJ115" s="453"/>
      <c r="AK115" s="454"/>
    </row>
    <row r="116" spans="2:37" ht="21.6" customHeight="1" x14ac:dyDescent="0.55000000000000004">
      <c r="B116" s="196" t="s">
        <v>938</v>
      </c>
      <c r="C116" s="196" t="s">
        <v>938</v>
      </c>
      <c r="D116" s="249" t="s">
        <v>978</v>
      </c>
      <c r="E116" s="40"/>
      <c r="F116" s="36"/>
      <c r="G116" s="36"/>
      <c r="H116" s="36"/>
      <c r="I116" s="36"/>
      <c r="J116" s="36"/>
      <c r="K116" s="36"/>
      <c r="L116" s="36"/>
      <c r="M116" s="36"/>
      <c r="N116" s="36"/>
      <c r="O116" s="36"/>
      <c r="P116" s="36"/>
      <c r="Q116" s="37"/>
      <c r="R116" s="37"/>
      <c r="S116" s="240"/>
      <c r="T116" s="33"/>
      <c r="U116" s="33"/>
      <c r="V116" s="33"/>
      <c r="W116" s="33"/>
      <c r="X116" s="33"/>
      <c r="Y116" s="33"/>
      <c r="Z116" s="33"/>
      <c r="AA116" s="33"/>
      <c r="AB116" s="33"/>
      <c r="AC116" s="33"/>
      <c r="AD116" s="33"/>
      <c r="AE116" s="241"/>
      <c r="AF116" s="524"/>
      <c r="AH116" s="236"/>
      <c r="AJ116" s="453"/>
      <c r="AK116" s="454"/>
    </row>
    <row r="117" spans="2:37" ht="21.6" customHeight="1" x14ac:dyDescent="0.55000000000000004">
      <c r="B117" s="196" t="s">
        <v>940</v>
      </c>
      <c r="C117" s="196" t="s">
        <v>940</v>
      </c>
      <c r="D117" s="249" t="s">
        <v>979</v>
      </c>
      <c r="E117" s="40"/>
      <c r="F117" s="36"/>
      <c r="G117" s="36"/>
      <c r="H117" s="36"/>
      <c r="I117" s="36"/>
      <c r="J117" s="36"/>
      <c r="K117" s="36"/>
      <c r="L117" s="36"/>
      <c r="M117" s="36"/>
      <c r="N117" s="36"/>
      <c r="O117" s="36"/>
      <c r="P117" s="36"/>
      <c r="Q117" s="37"/>
      <c r="R117" s="37"/>
      <c r="S117" s="240"/>
      <c r="T117" s="33"/>
      <c r="U117" s="33"/>
      <c r="V117" s="33"/>
      <c r="W117" s="33"/>
      <c r="X117" s="33"/>
      <c r="Y117" s="33"/>
      <c r="Z117" s="33"/>
      <c r="AA117" s="33"/>
      <c r="AB117" s="33"/>
      <c r="AC117" s="33"/>
      <c r="AD117" s="33"/>
      <c r="AE117" s="241"/>
      <c r="AF117" s="524"/>
      <c r="AH117" s="236"/>
      <c r="AJ117" s="453"/>
      <c r="AK117" s="454"/>
    </row>
    <row r="118" spans="2:37" ht="21.6" customHeight="1" x14ac:dyDescent="0.55000000000000004">
      <c r="B118" s="196" t="s">
        <v>122</v>
      </c>
      <c r="C118" s="196" t="s">
        <v>122</v>
      </c>
      <c r="D118" s="197" t="s">
        <v>2189</v>
      </c>
      <c r="E118" s="40"/>
      <c r="F118" s="36"/>
      <c r="G118" s="36"/>
      <c r="H118" s="36"/>
      <c r="I118" s="36"/>
      <c r="J118" s="36"/>
      <c r="K118" s="36"/>
      <c r="L118" s="36"/>
      <c r="M118" s="36"/>
      <c r="N118" s="36"/>
      <c r="O118" s="36"/>
      <c r="P118" s="36"/>
      <c r="Q118" s="37"/>
      <c r="R118" s="37"/>
      <c r="S118" s="240"/>
      <c r="T118" s="33"/>
      <c r="U118" s="33"/>
      <c r="V118" s="33"/>
      <c r="W118" s="33"/>
      <c r="X118" s="33"/>
      <c r="Y118" s="33"/>
      <c r="Z118" s="33"/>
      <c r="AA118" s="33"/>
      <c r="AB118" s="33"/>
      <c r="AC118" s="33"/>
      <c r="AD118" s="33"/>
      <c r="AE118" s="241"/>
      <c r="AF118" s="524"/>
      <c r="AH118" s="236"/>
      <c r="AJ118" s="453"/>
      <c r="AK118" s="453"/>
    </row>
    <row r="119" spans="2:37" ht="21.6" customHeight="1" thickBot="1" x14ac:dyDescent="0.6">
      <c r="B119" s="196" t="s">
        <v>149</v>
      </c>
      <c r="C119" s="196" t="s">
        <v>149</v>
      </c>
      <c r="D119" s="197" t="s">
        <v>2188</v>
      </c>
      <c r="E119" s="40">
        <f>-(E110+E111+E112+E113+E114+E115+E116+E117)*50%</f>
        <v>-2069313929.4280281</v>
      </c>
      <c r="F119" s="36"/>
      <c r="G119" s="36"/>
      <c r="H119" s="36"/>
      <c r="I119" s="36"/>
      <c r="J119" s="36"/>
      <c r="K119" s="36"/>
      <c r="L119" s="36"/>
      <c r="M119" s="36"/>
      <c r="N119" s="36"/>
      <c r="O119" s="36"/>
      <c r="P119" s="36"/>
      <c r="Q119" s="37"/>
      <c r="R119" s="37"/>
      <c r="S119" s="37"/>
      <c r="T119" s="525"/>
      <c r="U119" s="525"/>
      <c r="V119" s="525"/>
      <c r="W119" s="525"/>
      <c r="X119" s="525"/>
      <c r="Y119" s="525"/>
      <c r="Z119" s="525"/>
      <c r="AA119" s="525"/>
      <c r="AB119" s="525"/>
      <c r="AC119" s="525"/>
      <c r="AD119" s="525"/>
      <c r="AE119" s="526"/>
      <c r="AF119" s="536">
        <f>-(AF110+AF111+AF112+AF113+AF114+AF115+AF116+AF117)*50%</f>
        <v>-2069313929.4280281</v>
      </c>
      <c r="AH119" s="237"/>
      <c r="AJ119" s="453"/>
      <c r="AK119" s="453"/>
    </row>
    <row r="120" spans="2:37" ht="35.450000000000003" customHeight="1" thickBot="1" x14ac:dyDescent="0.4">
      <c r="B120" s="537" t="s">
        <v>237</v>
      </c>
      <c r="C120" s="538" t="s">
        <v>237</v>
      </c>
      <c r="D120" s="539" t="s">
        <v>2186</v>
      </c>
      <c r="E120" s="540">
        <f>SUM(E110:E119)</f>
        <v>2069313929.4280281</v>
      </c>
      <c r="F120" s="541"/>
      <c r="G120" s="541"/>
      <c r="H120" s="541"/>
      <c r="I120" s="541"/>
      <c r="J120" s="541"/>
      <c r="K120" s="541"/>
      <c r="L120" s="541"/>
      <c r="M120" s="541"/>
      <c r="N120" s="541"/>
      <c r="O120" s="541"/>
      <c r="P120" s="541"/>
      <c r="Q120" s="541"/>
      <c r="R120" s="541"/>
      <c r="S120" s="541"/>
      <c r="T120" s="541"/>
      <c r="U120" s="541"/>
      <c r="V120" s="541"/>
      <c r="W120" s="541"/>
      <c r="X120" s="541"/>
      <c r="Y120" s="541"/>
      <c r="Z120" s="541"/>
      <c r="AA120" s="541"/>
      <c r="AB120" s="541"/>
      <c r="AC120" s="541"/>
      <c r="AD120" s="541"/>
      <c r="AE120" s="541"/>
      <c r="AF120" s="542">
        <f>SUM(AF110:AF119)</f>
        <v>2069313929.4280281</v>
      </c>
      <c r="AH120" s="117">
        <f>SUM(AH110:AH119)</f>
        <v>0</v>
      </c>
      <c r="AJ120" s="453">
        <f>SUM(AJ110:AJ119)</f>
        <v>4138627858.8560562</v>
      </c>
      <c r="AK120" s="453">
        <f>SUM(AK110:AK119)</f>
        <v>0</v>
      </c>
    </row>
    <row r="121" spans="2:37" ht="21.75" thickBot="1" x14ac:dyDescent="0.25">
      <c r="B121" s="537" t="s">
        <v>237</v>
      </c>
      <c r="C121" s="538" t="s">
        <v>237</v>
      </c>
      <c r="D121" s="539" t="s">
        <v>2187</v>
      </c>
      <c r="E121" s="540">
        <f>E120-E119-E118</f>
        <v>4138627858.8560562</v>
      </c>
      <c r="F121" s="541"/>
      <c r="G121" s="541"/>
      <c r="H121" s="541"/>
      <c r="I121" s="541"/>
      <c r="J121" s="541"/>
      <c r="K121" s="541"/>
      <c r="L121" s="541"/>
      <c r="M121" s="541"/>
      <c r="N121" s="541"/>
      <c r="O121" s="541"/>
      <c r="P121" s="541"/>
      <c r="Q121" s="541"/>
      <c r="R121" s="541"/>
      <c r="S121" s="541"/>
      <c r="T121" s="541"/>
      <c r="U121" s="541"/>
      <c r="V121" s="541"/>
      <c r="W121" s="541"/>
      <c r="X121" s="541"/>
      <c r="Y121" s="541"/>
      <c r="Z121" s="541"/>
      <c r="AA121" s="541"/>
      <c r="AB121" s="541"/>
      <c r="AC121" s="541"/>
      <c r="AD121" s="541"/>
      <c r="AE121" s="541"/>
      <c r="AF121" s="542">
        <f>AF120-AF119-AF118</f>
        <v>4138627858.8560562</v>
      </c>
    </row>
    <row r="123" spans="2:37" ht="21.6" customHeight="1" thickBot="1" x14ac:dyDescent="0.6">
      <c r="B123" s="196" t="s">
        <v>719</v>
      </c>
      <c r="C123" s="196" t="s">
        <v>1017</v>
      </c>
      <c r="D123" s="249" t="s">
        <v>2185</v>
      </c>
      <c r="E123" s="40"/>
      <c r="F123" s="36"/>
      <c r="G123" s="36"/>
      <c r="H123" s="36"/>
      <c r="I123" s="36"/>
      <c r="J123" s="36"/>
      <c r="K123" s="36"/>
      <c r="L123" s="36"/>
      <c r="M123" s="36"/>
      <c r="N123" s="36"/>
      <c r="O123" s="36"/>
      <c r="P123" s="36"/>
      <c r="Q123" s="37">
        <f>SUM(F123:P123)</f>
        <v>0</v>
      </c>
      <c r="R123" s="240">
        <f t="shared" ref="R123:R124" si="16">IF(Q123&gt;S123,0,S123-Q123)</f>
        <v>0</v>
      </c>
      <c r="S123" s="240">
        <f>E123</f>
        <v>0</v>
      </c>
      <c r="T123" s="33">
        <v>0</v>
      </c>
      <c r="U123" s="33">
        <v>0</v>
      </c>
      <c r="V123" s="33">
        <v>0.94</v>
      </c>
      <c r="W123" s="33">
        <v>0.94</v>
      </c>
      <c r="X123" s="33">
        <f>1-0.12</f>
        <v>0.88</v>
      </c>
      <c r="Y123" s="33">
        <f>1-0.15</f>
        <v>0.85</v>
      </c>
      <c r="Z123" s="33">
        <f>1-0.25</f>
        <v>0.75</v>
      </c>
      <c r="AA123" s="33">
        <f>1-0.15</f>
        <v>0.85</v>
      </c>
      <c r="AB123" s="33">
        <f>1-0.25</f>
        <v>0.75</v>
      </c>
      <c r="AC123" s="33">
        <f>1-0.15</f>
        <v>0.85</v>
      </c>
      <c r="AD123" s="33">
        <f>1-0.3</f>
        <v>0.7</v>
      </c>
      <c r="AE123" s="255">
        <f>IF(S123&gt;Q123,(Q123*0.7),S123*0.7)</f>
        <v>0</v>
      </c>
      <c r="AF123" s="523">
        <f>IF(F123&gt;0,S123-F123,E123-AE123)</f>
        <v>0</v>
      </c>
      <c r="AG123" s="527">
        <v>100</v>
      </c>
      <c r="AH123" s="73">
        <f>(AF123*AG123)/100</f>
        <v>0</v>
      </c>
      <c r="AJ123" s="453"/>
      <c r="AK123" s="454">
        <f>AJ123-E123</f>
        <v>0</v>
      </c>
    </row>
    <row r="124" spans="2:37" ht="21.6" customHeight="1" x14ac:dyDescent="0.55000000000000004">
      <c r="B124" s="196" t="s">
        <v>720</v>
      </c>
      <c r="C124" s="196" t="s">
        <v>1018</v>
      </c>
      <c r="D124" s="249" t="s">
        <v>2184</v>
      </c>
      <c r="E124" s="40"/>
      <c r="F124" s="36"/>
      <c r="G124" s="36"/>
      <c r="H124" s="36"/>
      <c r="I124" s="36"/>
      <c r="J124" s="36"/>
      <c r="K124" s="36"/>
      <c r="L124" s="36"/>
      <c r="M124" s="36"/>
      <c r="N124" s="36"/>
      <c r="O124" s="36"/>
      <c r="P124" s="36"/>
      <c r="Q124" s="37">
        <f t="shared" ref="Q124" si="17">SUM(F124:P124)</f>
        <v>0</v>
      </c>
      <c r="R124" s="240">
        <f t="shared" si="16"/>
        <v>0</v>
      </c>
      <c r="S124" s="240">
        <f t="shared" ref="S124" si="18">E124</f>
        <v>0</v>
      </c>
      <c r="T124" s="33">
        <v>0</v>
      </c>
      <c r="U124" s="33">
        <v>0</v>
      </c>
      <c r="V124" s="33">
        <v>0.94</v>
      </c>
      <c r="W124" s="33">
        <v>0.94</v>
      </c>
      <c r="X124" s="33">
        <f t="shared" ref="X124" si="19">1-0.12</f>
        <v>0.88</v>
      </c>
      <c r="Y124" s="33">
        <f t="shared" ref="Y124" si="20">1-0.15</f>
        <v>0.85</v>
      </c>
      <c r="Z124" s="33">
        <f t="shared" ref="Z124" si="21">1-0.25</f>
        <v>0.75</v>
      </c>
      <c r="AA124" s="33">
        <f t="shared" ref="AA124" si="22">1-0.15</f>
        <v>0.85</v>
      </c>
      <c r="AB124" s="33">
        <f t="shared" ref="AB124" si="23">1-0.25</f>
        <v>0.75</v>
      </c>
      <c r="AC124" s="33">
        <f t="shared" ref="AC124" si="24">1-0.15</f>
        <v>0.85</v>
      </c>
      <c r="AD124" s="33">
        <f t="shared" ref="AD124" si="25">1-0.3</f>
        <v>0.7</v>
      </c>
      <c r="AE124" s="255">
        <f>IF(S124&gt;Q124,(Q124*0.88),S124*0.88)</f>
        <v>0</v>
      </c>
      <c r="AF124" s="523">
        <f>IF(F124&gt;0,S124-F124,E124-AE124)</f>
        <v>0</v>
      </c>
      <c r="AG124" s="522">
        <v>100</v>
      </c>
      <c r="AH124" s="117">
        <f t="shared" ref="AH124" si="26">(AF124*AG124)/100</f>
        <v>0</v>
      </c>
      <c r="AJ124" s="453"/>
      <c r="AK124" s="454">
        <f>AJ124-E124</f>
        <v>0</v>
      </c>
    </row>
    <row r="125" spans="2:37" ht="21.6" customHeight="1" x14ac:dyDescent="0.55000000000000004">
      <c r="B125" s="196" t="s">
        <v>121</v>
      </c>
      <c r="C125" s="196" t="s">
        <v>121</v>
      </c>
      <c r="D125" s="249" t="s">
        <v>2178</v>
      </c>
      <c r="E125" s="40"/>
      <c r="F125" s="36"/>
      <c r="G125" s="36"/>
      <c r="H125" s="36"/>
      <c r="I125" s="36"/>
      <c r="J125" s="36"/>
      <c r="K125" s="36"/>
      <c r="L125" s="36"/>
      <c r="M125" s="36"/>
      <c r="N125" s="36"/>
      <c r="O125" s="36"/>
      <c r="P125" s="36"/>
      <c r="Q125" s="37"/>
      <c r="R125" s="37"/>
      <c r="S125" s="240"/>
      <c r="T125" s="33"/>
      <c r="U125" s="33"/>
      <c r="V125" s="33"/>
      <c r="W125" s="33"/>
      <c r="X125" s="33"/>
      <c r="Y125" s="33"/>
      <c r="Z125" s="33"/>
      <c r="AA125" s="33"/>
      <c r="AB125" s="33"/>
      <c r="AC125" s="33"/>
      <c r="AD125" s="33"/>
      <c r="AE125" s="241"/>
      <c r="AF125" s="528">
        <f>E125</f>
        <v>0</v>
      </c>
      <c r="AH125" s="236"/>
      <c r="AJ125" s="453"/>
      <c r="AK125" s="454">
        <f>AJ125-E125</f>
        <v>0</v>
      </c>
    </row>
    <row r="126" spans="2:37" ht="21.6" customHeight="1" x14ac:dyDescent="0.55000000000000004">
      <c r="B126" s="196" t="s">
        <v>165</v>
      </c>
      <c r="C126" s="196" t="s">
        <v>165</v>
      </c>
      <c r="D126" s="249" t="s">
        <v>2179</v>
      </c>
      <c r="E126" s="40"/>
      <c r="F126" s="36"/>
      <c r="G126" s="36"/>
      <c r="H126" s="36"/>
      <c r="I126" s="36"/>
      <c r="J126" s="36"/>
      <c r="K126" s="36"/>
      <c r="L126" s="36"/>
      <c r="M126" s="36"/>
      <c r="N126" s="36"/>
      <c r="O126" s="36"/>
      <c r="P126" s="36"/>
      <c r="Q126" s="37"/>
      <c r="R126" s="37"/>
      <c r="S126" s="240"/>
      <c r="T126" s="33"/>
      <c r="U126" s="33"/>
      <c r="V126" s="33"/>
      <c r="W126" s="33"/>
      <c r="X126" s="33"/>
      <c r="Y126" s="33"/>
      <c r="Z126" s="33"/>
      <c r="AA126" s="33"/>
      <c r="AB126" s="33"/>
      <c r="AC126" s="33"/>
      <c r="AD126" s="33"/>
      <c r="AE126" s="241"/>
      <c r="AF126" s="524"/>
      <c r="AH126" s="236"/>
      <c r="AJ126" s="453"/>
      <c r="AK126" s="454">
        <f>AJ126-E126</f>
        <v>0</v>
      </c>
    </row>
    <row r="127" spans="2:37" ht="21.6" customHeight="1" x14ac:dyDescent="0.55000000000000004">
      <c r="B127" s="196" t="s">
        <v>934</v>
      </c>
      <c r="C127" s="196" t="s">
        <v>934</v>
      </c>
      <c r="D127" s="249" t="s">
        <v>2107</v>
      </c>
      <c r="E127" s="40"/>
      <c r="F127" s="36"/>
      <c r="G127" s="36"/>
      <c r="H127" s="36"/>
      <c r="I127" s="36"/>
      <c r="J127" s="36"/>
      <c r="K127" s="36"/>
      <c r="L127" s="36"/>
      <c r="M127" s="36"/>
      <c r="N127" s="36"/>
      <c r="O127" s="36"/>
      <c r="P127" s="36"/>
      <c r="Q127" s="37"/>
      <c r="R127" s="37"/>
      <c r="S127" s="240"/>
      <c r="T127" s="33"/>
      <c r="U127" s="33"/>
      <c r="V127" s="33"/>
      <c r="W127" s="33"/>
      <c r="X127" s="33"/>
      <c r="Y127" s="33"/>
      <c r="Z127" s="33"/>
      <c r="AA127" s="33"/>
      <c r="AB127" s="33"/>
      <c r="AC127" s="33"/>
      <c r="AD127" s="33"/>
      <c r="AE127" s="241"/>
      <c r="AF127" s="524"/>
      <c r="AH127" s="236"/>
      <c r="AJ127" s="453"/>
      <c r="AK127" s="454"/>
    </row>
    <row r="128" spans="2:37" ht="21.6" customHeight="1" x14ac:dyDescent="0.55000000000000004">
      <c r="B128" s="196" t="s">
        <v>936</v>
      </c>
      <c r="C128" s="196" t="s">
        <v>936</v>
      </c>
      <c r="D128" s="249" t="s">
        <v>2106</v>
      </c>
      <c r="E128" s="40"/>
      <c r="F128" s="36"/>
      <c r="G128" s="36"/>
      <c r="H128" s="36"/>
      <c r="I128" s="36"/>
      <c r="J128" s="36"/>
      <c r="K128" s="36"/>
      <c r="L128" s="36"/>
      <c r="M128" s="36"/>
      <c r="N128" s="36"/>
      <c r="O128" s="36"/>
      <c r="P128" s="36"/>
      <c r="Q128" s="37"/>
      <c r="R128" s="37"/>
      <c r="S128" s="240"/>
      <c r="T128" s="33"/>
      <c r="U128" s="33"/>
      <c r="V128" s="33"/>
      <c r="W128" s="33"/>
      <c r="X128" s="33"/>
      <c r="Y128" s="33"/>
      <c r="Z128" s="33"/>
      <c r="AA128" s="33"/>
      <c r="AB128" s="33"/>
      <c r="AC128" s="33"/>
      <c r="AD128" s="33"/>
      <c r="AE128" s="241"/>
      <c r="AF128" s="524"/>
      <c r="AH128" s="236"/>
      <c r="AJ128" s="453"/>
      <c r="AK128" s="454"/>
    </row>
    <row r="129" spans="2:37" ht="21.6" customHeight="1" x14ac:dyDescent="0.55000000000000004">
      <c r="B129" s="196" t="s">
        <v>938</v>
      </c>
      <c r="C129" s="196" t="s">
        <v>938</v>
      </c>
      <c r="D129" s="249" t="s">
        <v>983</v>
      </c>
      <c r="E129" s="40"/>
      <c r="F129" s="36"/>
      <c r="G129" s="36"/>
      <c r="H129" s="36"/>
      <c r="I129" s="36"/>
      <c r="J129" s="36"/>
      <c r="K129" s="36"/>
      <c r="L129" s="36"/>
      <c r="M129" s="36"/>
      <c r="N129" s="36"/>
      <c r="O129" s="36"/>
      <c r="P129" s="36"/>
      <c r="Q129" s="37"/>
      <c r="R129" s="37"/>
      <c r="S129" s="240"/>
      <c r="T129" s="33"/>
      <c r="U129" s="33"/>
      <c r="V129" s="33"/>
      <c r="W129" s="33"/>
      <c r="X129" s="33"/>
      <c r="Y129" s="33"/>
      <c r="Z129" s="33"/>
      <c r="AA129" s="33"/>
      <c r="AB129" s="33"/>
      <c r="AC129" s="33"/>
      <c r="AD129" s="33"/>
      <c r="AE129" s="241"/>
      <c r="AF129" s="524"/>
      <c r="AH129" s="236"/>
      <c r="AJ129" s="453"/>
      <c r="AK129" s="454"/>
    </row>
    <row r="130" spans="2:37" ht="21.6" customHeight="1" x14ac:dyDescent="0.55000000000000004">
      <c r="B130" s="196" t="s">
        <v>940</v>
      </c>
      <c r="C130" s="196" t="s">
        <v>940</v>
      </c>
      <c r="D130" s="249" t="s">
        <v>984</v>
      </c>
      <c r="E130" s="40"/>
      <c r="F130" s="36"/>
      <c r="G130" s="36"/>
      <c r="H130" s="36"/>
      <c r="I130" s="36"/>
      <c r="J130" s="36"/>
      <c r="K130" s="36"/>
      <c r="L130" s="36"/>
      <c r="M130" s="36"/>
      <c r="N130" s="36"/>
      <c r="O130" s="36"/>
      <c r="P130" s="36"/>
      <c r="Q130" s="37"/>
      <c r="R130" s="37"/>
      <c r="S130" s="240"/>
      <c r="T130" s="33"/>
      <c r="U130" s="33"/>
      <c r="V130" s="33"/>
      <c r="W130" s="33"/>
      <c r="X130" s="33"/>
      <c r="Y130" s="33"/>
      <c r="Z130" s="33"/>
      <c r="AA130" s="33"/>
      <c r="AB130" s="33"/>
      <c r="AC130" s="33"/>
      <c r="AD130" s="33"/>
      <c r="AE130" s="241"/>
      <c r="AF130" s="524"/>
      <c r="AH130" s="236"/>
      <c r="AJ130" s="453"/>
      <c r="AK130" s="454"/>
    </row>
    <row r="131" spans="2:37" ht="21.6" customHeight="1" x14ac:dyDescent="0.55000000000000004">
      <c r="B131" s="196" t="s">
        <v>122</v>
      </c>
      <c r="C131" s="196" t="s">
        <v>122</v>
      </c>
      <c r="D131" s="197" t="s">
        <v>2183</v>
      </c>
      <c r="E131" s="40"/>
      <c r="F131" s="36"/>
      <c r="G131" s="36"/>
      <c r="H131" s="36"/>
      <c r="I131" s="36"/>
      <c r="J131" s="36"/>
      <c r="K131" s="36"/>
      <c r="L131" s="36"/>
      <c r="M131" s="36"/>
      <c r="N131" s="36"/>
      <c r="O131" s="36"/>
      <c r="P131" s="36"/>
      <c r="Q131" s="37"/>
      <c r="R131" s="37"/>
      <c r="S131" s="240"/>
      <c r="T131" s="33"/>
      <c r="U131" s="33"/>
      <c r="V131" s="33"/>
      <c r="W131" s="33"/>
      <c r="X131" s="33"/>
      <c r="Y131" s="33"/>
      <c r="Z131" s="33"/>
      <c r="AA131" s="33"/>
      <c r="AB131" s="33"/>
      <c r="AC131" s="33"/>
      <c r="AD131" s="33"/>
      <c r="AE131" s="241"/>
      <c r="AF131" s="524"/>
      <c r="AH131" s="236"/>
      <c r="AJ131" s="453"/>
      <c r="AK131" s="453"/>
    </row>
    <row r="132" spans="2:37" ht="21.6" customHeight="1" thickBot="1" x14ac:dyDescent="0.6">
      <c r="B132" s="196" t="s">
        <v>149</v>
      </c>
      <c r="C132" s="196" t="s">
        <v>149</v>
      </c>
      <c r="D132" s="197" t="s">
        <v>2182</v>
      </c>
      <c r="E132" s="40">
        <f>-(E123+E124+E125+E126+E127+E128+E129+E130)*50%</f>
        <v>0</v>
      </c>
      <c r="F132" s="36"/>
      <c r="G132" s="36"/>
      <c r="H132" s="36"/>
      <c r="I132" s="36"/>
      <c r="J132" s="36"/>
      <c r="K132" s="36"/>
      <c r="L132" s="36"/>
      <c r="M132" s="36"/>
      <c r="N132" s="36"/>
      <c r="O132" s="36"/>
      <c r="P132" s="36"/>
      <c r="Q132" s="37"/>
      <c r="R132" s="37"/>
      <c r="S132" s="37"/>
      <c r="T132" s="525"/>
      <c r="U132" s="525"/>
      <c r="V132" s="525"/>
      <c r="W132" s="525"/>
      <c r="X132" s="525"/>
      <c r="Y132" s="525"/>
      <c r="Z132" s="525"/>
      <c r="AA132" s="525"/>
      <c r="AB132" s="525"/>
      <c r="AC132" s="525"/>
      <c r="AD132" s="525"/>
      <c r="AE132" s="526"/>
      <c r="AF132" s="536">
        <f>-(AF123+AF124+AF125+AF126+AF127+AF128+AF129+AF130)*50%</f>
        <v>0</v>
      </c>
      <c r="AH132" s="237"/>
      <c r="AJ132" s="453"/>
      <c r="AK132" s="453"/>
    </row>
    <row r="133" spans="2:37" ht="35.450000000000003" customHeight="1" thickBot="1" x14ac:dyDescent="0.4">
      <c r="B133" s="537" t="s">
        <v>237</v>
      </c>
      <c r="C133" s="538" t="s">
        <v>237</v>
      </c>
      <c r="D133" s="539" t="s">
        <v>2181</v>
      </c>
      <c r="E133" s="540">
        <f>SUM(E123:E132)</f>
        <v>0</v>
      </c>
      <c r="F133" s="541"/>
      <c r="G133" s="541"/>
      <c r="H133" s="541"/>
      <c r="I133" s="541"/>
      <c r="J133" s="541"/>
      <c r="K133" s="541"/>
      <c r="L133" s="541"/>
      <c r="M133" s="541"/>
      <c r="N133" s="541"/>
      <c r="O133" s="541"/>
      <c r="P133" s="541"/>
      <c r="Q133" s="541"/>
      <c r="R133" s="541"/>
      <c r="S133" s="541"/>
      <c r="T133" s="541"/>
      <c r="U133" s="541"/>
      <c r="V133" s="541"/>
      <c r="W133" s="541"/>
      <c r="X133" s="541"/>
      <c r="Y133" s="541"/>
      <c r="Z133" s="541"/>
      <c r="AA133" s="541"/>
      <c r="AB133" s="541"/>
      <c r="AC133" s="541"/>
      <c r="AD133" s="541"/>
      <c r="AE133" s="541"/>
      <c r="AF133" s="542">
        <f>SUM(AF123:AF132)</f>
        <v>0</v>
      </c>
      <c r="AH133" s="117">
        <f>SUM(AH123:AH132)</f>
        <v>0</v>
      </c>
      <c r="AJ133" s="453">
        <f>SUM(AJ123:AJ132)</f>
        <v>0</v>
      </c>
      <c r="AK133" s="453">
        <f>SUM(AK123:AK132)</f>
        <v>0</v>
      </c>
    </row>
    <row r="134" spans="2:37" ht="21.75" thickBot="1" x14ac:dyDescent="0.25">
      <c r="B134" s="537" t="s">
        <v>237</v>
      </c>
      <c r="C134" s="538" t="s">
        <v>237</v>
      </c>
      <c r="D134" s="539" t="s">
        <v>2180</v>
      </c>
      <c r="E134" s="540">
        <f>E133-E132-E131</f>
        <v>0</v>
      </c>
      <c r="F134" s="541"/>
      <c r="G134" s="541"/>
      <c r="H134" s="541"/>
      <c r="I134" s="541"/>
      <c r="J134" s="541"/>
      <c r="K134" s="541"/>
      <c r="L134" s="541"/>
      <c r="M134" s="541"/>
      <c r="N134" s="541"/>
      <c r="O134" s="541"/>
      <c r="P134" s="541"/>
      <c r="Q134" s="541"/>
      <c r="R134" s="541"/>
      <c r="S134" s="541"/>
      <c r="T134" s="541"/>
      <c r="U134" s="541"/>
      <c r="V134" s="541"/>
      <c r="W134" s="541"/>
      <c r="X134" s="541"/>
      <c r="Y134" s="541"/>
      <c r="Z134" s="541"/>
      <c r="AA134" s="541"/>
      <c r="AB134" s="541"/>
      <c r="AC134" s="541"/>
      <c r="AD134" s="541"/>
      <c r="AE134" s="541"/>
      <c r="AF134" s="542">
        <f>AF133-AF132-AF131</f>
        <v>0</v>
      </c>
    </row>
    <row r="136" spans="2:37" ht="21.6" customHeight="1" x14ac:dyDescent="0.55000000000000004">
      <c r="B136" s="196" t="s">
        <v>737</v>
      </c>
      <c r="C136" s="196" t="s">
        <v>1017</v>
      </c>
      <c r="D136" s="249" t="s">
        <v>2192</v>
      </c>
      <c r="E136" s="40"/>
      <c r="F136" s="36"/>
      <c r="G136" s="36"/>
      <c r="H136" s="36"/>
      <c r="I136" s="36"/>
      <c r="J136" s="36"/>
      <c r="K136" s="36"/>
      <c r="L136" s="36"/>
      <c r="M136" s="36"/>
      <c r="N136" s="36"/>
      <c r="O136" s="36"/>
      <c r="P136" s="36"/>
      <c r="Q136" s="37">
        <f t="shared" ref="Q136:Q137" si="27">SUM(F136:P136)</f>
        <v>0</v>
      </c>
      <c r="R136" s="37"/>
      <c r="S136" s="240">
        <f>E136</f>
        <v>0</v>
      </c>
      <c r="T136" s="33">
        <v>0</v>
      </c>
      <c r="U136" s="33">
        <v>0</v>
      </c>
      <c r="V136" s="33">
        <v>0.94</v>
      </c>
      <c r="W136" s="33">
        <v>0.94</v>
      </c>
      <c r="X136" s="33">
        <f t="shared" ref="X136:X137" si="28">1-0.12</f>
        <v>0.88</v>
      </c>
      <c r="Y136" s="33">
        <f t="shared" ref="Y136:Y137" si="29">1-0.15</f>
        <v>0.85</v>
      </c>
      <c r="Z136" s="33">
        <f t="shared" ref="Z136:Z137" si="30">1-0.25</f>
        <v>0.75</v>
      </c>
      <c r="AA136" s="33">
        <f t="shared" ref="AA136:AA137" si="31">1-0.15</f>
        <v>0.85</v>
      </c>
      <c r="AB136" s="33">
        <f t="shared" ref="AB136:AB137" si="32">1-0.25</f>
        <v>0.75</v>
      </c>
      <c r="AC136" s="33">
        <f t="shared" ref="AC136:AC137" si="33">1-0.15</f>
        <v>0.85</v>
      </c>
      <c r="AD136" s="33">
        <f t="shared" ref="AD136:AD137" si="34">1-0.3</f>
        <v>0.7</v>
      </c>
      <c r="AE136" s="241"/>
      <c r="AF136" s="523"/>
      <c r="AJ136" s="453"/>
      <c r="AK136" s="454">
        <f>AJ136-(E138+E136)</f>
        <v>0</v>
      </c>
    </row>
    <row r="137" spans="2:37" ht="21.6" customHeight="1" x14ac:dyDescent="0.55000000000000004">
      <c r="B137" s="196" t="s">
        <v>738</v>
      </c>
      <c r="C137" s="196" t="s">
        <v>1018</v>
      </c>
      <c r="D137" s="249" t="s">
        <v>2193</v>
      </c>
      <c r="E137" s="40">
        <v>0</v>
      </c>
      <c r="F137" s="36"/>
      <c r="G137" s="36"/>
      <c r="H137" s="36"/>
      <c r="I137" s="36"/>
      <c r="J137" s="36"/>
      <c r="K137" s="36"/>
      <c r="L137" s="36"/>
      <c r="M137" s="36"/>
      <c r="N137" s="36"/>
      <c r="O137" s="36"/>
      <c r="P137" s="36"/>
      <c r="Q137" s="37">
        <f t="shared" si="27"/>
        <v>0</v>
      </c>
      <c r="R137" s="37"/>
      <c r="S137" s="240">
        <f>E137</f>
        <v>0</v>
      </c>
      <c r="T137" s="33">
        <v>0</v>
      </c>
      <c r="U137" s="33">
        <v>0</v>
      </c>
      <c r="V137" s="33">
        <v>0.94</v>
      </c>
      <c r="W137" s="33">
        <v>0.94</v>
      </c>
      <c r="X137" s="33">
        <f t="shared" si="28"/>
        <v>0.88</v>
      </c>
      <c r="Y137" s="33">
        <f t="shared" si="29"/>
        <v>0.85</v>
      </c>
      <c r="Z137" s="33">
        <f t="shared" si="30"/>
        <v>0.75</v>
      </c>
      <c r="AA137" s="33">
        <f t="shared" si="31"/>
        <v>0.85</v>
      </c>
      <c r="AB137" s="33">
        <f t="shared" si="32"/>
        <v>0.75</v>
      </c>
      <c r="AC137" s="33">
        <f t="shared" si="33"/>
        <v>0.85</v>
      </c>
      <c r="AD137" s="33">
        <f t="shared" si="34"/>
        <v>0.7</v>
      </c>
      <c r="AE137" s="255">
        <v>0</v>
      </c>
      <c r="AF137" s="523">
        <v>0</v>
      </c>
      <c r="AJ137" s="453"/>
      <c r="AK137" s="454">
        <f>AJ137-(E137+E139)</f>
        <v>0</v>
      </c>
    </row>
    <row r="138" spans="2:37" ht="21.6" customHeight="1" x14ac:dyDescent="0.55000000000000004">
      <c r="B138" s="196" t="s">
        <v>658</v>
      </c>
      <c r="C138" s="196" t="s">
        <v>1017</v>
      </c>
      <c r="D138" s="249" t="s">
        <v>2194</v>
      </c>
      <c r="E138" s="40"/>
      <c r="F138" s="36"/>
      <c r="G138" s="36"/>
      <c r="H138" s="36"/>
      <c r="I138" s="36"/>
      <c r="J138" s="36"/>
      <c r="K138" s="36"/>
      <c r="L138" s="36"/>
      <c r="M138" s="36"/>
      <c r="N138" s="36"/>
      <c r="O138" s="36"/>
      <c r="P138" s="36"/>
      <c r="Q138" s="37"/>
      <c r="R138" s="37"/>
      <c r="S138" s="240"/>
      <c r="T138" s="33"/>
      <c r="U138" s="33"/>
      <c r="V138" s="33"/>
      <c r="W138" s="33"/>
      <c r="X138" s="33"/>
      <c r="Y138" s="33"/>
      <c r="Z138" s="33"/>
      <c r="AA138" s="33"/>
      <c r="AB138" s="33"/>
      <c r="AC138" s="33"/>
      <c r="AD138" s="33"/>
      <c r="AE138" s="241"/>
      <c r="AF138" s="523"/>
      <c r="AJ138" s="453"/>
      <c r="AK138" s="454"/>
    </row>
    <row r="139" spans="2:37" ht="21.6" customHeight="1" x14ac:dyDescent="0.55000000000000004">
      <c r="B139" s="196" t="s">
        <v>659</v>
      </c>
      <c r="C139" s="196" t="s">
        <v>1018</v>
      </c>
      <c r="D139" s="249" t="s">
        <v>2195</v>
      </c>
      <c r="E139" s="40"/>
      <c r="F139" s="36"/>
      <c r="G139" s="36"/>
      <c r="H139" s="36"/>
      <c r="I139" s="36"/>
      <c r="J139" s="36"/>
      <c r="K139" s="36"/>
      <c r="L139" s="36"/>
      <c r="M139" s="36"/>
      <c r="N139" s="36"/>
      <c r="O139" s="36"/>
      <c r="P139" s="36"/>
      <c r="Q139" s="37"/>
      <c r="R139" s="37"/>
      <c r="S139" s="240"/>
      <c r="T139" s="33"/>
      <c r="U139" s="33"/>
      <c r="V139" s="33"/>
      <c r="W139" s="33"/>
      <c r="X139" s="33"/>
      <c r="Y139" s="33"/>
      <c r="Z139" s="33"/>
      <c r="AA139" s="33"/>
      <c r="AB139" s="33"/>
      <c r="AC139" s="33"/>
      <c r="AD139" s="33"/>
      <c r="AE139" s="241"/>
      <c r="AF139" s="523"/>
      <c r="AJ139" s="453"/>
      <c r="AK139" s="454"/>
    </row>
    <row r="140" spans="2:37" ht="21.6" customHeight="1" x14ac:dyDescent="0.55000000000000004">
      <c r="B140" s="196" t="s">
        <v>121</v>
      </c>
      <c r="C140" s="196" t="s">
        <v>121</v>
      </c>
      <c r="D140" s="249" t="s">
        <v>2196</v>
      </c>
      <c r="E140" s="40">
        <v>0</v>
      </c>
      <c r="F140" s="36"/>
      <c r="G140" s="36"/>
      <c r="H140" s="36"/>
      <c r="I140" s="36"/>
      <c r="J140" s="36"/>
      <c r="K140" s="36"/>
      <c r="L140" s="36"/>
      <c r="M140" s="36"/>
      <c r="N140" s="36"/>
      <c r="O140" s="36"/>
      <c r="P140" s="36"/>
      <c r="Q140" s="37"/>
      <c r="R140" s="37"/>
      <c r="S140" s="240"/>
      <c r="T140" s="33"/>
      <c r="U140" s="33"/>
      <c r="V140" s="33"/>
      <c r="W140" s="33"/>
      <c r="X140" s="33"/>
      <c r="Y140" s="33"/>
      <c r="Z140" s="33"/>
      <c r="AA140" s="33"/>
      <c r="AB140" s="33"/>
      <c r="AC140" s="33"/>
      <c r="AD140" s="33"/>
      <c r="AE140" s="241"/>
      <c r="AF140" s="528">
        <f>E140</f>
        <v>0</v>
      </c>
      <c r="AJ140" s="453"/>
      <c r="AK140" s="454">
        <f>AJ140-E140</f>
        <v>0</v>
      </c>
    </row>
    <row r="141" spans="2:37" ht="21.6" customHeight="1" x14ac:dyDescent="0.55000000000000004">
      <c r="B141" s="196" t="s">
        <v>165</v>
      </c>
      <c r="C141" s="196" t="s">
        <v>165</v>
      </c>
      <c r="D141" s="249" t="s">
        <v>1036</v>
      </c>
      <c r="E141" s="40"/>
      <c r="F141" s="36"/>
      <c r="G141" s="36"/>
      <c r="H141" s="36"/>
      <c r="I141" s="36"/>
      <c r="J141" s="36"/>
      <c r="K141" s="36"/>
      <c r="L141" s="36"/>
      <c r="M141" s="36"/>
      <c r="N141" s="36"/>
      <c r="O141" s="36"/>
      <c r="P141" s="36"/>
      <c r="Q141" s="37"/>
      <c r="R141" s="37"/>
      <c r="S141" s="240"/>
      <c r="T141" s="33"/>
      <c r="U141" s="33"/>
      <c r="V141" s="33"/>
      <c r="W141" s="33"/>
      <c r="X141" s="33"/>
      <c r="Y141" s="33"/>
      <c r="Z141" s="33"/>
      <c r="AA141" s="33"/>
      <c r="AB141" s="33"/>
      <c r="AC141" s="33"/>
      <c r="AD141" s="33"/>
      <c r="AE141" s="241"/>
      <c r="AF141" s="524"/>
      <c r="AJ141" s="453"/>
      <c r="AK141" s="454">
        <f>AJ141-E141</f>
        <v>0</v>
      </c>
    </row>
    <row r="142" spans="2:37" ht="21.6" customHeight="1" x14ac:dyDescent="0.55000000000000004">
      <c r="B142" s="196" t="s">
        <v>934</v>
      </c>
      <c r="C142" s="196" t="s">
        <v>934</v>
      </c>
      <c r="D142" s="249" t="s">
        <v>2111</v>
      </c>
      <c r="E142" s="40"/>
      <c r="F142" s="36"/>
      <c r="G142" s="36"/>
      <c r="H142" s="36"/>
      <c r="I142" s="36"/>
      <c r="J142" s="36"/>
      <c r="K142" s="36"/>
      <c r="L142" s="36"/>
      <c r="M142" s="36"/>
      <c r="N142" s="36"/>
      <c r="O142" s="36"/>
      <c r="P142" s="36"/>
      <c r="Q142" s="37"/>
      <c r="R142" s="37"/>
      <c r="S142" s="240"/>
      <c r="T142" s="33"/>
      <c r="U142" s="33"/>
      <c r="V142" s="33"/>
      <c r="W142" s="33"/>
      <c r="X142" s="33"/>
      <c r="Y142" s="33"/>
      <c r="Z142" s="33"/>
      <c r="AA142" s="33"/>
      <c r="AB142" s="33"/>
      <c r="AC142" s="33"/>
      <c r="AD142" s="33"/>
      <c r="AE142" s="241"/>
      <c r="AF142" s="524"/>
      <c r="AJ142" s="453"/>
      <c r="AK142" s="454"/>
    </row>
    <row r="143" spans="2:37" ht="21.6" customHeight="1" x14ac:dyDescent="0.55000000000000004">
      <c r="B143" s="196" t="s">
        <v>936</v>
      </c>
      <c r="C143" s="196" t="s">
        <v>936</v>
      </c>
      <c r="D143" s="249" t="s">
        <v>2109</v>
      </c>
      <c r="E143" s="40"/>
      <c r="F143" s="36"/>
      <c r="G143" s="36"/>
      <c r="H143" s="36"/>
      <c r="I143" s="36"/>
      <c r="J143" s="36"/>
      <c r="K143" s="36"/>
      <c r="L143" s="36"/>
      <c r="M143" s="36"/>
      <c r="N143" s="36"/>
      <c r="O143" s="36"/>
      <c r="P143" s="36"/>
      <c r="Q143" s="37"/>
      <c r="R143" s="37"/>
      <c r="S143" s="240"/>
      <c r="T143" s="33"/>
      <c r="U143" s="33"/>
      <c r="V143" s="33"/>
      <c r="W143" s="33"/>
      <c r="X143" s="33"/>
      <c r="Y143" s="33"/>
      <c r="Z143" s="33"/>
      <c r="AA143" s="33"/>
      <c r="AB143" s="33"/>
      <c r="AC143" s="33"/>
      <c r="AD143" s="33"/>
      <c r="AE143" s="241"/>
      <c r="AF143" s="524"/>
      <c r="AJ143" s="453"/>
      <c r="AK143" s="454"/>
    </row>
    <row r="144" spans="2:37" ht="21.6" customHeight="1" x14ac:dyDescent="0.55000000000000004">
      <c r="B144" s="196" t="s">
        <v>938</v>
      </c>
      <c r="C144" s="196" t="s">
        <v>938</v>
      </c>
      <c r="D144" s="249" t="s">
        <v>2110</v>
      </c>
      <c r="E144" s="40"/>
      <c r="F144" s="36"/>
      <c r="G144" s="36"/>
      <c r="H144" s="36"/>
      <c r="I144" s="36"/>
      <c r="J144" s="36"/>
      <c r="K144" s="36"/>
      <c r="L144" s="36"/>
      <c r="M144" s="36"/>
      <c r="N144" s="36"/>
      <c r="O144" s="36"/>
      <c r="P144" s="36"/>
      <c r="Q144" s="37"/>
      <c r="R144" s="37"/>
      <c r="S144" s="240"/>
      <c r="T144" s="33"/>
      <c r="U144" s="33"/>
      <c r="V144" s="33"/>
      <c r="W144" s="33"/>
      <c r="X144" s="33"/>
      <c r="Y144" s="33"/>
      <c r="Z144" s="33"/>
      <c r="AA144" s="33"/>
      <c r="AB144" s="33"/>
      <c r="AC144" s="33"/>
      <c r="AD144" s="33"/>
      <c r="AE144" s="241"/>
      <c r="AF144" s="524"/>
      <c r="AJ144" s="453"/>
      <c r="AK144" s="454"/>
    </row>
    <row r="145" spans="2:37" ht="21.6" customHeight="1" x14ac:dyDescent="0.55000000000000004">
      <c r="B145" s="196" t="s">
        <v>940</v>
      </c>
      <c r="C145" s="196" t="s">
        <v>940</v>
      </c>
      <c r="D145" s="249" t="s">
        <v>2108</v>
      </c>
      <c r="E145" s="40"/>
      <c r="F145" s="36"/>
      <c r="G145" s="36"/>
      <c r="H145" s="36"/>
      <c r="I145" s="36"/>
      <c r="J145" s="36"/>
      <c r="K145" s="36"/>
      <c r="L145" s="36"/>
      <c r="M145" s="36"/>
      <c r="N145" s="36"/>
      <c r="O145" s="36"/>
      <c r="P145" s="36"/>
      <c r="Q145" s="37"/>
      <c r="R145" s="37"/>
      <c r="S145" s="240"/>
      <c r="T145" s="33"/>
      <c r="U145" s="33"/>
      <c r="V145" s="33"/>
      <c r="W145" s="33"/>
      <c r="X145" s="33"/>
      <c r="Y145" s="33"/>
      <c r="Z145" s="33"/>
      <c r="AA145" s="33"/>
      <c r="AB145" s="33"/>
      <c r="AC145" s="33"/>
      <c r="AD145" s="33"/>
      <c r="AE145" s="241"/>
      <c r="AF145" s="524"/>
      <c r="AJ145" s="453"/>
      <c r="AK145" s="454"/>
    </row>
    <row r="146" spans="2:37" ht="21.6" customHeight="1" x14ac:dyDescent="0.55000000000000004">
      <c r="B146" s="196" t="s">
        <v>122</v>
      </c>
      <c r="C146" s="196" t="s">
        <v>122</v>
      </c>
      <c r="D146" s="197" t="s">
        <v>2197</v>
      </c>
      <c r="E146" s="40"/>
      <c r="F146" s="36"/>
      <c r="G146" s="36"/>
      <c r="H146" s="36"/>
      <c r="I146" s="36"/>
      <c r="J146" s="36"/>
      <c r="K146" s="36"/>
      <c r="L146" s="36"/>
      <c r="M146" s="36"/>
      <c r="N146" s="36"/>
      <c r="O146" s="36"/>
      <c r="P146" s="36"/>
      <c r="Q146" s="37"/>
      <c r="R146" s="37"/>
      <c r="S146" s="240"/>
      <c r="T146" s="33"/>
      <c r="U146" s="33"/>
      <c r="V146" s="33"/>
      <c r="W146" s="33"/>
      <c r="X146" s="33"/>
      <c r="Y146" s="33"/>
      <c r="Z146" s="33"/>
      <c r="AA146" s="33"/>
      <c r="AB146" s="33"/>
      <c r="AC146" s="33"/>
      <c r="AD146" s="33"/>
      <c r="AE146" s="241"/>
      <c r="AF146" s="524"/>
      <c r="AJ146" s="453"/>
      <c r="AK146" s="453"/>
    </row>
    <row r="147" spans="2:37" ht="21.6" customHeight="1" thickBot="1" x14ac:dyDescent="0.6">
      <c r="B147" s="196" t="s">
        <v>149</v>
      </c>
      <c r="C147" s="196" t="s">
        <v>149</v>
      </c>
      <c r="D147" s="197" t="s">
        <v>1037</v>
      </c>
      <c r="E147" s="40">
        <f>-(E136+E137+E138+E139+E140+E141+E142+E143+E144+E145)*50%</f>
        <v>0</v>
      </c>
      <c r="F147" s="36"/>
      <c r="G147" s="36"/>
      <c r="H147" s="36"/>
      <c r="I147" s="36"/>
      <c r="J147" s="36"/>
      <c r="K147" s="36"/>
      <c r="L147" s="36"/>
      <c r="M147" s="36"/>
      <c r="N147" s="36"/>
      <c r="O147" s="36"/>
      <c r="P147" s="36"/>
      <c r="Q147" s="37"/>
      <c r="R147" s="37"/>
      <c r="S147" s="37"/>
      <c r="T147" s="525"/>
      <c r="U147" s="525"/>
      <c r="V147" s="525"/>
      <c r="W147" s="525"/>
      <c r="X147" s="525"/>
      <c r="Y147" s="525"/>
      <c r="Z147" s="525"/>
      <c r="AA147" s="525"/>
      <c r="AB147" s="525"/>
      <c r="AC147" s="525"/>
      <c r="AD147" s="525"/>
      <c r="AE147" s="526"/>
      <c r="AF147" s="536">
        <f>-(AF136+AF137+AF138+AF139+AF140+AF141+AF142+AF143+AF144+AF145)*50%</f>
        <v>0</v>
      </c>
      <c r="AJ147" s="453"/>
      <c r="AK147" s="453"/>
    </row>
    <row r="148" spans="2:37" ht="35.450000000000003" customHeight="1" thickBot="1" x14ac:dyDescent="0.4">
      <c r="B148" s="537" t="s">
        <v>237</v>
      </c>
      <c r="C148" s="538" t="s">
        <v>237</v>
      </c>
      <c r="D148" s="539" t="s">
        <v>2198</v>
      </c>
      <c r="E148" s="540">
        <f>SUM(E136:E147)</f>
        <v>0</v>
      </c>
      <c r="F148" s="541"/>
      <c r="G148" s="541"/>
      <c r="H148" s="541"/>
      <c r="I148" s="541"/>
      <c r="J148" s="541"/>
      <c r="K148" s="541"/>
      <c r="L148" s="541"/>
      <c r="M148" s="541"/>
      <c r="N148" s="541"/>
      <c r="O148" s="541"/>
      <c r="P148" s="541"/>
      <c r="Q148" s="541"/>
      <c r="R148" s="541"/>
      <c r="S148" s="541"/>
      <c r="T148" s="541"/>
      <c r="U148" s="541"/>
      <c r="V148" s="541"/>
      <c r="W148" s="541"/>
      <c r="X148" s="541"/>
      <c r="Y148" s="541"/>
      <c r="Z148" s="541"/>
      <c r="AA148" s="541"/>
      <c r="AB148" s="541"/>
      <c r="AC148" s="541"/>
      <c r="AD148" s="541"/>
      <c r="AE148" s="541"/>
      <c r="AF148" s="542">
        <f>SUM(AF137:AF147)</f>
        <v>0</v>
      </c>
      <c r="AJ148" s="453">
        <f>SUM(AJ136:AJ147)</f>
        <v>0</v>
      </c>
      <c r="AK148" s="453">
        <f>SUM(AK136:AK147)</f>
        <v>0</v>
      </c>
    </row>
    <row r="149" spans="2:37" ht="21.75" thickBot="1" x14ac:dyDescent="0.25">
      <c r="B149" s="537" t="s">
        <v>237</v>
      </c>
      <c r="C149" s="538" t="s">
        <v>237</v>
      </c>
      <c r="D149" s="539" t="s">
        <v>2199</v>
      </c>
      <c r="E149" s="540">
        <f>E148-E147-E146</f>
        <v>0</v>
      </c>
      <c r="F149" s="541"/>
      <c r="G149" s="541"/>
      <c r="H149" s="541"/>
      <c r="I149" s="541"/>
      <c r="J149" s="541"/>
      <c r="K149" s="541"/>
      <c r="L149" s="541"/>
      <c r="M149" s="541"/>
      <c r="N149" s="541"/>
      <c r="O149" s="541"/>
      <c r="P149" s="541"/>
      <c r="Q149" s="541"/>
      <c r="R149" s="541"/>
      <c r="S149" s="541"/>
      <c r="T149" s="541"/>
      <c r="U149" s="541"/>
      <c r="V149" s="541"/>
      <c r="W149" s="541"/>
      <c r="X149" s="541"/>
      <c r="Y149" s="541"/>
      <c r="Z149" s="541"/>
      <c r="AA149" s="541"/>
      <c r="AB149" s="541"/>
      <c r="AC149" s="541"/>
      <c r="AD149" s="541"/>
      <c r="AE149" s="541"/>
      <c r="AF149" s="542">
        <f>AF148-AF147-AF146</f>
        <v>0</v>
      </c>
    </row>
    <row r="151" spans="2:37" ht="21.6" customHeight="1" thickBot="1" x14ac:dyDescent="0.6">
      <c r="B151" s="196" t="s">
        <v>748</v>
      </c>
      <c r="C151" s="196" t="s">
        <v>1017</v>
      </c>
      <c r="D151" s="529" t="s">
        <v>2200</v>
      </c>
      <c r="E151" s="40"/>
      <c r="F151" s="36"/>
      <c r="G151" s="36"/>
      <c r="H151" s="36"/>
      <c r="I151" s="36"/>
      <c r="J151" s="36"/>
      <c r="K151" s="36"/>
      <c r="L151" s="36"/>
      <c r="M151" s="36"/>
      <c r="N151" s="36"/>
      <c r="O151" s="36"/>
      <c r="P151" s="36">
        <v>550000000</v>
      </c>
      <c r="Q151" s="37">
        <f>SUM(F151:P151)</f>
        <v>550000000</v>
      </c>
      <c r="R151" s="240">
        <f t="shared" ref="R151:R154" si="35">IF(Q151&gt;S151,0,S151-Q151)</f>
        <v>0</v>
      </c>
      <c r="S151" s="240">
        <f>E151</f>
        <v>0</v>
      </c>
      <c r="T151" s="33">
        <v>0</v>
      </c>
      <c r="U151" s="33">
        <v>0</v>
      </c>
      <c r="V151" s="33">
        <v>0.94</v>
      </c>
      <c r="W151" s="33">
        <v>0.94</v>
      </c>
      <c r="X151" s="33">
        <f>1-0.12</f>
        <v>0.88</v>
      </c>
      <c r="Y151" s="33">
        <f>1-0.15</f>
        <v>0.85</v>
      </c>
      <c r="Z151" s="33">
        <f>1-0.25</f>
        <v>0.75</v>
      </c>
      <c r="AA151" s="33">
        <f>1-0.15</f>
        <v>0.85</v>
      </c>
      <c r="AB151" s="33">
        <f>1-0.25</f>
        <v>0.75</v>
      </c>
      <c r="AC151" s="33">
        <f>1-0.15</f>
        <v>0.85</v>
      </c>
      <c r="AD151" s="33">
        <f>1-0.3</f>
        <v>0.7</v>
      </c>
      <c r="AE151" s="255">
        <f>IF(S151&gt;Q151,(Q151*0.7),S151*0.7)</f>
        <v>0</v>
      </c>
      <c r="AF151" s="523">
        <f>IF(F151&gt;0,S151-F151,E151-AE151)</f>
        <v>0</v>
      </c>
      <c r="AG151" s="527">
        <v>100</v>
      </c>
      <c r="AH151" s="73">
        <f>(AF151*AG151)/100</f>
        <v>0</v>
      </c>
      <c r="AJ151" s="453">
        <v>0</v>
      </c>
      <c r="AK151" s="454">
        <f>AJ151-(E153+E151)</f>
        <v>0</v>
      </c>
    </row>
    <row r="152" spans="2:37" ht="21.6" customHeight="1" thickBot="1" x14ac:dyDescent="0.6">
      <c r="B152" s="196" t="s">
        <v>749</v>
      </c>
      <c r="C152" s="196" t="s">
        <v>1018</v>
      </c>
      <c r="D152" s="249" t="s">
        <v>2201</v>
      </c>
      <c r="E152" s="40"/>
      <c r="F152" s="36"/>
      <c r="G152" s="36"/>
      <c r="H152" s="36"/>
      <c r="I152" s="36"/>
      <c r="J152" s="36"/>
      <c r="K152" s="36"/>
      <c r="L152" s="36"/>
      <c r="M152" s="36"/>
      <c r="N152" s="36"/>
      <c r="O152" s="36"/>
      <c r="P152" s="36"/>
      <c r="Q152" s="37"/>
      <c r="R152" s="240"/>
      <c r="S152" s="240"/>
      <c r="T152" s="33"/>
      <c r="U152" s="33"/>
      <c r="V152" s="33"/>
      <c r="W152" s="33"/>
      <c r="X152" s="33"/>
      <c r="Y152" s="33"/>
      <c r="Z152" s="33"/>
      <c r="AA152" s="33"/>
      <c r="AB152" s="33"/>
      <c r="AC152" s="33"/>
      <c r="AD152" s="33"/>
      <c r="AE152" s="255"/>
      <c r="AF152" s="523"/>
      <c r="AG152" s="522">
        <v>100</v>
      </c>
      <c r="AH152" s="117">
        <f t="shared" ref="AH152:AH154" si="36">(AF152*AG152)/100</f>
        <v>0</v>
      </c>
      <c r="AJ152" s="453"/>
      <c r="AK152" s="454">
        <f>AJ152-(E154+E152)</f>
        <v>0</v>
      </c>
    </row>
    <row r="153" spans="2:37" ht="21.6" customHeight="1" thickBot="1" x14ac:dyDescent="0.6">
      <c r="B153" s="196" t="s">
        <v>750</v>
      </c>
      <c r="C153" s="196" t="s">
        <v>1017</v>
      </c>
      <c r="D153" s="249" t="s">
        <v>2202</v>
      </c>
      <c r="E153" s="40"/>
      <c r="F153" s="36">
        <v>92000000</v>
      </c>
      <c r="G153" s="36"/>
      <c r="H153" s="36"/>
      <c r="I153" s="36"/>
      <c r="J153" s="36"/>
      <c r="K153" s="36"/>
      <c r="L153" s="36"/>
      <c r="M153" s="36"/>
      <c r="N153" s="36"/>
      <c r="O153" s="36"/>
      <c r="P153" s="36"/>
      <c r="Q153" s="37">
        <f t="shared" ref="Q153:Q154" si="37">SUM(F153:P153)</f>
        <v>92000000</v>
      </c>
      <c r="R153" s="240">
        <f t="shared" si="35"/>
        <v>0</v>
      </c>
      <c r="S153" s="240">
        <f t="shared" ref="S153:S154" si="38">E153</f>
        <v>0</v>
      </c>
      <c r="T153" s="33">
        <v>0</v>
      </c>
      <c r="U153" s="33">
        <v>0</v>
      </c>
      <c r="V153" s="33">
        <v>0.94</v>
      </c>
      <c r="W153" s="33">
        <v>0.94</v>
      </c>
      <c r="X153" s="33">
        <f>1-0.12</f>
        <v>0.88</v>
      </c>
      <c r="Y153" s="33">
        <f>1-0.15</f>
        <v>0.85</v>
      </c>
      <c r="Z153" s="33">
        <f>1-0.25</f>
        <v>0.75</v>
      </c>
      <c r="AA153" s="33">
        <f>1-0.15</f>
        <v>0.85</v>
      </c>
      <c r="AB153" s="33">
        <f>1-0.25</f>
        <v>0.75</v>
      </c>
      <c r="AC153" s="33">
        <f>1-0.15</f>
        <v>0.85</v>
      </c>
      <c r="AD153" s="33">
        <f>1-0.3</f>
        <v>0.7</v>
      </c>
      <c r="AE153" s="255"/>
      <c r="AF153" s="523"/>
      <c r="AG153" s="522">
        <v>100</v>
      </c>
      <c r="AH153" s="117">
        <f t="shared" si="36"/>
        <v>0</v>
      </c>
      <c r="AJ153" s="453"/>
      <c r="AK153" s="454">
        <f>AJ153-(E153+E155)</f>
        <v>0</v>
      </c>
    </row>
    <row r="154" spans="2:37" ht="21.6" customHeight="1" x14ac:dyDescent="0.55000000000000004">
      <c r="B154" s="196" t="s">
        <v>751</v>
      </c>
      <c r="C154" s="196" t="s">
        <v>1017</v>
      </c>
      <c r="D154" s="249" t="s">
        <v>2203</v>
      </c>
      <c r="E154" s="40"/>
      <c r="F154" s="36"/>
      <c r="G154" s="36"/>
      <c r="H154" s="36"/>
      <c r="I154" s="36"/>
      <c r="J154" s="36">
        <v>350000000</v>
      </c>
      <c r="K154" s="36"/>
      <c r="L154" s="36"/>
      <c r="M154" s="36"/>
      <c r="N154" s="36"/>
      <c r="O154" s="36"/>
      <c r="P154" s="36"/>
      <c r="Q154" s="37">
        <f t="shared" si="37"/>
        <v>350000000</v>
      </c>
      <c r="R154" s="240">
        <f t="shared" si="35"/>
        <v>0</v>
      </c>
      <c r="S154" s="240">
        <f t="shared" si="38"/>
        <v>0</v>
      </c>
      <c r="T154" s="33">
        <v>0</v>
      </c>
      <c r="U154" s="33">
        <v>0</v>
      </c>
      <c r="V154" s="33">
        <v>0.94</v>
      </c>
      <c r="W154" s="33">
        <v>0.94</v>
      </c>
      <c r="X154" s="33">
        <f t="shared" ref="X154" si="39">1-0.12</f>
        <v>0.88</v>
      </c>
      <c r="Y154" s="33">
        <f t="shared" ref="Y154" si="40">1-0.15</f>
        <v>0.85</v>
      </c>
      <c r="Z154" s="33">
        <f t="shared" ref="Z154" si="41">1-0.25</f>
        <v>0.75</v>
      </c>
      <c r="AA154" s="33">
        <f t="shared" ref="AA154" si="42">1-0.15</f>
        <v>0.85</v>
      </c>
      <c r="AB154" s="33">
        <f t="shared" ref="AB154" si="43">1-0.25</f>
        <v>0.75</v>
      </c>
      <c r="AC154" s="33">
        <f t="shared" ref="AC154" si="44">1-0.15</f>
        <v>0.85</v>
      </c>
      <c r="AD154" s="33">
        <f t="shared" ref="AD154" si="45">1-0.3</f>
        <v>0.7</v>
      </c>
      <c r="AE154" s="255">
        <f>IF(S154&gt;Q154,(Q154*0.88),S154*0.88)</f>
        <v>0</v>
      </c>
      <c r="AF154" s="523">
        <f>IF(F154&gt;0,S154-F154,E154-AE154)</f>
        <v>0</v>
      </c>
      <c r="AG154" s="522">
        <v>100</v>
      </c>
      <c r="AH154" s="117">
        <f t="shared" si="36"/>
        <v>0</v>
      </c>
      <c r="AJ154" s="453"/>
      <c r="AK154" s="454"/>
    </row>
    <row r="155" spans="2:37" ht="21.6" customHeight="1" x14ac:dyDescent="0.55000000000000004">
      <c r="B155" s="196" t="s">
        <v>752</v>
      </c>
      <c r="C155" s="196" t="s">
        <v>1017</v>
      </c>
      <c r="D155" s="249" t="s">
        <v>2204</v>
      </c>
      <c r="E155" s="40"/>
      <c r="F155" s="36"/>
      <c r="G155" s="36"/>
      <c r="H155" s="36"/>
      <c r="I155" s="36"/>
      <c r="J155" s="36"/>
      <c r="K155" s="36"/>
      <c r="L155" s="36"/>
      <c r="M155" s="36"/>
      <c r="N155" s="36"/>
      <c r="O155" s="36"/>
      <c r="P155" s="36"/>
      <c r="Q155" s="37"/>
      <c r="R155" s="37"/>
      <c r="S155" s="240"/>
      <c r="T155" s="33"/>
      <c r="U155" s="33"/>
      <c r="V155" s="33"/>
      <c r="W155" s="33"/>
      <c r="X155" s="33"/>
      <c r="Y155" s="33"/>
      <c r="Z155" s="33"/>
      <c r="AA155" s="33"/>
      <c r="AB155" s="33"/>
      <c r="AC155" s="33"/>
      <c r="AD155" s="33"/>
      <c r="AE155" s="241"/>
      <c r="AF155" s="524"/>
      <c r="AH155" s="236"/>
      <c r="AJ155" s="453"/>
      <c r="AK155" s="454"/>
    </row>
    <row r="156" spans="2:37" ht="21.6" customHeight="1" x14ac:dyDescent="0.55000000000000004">
      <c r="B156" s="196" t="s">
        <v>121</v>
      </c>
      <c r="C156" s="196" t="s">
        <v>121</v>
      </c>
      <c r="D156" s="249" t="s">
        <v>2205</v>
      </c>
      <c r="E156" s="40"/>
      <c r="F156" s="36"/>
      <c r="G156" s="36"/>
      <c r="H156" s="36"/>
      <c r="I156" s="36"/>
      <c r="J156" s="36"/>
      <c r="K156" s="36"/>
      <c r="L156" s="36"/>
      <c r="M156" s="36"/>
      <c r="N156" s="36"/>
      <c r="O156" s="36"/>
      <c r="P156" s="36"/>
      <c r="Q156" s="37"/>
      <c r="R156" s="37"/>
      <c r="S156" s="240"/>
      <c r="T156" s="33"/>
      <c r="U156" s="33"/>
      <c r="V156" s="33"/>
      <c r="W156" s="33"/>
      <c r="X156" s="33"/>
      <c r="Y156" s="33"/>
      <c r="Z156" s="33"/>
      <c r="AA156" s="33"/>
      <c r="AB156" s="33"/>
      <c r="AC156" s="33"/>
      <c r="AD156" s="33"/>
      <c r="AE156" s="241"/>
      <c r="AF156" s="523">
        <f>E156</f>
        <v>0</v>
      </c>
      <c r="AH156" s="236"/>
      <c r="AJ156" s="453"/>
      <c r="AK156" s="454">
        <f>AJ156-E156</f>
        <v>0</v>
      </c>
    </row>
    <row r="157" spans="2:37" ht="21.6" customHeight="1" x14ac:dyDescent="0.55000000000000004">
      <c r="B157" s="196" t="s">
        <v>165</v>
      </c>
      <c r="C157" s="196" t="s">
        <v>165</v>
      </c>
      <c r="D157" s="249" t="s">
        <v>2206</v>
      </c>
      <c r="E157" s="40"/>
      <c r="F157" s="36"/>
      <c r="G157" s="36"/>
      <c r="H157" s="36"/>
      <c r="I157" s="36"/>
      <c r="J157" s="36"/>
      <c r="K157" s="36"/>
      <c r="L157" s="36"/>
      <c r="M157" s="36"/>
      <c r="N157" s="36"/>
      <c r="O157" s="36"/>
      <c r="P157" s="36"/>
      <c r="Q157" s="37"/>
      <c r="R157" s="37"/>
      <c r="S157" s="240"/>
      <c r="T157" s="33"/>
      <c r="U157" s="33"/>
      <c r="V157" s="33"/>
      <c r="W157" s="33"/>
      <c r="X157" s="33"/>
      <c r="Y157" s="33"/>
      <c r="Z157" s="33"/>
      <c r="AA157" s="33"/>
      <c r="AB157" s="33"/>
      <c r="AC157" s="33"/>
      <c r="AD157" s="33"/>
      <c r="AE157" s="241"/>
      <c r="AF157" s="523">
        <f>E157</f>
        <v>0</v>
      </c>
      <c r="AH157" s="236"/>
      <c r="AJ157" s="453"/>
      <c r="AK157" s="454">
        <f>AJ157-E157</f>
        <v>0</v>
      </c>
    </row>
    <row r="158" spans="2:37" ht="21.6" customHeight="1" x14ac:dyDescent="0.55000000000000004">
      <c r="B158" s="196" t="s">
        <v>934</v>
      </c>
      <c r="C158" s="196" t="s">
        <v>934</v>
      </c>
      <c r="D158" s="249" t="s">
        <v>2118</v>
      </c>
      <c r="E158" s="40"/>
      <c r="F158" s="36"/>
      <c r="G158" s="36"/>
      <c r="H158" s="36"/>
      <c r="I158" s="36"/>
      <c r="J158" s="36"/>
      <c r="K158" s="36"/>
      <c r="L158" s="36"/>
      <c r="M158" s="36"/>
      <c r="N158" s="36"/>
      <c r="O158" s="36"/>
      <c r="P158" s="36"/>
      <c r="Q158" s="37"/>
      <c r="R158" s="37"/>
      <c r="S158" s="240"/>
      <c r="T158" s="33"/>
      <c r="U158" s="33"/>
      <c r="V158" s="33"/>
      <c r="W158" s="33"/>
      <c r="X158" s="33"/>
      <c r="Y158" s="33"/>
      <c r="Z158" s="33"/>
      <c r="AA158" s="33"/>
      <c r="AB158" s="33"/>
      <c r="AC158" s="33"/>
      <c r="AD158" s="33"/>
      <c r="AE158" s="241"/>
      <c r="AF158" s="524"/>
      <c r="AH158" s="236"/>
      <c r="AJ158" s="453"/>
      <c r="AK158" s="454"/>
    </row>
    <row r="159" spans="2:37" ht="21.6" customHeight="1" x14ac:dyDescent="0.55000000000000004">
      <c r="B159" s="196" t="s">
        <v>936</v>
      </c>
      <c r="C159" s="196" t="s">
        <v>936</v>
      </c>
      <c r="D159" s="249" t="s">
        <v>2117</v>
      </c>
      <c r="E159" s="40"/>
      <c r="F159" s="36"/>
      <c r="G159" s="36"/>
      <c r="H159" s="36"/>
      <c r="I159" s="36"/>
      <c r="J159" s="36"/>
      <c r="K159" s="36"/>
      <c r="L159" s="36"/>
      <c r="M159" s="36"/>
      <c r="N159" s="36"/>
      <c r="O159" s="36"/>
      <c r="P159" s="36"/>
      <c r="Q159" s="37"/>
      <c r="R159" s="37"/>
      <c r="S159" s="240"/>
      <c r="T159" s="33"/>
      <c r="U159" s="33"/>
      <c r="V159" s="33"/>
      <c r="W159" s="33"/>
      <c r="X159" s="33"/>
      <c r="Y159" s="33"/>
      <c r="Z159" s="33"/>
      <c r="AA159" s="33"/>
      <c r="AB159" s="33"/>
      <c r="AC159" s="33"/>
      <c r="AD159" s="33"/>
      <c r="AE159" s="241"/>
      <c r="AF159" s="524"/>
      <c r="AH159" s="236"/>
      <c r="AJ159" s="453"/>
      <c r="AK159" s="454"/>
    </row>
    <row r="160" spans="2:37" ht="21.6" customHeight="1" x14ac:dyDescent="0.55000000000000004">
      <c r="B160" s="196" t="s">
        <v>938</v>
      </c>
      <c r="C160" s="196" t="s">
        <v>938</v>
      </c>
      <c r="D160" s="249" t="s">
        <v>2116</v>
      </c>
      <c r="E160" s="40"/>
      <c r="F160" s="36"/>
      <c r="G160" s="36"/>
      <c r="H160" s="36"/>
      <c r="I160" s="36"/>
      <c r="J160" s="36"/>
      <c r="K160" s="36"/>
      <c r="L160" s="36"/>
      <c r="M160" s="36"/>
      <c r="N160" s="36"/>
      <c r="O160" s="36"/>
      <c r="P160" s="36"/>
      <c r="Q160" s="37"/>
      <c r="R160" s="37"/>
      <c r="S160" s="240"/>
      <c r="T160" s="33"/>
      <c r="U160" s="33"/>
      <c r="V160" s="33"/>
      <c r="W160" s="33"/>
      <c r="X160" s="33"/>
      <c r="Y160" s="33"/>
      <c r="Z160" s="33"/>
      <c r="AA160" s="33"/>
      <c r="AB160" s="33"/>
      <c r="AC160" s="33"/>
      <c r="AD160" s="33"/>
      <c r="AE160" s="241"/>
      <c r="AF160" s="524"/>
      <c r="AH160" s="236"/>
      <c r="AJ160" s="453"/>
      <c r="AK160" s="454"/>
    </row>
    <row r="161" spans="2:37" ht="21.6" customHeight="1" x14ac:dyDescent="0.55000000000000004">
      <c r="B161" s="196" t="s">
        <v>940</v>
      </c>
      <c r="C161" s="196" t="s">
        <v>940</v>
      </c>
      <c r="D161" s="249" t="s">
        <v>995</v>
      </c>
      <c r="E161" s="40"/>
      <c r="F161" s="36"/>
      <c r="G161" s="36"/>
      <c r="H161" s="36"/>
      <c r="I161" s="36"/>
      <c r="J161" s="36"/>
      <c r="K161" s="36"/>
      <c r="L161" s="36"/>
      <c r="M161" s="36"/>
      <c r="N161" s="36"/>
      <c r="O161" s="36"/>
      <c r="P161" s="36"/>
      <c r="Q161" s="37"/>
      <c r="R161" s="37"/>
      <c r="S161" s="240"/>
      <c r="T161" s="33"/>
      <c r="U161" s="33"/>
      <c r="V161" s="33"/>
      <c r="W161" s="33"/>
      <c r="X161" s="33"/>
      <c r="Y161" s="33"/>
      <c r="Z161" s="33"/>
      <c r="AA161" s="33"/>
      <c r="AB161" s="33"/>
      <c r="AC161" s="33"/>
      <c r="AD161" s="33"/>
      <c r="AE161" s="241"/>
      <c r="AF161" s="524"/>
      <c r="AH161" s="236"/>
      <c r="AJ161" s="453"/>
      <c r="AK161" s="454"/>
    </row>
    <row r="162" spans="2:37" ht="21.6" customHeight="1" thickBot="1" x14ac:dyDescent="0.6">
      <c r="B162" s="196" t="s">
        <v>122</v>
      </c>
      <c r="C162" s="197" t="s">
        <v>913</v>
      </c>
      <c r="D162" s="197" t="s">
        <v>2207</v>
      </c>
      <c r="E162" s="40"/>
      <c r="F162" s="36"/>
      <c r="G162" s="36"/>
      <c r="H162" s="36"/>
      <c r="I162" s="36"/>
      <c r="J162" s="36"/>
      <c r="K162" s="36"/>
      <c r="L162" s="36"/>
      <c r="M162" s="36"/>
      <c r="N162" s="36"/>
      <c r="O162" s="36"/>
      <c r="P162" s="36"/>
      <c r="Q162" s="37"/>
      <c r="R162" s="37"/>
      <c r="S162" s="37"/>
      <c r="T162" s="525"/>
      <c r="U162" s="525"/>
      <c r="V162" s="525"/>
      <c r="W162" s="525"/>
      <c r="X162" s="525"/>
      <c r="Y162" s="525"/>
      <c r="Z162" s="525"/>
      <c r="AA162" s="525"/>
      <c r="AB162" s="525"/>
      <c r="AC162" s="525"/>
      <c r="AD162" s="525"/>
      <c r="AE162" s="526"/>
      <c r="AF162" s="524"/>
      <c r="AH162" s="237"/>
      <c r="AJ162" s="453"/>
      <c r="AK162" s="453"/>
    </row>
    <row r="163" spans="2:37" ht="21.6" customHeight="1" thickBot="1" x14ac:dyDescent="0.6">
      <c r="B163" s="196" t="s">
        <v>149</v>
      </c>
      <c r="C163" s="197" t="s">
        <v>914</v>
      </c>
      <c r="D163" s="197" t="s">
        <v>2208</v>
      </c>
      <c r="E163" s="40">
        <f>-(E151+E152+E153+E154+E155+E156+E157+E158+E159+E160+E161)*50%</f>
        <v>0</v>
      </c>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536">
        <f>-(AF151+AF152+AF153+AF154+AF155+AF156+AF157+AF158+AF159+AF160+AF161)*50%</f>
        <v>0</v>
      </c>
      <c r="AH163" s="117">
        <f>SUM(AH151:AH162)</f>
        <v>0</v>
      </c>
      <c r="AJ163" s="453"/>
      <c r="AK163" s="453"/>
    </row>
    <row r="164" spans="2:37" ht="35.450000000000003" customHeight="1" thickBot="1" x14ac:dyDescent="0.4">
      <c r="B164" s="537" t="s">
        <v>237</v>
      </c>
      <c r="C164" s="538" t="s">
        <v>237</v>
      </c>
      <c r="D164" s="539" t="s">
        <v>1038</v>
      </c>
      <c r="E164" s="540">
        <f>SUM(E151:E163)</f>
        <v>0</v>
      </c>
      <c r="F164" s="541"/>
      <c r="G164" s="541"/>
      <c r="H164" s="541"/>
      <c r="I164" s="541"/>
      <c r="J164" s="541"/>
      <c r="K164" s="541"/>
      <c r="L164" s="541"/>
      <c r="M164" s="541"/>
      <c r="N164" s="541"/>
      <c r="O164" s="541"/>
      <c r="P164" s="541"/>
      <c r="Q164" s="541"/>
      <c r="R164" s="541"/>
      <c r="S164" s="541"/>
      <c r="T164" s="541"/>
      <c r="U164" s="541"/>
      <c r="V164" s="541"/>
      <c r="W164" s="541"/>
      <c r="X164" s="541"/>
      <c r="Y164" s="541"/>
      <c r="Z164" s="541"/>
      <c r="AA164" s="541"/>
      <c r="AB164" s="541"/>
      <c r="AC164" s="541"/>
      <c r="AD164" s="541"/>
      <c r="AE164" s="541"/>
      <c r="AF164" s="542">
        <f>SUM(AF151:AF163)</f>
        <v>0</v>
      </c>
      <c r="AJ164" s="453">
        <f>SUM(AJ152:AJ163)</f>
        <v>0</v>
      </c>
      <c r="AK164" s="453">
        <f>SUM(AK152:AK163)</f>
        <v>0</v>
      </c>
    </row>
    <row r="165" spans="2:37" ht="21.75" thickBot="1" x14ac:dyDescent="0.25">
      <c r="B165" s="537" t="s">
        <v>237</v>
      </c>
      <c r="C165" s="538" t="s">
        <v>237</v>
      </c>
      <c r="D165" s="539" t="s">
        <v>2209</v>
      </c>
      <c r="E165" s="540">
        <f>E164-E163-E162</f>
        <v>0</v>
      </c>
      <c r="F165" s="541"/>
      <c r="G165" s="541"/>
      <c r="H165" s="541"/>
      <c r="I165" s="541"/>
      <c r="J165" s="541"/>
      <c r="K165" s="541"/>
      <c r="L165" s="541"/>
      <c r="M165" s="541"/>
      <c r="N165" s="541"/>
      <c r="O165" s="541"/>
      <c r="P165" s="541"/>
      <c r="Q165" s="541"/>
      <c r="R165" s="541"/>
      <c r="S165" s="541"/>
      <c r="T165" s="541"/>
      <c r="U165" s="541"/>
      <c r="V165" s="541"/>
      <c r="W165" s="541"/>
      <c r="X165" s="541"/>
      <c r="Y165" s="541"/>
      <c r="Z165" s="541"/>
      <c r="AA165" s="541"/>
      <c r="AB165" s="541"/>
      <c r="AC165" s="541"/>
      <c r="AD165" s="541"/>
      <c r="AE165" s="541"/>
      <c r="AF165" s="542">
        <f>AF164-AF163-AF162</f>
        <v>0</v>
      </c>
    </row>
    <row r="167" spans="2:37" ht="21.6" customHeight="1" x14ac:dyDescent="0.55000000000000004">
      <c r="B167" s="196" t="s">
        <v>1039</v>
      </c>
      <c r="C167" s="196" t="s">
        <v>1039</v>
      </c>
      <c r="D167" s="249" t="s">
        <v>2210</v>
      </c>
      <c r="E167" s="40">
        <v>30858483488162</v>
      </c>
      <c r="F167" s="36"/>
      <c r="G167" s="36"/>
      <c r="H167" s="36"/>
      <c r="I167" s="36"/>
      <c r="J167" s="36"/>
      <c r="K167" s="36"/>
      <c r="L167" s="36"/>
      <c r="M167" s="36"/>
      <c r="N167" s="36"/>
      <c r="O167" s="36"/>
      <c r="P167" s="36">
        <v>550000000</v>
      </c>
      <c r="Q167" s="37">
        <f>SUM(F167:P167)</f>
        <v>550000000</v>
      </c>
      <c r="R167" s="240">
        <f t="shared" ref="R167" si="46">IF(Q167&gt;S167,0,S167-Q167)</f>
        <v>30857933488162</v>
      </c>
      <c r="S167" s="240">
        <f>E167</f>
        <v>30858483488162</v>
      </c>
      <c r="T167" s="33">
        <v>0</v>
      </c>
      <c r="U167" s="33">
        <v>0</v>
      </c>
      <c r="V167" s="33">
        <v>0.94</v>
      </c>
      <c r="W167" s="33">
        <v>0.94</v>
      </c>
      <c r="X167" s="33">
        <f>1-0.12</f>
        <v>0.88</v>
      </c>
      <c r="Y167" s="33">
        <f>1-0.15</f>
        <v>0.85</v>
      </c>
      <c r="Z167" s="33">
        <f>1-0.25</f>
        <v>0.75</v>
      </c>
      <c r="AA167" s="33">
        <f>1-0.15</f>
        <v>0.85</v>
      </c>
      <c r="AB167" s="33">
        <f>1-0.25</f>
        <v>0.75</v>
      </c>
      <c r="AC167" s="33">
        <f>1-0.15</f>
        <v>0.85</v>
      </c>
      <c r="AD167" s="33">
        <f>1-0.3</f>
        <v>0.7</v>
      </c>
      <c r="AE167" s="255">
        <v>5508733607504.2998</v>
      </c>
      <c r="AF167" s="523">
        <f>13914896743737.7+16943586744424</f>
        <v>30858483488161.699</v>
      </c>
      <c r="AG167" s="527">
        <v>100</v>
      </c>
      <c r="AH167" s="73">
        <f>(AF167*AG167)/100</f>
        <v>30858483488161.699</v>
      </c>
      <c r="AJ167" s="453">
        <v>30858483488162</v>
      </c>
      <c r="AK167" s="454">
        <f>AJ167-E167</f>
        <v>0</v>
      </c>
    </row>
    <row r="168" spans="2:37" ht="21.6" customHeight="1" x14ac:dyDescent="0.55000000000000004">
      <c r="B168" s="196" t="s">
        <v>765</v>
      </c>
      <c r="C168" s="196" t="s">
        <v>765</v>
      </c>
      <c r="D168" s="249" t="s">
        <v>1040</v>
      </c>
      <c r="E168" s="40">
        <v>2850077565095</v>
      </c>
      <c r="F168" s="36"/>
      <c r="G168" s="36"/>
      <c r="H168" s="36"/>
      <c r="I168" s="36"/>
      <c r="J168" s="36"/>
      <c r="K168" s="36"/>
      <c r="L168" s="36"/>
      <c r="M168" s="36"/>
      <c r="N168" s="36"/>
      <c r="O168" s="36"/>
      <c r="P168" s="36"/>
      <c r="Q168" s="37"/>
      <c r="R168" s="37"/>
      <c r="S168" s="240"/>
      <c r="T168" s="33"/>
      <c r="U168" s="33"/>
      <c r="V168" s="33"/>
      <c r="W168" s="33"/>
      <c r="X168" s="33"/>
      <c r="Y168" s="33"/>
      <c r="Z168" s="33"/>
      <c r="AA168" s="33"/>
      <c r="AB168" s="33"/>
      <c r="AC168" s="33"/>
      <c r="AD168" s="33"/>
      <c r="AE168" s="241"/>
      <c r="AF168" s="523">
        <f>E168</f>
        <v>2850077565095</v>
      </c>
      <c r="AH168" s="236"/>
      <c r="AJ168" s="453">
        <v>2850077565095</v>
      </c>
      <c r="AK168" s="454">
        <f>AJ168-E168</f>
        <v>0</v>
      </c>
    </row>
    <row r="169" spans="2:37" ht="21.6" customHeight="1" x14ac:dyDescent="0.55000000000000004">
      <c r="B169" s="196" t="s">
        <v>767</v>
      </c>
      <c r="C169" s="196" t="s">
        <v>767</v>
      </c>
      <c r="D169" s="249" t="s">
        <v>1041</v>
      </c>
      <c r="E169" s="40"/>
      <c r="F169" s="36"/>
      <c r="G169" s="36"/>
      <c r="H169" s="36"/>
      <c r="I169" s="36"/>
      <c r="J169" s="36"/>
      <c r="K169" s="36"/>
      <c r="L169" s="36"/>
      <c r="M169" s="36"/>
      <c r="N169" s="36"/>
      <c r="O169" s="36"/>
      <c r="P169" s="36"/>
      <c r="Q169" s="37"/>
      <c r="R169" s="37"/>
      <c r="S169" s="240"/>
      <c r="T169" s="33"/>
      <c r="U169" s="33"/>
      <c r="V169" s="33"/>
      <c r="W169" s="33"/>
      <c r="X169" s="33"/>
      <c r="Y169" s="33"/>
      <c r="Z169" s="33"/>
      <c r="AA169" s="33"/>
      <c r="AB169" s="33"/>
      <c r="AC169" s="33"/>
      <c r="AD169" s="33"/>
      <c r="AE169" s="606"/>
      <c r="AF169" s="523">
        <f t="shared" ref="AF169:AF170" si="47">E169</f>
        <v>0</v>
      </c>
      <c r="AH169" s="236"/>
      <c r="AJ169" s="453"/>
      <c r="AK169" s="454">
        <f>AJ169-E169</f>
        <v>0</v>
      </c>
    </row>
    <row r="170" spans="2:37" ht="21.6" customHeight="1" x14ac:dyDescent="0.55000000000000004">
      <c r="B170" s="196" t="s">
        <v>1002</v>
      </c>
      <c r="C170" s="196" t="s">
        <v>1002</v>
      </c>
      <c r="D170" s="249" t="s">
        <v>1003</v>
      </c>
      <c r="E170" s="40">
        <v>-2408532941302.1636</v>
      </c>
      <c r="F170" s="36"/>
      <c r="G170" s="36"/>
      <c r="H170" s="36"/>
      <c r="I170" s="36"/>
      <c r="J170" s="36"/>
      <c r="K170" s="36"/>
      <c r="L170" s="36"/>
      <c r="M170" s="36"/>
      <c r="N170" s="36"/>
      <c r="O170" s="36"/>
      <c r="P170" s="36"/>
      <c r="Q170" s="37"/>
      <c r="R170" s="37"/>
      <c r="S170" s="240"/>
      <c r="T170" s="33"/>
      <c r="U170" s="33"/>
      <c r="V170" s="33"/>
      <c r="W170" s="33"/>
      <c r="X170" s="33"/>
      <c r="Y170" s="33"/>
      <c r="Z170" s="33"/>
      <c r="AA170" s="33"/>
      <c r="AB170" s="33"/>
      <c r="AC170" s="33"/>
      <c r="AD170" s="33"/>
      <c r="AE170" s="241"/>
      <c r="AF170" s="523">
        <f t="shared" si="47"/>
        <v>-2408532941302.1636</v>
      </c>
      <c r="AH170" s="236"/>
      <c r="AJ170" s="453">
        <v>-2408532941302.1636</v>
      </c>
      <c r="AK170" s="454">
        <f>AJ170-E170</f>
        <v>0</v>
      </c>
    </row>
    <row r="171" spans="2:37" ht="21.6" customHeight="1" x14ac:dyDescent="0.55000000000000004">
      <c r="B171" s="196" t="s">
        <v>1004</v>
      </c>
      <c r="C171" s="196" t="s">
        <v>1004</v>
      </c>
      <c r="D171" s="249" t="s">
        <v>1005</v>
      </c>
      <c r="E171" s="40"/>
      <c r="F171" s="36"/>
      <c r="G171" s="36"/>
      <c r="H171" s="36"/>
      <c r="I171" s="36"/>
      <c r="J171" s="36"/>
      <c r="K171" s="36"/>
      <c r="L171" s="36"/>
      <c r="M171" s="36"/>
      <c r="N171" s="36"/>
      <c r="O171" s="36"/>
      <c r="P171" s="36"/>
      <c r="Q171" s="37"/>
      <c r="R171" s="37"/>
      <c r="S171" s="240"/>
      <c r="T171" s="33"/>
      <c r="U171" s="33"/>
      <c r="V171" s="33"/>
      <c r="W171" s="33"/>
      <c r="X171" s="33"/>
      <c r="Y171" s="33"/>
      <c r="Z171" s="33"/>
      <c r="AA171" s="33"/>
      <c r="AB171" s="33"/>
      <c r="AC171" s="33"/>
      <c r="AD171" s="33"/>
      <c r="AE171" s="241"/>
      <c r="AF171" s="524"/>
      <c r="AH171" s="236"/>
      <c r="AJ171" s="453"/>
      <c r="AK171" s="454"/>
    </row>
    <row r="172" spans="2:37" ht="21.6" customHeight="1" x14ac:dyDescent="0.55000000000000004">
      <c r="B172" s="196" t="s">
        <v>1006</v>
      </c>
      <c r="C172" s="196" t="s">
        <v>1006</v>
      </c>
      <c r="D172" s="249" t="s">
        <v>1007</v>
      </c>
      <c r="E172" s="40"/>
      <c r="F172" s="36"/>
      <c r="G172" s="36"/>
      <c r="H172" s="36"/>
      <c r="I172" s="36"/>
      <c r="J172" s="36"/>
      <c r="K172" s="36"/>
      <c r="L172" s="36"/>
      <c r="M172" s="36"/>
      <c r="N172" s="36"/>
      <c r="O172" s="36"/>
      <c r="P172" s="36"/>
      <c r="Q172" s="37"/>
      <c r="R172" s="37"/>
      <c r="S172" s="240"/>
      <c r="T172" s="33"/>
      <c r="U172" s="33"/>
      <c r="V172" s="33"/>
      <c r="W172" s="33"/>
      <c r="X172" s="33"/>
      <c r="Y172" s="33"/>
      <c r="Z172" s="33"/>
      <c r="AA172" s="33"/>
      <c r="AB172" s="33"/>
      <c r="AC172" s="33"/>
      <c r="AD172" s="33"/>
      <c r="AE172" s="241"/>
      <c r="AF172" s="524"/>
      <c r="AH172" s="236"/>
      <c r="AJ172" s="453"/>
      <c r="AK172" s="454"/>
    </row>
    <row r="173" spans="2:37" ht="21.6" customHeight="1" x14ac:dyDescent="0.55000000000000004">
      <c r="B173" s="196" t="s">
        <v>122</v>
      </c>
      <c r="C173" s="196" t="s">
        <v>122</v>
      </c>
      <c r="D173" s="197" t="s">
        <v>1042</v>
      </c>
      <c r="E173" s="40"/>
      <c r="F173" s="36"/>
      <c r="G173" s="36"/>
      <c r="H173" s="36"/>
      <c r="I173" s="36"/>
      <c r="J173" s="36"/>
      <c r="K173" s="36"/>
      <c r="L173" s="36"/>
      <c r="M173" s="36"/>
      <c r="N173" s="36"/>
      <c r="O173" s="36"/>
      <c r="P173" s="36"/>
      <c r="Q173" s="37"/>
      <c r="R173" s="37"/>
      <c r="S173" s="240"/>
      <c r="T173" s="33"/>
      <c r="U173" s="33"/>
      <c r="V173" s="33"/>
      <c r="W173" s="33"/>
      <c r="X173" s="33"/>
      <c r="Y173" s="33"/>
      <c r="Z173" s="33"/>
      <c r="AA173" s="33"/>
      <c r="AB173" s="33"/>
      <c r="AC173" s="33"/>
      <c r="AD173" s="33"/>
      <c r="AE173" s="241"/>
      <c r="AF173" s="524"/>
      <c r="AH173" s="236"/>
      <c r="AJ173" s="453"/>
      <c r="AK173" s="453"/>
    </row>
    <row r="174" spans="2:37" ht="21.6" customHeight="1" thickBot="1" x14ac:dyDescent="0.6">
      <c r="B174" s="196" t="s">
        <v>149</v>
      </c>
      <c r="C174" s="196" t="s">
        <v>149</v>
      </c>
      <c r="D174" s="197" t="s">
        <v>1043</v>
      </c>
      <c r="E174" s="40">
        <f>-(E167+E168+E169+E170+E171+E172)*50%</f>
        <v>-15650014055977.418</v>
      </c>
      <c r="F174" s="36"/>
      <c r="G174" s="36"/>
      <c r="H174" s="36"/>
      <c r="I174" s="36"/>
      <c r="J174" s="36"/>
      <c r="K174" s="36"/>
      <c r="L174" s="36"/>
      <c r="M174" s="36"/>
      <c r="N174" s="36"/>
      <c r="O174" s="36"/>
      <c r="P174" s="36"/>
      <c r="Q174" s="37"/>
      <c r="R174" s="37"/>
      <c r="S174" s="37"/>
      <c r="T174" s="525"/>
      <c r="U174" s="525"/>
      <c r="V174" s="525"/>
      <c r="W174" s="525"/>
      <c r="X174" s="525"/>
      <c r="Y174" s="525"/>
      <c r="Z174" s="525"/>
      <c r="AA174" s="525"/>
      <c r="AB174" s="525"/>
      <c r="AC174" s="525"/>
      <c r="AD174" s="525"/>
      <c r="AE174" s="526"/>
      <c r="AF174" s="536">
        <f>-(AF167+AF168+AF169+AF170+AF171+AF172)*50%</f>
        <v>-15650014055977.268</v>
      </c>
      <c r="AH174" s="237"/>
      <c r="AJ174" s="453"/>
      <c r="AK174" s="453"/>
    </row>
    <row r="175" spans="2:37" ht="35.450000000000003" customHeight="1" thickBot="1" x14ac:dyDescent="0.4">
      <c r="B175" s="537" t="s">
        <v>237</v>
      </c>
      <c r="C175" s="538" t="s">
        <v>237</v>
      </c>
      <c r="D175" s="539" t="s">
        <v>2228</v>
      </c>
      <c r="E175" s="540">
        <f>SUM(E167:E174)</f>
        <v>15650014055977.418</v>
      </c>
      <c r="F175" s="541"/>
      <c r="G175" s="541"/>
      <c r="H175" s="541"/>
      <c r="I175" s="541"/>
      <c r="J175" s="541"/>
      <c r="K175" s="541"/>
      <c r="L175" s="541"/>
      <c r="M175" s="541"/>
      <c r="N175" s="541"/>
      <c r="O175" s="541"/>
      <c r="P175" s="541"/>
      <c r="Q175" s="541"/>
      <c r="R175" s="541"/>
      <c r="S175" s="541"/>
      <c r="T175" s="541"/>
      <c r="U175" s="541"/>
      <c r="V175" s="541"/>
      <c r="W175" s="541"/>
      <c r="X175" s="541"/>
      <c r="Y175" s="541"/>
      <c r="Z175" s="541"/>
      <c r="AA175" s="541"/>
      <c r="AB175" s="541"/>
      <c r="AC175" s="541"/>
      <c r="AD175" s="541"/>
      <c r="AE175" s="541"/>
      <c r="AF175" s="544">
        <f>SUM(AF167:AF174)</f>
        <v>15650014055977.268</v>
      </c>
      <c r="AH175" s="117">
        <f>SUM(AH167:AH174)</f>
        <v>30858483488161.699</v>
      </c>
      <c r="AJ175" s="453">
        <f>SUM(AJ167:AJ174)</f>
        <v>31300028111954.836</v>
      </c>
      <c r="AK175" s="453">
        <f>SUM(AK167:AK174)</f>
        <v>0</v>
      </c>
    </row>
    <row r="176" spans="2:37" ht="21.75" thickBot="1" x14ac:dyDescent="0.25">
      <c r="B176" s="537" t="s">
        <v>237</v>
      </c>
      <c r="C176" s="538" t="s">
        <v>237</v>
      </c>
      <c r="D176" s="539" t="s">
        <v>2229</v>
      </c>
      <c r="E176" s="540">
        <f>E175-E174-E173</f>
        <v>31300028111954.836</v>
      </c>
      <c r="F176" s="541"/>
      <c r="G176" s="541"/>
      <c r="H176" s="541"/>
      <c r="I176" s="541"/>
      <c r="J176" s="541"/>
      <c r="K176" s="541"/>
      <c r="L176" s="541"/>
      <c r="M176" s="541"/>
      <c r="N176" s="541"/>
      <c r="O176" s="541"/>
      <c r="P176" s="541"/>
      <c r="Q176" s="541"/>
      <c r="R176" s="541"/>
      <c r="S176" s="541"/>
      <c r="T176" s="541"/>
      <c r="U176" s="541"/>
      <c r="V176" s="541"/>
      <c r="W176" s="541"/>
      <c r="X176" s="541"/>
      <c r="Y176" s="541"/>
      <c r="Z176" s="541"/>
      <c r="AA176" s="541"/>
      <c r="AB176" s="541"/>
      <c r="AC176" s="541"/>
      <c r="AD176" s="541"/>
      <c r="AE176" s="541"/>
      <c r="AF176" s="544">
        <f>AF175-AF174-AF173</f>
        <v>31300028111954.535</v>
      </c>
    </row>
    <row r="178" spans="2:37" ht="21" x14ac:dyDescent="0.55000000000000004">
      <c r="B178" s="196" t="s">
        <v>1044</v>
      </c>
      <c r="C178" s="196" t="s">
        <v>1044</v>
      </c>
      <c r="D178" s="249" t="s">
        <v>2006</v>
      </c>
      <c r="E178" s="40">
        <v>4338372455791</v>
      </c>
      <c r="F178" s="36"/>
      <c r="G178" s="36"/>
      <c r="H178" s="36"/>
      <c r="I178" s="36"/>
      <c r="J178" s="36"/>
      <c r="K178" s="36"/>
      <c r="L178" s="36"/>
      <c r="M178" s="36"/>
      <c r="N178" s="36"/>
      <c r="O178" s="36"/>
      <c r="P178" s="36">
        <v>550000000</v>
      </c>
      <c r="Q178" s="545">
        <f>SUM(F178:P178)</f>
        <v>550000000</v>
      </c>
      <c r="R178" s="545">
        <f t="shared" ref="R178:R180" si="48">IF(Q178&gt;S178,0,S178-Q178)</f>
        <v>4337822455791</v>
      </c>
      <c r="S178" s="545">
        <f>E178</f>
        <v>4338372455791</v>
      </c>
      <c r="T178" s="33">
        <v>0</v>
      </c>
      <c r="U178" s="33">
        <v>0</v>
      </c>
      <c r="V178" s="33">
        <v>0.94</v>
      </c>
      <c r="W178" s="33">
        <v>0.94</v>
      </c>
      <c r="X178" s="33">
        <f>1-0.12</f>
        <v>0.88</v>
      </c>
      <c r="Y178" s="33">
        <f>1-0.15</f>
        <v>0.85</v>
      </c>
      <c r="Z178" s="33">
        <f>1-0.25</f>
        <v>0.75</v>
      </c>
      <c r="AA178" s="33">
        <f>1-0.15</f>
        <v>0.85</v>
      </c>
      <c r="AB178" s="33">
        <f>1-0.25</f>
        <v>0.75</v>
      </c>
      <c r="AC178" s="33">
        <f>1-0.15</f>
        <v>0.85</v>
      </c>
      <c r="AD178" s="33">
        <f>1-0.3</f>
        <v>0.7</v>
      </c>
      <c r="AE178" s="255"/>
      <c r="AF178" s="523">
        <v>4338372455791</v>
      </c>
      <c r="AJ178" s="453">
        <v>4338372455791</v>
      </c>
      <c r="AK178" s="454">
        <f>AJ178-E178</f>
        <v>0</v>
      </c>
    </row>
    <row r="179" spans="2:37" ht="21" x14ac:dyDescent="0.55000000000000004">
      <c r="B179" s="196" t="s">
        <v>1045</v>
      </c>
      <c r="C179" s="196" t="s">
        <v>1045</v>
      </c>
      <c r="D179" s="249" t="s">
        <v>2007</v>
      </c>
      <c r="E179" s="40">
        <v>205077560878</v>
      </c>
      <c r="F179" s="36"/>
      <c r="G179" s="36"/>
      <c r="H179" s="36"/>
      <c r="I179" s="36"/>
      <c r="J179" s="36">
        <v>350000000</v>
      </c>
      <c r="K179" s="36"/>
      <c r="L179" s="36"/>
      <c r="M179" s="36"/>
      <c r="N179" s="36"/>
      <c r="O179" s="36"/>
      <c r="P179" s="36"/>
      <c r="Q179" s="545">
        <f t="shared" ref="Q179:Q180" si="49">SUM(F179:P179)</f>
        <v>350000000</v>
      </c>
      <c r="R179" s="545">
        <f t="shared" si="48"/>
        <v>204727560878</v>
      </c>
      <c r="S179" s="545">
        <f t="shared" ref="S179:S180" si="50">E179</f>
        <v>205077560878</v>
      </c>
      <c r="T179" s="33">
        <v>0</v>
      </c>
      <c r="U179" s="33">
        <v>0</v>
      </c>
      <c r="V179" s="33">
        <v>0.94</v>
      </c>
      <c r="W179" s="33">
        <v>0.94</v>
      </c>
      <c r="X179" s="33">
        <f t="shared" ref="X179" si="51">1-0.12</f>
        <v>0.88</v>
      </c>
      <c r="Y179" s="33">
        <f t="shared" ref="Y179" si="52">1-0.15</f>
        <v>0.85</v>
      </c>
      <c r="Z179" s="33">
        <f t="shared" ref="Z179" si="53">1-0.25</f>
        <v>0.75</v>
      </c>
      <c r="AA179" s="33">
        <f t="shared" ref="AA179" si="54">1-0.15</f>
        <v>0.85</v>
      </c>
      <c r="AB179" s="33">
        <f t="shared" ref="AB179" si="55">1-0.25</f>
        <v>0.75</v>
      </c>
      <c r="AC179" s="33">
        <f t="shared" ref="AC179" si="56">1-0.15</f>
        <v>0.85</v>
      </c>
      <c r="AD179" s="33">
        <f t="shared" ref="AD179" si="57">1-0.3</f>
        <v>0.7</v>
      </c>
      <c r="AE179" s="255"/>
      <c r="AF179" s="523">
        <v>205077560878</v>
      </c>
      <c r="AJ179" s="453">
        <v>205077560878</v>
      </c>
      <c r="AK179" s="454">
        <f t="shared" ref="AK179:AK180" si="58">AJ179-E179</f>
        <v>0</v>
      </c>
    </row>
    <row r="180" spans="2:37" ht="21" x14ac:dyDescent="0.55000000000000004">
      <c r="B180" s="196" t="s">
        <v>1046</v>
      </c>
      <c r="C180" s="196" t="s">
        <v>1046</v>
      </c>
      <c r="D180" s="249" t="s">
        <v>2008</v>
      </c>
      <c r="E180" s="40">
        <f>1950056387882+1527948219651</f>
        <v>3478004607533</v>
      </c>
      <c r="F180" s="36"/>
      <c r="G180" s="36"/>
      <c r="H180" s="36"/>
      <c r="I180" s="36"/>
      <c r="J180" s="36"/>
      <c r="K180" s="36"/>
      <c r="L180" s="36"/>
      <c r="M180" s="36"/>
      <c r="N180" s="36"/>
      <c r="O180" s="36"/>
      <c r="P180" s="36"/>
      <c r="Q180" s="545">
        <f t="shared" si="49"/>
        <v>0</v>
      </c>
      <c r="R180" s="545">
        <f t="shared" si="48"/>
        <v>3478004607533</v>
      </c>
      <c r="S180" s="545">
        <f t="shared" si="50"/>
        <v>3478004607533</v>
      </c>
      <c r="T180" s="33">
        <v>0</v>
      </c>
      <c r="U180" s="33">
        <v>0</v>
      </c>
      <c r="V180" s="33">
        <v>0.94</v>
      </c>
      <c r="W180" s="33">
        <v>0.94</v>
      </c>
      <c r="X180" s="33">
        <f>1-0.12</f>
        <v>0.88</v>
      </c>
      <c r="Y180" s="33">
        <f>1-0.15</f>
        <v>0.85</v>
      </c>
      <c r="Z180" s="33">
        <f>1-0.25</f>
        <v>0.75</v>
      </c>
      <c r="AA180" s="33">
        <f>1-0.15</f>
        <v>0.85</v>
      </c>
      <c r="AB180" s="33">
        <f>1-0.25</f>
        <v>0.75</v>
      </c>
      <c r="AC180" s="33">
        <f>1-0.15</f>
        <v>0.85</v>
      </c>
      <c r="AD180" s="33">
        <f>1-0.3</f>
        <v>0.7</v>
      </c>
      <c r="AE180" s="255">
        <v>1914553974994</v>
      </c>
      <c r="AF180" s="523">
        <f>734695821881+2055500063889</f>
        <v>2790195885770</v>
      </c>
      <c r="AJ180" s="453">
        <v>3478004607533</v>
      </c>
      <c r="AK180" s="454">
        <f t="shared" si="58"/>
        <v>0</v>
      </c>
    </row>
    <row r="181" spans="2:37" ht="21" x14ac:dyDescent="0.55000000000000004">
      <c r="B181" s="196" t="s">
        <v>121</v>
      </c>
      <c r="C181" s="196" t="s">
        <v>121</v>
      </c>
      <c r="D181" s="249" t="s">
        <v>1047</v>
      </c>
      <c r="E181" s="40"/>
      <c r="F181" s="546"/>
      <c r="G181" s="546"/>
      <c r="H181" s="546"/>
      <c r="I181" s="546"/>
      <c r="J181" s="546"/>
      <c r="K181" s="546"/>
      <c r="L181" s="546"/>
      <c r="M181" s="546"/>
      <c r="N181" s="546"/>
      <c r="O181" s="546"/>
      <c r="P181" s="546"/>
      <c r="Q181" s="525"/>
      <c r="R181" s="525"/>
      <c r="S181" s="547"/>
      <c r="T181" s="525"/>
      <c r="U181" s="525"/>
      <c r="V181" s="525"/>
      <c r="W181" s="525"/>
      <c r="X181" s="525"/>
      <c r="Y181" s="525"/>
      <c r="Z181" s="525"/>
      <c r="AA181" s="525"/>
      <c r="AB181" s="525"/>
      <c r="AC181" s="525"/>
      <c r="AD181" s="525"/>
      <c r="AE181" s="525"/>
      <c r="AF181" s="548"/>
      <c r="AJ181" s="453"/>
      <c r="AK181" s="454">
        <f>AJ181-E181</f>
        <v>0</v>
      </c>
    </row>
    <row r="182" spans="2:37" ht="21" x14ac:dyDescent="0.55000000000000004">
      <c r="B182" s="196" t="s">
        <v>165</v>
      </c>
      <c r="C182" s="196" t="s">
        <v>165</v>
      </c>
      <c r="D182" s="249" t="s">
        <v>1048</v>
      </c>
      <c r="E182" s="40">
        <v>750439729446</v>
      </c>
      <c r="F182" s="546"/>
      <c r="G182" s="546"/>
      <c r="H182" s="546"/>
      <c r="I182" s="546"/>
      <c r="J182" s="546"/>
      <c r="K182" s="546"/>
      <c r="L182" s="546"/>
      <c r="M182" s="546"/>
      <c r="N182" s="546"/>
      <c r="O182" s="546"/>
      <c r="P182" s="546"/>
      <c r="Q182" s="525"/>
      <c r="R182" s="525"/>
      <c r="S182" s="547"/>
      <c r="T182" s="525"/>
      <c r="U182" s="525"/>
      <c r="V182" s="525"/>
      <c r="W182" s="525"/>
      <c r="X182" s="525"/>
      <c r="Y182" s="525"/>
      <c r="Z182" s="525"/>
      <c r="AA182" s="525"/>
      <c r="AB182" s="525"/>
      <c r="AC182" s="525"/>
      <c r="AD182" s="525"/>
      <c r="AE182" s="525"/>
      <c r="AF182" s="555">
        <f>E182</f>
        <v>750439729446</v>
      </c>
      <c r="AJ182" s="453">
        <v>750439729446</v>
      </c>
      <c r="AK182" s="454">
        <f>AJ182-E182</f>
        <v>0</v>
      </c>
    </row>
    <row r="183" spans="2:37" ht="21" x14ac:dyDescent="0.55000000000000004">
      <c r="B183" s="196" t="s">
        <v>934</v>
      </c>
      <c r="C183" s="196" t="s">
        <v>934</v>
      </c>
      <c r="D183" s="249" t="s">
        <v>2220</v>
      </c>
      <c r="E183" s="40"/>
      <c r="F183" s="546"/>
      <c r="G183" s="546"/>
      <c r="H183" s="546"/>
      <c r="I183" s="546"/>
      <c r="J183" s="546"/>
      <c r="K183" s="546"/>
      <c r="L183" s="546"/>
      <c r="M183" s="546"/>
      <c r="N183" s="546"/>
      <c r="O183" s="546"/>
      <c r="P183" s="546"/>
      <c r="Q183" s="525"/>
      <c r="R183" s="525"/>
      <c r="S183" s="547"/>
      <c r="T183" s="525"/>
      <c r="U183" s="525"/>
      <c r="V183" s="525"/>
      <c r="W183" s="525"/>
      <c r="X183" s="525"/>
      <c r="Y183" s="525"/>
      <c r="Z183" s="525"/>
      <c r="AA183" s="525"/>
      <c r="AB183" s="525"/>
      <c r="AC183" s="525"/>
      <c r="AD183" s="525"/>
      <c r="AE183" s="525"/>
      <c r="AF183" s="548"/>
      <c r="AJ183" s="453"/>
      <c r="AK183" s="454"/>
    </row>
    <row r="184" spans="2:37" ht="21" x14ac:dyDescent="0.55000000000000004">
      <c r="B184" s="196" t="s">
        <v>936</v>
      </c>
      <c r="C184" s="196" t="s">
        <v>936</v>
      </c>
      <c r="D184" s="249" t="s">
        <v>2221</v>
      </c>
      <c r="E184" s="40"/>
      <c r="F184" s="546"/>
      <c r="G184" s="546"/>
      <c r="H184" s="546"/>
      <c r="I184" s="546"/>
      <c r="J184" s="546"/>
      <c r="K184" s="546"/>
      <c r="L184" s="546"/>
      <c r="M184" s="546"/>
      <c r="N184" s="546"/>
      <c r="O184" s="546"/>
      <c r="P184" s="546"/>
      <c r="Q184" s="525"/>
      <c r="R184" s="525"/>
      <c r="S184" s="547"/>
      <c r="T184" s="525"/>
      <c r="U184" s="525"/>
      <c r="V184" s="525"/>
      <c r="W184" s="525"/>
      <c r="X184" s="525"/>
      <c r="Y184" s="525"/>
      <c r="Z184" s="525"/>
      <c r="AA184" s="525"/>
      <c r="AB184" s="525"/>
      <c r="AC184" s="525"/>
      <c r="AD184" s="525"/>
      <c r="AE184" s="525"/>
      <c r="AF184" s="548"/>
      <c r="AJ184" s="453"/>
      <c r="AK184" s="454"/>
    </row>
    <row r="185" spans="2:37" ht="21" x14ac:dyDescent="0.55000000000000004">
      <c r="B185" s="196" t="s">
        <v>938</v>
      </c>
      <c r="C185" s="196" t="s">
        <v>938</v>
      </c>
      <c r="D185" s="249" t="s">
        <v>2222</v>
      </c>
      <c r="E185" s="40"/>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549"/>
      <c r="AJ185" s="453"/>
      <c r="AK185" s="454"/>
    </row>
    <row r="186" spans="2:37" ht="21" x14ac:dyDescent="0.55000000000000004">
      <c r="B186" s="196" t="s">
        <v>940</v>
      </c>
      <c r="C186" s="196" t="s">
        <v>940</v>
      </c>
      <c r="D186" s="249" t="s">
        <v>2223</v>
      </c>
      <c r="E186" s="40"/>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241"/>
      <c r="AF186" s="524"/>
      <c r="AJ186" s="453"/>
      <c r="AK186" s="454"/>
    </row>
    <row r="187" spans="2:37" ht="21" x14ac:dyDescent="0.55000000000000004">
      <c r="B187" s="196" t="s">
        <v>122</v>
      </c>
      <c r="C187" s="196" t="s">
        <v>122</v>
      </c>
      <c r="D187" s="197" t="s">
        <v>1049</v>
      </c>
      <c r="E187" s="40"/>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241"/>
      <c r="AF187" s="524"/>
      <c r="AJ187" s="453"/>
      <c r="AK187" s="453"/>
    </row>
    <row r="188" spans="2:37" ht="21.75" thickBot="1" x14ac:dyDescent="0.6">
      <c r="B188" s="530" t="s">
        <v>149</v>
      </c>
      <c r="C188" s="530" t="s">
        <v>149</v>
      </c>
      <c r="D188" s="531" t="s">
        <v>1050</v>
      </c>
      <c r="E188" s="40">
        <f>-(E178+E179+E180+E181+E182+E183+E184+E185+E186)*50%</f>
        <v>-4385947176824</v>
      </c>
      <c r="F188" s="550"/>
      <c r="G188" s="550"/>
      <c r="H188" s="550"/>
      <c r="I188" s="550"/>
      <c r="J188" s="550"/>
      <c r="K188" s="550"/>
      <c r="L188" s="550"/>
      <c r="M188" s="550"/>
      <c r="N188" s="550"/>
      <c r="O188" s="550"/>
      <c r="P188" s="550"/>
      <c r="Q188" s="550"/>
      <c r="R188" s="550"/>
      <c r="S188" s="550"/>
      <c r="T188" s="550"/>
      <c r="U188" s="550"/>
      <c r="V188" s="550"/>
      <c r="W188" s="550"/>
      <c r="X188" s="550"/>
      <c r="Y188" s="550"/>
      <c r="Z188" s="550"/>
      <c r="AA188" s="550"/>
      <c r="AB188" s="550"/>
      <c r="AC188" s="550"/>
      <c r="AD188" s="550"/>
      <c r="AE188" s="535"/>
      <c r="AF188" s="523">
        <f>-(AF178+AF179+AF180+AF181+AF182+AF183+AF184+AF185+AF186)*50%</f>
        <v>-4042042815942.5</v>
      </c>
      <c r="AJ188" s="453"/>
      <c r="AK188" s="453"/>
    </row>
    <row r="189" spans="2:37" ht="21.75" thickBot="1" x14ac:dyDescent="0.4">
      <c r="B189" s="537" t="s">
        <v>237</v>
      </c>
      <c r="C189" s="538" t="s">
        <v>237</v>
      </c>
      <c r="D189" s="539" t="s">
        <v>1051</v>
      </c>
      <c r="E189" s="540">
        <f>SUM(E178:E188)</f>
        <v>4385947176824</v>
      </c>
      <c r="F189" s="541"/>
      <c r="G189" s="541"/>
      <c r="H189" s="541"/>
      <c r="I189" s="541"/>
      <c r="J189" s="541"/>
      <c r="K189" s="541"/>
      <c r="L189" s="541"/>
      <c r="M189" s="541"/>
      <c r="N189" s="541"/>
      <c r="O189" s="541"/>
      <c r="P189" s="541"/>
      <c r="Q189" s="541"/>
      <c r="R189" s="541"/>
      <c r="S189" s="541"/>
      <c r="T189" s="541"/>
      <c r="U189" s="541"/>
      <c r="V189" s="541"/>
      <c r="W189" s="541"/>
      <c r="X189" s="541"/>
      <c r="Y189" s="541"/>
      <c r="Z189" s="541"/>
      <c r="AA189" s="541"/>
      <c r="AB189" s="541"/>
      <c r="AC189" s="541"/>
      <c r="AD189" s="541"/>
      <c r="AE189" s="541"/>
      <c r="AF189" s="551">
        <f>SUM(AF178:AF188)</f>
        <v>4042042815942.5</v>
      </c>
      <c r="AJ189" s="453">
        <f>SUM(AJ178:AJ188)</f>
        <v>8771894353648</v>
      </c>
      <c r="AK189" s="453">
        <f>SUM(AK178:AK188)</f>
        <v>0</v>
      </c>
    </row>
    <row r="190" spans="2:37" ht="38.25" thickBot="1" x14ac:dyDescent="0.25">
      <c r="B190" s="537" t="s">
        <v>237</v>
      </c>
      <c r="C190" s="538" t="s">
        <v>237</v>
      </c>
      <c r="D190" s="539" t="s">
        <v>2230</v>
      </c>
      <c r="E190" s="540">
        <f>E189-E188-E187</f>
        <v>8771894353648</v>
      </c>
      <c r="F190" s="541"/>
      <c r="G190" s="541"/>
      <c r="H190" s="541"/>
      <c r="I190" s="541"/>
      <c r="J190" s="541"/>
      <c r="K190" s="541"/>
      <c r="L190" s="541"/>
      <c r="M190" s="541"/>
      <c r="N190" s="541"/>
      <c r="O190" s="541"/>
      <c r="P190" s="541"/>
      <c r="Q190" s="541"/>
      <c r="R190" s="541"/>
      <c r="S190" s="541"/>
      <c r="T190" s="541"/>
      <c r="U190" s="541"/>
      <c r="V190" s="541"/>
      <c r="W190" s="541"/>
      <c r="X190" s="541"/>
      <c r="Y190" s="541"/>
      <c r="Z190" s="541"/>
      <c r="AA190" s="541"/>
      <c r="AB190" s="541"/>
      <c r="AC190" s="541"/>
      <c r="AD190" s="541"/>
      <c r="AE190" s="541"/>
      <c r="AF190" s="551">
        <f>AF189-AF188-AF187</f>
        <v>8084085631885</v>
      </c>
    </row>
    <row r="192" spans="2:37" ht="21" x14ac:dyDescent="0.55000000000000004">
      <c r="B192" s="196" t="s">
        <v>1052</v>
      </c>
      <c r="C192" s="196" t="s">
        <v>1052</v>
      </c>
      <c r="D192" s="249" t="s">
        <v>2010</v>
      </c>
      <c r="E192" s="40">
        <f>123323253467+7182944428655</f>
        <v>7306267682122</v>
      </c>
      <c r="F192" s="36"/>
      <c r="G192" s="36"/>
      <c r="H192" s="36"/>
      <c r="I192" s="36"/>
      <c r="J192" s="36"/>
      <c r="K192" s="36"/>
      <c r="L192" s="36"/>
      <c r="M192" s="36"/>
      <c r="N192" s="36"/>
      <c r="O192" s="36"/>
      <c r="P192" s="36">
        <v>550000000</v>
      </c>
      <c r="Q192" s="545">
        <f>SUM(F192:P192)</f>
        <v>550000000</v>
      </c>
      <c r="R192" s="545">
        <f t="shared" ref="R192:R193" si="59">IF(Q192&gt;S192,0,S192-Q192)</f>
        <v>7305717682122</v>
      </c>
      <c r="S192" s="545">
        <f>E192</f>
        <v>7306267682122</v>
      </c>
      <c r="T192" s="33">
        <v>0</v>
      </c>
      <c r="U192" s="33">
        <v>0</v>
      </c>
      <c r="V192" s="33">
        <v>0.94</v>
      </c>
      <c r="W192" s="33">
        <v>0.94</v>
      </c>
      <c r="X192" s="33">
        <f>1-0.12</f>
        <v>0.88</v>
      </c>
      <c r="Y192" s="33">
        <f>1-0.15</f>
        <v>0.85</v>
      </c>
      <c r="Z192" s="33">
        <f>1-0.25</f>
        <v>0.75</v>
      </c>
      <c r="AA192" s="33">
        <f>1-0.15</f>
        <v>0.85</v>
      </c>
      <c r="AB192" s="33">
        <f>1-0.25</f>
        <v>0.75</v>
      </c>
      <c r="AC192" s="33">
        <f>1-0.15</f>
        <v>0.85</v>
      </c>
      <c r="AD192" s="33">
        <f>1-0.3</f>
        <v>0.7</v>
      </c>
      <c r="AE192" s="255">
        <v>0</v>
      </c>
      <c r="AF192" s="523">
        <f>123323253467+6512994303785</f>
        <v>6636317557252</v>
      </c>
      <c r="AJ192" s="453">
        <v>7306267682122</v>
      </c>
      <c r="AK192" s="454">
        <f>AJ192-E192</f>
        <v>0</v>
      </c>
    </row>
    <row r="193" spans="2:37" ht="21" x14ac:dyDescent="0.55000000000000004">
      <c r="B193" s="196" t="s">
        <v>1053</v>
      </c>
      <c r="C193" s="196" t="s">
        <v>1053</v>
      </c>
      <c r="D193" s="249" t="s">
        <v>2009</v>
      </c>
      <c r="E193" s="40"/>
      <c r="F193" s="36"/>
      <c r="G193" s="36"/>
      <c r="H193" s="36"/>
      <c r="I193" s="36"/>
      <c r="J193" s="36">
        <v>350000000</v>
      </c>
      <c r="K193" s="36"/>
      <c r="L193" s="36"/>
      <c r="M193" s="36"/>
      <c r="N193" s="36"/>
      <c r="O193" s="36"/>
      <c r="P193" s="36"/>
      <c r="Q193" s="545">
        <f t="shared" ref="Q193" si="60">SUM(F193:P193)</f>
        <v>350000000</v>
      </c>
      <c r="R193" s="545">
        <f t="shared" si="59"/>
        <v>0</v>
      </c>
      <c r="S193" s="545">
        <f t="shared" ref="S193" si="61">E193</f>
        <v>0</v>
      </c>
      <c r="T193" s="33">
        <v>0</v>
      </c>
      <c r="U193" s="33">
        <v>0</v>
      </c>
      <c r="V193" s="33">
        <v>0.94</v>
      </c>
      <c r="W193" s="33">
        <v>0.94</v>
      </c>
      <c r="X193" s="33">
        <f t="shared" ref="X193" si="62">1-0.12</f>
        <v>0.88</v>
      </c>
      <c r="Y193" s="33">
        <f t="shared" ref="Y193" si="63">1-0.15</f>
        <v>0.85</v>
      </c>
      <c r="Z193" s="33">
        <f t="shared" ref="Z193" si="64">1-0.25</f>
        <v>0.75</v>
      </c>
      <c r="AA193" s="33">
        <f t="shared" ref="AA193" si="65">1-0.15</f>
        <v>0.85</v>
      </c>
      <c r="AB193" s="33">
        <f t="shared" ref="AB193" si="66">1-0.25</f>
        <v>0.75</v>
      </c>
      <c r="AC193" s="33">
        <f t="shared" ref="AC193" si="67">1-0.15</f>
        <v>0.85</v>
      </c>
      <c r="AD193" s="33">
        <f t="shared" ref="AD193" si="68">1-0.3</f>
        <v>0.7</v>
      </c>
      <c r="AE193" s="255">
        <f>IF(S193&gt;Q193,(Q193*0.88),S193*0.88)</f>
        <v>0</v>
      </c>
      <c r="AF193" s="523">
        <v>0</v>
      </c>
      <c r="AJ193" s="453"/>
      <c r="AK193" s="454">
        <f t="shared" ref="AK193" si="69">AJ193-(E193+E195)</f>
        <v>0</v>
      </c>
    </row>
    <row r="194" spans="2:37" ht="21" x14ac:dyDescent="0.55000000000000004">
      <c r="B194" s="196" t="s">
        <v>165</v>
      </c>
      <c r="C194" s="196" t="s">
        <v>165</v>
      </c>
      <c r="D194" s="249" t="s">
        <v>1054</v>
      </c>
      <c r="E194" s="40">
        <f>334975062435</f>
        <v>334975062435</v>
      </c>
      <c r="F194" s="546"/>
      <c r="G194" s="546"/>
      <c r="H194" s="546"/>
      <c r="I194" s="546"/>
      <c r="J194" s="546"/>
      <c r="K194" s="546"/>
      <c r="L194" s="546"/>
      <c r="M194" s="546"/>
      <c r="N194" s="546"/>
      <c r="O194" s="546"/>
      <c r="P194" s="546"/>
      <c r="Q194" s="525"/>
      <c r="R194" s="525"/>
      <c r="S194" s="547"/>
      <c r="T194" s="525"/>
      <c r="U194" s="525"/>
      <c r="V194" s="525"/>
      <c r="W194" s="525"/>
      <c r="X194" s="525"/>
      <c r="Y194" s="525"/>
      <c r="Z194" s="525"/>
      <c r="AA194" s="525"/>
      <c r="AB194" s="525"/>
      <c r="AC194" s="525"/>
      <c r="AD194" s="525"/>
      <c r="AE194" s="525"/>
      <c r="AF194" s="555">
        <f>E194</f>
        <v>334975062435</v>
      </c>
      <c r="AJ194" s="453">
        <v>334975062435</v>
      </c>
      <c r="AK194" s="454">
        <f>AJ194-E194</f>
        <v>0</v>
      </c>
    </row>
    <row r="195" spans="2:37" ht="21" x14ac:dyDescent="0.55000000000000004">
      <c r="B195" s="196" t="s">
        <v>934</v>
      </c>
      <c r="C195" s="196" t="s">
        <v>934</v>
      </c>
      <c r="D195" s="249" t="s">
        <v>2224</v>
      </c>
      <c r="E195" s="40"/>
      <c r="F195" s="546"/>
      <c r="G195" s="546"/>
      <c r="H195" s="546"/>
      <c r="I195" s="546"/>
      <c r="J195" s="546"/>
      <c r="K195" s="546"/>
      <c r="L195" s="546"/>
      <c r="M195" s="546"/>
      <c r="N195" s="546"/>
      <c r="O195" s="546"/>
      <c r="P195" s="546"/>
      <c r="Q195" s="525"/>
      <c r="R195" s="525"/>
      <c r="S195" s="547"/>
      <c r="T195" s="525"/>
      <c r="U195" s="525"/>
      <c r="V195" s="525"/>
      <c r="W195" s="525"/>
      <c r="X195" s="525"/>
      <c r="Y195" s="525"/>
      <c r="Z195" s="525"/>
      <c r="AA195" s="525"/>
      <c r="AB195" s="525"/>
      <c r="AC195" s="525"/>
      <c r="AD195" s="525"/>
      <c r="AE195" s="525"/>
      <c r="AF195" s="548"/>
      <c r="AJ195" s="453"/>
      <c r="AK195" s="454">
        <f>AJ195-E195</f>
        <v>0</v>
      </c>
    </row>
    <row r="196" spans="2:37" ht="21" x14ac:dyDescent="0.55000000000000004">
      <c r="B196" s="196" t="s">
        <v>936</v>
      </c>
      <c r="C196" s="196" t="s">
        <v>936</v>
      </c>
      <c r="D196" s="249" t="s">
        <v>2225</v>
      </c>
      <c r="E196" s="40"/>
      <c r="F196" s="546"/>
      <c r="G196" s="546"/>
      <c r="H196" s="546"/>
      <c r="I196" s="546"/>
      <c r="J196" s="546"/>
      <c r="K196" s="546"/>
      <c r="L196" s="546"/>
      <c r="M196" s="546"/>
      <c r="N196" s="546"/>
      <c r="O196" s="546"/>
      <c r="P196" s="546"/>
      <c r="Q196" s="525"/>
      <c r="R196" s="525"/>
      <c r="S196" s="547"/>
      <c r="T196" s="525"/>
      <c r="U196" s="525"/>
      <c r="V196" s="525"/>
      <c r="W196" s="525"/>
      <c r="X196" s="525"/>
      <c r="Y196" s="525"/>
      <c r="Z196" s="525"/>
      <c r="AA196" s="525"/>
      <c r="AB196" s="525"/>
      <c r="AC196" s="525"/>
      <c r="AD196" s="525"/>
      <c r="AE196" s="525"/>
      <c r="AF196" s="548"/>
      <c r="AJ196" s="453"/>
      <c r="AK196" s="454"/>
    </row>
    <row r="197" spans="2:37" ht="21" x14ac:dyDescent="0.55000000000000004">
      <c r="B197" s="196" t="s">
        <v>1055</v>
      </c>
      <c r="C197" s="196" t="s">
        <v>1055</v>
      </c>
      <c r="D197" s="249" t="s">
        <v>1056</v>
      </c>
      <c r="E197" s="40">
        <v>-345056980510</v>
      </c>
      <c r="F197" s="546"/>
      <c r="G197" s="546"/>
      <c r="H197" s="546"/>
      <c r="I197" s="546"/>
      <c r="J197" s="546"/>
      <c r="K197" s="546"/>
      <c r="L197" s="546"/>
      <c r="M197" s="546"/>
      <c r="N197" s="546"/>
      <c r="O197" s="546"/>
      <c r="P197" s="546"/>
      <c r="Q197" s="525"/>
      <c r="R197" s="525"/>
      <c r="S197" s="547"/>
      <c r="T197" s="525"/>
      <c r="U197" s="525"/>
      <c r="V197" s="525"/>
      <c r="W197" s="525"/>
      <c r="X197" s="525"/>
      <c r="Y197" s="525"/>
      <c r="Z197" s="525"/>
      <c r="AA197" s="525"/>
      <c r="AB197" s="525"/>
      <c r="AC197" s="525"/>
      <c r="AD197" s="525"/>
      <c r="AE197" s="525"/>
      <c r="AF197" s="555">
        <f>E197</f>
        <v>-345056980510</v>
      </c>
      <c r="AJ197" s="453">
        <v>-345056980510</v>
      </c>
      <c r="AK197" s="454">
        <f>AJ197-E197</f>
        <v>0</v>
      </c>
    </row>
    <row r="198" spans="2:37" ht="21" x14ac:dyDescent="0.55000000000000004">
      <c r="B198" s="196" t="s">
        <v>938</v>
      </c>
      <c r="C198" s="196" t="s">
        <v>938</v>
      </c>
      <c r="D198" s="249" t="s">
        <v>2226</v>
      </c>
      <c r="E198" s="40"/>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549"/>
      <c r="AJ198" s="453"/>
      <c r="AK198" s="454"/>
    </row>
    <row r="199" spans="2:37" ht="21" x14ac:dyDescent="0.55000000000000004">
      <c r="B199" s="196" t="s">
        <v>940</v>
      </c>
      <c r="C199" s="196" t="s">
        <v>940</v>
      </c>
      <c r="D199" s="249" t="s">
        <v>2227</v>
      </c>
      <c r="E199" s="40"/>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241"/>
      <c r="AF199" s="524"/>
      <c r="AJ199" s="453"/>
      <c r="AK199" s="454"/>
    </row>
    <row r="200" spans="2:37" ht="21" x14ac:dyDescent="0.55000000000000004">
      <c r="B200" s="196" t="s">
        <v>122</v>
      </c>
      <c r="C200" s="196" t="s">
        <v>122</v>
      </c>
      <c r="D200" s="197" t="s">
        <v>1057</v>
      </c>
      <c r="E200" s="40"/>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241"/>
      <c r="AF200" s="524"/>
      <c r="AJ200" s="453"/>
      <c r="AK200" s="453"/>
    </row>
    <row r="201" spans="2:37" ht="21.75" thickBot="1" x14ac:dyDescent="0.6">
      <c r="B201" s="530" t="s">
        <v>149</v>
      </c>
      <c r="C201" s="530" t="s">
        <v>149</v>
      </c>
      <c r="D201" s="531" t="s">
        <v>1058</v>
      </c>
      <c r="E201" s="40">
        <f>-(E192+E193+E194+E195+E196+E197+E198+E199)*50%</f>
        <v>-3648092882023.5</v>
      </c>
      <c r="F201" s="550"/>
      <c r="G201" s="550"/>
      <c r="H201" s="550"/>
      <c r="I201" s="550"/>
      <c r="J201" s="550"/>
      <c r="K201" s="550"/>
      <c r="L201" s="550"/>
      <c r="M201" s="550"/>
      <c r="N201" s="550"/>
      <c r="O201" s="550"/>
      <c r="P201" s="550"/>
      <c r="Q201" s="550"/>
      <c r="R201" s="550"/>
      <c r="S201" s="550"/>
      <c r="T201" s="550"/>
      <c r="U201" s="550"/>
      <c r="V201" s="550"/>
      <c r="W201" s="550"/>
      <c r="X201" s="550"/>
      <c r="Y201" s="550"/>
      <c r="Z201" s="550"/>
      <c r="AA201" s="550"/>
      <c r="AB201" s="550"/>
      <c r="AC201" s="550"/>
      <c r="AD201" s="550"/>
      <c r="AE201" s="535"/>
      <c r="AF201" s="523">
        <f>-(AF192+AF193+AF194+AF195+AF196+AF197+AF198+AF199)*50%</f>
        <v>-3313117819588.5</v>
      </c>
      <c r="AJ201" s="453"/>
      <c r="AK201" s="453"/>
    </row>
    <row r="202" spans="2:37" ht="21.75" thickBot="1" x14ac:dyDescent="0.4">
      <c r="B202" s="537" t="s">
        <v>237</v>
      </c>
      <c r="C202" s="538" t="s">
        <v>237</v>
      </c>
      <c r="D202" s="539" t="s">
        <v>1059</v>
      </c>
      <c r="E202" s="540">
        <f>SUM(E192:E201)</f>
        <v>3648092882023.5</v>
      </c>
      <c r="F202" s="541"/>
      <c r="G202" s="541"/>
      <c r="H202" s="541"/>
      <c r="I202" s="541"/>
      <c r="J202" s="541"/>
      <c r="K202" s="541"/>
      <c r="L202" s="541"/>
      <c r="M202" s="541"/>
      <c r="N202" s="541"/>
      <c r="O202" s="541"/>
      <c r="P202" s="541"/>
      <c r="Q202" s="541"/>
      <c r="R202" s="541"/>
      <c r="S202" s="541"/>
      <c r="T202" s="541"/>
      <c r="U202" s="541"/>
      <c r="V202" s="541"/>
      <c r="W202" s="541"/>
      <c r="X202" s="541"/>
      <c r="Y202" s="541"/>
      <c r="Z202" s="541"/>
      <c r="AA202" s="541"/>
      <c r="AB202" s="541"/>
      <c r="AC202" s="541"/>
      <c r="AD202" s="541"/>
      <c r="AE202" s="541"/>
      <c r="AF202" s="551">
        <f>SUM(AF192:AF201)</f>
        <v>3313117819588.5</v>
      </c>
      <c r="AJ202" s="453">
        <f>SUM(AJ191:AJ201)</f>
        <v>7296185764047</v>
      </c>
      <c r="AK202" s="453">
        <f>SUM(AK191:AK201)</f>
        <v>0</v>
      </c>
    </row>
    <row r="203" spans="2:37" ht="21.75" thickBot="1" x14ac:dyDescent="0.25">
      <c r="B203" s="537" t="s">
        <v>237</v>
      </c>
      <c r="C203" s="538" t="s">
        <v>237</v>
      </c>
      <c r="D203" s="539" t="s">
        <v>2231</v>
      </c>
      <c r="E203" s="540">
        <f>E202-E201-E200</f>
        <v>7296185764047</v>
      </c>
      <c r="F203" s="541"/>
      <c r="G203" s="541"/>
      <c r="H203" s="541"/>
      <c r="I203" s="541"/>
      <c r="J203" s="541"/>
      <c r="K203" s="541"/>
      <c r="L203" s="541"/>
      <c r="M203" s="541"/>
      <c r="N203" s="541"/>
      <c r="O203" s="541"/>
      <c r="P203" s="541"/>
      <c r="Q203" s="541"/>
      <c r="R203" s="541"/>
      <c r="S203" s="541"/>
      <c r="T203" s="541"/>
      <c r="U203" s="541"/>
      <c r="V203" s="541"/>
      <c r="W203" s="541"/>
      <c r="X203" s="541"/>
      <c r="Y203" s="541"/>
      <c r="Z203" s="541"/>
      <c r="AA203" s="541"/>
      <c r="AB203" s="541"/>
      <c r="AC203" s="541"/>
      <c r="AD203" s="541"/>
      <c r="AE203" s="541"/>
      <c r="AF203" s="551">
        <f>AF202-AF201-AF200</f>
        <v>6626235639177</v>
      </c>
    </row>
    <row r="205" spans="2:37" ht="21.6" customHeight="1" thickBot="1" x14ac:dyDescent="0.6">
      <c r="B205" s="196" t="s">
        <v>785</v>
      </c>
      <c r="C205" s="196" t="s">
        <v>1017</v>
      </c>
      <c r="D205" s="249" t="s">
        <v>2211</v>
      </c>
      <c r="E205" s="40"/>
      <c r="F205" s="36"/>
      <c r="G205" s="36"/>
      <c r="H205" s="36"/>
      <c r="I205" s="36"/>
      <c r="J205" s="36"/>
      <c r="K205" s="36"/>
      <c r="L205" s="36"/>
      <c r="M205" s="36"/>
      <c r="N205" s="36"/>
      <c r="O205" s="36"/>
      <c r="P205" s="36">
        <v>550000000</v>
      </c>
      <c r="Q205" s="37">
        <f>SUM(F205:P205)</f>
        <v>550000000</v>
      </c>
      <c r="R205" s="240">
        <f t="shared" ref="R205" si="70">IF(Q205&gt;S205,0,S205-Q205)</f>
        <v>0</v>
      </c>
      <c r="S205" s="240">
        <f>E205</f>
        <v>0</v>
      </c>
      <c r="T205" s="33">
        <v>0</v>
      </c>
      <c r="U205" s="33">
        <v>0</v>
      </c>
      <c r="V205" s="33">
        <v>0.94</v>
      </c>
      <c r="W205" s="33">
        <v>0.94</v>
      </c>
      <c r="X205" s="33">
        <f>1-0.12</f>
        <v>0.88</v>
      </c>
      <c r="Y205" s="33">
        <f>1-0.15</f>
        <v>0.85</v>
      </c>
      <c r="Z205" s="33">
        <f>1-0.25</f>
        <v>0.75</v>
      </c>
      <c r="AA205" s="33">
        <f>1-0.15</f>
        <v>0.85</v>
      </c>
      <c r="AB205" s="33">
        <f>1-0.25</f>
        <v>0.75</v>
      </c>
      <c r="AC205" s="33">
        <f>1-0.15</f>
        <v>0.85</v>
      </c>
      <c r="AD205" s="33">
        <f>1-0.3</f>
        <v>0.7</v>
      </c>
      <c r="AE205" s="255">
        <f>IF(S205&gt;Q205,(Q205*0.7),S205*0.7)</f>
        <v>0</v>
      </c>
      <c r="AF205" s="523">
        <f>IF(F205&gt;0,S205-F205,E205-AE205)</f>
        <v>0</v>
      </c>
      <c r="AG205" s="527">
        <v>100</v>
      </c>
      <c r="AH205" s="73">
        <f>(AF205*AG205)/100</f>
        <v>0</v>
      </c>
      <c r="AJ205" s="453">
        <v>0</v>
      </c>
      <c r="AK205" s="454">
        <f>AJ205-E205</f>
        <v>0</v>
      </c>
    </row>
    <row r="206" spans="2:37" ht="21.6" customHeight="1" x14ac:dyDescent="0.55000000000000004">
      <c r="B206" s="196" t="s">
        <v>785</v>
      </c>
      <c r="C206" s="196" t="s">
        <v>1018</v>
      </c>
      <c r="D206" s="249" t="s">
        <v>2212</v>
      </c>
      <c r="E206" s="40"/>
      <c r="F206" s="36"/>
      <c r="G206" s="36"/>
      <c r="H206" s="36"/>
      <c r="I206" s="36"/>
      <c r="J206" s="36"/>
      <c r="K206" s="36"/>
      <c r="L206" s="36"/>
      <c r="M206" s="36"/>
      <c r="N206" s="36"/>
      <c r="O206" s="36"/>
      <c r="P206" s="36"/>
      <c r="Q206" s="37"/>
      <c r="R206" s="240"/>
      <c r="S206" s="240"/>
      <c r="T206" s="33"/>
      <c r="U206" s="33"/>
      <c r="V206" s="33"/>
      <c r="W206" s="33"/>
      <c r="X206" s="33"/>
      <c r="Y206" s="33"/>
      <c r="Z206" s="33"/>
      <c r="AA206" s="33"/>
      <c r="AB206" s="33"/>
      <c r="AC206" s="33"/>
      <c r="AD206" s="33"/>
      <c r="AE206" s="255"/>
      <c r="AF206" s="523"/>
      <c r="AG206" s="522">
        <v>100</v>
      </c>
      <c r="AH206" s="117">
        <f t="shared" ref="AH206" si="71">(AF206*AG206)/100</f>
        <v>0</v>
      </c>
      <c r="AJ206" s="453"/>
      <c r="AK206" s="454">
        <f>AJ206-E206</f>
        <v>0</v>
      </c>
    </row>
    <row r="207" spans="2:37" ht="21.6" customHeight="1" x14ac:dyDescent="0.55000000000000004">
      <c r="B207" s="196" t="s">
        <v>121</v>
      </c>
      <c r="C207" s="196" t="s">
        <v>121</v>
      </c>
      <c r="D207" s="249" t="s">
        <v>2213</v>
      </c>
      <c r="E207" s="40"/>
      <c r="F207" s="36"/>
      <c r="G207" s="36"/>
      <c r="H207" s="36"/>
      <c r="I207" s="36"/>
      <c r="J207" s="36"/>
      <c r="K207" s="36"/>
      <c r="L207" s="36"/>
      <c r="M207" s="36"/>
      <c r="N207" s="36"/>
      <c r="O207" s="36"/>
      <c r="P207" s="36"/>
      <c r="Q207" s="37"/>
      <c r="R207" s="37"/>
      <c r="S207" s="240"/>
      <c r="T207" s="33"/>
      <c r="U207" s="33"/>
      <c r="V207" s="33"/>
      <c r="W207" s="33"/>
      <c r="X207" s="33"/>
      <c r="Y207" s="33"/>
      <c r="Z207" s="33"/>
      <c r="AA207" s="33"/>
      <c r="AB207" s="33"/>
      <c r="AC207" s="33"/>
      <c r="AD207" s="33"/>
      <c r="AE207" s="241"/>
      <c r="AF207" s="528"/>
      <c r="AH207" s="236"/>
      <c r="AJ207" s="453">
        <v>0</v>
      </c>
      <c r="AK207" s="454">
        <f>AJ207-E207</f>
        <v>0</v>
      </c>
    </row>
    <row r="208" spans="2:37" ht="21.6" customHeight="1" x14ac:dyDescent="0.55000000000000004">
      <c r="B208" s="196" t="s">
        <v>165</v>
      </c>
      <c r="C208" s="196" t="s">
        <v>165</v>
      </c>
      <c r="D208" s="249" t="s">
        <v>2214</v>
      </c>
      <c r="E208" s="40"/>
      <c r="F208" s="36"/>
      <c r="G208" s="36"/>
      <c r="H208" s="36"/>
      <c r="I208" s="36"/>
      <c r="J208" s="36"/>
      <c r="K208" s="36"/>
      <c r="L208" s="36"/>
      <c r="M208" s="36"/>
      <c r="N208" s="36"/>
      <c r="O208" s="36"/>
      <c r="P208" s="36"/>
      <c r="Q208" s="37"/>
      <c r="R208" s="37"/>
      <c r="S208" s="240"/>
      <c r="T208" s="33"/>
      <c r="U208" s="33"/>
      <c r="V208" s="33"/>
      <c r="W208" s="33"/>
      <c r="X208" s="33"/>
      <c r="Y208" s="33"/>
      <c r="Z208" s="33"/>
      <c r="AA208" s="33"/>
      <c r="AB208" s="33"/>
      <c r="AC208" s="33"/>
      <c r="AD208" s="33"/>
      <c r="AE208" s="241"/>
      <c r="AF208" s="524"/>
      <c r="AH208" s="236"/>
      <c r="AJ208" s="453"/>
      <c r="AK208" s="454">
        <f>AJ208-E208</f>
        <v>0</v>
      </c>
    </row>
    <row r="209" spans="2:37" ht="21.6" customHeight="1" x14ac:dyDescent="0.55000000000000004">
      <c r="B209" s="196" t="s">
        <v>934</v>
      </c>
      <c r="C209" s="196" t="s">
        <v>934</v>
      </c>
      <c r="D209" s="249" t="s">
        <v>2124</v>
      </c>
      <c r="E209" s="40"/>
      <c r="F209" s="36"/>
      <c r="G209" s="36"/>
      <c r="H209" s="36"/>
      <c r="I209" s="36"/>
      <c r="J209" s="36"/>
      <c r="K209" s="36"/>
      <c r="L209" s="36"/>
      <c r="M209" s="36"/>
      <c r="N209" s="36"/>
      <c r="O209" s="36"/>
      <c r="P209" s="36"/>
      <c r="Q209" s="37"/>
      <c r="R209" s="37"/>
      <c r="S209" s="240"/>
      <c r="T209" s="33"/>
      <c r="U209" s="33"/>
      <c r="V209" s="33"/>
      <c r="W209" s="33"/>
      <c r="X209" s="33"/>
      <c r="Y209" s="33"/>
      <c r="Z209" s="33"/>
      <c r="AA209" s="33"/>
      <c r="AB209" s="33"/>
      <c r="AC209" s="33"/>
      <c r="AD209" s="33"/>
      <c r="AE209" s="241"/>
      <c r="AF209" s="524"/>
      <c r="AH209" s="236"/>
      <c r="AJ209" s="453"/>
      <c r="AK209" s="454"/>
    </row>
    <row r="210" spans="2:37" ht="21.6" customHeight="1" x14ac:dyDescent="0.55000000000000004">
      <c r="B210" s="196" t="s">
        <v>936</v>
      </c>
      <c r="C210" s="196" t="s">
        <v>936</v>
      </c>
      <c r="D210" s="249" t="s">
        <v>2123</v>
      </c>
      <c r="E210" s="40"/>
      <c r="F210" s="36"/>
      <c r="G210" s="36"/>
      <c r="H210" s="36"/>
      <c r="I210" s="36"/>
      <c r="J210" s="36"/>
      <c r="K210" s="36"/>
      <c r="L210" s="36"/>
      <c r="M210" s="36"/>
      <c r="N210" s="36"/>
      <c r="O210" s="36"/>
      <c r="P210" s="36"/>
      <c r="Q210" s="37"/>
      <c r="R210" s="37"/>
      <c r="S210" s="240"/>
      <c r="T210" s="33"/>
      <c r="U210" s="33"/>
      <c r="V210" s="33"/>
      <c r="W210" s="33"/>
      <c r="X210" s="33"/>
      <c r="Y210" s="33"/>
      <c r="Z210" s="33"/>
      <c r="AA210" s="33"/>
      <c r="AB210" s="33"/>
      <c r="AC210" s="33"/>
      <c r="AD210" s="33"/>
      <c r="AE210" s="241"/>
      <c r="AF210" s="524"/>
      <c r="AH210" s="236"/>
      <c r="AJ210" s="453"/>
      <c r="AK210" s="454"/>
    </row>
    <row r="211" spans="2:37" ht="21.6" customHeight="1" x14ac:dyDescent="0.55000000000000004">
      <c r="B211" s="196" t="s">
        <v>938</v>
      </c>
      <c r="C211" s="196" t="s">
        <v>938</v>
      </c>
      <c r="D211" s="249" t="s">
        <v>2125</v>
      </c>
      <c r="E211" s="40"/>
      <c r="F211" s="36"/>
      <c r="G211" s="36"/>
      <c r="H211" s="36"/>
      <c r="I211" s="36"/>
      <c r="J211" s="36"/>
      <c r="K211" s="36"/>
      <c r="L211" s="36"/>
      <c r="M211" s="36"/>
      <c r="N211" s="36"/>
      <c r="O211" s="36"/>
      <c r="P211" s="36"/>
      <c r="Q211" s="37"/>
      <c r="R211" s="37"/>
      <c r="S211" s="240"/>
      <c r="T211" s="33"/>
      <c r="U211" s="33"/>
      <c r="V211" s="33"/>
      <c r="W211" s="33"/>
      <c r="X211" s="33"/>
      <c r="Y211" s="33"/>
      <c r="Z211" s="33"/>
      <c r="AA211" s="33"/>
      <c r="AB211" s="33"/>
      <c r="AC211" s="33"/>
      <c r="AD211" s="33"/>
      <c r="AE211" s="241"/>
      <c r="AF211" s="524"/>
      <c r="AH211" s="236"/>
      <c r="AJ211" s="453"/>
      <c r="AK211" s="454"/>
    </row>
    <row r="212" spans="2:37" ht="21.6" customHeight="1" x14ac:dyDescent="0.55000000000000004">
      <c r="B212" s="196" t="s">
        <v>940</v>
      </c>
      <c r="C212" s="196" t="s">
        <v>940</v>
      </c>
      <c r="D212" s="249" t="s">
        <v>2119</v>
      </c>
      <c r="E212" s="40"/>
      <c r="F212" s="36"/>
      <c r="G212" s="36"/>
      <c r="H212" s="36"/>
      <c r="I212" s="36"/>
      <c r="J212" s="36"/>
      <c r="K212" s="36"/>
      <c r="L212" s="36"/>
      <c r="M212" s="36"/>
      <c r="N212" s="36"/>
      <c r="O212" s="36"/>
      <c r="P212" s="36"/>
      <c r="Q212" s="37"/>
      <c r="R212" s="37"/>
      <c r="S212" s="240"/>
      <c r="T212" s="33"/>
      <c r="U212" s="33"/>
      <c r="V212" s="33"/>
      <c r="W212" s="33"/>
      <c r="X212" s="33"/>
      <c r="Y212" s="33"/>
      <c r="Z212" s="33"/>
      <c r="AA212" s="33"/>
      <c r="AB212" s="33"/>
      <c r="AC212" s="33"/>
      <c r="AD212" s="33"/>
      <c r="AE212" s="241"/>
      <c r="AF212" s="524"/>
      <c r="AH212" s="236"/>
      <c r="AJ212" s="453"/>
      <c r="AK212" s="454"/>
    </row>
    <row r="213" spans="2:37" ht="21.6" customHeight="1" x14ac:dyDescent="0.55000000000000004">
      <c r="B213" s="196" t="s">
        <v>122</v>
      </c>
      <c r="C213" s="196" t="s">
        <v>122</v>
      </c>
      <c r="D213" s="197" t="s">
        <v>2215</v>
      </c>
      <c r="E213" s="40"/>
      <c r="F213" s="36"/>
      <c r="G213" s="36"/>
      <c r="H213" s="36"/>
      <c r="I213" s="36"/>
      <c r="J213" s="36"/>
      <c r="K213" s="36"/>
      <c r="L213" s="36"/>
      <c r="M213" s="36"/>
      <c r="N213" s="36"/>
      <c r="O213" s="36"/>
      <c r="P213" s="36"/>
      <c r="Q213" s="37"/>
      <c r="R213" s="37"/>
      <c r="S213" s="240"/>
      <c r="T213" s="33"/>
      <c r="U213" s="33"/>
      <c r="V213" s="33"/>
      <c r="W213" s="33"/>
      <c r="X213" s="33"/>
      <c r="Y213" s="33"/>
      <c r="Z213" s="33"/>
      <c r="AA213" s="33"/>
      <c r="AB213" s="33"/>
      <c r="AC213" s="33"/>
      <c r="AD213" s="33"/>
      <c r="AE213" s="241"/>
      <c r="AF213" s="524"/>
      <c r="AH213" s="236"/>
      <c r="AJ213" s="453"/>
      <c r="AK213" s="453"/>
    </row>
    <row r="214" spans="2:37" ht="21.6" customHeight="1" thickBot="1" x14ac:dyDescent="0.6">
      <c r="B214" s="196" t="s">
        <v>149</v>
      </c>
      <c r="C214" s="196" t="s">
        <v>149</v>
      </c>
      <c r="D214" s="197" t="s">
        <v>2216</v>
      </c>
      <c r="E214" s="40">
        <f>-(E205+E206+E207+E208+E209+E210+E211+E212)*50%</f>
        <v>0</v>
      </c>
      <c r="F214" s="36"/>
      <c r="G214" s="36"/>
      <c r="H214" s="36"/>
      <c r="I214" s="36"/>
      <c r="J214" s="36"/>
      <c r="K214" s="36"/>
      <c r="L214" s="36"/>
      <c r="M214" s="36"/>
      <c r="N214" s="36"/>
      <c r="O214" s="36"/>
      <c r="P214" s="36"/>
      <c r="Q214" s="37"/>
      <c r="R214" s="37"/>
      <c r="S214" s="37"/>
      <c r="T214" s="525"/>
      <c r="U214" s="525"/>
      <c r="V214" s="525"/>
      <c r="W214" s="525"/>
      <c r="X214" s="525"/>
      <c r="Y214" s="525"/>
      <c r="Z214" s="525"/>
      <c r="AA214" s="525"/>
      <c r="AB214" s="525"/>
      <c r="AC214" s="525"/>
      <c r="AD214" s="525"/>
      <c r="AE214" s="526"/>
      <c r="AF214" s="536">
        <f>-(AF205+AF206+AF207+AF208+AF209+AF210+AF211+AF212)*50%</f>
        <v>0</v>
      </c>
      <c r="AH214" s="237"/>
      <c r="AJ214" s="453"/>
      <c r="AK214" s="453"/>
    </row>
    <row r="215" spans="2:37" ht="35.450000000000003" customHeight="1" thickBot="1" x14ac:dyDescent="0.4">
      <c r="B215" s="537" t="s">
        <v>237</v>
      </c>
      <c r="C215" s="538" t="s">
        <v>237</v>
      </c>
      <c r="D215" s="539" t="s">
        <v>1061</v>
      </c>
      <c r="E215" s="540">
        <f>SUM(E205:E214)</f>
        <v>0</v>
      </c>
      <c r="F215" s="541"/>
      <c r="G215" s="541"/>
      <c r="H215" s="541"/>
      <c r="I215" s="541"/>
      <c r="J215" s="541"/>
      <c r="K215" s="541"/>
      <c r="L215" s="541"/>
      <c r="M215" s="541"/>
      <c r="N215" s="541"/>
      <c r="O215" s="541"/>
      <c r="P215" s="541"/>
      <c r="Q215" s="541"/>
      <c r="R215" s="541"/>
      <c r="S215" s="541"/>
      <c r="T215" s="541"/>
      <c r="U215" s="541"/>
      <c r="V215" s="541"/>
      <c r="W215" s="541"/>
      <c r="X215" s="541"/>
      <c r="Y215" s="541"/>
      <c r="Z215" s="541"/>
      <c r="AA215" s="541"/>
      <c r="AB215" s="541"/>
      <c r="AC215" s="541"/>
      <c r="AD215" s="541"/>
      <c r="AE215" s="541"/>
      <c r="AF215" s="544">
        <f>SUM(AF205:AF214)</f>
        <v>0</v>
      </c>
      <c r="AH215" s="117">
        <f>SUM(AH205:AH214)</f>
        <v>0</v>
      </c>
      <c r="AJ215" s="453">
        <f>SUM(AJ205:AJ214)</f>
        <v>0</v>
      </c>
      <c r="AK215" s="453">
        <f>SUM(AK205:AK214)</f>
        <v>0</v>
      </c>
    </row>
    <row r="216" spans="2:37" ht="38.25" thickBot="1" x14ac:dyDescent="0.25">
      <c r="B216" s="537" t="s">
        <v>237</v>
      </c>
      <c r="C216" s="538" t="s">
        <v>237</v>
      </c>
      <c r="D216" s="539" t="s">
        <v>2217</v>
      </c>
      <c r="E216" s="540">
        <f>E215-E214-E213</f>
        <v>0</v>
      </c>
      <c r="F216" s="541"/>
      <c r="G216" s="541"/>
      <c r="H216" s="541"/>
      <c r="I216" s="541"/>
      <c r="J216" s="541"/>
      <c r="K216" s="541"/>
      <c r="L216" s="541"/>
      <c r="M216" s="541"/>
      <c r="N216" s="541"/>
      <c r="O216" s="541"/>
      <c r="P216" s="541"/>
      <c r="Q216" s="541"/>
      <c r="R216" s="541"/>
      <c r="S216" s="541"/>
      <c r="T216" s="541"/>
      <c r="U216" s="541"/>
      <c r="V216" s="541"/>
      <c r="W216" s="541"/>
      <c r="X216" s="541"/>
      <c r="Y216" s="541"/>
      <c r="Z216" s="541"/>
      <c r="AA216" s="541"/>
      <c r="AB216" s="541"/>
      <c r="AC216" s="541"/>
      <c r="AD216" s="541"/>
      <c r="AE216" s="541"/>
      <c r="AF216" s="544">
        <f>AF215-AF214-AF213</f>
        <v>0</v>
      </c>
    </row>
    <row r="218" spans="2:37" ht="21.6" customHeight="1" thickBot="1" x14ac:dyDescent="0.6">
      <c r="B218" s="196"/>
      <c r="C218" s="196"/>
      <c r="D218" s="249" t="s">
        <v>1060</v>
      </c>
      <c r="E218" s="40"/>
      <c r="F218" s="36"/>
      <c r="G218" s="36"/>
      <c r="H218" s="36"/>
      <c r="I218" s="36"/>
      <c r="J218" s="36"/>
      <c r="K218" s="36"/>
      <c r="L218" s="36"/>
      <c r="M218" s="36"/>
      <c r="N218" s="36"/>
      <c r="O218" s="36"/>
      <c r="P218" s="36"/>
      <c r="Q218" s="37"/>
      <c r="R218" s="37"/>
      <c r="S218" s="240"/>
      <c r="T218" s="33"/>
      <c r="U218" s="33"/>
      <c r="V218" s="33"/>
      <c r="W218" s="33"/>
      <c r="X218" s="33"/>
      <c r="Y218" s="33"/>
      <c r="Z218" s="33"/>
      <c r="AA218" s="33"/>
      <c r="AB218" s="33"/>
      <c r="AC218" s="33"/>
      <c r="AD218" s="33"/>
      <c r="AE218" s="255"/>
      <c r="AF218" s="523"/>
      <c r="AJ218" s="453">
        <v>0</v>
      </c>
      <c r="AK218" s="454">
        <f>AJ218-E218</f>
        <v>0</v>
      </c>
    </row>
    <row r="219" spans="2:37" ht="35.450000000000003" customHeight="1" thickBot="1" x14ac:dyDescent="0.4">
      <c r="B219" s="537" t="s">
        <v>237</v>
      </c>
      <c r="C219" s="538" t="s">
        <v>237</v>
      </c>
      <c r="D219" s="539" t="s">
        <v>2218</v>
      </c>
      <c r="E219" s="540">
        <f>SUM(E218)</f>
        <v>0</v>
      </c>
      <c r="F219" s="541"/>
      <c r="G219" s="541"/>
      <c r="H219" s="541"/>
      <c r="I219" s="541"/>
      <c r="J219" s="541"/>
      <c r="K219" s="541"/>
      <c r="L219" s="541"/>
      <c r="M219" s="541"/>
      <c r="N219" s="541"/>
      <c r="O219" s="541"/>
      <c r="P219" s="541"/>
      <c r="Q219" s="541"/>
      <c r="R219" s="541"/>
      <c r="S219" s="541"/>
      <c r="T219" s="541"/>
      <c r="U219" s="541"/>
      <c r="V219" s="541"/>
      <c r="W219" s="541"/>
      <c r="X219" s="541"/>
      <c r="Y219" s="541"/>
      <c r="Z219" s="541"/>
      <c r="AA219" s="541"/>
      <c r="AB219" s="541"/>
      <c r="AC219" s="541"/>
      <c r="AD219" s="541"/>
      <c r="AE219" s="541"/>
      <c r="AF219" s="542">
        <f>SUM(AF218)</f>
        <v>0</v>
      </c>
      <c r="AJ219" s="453">
        <f>SUM(AJ218)</f>
        <v>0</v>
      </c>
      <c r="AK219" s="453">
        <f>SUM(AK218)</f>
        <v>0</v>
      </c>
    </row>
    <row r="220" spans="2:37" ht="21.75" thickBot="1" x14ac:dyDescent="0.25">
      <c r="B220" s="537" t="s">
        <v>237</v>
      </c>
      <c r="C220" s="538" t="s">
        <v>237</v>
      </c>
      <c r="D220" s="539" t="s">
        <v>2219</v>
      </c>
      <c r="E220" s="540">
        <f>E219</f>
        <v>0</v>
      </c>
      <c r="F220" s="541"/>
      <c r="G220" s="541"/>
      <c r="H220" s="541"/>
      <c r="I220" s="541"/>
      <c r="J220" s="541"/>
      <c r="K220" s="541"/>
      <c r="L220" s="541"/>
      <c r="M220" s="541"/>
      <c r="N220" s="541"/>
      <c r="O220" s="541"/>
      <c r="P220" s="541"/>
      <c r="Q220" s="541"/>
      <c r="R220" s="541"/>
      <c r="S220" s="541"/>
      <c r="T220" s="541"/>
      <c r="U220" s="541"/>
      <c r="V220" s="541"/>
      <c r="W220" s="541"/>
      <c r="X220" s="541"/>
      <c r="Y220" s="541"/>
      <c r="Z220" s="541"/>
      <c r="AA220" s="541"/>
      <c r="AB220" s="541"/>
      <c r="AC220" s="541"/>
      <c r="AD220" s="541"/>
      <c r="AE220" s="541"/>
      <c r="AF220" s="542">
        <f>AF219</f>
        <v>0</v>
      </c>
    </row>
    <row r="221" spans="2:37" ht="13.5" thickBot="1" x14ac:dyDescent="0.25"/>
    <row r="222" spans="2:37" ht="24.75" x14ac:dyDescent="0.6">
      <c r="D222" s="472" t="s">
        <v>2234</v>
      </c>
      <c r="E222" s="459">
        <f>E25+E40+E53+E66+E79+E94+E107+E120+E133+E148+E164+E175+E189+E202+E215+E219</f>
        <v>54469734913961.625</v>
      </c>
      <c r="F222" s="492"/>
      <c r="G222" s="492">
        <f>G157+G176+G217</f>
        <v>0</v>
      </c>
      <c r="H222" s="493"/>
      <c r="I222" s="493"/>
      <c r="J222" s="493"/>
      <c r="K222" s="493"/>
      <c r="L222" s="493"/>
      <c r="M222" s="493"/>
      <c r="N222" s="493"/>
      <c r="O222" s="493"/>
      <c r="P222" s="493"/>
      <c r="Q222" s="493"/>
      <c r="R222" s="493"/>
      <c r="S222" s="493"/>
      <c r="T222" s="493"/>
      <c r="U222" s="493"/>
      <c r="V222" s="493"/>
      <c r="W222" s="493"/>
      <c r="X222" s="493"/>
      <c r="Y222" s="493"/>
      <c r="Z222" s="493"/>
      <c r="AA222" s="493"/>
      <c r="AB222" s="493"/>
      <c r="AC222" s="493"/>
      <c r="AD222" s="493"/>
      <c r="AE222" s="460"/>
      <c r="AF222" s="552">
        <f>AF25+AF40+AF53+AF66+AF79+AF94+AF107+AF120+AF133+AF148+AF164+AF175+AF189+AF202+AF215+AF219</f>
        <v>53790855490644.977</v>
      </c>
      <c r="AG222" s="518"/>
      <c r="AH222" s="491">
        <f>AH157+AH176+AH217</f>
        <v>0</v>
      </c>
      <c r="AJ222" s="453" t="s">
        <v>2126</v>
      </c>
      <c r="AK222" s="453" t="s">
        <v>2127</v>
      </c>
    </row>
    <row r="223" spans="2:37" ht="24.75" x14ac:dyDescent="0.6">
      <c r="D223" s="476" t="s">
        <v>2235</v>
      </c>
      <c r="E223" s="457">
        <f>E26+E41+E54+E67+E80+E95+E108+E121+E134+E149+E165+E176+E190+E203+E216+E220</f>
        <v>108939469827923.25</v>
      </c>
      <c r="F223" s="490"/>
      <c r="G223" s="490"/>
      <c r="H223" s="3"/>
      <c r="I223" s="3"/>
      <c r="J223" s="3"/>
      <c r="K223" s="3"/>
      <c r="L223" s="3"/>
      <c r="M223" s="3"/>
      <c r="N223" s="3"/>
      <c r="O223" s="3"/>
      <c r="P223" s="3"/>
      <c r="Q223" s="3"/>
      <c r="R223" s="3"/>
      <c r="S223" s="3"/>
      <c r="T223" s="3"/>
      <c r="U223" s="3"/>
      <c r="V223" s="3"/>
      <c r="W223" s="3"/>
      <c r="X223" s="3"/>
      <c r="Y223" s="3"/>
      <c r="Z223" s="3"/>
      <c r="AA223" s="3"/>
      <c r="AB223" s="3"/>
      <c r="AC223" s="3"/>
      <c r="AD223" s="3"/>
      <c r="AE223" s="456"/>
      <c r="AF223" s="553">
        <f>AF26+AF41+AF54+AF67+AF80+AF95+AF108+AF121+AF134+AF149+AF165+AF176+AF190+AF203+AF216+AF220</f>
        <v>107581710981289.95</v>
      </c>
      <c r="AG223" s="518"/>
      <c r="AH223" s="491"/>
      <c r="AJ223" s="453">
        <v>114728180250101</v>
      </c>
      <c r="AK223" s="453">
        <f>AJ223-E223</f>
        <v>5788710422177.75</v>
      </c>
    </row>
    <row r="224" spans="2:37" ht="24.75" x14ac:dyDescent="0.6">
      <c r="D224" s="476" t="s">
        <v>1851</v>
      </c>
      <c r="E224" s="457">
        <f>E17+E32+E45+E58+E71+E86+E99+E112+E125+E140+E156+E168+E181+E207</f>
        <v>16103236517999</v>
      </c>
      <c r="F224" s="456"/>
      <c r="G224" s="456"/>
      <c r="H224" s="456"/>
      <c r="I224" s="456"/>
      <c r="J224" s="456"/>
      <c r="K224" s="456"/>
      <c r="L224" s="456"/>
      <c r="M224" s="456"/>
      <c r="N224" s="456"/>
      <c r="O224" s="456"/>
      <c r="P224" s="456"/>
      <c r="Q224" s="456"/>
      <c r="R224" s="456"/>
      <c r="S224" s="456"/>
      <c r="T224" s="456"/>
      <c r="U224" s="456"/>
      <c r="V224" s="456"/>
      <c r="W224" s="456"/>
      <c r="X224" s="456"/>
      <c r="Y224" s="456"/>
      <c r="Z224" s="456"/>
      <c r="AA224" s="456"/>
      <c r="AB224" s="456"/>
      <c r="AC224" s="456"/>
      <c r="AD224" s="456"/>
      <c r="AE224" s="456"/>
      <c r="AF224" s="553">
        <f>AF17+AF32+AF45+AF58+AF71+AF86+AF99+AF112+AF125+AF140+AF156+AF168+AF181+AF207</f>
        <v>16103236517999</v>
      </c>
      <c r="AG224" s="518"/>
      <c r="AH224" s="486"/>
    </row>
    <row r="225" spans="4:34" ht="24.75" x14ac:dyDescent="0.6">
      <c r="D225" s="476" t="s">
        <v>1852</v>
      </c>
      <c r="E225" s="457">
        <f>E18+E33+E46+E59+E72+E87+E100+E113+E126+E141+E157+E169+E182+E194+E208</f>
        <v>1085414791881</v>
      </c>
      <c r="F225" s="456"/>
      <c r="G225" s="456"/>
      <c r="H225" s="456"/>
      <c r="I225" s="456"/>
      <c r="J225" s="456"/>
      <c r="K225" s="456"/>
      <c r="L225" s="456"/>
      <c r="M225" s="456"/>
      <c r="N225" s="456"/>
      <c r="O225" s="456"/>
      <c r="P225" s="456"/>
      <c r="Q225" s="456"/>
      <c r="R225" s="456"/>
      <c r="S225" s="456"/>
      <c r="T225" s="456"/>
      <c r="U225" s="456"/>
      <c r="V225" s="456"/>
      <c r="W225" s="456"/>
      <c r="X225" s="456"/>
      <c r="Y225" s="456"/>
      <c r="Z225" s="456"/>
      <c r="AA225" s="456"/>
      <c r="AB225" s="456"/>
      <c r="AC225" s="456"/>
      <c r="AD225" s="456"/>
      <c r="AE225" s="456"/>
      <c r="AF225" s="553">
        <f>AF18+AF33+AF46+AF59+AF72+AF87+AF100+AF113+AF126+AF141+AF157+AF169+AF182+AF194+AF208</f>
        <v>1085414791881</v>
      </c>
      <c r="AG225" s="518"/>
      <c r="AH225" s="486"/>
    </row>
    <row r="226" spans="4:34" ht="24.75" x14ac:dyDescent="0.6">
      <c r="D226" s="476" t="s">
        <v>2128</v>
      </c>
      <c r="E226" s="457">
        <f>E19+E20+E21+E34+E35+E36+E37+E47+E48+E49+E50+E60+E61+E62+E63+E73+E74+E75+E76+E88+E89+E90+E91+E101+E102+E103+E104+E114+E115+E116+E117+E127+E128+E129+E130+E142+E143+E144+E145+E158+E159+E160+E161+E170+E171+E172+E183+E184+E185+E186+E195+E196+E198+E199+E209+E210+E211+E212</f>
        <v>-9400283404640.748</v>
      </c>
      <c r="F226" s="456"/>
      <c r="G226" s="456"/>
      <c r="H226" s="456"/>
      <c r="I226" s="456"/>
      <c r="J226" s="456"/>
      <c r="K226" s="456"/>
      <c r="L226" s="456"/>
      <c r="M226" s="456"/>
      <c r="N226" s="456"/>
      <c r="O226" s="456"/>
      <c r="P226" s="456"/>
      <c r="Q226" s="456"/>
      <c r="R226" s="456"/>
      <c r="S226" s="456"/>
      <c r="T226" s="456"/>
      <c r="U226" s="456"/>
      <c r="V226" s="456"/>
      <c r="W226" s="456"/>
      <c r="X226" s="456"/>
      <c r="Y226" s="456"/>
      <c r="Z226" s="456"/>
      <c r="AA226" s="456"/>
      <c r="AB226" s="456"/>
      <c r="AC226" s="456"/>
      <c r="AD226" s="456"/>
      <c r="AE226" s="456"/>
      <c r="AF226" s="553">
        <f>AF19+AF20+AF21+AF34+AF35+AF36+AF37+AF47+AF48+AF49+AF50+AF60+AF61+AF62+AF63+AF73+AF74+AF75+AF76+AF88+AF89+AF90+AF91+AF101+AF102+AF103+AF104+AF114+AF115+AF116+AF117+AF127+AF128+AF129+AF130+AF142+AF143+AF144+AF145+AF158+AF159+AF160+AF161+AF170+AF171+AF172+AF183+AF184+AF185+AF186+AF195+AF196+AF197+AF198+AF199+AF209+AF210+AF211+AF212</f>
        <v>-9745340385150.748</v>
      </c>
      <c r="AG226" s="518"/>
      <c r="AH226" s="486"/>
    </row>
    <row r="227" spans="4:34" ht="24.75" x14ac:dyDescent="0.6">
      <c r="D227" s="476" t="s">
        <v>1056</v>
      </c>
      <c r="E227" s="457">
        <f>E197</f>
        <v>-345056980510</v>
      </c>
      <c r="F227" s="456"/>
      <c r="G227" s="456"/>
      <c r="H227" s="456"/>
      <c r="I227" s="456"/>
      <c r="J227" s="456"/>
      <c r="K227" s="456"/>
      <c r="L227" s="456"/>
      <c r="M227" s="456"/>
      <c r="N227" s="456"/>
      <c r="O227" s="456"/>
      <c r="P227" s="456"/>
      <c r="Q227" s="456"/>
      <c r="R227" s="456"/>
      <c r="S227" s="456"/>
      <c r="T227" s="456"/>
      <c r="U227" s="456"/>
      <c r="V227" s="456"/>
      <c r="W227" s="456"/>
      <c r="X227" s="456"/>
      <c r="Y227" s="456"/>
      <c r="Z227" s="456"/>
      <c r="AA227" s="456"/>
      <c r="AB227" s="456"/>
      <c r="AC227" s="456"/>
      <c r="AD227" s="456"/>
      <c r="AE227" s="456"/>
      <c r="AF227" s="553"/>
      <c r="AG227" s="518"/>
      <c r="AH227" s="486"/>
    </row>
    <row r="228" spans="4:34" ht="24.75" x14ac:dyDescent="0.6">
      <c r="D228" s="476" t="s">
        <v>1847</v>
      </c>
      <c r="E228" s="457">
        <f>E23+E38+E51+E64+E77+E92+E105+E118+E131+E146+E162+E173+E187+E200+E213</f>
        <v>0</v>
      </c>
      <c r="F228" s="456"/>
      <c r="G228" s="456"/>
      <c r="H228" s="456"/>
      <c r="I228" s="456"/>
      <c r="J228" s="456"/>
      <c r="K228" s="456"/>
      <c r="L228" s="456"/>
      <c r="M228" s="456"/>
      <c r="N228" s="456"/>
      <c r="O228" s="456"/>
      <c r="P228" s="456"/>
      <c r="Q228" s="456"/>
      <c r="R228" s="456"/>
      <c r="S228" s="456"/>
      <c r="T228" s="456"/>
      <c r="U228" s="456"/>
      <c r="V228" s="456"/>
      <c r="W228" s="456"/>
      <c r="X228" s="456"/>
      <c r="Y228" s="456"/>
      <c r="Z228" s="456"/>
      <c r="AA228" s="456"/>
      <c r="AB228" s="456"/>
      <c r="AC228" s="456"/>
      <c r="AD228" s="456"/>
      <c r="AE228" s="456"/>
      <c r="AF228" s="553">
        <f>AF23+AF38+AF51+AF64+AF77+AF92+AF105+AF118+AF131+AF146+AF162+AF173+AF187+AF200+AF213</f>
        <v>0</v>
      </c>
      <c r="AG228" s="518"/>
      <c r="AH228" s="486"/>
    </row>
    <row r="229" spans="4:34" ht="25.5" thickBot="1" x14ac:dyDescent="0.65">
      <c r="D229" s="478" t="s">
        <v>2012</v>
      </c>
      <c r="E229" s="465">
        <f>E24+E39+E52+E65+E78+E93+E106+E119+E132+E147+E163+E174+E188+E201+E214</f>
        <v>-54469734913961.625</v>
      </c>
      <c r="F229" s="466"/>
      <c r="G229" s="466"/>
      <c r="H229" s="466"/>
      <c r="I229" s="466"/>
      <c r="J229" s="466"/>
      <c r="K229" s="466"/>
      <c r="L229" s="466"/>
      <c r="M229" s="466"/>
      <c r="N229" s="466"/>
      <c r="O229" s="466"/>
      <c r="P229" s="466"/>
      <c r="Q229" s="466"/>
      <c r="R229" s="466"/>
      <c r="S229" s="466"/>
      <c r="T229" s="466"/>
      <c r="U229" s="466"/>
      <c r="V229" s="466"/>
      <c r="W229" s="466"/>
      <c r="X229" s="466"/>
      <c r="Y229" s="466"/>
      <c r="Z229" s="466"/>
      <c r="AA229" s="466"/>
      <c r="AB229" s="466"/>
      <c r="AC229" s="466"/>
      <c r="AD229" s="466"/>
      <c r="AE229" s="466"/>
      <c r="AF229" s="554">
        <f>AF24+AF39+AF52+AF65+AF78+AF93+AF106+AF119+AF132+AF147+AF163+AF174+AF188+AF201+AF214</f>
        <v>-53790855490644.977</v>
      </c>
    </row>
    <row r="232" spans="4:34" ht="13.5" thickBot="1" x14ac:dyDescent="0.25">
      <c r="AE232" t="s">
        <v>2237</v>
      </c>
      <c r="AF232" t="s">
        <v>2236</v>
      </c>
    </row>
    <row r="233" spans="4:34" ht="19.5" thickBot="1" x14ac:dyDescent="0.5">
      <c r="D233" s="765" t="s">
        <v>2241</v>
      </c>
      <c r="E233" s="766"/>
      <c r="AE233" s="552">
        <v>6106552064874575</v>
      </c>
      <c r="AF233" s="552">
        <v>46338815851035.852</v>
      </c>
    </row>
    <row r="234" spans="4:34" ht="19.5" thickBot="1" x14ac:dyDescent="0.5">
      <c r="D234" s="765" t="s">
        <v>2242</v>
      </c>
      <c r="E234" s="766"/>
      <c r="AE234" s="556"/>
      <c r="AF234" s="556">
        <v>24744646845561.406</v>
      </c>
    </row>
    <row r="235" spans="4:34" ht="25.5" thickBot="1" x14ac:dyDescent="0.65">
      <c r="D235" s="765" t="s">
        <v>1847</v>
      </c>
      <c r="E235" s="766"/>
      <c r="F235" s="456"/>
      <c r="G235" s="456"/>
      <c r="H235" s="456"/>
      <c r="I235" s="456"/>
      <c r="J235" s="456"/>
      <c r="K235" s="456"/>
      <c r="L235" s="456"/>
      <c r="M235" s="456"/>
      <c r="N235" s="456"/>
      <c r="O235" s="456"/>
      <c r="P235" s="456"/>
      <c r="Q235" s="456"/>
      <c r="R235" s="456"/>
      <c r="S235" s="456"/>
      <c r="T235" s="456"/>
      <c r="U235" s="456"/>
      <c r="V235" s="456"/>
      <c r="W235" s="456"/>
      <c r="X235" s="456"/>
      <c r="Y235" s="456"/>
      <c r="Z235" s="456"/>
      <c r="AA235" s="456"/>
      <c r="AB235" s="456"/>
      <c r="AC235" s="456"/>
      <c r="AD235" s="456"/>
      <c r="AE235" s="456"/>
      <c r="AF235" s="553">
        <f>-294778969476.777</f>
        <v>-294778969476.77698</v>
      </c>
    </row>
    <row r="236" spans="4:34" ht="25.5" thickBot="1" x14ac:dyDescent="0.65">
      <c r="D236" s="765" t="s">
        <v>2012</v>
      </c>
      <c r="E236" s="766"/>
      <c r="F236" s="466"/>
      <c r="G236" s="466"/>
      <c r="H236" s="466"/>
      <c r="I236" s="466"/>
      <c r="J236" s="466"/>
      <c r="K236" s="466"/>
      <c r="L236" s="466"/>
      <c r="M236" s="466"/>
      <c r="N236" s="466"/>
      <c r="O236" s="466"/>
      <c r="P236" s="466"/>
      <c r="Q236" s="466"/>
      <c r="R236" s="466"/>
      <c r="S236" s="466"/>
      <c r="T236" s="466"/>
      <c r="U236" s="466"/>
      <c r="V236" s="466"/>
      <c r="W236" s="466"/>
      <c r="X236" s="466"/>
      <c r="Y236" s="466"/>
      <c r="Z236" s="466"/>
      <c r="AA236" s="466"/>
      <c r="AB236" s="466"/>
      <c r="AC236" s="466"/>
      <c r="AD236" s="466"/>
      <c r="AE236" s="466"/>
      <c r="AF236" s="553">
        <f>-(AF233+AF234)*93%+323756466000+97125</f>
        <v>-65783863744710.445</v>
      </c>
    </row>
  </sheetData>
  <mergeCells count="41">
    <mergeCell ref="D236:E236"/>
    <mergeCell ref="D233:E233"/>
    <mergeCell ref="D234:E234"/>
    <mergeCell ref="D235:E235"/>
    <mergeCell ref="Z8:Z10"/>
    <mergeCell ref="U8:U10"/>
    <mergeCell ref="V8:V10"/>
    <mergeCell ref="W8:W10"/>
    <mergeCell ref="X8:X10"/>
    <mergeCell ref="AA8:AA10"/>
    <mergeCell ref="AB8:AB10"/>
    <mergeCell ref="AC8:AC10"/>
    <mergeCell ref="AD8:AD10"/>
    <mergeCell ref="I8:I10"/>
    <mergeCell ref="J8:J10"/>
    <mergeCell ref="K8:K10"/>
    <mergeCell ref="L8:L10"/>
    <mergeCell ref="Y8:Y10"/>
    <mergeCell ref="M8:M10"/>
    <mergeCell ref="N8:N10"/>
    <mergeCell ref="O8:O10"/>
    <mergeCell ref="P8:P10"/>
    <mergeCell ref="Q8:Q10"/>
    <mergeCell ref="R8:R10"/>
    <mergeCell ref="T8:T10"/>
    <mergeCell ref="C6:E6"/>
    <mergeCell ref="F6:AH6"/>
    <mergeCell ref="B7:B10"/>
    <mergeCell ref="C7:C10"/>
    <mergeCell ref="D7:D10"/>
    <mergeCell ref="E7:E10"/>
    <mergeCell ref="F7:Q7"/>
    <mergeCell ref="S7:S10"/>
    <mergeCell ref="T7:AD7"/>
    <mergeCell ref="AE7:AE10"/>
    <mergeCell ref="AF7:AF10"/>
    <mergeCell ref="AG7:AG10"/>
    <mergeCell ref="AH7:AH10"/>
    <mergeCell ref="F8:F10"/>
    <mergeCell ref="G8:G10"/>
    <mergeCell ref="H8:H10"/>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AP1894"/>
  <sheetViews>
    <sheetView rightToLeft="1" topLeftCell="V582" workbookViewId="0">
      <selection activeCell="AI586" sqref="AI586"/>
    </sheetView>
  </sheetViews>
  <sheetFormatPr defaultRowHeight="12.75" x14ac:dyDescent="0.2"/>
  <cols>
    <col min="4" max="4" width="7.140625" customWidth="1"/>
    <col min="5" max="5" width="58.5703125" customWidth="1"/>
    <col min="6" max="9" width="22.28515625" customWidth="1"/>
    <col min="10" max="10" width="18.5703125" customWidth="1"/>
    <col min="11" max="11" width="13.7109375" customWidth="1"/>
    <col min="12" max="12" width="10.85546875" customWidth="1"/>
    <col min="13" max="13" width="12.85546875" customWidth="1"/>
    <col min="14" max="14" width="13.28515625" customWidth="1"/>
    <col min="15" max="15" width="9" customWidth="1"/>
    <col min="16" max="16" width="9.28515625" customWidth="1"/>
    <col min="17" max="17" width="19.28515625" customWidth="1"/>
    <col min="18" max="18" width="8.28515625" customWidth="1"/>
    <col min="19" max="19" width="18.7109375" customWidth="1"/>
    <col min="20" max="20" width="19.85546875" customWidth="1"/>
    <col min="21" max="21" width="21.5703125" customWidth="1"/>
    <col min="22" max="22" width="21.85546875" customWidth="1"/>
    <col min="23" max="23" width="3.28515625" customWidth="1"/>
    <col min="24" max="24" width="4.28515625" customWidth="1"/>
    <col min="25" max="25" width="3.7109375" customWidth="1"/>
    <col min="26" max="26" width="5" customWidth="1"/>
    <col min="27" max="30" width="5.28515625" customWidth="1"/>
    <col min="31" max="31" width="6.5703125" customWidth="1"/>
    <col min="32" max="32" width="5.5703125" customWidth="1"/>
    <col min="33" max="33" width="5.28515625" customWidth="1"/>
    <col min="34" max="34" width="19.7109375" customWidth="1"/>
    <col min="35" max="35" width="22.28515625" customWidth="1"/>
    <col min="36" max="36" width="4.7109375" hidden="1" customWidth="1"/>
    <col min="37" max="37" width="20.7109375" hidden="1" customWidth="1"/>
    <col min="39" max="39" width="17.7109375" hidden="1" customWidth="1"/>
    <col min="40" max="40" width="16.7109375" hidden="1" customWidth="1"/>
    <col min="42" max="42" width="14.28515625" hidden="1" customWidth="1"/>
  </cols>
  <sheetData>
    <row r="1" spans="4:42" x14ac:dyDescent="0.2">
      <c r="AJ1" t="s">
        <v>1273</v>
      </c>
    </row>
    <row r="5" spans="4:42" ht="13.5" thickBot="1" x14ac:dyDescent="0.25"/>
    <row r="6" spans="4:42" ht="92.45" customHeight="1" thickBot="1" x14ac:dyDescent="0.25">
      <c r="D6" s="736" t="s">
        <v>361</v>
      </c>
      <c r="E6" s="737"/>
      <c r="F6" s="737"/>
      <c r="G6" s="558"/>
      <c r="H6" s="558"/>
      <c r="I6" s="756" t="s">
        <v>1064</v>
      </c>
      <c r="J6" s="757"/>
      <c r="K6" s="757"/>
      <c r="L6" s="757"/>
      <c r="M6" s="757"/>
      <c r="N6" s="757"/>
      <c r="O6" s="757"/>
      <c r="P6" s="757"/>
      <c r="Q6" s="757"/>
      <c r="R6" s="757"/>
      <c r="S6" s="757"/>
      <c r="T6" s="757"/>
      <c r="U6" s="757"/>
      <c r="V6" s="757"/>
      <c r="W6" s="757"/>
      <c r="X6" s="757"/>
      <c r="Y6" s="757"/>
      <c r="Z6" s="757"/>
      <c r="AA6" s="757"/>
      <c r="AB6" s="757"/>
      <c r="AC6" s="757"/>
      <c r="AD6" s="757"/>
      <c r="AE6" s="757"/>
      <c r="AF6" s="757"/>
      <c r="AG6" s="757"/>
      <c r="AH6" s="757"/>
      <c r="AI6" s="757"/>
      <c r="AJ6" s="757"/>
      <c r="AK6" s="757"/>
    </row>
    <row r="7" spans="4:42" ht="22.15" customHeight="1" thickBot="1" x14ac:dyDescent="0.6">
      <c r="D7" s="713" t="s">
        <v>1062</v>
      </c>
      <c r="E7" s="714" t="s">
        <v>266</v>
      </c>
      <c r="F7" s="735" t="s">
        <v>2429</v>
      </c>
      <c r="G7" s="560"/>
      <c r="H7" s="560"/>
      <c r="I7" s="721" t="s">
        <v>238</v>
      </c>
      <c r="J7" s="722"/>
      <c r="K7" s="722"/>
      <c r="L7" s="722"/>
      <c r="M7" s="722"/>
      <c r="N7" s="722"/>
      <c r="O7" s="722"/>
      <c r="P7" s="722"/>
      <c r="Q7" s="722"/>
      <c r="R7" s="722"/>
      <c r="S7" s="722"/>
      <c r="T7" s="722"/>
      <c r="U7" s="392"/>
      <c r="V7" s="705" t="s">
        <v>632</v>
      </c>
      <c r="W7" s="729" t="s">
        <v>855</v>
      </c>
      <c r="X7" s="729"/>
      <c r="Y7" s="729"/>
      <c r="Z7" s="729"/>
      <c r="AA7" s="729"/>
      <c r="AB7" s="729"/>
      <c r="AC7" s="729"/>
      <c r="AD7" s="729"/>
      <c r="AE7" s="729"/>
      <c r="AF7" s="729"/>
      <c r="AG7" s="729"/>
      <c r="AH7" s="705" t="s">
        <v>634</v>
      </c>
      <c r="AI7" s="711" t="s">
        <v>1063</v>
      </c>
      <c r="AJ7" s="716" t="s">
        <v>8</v>
      </c>
      <c r="AK7" s="735" t="s">
        <v>631</v>
      </c>
    </row>
    <row r="8" spans="4:42" ht="13.15" customHeight="1" x14ac:dyDescent="0.2">
      <c r="D8" s="672"/>
      <c r="E8" s="715"/>
      <c r="F8" s="672"/>
      <c r="G8" s="557"/>
      <c r="H8" s="557"/>
      <c r="I8" s="723" t="s">
        <v>239</v>
      </c>
      <c r="J8" s="726" t="s">
        <v>240</v>
      </c>
      <c r="K8" s="726" t="s">
        <v>241</v>
      </c>
      <c r="L8" s="726" t="s">
        <v>243</v>
      </c>
      <c r="M8" s="726" t="s">
        <v>242</v>
      </c>
      <c r="N8" s="726" t="s">
        <v>248</v>
      </c>
      <c r="O8" s="726" t="s">
        <v>249</v>
      </c>
      <c r="P8" s="726" t="s">
        <v>247</v>
      </c>
      <c r="Q8" s="726" t="s">
        <v>246</v>
      </c>
      <c r="R8" s="726" t="s">
        <v>245</v>
      </c>
      <c r="S8" s="726" t="s">
        <v>244</v>
      </c>
      <c r="T8" s="730" t="s">
        <v>250</v>
      </c>
      <c r="U8" s="723" t="s">
        <v>636</v>
      </c>
      <c r="V8" s="706" t="s">
        <v>269</v>
      </c>
      <c r="W8" s="760" t="s">
        <v>270</v>
      </c>
      <c r="X8" s="752" t="s">
        <v>240</v>
      </c>
      <c r="Y8" s="752" t="s">
        <v>271</v>
      </c>
      <c r="Z8" s="752" t="s">
        <v>272</v>
      </c>
      <c r="AA8" s="752" t="s">
        <v>273</v>
      </c>
      <c r="AB8" s="752" t="s">
        <v>274</v>
      </c>
      <c r="AC8" s="752" t="s">
        <v>275</v>
      </c>
      <c r="AD8" s="752" t="s">
        <v>276</v>
      </c>
      <c r="AE8" s="752" t="s">
        <v>277</v>
      </c>
      <c r="AF8" s="752" t="s">
        <v>278</v>
      </c>
      <c r="AG8" s="758" t="s">
        <v>279</v>
      </c>
      <c r="AH8" s="706"/>
      <c r="AI8" s="712"/>
      <c r="AJ8" s="717"/>
      <c r="AK8" s="672"/>
    </row>
    <row r="9" spans="4:42" ht="103.9" customHeight="1" x14ac:dyDescent="0.2">
      <c r="D9" s="672"/>
      <c r="E9" s="715"/>
      <c r="F9" s="672"/>
      <c r="G9" s="557"/>
      <c r="H9" s="557"/>
      <c r="I9" s="724"/>
      <c r="J9" s="727"/>
      <c r="K9" s="727"/>
      <c r="L9" s="727"/>
      <c r="M9" s="727"/>
      <c r="N9" s="727"/>
      <c r="O9" s="727"/>
      <c r="P9" s="727"/>
      <c r="Q9" s="727"/>
      <c r="R9" s="727"/>
      <c r="S9" s="727"/>
      <c r="T9" s="731"/>
      <c r="U9" s="724"/>
      <c r="V9" s="706"/>
      <c r="W9" s="760"/>
      <c r="X9" s="752"/>
      <c r="Y9" s="752"/>
      <c r="Z9" s="752"/>
      <c r="AA9" s="752"/>
      <c r="AB9" s="752"/>
      <c r="AC9" s="752"/>
      <c r="AD9" s="752"/>
      <c r="AE9" s="752"/>
      <c r="AF9" s="752"/>
      <c r="AG9" s="758"/>
      <c r="AH9" s="706"/>
      <c r="AI9" s="712"/>
      <c r="AJ9" s="717"/>
      <c r="AK9" s="672"/>
    </row>
    <row r="10" spans="4:42" ht="93.6" customHeight="1" thickBot="1" x14ac:dyDescent="0.25">
      <c r="D10" s="672"/>
      <c r="E10" s="715"/>
      <c r="F10" s="672"/>
      <c r="G10" s="557"/>
      <c r="H10" s="557"/>
      <c r="I10" s="725"/>
      <c r="J10" s="728"/>
      <c r="K10" s="728"/>
      <c r="L10" s="728"/>
      <c r="M10" s="728"/>
      <c r="N10" s="728"/>
      <c r="O10" s="728"/>
      <c r="P10" s="728"/>
      <c r="Q10" s="728"/>
      <c r="R10" s="728"/>
      <c r="S10" s="728"/>
      <c r="T10" s="732"/>
      <c r="U10" s="725"/>
      <c r="V10" s="706"/>
      <c r="W10" s="761"/>
      <c r="X10" s="753"/>
      <c r="Y10" s="753"/>
      <c r="Z10" s="753"/>
      <c r="AA10" s="753"/>
      <c r="AB10" s="753"/>
      <c r="AC10" s="753"/>
      <c r="AD10" s="753"/>
      <c r="AE10" s="753"/>
      <c r="AF10" s="753"/>
      <c r="AG10" s="759"/>
      <c r="AH10" s="707"/>
      <c r="AI10" s="712"/>
      <c r="AJ10" s="717"/>
      <c r="AK10" s="671"/>
    </row>
    <row r="11" spans="4:42" ht="21.6" customHeight="1" thickBot="1" x14ac:dyDescent="0.6">
      <c r="D11" s="233" t="s">
        <v>573</v>
      </c>
      <c r="E11" s="578" t="s">
        <v>2244</v>
      </c>
      <c r="F11" s="393">
        <v>5972412773.2108145</v>
      </c>
      <c r="G11" s="595"/>
      <c r="H11" s="595"/>
      <c r="I11" s="39">
        <v>0</v>
      </c>
      <c r="J11" s="36">
        <v>0</v>
      </c>
      <c r="K11" s="36">
        <v>0</v>
      </c>
      <c r="L11" s="36">
        <v>0</v>
      </c>
      <c r="M11" s="36">
        <v>0</v>
      </c>
      <c r="N11" s="36">
        <v>0</v>
      </c>
      <c r="O11" s="36">
        <v>0</v>
      </c>
      <c r="P11" s="36">
        <v>0</v>
      </c>
      <c r="Q11" s="36">
        <v>0</v>
      </c>
      <c r="R11" s="36">
        <v>0</v>
      </c>
      <c r="S11" s="262">
        <v>0</v>
      </c>
      <c r="T11" s="254">
        <f>SUM(I11:S11)</f>
        <v>0</v>
      </c>
      <c r="U11" s="254"/>
      <c r="V11" s="254">
        <f t="shared" ref="V11" si="0">IF((OR(T11&gt;F11,T11=0)),F11,T11)</f>
        <v>5972412773.2108145</v>
      </c>
      <c r="W11" s="34">
        <v>1</v>
      </c>
      <c r="X11" s="33">
        <v>1</v>
      </c>
      <c r="Y11" s="33">
        <v>0.94</v>
      </c>
      <c r="Z11" s="33">
        <v>0.94</v>
      </c>
      <c r="AA11" s="33">
        <f t="shared" ref="AA11" si="1">1-0.12</f>
        <v>0.88</v>
      </c>
      <c r="AB11" s="33">
        <f t="shared" ref="AB11" si="2">1-0.15</f>
        <v>0.85</v>
      </c>
      <c r="AC11" s="33">
        <f t="shared" ref="AC11" si="3">1-0.25</f>
        <v>0.75</v>
      </c>
      <c r="AD11" s="33">
        <f t="shared" ref="AD11" si="4">1-0.15</f>
        <v>0.85</v>
      </c>
      <c r="AE11" s="33">
        <f t="shared" ref="AE11" si="5">1-0.25</f>
        <v>0.75</v>
      </c>
      <c r="AF11" s="33">
        <f t="shared" ref="AF11" si="6">1-0.15</f>
        <v>0.85</v>
      </c>
      <c r="AG11" s="33">
        <f t="shared" ref="AG11" si="7">1-0.3</f>
        <v>0.7</v>
      </c>
      <c r="AH11" s="394">
        <f t="shared" ref="AH11" si="8">(I11*W11)+(J11*X11)+(K11*Y11)+(L11*Z11)+(M11*AA11)+(N11*AB11)+(O11*AC11)+(P11*AD11)+(Q11*AE11)+(R11*AF11)+(S11*AG11)</f>
        <v>0</v>
      </c>
      <c r="AI11" s="400">
        <f t="shared" ref="AI11" si="9">IF(F11&gt;AH11,F11-AH11,0)</f>
        <v>5972412773.2108145</v>
      </c>
      <c r="AJ11" s="257">
        <v>100</v>
      </c>
      <c r="AK11" s="117">
        <f>(AI11*AJ11)/100</f>
        <v>5972412773.2108145</v>
      </c>
      <c r="AM11" s="394">
        <f>IF(I11&gt;0,#REF!,0)</f>
        <v>0</v>
      </c>
      <c r="AN11" s="394">
        <f>I11</f>
        <v>0</v>
      </c>
      <c r="AP11" s="394">
        <f>IF(AI11&gt;V11,AI11-V11,0)</f>
        <v>0</v>
      </c>
    </row>
    <row r="12" spans="4:42" ht="21.6" hidden="1" customHeight="1" x14ac:dyDescent="0.55000000000000004">
      <c r="D12" s="233" t="s">
        <v>573</v>
      </c>
      <c r="E12" s="579" t="s">
        <v>2245</v>
      </c>
      <c r="F12" s="393">
        <v>0</v>
      </c>
      <c r="G12" s="595"/>
      <c r="H12" s="595"/>
      <c r="I12" s="39">
        <v>0</v>
      </c>
      <c r="J12" s="36">
        <v>0</v>
      </c>
      <c r="K12" s="36">
        <v>0</v>
      </c>
      <c r="L12" s="36">
        <v>0</v>
      </c>
      <c r="M12" s="36">
        <v>0</v>
      </c>
      <c r="N12" s="36">
        <v>0</v>
      </c>
      <c r="O12" s="36">
        <v>0</v>
      </c>
      <c r="P12" s="36">
        <v>0</v>
      </c>
      <c r="Q12" s="36">
        <v>0</v>
      </c>
      <c r="R12" s="36">
        <v>0</v>
      </c>
      <c r="S12" s="253">
        <v>0</v>
      </c>
      <c r="T12" s="258">
        <f t="shared" ref="T12:T75" si="10">SUM(I12:S12)</f>
        <v>0</v>
      </c>
      <c r="U12" s="258">
        <v>0</v>
      </c>
      <c r="V12" s="258">
        <f t="shared" ref="V12:V17" si="11">F12</f>
        <v>0</v>
      </c>
      <c r="W12" s="34">
        <v>0</v>
      </c>
      <c r="X12" s="33">
        <v>0</v>
      </c>
      <c r="Y12" s="33">
        <v>0.94</v>
      </c>
      <c r="Z12" s="33">
        <v>0.94</v>
      </c>
      <c r="AA12" s="33">
        <f>1-0.12</f>
        <v>0.88</v>
      </c>
      <c r="AB12" s="33">
        <f>1-0.15</f>
        <v>0.85</v>
      </c>
      <c r="AC12" s="33">
        <f>1-0.25</f>
        <v>0.75</v>
      </c>
      <c r="AD12" s="33">
        <f>1-0.15</f>
        <v>0.85</v>
      </c>
      <c r="AE12" s="33">
        <f>1-0.25</f>
        <v>0.75</v>
      </c>
      <c r="AF12" s="33">
        <f>1-0.15</f>
        <v>0.85</v>
      </c>
      <c r="AG12" s="33">
        <f>1-0.3</f>
        <v>0.7</v>
      </c>
      <c r="AH12" s="394">
        <f t="shared" ref="AH12:AH17" si="12">IF(I12&gt;0,V12*W12,IF(J12&gt;0,V12*X12,IF(K12&gt;0,V12*Y12,IF(L12&gt;0,V12*Z12,IF(M12&gt;0,V12*AA12,IF(N12&gt;0,V12*AB12,IF(O12&gt;0,V12*AC12,IF(P12&gt;0,V12*AD12,IF(Q12&gt;0,V12*AE12,IF(R12&gt;0,V12*AF12,IF(S12&gt;0,V12*AG12,0)))))))))))</f>
        <v>0</v>
      </c>
      <c r="AI12" s="400">
        <f t="shared" ref="AI12:AI17" si="13">IF((AND(I12&gt;V12,T12&gt;V12)),0)+IF((AND(I12&lt;V12,T12&lt;V12)),AM12-AN12)+IF((AND(J12&gt;V12,T12&gt;V12)),0)+IF((AND(J12&gt;V12,T12&lt;V12)),V12-T12)+IF((AND(K12&gt;0,T12&gt;V12)),V12-AH12)+IF((AND(K12&gt;0,T12&lt;V12)),T12-AH12)+IF((AND(L12&gt;0,T12&gt;V12)),V12-AH12)+IF((AND(L12&gt;0,T12&lt;V12)),T12-AH12)+IF((AND(M12&gt;0,T12&gt;V12)),V12-AGA12)+IF((AND(M12&gt;0,T12&lt;V12)),T12-AH12)+IF((AND(N12&gt;0,T12&gt;V12)),V12-AH12)+IF((AND(N12&gt;0,T12&lt;V12)),T12-AH12)+IF((AND(O12&gt;0,T12&gt;V12)),V12-AH12)+IF((AND(O12&gt;0,T12&lt;V12)),T12-AH12)+IF((AND(P12&gt;0,T12&gt;V12)),V12-AFD12)+IF((AND(P12&gt;0,T12&lt;V12)),T12-AH12)+IF((AND(Q12&gt;0,T12&gt;V12)),V12-AH12)+IF((AND(Q12&gt;0,T12&lt;V12)),T12-AH12)+IF((AND(R12&gt;0,T12&gt;V12)),V12-AH12)+IF((AND(R12&gt;0,T12&lt;V12)),T12-AH12)+IF((AND(S12&gt;0,T12&gt;V12)),V12-AH12)+IF((AND(S12&gt;0,T12&lt;V12)),T12-AH12)+IF((AND(V12&gt;0,T12=0)),V12)</f>
        <v>0</v>
      </c>
      <c r="AJ12" s="257">
        <v>100</v>
      </c>
      <c r="AK12" s="73">
        <f t="shared" ref="AK12:AK75" si="14">(AI12*AJ12)/100</f>
        <v>0</v>
      </c>
      <c r="AM12" s="394">
        <f>IF(I12&gt;0,#REF!,0)</f>
        <v>0</v>
      </c>
      <c r="AN12" s="394">
        <f t="shared" ref="AN12:AN75" si="15">I12</f>
        <v>0</v>
      </c>
      <c r="AP12" s="394">
        <f t="shared" ref="AP12:AP75" si="16">IF(AI12&gt;V12,AI12-V12,0)</f>
        <v>0</v>
      </c>
    </row>
    <row r="13" spans="4:42" ht="21.6" hidden="1" customHeight="1" x14ac:dyDescent="0.55000000000000004">
      <c r="D13" s="233" t="s">
        <v>573</v>
      </c>
      <c r="E13" s="578" t="s">
        <v>2246</v>
      </c>
      <c r="F13" s="393">
        <v>0</v>
      </c>
      <c r="G13" s="595"/>
      <c r="H13" s="595"/>
      <c r="I13" s="39">
        <v>0</v>
      </c>
      <c r="J13" s="36">
        <v>0</v>
      </c>
      <c r="K13" s="36">
        <v>0</v>
      </c>
      <c r="L13" s="36">
        <v>0</v>
      </c>
      <c r="M13" s="36">
        <v>0</v>
      </c>
      <c r="N13" s="36">
        <v>0</v>
      </c>
      <c r="O13" s="36">
        <v>0</v>
      </c>
      <c r="P13" s="36">
        <v>0</v>
      </c>
      <c r="Q13" s="36">
        <v>0</v>
      </c>
      <c r="R13" s="36">
        <v>0</v>
      </c>
      <c r="S13" s="253">
        <v>0</v>
      </c>
      <c r="T13" s="258">
        <f t="shared" si="10"/>
        <v>0</v>
      </c>
      <c r="U13" s="258">
        <v>0</v>
      </c>
      <c r="V13" s="258">
        <f t="shared" si="11"/>
        <v>0</v>
      </c>
      <c r="W13" s="34">
        <v>0</v>
      </c>
      <c r="X13" s="33">
        <v>0</v>
      </c>
      <c r="Y13" s="33">
        <v>0.94</v>
      </c>
      <c r="Z13" s="33">
        <v>0.94</v>
      </c>
      <c r="AA13" s="33">
        <f>1-0.12</f>
        <v>0.88</v>
      </c>
      <c r="AB13" s="33">
        <f>1-0.15</f>
        <v>0.85</v>
      </c>
      <c r="AC13" s="33">
        <f>1-0.25</f>
        <v>0.75</v>
      </c>
      <c r="AD13" s="33">
        <f>1-0.15</f>
        <v>0.85</v>
      </c>
      <c r="AE13" s="33">
        <f>1-0.25</f>
        <v>0.75</v>
      </c>
      <c r="AF13" s="33">
        <f>1-0.15</f>
        <v>0.85</v>
      </c>
      <c r="AG13" s="33">
        <f>1-0.3</f>
        <v>0.7</v>
      </c>
      <c r="AH13" s="394">
        <f t="shared" si="12"/>
        <v>0</v>
      </c>
      <c r="AI13" s="400">
        <f t="shared" si="13"/>
        <v>0</v>
      </c>
      <c r="AJ13" s="257">
        <v>100</v>
      </c>
      <c r="AK13" s="73">
        <f t="shared" si="14"/>
        <v>0</v>
      </c>
      <c r="AM13" s="394">
        <f>IF(I13&gt;0,#REF!,0)</f>
        <v>0</v>
      </c>
      <c r="AN13" s="394">
        <f t="shared" si="15"/>
        <v>0</v>
      </c>
      <c r="AP13" s="394">
        <f t="shared" si="16"/>
        <v>0</v>
      </c>
    </row>
    <row r="14" spans="4:42" ht="21.6" hidden="1" customHeight="1" x14ac:dyDescent="0.55000000000000004">
      <c r="D14" s="233" t="s">
        <v>573</v>
      </c>
      <c r="E14" s="578" t="s">
        <v>2247</v>
      </c>
      <c r="F14" s="393">
        <v>2545218000</v>
      </c>
      <c r="G14" s="595"/>
      <c r="H14" s="595"/>
      <c r="I14" s="39">
        <v>0</v>
      </c>
      <c r="J14" s="36">
        <v>0</v>
      </c>
      <c r="K14" s="36">
        <v>0</v>
      </c>
      <c r="L14" s="36">
        <v>0</v>
      </c>
      <c r="M14" s="36">
        <v>0</v>
      </c>
      <c r="N14" s="36">
        <v>0</v>
      </c>
      <c r="O14" s="36">
        <v>0</v>
      </c>
      <c r="P14" s="36">
        <v>0</v>
      </c>
      <c r="Q14" s="36">
        <v>0</v>
      </c>
      <c r="R14" s="36">
        <v>0</v>
      </c>
      <c r="S14" s="253">
        <v>0</v>
      </c>
      <c r="T14" s="259">
        <f t="shared" si="10"/>
        <v>0</v>
      </c>
      <c r="U14" s="259">
        <v>0</v>
      </c>
      <c r="V14" s="259">
        <f t="shared" si="11"/>
        <v>2545218000</v>
      </c>
      <c r="W14" s="34">
        <v>0</v>
      </c>
      <c r="X14" s="33">
        <v>0</v>
      </c>
      <c r="Y14" s="33">
        <v>0.94</v>
      </c>
      <c r="Z14" s="33">
        <v>0.94</v>
      </c>
      <c r="AA14" s="33">
        <f t="shared" ref="AA14:AA15" si="17">1-0.12</f>
        <v>0.88</v>
      </c>
      <c r="AB14" s="33">
        <f t="shared" ref="AB14:AB15" si="18">1-0.15</f>
        <v>0.85</v>
      </c>
      <c r="AC14" s="33">
        <f t="shared" ref="AC14:AC15" si="19">1-0.25</f>
        <v>0.75</v>
      </c>
      <c r="AD14" s="33">
        <f t="shared" ref="AD14:AD15" si="20">1-0.15</f>
        <v>0.85</v>
      </c>
      <c r="AE14" s="33">
        <f t="shared" ref="AE14:AE15" si="21">1-0.25</f>
        <v>0.75</v>
      </c>
      <c r="AF14" s="33">
        <f t="shared" ref="AF14:AF15" si="22">1-0.15</f>
        <v>0.85</v>
      </c>
      <c r="AG14" s="33">
        <f t="shared" ref="AG14:AG15" si="23">1-0.3</f>
        <v>0.7</v>
      </c>
      <c r="AH14" s="394">
        <f t="shared" si="12"/>
        <v>0</v>
      </c>
      <c r="AI14" s="400">
        <f t="shared" si="13"/>
        <v>2545218000</v>
      </c>
      <c r="AJ14" s="257">
        <v>100</v>
      </c>
      <c r="AK14" s="153">
        <f t="shared" si="14"/>
        <v>2545218000</v>
      </c>
      <c r="AM14" s="394">
        <f>IF(I14&gt;0,#REF!,0)</f>
        <v>0</v>
      </c>
      <c r="AN14" s="394">
        <f t="shared" si="15"/>
        <v>0</v>
      </c>
      <c r="AP14" s="394">
        <f t="shared" si="16"/>
        <v>0</v>
      </c>
    </row>
    <row r="15" spans="4:42" ht="21.6" hidden="1" customHeight="1" x14ac:dyDescent="0.55000000000000004">
      <c r="D15" s="233" t="s">
        <v>573</v>
      </c>
      <c r="E15" s="578" t="s">
        <v>2247</v>
      </c>
      <c r="F15" s="393">
        <v>59348170641.292709</v>
      </c>
      <c r="G15" s="595"/>
      <c r="H15" s="595"/>
      <c r="I15" s="39">
        <v>0</v>
      </c>
      <c r="J15" s="36">
        <v>0</v>
      </c>
      <c r="K15" s="36">
        <v>0</v>
      </c>
      <c r="L15" s="36">
        <v>0</v>
      </c>
      <c r="M15" s="36">
        <v>0</v>
      </c>
      <c r="N15" s="36">
        <v>0</v>
      </c>
      <c r="O15" s="36">
        <v>0</v>
      </c>
      <c r="P15" s="36">
        <v>0</v>
      </c>
      <c r="Q15" s="36">
        <v>0</v>
      </c>
      <c r="R15" s="36">
        <v>0</v>
      </c>
      <c r="S15" s="253">
        <v>0</v>
      </c>
      <c r="T15" s="259">
        <f t="shared" si="10"/>
        <v>0</v>
      </c>
      <c r="U15" s="259">
        <v>0</v>
      </c>
      <c r="V15" s="259">
        <f t="shared" si="11"/>
        <v>59348170641.292709</v>
      </c>
      <c r="W15" s="34">
        <v>0</v>
      </c>
      <c r="X15" s="33">
        <v>0</v>
      </c>
      <c r="Y15" s="33">
        <v>0.94</v>
      </c>
      <c r="Z15" s="33">
        <v>0.94</v>
      </c>
      <c r="AA15" s="33">
        <f t="shared" si="17"/>
        <v>0.88</v>
      </c>
      <c r="AB15" s="33">
        <f t="shared" si="18"/>
        <v>0.85</v>
      </c>
      <c r="AC15" s="33">
        <f t="shared" si="19"/>
        <v>0.75</v>
      </c>
      <c r="AD15" s="33">
        <f t="shared" si="20"/>
        <v>0.85</v>
      </c>
      <c r="AE15" s="33">
        <f t="shared" si="21"/>
        <v>0.75</v>
      </c>
      <c r="AF15" s="33">
        <f t="shared" si="22"/>
        <v>0.85</v>
      </c>
      <c r="AG15" s="33">
        <f t="shared" si="23"/>
        <v>0.7</v>
      </c>
      <c r="AH15" s="394">
        <f t="shared" si="12"/>
        <v>0</v>
      </c>
      <c r="AI15" s="400">
        <f t="shared" si="13"/>
        <v>59348170641.292709</v>
      </c>
      <c r="AJ15" s="257">
        <v>100</v>
      </c>
      <c r="AK15" s="153">
        <f t="shared" si="14"/>
        <v>59348170641.292702</v>
      </c>
      <c r="AM15" s="394">
        <f>IF(I15&gt;0,#REF!,0)</f>
        <v>0</v>
      </c>
      <c r="AN15" s="394">
        <f t="shared" si="15"/>
        <v>0</v>
      </c>
      <c r="AP15" s="394">
        <f t="shared" si="16"/>
        <v>0</v>
      </c>
    </row>
    <row r="16" spans="4:42" ht="21.6" hidden="1" customHeight="1" x14ac:dyDescent="0.55000000000000004">
      <c r="D16" s="233" t="s">
        <v>573</v>
      </c>
      <c r="E16" s="578" t="s">
        <v>2248</v>
      </c>
      <c r="F16" s="393">
        <v>21567750000</v>
      </c>
      <c r="G16" s="595"/>
      <c r="H16" s="595"/>
      <c r="I16" s="39">
        <v>0</v>
      </c>
      <c r="J16" s="36">
        <v>0</v>
      </c>
      <c r="K16" s="36">
        <v>0</v>
      </c>
      <c r="L16" s="36">
        <v>0</v>
      </c>
      <c r="M16" s="36">
        <v>0</v>
      </c>
      <c r="N16" s="36">
        <v>0</v>
      </c>
      <c r="O16" s="36">
        <v>0</v>
      </c>
      <c r="P16" s="36">
        <v>0</v>
      </c>
      <c r="Q16" s="36">
        <v>0</v>
      </c>
      <c r="R16" s="36">
        <v>0</v>
      </c>
      <c r="S16" s="253">
        <v>0</v>
      </c>
      <c r="T16" s="254">
        <f>SUM(I16:S16)</f>
        <v>0</v>
      </c>
      <c r="U16" s="254">
        <v>0</v>
      </c>
      <c r="V16" s="254">
        <f t="shared" si="11"/>
        <v>21567750000</v>
      </c>
      <c r="W16" s="34">
        <v>0</v>
      </c>
      <c r="X16" s="33">
        <v>0</v>
      </c>
      <c r="Y16" s="33">
        <v>0.94</v>
      </c>
      <c r="Z16" s="33">
        <v>0.94</v>
      </c>
      <c r="AA16" s="33">
        <f>1-0.12</f>
        <v>0.88</v>
      </c>
      <c r="AB16" s="33">
        <f>1-0.15</f>
        <v>0.85</v>
      </c>
      <c r="AC16" s="33">
        <f>1-0.25</f>
        <v>0.75</v>
      </c>
      <c r="AD16" s="33">
        <f>1-0.15</f>
        <v>0.85</v>
      </c>
      <c r="AE16" s="33">
        <f>1-0.25</f>
        <v>0.75</v>
      </c>
      <c r="AF16" s="33">
        <f>1-0.15</f>
        <v>0.85</v>
      </c>
      <c r="AG16" s="33">
        <f>1-0.3</f>
        <v>0.7</v>
      </c>
      <c r="AH16" s="394">
        <f t="shared" si="12"/>
        <v>0</v>
      </c>
      <c r="AI16" s="400">
        <f t="shared" si="13"/>
        <v>21567750000</v>
      </c>
      <c r="AJ16" s="257">
        <v>100</v>
      </c>
      <c r="AK16" s="117">
        <f>(AI16*AJ16)/100</f>
        <v>21567750000</v>
      </c>
      <c r="AM16" s="394">
        <f>IF(I16&gt;0,#REF!,0)</f>
        <v>0</v>
      </c>
      <c r="AN16" s="394">
        <f t="shared" si="15"/>
        <v>0</v>
      </c>
      <c r="AP16" s="394">
        <f t="shared" si="16"/>
        <v>0</v>
      </c>
    </row>
    <row r="17" spans="4:42" ht="35.450000000000003" hidden="1" customHeight="1" x14ac:dyDescent="0.55000000000000004">
      <c r="D17" s="233" t="s">
        <v>573</v>
      </c>
      <c r="E17" s="578" t="s">
        <v>2249</v>
      </c>
      <c r="F17" s="393">
        <v>0</v>
      </c>
      <c r="G17" s="595"/>
      <c r="H17" s="595"/>
      <c r="I17" s="39">
        <v>0</v>
      </c>
      <c r="J17" s="36">
        <v>0</v>
      </c>
      <c r="K17" s="36">
        <v>0</v>
      </c>
      <c r="L17" s="36">
        <v>0</v>
      </c>
      <c r="M17" s="36">
        <v>0</v>
      </c>
      <c r="N17" s="36">
        <v>0</v>
      </c>
      <c r="O17" s="36">
        <v>0</v>
      </c>
      <c r="P17" s="36">
        <v>0</v>
      </c>
      <c r="Q17" s="36">
        <v>0</v>
      </c>
      <c r="R17" s="36">
        <v>0</v>
      </c>
      <c r="S17" s="253">
        <v>0</v>
      </c>
      <c r="T17" s="258">
        <f t="shared" si="10"/>
        <v>0</v>
      </c>
      <c r="U17" s="258">
        <v>0</v>
      </c>
      <c r="V17" s="258">
        <f t="shared" si="11"/>
        <v>0</v>
      </c>
      <c r="W17" s="34">
        <v>0</v>
      </c>
      <c r="X17" s="33">
        <v>0</v>
      </c>
      <c r="Y17" s="33">
        <v>0.94</v>
      </c>
      <c r="Z17" s="33">
        <v>0.94</v>
      </c>
      <c r="AA17" s="33">
        <f>1-0.12</f>
        <v>0.88</v>
      </c>
      <c r="AB17" s="33">
        <f>1-0.15</f>
        <v>0.85</v>
      </c>
      <c r="AC17" s="33">
        <f>1-0.25</f>
        <v>0.75</v>
      </c>
      <c r="AD17" s="33">
        <f>1-0.15</f>
        <v>0.85</v>
      </c>
      <c r="AE17" s="33">
        <f>1-0.25</f>
        <v>0.75</v>
      </c>
      <c r="AF17" s="33">
        <f>1-0.15</f>
        <v>0.85</v>
      </c>
      <c r="AG17" s="33">
        <f>1-0.3</f>
        <v>0.7</v>
      </c>
      <c r="AH17" s="394">
        <f t="shared" si="12"/>
        <v>0</v>
      </c>
      <c r="AI17" s="400">
        <f t="shared" si="13"/>
        <v>0</v>
      </c>
      <c r="AJ17" s="257">
        <v>100</v>
      </c>
      <c r="AK17" s="73">
        <f t="shared" si="14"/>
        <v>0</v>
      </c>
      <c r="AM17" s="394">
        <f>IF(I17&gt;0,#REF!,0)</f>
        <v>0</v>
      </c>
      <c r="AN17" s="394">
        <f t="shared" si="15"/>
        <v>0</v>
      </c>
      <c r="AP17" s="394">
        <f t="shared" si="16"/>
        <v>0</v>
      </c>
    </row>
    <row r="18" spans="4:42" ht="21.75" thickBot="1" x14ac:dyDescent="0.6">
      <c r="D18" s="233" t="s">
        <v>573</v>
      </c>
      <c r="E18" s="578" t="s">
        <v>1277</v>
      </c>
      <c r="F18" s="393">
        <v>0</v>
      </c>
      <c r="G18" s="595"/>
      <c r="H18" s="595"/>
      <c r="I18" s="39">
        <v>0</v>
      </c>
      <c r="J18" s="36">
        <v>0</v>
      </c>
      <c r="K18" s="36">
        <v>0</v>
      </c>
      <c r="L18" s="36">
        <v>0</v>
      </c>
      <c r="M18" s="36">
        <v>0</v>
      </c>
      <c r="N18" s="36">
        <v>0</v>
      </c>
      <c r="O18" s="36">
        <v>0</v>
      </c>
      <c r="P18" s="36">
        <v>0</v>
      </c>
      <c r="Q18" s="36">
        <v>0</v>
      </c>
      <c r="R18" s="36">
        <v>0</v>
      </c>
      <c r="S18" s="253">
        <v>0</v>
      </c>
      <c r="T18" s="254">
        <f t="shared" si="10"/>
        <v>0</v>
      </c>
      <c r="U18" s="258">
        <v>0</v>
      </c>
      <c r="V18" s="254">
        <f t="shared" ref="V18:V81" si="24">IF((OR(T18&gt;F18,T18=0)),F18,T18)</f>
        <v>0</v>
      </c>
      <c r="W18" s="34">
        <v>1</v>
      </c>
      <c r="X18" s="33">
        <v>1</v>
      </c>
      <c r="Y18" s="33">
        <v>0.94</v>
      </c>
      <c r="Z18" s="33">
        <v>0.94</v>
      </c>
      <c r="AA18" s="33">
        <f t="shared" ref="AA18:AA81" si="25">1-0.12</f>
        <v>0.88</v>
      </c>
      <c r="AB18" s="33">
        <f t="shared" ref="AB18:AB81" si="26">1-0.15</f>
        <v>0.85</v>
      </c>
      <c r="AC18" s="33">
        <f t="shared" ref="AC18:AC81" si="27">1-0.25</f>
        <v>0.75</v>
      </c>
      <c r="AD18" s="33">
        <f t="shared" ref="AD18:AD81" si="28">1-0.15</f>
        <v>0.85</v>
      </c>
      <c r="AE18" s="33">
        <f t="shared" ref="AE18:AE81" si="29">1-0.25</f>
        <v>0.75</v>
      </c>
      <c r="AF18" s="33">
        <f t="shared" ref="AF18:AF81" si="30">1-0.15</f>
        <v>0.85</v>
      </c>
      <c r="AG18" s="33">
        <f t="shared" ref="AG18:AG81" si="31">1-0.3</f>
        <v>0.7</v>
      </c>
      <c r="AH18" s="394">
        <f t="shared" ref="AH18:AH81" si="32">(I18*W18)+(J18*X18)+(K18*Y18)+(L18*Z18)+(M18*AA18)+(N18*AB18)+(O18*AC18)+(P18*AD18)+(Q18*AE18)+(R18*AF18)+(S18*AG18)</f>
        <v>0</v>
      </c>
      <c r="AI18" s="400">
        <f t="shared" ref="AI18:AI81" si="33">IF(F18&gt;AH18,F18-AH18,0)</f>
        <v>0</v>
      </c>
      <c r="AJ18" s="257">
        <v>100</v>
      </c>
      <c r="AK18" s="73">
        <f t="shared" si="14"/>
        <v>0</v>
      </c>
      <c r="AM18" s="394">
        <f>IF(I18&gt;0,#REF!,0)</f>
        <v>0</v>
      </c>
      <c r="AN18" s="394">
        <f t="shared" si="15"/>
        <v>0</v>
      </c>
      <c r="AP18" s="394">
        <f t="shared" si="16"/>
        <v>0</v>
      </c>
    </row>
    <row r="19" spans="4:42" ht="21.75" thickBot="1" x14ac:dyDescent="0.6">
      <c r="D19" s="233" t="s">
        <v>573</v>
      </c>
      <c r="E19" s="578" t="s">
        <v>2250</v>
      </c>
      <c r="F19" s="393">
        <v>634248747</v>
      </c>
      <c r="G19" s="595"/>
      <c r="H19" s="595"/>
      <c r="I19" s="39">
        <v>0</v>
      </c>
      <c r="J19" s="36">
        <v>0</v>
      </c>
      <c r="K19" s="36">
        <v>0</v>
      </c>
      <c r="L19" s="36">
        <v>0</v>
      </c>
      <c r="M19" s="36">
        <v>0</v>
      </c>
      <c r="N19" s="36">
        <v>0</v>
      </c>
      <c r="O19" s="36">
        <v>0</v>
      </c>
      <c r="P19" s="36">
        <v>0</v>
      </c>
      <c r="Q19" s="36">
        <v>0</v>
      </c>
      <c r="R19" s="36">
        <v>0</v>
      </c>
      <c r="S19" s="253">
        <v>0</v>
      </c>
      <c r="T19" s="254">
        <f t="shared" si="10"/>
        <v>0</v>
      </c>
      <c r="U19" s="259">
        <v>0</v>
      </c>
      <c r="V19" s="254">
        <f t="shared" si="24"/>
        <v>634248747</v>
      </c>
      <c r="W19" s="34">
        <v>1</v>
      </c>
      <c r="X19" s="33">
        <v>1</v>
      </c>
      <c r="Y19" s="33">
        <v>0.94</v>
      </c>
      <c r="Z19" s="33">
        <v>0.94</v>
      </c>
      <c r="AA19" s="33">
        <f t="shared" si="25"/>
        <v>0.88</v>
      </c>
      <c r="AB19" s="33">
        <f t="shared" si="26"/>
        <v>0.85</v>
      </c>
      <c r="AC19" s="33">
        <f t="shared" si="27"/>
        <v>0.75</v>
      </c>
      <c r="AD19" s="33">
        <f t="shared" si="28"/>
        <v>0.85</v>
      </c>
      <c r="AE19" s="33">
        <f t="shared" si="29"/>
        <v>0.75</v>
      </c>
      <c r="AF19" s="33">
        <f t="shared" si="30"/>
        <v>0.85</v>
      </c>
      <c r="AG19" s="33">
        <f t="shared" si="31"/>
        <v>0.7</v>
      </c>
      <c r="AH19" s="394">
        <f t="shared" si="32"/>
        <v>0</v>
      </c>
      <c r="AI19" s="400">
        <f t="shared" si="33"/>
        <v>634248747</v>
      </c>
      <c r="AJ19" s="257">
        <v>100</v>
      </c>
      <c r="AK19" s="153">
        <f t="shared" si="14"/>
        <v>634248747</v>
      </c>
      <c r="AM19" s="394">
        <f>IF(I19&gt;0,#REF!,0)</f>
        <v>0</v>
      </c>
      <c r="AN19" s="394">
        <f t="shared" si="15"/>
        <v>0</v>
      </c>
      <c r="AP19" s="394">
        <f t="shared" si="16"/>
        <v>0</v>
      </c>
    </row>
    <row r="20" spans="4:42" ht="21.75" thickBot="1" x14ac:dyDescent="0.6">
      <c r="D20" s="233" t="s">
        <v>573</v>
      </c>
      <c r="E20" s="578" t="s">
        <v>2251</v>
      </c>
      <c r="F20" s="393">
        <v>166307118284.96301</v>
      </c>
      <c r="G20" s="595"/>
      <c r="H20" s="595"/>
      <c r="I20" s="39">
        <v>0</v>
      </c>
      <c r="J20" s="36">
        <v>0</v>
      </c>
      <c r="K20" s="36">
        <v>0</v>
      </c>
      <c r="L20" s="36">
        <v>0</v>
      </c>
      <c r="M20" s="36">
        <v>0</v>
      </c>
      <c r="N20" s="36">
        <v>0</v>
      </c>
      <c r="O20" s="36">
        <v>0</v>
      </c>
      <c r="P20" s="36">
        <v>0</v>
      </c>
      <c r="Q20" s="36">
        <v>0</v>
      </c>
      <c r="R20" s="36">
        <v>0</v>
      </c>
      <c r="S20" s="253">
        <v>0</v>
      </c>
      <c r="T20" s="254">
        <f t="shared" si="10"/>
        <v>0</v>
      </c>
      <c r="U20" s="259">
        <v>0</v>
      </c>
      <c r="V20" s="254">
        <f t="shared" si="24"/>
        <v>166307118284.96301</v>
      </c>
      <c r="W20" s="34">
        <v>1</v>
      </c>
      <c r="X20" s="33">
        <v>1</v>
      </c>
      <c r="Y20" s="33">
        <v>0.94</v>
      </c>
      <c r="Z20" s="33">
        <v>0.94</v>
      </c>
      <c r="AA20" s="33">
        <f t="shared" si="25"/>
        <v>0.88</v>
      </c>
      <c r="AB20" s="33">
        <f t="shared" si="26"/>
        <v>0.85</v>
      </c>
      <c r="AC20" s="33">
        <f t="shared" si="27"/>
        <v>0.75</v>
      </c>
      <c r="AD20" s="33">
        <f t="shared" si="28"/>
        <v>0.85</v>
      </c>
      <c r="AE20" s="33">
        <f t="shared" si="29"/>
        <v>0.75</v>
      </c>
      <c r="AF20" s="33">
        <f t="shared" si="30"/>
        <v>0.85</v>
      </c>
      <c r="AG20" s="33">
        <f t="shared" si="31"/>
        <v>0.7</v>
      </c>
      <c r="AH20" s="394">
        <f t="shared" si="32"/>
        <v>0</v>
      </c>
      <c r="AI20" s="400">
        <f t="shared" si="33"/>
        <v>166307118284.96301</v>
      </c>
      <c r="AJ20" s="257">
        <v>100</v>
      </c>
      <c r="AK20" s="153">
        <f t="shared" si="14"/>
        <v>166307118284.96301</v>
      </c>
      <c r="AM20" s="394">
        <f>IF(I20&gt;0,#REF!,0)</f>
        <v>0</v>
      </c>
      <c r="AN20" s="394">
        <f t="shared" si="15"/>
        <v>0</v>
      </c>
      <c r="AP20" s="394">
        <f t="shared" si="16"/>
        <v>0</v>
      </c>
    </row>
    <row r="21" spans="4:42" ht="21.75" thickBot="1" x14ac:dyDescent="0.6">
      <c r="D21" s="233" t="s">
        <v>573</v>
      </c>
      <c r="E21" s="579" t="s">
        <v>2252</v>
      </c>
      <c r="F21" s="393">
        <v>0</v>
      </c>
      <c r="G21" s="595"/>
      <c r="H21" s="595"/>
      <c r="I21" s="39">
        <v>0</v>
      </c>
      <c r="J21" s="36">
        <v>0</v>
      </c>
      <c r="K21" s="36">
        <v>0</v>
      </c>
      <c r="L21" s="36">
        <v>0</v>
      </c>
      <c r="M21" s="36">
        <v>0</v>
      </c>
      <c r="N21" s="36">
        <v>0</v>
      </c>
      <c r="O21" s="36">
        <v>0</v>
      </c>
      <c r="P21" s="36">
        <v>0</v>
      </c>
      <c r="Q21" s="36">
        <v>0</v>
      </c>
      <c r="R21" s="36">
        <v>0</v>
      </c>
      <c r="S21" s="253">
        <v>0</v>
      </c>
      <c r="T21" s="254">
        <f t="shared" si="10"/>
        <v>0</v>
      </c>
      <c r="U21" s="259">
        <v>230282465999.99997</v>
      </c>
      <c r="V21" s="254">
        <f t="shared" si="24"/>
        <v>0</v>
      </c>
      <c r="W21" s="34">
        <v>1</v>
      </c>
      <c r="X21" s="33">
        <v>1</v>
      </c>
      <c r="Y21" s="33">
        <v>0.94</v>
      </c>
      <c r="Z21" s="33">
        <v>0.94</v>
      </c>
      <c r="AA21" s="33">
        <f t="shared" si="25"/>
        <v>0.88</v>
      </c>
      <c r="AB21" s="33">
        <f t="shared" si="26"/>
        <v>0.85</v>
      </c>
      <c r="AC21" s="33">
        <f t="shared" si="27"/>
        <v>0.75</v>
      </c>
      <c r="AD21" s="33">
        <f t="shared" si="28"/>
        <v>0.85</v>
      </c>
      <c r="AE21" s="33">
        <f t="shared" si="29"/>
        <v>0.75</v>
      </c>
      <c r="AF21" s="33">
        <f t="shared" si="30"/>
        <v>0.85</v>
      </c>
      <c r="AG21" s="33">
        <f t="shared" si="31"/>
        <v>0.7</v>
      </c>
      <c r="AH21" s="394">
        <f t="shared" si="32"/>
        <v>0</v>
      </c>
      <c r="AI21" s="400">
        <f t="shared" si="33"/>
        <v>0</v>
      </c>
      <c r="AJ21" s="257">
        <v>100</v>
      </c>
      <c r="AK21" s="153">
        <f t="shared" si="14"/>
        <v>0</v>
      </c>
      <c r="AM21" s="394">
        <f>IF(I21&gt;0,#REF!,0)</f>
        <v>0</v>
      </c>
      <c r="AN21" s="394">
        <f t="shared" si="15"/>
        <v>0</v>
      </c>
      <c r="AP21" s="394">
        <f t="shared" si="16"/>
        <v>0</v>
      </c>
    </row>
    <row r="22" spans="4:42" ht="21.75" thickBot="1" x14ac:dyDescent="0.6">
      <c r="D22" s="233" t="s">
        <v>573</v>
      </c>
      <c r="E22" s="578" t="s">
        <v>1278</v>
      </c>
      <c r="F22" s="393">
        <v>8082570936951.6387</v>
      </c>
      <c r="G22" s="595"/>
      <c r="H22" s="595"/>
      <c r="I22" s="39">
        <v>0</v>
      </c>
      <c r="J22" s="36">
        <v>0</v>
      </c>
      <c r="K22" s="36">
        <v>0</v>
      </c>
      <c r="L22" s="36">
        <v>0</v>
      </c>
      <c r="M22" s="36">
        <v>0</v>
      </c>
      <c r="N22" s="36">
        <v>0</v>
      </c>
      <c r="O22" s="36">
        <v>0</v>
      </c>
      <c r="P22" s="36">
        <v>0</v>
      </c>
      <c r="Q22" s="36">
        <v>0</v>
      </c>
      <c r="R22" s="36">
        <v>0</v>
      </c>
      <c r="S22" s="253">
        <v>0</v>
      </c>
      <c r="T22" s="254">
        <f t="shared" si="10"/>
        <v>0</v>
      </c>
      <c r="U22" s="259">
        <v>0</v>
      </c>
      <c r="V22" s="254">
        <f t="shared" si="24"/>
        <v>8082570936951.6387</v>
      </c>
      <c r="W22" s="34">
        <v>1</v>
      </c>
      <c r="X22" s="33">
        <v>1</v>
      </c>
      <c r="Y22" s="33">
        <v>0.94</v>
      </c>
      <c r="Z22" s="33">
        <v>0.94</v>
      </c>
      <c r="AA22" s="33">
        <f t="shared" si="25"/>
        <v>0.88</v>
      </c>
      <c r="AB22" s="33">
        <f t="shared" si="26"/>
        <v>0.85</v>
      </c>
      <c r="AC22" s="33">
        <f t="shared" si="27"/>
        <v>0.75</v>
      </c>
      <c r="AD22" s="33">
        <f t="shared" si="28"/>
        <v>0.85</v>
      </c>
      <c r="AE22" s="33">
        <f t="shared" si="29"/>
        <v>0.75</v>
      </c>
      <c r="AF22" s="33">
        <f t="shared" si="30"/>
        <v>0.85</v>
      </c>
      <c r="AG22" s="33">
        <f t="shared" si="31"/>
        <v>0.7</v>
      </c>
      <c r="AH22" s="394">
        <f t="shared" si="32"/>
        <v>0</v>
      </c>
      <c r="AI22" s="400">
        <f t="shared" si="33"/>
        <v>8082570936951.6387</v>
      </c>
      <c r="AJ22" s="257">
        <v>100</v>
      </c>
      <c r="AK22" s="153">
        <f t="shared" si="14"/>
        <v>8082570936951.6387</v>
      </c>
      <c r="AM22" s="394">
        <f>IF(I22&gt;0,#REF!,0)</f>
        <v>0</v>
      </c>
      <c r="AN22" s="394">
        <f t="shared" si="15"/>
        <v>0</v>
      </c>
      <c r="AP22" s="394">
        <f t="shared" si="16"/>
        <v>0</v>
      </c>
    </row>
    <row r="23" spans="4:42" ht="21.75" thickBot="1" x14ac:dyDescent="0.6">
      <c r="D23" s="233" t="s">
        <v>573</v>
      </c>
      <c r="E23" s="578" t="s">
        <v>1280</v>
      </c>
      <c r="F23" s="401">
        <v>11747160000000</v>
      </c>
      <c r="G23" s="596"/>
      <c r="H23" s="596"/>
      <c r="I23" s="39">
        <v>0</v>
      </c>
      <c r="J23" s="36">
        <v>0</v>
      </c>
      <c r="K23" s="36">
        <v>0</v>
      </c>
      <c r="L23" s="36">
        <v>0</v>
      </c>
      <c r="M23" s="36">
        <v>0</v>
      </c>
      <c r="N23" s="36">
        <v>0</v>
      </c>
      <c r="O23" s="36">
        <v>0</v>
      </c>
      <c r="P23" s="36">
        <v>0</v>
      </c>
      <c r="Q23" s="36">
        <v>0</v>
      </c>
      <c r="R23" s="36">
        <v>0</v>
      </c>
      <c r="S23" s="253">
        <v>0</v>
      </c>
      <c r="T23" s="254">
        <f t="shared" si="10"/>
        <v>0</v>
      </c>
      <c r="U23" s="259">
        <v>13696410000000</v>
      </c>
      <c r="V23" s="254">
        <f t="shared" si="24"/>
        <v>11747160000000</v>
      </c>
      <c r="W23" s="34">
        <v>1</v>
      </c>
      <c r="X23" s="33">
        <v>1</v>
      </c>
      <c r="Y23" s="33">
        <v>0.94</v>
      </c>
      <c r="Z23" s="33">
        <v>0.94</v>
      </c>
      <c r="AA23" s="33">
        <f t="shared" si="25"/>
        <v>0.88</v>
      </c>
      <c r="AB23" s="33">
        <f t="shared" si="26"/>
        <v>0.85</v>
      </c>
      <c r="AC23" s="33">
        <f t="shared" si="27"/>
        <v>0.75</v>
      </c>
      <c r="AD23" s="33">
        <f t="shared" si="28"/>
        <v>0.85</v>
      </c>
      <c r="AE23" s="33">
        <f t="shared" si="29"/>
        <v>0.75</v>
      </c>
      <c r="AF23" s="33">
        <f t="shared" si="30"/>
        <v>0.85</v>
      </c>
      <c r="AG23" s="33">
        <f t="shared" si="31"/>
        <v>0.7</v>
      </c>
      <c r="AH23" s="394">
        <f t="shared" si="32"/>
        <v>0</v>
      </c>
      <c r="AI23" s="400">
        <f t="shared" si="33"/>
        <v>11747160000000</v>
      </c>
      <c r="AJ23" s="257">
        <v>100</v>
      </c>
      <c r="AK23" s="153">
        <f t="shared" si="14"/>
        <v>11747160000000</v>
      </c>
      <c r="AM23" s="394">
        <f>IF(I23&gt;0,#REF!,0)</f>
        <v>0</v>
      </c>
      <c r="AN23" s="394">
        <f t="shared" si="15"/>
        <v>0</v>
      </c>
      <c r="AP23" s="394">
        <f t="shared" si="16"/>
        <v>0</v>
      </c>
    </row>
    <row r="24" spans="4:42" ht="21.75" thickBot="1" x14ac:dyDescent="0.6">
      <c r="D24" s="233" t="s">
        <v>573</v>
      </c>
      <c r="E24" s="578" t="s">
        <v>1291</v>
      </c>
      <c r="F24" s="401">
        <v>7955638806.96</v>
      </c>
      <c r="G24" s="596"/>
      <c r="H24" s="596"/>
      <c r="I24" s="39">
        <v>7955638806.96</v>
      </c>
      <c r="J24" s="36">
        <v>0</v>
      </c>
      <c r="K24" s="36">
        <v>0</v>
      </c>
      <c r="L24" s="36">
        <v>0</v>
      </c>
      <c r="M24" s="36">
        <v>0</v>
      </c>
      <c r="N24" s="36">
        <v>0</v>
      </c>
      <c r="O24" s="36">
        <v>0</v>
      </c>
      <c r="P24" s="36">
        <v>0</v>
      </c>
      <c r="Q24" s="36">
        <v>0</v>
      </c>
      <c r="R24" s="36">
        <v>0</v>
      </c>
      <c r="S24" s="253">
        <v>0</v>
      </c>
      <c r="T24" s="254">
        <f t="shared" si="10"/>
        <v>7955638806.96</v>
      </c>
      <c r="U24" s="259">
        <v>2871000000000</v>
      </c>
      <c r="V24" s="254">
        <f t="shared" si="24"/>
        <v>7955638806.96</v>
      </c>
      <c r="W24" s="34">
        <v>1</v>
      </c>
      <c r="X24" s="33">
        <v>1</v>
      </c>
      <c r="Y24" s="33">
        <v>0.94</v>
      </c>
      <c r="Z24" s="33">
        <v>0.94</v>
      </c>
      <c r="AA24" s="33">
        <f t="shared" si="25"/>
        <v>0.88</v>
      </c>
      <c r="AB24" s="33">
        <f t="shared" si="26"/>
        <v>0.85</v>
      </c>
      <c r="AC24" s="33">
        <f t="shared" si="27"/>
        <v>0.75</v>
      </c>
      <c r="AD24" s="33">
        <f t="shared" si="28"/>
        <v>0.85</v>
      </c>
      <c r="AE24" s="33">
        <f t="shared" si="29"/>
        <v>0.75</v>
      </c>
      <c r="AF24" s="33">
        <f t="shared" si="30"/>
        <v>0.85</v>
      </c>
      <c r="AG24" s="33">
        <f t="shared" si="31"/>
        <v>0.7</v>
      </c>
      <c r="AH24" s="394">
        <f t="shared" si="32"/>
        <v>7955638806.96</v>
      </c>
      <c r="AI24" s="400">
        <f t="shared" si="33"/>
        <v>0</v>
      </c>
      <c r="AJ24" s="257">
        <v>100</v>
      </c>
      <c r="AK24" s="153">
        <f t="shared" si="14"/>
        <v>0</v>
      </c>
      <c r="AM24" s="394" t="e">
        <f>IF(I24&gt;0,#REF!,0)</f>
        <v>#REF!</v>
      </c>
      <c r="AN24" s="394">
        <f t="shared" si="15"/>
        <v>7955638806.96</v>
      </c>
      <c r="AP24" s="394">
        <f t="shared" si="16"/>
        <v>0</v>
      </c>
    </row>
    <row r="25" spans="4:42" ht="21.75" thickBot="1" x14ac:dyDescent="0.6">
      <c r="D25" s="233" t="s">
        <v>573</v>
      </c>
      <c r="E25" s="578" t="s">
        <v>1291</v>
      </c>
      <c r="F25" s="401">
        <v>93826277110.710007</v>
      </c>
      <c r="G25" s="596"/>
      <c r="H25" s="596"/>
      <c r="I25" s="39">
        <v>93826277110.710007</v>
      </c>
      <c r="J25" s="36">
        <v>0</v>
      </c>
      <c r="K25" s="36">
        <v>0</v>
      </c>
      <c r="L25" s="36">
        <v>0</v>
      </c>
      <c r="M25" s="36">
        <v>0</v>
      </c>
      <c r="N25" s="36">
        <v>0</v>
      </c>
      <c r="O25" s="36">
        <v>0</v>
      </c>
      <c r="P25" s="36">
        <v>0</v>
      </c>
      <c r="Q25" s="36">
        <v>0</v>
      </c>
      <c r="R25" s="36">
        <v>0</v>
      </c>
      <c r="S25" s="253">
        <v>0</v>
      </c>
      <c r="T25" s="254">
        <f t="shared" si="10"/>
        <v>93826277110.710007</v>
      </c>
      <c r="U25" s="259">
        <v>0</v>
      </c>
      <c r="V25" s="254">
        <f t="shared" si="24"/>
        <v>93826277110.710007</v>
      </c>
      <c r="W25" s="34">
        <v>1</v>
      </c>
      <c r="X25" s="33">
        <v>1</v>
      </c>
      <c r="Y25" s="33">
        <v>0.94</v>
      </c>
      <c r="Z25" s="33">
        <v>0.94</v>
      </c>
      <c r="AA25" s="33">
        <f t="shared" si="25"/>
        <v>0.88</v>
      </c>
      <c r="AB25" s="33">
        <f t="shared" si="26"/>
        <v>0.85</v>
      </c>
      <c r="AC25" s="33">
        <f t="shared" si="27"/>
        <v>0.75</v>
      </c>
      <c r="AD25" s="33">
        <f t="shared" si="28"/>
        <v>0.85</v>
      </c>
      <c r="AE25" s="33">
        <f t="shared" si="29"/>
        <v>0.75</v>
      </c>
      <c r="AF25" s="33">
        <f t="shared" si="30"/>
        <v>0.85</v>
      </c>
      <c r="AG25" s="33">
        <f t="shared" si="31"/>
        <v>0.7</v>
      </c>
      <c r="AH25" s="394">
        <f t="shared" si="32"/>
        <v>93826277110.710007</v>
      </c>
      <c r="AI25" s="400">
        <f t="shared" si="33"/>
        <v>0</v>
      </c>
      <c r="AJ25" s="257">
        <v>100</v>
      </c>
      <c r="AK25" s="153">
        <f t="shared" si="14"/>
        <v>0</v>
      </c>
      <c r="AM25" s="394" t="e">
        <f>IF(I25&gt;0,#REF!,0)</f>
        <v>#REF!</v>
      </c>
      <c r="AN25" s="394">
        <f t="shared" si="15"/>
        <v>93826277110.710007</v>
      </c>
      <c r="AP25" s="394">
        <f t="shared" si="16"/>
        <v>0</v>
      </c>
    </row>
    <row r="26" spans="4:42" ht="21.75" thickBot="1" x14ac:dyDescent="0.6">
      <c r="D26" s="233" t="s">
        <v>573</v>
      </c>
      <c r="E26" s="578" t="s">
        <v>2253</v>
      </c>
      <c r="F26" s="393">
        <v>1419448500</v>
      </c>
      <c r="G26" s="595"/>
      <c r="H26" s="595"/>
      <c r="I26" s="39">
        <v>0</v>
      </c>
      <c r="J26" s="36">
        <v>0</v>
      </c>
      <c r="K26" s="36">
        <v>0</v>
      </c>
      <c r="L26" s="36">
        <v>0</v>
      </c>
      <c r="M26" s="36">
        <v>0</v>
      </c>
      <c r="N26" s="36">
        <v>0</v>
      </c>
      <c r="O26" s="36">
        <v>0</v>
      </c>
      <c r="P26" s="36">
        <v>0</v>
      </c>
      <c r="Q26" s="36">
        <v>0</v>
      </c>
      <c r="R26" s="36">
        <v>0</v>
      </c>
      <c r="S26" s="253">
        <v>0</v>
      </c>
      <c r="T26" s="254">
        <f t="shared" si="10"/>
        <v>0</v>
      </c>
      <c r="U26" s="259">
        <v>0</v>
      </c>
      <c r="V26" s="254">
        <f t="shared" si="24"/>
        <v>1419448500</v>
      </c>
      <c r="W26" s="34">
        <v>1</v>
      </c>
      <c r="X26" s="33">
        <v>1</v>
      </c>
      <c r="Y26" s="33">
        <v>0.94</v>
      </c>
      <c r="Z26" s="33">
        <v>0.94</v>
      </c>
      <c r="AA26" s="33">
        <f t="shared" si="25"/>
        <v>0.88</v>
      </c>
      <c r="AB26" s="33">
        <f t="shared" si="26"/>
        <v>0.85</v>
      </c>
      <c r="AC26" s="33">
        <f t="shared" si="27"/>
        <v>0.75</v>
      </c>
      <c r="AD26" s="33">
        <f t="shared" si="28"/>
        <v>0.85</v>
      </c>
      <c r="AE26" s="33">
        <f t="shared" si="29"/>
        <v>0.75</v>
      </c>
      <c r="AF26" s="33">
        <f t="shared" si="30"/>
        <v>0.85</v>
      </c>
      <c r="AG26" s="33">
        <f t="shared" si="31"/>
        <v>0.7</v>
      </c>
      <c r="AH26" s="394">
        <f t="shared" si="32"/>
        <v>0</v>
      </c>
      <c r="AI26" s="400">
        <f t="shared" si="33"/>
        <v>1419448500</v>
      </c>
      <c r="AJ26" s="257">
        <v>100</v>
      </c>
      <c r="AK26" s="153">
        <f t="shared" si="14"/>
        <v>1419448500</v>
      </c>
      <c r="AM26" s="394">
        <f>IF(I26&gt;0,#REF!,0)</f>
        <v>0</v>
      </c>
      <c r="AN26" s="394">
        <f t="shared" si="15"/>
        <v>0</v>
      </c>
      <c r="AP26" s="394">
        <f t="shared" si="16"/>
        <v>0</v>
      </c>
    </row>
    <row r="27" spans="4:42" ht="21.75" thickBot="1" x14ac:dyDescent="0.6">
      <c r="D27" s="233" t="s">
        <v>573</v>
      </c>
      <c r="E27" s="578" t="s">
        <v>2254</v>
      </c>
      <c r="F27" s="393">
        <v>116821939957.88675</v>
      </c>
      <c r="G27" s="595"/>
      <c r="H27" s="595"/>
      <c r="I27" s="39">
        <v>0</v>
      </c>
      <c r="J27" s="36">
        <v>0</v>
      </c>
      <c r="K27" s="36">
        <v>0</v>
      </c>
      <c r="L27" s="36">
        <v>0</v>
      </c>
      <c r="M27" s="36">
        <v>0</v>
      </c>
      <c r="N27" s="36">
        <v>0</v>
      </c>
      <c r="O27" s="36">
        <v>0</v>
      </c>
      <c r="P27" s="36">
        <v>0</v>
      </c>
      <c r="Q27" s="36">
        <v>0</v>
      </c>
      <c r="R27" s="36">
        <v>0</v>
      </c>
      <c r="S27" s="253">
        <v>0</v>
      </c>
      <c r="T27" s="254">
        <f t="shared" si="10"/>
        <v>0</v>
      </c>
      <c r="U27" s="259">
        <v>0</v>
      </c>
      <c r="V27" s="254">
        <f t="shared" si="24"/>
        <v>116821939957.88675</v>
      </c>
      <c r="W27" s="34">
        <v>1</v>
      </c>
      <c r="X27" s="33">
        <v>1</v>
      </c>
      <c r="Y27" s="33">
        <v>0.94</v>
      </c>
      <c r="Z27" s="33">
        <v>0.94</v>
      </c>
      <c r="AA27" s="33">
        <f t="shared" si="25"/>
        <v>0.88</v>
      </c>
      <c r="AB27" s="33">
        <f t="shared" si="26"/>
        <v>0.85</v>
      </c>
      <c r="AC27" s="33">
        <f t="shared" si="27"/>
        <v>0.75</v>
      </c>
      <c r="AD27" s="33">
        <f t="shared" si="28"/>
        <v>0.85</v>
      </c>
      <c r="AE27" s="33">
        <f t="shared" si="29"/>
        <v>0.75</v>
      </c>
      <c r="AF27" s="33">
        <f t="shared" si="30"/>
        <v>0.85</v>
      </c>
      <c r="AG27" s="33">
        <f t="shared" si="31"/>
        <v>0.7</v>
      </c>
      <c r="AH27" s="394">
        <f t="shared" si="32"/>
        <v>0</v>
      </c>
      <c r="AI27" s="400">
        <f t="shared" si="33"/>
        <v>116821939957.88675</v>
      </c>
      <c r="AJ27" s="257">
        <v>100</v>
      </c>
      <c r="AK27" s="153">
        <f t="shared" si="14"/>
        <v>116821939957.88676</v>
      </c>
      <c r="AM27" s="394">
        <f>IF(I27&gt;0,#REF!,0)</f>
        <v>0</v>
      </c>
      <c r="AN27" s="394">
        <f t="shared" si="15"/>
        <v>0</v>
      </c>
      <c r="AP27" s="394">
        <f t="shared" si="16"/>
        <v>0</v>
      </c>
    </row>
    <row r="28" spans="4:42" ht="21.75" thickBot="1" x14ac:dyDescent="0.6">
      <c r="D28" s="233" t="s">
        <v>573</v>
      </c>
      <c r="E28" s="578" t="s">
        <v>1275</v>
      </c>
      <c r="F28" s="393">
        <v>37731584436.39299</v>
      </c>
      <c r="G28" s="595"/>
      <c r="H28" s="595"/>
      <c r="I28" s="39">
        <v>0</v>
      </c>
      <c r="J28" s="36">
        <v>0</v>
      </c>
      <c r="K28" s="36">
        <v>0</v>
      </c>
      <c r="L28" s="36">
        <v>0</v>
      </c>
      <c r="M28" s="36">
        <v>0</v>
      </c>
      <c r="N28" s="36">
        <v>0</v>
      </c>
      <c r="O28" s="36">
        <v>0</v>
      </c>
      <c r="P28" s="36">
        <v>0</v>
      </c>
      <c r="Q28" s="36">
        <v>0</v>
      </c>
      <c r="R28" s="36">
        <v>0</v>
      </c>
      <c r="S28" s="253">
        <v>0</v>
      </c>
      <c r="T28" s="254">
        <f t="shared" si="10"/>
        <v>0</v>
      </c>
      <c r="U28" s="259">
        <v>92000000000</v>
      </c>
      <c r="V28" s="254">
        <f t="shared" si="24"/>
        <v>37731584436.39299</v>
      </c>
      <c r="W28" s="34">
        <v>1</v>
      </c>
      <c r="X28" s="33">
        <v>1</v>
      </c>
      <c r="Y28" s="33">
        <v>0.94</v>
      </c>
      <c r="Z28" s="33">
        <v>0.94</v>
      </c>
      <c r="AA28" s="33">
        <f t="shared" si="25"/>
        <v>0.88</v>
      </c>
      <c r="AB28" s="33">
        <f t="shared" si="26"/>
        <v>0.85</v>
      </c>
      <c r="AC28" s="33">
        <f t="shared" si="27"/>
        <v>0.75</v>
      </c>
      <c r="AD28" s="33">
        <f t="shared" si="28"/>
        <v>0.85</v>
      </c>
      <c r="AE28" s="33">
        <f t="shared" si="29"/>
        <v>0.75</v>
      </c>
      <c r="AF28" s="33">
        <f t="shared" si="30"/>
        <v>0.85</v>
      </c>
      <c r="AG28" s="33">
        <f t="shared" si="31"/>
        <v>0.7</v>
      </c>
      <c r="AH28" s="394">
        <f t="shared" si="32"/>
        <v>0</v>
      </c>
      <c r="AI28" s="400">
        <f t="shared" si="33"/>
        <v>37731584436.39299</v>
      </c>
      <c r="AJ28" s="257">
        <v>100</v>
      </c>
      <c r="AK28" s="153">
        <f t="shared" si="14"/>
        <v>37731584436.39299</v>
      </c>
      <c r="AM28" s="394">
        <f>IF(I28&gt;0,#REF!,0)</f>
        <v>0</v>
      </c>
      <c r="AN28" s="394">
        <f t="shared" si="15"/>
        <v>0</v>
      </c>
      <c r="AP28" s="394">
        <f t="shared" si="16"/>
        <v>0</v>
      </c>
    </row>
    <row r="29" spans="4:42" ht="21.75" thickBot="1" x14ac:dyDescent="0.6">
      <c r="D29" s="233" t="s">
        <v>573</v>
      </c>
      <c r="E29" s="578" t="s">
        <v>1275</v>
      </c>
      <c r="F29" s="393">
        <v>39822527523.950142</v>
      </c>
      <c r="G29" s="595"/>
      <c r="H29" s="595"/>
      <c r="I29" s="39">
        <v>0</v>
      </c>
      <c r="J29" s="36">
        <v>0</v>
      </c>
      <c r="K29" s="36">
        <v>0</v>
      </c>
      <c r="L29" s="36">
        <v>0</v>
      </c>
      <c r="M29" s="36">
        <v>0</v>
      </c>
      <c r="N29" s="36">
        <v>0</v>
      </c>
      <c r="O29" s="36">
        <v>0</v>
      </c>
      <c r="P29" s="36">
        <v>0</v>
      </c>
      <c r="Q29" s="36">
        <v>0</v>
      </c>
      <c r="R29" s="36">
        <v>0</v>
      </c>
      <c r="S29" s="253">
        <v>0</v>
      </c>
      <c r="T29" s="254">
        <f t="shared" si="10"/>
        <v>0</v>
      </c>
      <c r="U29" s="259">
        <v>16532384151.6</v>
      </c>
      <c r="V29" s="254">
        <f t="shared" si="24"/>
        <v>39822527523.950142</v>
      </c>
      <c r="W29" s="34">
        <v>1</v>
      </c>
      <c r="X29" s="33">
        <v>1</v>
      </c>
      <c r="Y29" s="33">
        <v>0.94</v>
      </c>
      <c r="Z29" s="33">
        <v>0.94</v>
      </c>
      <c r="AA29" s="33">
        <f t="shared" si="25"/>
        <v>0.88</v>
      </c>
      <c r="AB29" s="33">
        <f t="shared" si="26"/>
        <v>0.85</v>
      </c>
      <c r="AC29" s="33">
        <f t="shared" si="27"/>
        <v>0.75</v>
      </c>
      <c r="AD29" s="33">
        <f t="shared" si="28"/>
        <v>0.85</v>
      </c>
      <c r="AE29" s="33">
        <f t="shared" si="29"/>
        <v>0.75</v>
      </c>
      <c r="AF29" s="33">
        <f t="shared" si="30"/>
        <v>0.85</v>
      </c>
      <c r="AG29" s="33">
        <f t="shared" si="31"/>
        <v>0.7</v>
      </c>
      <c r="AH29" s="394">
        <f t="shared" si="32"/>
        <v>0</v>
      </c>
      <c r="AI29" s="400">
        <f t="shared" si="33"/>
        <v>39822527523.950142</v>
      </c>
      <c r="AJ29" s="257">
        <v>100</v>
      </c>
      <c r="AK29" s="153">
        <f t="shared" si="14"/>
        <v>39822527523.950142</v>
      </c>
      <c r="AM29" s="394">
        <f>IF(I29&gt;0,#REF!,0)</f>
        <v>0</v>
      </c>
      <c r="AN29" s="394">
        <f t="shared" si="15"/>
        <v>0</v>
      </c>
      <c r="AP29" s="394">
        <f t="shared" si="16"/>
        <v>0</v>
      </c>
    </row>
    <row r="30" spans="4:42" ht="21.75" thickBot="1" x14ac:dyDescent="0.6">
      <c r="D30" s="233" t="s">
        <v>573</v>
      </c>
      <c r="E30" s="578" t="s">
        <v>1275</v>
      </c>
      <c r="F30" s="393">
        <v>26161286112.747246</v>
      </c>
      <c r="G30" s="595"/>
      <c r="H30" s="595"/>
      <c r="I30" s="39">
        <v>0</v>
      </c>
      <c r="J30" s="36">
        <v>0</v>
      </c>
      <c r="K30" s="36">
        <v>0</v>
      </c>
      <c r="L30" s="36">
        <v>0</v>
      </c>
      <c r="M30" s="36">
        <v>0</v>
      </c>
      <c r="N30" s="36">
        <v>0</v>
      </c>
      <c r="O30" s="36">
        <v>0</v>
      </c>
      <c r="P30" s="36">
        <v>0</v>
      </c>
      <c r="Q30" s="36">
        <v>0</v>
      </c>
      <c r="R30" s="36">
        <v>0</v>
      </c>
      <c r="S30" s="253">
        <v>0</v>
      </c>
      <c r="T30" s="254">
        <f t="shared" si="10"/>
        <v>0</v>
      </c>
      <c r="U30" s="259">
        <v>7627972500</v>
      </c>
      <c r="V30" s="254">
        <f t="shared" si="24"/>
        <v>26161286112.747246</v>
      </c>
      <c r="W30" s="34">
        <v>1</v>
      </c>
      <c r="X30" s="33">
        <v>1</v>
      </c>
      <c r="Y30" s="33">
        <v>0.94</v>
      </c>
      <c r="Z30" s="33">
        <v>0.94</v>
      </c>
      <c r="AA30" s="33">
        <f t="shared" si="25"/>
        <v>0.88</v>
      </c>
      <c r="AB30" s="33">
        <f t="shared" si="26"/>
        <v>0.85</v>
      </c>
      <c r="AC30" s="33">
        <f t="shared" si="27"/>
        <v>0.75</v>
      </c>
      <c r="AD30" s="33">
        <f t="shared" si="28"/>
        <v>0.85</v>
      </c>
      <c r="AE30" s="33">
        <f t="shared" si="29"/>
        <v>0.75</v>
      </c>
      <c r="AF30" s="33">
        <f t="shared" si="30"/>
        <v>0.85</v>
      </c>
      <c r="AG30" s="33">
        <f t="shared" si="31"/>
        <v>0.7</v>
      </c>
      <c r="AH30" s="394">
        <f t="shared" si="32"/>
        <v>0</v>
      </c>
      <c r="AI30" s="400">
        <f t="shared" si="33"/>
        <v>26161286112.747246</v>
      </c>
      <c r="AJ30" s="257">
        <v>100</v>
      </c>
      <c r="AK30" s="153">
        <f t="shared" si="14"/>
        <v>26161286112.747246</v>
      </c>
      <c r="AM30" s="394">
        <f>IF(I30&gt;0,#REF!,0)</f>
        <v>0</v>
      </c>
      <c r="AN30" s="394">
        <f t="shared" si="15"/>
        <v>0</v>
      </c>
      <c r="AP30" s="394">
        <f t="shared" si="16"/>
        <v>0</v>
      </c>
    </row>
    <row r="31" spans="4:42" ht="21.75" thickBot="1" x14ac:dyDescent="0.6">
      <c r="D31" s="233" t="s">
        <v>573</v>
      </c>
      <c r="E31" s="578" t="s">
        <v>1275</v>
      </c>
      <c r="F31" s="393">
        <v>50741809751.412033</v>
      </c>
      <c r="G31" s="595"/>
      <c r="H31" s="595"/>
      <c r="I31" s="39">
        <v>0</v>
      </c>
      <c r="J31" s="36">
        <v>0</v>
      </c>
      <c r="K31" s="36">
        <v>0</v>
      </c>
      <c r="L31" s="36">
        <v>0</v>
      </c>
      <c r="M31" s="36">
        <v>0</v>
      </c>
      <c r="N31" s="36">
        <v>0</v>
      </c>
      <c r="O31" s="36">
        <v>0</v>
      </c>
      <c r="P31" s="36">
        <v>0</v>
      </c>
      <c r="Q31" s="36">
        <v>0</v>
      </c>
      <c r="R31" s="36">
        <v>0</v>
      </c>
      <c r="S31" s="253">
        <v>0</v>
      </c>
      <c r="T31" s="254">
        <f t="shared" si="10"/>
        <v>0</v>
      </c>
      <c r="U31" s="259">
        <v>11462768881.200001</v>
      </c>
      <c r="V31" s="254">
        <f t="shared" si="24"/>
        <v>50741809751.412033</v>
      </c>
      <c r="W31" s="34">
        <v>1</v>
      </c>
      <c r="X31" s="33">
        <v>1</v>
      </c>
      <c r="Y31" s="33">
        <v>0.94</v>
      </c>
      <c r="Z31" s="33">
        <v>0.94</v>
      </c>
      <c r="AA31" s="33">
        <f t="shared" si="25"/>
        <v>0.88</v>
      </c>
      <c r="AB31" s="33">
        <f t="shared" si="26"/>
        <v>0.85</v>
      </c>
      <c r="AC31" s="33">
        <f t="shared" si="27"/>
        <v>0.75</v>
      </c>
      <c r="AD31" s="33">
        <f t="shared" si="28"/>
        <v>0.85</v>
      </c>
      <c r="AE31" s="33">
        <f t="shared" si="29"/>
        <v>0.75</v>
      </c>
      <c r="AF31" s="33">
        <f t="shared" si="30"/>
        <v>0.85</v>
      </c>
      <c r="AG31" s="33">
        <f t="shared" si="31"/>
        <v>0.7</v>
      </c>
      <c r="AH31" s="394">
        <f t="shared" si="32"/>
        <v>0</v>
      </c>
      <c r="AI31" s="400">
        <f t="shared" si="33"/>
        <v>50741809751.412033</v>
      </c>
      <c r="AJ31" s="257">
        <v>100</v>
      </c>
      <c r="AK31" s="153">
        <f t="shared" si="14"/>
        <v>50741809751.412033</v>
      </c>
      <c r="AM31" s="394">
        <f>IF(I31&gt;0,#REF!,0)</f>
        <v>0</v>
      </c>
      <c r="AN31" s="394">
        <f t="shared" si="15"/>
        <v>0</v>
      </c>
      <c r="AP31" s="394">
        <f t="shared" si="16"/>
        <v>0</v>
      </c>
    </row>
    <row r="32" spans="4:42" ht="21.75" thickBot="1" x14ac:dyDescent="0.6">
      <c r="D32" s="233" t="s">
        <v>573</v>
      </c>
      <c r="E32" s="578" t="s">
        <v>2255</v>
      </c>
      <c r="F32" s="393">
        <v>153901147.73219049</v>
      </c>
      <c r="G32" s="595"/>
      <c r="H32" s="595"/>
      <c r="I32" s="39">
        <v>0</v>
      </c>
      <c r="J32" s="36">
        <v>0</v>
      </c>
      <c r="K32" s="36">
        <v>0</v>
      </c>
      <c r="L32" s="36">
        <v>0</v>
      </c>
      <c r="M32" s="36">
        <v>0</v>
      </c>
      <c r="N32" s="36">
        <v>0</v>
      </c>
      <c r="O32" s="36">
        <v>0</v>
      </c>
      <c r="P32" s="36">
        <v>0</v>
      </c>
      <c r="Q32" s="36">
        <v>0</v>
      </c>
      <c r="R32" s="36">
        <v>0</v>
      </c>
      <c r="S32" s="253">
        <v>0</v>
      </c>
      <c r="T32" s="254">
        <f t="shared" si="10"/>
        <v>0</v>
      </c>
      <c r="U32" s="259">
        <v>22232914516.799999</v>
      </c>
      <c r="V32" s="254">
        <f t="shared" si="24"/>
        <v>153901147.73219049</v>
      </c>
      <c r="W32" s="34">
        <v>1</v>
      </c>
      <c r="X32" s="33">
        <v>1</v>
      </c>
      <c r="Y32" s="33">
        <v>0.94</v>
      </c>
      <c r="Z32" s="33">
        <v>0.94</v>
      </c>
      <c r="AA32" s="33">
        <f t="shared" si="25"/>
        <v>0.88</v>
      </c>
      <c r="AB32" s="33">
        <f t="shared" si="26"/>
        <v>0.85</v>
      </c>
      <c r="AC32" s="33">
        <f t="shared" si="27"/>
        <v>0.75</v>
      </c>
      <c r="AD32" s="33">
        <f t="shared" si="28"/>
        <v>0.85</v>
      </c>
      <c r="AE32" s="33">
        <f t="shared" si="29"/>
        <v>0.75</v>
      </c>
      <c r="AF32" s="33">
        <f t="shared" si="30"/>
        <v>0.85</v>
      </c>
      <c r="AG32" s="33">
        <f t="shared" si="31"/>
        <v>0.7</v>
      </c>
      <c r="AH32" s="394">
        <f t="shared" si="32"/>
        <v>0</v>
      </c>
      <c r="AI32" s="400">
        <f t="shared" si="33"/>
        <v>153901147.73219049</v>
      </c>
      <c r="AJ32" s="257">
        <v>100</v>
      </c>
      <c r="AK32" s="153">
        <f t="shared" si="14"/>
        <v>153901147.73219049</v>
      </c>
      <c r="AM32" s="394">
        <f>IF(I32&gt;0,#REF!,0)</f>
        <v>0</v>
      </c>
      <c r="AN32" s="394">
        <f t="shared" si="15"/>
        <v>0</v>
      </c>
      <c r="AP32" s="394">
        <f t="shared" si="16"/>
        <v>0</v>
      </c>
    </row>
    <row r="33" spans="4:42" ht="21.75" thickBot="1" x14ac:dyDescent="0.6">
      <c r="D33" s="233" t="s">
        <v>573</v>
      </c>
      <c r="E33" s="578" t="s">
        <v>2255</v>
      </c>
      <c r="F33" s="393">
        <v>741459632.94121087</v>
      </c>
      <c r="G33" s="595"/>
      <c r="H33" s="595"/>
      <c r="I33" s="39">
        <v>0</v>
      </c>
      <c r="J33" s="36">
        <v>0</v>
      </c>
      <c r="K33" s="36">
        <v>0</v>
      </c>
      <c r="L33" s="36">
        <v>0</v>
      </c>
      <c r="M33" s="36">
        <v>0</v>
      </c>
      <c r="N33" s="36">
        <v>0</v>
      </c>
      <c r="O33" s="36">
        <v>0</v>
      </c>
      <c r="P33" s="36">
        <v>0</v>
      </c>
      <c r="Q33" s="36">
        <v>0</v>
      </c>
      <c r="R33" s="36">
        <v>0</v>
      </c>
      <c r="S33" s="253">
        <v>0</v>
      </c>
      <c r="T33" s="254">
        <f t="shared" si="10"/>
        <v>0</v>
      </c>
      <c r="U33" s="259">
        <v>76424035.5</v>
      </c>
      <c r="V33" s="254">
        <f t="shared" si="24"/>
        <v>741459632.94121087</v>
      </c>
      <c r="W33" s="34">
        <v>1</v>
      </c>
      <c r="X33" s="33">
        <v>1</v>
      </c>
      <c r="Y33" s="33">
        <v>0.94</v>
      </c>
      <c r="Z33" s="33">
        <v>0.94</v>
      </c>
      <c r="AA33" s="33">
        <f t="shared" si="25"/>
        <v>0.88</v>
      </c>
      <c r="AB33" s="33">
        <f t="shared" si="26"/>
        <v>0.85</v>
      </c>
      <c r="AC33" s="33">
        <f t="shared" si="27"/>
        <v>0.75</v>
      </c>
      <c r="AD33" s="33">
        <f t="shared" si="28"/>
        <v>0.85</v>
      </c>
      <c r="AE33" s="33">
        <f t="shared" si="29"/>
        <v>0.75</v>
      </c>
      <c r="AF33" s="33">
        <f t="shared" si="30"/>
        <v>0.85</v>
      </c>
      <c r="AG33" s="33">
        <f t="shared" si="31"/>
        <v>0.7</v>
      </c>
      <c r="AH33" s="394">
        <f t="shared" si="32"/>
        <v>0</v>
      </c>
      <c r="AI33" s="400">
        <f t="shared" si="33"/>
        <v>741459632.94121087</v>
      </c>
      <c r="AJ33" s="257">
        <v>100</v>
      </c>
      <c r="AK33" s="153">
        <f t="shared" si="14"/>
        <v>741459632.94121099</v>
      </c>
      <c r="AM33" s="394">
        <f>IF(I33&gt;0,#REF!,0)</f>
        <v>0</v>
      </c>
      <c r="AN33" s="394">
        <f t="shared" si="15"/>
        <v>0</v>
      </c>
      <c r="AP33" s="394">
        <f t="shared" si="16"/>
        <v>0</v>
      </c>
    </row>
    <row r="34" spans="4:42" ht="21.75" thickBot="1" x14ac:dyDescent="0.6">
      <c r="D34" s="233" t="s">
        <v>573</v>
      </c>
      <c r="E34" s="578" t="s">
        <v>2255</v>
      </c>
      <c r="F34" s="393">
        <v>2039582991.5474467</v>
      </c>
      <c r="G34" s="595"/>
      <c r="H34" s="595"/>
      <c r="I34" s="39">
        <v>0</v>
      </c>
      <c r="J34" s="36">
        <v>0</v>
      </c>
      <c r="K34" s="36">
        <v>0</v>
      </c>
      <c r="L34" s="36">
        <v>0</v>
      </c>
      <c r="M34" s="36">
        <v>0</v>
      </c>
      <c r="N34" s="36">
        <v>0</v>
      </c>
      <c r="O34" s="36">
        <v>0</v>
      </c>
      <c r="P34" s="36">
        <v>0</v>
      </c>
      <c r="Q34" s="36">
        <v>0</v>
      </c>
      <c r="R34" s="36">
        <v>0</v>
      </c>
      <c r="S34" s="253">
        <v>0</v>
      </c>
      <c r="T34" s="254">
        <f t="shared" si="10"/>
        <v>0</v>
      </c>
      <c r="U34" s="259">
        <v>368193078.12</v>
      </c>
      <c r="V34" s="254">
        <f t="shared" si="24"/>
        <v>2039582991.5474467</v>
      </c>
      <c r="W34" s="34">
        <v>1</v>
      </c>
      <c r="X34" s="33">
        <v>1</v>
      </c>
      <c r="Y34" s="33">
        <v>0.94</v>
      </c>
      <c r="Z34" s="33">
        <v>0.94</v>
      </c>
      <c r="AA34" s="33">
        <f t="shared" si="25"/>
        <v>0.88</v>
      </c>
      <c r="AB34" s="33">
        <f t="shared" si="26"/>
        <v>0.85</v>
      </c>
      <c r="AC34" s="33">
        <f t="shared" si="27"/>
        <v>0.75</v>
      </c>
      <c r="AD34" s="33">
        <f t="shared" si="28"/>
        <v>0.85</v>
      </c>
      <c r="AE34" s="33">
        <f t="shared" si="29"/>
        <v>0.75</v>
      </c>
      <c r="AF34" s="33">
        <f t="shared" si="30"/>
        <v>0.85</v>
      </c>
      <c r="AG34" s="33">
        <f t="shared" si="31"/>
        <v>0.7</v>
      </c>
      <c r="AH34" s="394">
        <f t="shared" si="32"/>
        <v>0</v>
      </c>
      <c r="AI34" s="400">
        <f t="shared" si="33"/>
        <v>2039582991.5474467</v>
      </c>
      <c r="AJ34" s="257">
        <v>100</v>
      </c>
      <c r="AK34" s="153">
        <f t="shared" si="14"/>
        <v>2039582991.5474465</v>
      </c>
      <c r="AM34" s="394">
        <f>IF(I34&gt;0,#REF!,0)</f>
        <v>0</v>
      </c>
      <c r="AN34" s="394">
        <f t="shared" si="15"/>
        <v>0</v>
      </c>
      <c r="AP34" s="394">
        <f t="shared" si="16"/>
        <v>0</v>
      </c>
    </row>
    <row r="35" spans="4:42" ht="21.75" thickBot="1" x14ac:dyDescent="0.6">
      <c r="D35" s="233" t="s">
        <v>573</v>
      </c>
      <c r="E35" s="578" t="s">
        <v>2255</v>
      </c>
      <c r="F35" s="393">
        <v>6905547358.5014324</v>
      </c>
      <c r="G35" s="595"/>
      <c r="H35" s="595"/>
      <c r="I35" s="39">
        <v>0</v>
      </c>
      <c r="J35" s="36">
        <v>0</v>
      </c>
      <c r="K35" s="36">
        <v>0</v>
      </c>
      <c r="L35" s="36">
        <v>0</v>
      </c>
      <c r="M35" s="36">
        <v>0</v>
      </c>
      <c r="N35" s="36">
        <v>0</v>
      </c>
      <c r="O35" s="36">
        <v>0</v>
      </c>
      <c r="P35" s="36">
        <v>0</v>
      </c>
      <c r="Q35" s="36">
        <v>0</v>
      </c>
      <c r="R35" s="36">
        <v>0</v>
      </c>
      <c r="S35" s="253">
        <v>0</v>
      </c>
      <c r="T35" s="254">
        <f t="shared" si="10"/>
        <v>0</v>
      </c>
      <c r="U35" s="259">
        <v>1012813518.6</v>
      </c>
      <c r="V35" s="254">
        <f t="shared" si="24"/>
        <v>6905547358.5014324</v>
      </c>
      <c r="W35" s="34">
        <v>1</v>
      </c>
      <c r="X35" s="33">
        <v>1</v>
      </c>
      <c r="Y35" s="33">
        <v>0.94</v>
      </c>
      <c r="Z35" s="33">
        <v>0.94</v>
      </c>
      <c r="AA35" s="33">
        <f t="shared" si="25"/>
        <v>0.88</v>
      </c>
      <c r="AB35" s="33">
        <f t="shared" si="26"/>
        <v>0.85</v>
      </c>
      <c r="AC35" s="33">
        <f t="shared" si="27"/>
        <v>0.75</v>
      </c>
      <c r="AD35" s="33">
        <f t="shared" si="28"/>
        <v>0.85</v>
      </c>
      <c r="AE35" s="33">
        <f t="shared" si="29"/>
        <v>0.75</v>
      </c>
      <c r="AF35" s="33">
        <f t="shared" si="30"/>
        <v>0.85</v>
      </c>
      <c r="AG35" s="33">
        <f t="shared" si="31"/>
        <v>0.7</v>
      </c>
      <c r="AH35" s="394">
        <f t="shared" si="32"/>
        <v>0</v>
      </c>
      <c r="AI35" s="400">
        <f t="shared" si="33"/>
        <v>6905547358.5014324</v>
      </c>
      <c r="AJ35" s="257">
        <v>100</v>
      </c>
      <c r="AK35" s="153">
        <f t="shared" si="14"/>
        <v>6905547358.5014315</v>
      </c>
      <c r="AM35" s="394">
        <f>IF(I35&gt;0,#REF!,0)</f>
        <v>0</v>
      </c>
      <c r="AN35" s="394">
        <f t="shared" si="15"/>
        <v>0</v>
      </c>
      <c r="AP35" s="394">
        <f t="shared" si="16"/>
        <v>0</v>
      </c>
    </row>
    <row r="36" spans="4:42" ht="21.75" thickBot="1" x14ac:dyDescent="0.6">
      <c r="D36" s="233" t="s">
        <v>573</v>
      </c>
      <c r="E36" s="578" t="s">
        <v>2255</v>
      </c>
      <c r="F36" s="393">
        <v>49692007717.465752</v>
      </c>
      <c r="G36" s="595"/>
      <c r="H36" s="595"/>
      <c r="I36" s="39">
        <v>0</v>
      </c>
      <c r="J36" s="36">
        <v>0</v>
      </c>
      <c r="K36" s="36">
        <v>0</v>
      </c>
      <c r="L36" s="36">
        <v>0</v>
      </c>
      <c r="M36" s="36">
        <v>0</v>
      </c>
      <c r="N36" s="36">
        <v>0</v>
      </c>
      <c r="O36" s="36">
        <v>0</v>
      </c>
      <c r="P36" s="36">
        <v>0</v>
      </c>
      <c r="Q36" s="36">
        <v>0</v>
      </c>
      <c r="R36" s="36">
        <v>0</v>
      </c>
      <c r="S36" s="253">
        <v>0</v>
      </c>
      <c r="T36" s="254">
        <f t="shared" si="10"/>
        <v>0</v>
      </c>
      <c r="U36" s="259">
        <v>3429147892.98</v>
      </c>
      <c r="V36" s="254">
        <f t="shared" si="24"/>
        <v>49692007717.465752</v>
      </c>
      <c r="W36" s="34">
        <v>1</v>
      </c>
      <c r="X36" s="33">
        <v>1</v>
      </c>
      <c r="Y36" s="33">
        <v>0.94</v>
      </c>
      <c r="Z36" s="33">
        <v>0.94</v>
      </c>
      <c r="AA36" s="33">
        <f t="shared" si="25"/>
        <v>0.88</v>
      </c>
      <c r="AB36" s="33">
        <f t="shared" si="26"/>
        <v>0.85</v>
      </c>
      <c r="AC36" s="33">
        <f t="shared" si="27"/>
        <v>0.75</v>
      </c>
      <c r="AD36" s="33">
        <f t="shared" si="28"/>
        <v>0.85</v>
      </c>
      <c r="AE36" s="33">
        <f t="shared" si="29"/>
        <v>0.75</v>
      </c>
      <c r="AF36" s="33">
        <f t="shared" si="30"/>
        <v>0.85</v>
      </c>
      <c r="AG36" s="33">
        <f t="shared" si="31"/>
        <v>0.7</v>
      </c>
      <c r="AH36" s="394">
        <f t="shared" si="32"/>
        <v>0</v>
      </c>
      <c r="AI36" s="400">
        <f t="shared" si="33"/>
        <v>49692007717.465752</v>
      </c>
      <c r="AJ36" s="257">
        <v>100</v>
      </c>
      <c r="AK36" s="153">
        <f t="shared" si="14"/>
        <v>49692007717.465752</v>
      </c>
      <c r="AM36" s="394">
        <f>IF(I36&gt;0,#REF!,0)</f>
        <v>0</v>
      </c>
      <c r="AN36" s="394">
        <f t="shared" si="15"/>
        <v>0</v>
      </c>
      <c r="AP36" s="394">
        <f t="shared" si="16"/>
        <v>0</v>
      </c>
    </row>
    <row r="37" spans="4:42" ht="21.75" thickBot="1" x14ac:dyDescent="0.6">
      <c r="D37" s="233" t="s">
        <v>573</v>
      </c>
      <c r="E37" s="578" t="s">
        <v>2255</v>
      </c>
      <c r="F37" s="393">
        <v>12976595036.945021</v>
      </c>
      <c r="G37" s="595"/>
      <c r="H37" s="595"/>
      <c r="I37" s="39">
        <v>0</v>
      </c>
      <c r="J37" s="36">
        <v>0</v>
      </c>
      <c r="K37" s="36">
        <v>0</v>
      </c>
      <c r="L37" s="36">
        <v>0</v>
      </c>
      <c r="M37" s="36">
        <v>0</v>
      </c>
      <c r="N37" s="36">
        <v>0</v>
      </c>
      <c r="O37" s="36">
        <v>0</v>
      </c>
      <c r="P37" s="36">
        <v>0</v>
      </c>
      <c r="Q37" s="36">
        <v>0</v>
      </c>
      <c r="R37" s="36">
        <v>0</v>
      </c>
      <c r="S37" s="253">
        <v>0</v>
      </c>
      <c r="T37" s="254">
        <f t="shared" si="10"/>
        <v>0</v>
      </c>
      <c r="U37" s="259">
        <v>24675993765</v>
      </c>
      <c r="V37" s="254">
        <f t="shared" si="24"/>
        <v>12976595036.945021</v>
      </c>
      <c r="W37" s="34">
        <v>1</v>
      </c>
      <c r="X37" s="33">
        <v>1</v>
      </c>
      <c r="Y37" s="33">
        <v>0.94</v>
      </c>
      <c r="Z37" s="33">
        <v>0.94</v>
      </c>
      <c r="AA37" s="33">
        <f t="shared" si="25"/>
        <v>0.88</v>
      </c>
      <c r="AB37" s="33">
        <f t="shared" si="26"/>
        <v>0.85</v>
      </c>
      <c r="AC37" s="33">
        <f t="shared" si="27"/>
        <v>0.75</v>
      </c>
      <c r="AD37" s="33">
        <f t="shared" si="28"/>
        <v>0.85</v>
      </c>
      <c r="AE37" s="33">
        <f t="shared" si="29"/>
        <v>0.75</v>
      </c>
      <c r="AF37" s="33">
        <f t="shared" si="30"/>
        <v>0.85</v>
      </c>
      <c r="AG37" s="33">
        <f t="shared" si="31"/>
        <v>0.7</v>
      </c>
      <c r="AH37" s="394">
        <f t="shared" si="32"/>
        <v>0</v>
      </c>
      <c r="AI37" s="400">
        <f t="shared" si="33"/>
        <v>12976595036.945021</v>
      </c>
      <c r="AJ37" s="257">
        <v>100</v>
      </c>
      <c r="AK37" s="153">
        <f t="shared" si="14"/>
        <v>12976595036.945019</v>
      </c>
      <c r="AM37" s="394">
        <f>IF(I37&gt;0,#REF!,0)</f>
        <v>0</v>
      </c>
      <c r="AN37" s="394">
        <f t="shared" si="15"/>
        <v>0</v>
      </c>
      <c r="AP37" s="394">
        <f t="shared" si="16"/>
        <v>0</v>
      </c>
    </row>
    <row r="38" spans="4:42" ht="21.75" thickBot="1" x14ac:dyDescent="0.6">
      <c r="D38" s="233" t="s">
        <v>573</v>
      </c>
      <c r="E38" s="578" t="s">
        <v>2255</v>
      </c>
      <c r="F38" s="393">
        <v>53560574812.14312</v>
      </c>
      <c r="G38" s="595"/>
      <c r="H38" s="595"/>
      <c r="I38" s="39">
        <v>0</v>
      </c>
      <c r="J38" s="36">
        <v>0</v>
      </c>
      <c r="K38" s="36">
        <v>0</v>
      </c>
      <c r="L38" s="36">
        <v>0</v>
      </c>
      <c r="M38" s="36">
        <v>0</v>
      </c>
      <c r="N38" s="36">
        <v>0</v>
      </c>
      <c r="O38" s="36">
        <v>0</v>
      </c>
      <c r="P38" s="36">
        <v>0</v>
      </c>
      <c r="Q38" s="36">
        <v>0</v>
      </c>
      <c r="R38" s="36">
        <v>0</v>
      </c>
      <c r="S38" s="253">
        <v>0</v>
      </c>
      <c r="T38" s="254">
        <f t="shared" si="10"/>
        <v>0</v>
      </c>
      <c r="U38" s="259">
        <v>6443901000</v>
      </c>
      <c r="V38" s="254">
        <f t="shared" si="24"/>
        <v>53560574812.14312</v>
      </c>
      <c r="W38" s="34">
        <v>1</v>
      </c>
      <c r="X38" s="33">
        <v>1</v>
      </c>
      <c r="Y38" s="33">
        <v>0.94</v>
      </c>
      <c r="Z38" s="33">
        <v>0.94</v>
      </c>
      <c r="AA38" s="33">
        <f t="shared" si="25"/>
        <v>0.88</v>
      </c>
      <c r="AB38" s="33">
        <f t="shared" si="26"/>
        <v>0.85</v>
      </c>
      <c r="AC38" s="33">
        <f t="shared" si="27"/>
        <v>0.75</v>
      </c>
      <c r="AD38" s="33">
        <f t="shared" si="28"/>
        <v>0.85</v>
      </c>
      <c r="AE38" s="33">
        <f t="shared" si="29"/>
        <v>0.75</v>
      </c>
      <c r="AF38" s="33">
        <f t="shared" si="30"/>
        <v>0.85</v>
      </c>
      <c r="AG38" s="33">
        <f t="shared" si="31"/>
        <v>0.7</v>
      </c>
      <c r="AH38" s="394">
        <f t="shared" si="32"/>
        <v>0</v>
      </c>
      <c r="AI38" s="400">
        <f t="shared" si="33"/>
        <v>53560574812.14312</v>
      </c>
      <c r="AJ38" s="257">
        <v>100</v>
      </c>
      <c r="AK38" s="153">
        <f t="shared" si="14"/>
        <v>53560574812.143112</v>
      </c>
      <c r="AM38" s="394">
        <f>IF(I38&gt;0,#REF!,0)</f>
        <v>0</v>
      </c>
      <c r="AN38" s="394">
        <f t="shared" si="15"/>
        <v>0</v>
      </c>
      <c r="AP38" s="394">
        <f t="shared" si="16"/>
        <v>0</v>
      </c>
    </row>
    <row r="39" spans="4:42" ht="21.75" thickBot="1" x14ac:dyDescent="0.6">
      <c r="D39" s="233" t="s">
        <v>573</v>
      </c>
      <c r="E39" s="578" t="s">
        <v>2255</v>
      </c>
      <c r="F39" s="393">
        <v>16082626571.778147</v>
      </c>
      <c r="G39" s="595"/>
      <c r="H39" s="595"/>
      <c r="I39" s="39">
        <v>0</v>
      </c>
      <c r="J39" s="36">
        <v>0</v>
      </c>
      <c r="K39" s="36">
        <v>0</v>
      </c>
      <c r="L39" s="36">
        <v>0</v>
      </c>
      <c r="M39" s="36">
        <v>0</v>
      </c>
      <c r="N39" s="36">
        <v>0</v>
      </c>
      <c r="O39" s="36">
        <v>0</v>
      </c>
      <c r="P39" s="36">
        <v>0</v>
      </c>
      <c r="Q39" s="36">
        <v>0</v>
      </c>
      <c r="R39" s="36">
        <v>0</v>
      </c>
      <c r="S39" s="253">
        <v>0</v>
      </c>
      <c r="T39" s="254">
        <f t="shared" si="10"/>
        <v>0</v>
      </c>
      <c r="U39" s="259">
        <v>26597041875</v>
      </c>
      <c r="V39" s="254">
        <f t="shared" si="24"/>
        <v>16082626571.778147</v>
      </c>
      <c r="W39" s="34">
        <v>1</v>
      </c>
      <c r="X39" s="33">
        <v>1</v>
      </c>
      <c r="Y39" s="33">
        <v>0.94</v>
      </c>
      <c r="Z39" s="33">
        <v>0.94</v>
      </c>
      <c r="AA39" s="33">
        <f t="shared" si="25"/>
        <v>0.88</v>
      </c>
      <c r="AB39" s="33">
        <f t="shared" si="26"/>
        <v>0.85</v>
      </c>
      <c r="AC39" s="33">
        <f t="shared" si="27"/>
        <v>0.75</v>
      </c>
      <c r="AD39" s="33">
        <f t="shared" si="28"/>
        <v>0.85</v>
      </c>
      <c r="AE39" s="33">
        <f t="shared" si="29"/>
        <v>0.75</v>
      </c>
      <c r="AF39" s="33">
        <f t="shared" si="30"/>
        <v>0.85</v>
      </c>
      <c r="AG39" s="33">
        <f t="shared" si="31"/>
        <v>0.7</v>
      </c>
      <c r="AH39" s="394">
        <f t="shared" si="32"/>
        <v>0</v>
      </c>
      <c r="AI39" s="400">
        <f t="shared" si="33"/>
        <v>16082626571.778147</v>
      </c>
      <c r="AJ39" s="257">
        <v>100</v>
      </c>
      <c r="AK39" s="153">
        <f t="shared" si="14"/>
        <v>16082626571.778147</v>
      </c>
      <c r="AM39" s="394">
        <f>IF(I39&gt;0,#REF!,0)</f>
        <v>0</v>
      </c>
      <c r="AN39" s="394">
        <f t="shared" si="15"/>
        <v>0</v>
      </c>
      <c r="AP39" s="394">
        <f t="shared" si="16"/>
        <v>0</v>
      </c>
    </row>
    <row r="40" spans="4:42" ht="21.75" thickBot="1" x14ac:dyDescent="0.6">
      <c r="D40" s="233" t="s">
        <v>573</v>
      </c>
      <c r="E40" s="578" t="s">
        <v>2255</v>
      </c>
      <c r="F40" s="393">
        <v>18347106646.294544</v>
      </c>
      <c r="G40" s="595"/>
      <c r="H40" s="595"/>
      <c r="I40" s="39">
        <v>0</v>
      </c>
      <c r="J40" s="36">
        <v>0</v>
      </c>
      <c r="K40" s="36">
        <v>0</v>
      </c>
      <c r="L40" s="36">
        <v>0</v>
      </c>
      <c r="M40" s="36">
        <v>0</v>
      </c>
      <c r="N40" s="36">
        <v>0</v>
      </c>
      <c r="O40" s="36">
        <v>0</v>
      </c>
      <c r="P40" s="36">
        <v>0</v>
      </c>
      <c r="Q40" s="36">
        <v>0</v>
      </c>
      <c r="R40" s="36">
        <v>0</v>
      </c>
      <c r="S40" s="253">
        <v>0</v>
      </c>
      <c r="T40" s="254">
        <f t="shared" si="10"/>
        <v>0</v>
      </c>
      <c r="U40" s="259">
        <v>7986290175</v>
      </c>
      <c r="V40" s="254">
        <f t="shared" si="24"/>
        <v>18347106646.294544</v>
      </c>
      <c r="W40" s="34">
        <v>1</v>
      </c>
      <c r="X40" s="33">
        <v>1</v>
      </c>
      <c r="Y40" s="33">
        <v>0.94</v>
      </c>
      <c r="Z40" s="33">
        <v>0.94</v>
      </c>
      <c r="AA40" s="33">
        <f t="shared" si="25"/>
        <v>0.88</v>
      </c>
      <c r="AB40" s="33">
        <f t="shared" si="26"/>
        <v>0.85</v>
      </c>
      <c r="AC40" s="33">
        <f t="shared" si="27"/>
        <v>0.75</v>
      </c>
      <c r="AD40" s="33">
        <f t="shared" si="28"/>
        <v>0.85</v>
      </c>
      <c r="AE40" s="33">
        <f t="shared" si="29"/>
        <v>0.75</v>
      </c>
      <c r="AF40" s="33">
        <f t="shared" si="30"/>
        <v>0.85</v>
      </c>
      <c r="AG40" s="33">
        <f t="shared" si="31"/>
        <v>0.7</v>
      </c>
      <c r="AH40" s="394">
        <f t="shared" si="32"/>
        <v>0</v>
      </c>
      <c r="AI40" s="400">
        <f t="shared" si="33"/>
        <v>18347106646.294544</v>
      </c>
      <c r="AJ40" s="257">
        <v>100</v>
      </c>
      <c r="AK40" s="153">
        <f t="shared" si="14"/>
        <v>18347106646.294544</v>
      </c>
      <c r="AM40" s="394">
        <f>IF(I40&gt;0,#REF!,0)</f>
        <v>0</v>
      </c>
      <c r="AN40" s="394">
        <f t="shared" si="15"/>
        <v>0</v>
      </c>
      <c r="AP40" s="394">
        <f t="shared" si="16"/>
        <v>0</v>
      </c>
    </row>
    <row r="41" spans="4:42" ht="21.75" thickBot="1" x14ac:dyDescent="0.6">
      <c r="D41" s="233" t="s">
        <v>573</v>
      </c>
      <c r="E41" s="578" t="s">
        <v>2255</v>
      </c>
      <c r="F41" s="393">
        <v>16496978244.987532</v>
      </c>
      <c r="G41" s="595"/>
      <c r="H41" s="595"/>
      <c r="I41" s="39">
        <v>0</v>
      </c>
      <c r="J41" s="36">
        <v>0</v>
      </c>
      <c r="K41" s="36">
        <v>0</v>
      </c>
      <c r="L41" s="36">
        <v>0</v>
      </c>
      <c r="M41" s="36">
        <v>0</v>
      </c>
      <c r="N41" s="36">
        <v>0</v>
      </c>
      <c r="O41" s="36">
        <v>0</v>
      </c>
      <c r="P41" s="36">
        <v>0</v>
      </c>
      <c r="Q41" s="36">
        <v>0</v>
      </c>
      <c r="R41" s="36">
        <v>0</v>
      </c>
      <c r="S41" s="253">
        <v>0</v>
      </c>
      <c r="T41" s="254">
        <f t="shared" si="10"/>
        <v>0</v>
      </c>
      <c r="U41" s="259">
        <v>9110782800</v>
      </c>
      <c r="V41" s="254">
        <f t="shared" si="24"/>
        <v>16496978244.987532</v>
      </c>
      <c r="W41" s="34">
        <v>1</v>
      </c>
      <c r="X41" s="33">
        <v>1</v>
      </c>
      <c r="Y41" s="33">
        <v>0.94</v>
      </c>
      <c r="Z41" s="33">
        <v>0.94</v>
      </c>
      <c r="AA41" s="33">
        <f t="shared" si="25"/>
        <v>0.88</v>
      </c>
      <c r="AB41" s="33">
        <f t="shared" si="26"/>
        <v>0.85</v>
      </c>
      <c r="AC41" s="33">
        <f t="shared" si="27"/>
        <v>0.75</v>
      </c>
      <c r="AD41" s="33">
        <f t="shared" si="28"/>
        <v>0.85</v>
      </c>
      <c r="AE41" s="33">
        <f t="shared" si="29"/>
        <v>0.75</v>
      </c>
      <c r="AF41" s="33">
        <f t="shared" si="30"/>
        <v>0.85</v>
      </c>
      <c r="AG41" s="33">
        <f t="shared" si="31"/>
        <v>0.7</v>
      </c>
      <c r="AH41" s="394">
        <f t="shared" si="32"/>
        <v>0</v>
      </c>
      <c r="AI41" s="400">
        <f t="shared" si="33"/>
        <v>16496978244.987532</v>
      </c>
      <c r="AJ41" s="257">
        <v>100</v>
      </c>
      <c r="AK41" s="153">
        <f t="shared" si="14"/>
        <v>16496978244.987532</v>
      </c>
      <c r="AM41" s="394">
        <f>IF(I41&gt;0,#REF!,0)</f>
        <v>0</v>
      </c>
      <c r="AN41" s="394">
        <f t="shared" si="15"/>
        <v>0</v>
      </c>
      <c r="AP41" s="394">
        <f t="shared" si="16"/>
        <v>0</v>
      </c>
    </row>
    <row r="42" spans="4:42" ht="21.75" thickBot="1" x14ac:dyDescent="0.6">
      <c r="D42" s="233" t="s">
        <v>573</v>
      </c>
      <c r="E42" s="578" t="s">
        <v>2255</v>
      </c>
      <c r="F42" s="393">
        <v>74053316479.397888</v>
      </c>
      <c r="G42" s="595"/>
      <c r="H42" s="595"/>
      <c r="I42" s="39">
        <v>0</v>
      </c>
      <c r="J42" s="36">
        <v>0</v>
      </c>
      <c r="K42" s="36">
        <v>0</v>
      </c>
      <c r="L42" s="36">
        <v>0</v>
      </c>
      <c r="M42" s="36">
        <v>0</v>
      </c>
      <c r="N42" s="36">
        <v>0</v>
      </c>
      <c r="O42" s="36">
        <v>0</v>
      </c>
      <c r="P42" s="36">
        <v>0</v>
      </c>
      <c r="Q42" s="36">
        <v>0</v>
      </c>
      <c r="R42" s="36">
        <v>0</v>
      </c>
      <c r="S42" s="253">
        <v>0</v>
      </c>
      <c r="T42" s="254">
        <f t="shared" si="10"/>
        <v>0</v>
      </c>
      <c r="U42" s="259">
        <v>8192048400</v>
      </c>
      <c r="V42" s="254">
        <f t="shared" si="24"/>
        <v>74053316479.397888</v>
      </c>
      <c r="W42" s="34">
        <v>1</v>
      </c>
      <c r="X42" s="33">
        <v>1</v>
      </c>
      <c r="Y42" s="33">
        <v>0.94</v>
      </c>
      <c r="Z42" s="33">
        <v>0.94</v>
      </c>
      <c r="AA42" s="33">
        <f t="shared" si="25"/>
        <v>0.88</v>
      </c>
      <c r="AB42" s="33">
        <f t="shared" si="26"/>
        <v>0.85</v>
      </c>
      <c r="AC42" s="33">
        <f t="shared" si="27"/>
        <v>0.75</v>
      </c>
      <c r="AD42" s="33">
        <f t="shared" si="28"/>
        <v>0.85</v>
      </c>
      <c r="AE42" s="33">
        <f t="shared" si="29"/>
        <v>0.75</v>
      </c>
      <c r="AF42" s="33">
        <f t="shared" si="30"/>
        <v>0.85</v>
      </c>
      <c r="AG42" s="33">
        <f t="shared" si="31"/>
        <v>0.7</v>
      </c>
      <c r="AH42" s="394">
        <f t="shared" si="32"/>
        <v>0</v>
      </c>
      <c r="AI42" s="400">
        <f t="shared" si="33"/>
        <v>74053316479.397888</v>
      </c>
      <c r="AJ42" s="257">
        <v>100</v>
      </c>
      <c r="AK42" s="153">
        <f t="shared" si="14"/>
        <v>74053316479.397888</v>
      </c>
      <c r="AM42" s="394">
        <f>IF(I42&gt;0,#REF!,0)</f>
        <v>0</v>
      </c>
      <c r="AN42" s="394">
        <f t="shared" si="15"/>
        <v>0</v>
      </c>
      <c r="AP42" s="394">
        <f t="shared" si="16"/>
        <v>0</v>
      </c>
    </row>
    <row r="43" spans="4:42" ht="21.75" thickBot="1" x14ac:dyDescent="0.6">
      <c r="D43" s="233" t="s">
        <v>573</v>
      </c>
      <c r="E43" s="578" t="s">
        <v>2255</v>
      </c>
      <c r="F43" s="393">
        <v>17113687712.089869</v>
      </c>
      <c r="G43" s="595"/>
      <c r="H43" s="595"/>
      <c r="I43" s="39">
        <v>0</v>
      </c>
      <c r="J43" s="36">
        <v>0</v>
      </c>
      <c r="K43" s="36">
        <v>0</v>
      </c>
      <c r="L43" s="36">
        <v>0</v>
      </c>
      <c r="M43" s="36">
        <v>0</v>
      </c>
      <c r="N43" s="36">
        <v>0</v>
      </c>
      <c r="O43" s="36">
        <v>0</v>
      </c>
      <c r="P43" s="36">
        <v>0</v>
      </c>
      <c r="Q43" s="36">
        <v>0</v>
      </c>
      <c r="R43" s="36">
        <v>0</v>
      </c>
      <c r="S43" s="253">
        <v>0</v>
      </c>
      <c r="T43" s="254">
        <f t="shared" si="10"/>
        <v>0</v>
      </c>
      <c r="U43" s="259">
        <v>36773301375</v>
      </c>
      <c r="V43" s="254">
        <f t="shared" si="24"/>
        <v>17113687712.089869</v>
      </c>
      <c r="W43" s="34">
        <v>1</v>
      </c>
      <c r="X43" s="33">
        <v>1</v>
      </c>
      <c r="Y43" s="33">
        <v>0.94</v>
      </c>
      <c r="Z43" s="33">
        <v>0.94</v>
      </c>
      <c r="AA43" s="33">
        <f t="shared" si="25"/>
        <v>0.88</v>
      </c>
      <c r="AB43" s="33">
        <f t="shared" si="26"/>
        <v>0.85</v>
      </c>
      <c r="AC43" s="33">
        <f t="shared" si="27"/>
        <v>0.75</v>
      </c>
      <c r="AD43" s="33">
        <f t="shared" si="28"/>
        <v>0.85</v>
      </c>
      <c r="AE43" s="33">
        <f t="shared" si="29"/>
        <v>0.75</v>
      </c>
      <c r="AF43" s="33">
        <f t="shared" si="30"/>
        <v>0.85</v>
      </c>
      <c r="AG43" s="33">
        <f t="shared" si="31"/>
        <v>0.7</v>
      </c>
      <c r="AH43" s="394">
        <f t="shared" si="32"/>
        <v>0</v>
      </c>
      <c r="AI43" s="400">
        <f t="shared" si="33"/>
        <v>17113687712.089869</v>
      </c>
      <c r="AJ43" s="257">
        <v>100</v>
      </c>
      <c r="AK43" s="153">
        <f t="shared" si="14"/>
        <v>17113687712.089869</v>
      </c>
      <c r="AM43" s="394">
        <f>IF(I43&gt;0,#REF!,0)</f>
        <v>0</v>
      </c>
      <c r="AN43" s="394">
        <f t="shared" si="15"/>
        <v>0</v>
      </c>
      <c r="AP43" s="394">
        <f t="shared" si="16"/>
        <v>0</v>
      </c>
    </row>
    <row r="44" spans="4:42" ht="21.75" thickBot="1" x14ac:dyDescent="0.6">
      <c r="D44" s="233" t="s">
        <v>573</v>
      </c>
      <c r="E44" s="578" t="s">
        <v>2255</v>
      </c>
      <c r="F44" s="393">
        <v>12976595036.945021</v>
      </c>
      <c r="G44" s="595"/>
      <c r="H44" s="595"/>
      <c r="I44" s="39">
        <v>0</v>
      </c>
      <c r="J44" s="36">
        <v>0</v>
      </c>
      <c r="K44" s="36">
        <v>0</v>
      </c>
      <c r="L44" s="36">
        <v>0</v>
      </c>
      <c r="M44" s="36">
        <v>0</v>
      </c>
      <c r="N44" s="36">
        <v>0</v>
      </c>
      <c r="O44" s="36">
        <v>0</v>
      </c>
      <c r="P44" s="36">
        <v>0</v>
      </c>
      <c r="Q44" s="36">
        <v>0</v>
      </c>
      <c r="R44" s="36">
        <v>0</v>
      </c>
      <c r="S44" s="253">
        <v>0</v>
      </c>
      <c r="T44" s="254">
        <f t="shared" si="10"/>
        <v>0</v>
      </c>
      <c r="U44" s="259">
        <v>8498293200</v>
      </c>
      <c r="V44" s="254">
        <f t="shared" si="24"/>
        <v>12976595036.945021</v>
      </c>
      <c r="W44" s="34">
        <v>1</v>
      </c>
      <c r="X44" s="33">
        <v>1</v>
      </c>
      <c r="Y44" s="33">
        <v>0.94</v>
      </c>
      <c r="Z44" s="33">
        <v>0.94</v>
      </c>
      <c r="AA44" s="33">
        <f t="shared" si="25"/>
        <v>0.88</v>
      </c>
      <c r="AB44" s="33">
        <f t="shared" si="26"/>
        <v>0.85</v>
      </c>
      <c r="AC44" s="33">
        <f t="shared" si="27"/>
        <v>0.75</v>
      </c>
      <c r="AD44" s="33">
        <f t="shared" si="28"/>
        <v>0.85</v>
      </c>
      <c r="AE44" s="33">
        <f t="shared" si="29"/>
        <v>0.75</v>
      </c>
      <c r="AF44" s="33">
        <f t="shared" si="30"/>
        <v>0.85</v>
      </c>
      <c r="AG44" s="33">
        <f t="shared" si="31"/>
        <v>0.7</v>
      </c>
      <c r="AH44" s="394">
        <f t="shared" si="32"/>
        <v>0</v>
      </c>
      <c r="AI44" s="400">
        <f t="shared" si="33"/>
        <v>12976595036.945021</v>
      </c>
      <c r="AJ44" s="257">
        <v>100</v>
      </c>
      <c r="AK44" s="153">
        <f t="shared" si="14"/>
        <v>12976595036.945019</v>
      </c>
      <c r="AM44" s="394">
        <f>IF(I44&gt;0,#REF!,0)</f>
        <v>0</v>
      </c>
      <c r="AN44" s="394">
        <f t="shared" si="15"/>
        <v>0</v>
      </c>
      <c r="AP44" s="394">
        <f t="shared" si="16"/>
        <v>0</v>
      </c>
    </row>
    <row r="45" spans="4:42" ht="21.75" thickBot="1" x14ac:dyDescent="0.6">
      <c r="D45" s="233" t="s">
        <v>573</v>
      </c>
      <c r="E45" s="578" t="s">
        <v>2255</v>
      </c>
      <c r="F45" s="393">
        <v>46297536025.623299</v>
      </c>
      <c r="G45" s="595"/>
      <c r="H45" s="595"/>
      <c r="I45" s="39">
        <v>0</v>
      </c>
      <c r="J45" s="36">
        <v>0</v>
      </c>
      <c r="K45" s="36">
        <v>0</v>
      </c>
      <c r="L45" s="36">
        <v>0</v>
      </c>
      <c r="M45" s="36">
        <v>0</v>
      </c>
      <c r="N45" s="36">
        <v>0</v>
      </c>
      <c r="O45" s="36">
        <v>0</v>
      </c>
      <c r="P45" s="36">
        <v>0</v>
      </c>
      <c r="Q45" s="36">
        <v>0</v>
      </c>
      <c r="R45" s="36">
        <v>0</v>
      </c>
      <c r="S45" s="253">
        <v>0</v>
      </c>
      <c r="T45" s="254">
        <f t="shared" si="10"/>
        <v>0</v>
      </c>
      <c r="U45" s="259">
        <v>6443901000</v>
      </c>
      <c r="V45" s="254">
        <f t="shared" si="24"/>
        <v>46297536025.623299</v>
      </c>
      <c r="W45" s="34">
        <v>1</v>
      </c>
      <c r="X45" s="33">
        <v>1</v>
      </c>
      <c r="Y45" s="33">
        <v>0.94</v>
      </c>
      <c r="Z45" s="33">
        <v>0.94</v>
      </c>
      <c r="AA45" s="33">
        <f t="shared" si="25"/>
        <v>0.88</v>
      </c>
      <c r="AB45" s="33">
        <f t="shared" si="26"/>
        <v>0.85</v>
      </c>
      <c r="AC45" s="33">
        <f t="shared" si="27"/>
        <v>0.75</v>
      </c>
      <c r="AD45" s="33">
        <f t="shared" si="28"/>
        <v>0.85</v>
      </c>
      <c r="AE45" s="33">
        <f t="shared" si="29"/>
        <v>0.75</v>
      </c>
      <c r="AF45" s="33">
        <f t="shared" si="30"/>
        <v>0.85</v>
      </c>
      <c r="AG45" s="33">
        <f t="shared" si="31"/>
        <v>0.7</v>
      </c>
      <c r="AH45" s="394">
        <f t="shared" si="32"/>
        <v>0</v>
      </c>
      <c r="AI45" s="400">
        <f t="shared" si="33"/>
        <v>46297536025.623299</v>
      </c>
      <c r="AJ45" s="257">
        <v>100</v>
      </c>
      <c r="AK45" s="153">
        <f t="shared" si="14"/>
        <v>46297536025.623299</v>
      </c>
      <c r="AM45" s="394">
        <f>IF(I45&gt;0,#REF!,0)</f>
        <v>0</v>
      </c>
      <c r="AN45" s="394">
        <f t="shared" si="15"/>
        <v>0</v>
      </c>
      <c r="AP45" s="394">
        <f t="shared" si="16"/>
        <v>0</v>
      </c>
    </row>
    <row r="46" spans="4:42" ht="21.75" thickBot="1" x14ac:dyDescent="0.6">
      <c r="D46" s="233" t="s">
        <v>573</v>
      </c>
      <c r="E46" s="578" t="s">
        <v>2255</v>
      </c>
      <c r="F46" s="393">
        <v>68851115162.11171</v>
      </c>
      <c r="G46" s="595"/>
      <c r="H46" s="595"/>
      <c r="I46" s="39">
        <v>0</v>
      </c>
      <c r="J46" s="36">
        <v>0</v>
      </c>
      <c r="K46" s="36">
        <v>0</v>
      </c>
      <c r="L46" s="36">
        <v>0</v>
      </c>
      <c r="M46" s="36">
        <v>0</v>
      </c>
      <c r="N46" s="36">
        <v>0</v>
      </c>
      <c r="O46" s="36">
        <v>0</v>
      </c>
      <c r="P46" s="36">
        <v>0</v>
      </c>
      <c r="Q46" s="36">
        <v>0</v>
      </c>
      <c r="R46" s="36">
        <v>0</v>
      </c>
      <c r="S46" s="253">
        <v>0</v>
      </c>
      <c r="T46" s="254">
        <f t="shared" si="10"/>
        <v>0</v>
      </c>
      <c r="U46" s="259">
        <v>22990371345</v>
      </c>
      <c r="V46" s="254">
        <f t="shared" si="24"/>
        <v>68851115162.11171</v>
      </c>
      <c r="W46" s="34">
        <v>1</v>
      </c>
      <c r="X46" s="33">
        <v>1</v>
      </c>
      <c r="Y46" s="33">
        <v>0.94</v>
      </c>
      <c r="Z46" s="33">
        <v>0.94</v>
      </c>
      <c r="AA46" s="33">
        <f t="shared" si="25"/>
        <v>0.88</v>
      </c>
      <c r="AB46" s="33">
        <f t="shared" si="26"/>
        <v>0.85</v>
      </c>
      <c r="AC46" s="33">
        <f t="shared" si="27"/>
        <v>0.75</v>
      </c>
      <c r="AD46" s="33">
        <f t="shared" si="28"/>
        <v>0.85</v>
      </c>
      <c r="AE46" s="33">
        <f t="shared" si="29"/>
        <v>0.75</v>
      </c>
      <c r="AF46" s="33">
        <f t="shared" si="30"/>
        <v>0.85</v>
      </c>
      <c r="AG46" s="33">
        <f t="shared" si="31"/>
        <v>0.7</v>
      </c>
      <c r="AH46" s="394">
        <f t="shared" si="32"/>
        <v>0</v>
      </c>
      <c r="AI46" s="400">
        <f t="shared" si="33"/>
        <v>68851115162.11171</v>
      </c>
      <c r="AJ46" s="257">
        <v>100</v>
      </c>
      <c r="AK46" s="153">
        <f t="shared" si="14"/>
        <v>68851115162.11171</v>
      </c>
      <c r="AM46" s="394">
        <f>IF(I46&gt;0,#REF!,0)</f>
        <v>0</v>
      </c>
      <c r="AN46" s="394">
        <f t="shared" si="15"/>
        <v>0</v>
      </c>
      <c r="AP46" s="394">
        <f t="shared" si="16"/>
        <v>0</v>
      </c>
    </row>
    <row r="47" spans="4:42" ht="21.75" thickBot="1" x14ac:dyDescent="0.6">
      <c r="D47" s="233" t="s">
        <v>573</v>
      </c>
      <c r="E47" s="578" t="s">
        <v>2255</v>
      </c>
      <c r="F47" s="393">
        <v>66937388597.009766</v>
      </c>
      <c r="G47" s="595"/>
      <c r="H47" s="595"/>
      <c r="I47" s="39">
        <v>0</v>
      </c>
      <c r="J47" s="36">
        <v>0</v>
      </c>
      <c r="K47" s="36">
        <v>0</v>
      </c>
      <c r="L47" s="36">
        <v>0</v>
      </c>
      <c r="M47" s="36">
        <v>0</v>
      </c>
      <c r="N47" s="36">
        <v>0</v>
      </c>
      <c r="O47" s="36">
        <v>0</v>
      </c>
      <c r="P47" s="36">
        <v>0</v>
      </c>
      <c r="Q47" s="36">
        <v>0</v>
      </c>
      <c r="R47" s="36">
        <v>0</v>
      </c>
      <c r="S47" s="253">
        <v>0</v>
      </c>
      <c r="T47" s="254">
        <f t="shared" si="10"/>
        <v>0</v>
      </c>
      <c r="U47" s="259">
        <v>34189998885</v>
      </c>
      <c r="V47" s="254">
        <f t="shared" si="24"/>
        <v>66937388597.009766</v>
      </c>
      <c r="W47" s="34">
        <v>1</v>
      </c>
      <c r="X47" s="33">
        <v>1</v>
      </c>
      <c r="Y47" s="33">
        <v>0.94</v>
      </c>
      <c r="Z47" s="33">
        <v>0.94</v>
      </c>
      <c r="AA47" s="33">
        <f t="shared" si="25"/>
        <v>0.88</v>
      </c>
      <c r="AB47" s="33">
        <f t="shared" si="26"/>
        <v>0.85</v>
      </c>
      <c r="AC47" s="33">
        <f t="shared" si="27"/>
        <v>0.75</v>
      </c>
      <c r="AD47" s="33">
        <f t="shared" si="28"/>
        <v>0.85</v>
      </c>
      <c r="AE47" s="33">
        <f t="shared" si="29"/>
        <v>0.75</v>
      </c>
      <c r="AF47" s="33">
        <f t="shared" si="30"/>
        <v>0.85</v>
      </c>
      <c r="AG47" s="33">
        <f t="shared" si="31"/>
        <v>0.7</v>
      </c>
      <c r="AH47" s="394">
        <f t="shared" si="32"/>
        <v>0</v>
      </c>
      <c r="AI47" s="400">
        <f t="shared" si="33"/>
        <v>66937388597.009766</v>
      </c>
      <c r="AJ47" s="257">
        <v>100</v>
      </c>
      <c r="AK47" s="153">
        <f t="shared" si="14"/>
        <v>66937388597.009766</v>
      </c>
      <c r="AM47" s="394">
        <f>IF(I47&gt;0,#REF!,0)</f>
        <v>0</v>
      </c>
      <c r="AN47" s="394">
        <f t="shared" si="15"/>
        <v>0</v>
      </c>
      <c r="AP47" s="394">
        <f t="shared" si="16"/>
        <v>0</v>
      </c>
    </row>
    <row r="48" spans="4:42" ht="21.75" thickBot="1" x14ac:dyDescent="0.6">
      <c r="D48" s="233" t="s">
        <v>573</v>
      </c>
      <c r="E48" s="578" t="s">
        <v>2255</v>
      </c>
      <c r="F48" s="393">
        <v>53252220078.591957</v>
      </c>
      <c r="G48" s="595"/>
      <c r="H48" s="595"/>
      <c r="I48" s="39">
        <v>0</v>
      </c>
      <c r="J48" s="36">
        <v>0</v>
      </c>
      <c r="K48" s="36">
        <v>0</v>
      </c>
      <c r="L48" s="36">
        <v>0</v>
      </c>
      <c r="M48" s="36">
        <v>0</v>
      </c>
      <c r="N48" s="36">
        <v>0</v>
      </c>
      <c r="O48" s="36">
        <v>0</v>
      </c>
      <c r="P48" s="36">
        <v>0</v>
      </c>
      <c r="Q48" s="36">
        <v>0</v>
      </c>
      <c r="R48" s="36">
        <v>0</v>
      </c>
      <c r="S48" s="253">
        <v>0</v>
      </c>
      <c r="T48" s="254">
        <f t="shared" si="10"/>
        <v>0</v>
      </c>
      <c r="U48" s="259">
        <v>33239682990</v>
      </c>
      <c r="V48" s="254">
        <f t="shared" si="24"/>
        <v>53252220078.591957</v>
      </c>
      <c r="W48" s="34">
        <v>1</v>
      </c>
      <c r="X48" s="33">
        <v>1</v>
      </c>
      <c r="Y48" s="33">
        <v>0.94</v>
      </c>
      <c r="Z48" s="33">
        <v>0.94</v>
      </c>
      <c r="AA48" s="33">
        <f t="shared" si="25"/>
        <v>0.88</v>
      </c>
      <c r="AB48" s="33">
        <f t="shared" si="26"/>
        <v>0.85</v>
      </c>
      <c r="AC48" s="33">
        <f t="shared" si="27"/>
        <v>0.75</v>
      </c>
      <c r="AD48" s="33">
        <f t="shared" si="28"/>
        <v>0.85</v>
      </c>
      <c r="AE48" s="33">
        <f t="shared" si="29"/>
        <v>0.75</v>
      </c>
      <c r="AF48" s="33">
        <f t="shared" si="30"/>
        <v>0.85</v>
      </c>
      <c r="AG48" s="33">
        <f t="shared" si="31"/>
        <v>0.7</v>
      </c>
      <c r="AH48" s="394">
        <f t="shared" si="32"/>
        <v>0</v>
      </c>
      <c r="AI48" s="400">
        <f t="shared" si="33"/>
        <v>53252220078.591957</v>
      </c>
      <c r="AJ48" s="257">
        <v>100</v>
      </c>
      <c r="AK48" s="153">
        <f t="shared" si="14"/>
        <v>53252220078.591949</v>
      </c>
      <c r="AM48" s="394">
        <f>IF(I48&gt;0,#REF!,0)</f>
        <v>0</v>
      </c>
      <c r="AN48" s="394">
        <f t="shared" si="15"/>
        <v>0</v>
      </c>
      <c r="AP48" s="394">
        <f t="shared" si="16"/>
        <v>0</v>
      </c>
    </row>
    <row r="49" spans="4:42" ht="21.75" thickBot="1" x14ac:dyDescent="0.6">
      <c r="D49" s="233" t="s">
        <v>573</v>
      </c>
      <c r="E49" s="578" t="s">
        <v>2255</v>
      </c>
      <c r="F49" s="393">
        <v>64310591710.570747</v>
      </c>
      <c r="G49" s="595"/>
      <c r="H49" s="595"/>
      <c r="I49" s="39">
        <v>0</v>
      </c>
      <c r="J49" s="36">
        <v>0</v>
      </c>
      <c r="K49" s="36">
        <v>0</v>
      </c>
      <c r="L49" s="36">
        <v>0</v>
      </c>
      <c r="M49" s="36">
        <v>0</v>
      </c>
      <c r="N49" s="36">
        <v>0</v>
      </c>
      <c r="O49" s="36">
        <v>0</v>
      </c>
      <c r="P49" s="36">
        <v>0</v>
      </c>
      <c r="Q49" s="36">
        <v>0</v>
      </c>
      <c r="R49" s="36">
        <v>0</v>
      </c>
      <c r="S49" s="253">
        <v>0</v>
      </c>
      <c r="T49" s="254">
        <f t="shared" si="10"/>
        <v>0</v>
      </c>
      <c r="U49" s="259">
        <v>26443919474.999996</v>
      </c>
      <c r="V49" s="254">
        <f t="shared" si="24"/>
        <v>64310591710.570747</v>
      </c>
      <c r="W49" s="34">
        <v>1</v>
      </c>
      <c r="X49" s="33">
        <v>1</v>
      </c>
      <c r="Y49" s="33">
        <v>0.94</v>
      </c>
      <c r="Z49" s="33">
        <v>0.94</v>
      </c>
      <c r="AA49" s="33">
        <f t="shared" si="25"/>
        <v>0.88</v>
      </c>
      <c r="AB49" s="33">
        <f t="shared" si="26"/>
        <v>0.85</v>
      </c>
      <c r="AC49" s="33">
        <f t="shared" si="27"/>
        <v>0.75</v>
      </c>
      <c r="AD49" s="33">
        <f t="shared" si="28"/>
        <v>0.85</v>
      </c>
      <c r="AE49" s="33">
        <f t="shared" si="29"/>
        <v>0.75</v>
      </c>
      <c r="AF49" s="33">
        <f t="shared" si="30"/>
        <v>0.85</v>
      </c>
      <c r="AG49" s="33">
        <f t="shared" si="31"/>
        <v>0.7</v>
      </c>
      <c r="AH49" s="394">
        <f t="shared" si="32"/>
        <v>0</v>
      </c>
      <c r="AI49" s="400">
        <f t="shared" si="33"/>
        <v>64310591710.570747</v>
      </c>
      <c r="AJ49" s="257">
        <v>100</v>
      </c>
      <c r="AK49" s="153">
        <f t="shared" si="14"/>
        <v>64310591710.570755</v>
      </c>
      <c r="AM49" s="394">
        <f>IF(I49&gt;0,#REF!,0)</f>
        <v>0</v>
      </c>
      <c r="AN49" s="394">
        <f t="shared" si="15"/>
        <v>0</v>
      </c>
      <c r="AP49" s="394">
        <f t="shared" si="16"/>
        <v>0</v>
      </c>
    </row>
    <row r="50" spans="4:42" ht="21.75" thickBot="1" x14ac:dyDescent="0.6">
      <c r="D50" s="233" t="s">
        <v>573</v>
      </c>
      <c r="E50" s="578" t="s">
        <v>2255</v>
      </c>
      <c r="F50" s="393">
        <v>17409194331.743073</v>
      </c>
      <c r="G50" s="595"/>
      <c r="H50" s="595"/>
      <c r="I50" s="39">
        <v>0</v>
      </c>
      <c r="J50" s="36">
        <v>0</v>
      </c>
      <c r="K50" s="36">
        <v>0</v>
      </c>
      <c r="L50" s="36">
        <v>0</v>
      </c>
      <c r="M50" s="36">
        <v>0</v>
      </c>
      <c r="N50" s="36">
        <v>0</v>
      </c>
      <c r="O50" s="36">
        <v>0</v>
      </c>
      <c r="P50" s="36">
        <v>0</v>
      </c>
      <c r="Q50" s="36">
        <v>0</v>
      </c>
      <c r="R50" s="36">
        <v>0</v>
      </c>
      <c r="S50" s="253">
        <v>0</v>
      </c>
      <c r="T50" s="254">
        <f t="shared" si="10"/>
        <v>0</v>
      </c>
      <c r="U50" s="259">
        <v>31935271545</v>
      </c>
      <c r="V50" s="254">
        <f t="shared" si="24"/>
        <v>17409194331.743073</v>
      </c>
      <c r="W50" s="34">
        <v>1</v>
      </c>
      <c r="X50" s="33">
        <v>1</v>
      </c>
      <c r="Y50" s="33">
        <v>0.94</v>
      </c>
      <c r="Z50" s="33">
        <v>0.94</v>
      </c>
      <c r="AA50" s="33">
        <f t="shared" si="25"/>
        <v>0.88</v>
      </c>
      <c r="AB50" s="33">
        <f t="shared" si="26"/>
        <v>0.85</v>
      </c>
      <c r="AC50" s="33">
        <f t="shared" si="27"/>
        <v>0.75</v>
      </c>
      <c r="AD50" s="33">
        <f t="shared" si="28"/>
        <v>0.85</v>
      </c>
      <c r="AE50" s="33">
        <f t="shared" si="29"/>
        <v>0.75</v>
      </c>
      <c r="AF50" s="33">
        <f t="shared" si="30"/>
        <v>0.85</v>
      </c>
      <c r="AG50" s="33">
        <f t="shared" si="31"/>
        <v>0.7</v>
      </c>
      <c r="AH50" s="394">
        <f t="shared" si="32"/>
        <v>0</v>
      </c>
      <c r="AI50" s="400">
        <f t="shared" si="33"/>
        <v>17409194331.743073</v>
      </c>
      <c r="AJ50" s="257">
        <v>100</v>
      </c>
      <c r="AK50" s="153">
        <f t="shared" si="14"/>
        <v>17409194331.743073</v>
      </c>
      <c r="AM50" s="394">
        <f>IF(I50&gt;0,#REF!,0)</f>
        <v>0</v>
      </c>
      <c r="AN50" s="394">
        <f t="shared" si="15"/>
        <v>0</v>
      </c>
      <c r="AP50" s="394">
        <f t="shared" si="16"/>
        <v>0</v>
      </c>
    </row>
    <row r="51" spans="4:42" ht="21.75" thickBot="1" x14ac:dyDescent="0.6">
      <c r="D51" s="233" t="s">
        <v>573</v>
      </c>
      <c r="E51" s="578" t="s">
        <v>2255</v>
      </c>
      <c r="F51" s="393">
        <v>17730397179.192204</v>
      </c>
      <c r="G51" s="595"/>
      <c r="H51" s="595"/>
      <c r="I51" s="39">
        <v>0</v>
      </c>
      <c r="J51" s="36">
        <v>0</v>
      </c>
      <c r="K51" s="36">
        <v>0</v>
      </c>
      <c r="L51" s="36">
        <v>0</v>
      </c>
      <c r="M51" s="36">
        <v>0</v>
      </c>
      <c r="N51" s="36">
        <v>0</v>
      </c>
      <c r="O51" s="36">
        <v>0</v>
      </c>
      <c r="P51" s="36">
        <v>0</v>
      </c>
      <c r="Q51" s="36">
        <v>0</v>
      </c>
      <c r="R51" s="36">
        <v>0</v>
      </c>
      <c r="S51" s="253">
        <v>0</v>
      </c>
      <c r="T51" s="254">
        <f t="shared" si="10"/>
        <v>0</v>
      </c>
      <c r="U51" s="259">
        <v>8645035500</v>
      </c>
      <c r="V51" s="254">
        <f t="shared" si="24"/>
        <v>17730397179.192204</v>
      </c>
      <c r="W51" s="34">
        <v>1</v>
      </c>
      <c r="X51" s="33">
        <v>1</v>
      </c>
      <c r="Y51" s="33">
        <v>0.94</v>
      </c>
      <c r="Z51" s="33">
        <v>0.94</v>
      </c>
      <c r="AA51" s="33">
        <f t="shared" si="25"/>
        <v>0.88</v>
      </c>
      <c r="AB51" s="33">
        <f t="shared" si="26"/>
        <v>0.85</v>
      </c>
      <c r="AC51" s="33">
        <f t="shared" si="27"/>
        <v>0.75</v>
      </c>
      <c r="AD51" s="33">
        <f t="shared" si="28"/>
        <v>0.85</v>
      </c>
      <c r="AE51" s="33">
        <f t="shared" si="29"/>
        <v>0.75</v>
      </c>
      <c r="AF51" s="33">
        <f t="shared" si="30"/>
        <v>0.85</v>
      </c>
      <c r="AG51" s="33">
        <f t="shared" si="31"/>
        <v>0.7</v>
      </c>
      <c r="AH51" s="394">
        <f t="shared" si="32"/>
        <v>0</v>
      </c>
      <c r="AI51" s="400">
        <f t="shared" si="33"/>
        <v>17730397179.192204</v>
      </c>
      <c r="AJ51" s="257">
        <v>100</v>
      </c>
      <c r="AK51" s="153">
        <f t="shared" si="14"/>
        <v>17730397179.192204</v>
      </c>
      <c r="AM51" s="394">
        <f>IF(I51&gt;0,#REF!,0)</f>
        <v>0</v>
      </c>
      <c r="AN51" s="394">
        <f t="shared" si="15"/>
        <v>0</v>
      </c>
      <c r="AP51" s="394">
        <f t="shared" si="16"/>
        <v>0</v>
      </c>
    </row>
    <row r="52" spans="4:42" ht="21.75" thickBot="1" x14ac:dyDescent="0.6">
      <c r="D52" s="233" t="s">
        <v>573</v>
      </c>
      <c r="E52" s="578" t="s">
        <v>2255</v>
      </c>
      <c r="F52" s="393">
        <v>7220640010.6565361</v>
      </c>
      <c r="G52" s="595"/>
      <c r="H52" s="595"/>
      <c r="I52" s="39">
        <v>0</v>
      </c>
      <c r="J52" s="36">
        <v>0</v>
      </c>
      <c r="K52" s="36">
        <v>0</v>
      </c>
      <c r="L52" s="36">
        <v>0</v>
      </c>
      <c r="M52" s="36">
        <v>0</v>
      </c>
      <c r="N52" s="36">
        <v>0</v>
      </c>
      <c r="O52" s="36">
        <v>0</v>
      </c>
      <c r="P52" s="36">
        <v>0</v>
      </c>
      <c r="Q52" s="36">
        <v>0</v>
      </c>
      <c r="R52" s="36">
        <v>0</v>
      </c>
      <c r="S52" s="253">
        <v>0</v>
      </c>
      <c r="T52" s="254">
        <f t="shared" si="10"/>
        <v>0</v>
      </c>
      <c r="U52" s="259">
        <v>8804538000</v>
      </c>
      <c r="V52" s="254">
        <f t="shared" si="24"/>
        <v>7220640010.6565361</v>
      </c>
      <c r="W52" s="34">
        <v>1</v>
      </c>
      <c r="X52" s="33">
        <v>1</v>
      </c>
      <c r="Y52" s="33">
        <v>0.94</v>
      </c>
      <c r="Z52" s="33">
        <v>0.94</v>
      </c>
      <c r="AA52" s="33">
        <f t="shared" si="25"/>
        <v>0.88</v>
      </c>
      <c r="AB52" s="33">
        <f t="shared" si="26"/>
        <v>0.85</v>
      </c>
      <c r="AC52" s="33">
        <f t="shared" si="27"/>
        <v>0.75</v>
      </c>
      <c r="AD52" s="33">
        <f t="shared" si="28"/>
        <v>0.85</v>
      </c>
      <c r="AE52" s="33">
        <f t="shared" si="29"/>
        <v>0.75</v>
      </c>
      <c r="AF52" s="33">
        <f t="shared" si="30"/>
        <v>0.85</v>
      </c>
      <c r="AG52" s="33">
        <f t="shared" si="31"/>
        <v>0.7</v>
      </c>
      <c r="AH52" s="394">
        <f t="shared" si="32"/>
        <v>0</v>
      </c>
      <c r="AI52" s="400">
        <f t="shared" si="33"/>
        <v>7220640010.6565361</v>
      </c>
      <c r="AJ52" s="257">
        <v>100</v>
      </c>
      <c r="AK52" s="153">
        <f t="shared" si="14"/>
        <v>7220640010.6565361</v>
      </c>
      <c r="AM52" s="394">
        <f>IF(I52&gt;0,#REF!,0)</f>
        <v>0</v>
      </c>
      <c r="AN52" s="394">
        <f t="shared" si="15"/>
        <v>0</v>
      </c>
      <c r="AP52" s="394">
        <f t="shared" si="16"/>
        <v>0</v>
      </c>
    </row>
    <row r="53" spans="4:42" ht="21.75" thickBot="1" x14ac:dyDescent="0.6">
      <c r="D53" s="233" t="s">
        <v>573</v>
      </c>
      <c r="E53" s="578" t="s">
        <v>2255</v>
      </c>
      <c r="F53" s="393">
        <v>9273254686.9954834</v>
      </c>
      <c r="G53" s="595"/>
      <c r="H53" s="595"/>
      <c r="I53" s="39">
        <v>0</v>
      </c>
      <c r="J53" s="36">
        <v>0</v>
      </c>
      <c r="K53" s="36">
        <v>0</v>
      </c>
      <c r="L53" s="36">
        <v>0</v>
      </c>
      <c r="M53" s="36">
        <v>0</v>
      </c>
      <c r="N53" s="36">
        <v>0</v>
      </c>
      <c r="O53" s="36">
        <v>0</v>
      </c>
      <c r="P53" s="36">
        <v>0</v>
      </c>
      <c r="Q53" s="36">
        <v>0</v>
      </c>
      <c r="R53" s="36">
        <v>0</v>
      </c>
      <c r="S53" s="253">
        <v>0</v>
      </c>
      <c r="T53" s="254">
        <f t="shared" si="10"/>
        <v>0</v>
      </c>
      <c r="U53" s="259">
        <v>3585616199.9999995</v>
      </c>
      <c r="V53" s="254">
        <f t="shared" si="24"/>
        <v>9273254686.9954834</v>
      </c>
      <c r="W53" s="34">
        <v>1</v>
      </c>
      <c r="X53" s="33">
        <v>1</v>
      </c>
      <c r="Y53" s="33">
        <v>0.94</v>
      </c>
      <c r="Z53" s="33">
        <v>0.94</v>
      </c>
      <c r="AA53" s="33">
        <f t="shared" si="25"/>
        <v>0.88</v>
      </c>
      <c r="AB53" s="33">
        <f t="shared" si="26"/>
        <v>0.85</v>
      </c>
      <c r="AC53" s="33">
        <f t="shared" si="27"/>
        <v>0.75</v>
      </c>
      <c r="AD53" s="33">
        <f t="shared" si="28"/>
        <v>0.85</v>
      </c>
      <c r="AE53" s="33">
        <f t="shared" si="29"/>
        <v>0.75</v>
      </c>
      <c r="AF53" s="33">
        <f t="shared" si="30"/>
        <v>0.85</v>
      </c>
      <c r="AG53" s="33">
        <f t="shared" si="31"/>
        <v>0.7</v>
      </c>
      <c r="AH53" s="394">
        <f t="shared" si="32"/>
        <v>0</v>
      </c>
      <c r="AI53" s="400">
        <f t="shared" si="33"/>
        <v>9273254686.9954834</v>
      </c>
      <c r="AJ53" s="257">
        <v>100</v>
      </c>
      <c r="AK53" s="153">
        <f t="shared" si="14"/>
        <v>9273254686.9954834</v>
      </c>
      <c r="AM53" s="394">
        <f>IF(I53&gt;0,#REF!,0)</f>
        <v>0</v>
      </c>
      <c r="AN53" s="394">
        <f t="shared" si="15"/>
        <v>0</v>
      </c>
      <c r="AP53" s="394">
        <f t="shared" si="16"/>
        <v>0</v>
      </c>
    </row>
    <row r="54" spans="4:42" ht="21.75" thickBot="1" x14ac:dyDescent="0.6">
      <c r="D54" s="233" t="s">
        <v>573</v>
      </c>
      <c r="E54" s="578" t="s">
        <v>2255</v>
      </c>
      <c r="F54" s="393">
        <v>64309949304.875847</v>
      </c>
      <c r="G54" s="595"/>
      <c r="H54" s="595"/>
      <c r="I54" s="39">
        <v>0</v>
      </c>
      <c r="J54" s="36">
        <v>0</v>
      </c>
      <c r="K54" s="36">
        <v>0</v>
      </c>
      <c r="L54" s="36">
        <v>0</v>
      </c>
      <c r="M54" s="36">
        <v>0</v>
      </c>
      <c r="N54" s="36">
        <v>0</v>
      </c>
      <c r="O54" s="36">
        <v>0</v>
      </c>
      <c r="P54" s="36">
        <v>0</v>
      </c>
      <c r="Q54" s="36">
        <v>0</v>
      </c>
      <c r="R54" s="36">
        <v>0</v>
      </c>
      <c r="S54" s="253">
        <v>0</v>
      </c>
      <c r="T54" s="254">
        <f t="shared" si="10"/>
        <v>0</v>
      </c>
      <c r="U54" s="259">
        <v>4604900976</v>
      </c>
      <c r="V54" s="254">
        <f t="shared" si="24"/>
        <v>64309949304.875847</v>
      </c>
      <c r="W54" s="34">
        <v>1</v>
      </c>
      <c r="X54" s="33">
        <v>1</v>
      </c>
      <c r="Y54" s="33">
        <v>0.94</v>
      </c>
      <c r="Z54" s="33">
        <v>0.94</v>
      </c>
      <c r="AA54" s="33">
        <f t="shared" si="25"/>
        <v>0.88</v>
      </c>
      <c r="AB54" s="33">
        <f t="shared" si="26"/>
        <v>0.85</v>
      </c>
      <c r="AC54" s="33">
        <f t="shared" si="27"/>
        <v>0.75</v>
      </c>
      <c r="AD54" s="33">
        <f t="shared" si="28"/>
        <v>0.85</v>
      </c>
      <c r="AE54" s="33">
        <f t="shared" si="29"/>
        <v>0.75</v>
      </c>
      <c r="AF54" s="33">
        <f t="shared" si="30"/>
        <v>0.85</v>
      </c>
      <c r="AG54" s="33">
        <f t="shared" si="31"/>
        <v>0.7</v>
      </c>
      <c r="AH54" s="394">
        <f t="shared" si="32"/>
        <v>0</v>
      </c>
      <c r="AI54" s="400">
        <f t="shared" si="33"/>
        <v>64309949304.875847</v>
      </c>
      <c r="AJ54" s="257">
        <v>100</v>
      </c>
      <c r="AK54" s="153">
        <f t="shared" si="14"/>
        <v>64309949304.875847</v>
      </c>
      <c r="AM54" s="394">
        <f>IF(I54&gt;0,#REF!,0)</f>
        <v>0</v>
      </c>
      <c r="AN54" s="394">
        <f t="shared" si="15"/>
        <v>0</v>
      </c>
      <c r="AP54" s="394">
        <f t="shared" si="16"/>
        <v>0</v>
      </c>
    </row>
    <row r="55" spans="4:42" ht="21.75" thickBot="1" x14ac:dyDescent="0.6">
      <c r="D55" s="233" t="s">
        <v>573</v>
      </c>
      <c r="E55" s="578" t="s">
        <v>2255</v>
      </c>
      <c r="F55" s="393">
        <v>68092434036.436852</v>
      </c>
      <c r="G55" s="595"/>
      <c r="H55" s="595"/>
      <c r="I55" s="39">
        <v>0</v>
      </c>
      <c r="J55" s="36">
        <v>0</v>
      </c>
      <c r="K55" s="36">
        <v>0</v>
      </c>
      <c r="L55" s="36">
        <v>0</v>
      </c>
      <c r="M55" s="36">
        <v>0</v>
      </c>
      <c r="N55" s="36">
        <v>0</v>
      </c>
      <c r="O55" s="36">
        <v>0</v>
      </c>
      <c r="P55" s="36">
        <v>0</v>
      </c>
      <c r="Q55" s="36">
        <v>0</v>
      </c>
      <c r="R55" s="36">
        <v>0</v>
      </c>
      <c r="S55" s="253">
        <v>0</v>
      </c>
      <c r="T55" s="254">
        <f t="shared" si="10"/>
        <v>0</v>
      </c>
      <c r="U55" s="259">
        <v>31934952540</v>
      </c>
      <c r="V55" s="254">
        <f t="shared" si="24"/>
        <v>68092434036.436852</v>
      </c>
      <c r="W55" s="34">
        <v>1</v>
      </c>
      <c r="X55" s="33">
        <v>1</v>
      </c>
      <c r="Y55" s="33">
        <v>0.94</v>
      </c>
      <c r="Z55" s="33">
        <v>0.94</v>
      </c>
      <c r="AA55" s="33">
        <f t="shared" si="25"/>
        <v>0.88</v>
      </c>
      <c r="AB55" s="33">
        <f t="shared" si="26"/>
        <v>0.85</v>
      </c>
      <c r="AC55" s="33">
        <f t="shared" si="27"/>
        <v>0.75</v>
      </c>
      <c r="AD55" s="33">
        <f t="shared" si="28"/>
        <v>0.85</v>
      </c>
      <c r="AE55" s="33">
        <f t="shared" si="29"/>
        <v>0.75</v>
      </c>
      <c r="AF55" s="33">
        <f t="shared" si="30"/>
        <v>0.85</v>
      </c>
      <c r="AG55" s="33">
        <f t="shared" si="31"/>
        <v>0.7</v>
      </c>
      <c r="AH55" s="394">
        <f t="shared" si="32"/>
        <v>0</v>
      </c>
      <c r="AI55" s="400">
        <f t="shared" si="33"/>
        <v>68092434036.436852</v>
      </c>
      <c r="AJ55" s="257">
        <v>100</v>
      </c>
      <c r="AK55" s="153">
        <f t="shared" si="14"/>
        <v>68092434036.436859</v>
      </c>
      <c r="AM55" s="394">
        <f>IF(I55&gt;0,#REF!,0)</f>
        <v>0</v>
      </c>
      <c r="AN55" s="394">
        <f t="shared" si="15"/>
        <v>0</v>
      </c>
      <c r="AP55" s="394">
        <f t="shared" si="16"/>
        <v>0</v>
      </c>
    </row>
    <row r="56" spans="4:42" ht="21.75" thickBot="1" x14ac:dyDescent="0.6">
      <c r="D56" s="233" t="s">
        <v>573</v>
      </c>
      <c r="E56" s="578" t="s">
        <v>2255</v>
      </c>
      <c r="F56" s="393">
        <v>18480727030.833385</v>
      </c>
      <c r="G56" s="595"/>
      <c r="H56" s="595"/>
      <c r="I56" s="39">
        <v>0</v>
      </c>
      <c r="J56" s="36">
        <v>0</v>
      </c>
      <c r="K56" s="36">
        <v>0</v>
      </c>
      <c r="L56" s="36">
        <v>0</v>
      </c>
      <c r="M56" s="36">
        <v>0</v>
      </c>
      <c r="N56" s="36">
        <v>0</v>
      </c>
      <c r="O56" s="36">
        <v>0</v>
      </c>
      <c r="P56" s="36">
        <v>0</v>
      </c>
      <c r="Q56" s="36">
        <v>0</v>
      </c>
      <c r="R56" s="36">
        <v>0</v>
      </c>
      <c r="S56" s="253">
        <v>0</v>
      </c>
      <c r="T56" s="254">
        <f t="shared" si="10"/>
        <v>0</v>
      </c>
      <c r="U56" s="259">
        <v>33813253980</v>
      </c>
      <c r="V56" s="254">
        <f t="shared" si="24"/>
        <v>18480727030.833385</v>
      </c>
      <c r="W56" s="34">
        <v>1</v>
      </c>
      <c r="X56" s="33">
        <v>1</v>
      </c>
      <c r="Y56" s="33">
        <v>0.94</v>
      </c>
      <c r="Z56" s="33">
        <v>0.94</v>
      </c>
      <c r="AA56" s="33">
        <f t="shared" si="25"/>
        <v>0.88</v>
      </c>
      <c r="AB56" s="33">
        <f t="shared" si="26"/>
        <v>0.85</v>
      </c>
      <c r="AC56" s="33">
        <f t="shared" si="27"/>
        <v>0.75</v>
      </c>
      <c r="AD56" s="33">
        <f t="shared" si="28"/>
        <v>0.85</v>
      </c>
      <c r="AE56" s="33">
        <f t="shared" si="29"/>
        <v>0.75</v>
      </c>
      <c r="AF56" s="33">
        <f t="shared" si="30"/>
        <v>0.85</v>
      </c>
      <c r="AG56" s="33">
        <f t="shared" si="31"/>
        <v>0.7</v>
      </c>
      <c r="AH56" s="394">
        <f t="shared" si="32"/>
        <v>0</v>
      </c>
      <c r="AI56" s="400">
        <f t="shared" si="33"/>
        <v>18480727030.833385</v>
      </c>
      <c r="AJ56" s="257">
        <v>100</v>
      </c>
      <c r="AK56" s="153">
        <f t="shared" si="14"/>
        <v>18480727030.833385</v>
      </c>
      <c r="AM56" s="394">
        <f>IF(I56&gt;0,#REF!,0)</f>
        <v>0</v>
      </c>
      <c r="AN56" s="394">
        <f t="shared" si="15"/>
        <v>0</v>
      </c>
      <c r="AP56" s="394">
        <f t="shared" si="16"/>
        <v>0</v>
      </c>
    </row>
    <row r="57" spans="4:42" ht="21.75" thickBot="1" x14ac:dyDescent="0.6">
      <c r="D57" s="233" t="s">
        <v>573</v>
      </c>
      <c r="E57" s="578" t="s">
        <v>2255</v>
      </c>
      <c r="F57" s="393">
        <v>20017361453.030041</v>
      </c>
      <c r="G57" s="595"/>
      <c r="H57" s="595"/>
      <c r="I57" s="39">
        <v>0</v>
      </c>
      <c r="J57" s="36">
        <v>0</v>
      </c>
      <c r="K57" s="36">
        <v>0</v>
      </c>
      <c r="L57" s="36">
        <v>0</v>
      </c>
      <c r="M57" s="36">
        <v>0</v>
      </c>
      <c r="N57" s="36">
        <v>0</v>
      </c>
      <c r="O57" s="36">
        <v>0</v>
      </c>
      <c r="P57" s="36">
        <v>0</v>
      </c>
      <c r="Q57" s="36">
        <v>0</v>
      </c>
      <c r="R57" s="36">
        <v>0</v>
      </c>
      <c r="S57" s="253">
        <v>0</v>
      </c>
      <c r="T57" s="254">
        <f t="shared" si="10"/>
        <v>0</v>
      </c>
      <c r="U57" s="259">
        <v>9177135840</v>
      </c>
      <c r="V57" s="254">
        <f t="shared" si="24"/>
        <v>20017361453.030041</v>
      </c>
      <c r="W57" s="34">
        <v>1</v>
      </c>
      <c r="X57" s="33">
        <v>1</v>
      </c>
      <c r="Y57" s="33">
        <v>0.94</v>
      </c>
      <c r="Z57" s="33">
        <v>0.94</v>
      </c>
      <c r="AA57" s="33">
        <f t="shared" si="25"/>
        <v>0.88</v>
      </c>
      <c r="AB57" s="33">
        <f t="shared" si="26"/>
        <v>0.85</v>
      </c>
      <c r="AC57" s="33">
        <f t="shared" si="27"/>
        <v>0.75</v>
      </c>
      <c r="AD57" s="33">
        <f t="shared" si="28"/>
        <v>0.85</v>
      </c>
      <c r="AE57" s="33">
        <f t="shared" si="29"/>
        <v>0.75</v>
      </c>
      <c r="AF57" s="33">
        <f t="shared" si="30"/>
        <v>0.85</v>
      </c>
      <c r="AG57" s="33">
        <f t="shared" si="31"/>
        <v>0.7</v>
      </c>
      <c r="AH57" s="394">
        <f t="shared" si="32"/>
        <v>0</v>
      </c>
      <c r="AI57" s="400">
        <f t="shared" si="33"/>
        <v>20017361453.030041</v>
      </c>
      <c r="AJ57" s="257">
        <v>100</v>
      </c>
      <c r="AK57" s="153">
        <f t="shared" si="14"/>
        <v>20017361453.030041</v>
      </c>
      <c r="AM57" s="394">
        <f>IF(I57&gt;0,#REF!,0)</f>
        <v>0</v>
      </c>
      <c r="AN57" s="394">
        <f t="shared" si="15"/>
        <v>0</v>
      </c>
      <c r="AP57" s="394">
        <f t="shared" si="16"/>
        <v>0</v>
      </c>
    </row>
    <row r="58" spans="4:42" ht="21.75" thickBot="1" x14ac:dyDescent="0.6">
      <c r="D58" s="233" t="s">
        <v>573</v>
      </c>
      <c r="E58" s="578" t="s">
        <v>2255</v>
      </c>
      <c r="F58" s="393">
        <v>68197788570.400162</v>
      </c>
      <c r="G58" s="595"/>
      <c r="H58" s="595"/>
      <c r="I58" s="39">
        <v>0</v>
      </c>
      <c r="J58" s="36">
        <v>0</v>
      </c>
      <c r="K58" s="36">
        <v>0</v>
      </c>
      <c r="L58" s="36">
        <v>0</v>
      </c>
      <c r="M58" s="36">
        <v>0</v>
      </c>
      <c r="N58" s="36">
        <v>0</v>
      </c>
      <c r="O58" s="36">
        <v>0</v>
      </c>
      <c r="P58" s="36">
        <v>0</v>
      </c>
      <c r="Q58" s="36">
        <v>0</v>
      </c>
      <c r="R58" s="36">
        <v>0</v>
      </c>
      <c r="S58" s="253">
        <v>0</v>
      </c>
      <c r="T58" s="254">
        <f t="shared" si="10"/>
        <v>0</v>
      </c>
      <c r="U58" s="259">
        <v>9940195800</v>
      </c>
      <c r="V58" s="254">
        <f t="shared" si="24"/>
        <v>68197788570.400162</v>
      </c>
      <c r="W58" s="34">
        <v>1</v>
      </c>
      <c r="X58" s="33">
        <v>1</v>
      </c>
      <c r="Y58" s="33">
        <v>0.94</v>
      </c>
      <c r="Z58" s="33">
        <v>0.94</v>
      </c>
      <c r="AA58" s="33">
        <f t="shared" si="25"/>
        <v>0.88</v>
      </c>
      <c r="AB58" s="33">
        <f t="shared" si="26"/>
        <v>0.85</v>
      </c>
      <c r="AC58" s="33">
        <f t="shared" si="27"/>
        <v>0.75</v>
      </c>
      <c r="AD58" s="33">
        <f t="shared" si="28"/>
        <v>0.85</v>
      </c>
      <c r="AE58" s="33">
        <f t="shared" si="29"/>
        <v>0.75</v>
      </c>
      <c r="AF58" s="33">
        <f t="shared" si="30"/>
        <v>0.85</v>
      </c>
      <c r="AG58" s="33">
        <f t="shared" si="31"/>
        <v>0.7</v>
      </c>
      <c r="AH58" s="394">
        <f t="shared" si="32"/>
        <v>0</v>
      </c>
      <c r="AI58" s="400">
        <f t="shared" si="33"/>
        <v>68197788570.400162</v>
      </c>
      <c r="AJ58" s="257">
        <v>100</v>
      </c>
      <c r="AK58" s="153">
        <f t="shared" si="14"/>
        <v>68197788570.400169</v>
      </c>
      <c r="AM58" s="394">
        <f>IF(I58&gt;0,#REF!,0)</f>
        <v>0</v>
      </c>
      <c r="AN58" s="394">
        <f t="shared" si="15"/>
        <v>0</v>
      </c>
      <c r="AP58" s="394">
        <f t="shared" si="16"/>
        <v>0</v>
      </c>
    </row>
    <row r="59" spans="4:42" ht="21.75" thickBot="1" x14ac:dyDescent="0.6">
      <c r="D59" s="233" t="s">
        <v>573</v>
      </c>
      <c r="E59" s="580" t="s">
        <v>2256</v>
      </c>
      <c r="F59" s="402">
        <v>0</v>
      </c>
      <c r="G59" s="597"/>
      <c r="H59" s="597"/>
      <c r="I59" s="39">
        <v>0</v>
      </c>
      <c r="J59" s="36">
        <v>0</v>
      </c>
      <c r="K59" s="36">
        <v>0</v>
      </c>
      <c r="L59" s="36">
        <v>0</v>
      </c>
      <c r="M59" s="36">
        <v>0</v>
      </c>
      <c r="N59" s="36">
        <v>0</v>
      </c>
      <c r="O59" s="36">
        <v>0</v>
      </c>
      <c r="P59" s="36">
        <v>0</v>
      </c>
      <c r="Q59" s="36">
        <v>0</v>
      </c>
      <c r="R59" s="36">
        <v>0</v>
      </c>
      <c r="S59" s="253">
        <v>0</v>
      </c>
      <c r="T59" s="254">
        <f t="shared" si="10"/>
        <v>0</v>
      </c>
      <c r="U59" s="259">
        <v>31873478400</v>
      </c>
      <c r="V59" s="254">
        <f t="shared" si="24"/>
        <v>0</v>
      </c>
      <c r="W59" s="34">
        <v>1</v>
      </c>
      <c r="X59" s="33">
        <v>1</v>
      </c>
      <c r="Y59" s="33">
        <v>0.94</v>
      </c>
      <c r="Z59" s="33">
        <v>0.94</v>
      </c>
      <c r="AA59" s="33">
        <f t="shared" si="25"/>
        <v>0.88</v>
      </c>
      <c r="AB59" s="33">
        <f t="shared" si="26"/>
        <v>0.85</v>
      </c>
      <c r="AC59" s="33">
        <f t="shared" si="27"/>
        <v>0.75</v>
      </c>
      <c r="AD59" s="33">
        <f t="shared" si="28"/>
        <v>0.85</v>
      </c>
      <c r="AE59" s="33">
        <f t="shared" si="29"/>
        <v>0.75</v>
      </c>
      <c r="AF59" s="33">
        <f t="shared" si="30"/>
        <v>0.85</v>
      </c>
      <c r="AG59" s="33">
        <f t="shared" si="31"/>
        <v>0.7</v>
      </c>
      <c r="AH59" s="394">
        <f t="shared" si="32"/>
        <v>0</v>
      </c>
      <c r="AI59" s="400">
        <f t="shared" si="33"/>
        <v>0</v>
      </c>
      <c r="AJ59" s="257">
        <v>100</v>
      </c>
      <c r="AK59" s="153">
        <f t="shared" si="14"/>
        <v>0</v>
      </c>
      <c r="AM59" s="394">
        <f>IF(I59&gt;0,#REF!,0)</f>
        <v>0</v>
      </c>
      <c r="AN59" s="394">
        <f t="shared" si="15"/>
        <v>0</v>
      </c>
      <c r="AP59" s="394">
        <f t="shared" si="16"/>
        <v>0</v>
      </c>
    </row>
    <row r="60" spans="4:42" ht="21.75" thickBot="1" x14ac:dyDescent="0.6">
      <c r="D60" s="233" t="s">
        <v>573</v>
      </c>
      <c r="E60" s="580" t="s">
        <v>2256</v>
      </c>
      <c r="F60" s="402">
        <v>0</v>
      </c>
      <c r="G60" s="597"/>
      <c r="H60" s="597"/>
      <c r="I60" s="39">
        <v>0</v>
      </c>
      <c r="J60" s="36">
        <v>0</v>
      </c>
      <c r="K60" s="36">
        <v>0</v>
      </c>
      <c r="L60" s="36">
        <v>0</v>
      </c>
      <c r="M60" s="36">
        <v>0</v>
      </c>
      <c r="N60" s="36">
        <v>0</v>
      </c>
      <c r="O60" s="36">
        <v>0</v>
      </c>
      <c r="P60" s="36">
        <v>0</v>
      </c>
      <c r="Q60" s="36">
        <v>0</v>
      </c>
      <c r="R60" s="36">
        <v>0</v>
      </c>
      <c r="S60" s="253">
        <v>0</v>
      </c>
      <c r="T60" s="254">
        <f t="shared" si="10"/>
        <v>0</v>
      </c>
      <c r="U60" s="259">
        <v>0</v>
      </c>
      <c r="V60" s="254">
        <f t="shared" si="24"/>
        <v>0</v>
      </c>
      <c r="W60" s="34">
        <v>1</v>
      </c>
      <c r="X60" s="33">
        <v>1</v>
      </c>
      <c r="Y60" s="33">
        <v>0.94</v>
      </c>
      <c r="Z60" s="33">
        <v>0.94</v>
      </c>
      <c r="AA60" s="33">
        <f t="shared" si="25"/>
        <v>0.88</v>
      </c>
      <c r="AB60" s="33">
        <f t="shared" si="26"/>
        <v>0.85</v>
      </c>
      <c r="AC60" s="33">
        <f t="shared" si="27"/>
        <v>0.75</v>
      </c>
      <c r="AD60" s="33">
        <f t="shared" si="28"/>
        <v>0.85</v>
      </c>
      <c r="AE60" s="33">
        <f t="shared" si="29"/>
        <v>0.75</v>
      </c>
      <c r="AF60" s="33">
        <f t="shared" si="30"/>
        <v>0.85</v>
      </c>
      <c r="AG60" s="33">
        <f t="shared" si="31"/>
        <v>0.7</v>
      </c>
      <c r="AH60" s="394">
        <f t="shared" si="32"/>
        <v>0</v>
      </c>
      <c r="AI60" s="400">
        <f t="shared" si="33"/>
        <v>0</v>
      </c>
      <c r="AJ60" s="257">
        <v>100</v>
      </c>
      <c r="AK60" s="153">
        <f t="shared" si="14"/>
        <v>0</v>
      </c>
      <c r="AM60" s="394">
        <f>IF(I60&gt;0,#REF!,0)</f>
        <v>0</v>
      </c>
      <c r="AN60" s="394">
        <f t="shared" si="15"/>
        <v>0</v>
      </c>
      <c r="AP60" s="394">
        <f t="shared" si="16"/>
        <v>0</v>
      </c>
    </row>
    <row r="61" spans="4:42" ht="21.75" thickBot="1" x14ac:dyDescent="0.6">
      <c r="D61" s="233" t="s">
        <v>573</v>
      </c>
      <c r="E61" s="578" t="s">
        <v>2257</v>
      </c>
      <c r="F61" s="402">
        <v>8810370000</v>
      </c>
      <c r="G61" s="597"/>
      <c r="H61" s="597"/>
      <c r="I61" s="39">
        <v>0</v>
      </c>
      <c r="J61" s="36">
        <v>0</v>
      </c>
      <c r="K61" s="36">
        <v>0</v>
      </c>
      <c r="L61" s="36">
        <v>0</v>
      </c>
      <c r="M61" s="36">
        <v>0</v>
      </c>
      <c r="N61" s="36">
        <v>0</v>
      </c>
      <c r="O61" s="36">
        <v>0</v>
      </c>
      <c r="P61" s="36">
        <v>0</v>
      </c>
      <c r="Q61" s="36">
        <v>0</v>
      </c>
      <c r="R61" s="36">
        <v>0</v>
      </c>
      <c r="S61" s="253">
        <v>0</v>
      </c>
      <c r="T61" s="254">
        <f t="shared" si="10"/>
        <v>0</v>
      </c>
      <c r="U61" s="259">
        <v>0</v>
      </c>
      <c r="V61" s="254">
        <f t="shared" si="24"/>
        <v>8810370000</v>
      </c>
      <c r="W61" s="34">
        <v>1</v>
      </c>
      <c r="X61" s="33">
        <v>1</v>
      </c>
      <c r="Y61" s="33">
        <v>0.94</v>
      </c>
      <c r="Z61" s="33">
        <v>0.94</v>
      </c>
      <c r="AA61" s="33">
        <f t="shared" si="25"/>
        <v>0.88</v>
      </c>
      <c r="AB61" s="33">
        <f t="shared" si="26"/>
        <v>0.85</v>
      </c>
      <c r="AC61" s="33">
        <f t="shared" si="27"/>
        <v>0.75</v>
      </c>
      <c r="AD61" s="33">
        <f t="shared" si="28"/>
        <v>0.85</v>
      </c>
      <c r="AE61" s="33">
        <f t="shared" si="29"/>
        <v>0.75</v>
      </c>
      <c r="AF61" s="33">
        <f t="shared" si="30"/>
        <v>0.85</v>
      </c>
      <c r="AG61" s="33">
        <f t="shared" si="31"/>
        <v>0.7</v>
      </c>
      <c r="AH61" s="394">
        <f t="shared" si="32"/>
        <v>0</v>
      </c>
      <c r="AI61" s="400">
        <f t="shared" si="33"/>
        <v>8810370000</v>
      </c>
      <c r="AJ61" s="257">
        <v>100</v>
      </c>
      <c r="AK61" s="153">
        <f t="shared" si="14"/>
        <v>8810370000</v>
      </c>
      <c r="AM61" s="394">
        <f>IF(I61&gt;0,#REF!,0)</f>
        <v>0</v>
      </c>
      <c r="AN61" s="394">
        <f t="shared" si="15"/>
        <v>0</v>
      </c>
      <c r="AP61" s="394">
        <f t="shared" si="16"/>
        <v>0</v>
      </c>
    </row>
    <row r="62" spans="4:42" ht="21.75" thickBot="1" x14ac:dyDescent="0.6">
      <c r="D62" s="233" t="s">
        <v>573</v>
      </c>
      <c r="E62" s="578" t="s">
        <v>2258</v>
      </c>
      <c r="F62" s="402">
        <v>199562712.67946619</v>
      </c>
      <c r="G62" s="597"/>
      <c r="H62" s="597"/>
      <c r="I62" s="39">
        <v>0</v>
      </c>
      <c r="J62" s="36">
        <v>0</v>
      </c>
      <c r="K62" s="36">
        <v>0</v>
      </c>
      <c r="L62" s="36">
        <v>0</v>
      </c>
      <c r="M62" s="36">
        <v>0</v>
      </c>
      <c r="N62" s="36">
        <v>0</v>
      </c>
      <c r="O62" s="36">
        <v>0</v>
      </c>
      <c r="P62" s="36">
        <v>0</v>
      </c>
      <c r="Q62" s="36">
        <v>0</v>
      </c>
      <c r="R62" s="36">
        <v>0</v>
      </c>
      <c r="S62" s="253">
        <v>0</v>
      </c>
      <c r="T62" s="254">
        <f t="shared" si="10"/>
        <v>0</v>
      </c>
      <c r="U62" s="259">
        <v>4163000000</v>
      </c>
      <c r="V62" s="254">
        <f t="shared" si="24"/>
        <v>199562712.67946619</v>
      </c>
      <c r="W62" s="34">
        <v>1</v>
      </c>
      <c r="X62" s="33">
        <v>1</v>
      </c>
      <c r="Y62" s="33">
        <v>0.94</v>
      </c>
      <c r="Z62" s="33">
        <v>0.94</v>
      </c>
      <c r="AA62" s="33">
        <f t="shared" si="25"/>
        <v>0.88</v>
      </c>
      <c r="AB62" s="33">
        <f t="shared" si="26"/>
        <v>0.85</v>
      </c>
      <c r="AC62" s="33">
        <f t="shared" si="27"/>
        <v>0.75</v>
      </c>
      <c r="AD62" s="33">
        <f t="shared" si="28"/>
        <v>0.85</v>
      </c>
      <c r="AE62" s="33">
        <f t="shared" si="29"/>
        <v>0.75</v>
      </c>
      <c r="AF62" s="33">
        <f t="shared" si="30"/>
        <v>0.85</v>
      </c>
      <c r="AG62" s="33">
        <f t="shared" si="31"/>
        <v>0.7</v>
      </c>
      <c r="AH62" s="394">
        <f t="shared" si="32"/>
        <v>0</v>
      </c>
      <c r="AI62" s="400">
        <f t="shared" si="33"/>
        <v>199562712.67946619</v>
      </c>
      <c r="AJ62" s="257">
        <v>100</v>
      </c>
      <c r="AK62" s="153">
        <f t="shared" si="14"/>
        <v>199562712.67946616</v>
      </c>
      <c r="AM62" s="394">
        <f>IF(I62&gt;0,#REF!,0)</f>
        <v>0</v>
      </c>
      <c r="AN62" s="394">
        <f t="shared" si="15"/>
        <v>0</v>
      </c>
      <c r="AP62" s="394">
        <f t="shared" si="16"/>
        <v>0</v>
      </c>
    </row>
    <row r="63" spans="4:42" ht="21.75" thickBot="1" x14ac:dyDescent="0.6">
      <c r="D63" s="233" t="s">
        <v>573</v>
      </c>
      <c r="E63" s="578" t="s">
        <v>2259</v>
      </c>
      <c r="F63" s="402">
        <v>34154909794.113243</v>
      </c>
      <c r="G63" s="597"/>
      <c r="H63" s="597"/>
      <c r="I63" s="39">
        <v>0</v>
      </c>
      <c r="J63" s="36">
        <v>0</v>
      </c>
      <c r="K63" s="36">
        <v>0</v>
      </c>
      <c r="L63" s="36">
        <v>0</v>
      </c>
      <c r="M63" s="36">
        <v>0</v>
      </c>
      <c r="N63" s="36">
        <v>0</v>
      </c>
      <c r="O63" s="36">
        <v>0</v>
      </c>
      <c r="P63" s="36">
        <v>0</v>
      </c>
      <c r="Q63" s="36">
        <v>0</v>
      </c>
      <c r="R63" s="36">
        <v>0</v>
      </c>
      <c r="S63" s="253">
        <v>0</v>
      </c>
      <c r="T63" s="254">
        <f t="shared" si="10"/>
        <v>0</v>
      </c>
      <c r="U63" s="259">
        <v>58004000000</v>
      </c>
      <c r="V63" s="254">
        <f t="shared" si="24"/>
        <v>34154909794.113243</v>
      </c>
      <c r="W63" s="34">
        <v>1</v>
      </c>
      <c r="X63" s="33">
        <v>1</v>
      </c>
      <c r="Y63" s="33">
        <v>0.94</v>
      </c>
      <c r="Z63" s="33">
        <v>0.94</v>
      </c>
      <c r="AA63" s="33">
        <f t="shared" si="25"/>
        <v>0.88</v>
      </c>
      <c r="AB63" s="33">
        <f t="shared" si="26"/>
        <v>0.85</v>
      </c>
      <c r="AC63" s="33">
        <f t="shared" si="27"/>
        <v>0.75</v>
      </c>
      <c r="AD63" s="33">
        <f t="shared" si="28"/>
        <v>0.85</v>
      </c>
      <c r="AE63" s="33">
        <f t="shared" si="29"/>
        <v>0.75</v>
      </c>
      <c r="AF63" s="33">
        <f t="shared" si="30"/>
        <v>0.85</v>
      </c>
      <c r="AG63" s="33">
        <f t="shared" si="31"/>
        <v>0.7</v>
      </c>
      <c r="AH63" s="394">
        <f t="shared" si="32"/>
        <v>0</v>
      </c>
      <c r="AI63" s="400">
        <f t="shared" si="33"/>
        <v>34154909794.113243</v>
      </c>
      <c r="AJ63" s="257">
        <v>100</v>
      </c>
      <c r="AK63" s="153">
        <f t="shared" si="14"/>
        <v>34154909794.113243</v>
      </c>
      <c r="AM63" s="394">
        <f>IF(I63&gt;0,#REF!,0)</f>
        <v>0</v>
      </c>
      <c r="AN63" s="394">
        <f t="shared" si="15"/>
        <v>0</v>
      </c>
      <c r="AP63" s="394">
        <f t="shared" si="16"/>
        <v>0</v>
      </c>
    </row>
    <row r="64" spans="4:42" ht="21.75" thickBot="1" x14ac:dyDescent="0.6">
      <c r="D64" s="233" t="s">
        <v>573</v>
      </c>
      <c r="E64" s="580" t="s">
        <v>2260</v>
      </c>
      <c r="F64" s="393">
        <v>331992166554</v>
      </c>
      <c r="G64" s="595"/>
      <c r="H64" s="595"/>
      <c r="I64" s="39">
        <v>0</v>
      </c>
      <c r="J64" s="36">
        <v>0</v>
      </c>
      <c r="K64" s="36">
        <v>0</v>
      </c>
      <c r="L64" s="36">
        <v>0</v>
      </c>
      <c r="M64" s="36">
        <v>0</v>
      </c>
      <c r="N64" s="36">
        <v>0</v>
      </c>
      <c r="O64" s="36">
        <v>0</v>
      </c>
      <c r="P64" s="36">
        <v>0</v>
      </c>
      <c r="Q64" s="36">
        <v>0</v>
      </c>
      <c r="R64" s="36">
        <v>0</v>
      </c>
      <c r="S64" s="253">
        <v>0</v>
      </c>
      <c r="T64" s="254">
        <f t="shared" si="10"/>
        <v>0</v>
      </c>
      <c r="U64" s="259">
        <v>26276226189.830921</v>
      </c>
      <c r="V64" s="254">
        <f t="shared" si="24"/>
        <v>331992166554</v>
      </c>
      <c r="W64" s="34">
        <v>1</v>
      </c>
      <c r="X64" s="33">
        <v>1</v>
      </c>
      <c r="Y64" s="33">
        <v>0.94</v>
      </c>
      <c r="Z64" s="33">
        <v>0.94</v>
      </c>
      <c r="AA64" s="33">
        <f t="shared" si="25"/>
        <v>0.88</v>
      </c>
      <c r="AB64" s="33">
        <f t="shared" si="26"/>
        <v>0.85</v>
      </c>
      <c r="AC64" s="33">
        <f t="shared" si="27"/>
        <v>0.75</v>
      </c>
      <c r="AD64" s="33">
        <f t="shared" si="28"/>
        <v>0.85</v>
      </c>
      <c r="AE64" s="33">
        <f t="shared" si="29"/>
        <v>0.75</v>
      </c>
      <c r="AF64" s="33">
        <f t="shared" si="30"/>
        <v>0.85</v>
      </c>
      <c r="AG64" s="33">
        <f t="shared" si="31"/>
        <v>0.7</v>
      </c>
      <c r="AH64" s="394">
        <f t="shared" si="32"/>
        <v>0</v>
      </c>
      <c r="AI64" s="400">
        <f t="shared" si="33"/>
        <v>331992166554</v>
      </c>
      <c r="AJ64" s="257">
        <v>100</v>
      </c>
      <c r="AK64" s="153">
        <f t="shared" si="14"/>
        <v>331992166554</v>
      </c>
      <c r="AM64" s="394">
        <f>IF(I64&gt;0,#REF!,0)</f>
        <v>0</v>
      </c>
      <c r="AN64" s="394">
        <f t="shared" si="15"/>
        <v>0</v>
      </c>
      <c r="AP64" s="394">
        <f t="shared" si="16"/>
        <v>0</v>
      </c>
    </row>
    <row r="65" spans="4:42" ht="21.75" thickBot="1" x14ac:dyDescent="0.6">
      <c r="D65" s="233" t="s">
        <v>573</v>
      </c>
      <c r="E65" s="580" t="s">
        <v>2260</v>
      </c>
      <c r="F65" s="402">
        <v>583050708000</v>
      </c>
      <c r="G65" s="597"/>
      <c r="H65" s="597"/>
      <c r="I65" s="39">
        <v>0</v>
      </c>
      <c r="J65" s="36">
        <v>0</v>
      </c>
      <c r="K65" s="36">
        <v>0</v>
      </c>
      <c r="L65" s="36">
        <v>0</v>
      </c>
      <c r="M65" s="36">
        <v>0</v>
      </c>
      <c r="N65" s="36">
        <v>0</v>
      </c>
      <c r="O65" s="36">
        <v>0</v>
      </c>
      <c r="P65" s="36">
        <v>0</v>
      </c>
      <c r="Q65" s="36">
        <v>0</v>
      </c>
      <c r="R65" s="36">
        <v>0</v>
      </c>
      <c r="S65" s="253">
        <v>0</v>
      </c>
      <c r="T65" s="254">
        <f t="shared" si="10"/>
        <v>0</v>
      </c>
      <c r="U65" s="259">
        <v>598750000000</v>
      </c>
      <c r="V65" s="254">
        <f t="shared" si="24"/>
        <v>583050708000</v>
      </c>
      <c r="W65" s="34">
        <v>1</v>
      </c>
      <c r="X65" s="33">
        <v>1</v>
      </c>
      <c r="Y65" s="33">
        <v>0.94</v>
      </c>
      <c r="Z65" s="33">
        <v>0.94</v>
      </c>
      <c r="AA65" s="33">
        <f t="shared" si="25"/>
        <v>0.88</v>
      </c>
      <c r="AB65" s="33">
        <f t="shared" si="26"/>
        <v>0.85</v>
      </c>
      <c r="AC65" s="33">
        <f t="shared" si="27"/>
        <v>0.75</v>
      </c>
      <c r="AD65" s="33">
        <f t="shared" si="28"/>
        <v>0.85</v>
      </c>
      <c r="AE65" s="33">
        <f t="shared" si="29"/>
        <v>0.75</v>
      </c>
      <c r="AF65" s="33">
        <f t="shared" si="30"/>
        <v>0.85</v>
      </c>
      <c r="AG65" s="33">
        <f t="shared" si="31"/>
        <v>0.7</v>
      </c>
      <c r="AH65" s="394">
        <f t="shared" si="32"/>
        <v>0</v>
      </c>
      <c r="AI65" s="400">
        <f t="shared" si="33"/>
        <v>583050708000</v>
      </c>
      <c r="AJ65" s="257">
        <v>100</v>
      </c>
      <c r="AK65" s="153">
        <f t="shared" si="14"/>
        <v>583050708000</v>
      </c>
      <c r="AM65" s="394">
        <f>IF(I65&gt;0,#REF!,0)</f>
        <v>0</v>
      </c>
      <c r="AN65" s="394">
        <f t="shared" si="15"/>
        <v>0</v>
      </c>
      <c r="AP65" s="394">
        <f t="shared" si="16"/>
        <v>0</v>
      </c>
    </row>
    <row r="66" spans="4:42" ht="21.75" thickBot="1" x14ac:dyDescent="0.6">
      <c r="D66" s="233" t="s">
        <v>573</v>
      </c>
      <c r="E66" s="578" t="s">
        <v>2261</v>
      </c>
      <c r="F66" s="393">
        <v>19619752576.468105</v>
      </c>
      <c r="G66" s="595"/>
      <c r="H66" s="595"/>
      <c r="I66" s="39">
        <v>1899999999.9999998</v>
      </c>
      <c r="J66" s="36">
        <v>0</v>
      </c>
      <c r="K66" s="36">
        <v>0</v>
      </c>
      <c r="L66" s="36">
        <v>0</v>
      </c>
      <c r="M66" s="36">
        <v>0</v>
      </c>
      <c r="N66" s="36">
        <v>0</v>
      </c>
      <c r="O66" s="36">
        <v>0</v>
      </c>
      <c r="P66" s="36">
        <v>0</v>
      </c>
      <c r="Q66" s="36">
        <v>0</v>
      </c>
      <c r="R66" s="36">
        <v>0</v>
      </c>
      <c r="S66" s="253">
        <v>0</v>
      </c>
      <c r="T66" s="254">
        <f t="shared" si="10"/>
        <v>1899999999.9999998</v>
      </c>
      <c r="U66" s="259">
        <v>342750000000</v>
      </c>
      <c r="V66" s="254">
        <f t="shared" si="24"/>
        <v>1899999999.9999998</v>
      </c>
      <c r="W66" s="34">
        <v>1</v>
      </c>
      <c r="X66" s="33">
        <v>1</v>
      </c>
      <c r="Y66" s="33">
        <v>0.94</v>
      </c>
      <c r="Z66" s="33">
        <v>0.94</v>
      </c>
      <c r="AA66" s="33">
        <f t="shared" si="25"/>
        <v>0.88</v>
      </c>
      <c r="AB66" s="33">
        <f t="shared" si="26"/>
        <v>0.85</v>
      </c>
      <c r="AC66" s="33">
        <f t="shared" si="27"/>
        <v>0.75</v>
      </c>
      <c r="AD66" s="33">
        <f t="shared" si="28"/>
        <v>0.85</v>
      </c>
      <c r="AE66" s="33">
        <f t="shared" si="29"/>
        <v>0.75</v>
      </c>
      <c r="AF66" s="33">
        <f t="shared" si="30"/>
        <v>0.85</v>
      </c>
      <c r="AG66" s="33">
        <f t="shared" si="31"/>
        <v>0.7</v>
      </c>
      <c r="AH66" s="394">
        <f t="shared" si="32"/>
        <v>1899999999.9999998</v>
      </c>
      <c r="AI66" s="400">
        <f t="shared" si="33"/>
        <v>17719752576.468105</v>
      </c>
      <c r="AJ66" s="257">
        <v>100</v>
      </c>
      <c r="AK66" s="153">
        <f t="shared" si="14"/>
        <v>17719752576.468105</v>
      </c>
      <c r="AM66" s="394" t="e">
        <f>IF(I66&gt;0,#REF!,0)</f>
        <v>#REF!</v>
      </c>
      <c r="AN66" s="394">
        <f t="shared" si="15"/>
        <v>1899999999.9999998</v>
      </c>
      <c r="AP66" s="394">
        <f t="shared" si="16"/>
        <v>15819752576.468105</v>
      </c>
    </row>
    <row r="67" spans="4:42" ht="21.75" thickBot="1" x14ac:dyDescent="0.6">
      <c r="D67" s="233" t="s">
        <v>573</v>
      </c>
      <c r="E67" s="578" t="s">
        <v>2261</v>
      </c>
      <c r="F67" s="393">
        <v>11594340000</v>
      </c>
      <c r="G67" s="595"/>
      <c r="H67" s="595"/>
      <c r="I67" s="39">
        <v>3000000000</v>
      </c>
      <c r="J67" s="36">
        <v>0</v>
      </c>
      <c r="K67" s="36">
        <v>0</v>
      </c>
      <c r="L67" s="36">
        <v>0</v>
      </c>
      <c r="M67" s="36">
        <v>0</v>
      </c>
      <c r="N67" s="36">
        <v>0</v>
      </c>
      <c r="O67" s="36">
        <v>0</v>
      </c>
      <c r="P67" s="36">
        <v>0</v>
      </c>
      <c r="Q67" s="36">
        <v>0</v>
      </c>
      <c r="R67" s="36">
        <v>0</v>
      </c>
      <c r="S67" s="253">
        <v>0</v>
      </c>
      <c r="T67" s="254">
        <f t="shared" si="10"/>
        <v>3000000000</v>
      </c>
      <c r="U67" s="259">
        <v>12000000000</v>
      </c>
      <c r="V67" s="254">
        <f t="shared" si="24"/>
        <v>3000000000</v>
      </c>
      <c r="W67" s="34">
        <v>1</v>
      </c>
      <c r="X67" s="33">
        <v>1</v>
      </c>
      <c r="Y67" s="33">
        <v>0.94</v>
      </c>
      <c r="Z67" s="33">
        <v>0.94</v>
      </c>
      <c r="AA67" s="33">
        <f t="shared" si="25"/>
        <v>0.88</v>
      </c>
      <c r="AB67" s="33">
        <f t="shared" si="26"/>
        <v>0.85</v>
      </c>
      <c r="AC67" s="33">
        <f t="shared" si="27"/>
        <v>0.75</v>
      </c>
      <c r="AD67" s="33">
        <f t="shared" si="28"/>
        <v>0.85</v>
      </c>
      <c r="AE67" s="33">
        <f t="shared" si="29"/>
        <v>0.75</v>
      </c>
      <c r="AF67" s="33">
        <f t="shared" si="30"/>
        <v>0.85</v>
      </c>
      <c r="AG67" s="33">
        <f t="shared" si="31"/>
        <v>0.7</v>
      </c>
      <c r="AH67" s="394">
        <f t="shared" si="32"/>
        <v>3000000000</v>
      </c>
      <c r="AI67" s="400">
        <f t="shared" si="33"/>
        <v>8594340000</v>
      </c>
      <c r="AJ67" s="257">
        <v>100</v>
      </c>
      <c r="AK67" s="153">
        <f t="shared" si="14"/>
        <v>8594340000</v>
      </c>
      <c r="AM67" s="394" t="e">
        <f>IF(I67&gt;0,#REF!,0)</f>
        <v>#REF!</v>
      </c>
      <c r="AN67" s="394">
        <f t="shared" si="15"/>
        <v>3000000000</v>
      </c>
      <c r="AP67" s="394">
        <f t="shared" si="16"/>
        <v>5594340000</v>
      </c>
    </row>
    <row r="68" spans="4:42" ht="21.75" thickBot="1" x14ac:dyDescent="0.6">
      <c r="D68" s="233" t="s">
        <v>573</v>
      </c>
      <c r="E68" s="578" t="s">
        <v>2261</v>
      </c>
      <c r="F68" s="393">
        <v>82484160000</v>
      </c>
      <c r="G68" s="595"/>
      <c r="H68" s="595"/>
      <c r="I68" s="39">
        <v>13200000000</v>
      </c>
      <c r="J68" s="36">
        <v>0</v>
      </c>
      <c r="K68" s="36">
        <v>0</v>
      </c>
      <c r="L68" s="36">
        <v>0</v>
      </c>
      <c r="M68" s="36">
        <v>0</v>
      </c>
      <c r="N68" s="36">
        <v>0</v>
      </c>
      <c r="O68" s="36">
        <v>0</v>
      </c>
      <c r="P68" s="36">
        <v>0</v>
      </c>
      <c r="Q68" s="36">
        <v>0</v>
      </c>
      <c r="R68" s="36">
        <v>0</v>
      </c>
      <c r="S68" s="253">
        <v>0</v>
      </c>
      <c r="T68" s="254">
        <f t="shared" si="10"/>
        <v>13200000000</v>
      </c>
      <c r="U68" s="259">
        <v>18000000000</v>
      </c>
      <c r="V68" s="254">
        <f t="shared" si="24"/>
        <v>13200000000</v>
      </c>
      <c r="W68" s="34">
        <v>1</v>
      </c>
      <c r="X68" s="33">
        <v>1</v>
      </c>
      <c r="Y68" s="33">
        <v>0.94</v>
      </c>
      <c r="Z68" s="33">
        <v>0.94</v>
      </c>
      <c r="AA68" s="33">
        <f t="shared" si="25"/>
        <v>0.88</v>
      </c>
      <c r="AB68" s="33">
        <f t="shared" si="26"/>
        <v>0.85</v>
      </c>
      <c r="AC68" s="33">
        <f t="shared" si="27"/>
        <v>0.75</v>
      </c>
      <c r="AD68" s="33">
        <f t="shared" si="28"/>
        <v>0.85</v>
      </c>
      <c r="AE68" s="33">
        <f t="shared" si="29"/>
        <v>0.75</v>
      </c>
      <c r="AF68" s="33">
        <f t="shared" si="30"/>
        <v>0.85</v>
      </c>
      <c r="AG68" s="33">
        <f t="shared" si="31"/>
        <v>0.7</v>
      </c>
      <c r="AH68" s="394">
        <f t="shared" si="32"/>
        <v>13200000000</v>
      </c>
      <c r="AI68" s="400">
        <f t="shared" si="33"/>
        <v>69284160000</v>
      </c>
      <c r="AJ68" s="257">
        <v>100</v>
      </c>
      <c r="AK68" s="153">
        <f t="shared" si="14"/>
        <v>69284160000</v>
      </c>
      <c r="AM68" s="394" t="e">
        <f>IF(I68&gt;0,#REF!,0)</f>
        <v>#REF!</v>
      </c>
      <c r="AN68" s="394">
        <f t="shared" si="15"/>
        <v>13200000000</v>
      </c>
      <c r="AP68" s="394">
        <f t="shared" si="16"/>
        <v>56084160000</v>
      </c>
    </row>
    <row r="69" spans="4:42" ht="21.75" thickBot="1" x14ac:dyDescent="0.6">
      <c r="D69" s="233" t="s">
        <v>573</v>
      </c>
      <c r="E69" s="578" t="s">
        <v>2261</v>
      </c>
      <c r="F69" s="393">
        <v>41499040000</v>
      </c>
      <c r="G69" s="595"/>
      <c r="H69" s="595"/>
      <c r="I69" s="39">
        <v>7000000000</v>
      </c>
      <c r="J69" s="36">
        <v>0</v>
      </c>
      <c r="K69" s="36">
        <v>0</v>
      </c>
      <c r="L69" s="36">
        <v>0</v>
      </c>
      <c r="M69" s="36">
        <v>0</v>
      </c>
      <c r="N69" s="36">
        <v>0</v>
      </c>
      <c r="O69" s="36">
        <v>0</v>
      </c>
      <c r="P69" s="36">
        <v>0</v>
      </c>
      <c r="Q69" s="36">
        <v>0</v>
      </c>
      <c r="R69" s="36">
        <v>0</v>
      </c>
      <c r="S69" s="253">
        <v>0</v>
      </c>
      <c r="T69" s="254">
        <f t="shared" si="10"/>
        <v>7000000000</v>
      </c>
      <c r="U69" s="259">
        <v>100800000000</v>
      </c>
      <c r="V69" s="254">
        <f t="shared" si="24"/>
        <v>7000000000</v>
      </c>
      <c r="W69" s="34">
        <v>1</v>
      </c>
      <c r="X69" s="33">
        <v>1</v>
      </c>
      <c r="Y69" s="33">
        <v>0.94</v>
      </c>
      <c r="Z69" s="33">
        <v>0.94</v>
      </c>
      <c r="AA69" s="33">
        <f t="shared" si="25"/>
        <v>0.88</v>
      </c>
      <c r="AB69" s="33">
        <f t="shared" si="26"/>
        <v>0.85</v>
      </c>
      <c r="AC69" s="33">
        <f t="shared" si="27"/>
        <v>0.75</v>
      </c>
      <c r="AD69" s="33">
        <f t="shared" si="28"/>
        <v>0.85</v>
      </c>
      <c r="AE69" s="33">
        <f t="shared" si="29"/>
        <v>0.75</v>
      </c>
      <c r="AF69" s="33">
        <f t="shared" si="30"/>
        <v>0.85</v>
      </c>
      <c r="AG69" s="33">
        <f t="shared" si="31"/>
        <v>0.7</v>
      </c>
      <c r="AH69" s="394">
        <f t="shared" si="32"/>
        <v>7000000000</v>
      </c>
      <c r="AI69" s="400">
        <f t="shared" si="33"/>
        <v>34499040000</v>
      </c>
      <c r="AJ69" s="257">
        <v>100</v>
      </c>
      <c r="AK69" s="153">
        <f t="shared" si="14"/>
        <v>34499040000</v>
      </c>
      <c r="AM69" s="394" t="e">
        <f>IF(I69&gt;0,#REF!,0)</f>
        <v>#REF!</v>
      </c>
      <c r="AN69" s="394">
        <f t="shared" si="15"/>
        <v>7000000000</v>
      </c>
      <c r="AP69" s="394">
        <f t="shared" si="16"/>
        <v>27499040000</v>
      </c>
    </row>
    <row r="70" spans="4:42" ht="21.75" thickBot="1" x14ac:dyDescent="0.6">
      <c r="D70" s="233" t="s">
        <v>573</v>
      </c>
      <c r="E70" s="578" t="s">
        <v>1281</v>
      </c>
      <c r="F70" s="393">
        <v>71180748156.386749</v>
      </c>
      <c r="G70" s="595"/>
      <c r="H70" s="595"/>
      <c r="I70" s="39">
        <v>0</v>
      </c>
      <c r="J70" s="36">
        <v>0</v>
      </c>
      <c r="K70" s="36">
        <v>0</v>
      </c>
      <c r="L70" s="36">
        <v>0</v>
      </c>
      <c r="M70" s="36">
        <v>0</v>
      </c>
      <c r="N70" s="36">
        <v>0</v>
      </c>
      <c r="O70" s="36">
        <v>0</v>
      </c>
      <c r="P70" s="36">
        <v>0</v>
      </c>
      <c r="Q70" s="36">
        <v>0</v>
      </c>
      <c r="R70" s="36">
        <v>0</v>
      </c>
      <c r="S70" s="253">
        <v>0</v>
      </c>
      <c r="T70" s="254">
        <f t="shared" si="10"/>
        <v>0</v>
      </c>
      <c r="U70" s="259">
        <v>46000000000</v>
      </c>
      <c r="V70" s="254">
        <f t="shared" si="24"/>
        <v>71180748156.386749</v>
      </c>
      <c r="W70" s="34">
        <v>1</v>
      </c>
      <c r="X70" s="33">
        <v>1</v>
      </c>
      <c r="Y70" s="33">
        <v>0.94</v>
      </c>
      <c r="Z70" s="33">
        <v>0.94</v>
      </c>
      <c r="AA70" s="33">
        <f t="shared" si="25"/>
        <v>0.88</v>
      </c>
      <c r="AB70" s="33">
        <f t="shared" si="26"/>
        <v>0.85</v>
      </c>
      <c r="AC70" s="33">
        <f t="shared" si="27"/>
        <v>0.75</v>
      </c>
      <c r="AD70" s="33">
        <f t="shared" si="28"/>
        <v>0.85</v>
      </c>
      <c r="AE70" s="33">
        <f t="shared" si="29"/>
        <v>0.75</v>
      </c>
      <c r="AF70" s="33">
        <f t="shared" si="30"/>
        <v>0.85</v>
      </c>
      <c r="AG70" s="33">
        <f t="shared" si="31"/>
        <v>0.7</v>
      </c>
      <c r="AH70" s="394">
        <f t="shared" si="32"/>
        <v>0</v>
      </c>
      <c r="AI70" s="400">
        <f t="shared" si="33"/>
        <v>71180748156.386749</v>
      </c>
      <c r="AJ70" s="257">
        <v>100</v>
      </c>
      <c r="AK70" s="153">
        <f t="shared" si="14"/>
        <v>71180748156.386749</v>
      </c>
      <c r="AM70" s="394">
        <f>IF(I70&gt;0,#REF!,0)</f>
        <v>0</v>
      </c>
      <c r="AN70" s="394">
        <f t="shared" si="15"/>
        <v>0</v>
      </c>
      <c r="AP70" s="394">
        <f t="shared" si="16"/>
        <v>0</v>
      </c>
    </row>
    <row r="71" spans="4:42" ht="21.75" thickBot="1" x14ac:dyDescent="0.6">
      <c r="D71" s="233" t="s">
        <v>573</v>
      </c>
      <c r="E71" s="578" t="s">
        <v>2262</v>
      </c>
      <c r="F71" s="393">
        <v>5650087872</v>
      </c>
      <c r="G71" s="595"/>
      <c r="H71" s="595"/>
      <c r="I71" s="39">
        <v>0</v>
      </c>
      <c r="J71" s="36">
        <v>0</v>
      </c>
      <c r="K71" s="36">
        <v>0</v>
      </c>
      <c r="L71" s="36">
        <v>0</v>
      </c>
      <c r="M71" s="36">
        <v>0</v>
      </c>
      <c r="N71" s="36">
        <v>0</v>
      </c>
      <c r="O71" s="36">
        <v>0</v>
      </c>
      <c r="P71" s="36">
        <v>0</v>
      </c>
      <c r="Q71" s="36">
        <v>0</v>
      </c>
      <c r="R71" s="36">
        <v>0</v>
      </c>
      <c r="S71" s="253">
        <v>0</v>
      </c>
      <c r="T71" s="254">
        <f t="shared" si="10"/>
        <v>0</v>
      </c>
      <c r="U71" s="259">
        <v>680000000000</v>
      </c>
      <c r="V71" s="254">
        <f t="shared" si="24"/>
        <v>5650087872</v>
      </c>
      <c r="W71" s="34">
        <v>1</v>
      </c>
      <c r="X71" s="33">
        <v>1</v>
      </c>
      <c r="Y71" s="33">
        <v>0.94</v>
      </c>
      <c r="Z71" s="33">
        <v>0.94</v>
      </c>
      <c r="AA71" s="33">
        <f t="shared" si="25"/>
        <v>0.88</v>
      </c>
      <c r="AB71" s="33">
        <f t="shared" si="26"/>
        <v>0.85</v>
      </c>
      <c r="AC71" s="33">
        <f t="shared" si="27"/>
        <v>0.75</v>
      </c>
      <c r="AD71" s="33">
        <f t="shared" si="28"/>
        <v>0.85</v>
      </c>
      <c r="AE71" s="33">
        <f t="shared" si="29"/>
        <v>0.75</v>
      </c>
      <c r="AF71" s="33">
        <f t="shared" si="30"/>
        <v>0.85</v>
      </c>
      <c r="AG71" s="33">
        <f t="shared" si="31"/>
        <v>0.7</v>
      </c>
      <c r="AH71" s="394">
        <f t="shared" si="32"/>
        <v>0</v>
      </c>
      <c r="AI71" s="400">
        <f t="shared" si="33"/>
        <v>5650087872</v>
      </c>
      <c r="AJ71" s="257">
        <v>100</v>
      </c>
      <c r="AK71" s="153">
        <f t="shared" si="14"/>
        <v>5650087872</v>
      </c>
      <c r="AM71" s="394">
        <f>IF(I71&gt;0,#REF!,0)</f>
        <v>0</v>
      </c>
      <c r="AN71" s="394">
        <f t="shared" si="15"/>
        <v>0</v>
      </c>
      <c r="AP71" s="394">
        <f t="shared" si="16"/>
        <v>0</v>
      </c>
    </row>
    <row r="72" spans="4:42" ht="21.75" thickBot="1" x14ac:dyDescent="0.6">
      <c r="D72" s="233" t="s">
        <v>573</v>
      </c>
      <c r="E72" s="581" t="s">
        <v>2263</v>
      </c>
      <c r="F72" s="393">
        <v>6347622912988.0449</v>
      </c>
      <c r="G72" s="595"/>
      <c r="H72" s="595"/>
      <c r="I72" s="39">
        <v>0</v>
      </c>
      <c r="J72" s="36">
        <v>0</v>
      </c>
      <c r="K72" s="36">
        <v>0</v>
      </c>
      <c r="L72" s="36">
        <v>0</v>
      </c>
      <c r="M72" s="36">
        <v>0</v>
      </c>
      <c r="N72" s="36">
        <v>0</v>
      </c>
      <c r="O72" s="36">
        <v>0</v>
      </c>
      <c r="P72" s="36">
        <v>0</v>
      </c>
      <c r="Q72" s="36">
        <v>0</v>
      </c>
      <c r="R72" s="36">
        <v>0</v>
      </c>
      <c r="S72" s="253">
        <v>0</v>
      </c>
      <c r="T72" s="254">
        <f t="shared" si="10"/>
        <v>0</v>
      </c>
      <c r="U72" s="259">
        <v>72000000000</v>
      </c>
      <c r="V72" s="254">
        <f t="shared" si="24"/>
        <v>6347622912988.0449</v>
      </c>
      <c r="W72" s="34">
        <v>1</v>
      </c>
      <c r="X72" s="33">
        <v>1</v>
      </c>
      <c r="Y72" s="33">
        <v>0.94</v>
      </c>
      <c r="Z72" s="33">
        <v>0.94</v>
      </c>
      <c r="AA72" s="33">
        <f t="shared" si="25"/>
        <v>0.88</v>
      </c>
      <c r="AB72" s="33">
        <f t="shared" si="26"/>
        <v>0.85</v>
      </c>
      <c r="AC72" s="33">
        <f t="shared" si="27"/>
        <v>0.75</v>
      </c>
      <c r="AD72" s="33">
        <f t="shared" si="28"/>
        <v>0.85</v>
      </c>
      <c r="AE72" s="33">
        <f t="shared" si="29"/>
        <v>0.75</v>
      </c>
      <c r="AF72" s="33">
        <f t="shared" si="30"/>
        <v>0.85</v>
      </c>
      <c r="AG72" s="33">
        <f t="shared" si="31"/>
        <v>0.7</v>
      </c>
      <c r="AH72" s="394">
        <f t="shared" si="32"/>
        <v>0</v>
      </c>
      <c r="AI72" s="400">
        <f t="shared" si="33"/>
        <v>6347622912988.0449</v>
      </c>
      <c r="AJ72" s="257">
        <v>100</v>
      </c>
      <c r="AK72" s="153">
        <f t="shared" si="14"/>
        <v>6347622912988.0449</v>
      </c>
      <c r="AM72" s="394">
        <f>IF(I72&gt;0,#REF!,0)</f>
        <v>0</v>
      </c>
      <c r="AN72" s="394">
        <f t="shared" si="15"/>
        <v>0</v>
      </c>
      <c r="AP72" s="394">
        <f t="shared" si="16"/>
        <v>0</v>
      </c>
    </row>
    <row r="73" spans="4:42" ht="21.75" thickBot="1" x14ac:dyDescent="0.6">
      <c r="D73" s="233" t="s">
        <v>573</v>
      </c>
      <c r="E73" s="578" t="s">
        <v>2264</v>
      </c>
      <c r="F73" s="393">
        <v>0</v>
      </c>
      <c r="G73" s="595"/>
      <c r="H73" s="595"/>
      <c r="I73" s="39">
        <v>0</v>
      </c>
      <c r="J73" s="36">
        <v>0</v>
      </c>
      <c r="K73" s="36">
        <v>0</v>
      </c>
      <c r="L73" s="36">
        <v>0</v>
      </c>
      <c r="M73" s="36">
        <v>0</v>
      </c>
      <c r="N73" s="36">
        <v>0</v>
      </c>
      <c r="O73" s="36">
        <v>0</v>
      </c>
      <c r="P73" s="36">
        <v>0</v>
      </c>
      <c r="Q73" s="36">
        <v>0</v>
      </c>
      <c r="R73" s="36">
        <v>0</v>
      </c>
      <c r="S73" s="253">
        <v>0</v>
      </c>
      <c r="T73" s="254">
        <f t="shared" si="10"/>
        <v>0</v>
      </c>
      <c r="U73" s="259">
        <v>1867498849224.8076</v>
      </c>
      <c r="V73" s="254">
        <f t="shared" si="24"/>
        <v>0</v>
      </c>
      <c r="W73" s="34">
        <v>1</v>
      </c>
      <c r="X73" s="33">
        <v>1</v>
      </c>
      <c r="Y73" s="33">
        <v>0.94</v>
      </c>
      <c r="Z73" s="33">
        <v>0.94</v>
      </c>
      <c r="AA73" s="33">
        <f t="shared" si="25"/>
        <v>0.88</v>
      </c>
      <c r="AB73" s="33">
        <f t="shared" si="26"/>
        <v>0.85</v>
      </c>
      <c r="AC73" s="33">
        <f t="shared" si="27"/>
        <v>0.75</v>
      </c>
      <c r="AD73" s="33">
        <f t="shared" si="28"/>
        <v>0.85</v>
      </c>
      <c r="AE73" s="33">
        <f t="shared" si="29"/>
        <v>0.75</v>
      </c>
      <c r="AF73" s="33">
        <f t="shared" si="30"/>
        <v>0.85</v>
      </c>
      <c r="AG73" s="33">
        <f t="shared" si="31"/>
        <v>0.7</v>
      </c>
      <c r="AH73" s="394">
        <f t="shared" si="32"/>
        <v>0</v>
      </c>
      <c r="AI73" s="400">
        <f t="shared" si="33"/>
        <v>0</v>
      </c>
      <c r="AJ73" s="257">
        <v>100</v>
      </c>
      <c r="AK73" s="153">
        <f t="shared" si="14"/>
        <v>0</v>
      </c>
      <c r="AM73" s="394">
        <f>IF(I73&gt;0,#REF!,0)</f>
        <v>0</v>
      </c>
      <c r="AN73" s="394">
        <f t="shared" si="15"/>
        <v>0</v>
      </c>
      <c r="AP73" s="394">
        <f t="shared" si="16"/>
        <v>0</v>
      </c>
    </row>
    <row r="74" spans="4:42" ht="21.75" thickBot="1" x14ac:dyDescent="0.6">
      <c r="D74" s="233" t="s">
        <v>573</v>
      </c>
      <c r="E74" s="578" t="s">
        <v>2261</v>
      </c>
      <c r="F74" s="393">
        <v>6504450000</v>
      </c>
      <c r="G74" s="595"/>
      <c r="H74" s="595"/>
      <c r="I74" s="39">
        <v>0</v>
      </c>
      <c r="J74" s="36">
        <v>0</v>
      </c>
      <c r="K74" s="36">
        <v>0</v>
      </c>
      <c r="L74" s="36">
        <v>0</v>
      </c>
      <c r="M74" s="36">
        <v>0</v>
      </c>
      <c r="N74" s="36">
        <v>0</v>
      </c>
      <c r="O74" s="36">
        <v>0</v>
      </c>
      <c r="P74" s="36">
        <v>0</v>
      </c>
      <c r="Q74" s="36">
        <v>0</v>
      </c>
      <c r="R74" s="36">
        <v>0</v>
      </c>
      <c r="S74" s="253">
        <v>0</v>
      </c>
      <c r="T74" s="254">
        <f t="shared" si="10"/>
        <v>0</v>
      </c>
      <c r="U74" s="259">
        <v>0</v>
      </c>
      <c r="V74" s="254">
        <f t="shared" si="24"/>
        <v>6504450000</v>
      </c>
      <c r="W74" s="34">
        <v>1</v>
      </c>
      <c r="X74" s="33">
        <v>1</v>
      </c>
      <c r="Y74" s="33">
        <v>0.94</v>
      </c>
      <c r="Z74" s="33">
        <v>0.94</v>
      </c>
      <c r="AA74" s="33">
        <f t="shared" si="25"/>
        <v>0.88</v>
      </c>
      <c r="AB74" s="33">
        <f t="shared" si="26"/>
        <v>0.85</v>
      </c>
      <c r="AC74" s="33">
        <f t="shared" si="27"/>
        <v>0.75</v>
      </c>
      <c r="AD74" s="33">
        <f t="shared" si="28"/>
        <v>0.85</v>
      </c>
      <c r="AE74" s="33">
        <f t="shared" si="29"/>
        <v>0.75</v>
      </c>
      <c r="AF74" s="33">
        <f t="shared" si="30"/>
        <v>0.85</v>
      </c>
      <c r="AG74" s="33">
        <f t="shared" si="31"/>
        <v>0.7</v>
      </c>
      <c r="AH74" s="394">
        <f t="shared" si="32"/>
        <v>0</v>
      </c>
      <c r="AI74" s="400">
        <f t="shared" si="33"/>
        <v>6504450000</v>
      </c>
      <c r="AJ74" s="257">
        <v>100</v>
      </c>
      <c r="AK74" s="153">
        <f t="shared" si="14"/>
        <v>6504450000</v>
      </c>
      <c r="AM74" s="394">
        <f>IF(I74&gt;0,#REF!,0)</f>
        <v>0</v>
      </c>
      <c r="AN74" s="394">
        <f t="shared" si="15"/>
        <v>0</v>
      </c>
      <c r="AP74" s="394">
        <f t="shared" si="16"/>
        <v>0</v>
      </c>
    </row>
    <row r="75" spans="4:42" ht="21.75" thickBot="1" x14ac:dyDescent="0.6">
      <c r="D75" s="233" t="s">
        <v>573</v>
      </c>
      <c r="E75" s="578" t="s">
        <v>1300</v>
      </c>
      <c r="F75" s="393">
        <v>37557273600</v>
      </c>
      <c r="G75" s="595"/>
      <c r="H75" s="595"/>
      <c r="I75" s="39">
        <v>0</v>
      </c>
      <c r="J75" s="36">
        <v>0</v>
      </c>
      <c r="K75" s="36">
        <v>0</v>
      </c>
      <c r="L75" s="36">
        <v>0</v>
      </c>
      <c r="M75" s="36">
        <v>0</v>
      </c>
      <c r="N75" s="36">
        <v>0</v>
      </c>
      <c r="O75" s="36">
        <v>0</v>
      </c>
      <c r="P75" s="36">
        <v>0</v>
      </c>
      <c r="Q75" s="36">
        <v>0</v>
      </c>
      <c r="R75" s="36">
        <v>0</v>
      </c>
      <c r="S75" s="253">
        <v>0</v>
      </c>
      <c r="T75" s="254">
        <f t="shared" si="10"/>
        <v>0</v>
      </c>
      <c r="U75" s="259">
        <v>0</v>
      </c>
      <c r="V75" s="254">
        <f t="shared" si="24"/>
        <v>37557273600</v>
      </c>
      <c r="W75" s="34">
        <v>1</v>
      </c>
      <c r="X75" s="33">
        <v>1</v>
      </c>
      <c r="Y75" s="33">
        <v>0.94</v>
      </c>
      <c r="Z75" s="33">
        <v>0.94</v>
      </c>
      <c r="AA75" s="33">
        <f t="shared" si="25"/>
        <v>0.88</v>
      </c>
      <c r="AB75" s="33">
        <f t="shared" si="26"/>
        <v>0.85</v>
      </c>
      <c r="AC75" s="33">
        <f t="shared" si="27"/>
        <v>0.75</v>
      </c>
      <c r="AD75" s="33">
        <f t="shared" si="28"/>
        <v>0.85</v>
      </c>
      <c r="AE75" s="33">
        <f t="shared" si="29"/>
        <v>0.75</v>
      </c>
      <c r="AF75" s="33">
        <f t="shared" si="30"/>
        <v>0.85</v>
      </c>
      <c r="AG75" s="33">
        <f t="shared" si="31"/>
        <v>0.7</v>
      </c>
      <c r="AH75" s="394">
        <f t="shared" si="32"/>
        <v>0</v>
      </c>
      <c r="AI75" s="400">
        <f t="shared" si="33"/>
        <v>37557273600</v>
      </c>
      <c r="AJ75" s="257">
        <v>100</v>
      </c>
      <c r="AK75" s="153">
        <f t="shared" si="14"/>
        <v>37557273600</v>
      </c>
      <c r="AM75" s="394">
        <f>IF(I75&gt;0,#REF!,0)</f>
        <v>0</v>
      </c>
      <c r="AN75" s="394">
        <f t="shared" si="15"/>
        <v>0</v>
      </c>
      <c r="AP75" s="394">
        <f t="shared" si="16"/>
        <v>0</v>
      </c>
    </row>
    <row r="76" spans="4:42" ht="21.75" thickBot="1" x14ac:dyDescent="0.6">
      <c r="D76" s="233" t="s">
        <v>573</v>
      </c>
      <c r="E76" s="578" t="s">
        <v>1300</v>
      </c>
      <c r="F76" s="403">
        <v>51597568000</v>
      </c>
      <c r="G76" s="598"/>
      <c r="H76" s="598"/>
      <c r="I76" s="39">
        <v>0</v>
      </c>
      <c r="J76" s="36">
        <v>0</v>
      </c>
      <c r="K76" s="36">
        <v>0</v>
      </c>
      <c r="L76" s="36">
        <v>0</v>
      </c>
      <c r="M76" s="36">
        <v>0</v>
      </c>
      <c r="N76" s="36">
        <v>0</v>
      </c>
      <c r="O76" s="36">
        <v>0</v>
      </c>
      <c r="P76" s="36">
        <v>0</v>
      </c>
      <c r="Q76" s="36">
        <v>0</v>
      </c>
      <c r="R76" s="36">
        <v>0</v>
      </c>
      <c r="S76" s="253">
        <v>0</v>
      </c>
      <c r="T76" s="254">
        <f t="shared" ref="T76:T139" si="34">SUM(I76:S76)</f>
        <v>0</v>
      </c>
      <c r="U76" s="259">
        <v>26494272000</v>
      </c>
      <c r="V76" s="254">
        <f t="shared" si="24"/>
        <v>51597568000</v>
      </c>
      <c r="W76" s="34">
        <v>1</v>
      </c>
      <c r="X76" s="33">
        <v>1</v>
      </c>
      <c r="Y76" s="33">
        <v>0.94</v>
      </c>
      <c r="Z76" s="33">
        <v>0.94</v>
      </c>
      <c r="AA76" s="33">
        <f t="shared" si="25"/>
        <v>0.88</v>
      </c>
      <c r="AB76" s="33">
        <f t="shared" si="26"/>
        <v>0.85</v>
      </c>
      <c r="AC76" s="33">
        <f t="shared" si="27"/>
        <v>0.75</v>
      </c>
      <c r="AD76" s="33">
        <f t="shared" si="28"/>
        <v>0.85</v>
      </c>
      <c r="AE76" s="33">
        <f t="shared" si="29"/>
        <v>0.75</v>
      </c>
      <c r="AF76" s="33">
        <f t="shared" si="30"/>
        <v>0.85</v>
      </c>
      <c r="AG76" s="33">
        <f t="shared" si="31"/>
        <v>0.7</v>
      </c>
      <c r="AH76" s="394">
        <f t="shared" si="32"/>
        <v>0</v>
      </c>
      <c r="AI76" s="400">
        <f t="shared" si="33"/>
        <v>51597568000</v>
      </c>
      <c r="AJ76" s="257">
        <v>100</v>
      </c>
      <c r="AK76" s="153">
        <f t="shared" ref="AK76:AK139" si="35">(AI76*AJ76)/100</f>
        <v>51597568000</v>
      </c>
      <c r="AM76" s="394">
        <f>IF(I76&gt;0,#REF!,0)</f>
        <v>0</v>
      </c>
      <c r="AN76" s="394">
        <f t="shared" ref="AN76:AN139" si="36">I76</f>
        <v>0</v>
      </c>
      <c r="AP76" s="394">
        <f t="shared" ref="AP76:AP139" si="37">IF(AI76&gt;V76,AI76-V76,0)</f>
        <v>0</v>
      </c>
    </row>
    <row r="77" spans="4:42" ht="21.75" thickBot="1" x14ac:dyDescent="0.6">
      <c r="D77" s="233" t="s">
        <v>573</v>
      </c>
      <c r="E77" s="578" t="s">
        <v>1300</v>
      </c>
      <c r="F77" s="393">
        <v>4774140000</v>
      </c>
      <c r="G77" s="595"/>
      <c r="H77" s="595"/>
      <c r="I77" s="39">
        <v>0</v>
      </c>
      <c r="J77" s="36">
        <v>0</v>
      </c>
      <c r="K77" s="36">
        <v>0</v>
      </c>
      <c r="L77" s="36">
        <v>0</v>
      </c>
      <c r="M77" s="36">
        <v>0</v>
      </c>
      <c r="N77" s="36">
        <v>0</v>
      </c>
      <c r="O77" s="36">
        <v>0</v>
      </c>
      <c r="P77" s="36">
        <v>0</v>
      </c>
      <c r="Q77" s="36">
        <v>0</v>
      </c>
      <c r="R77" s="36">
        <v>0</v>
      </c>
      <c r="S77" s="253">
        <v>0</v>
      </c>
      <c r="T77" s="254">
        <f t="shared" si="34"/>
        <v>0</v>
      </c>
      <c r="U77" s="259">
        <v>26324880000</v>
      </c>
      <c r="V77" s="254">
        <f t="shared" si="24"/>
        <v>4774140000</v>
      </c>
      <c r="W77" s="34">
        <v>1</v>
      </c>
      <c r="X77" s="33">
        <v>1</v>
      </c>
      <c r="Y77" s="33">
        <v>0.94</v>
      </c>
      <c r="Z77" s="33">
        <v>0.94</v>
      </c>
      <c r="AA77" s="33">
        <f t="shared" si="25"/>
        <v>0.88</v>
      </c>
      <c r="AB77" s="33">
        <f t="shared" si="26"/>
        <v>0.85</v>
      </c>
      <c r="AC77" s="33">
        <f t="shared" si="27"/>
        <v>0.75</v>
      </c>
      <c r="AD77" s="33">
        <f t="shared" si="28"/>
        <v>0.85</v>
      </c>
      <c r="AE77" s="33">
        <f t="shared" si="29"/>
        <v>0.75</v>
      </c>
      <c r="AF77" s="33">
        <f t="shared" si="30"/>
        <v>0.85</v>
      </c>
      <c r="AG77" s="33">
        <f t="shared" si="31"/>
        <v>0.7</v>
      </c>
      <c r="AH77" s="394">
        <f t="shared" si="32"/>
        <v>0</v>
      </c>
      <c r="AI77" s="400">
        <f t="shared" si="33"/>
        <v>4774140000</v>
      </c>
      <c r="AJ77" s="257">
        <v>100</v>
      </c>
      <c r="AK77" s="153">
        <f t="shared" si="35"/>
        <v>4774140000</v>
      </c>
      <c r="AM77" s="394">
        <f>IF(I77&gt;0,#REF!,0)</f>
        <v>0</v>
      </c>
      <c r="AN77" s="394">
        <f t="shared" si="36"/>
        <v>0</v>
      </c>
      <c r="AP77" s="394">
        <f t="shared" si="37"/>
        <v>0</v>
      </c>
    </row>
    <row r="78" spans="4:42" ht="21.75" thickBot="1" x14ac:dyDescent="0.6">
      <c r="D78" s="233" t="s">
        <v>573</v>
      </c>
      <c r="E78" s="578" t="s">
        <v>1274</v>
      </c>
      <c r="F78" s="393">
        <v>181813922021.35187</v>
      </c>
      <c r="G78" s="595"/>
      <c r="H78" s="595"/>
      <c r="I78" s="39">
        <v>0</v>
      </c>
      <c r="J78" s="36">
        <v>0</v>
      </c>
      <c r="K78" s="36">
        <v>0</v>
      </c>
      <c r="L78" s="36">
        <v>0</v>
      </c>
      <c r="M78" s="36">
        <v>0</v>
      </c>
      <c r="N78" s="36">
        <v>0</v>
      </c>
      <c r="O78" s="36">
        <v>0</v>
      </c>
      <c r="P78" s="36">
        <v>0</v>
      </c>
      <c r="Q78" s="36">
        <v>0</v>
      </c>
      <c r="R78" s="36">
        <v>0</v>
      </c>
      <c r="S78" s="253">
        <v>0</v>
      </c>
      <c r="T78" s="254">
        <f t="shared" si="34"/>
        <v>0</v>
      </c>
      <c r="U78" s="259">
        <v>2362500000</v>
      </c>
      <c r="V78" s="254">
        <f t="shared" si="24"/>
        <v>181813922021.35187</v>
      </c>
      <c r="W78" s="34">
        <v>1</v>
      </c>
      <c r="X78" s="33">
        <v>1</v>
      </c>
      <c r="Y78" s="33">
        <v>0.94</v>
      </c>
      <c r="Z78" s="33">
        <v>0.94</v>
      </c>
      <c r="AA78" s="33">
        <f t="shared" si="25"/>
        <v>0.88</v>
      </c>
      <c r="AB78" s="33">
        <f t="shared" si="26"/>
        <v>0.85</v>
      </c>
      <c r="AC78" s="33">
        <f t="shared" si="27"/>
        <v>0.75</v>
      </c>
      <c r="AD78" s="33">
        <f t="shared" si="28"/>
        <v>0.85</v>
      </c>
      <c r="AE78" s="33">
        <f t="shared" si="29"/>
        <v>0.75</v>
      </c>
      <c r="AF78" s="33">
        <f t="shared" si="30"/>
        <v>0.85</v>
      </c>
      <c r="AG78" s="33">
        <f t="shared" si="31"/>
        <v>0.7</v>
      </c>
      <c r="AH78" s="394">
        <f t="shared" si="32"/>
        <v>0</v>
      </c>
      <c r="AI78" s="400">
        <f t="shared" si="33"/>
        <v>181813922021.35187</v>
      </c>
      <c r="AJ78" s="257">
        <v>100</v>
      </c>
      <c r="AK78" s="153">
        <f t="shared" si="35"/>
        <v>181813922021.35187</v>
      </c>
      <c r="AM78" s="394">
        <f>IF(I78&gt;0,#REF!,0)</f>
        <v>0</v>
      </c>
      <c r="AN78" s="394">
        <f t="shared" si="36"/>
        <v>0</v>
      </c>
      <c r="AP78" s="394">
        <f t="shared" si="37"/>
        <v>0</v>
      </c>
    </row>
    <row r="79" spans="4:42" ht="21.75" thickBot="1" x14ac:dyDescent="0.6">
      <c r="D79" s="233" t="s">
        <v>573</v>
      </c>
      <c r="E79" s="578" t="s">
        <v>1274</v>
      </c>
      <c r="F79" s="393">
        <v>923749042350.35547</v>
      </c>
      <c r="G79" s="595"/>
      <c r="H79" s="595"/>
      <c r="I79" s="39">
        <v>0</v>
      </c>
      <c r="J79" s="36">
        <v>0</v>
      </c>
      <c r="K79" s="36">
        <v>0</v>
      </c>
      <c r="L79" s="36">
        <v>0</v>
      </c>
      <c r="M79" s="36">
        <v>0</v>
      </c>
      <c r="N79" s="36">
        <v>0</v>
      </c>
      <c r="O79" s="36">
        <v>0</v>
      </c>
      <c r="P79" s="36">
        <v>0</v>
      </c>
      <c r="Q79" s="36">
        <v>0</v>
      </c>
      <c r="R79" s="36">
        <v>0</v>
      </c>
      <c r="S79" s="253">
        <v>0</v>
      </c>
      <c r="T79" s="254">
        <f t="shared" si="34"/>
        <v>0</v>
      </c>
      <c r="U79" s="259">
        <v>0</v>
      </c>
      <c r="V79" s="254">
        <f t="shared" si="24"/>
        <v>923749042350.35547</v>
      </c>
      <c r="W79" s="34">
        <v>1</v>
      </c>
      <c r="X79" s="33">
        <v>1</v>
      </c>
      <c r="Y79" s="33">
        <v>0.94</v>
      </c>
      <c r="Z79" s="33">
        <v>0.94</v>
      </c>
      <c r="AA79" s="33">
        <f t="shared" si="25"/>
        <v>0.88</v>
      </c>
      <c r="AB79" s="33">
        <f t="shared" si="26"/>
        <v>0.85</v>
      </c>
      <c r="AC79" s="33">
        <f t="shared" si="27"/>
        <v>0.75</v>
      </c>
      <c r="AD79" s="33">
        <f t="shared" si="28"/>
        <v>0.85</v>
      </c>
      <c r="AE79" s="33">
        <f t="shared" si="29"/>
        <v>0.75</v>
      </c>
      <c r="AF79" s="33">
        <f t="shared" si="30"/>
        <v>0.85</v>
      </c>
      <c r="AG79" s="33">
        <f t="shared" si="31"/>
        <v>0.7</v>
      </c>
      <c r="AH79" s="394">
        <f t="shared" si="32"/>
        <v>0</v>
      </c>
      <c r="AI79" s="400">
        <f t="shared" si="33"/>
        <v>923749042350.35547</v>
      </c>
      <c r="AJ79" s="257">
        <v>100</v>
      </c>
      <c r="AK79" s="153">
        <f t="shared" si="35"/>
        <v>923749042350.35547</v>
      </c>
      <c r="AM79" s="394">
        <f>IF(I79&gt;0,#REF!,0)</f>
        <v>0</v>
      </c>
      <c r="AN79" s="394">
        <f t="shared" si="36"/>
        <v>0</v>
      </c>
      <c r="AP79" s="394">
        <f t="shared" si="37"/>
        <v>0</v>
      </c>
    </row>
    <row r="80" spans="4:42" ht="21.75" thickBot="1" x14ac:dyDescent="0.6">
      <c r="D80" s="233" t="s">
        <v>573</v>
      </c>
      <c r="E80" s="578" t="s">
        <v>2265</v>
      </c>
      <c r="F80" s="393">
        <v>9789300000</v>
      </c>
      <c r="G80" s="595"/>
      <c r="H80" s="595"/>
      <c r="I80" s="39">
        <v>0</v>
      </c>
      <c r="J80" s="36">
        <v>0</v>
      </c>
      <c r="K80" s="36">
        <v>0</v>
      </c>
      <c r="L80" s="36">
        <v>0</v>
      </c>
      <c r="M80" s="36">
        <v>0</v>
      </c>
      <c r="N80" s="36">
        <v>0</v>
      </c>
      <c r="O80" s="36">
        <v>0</v>
      </c>
      <c r="P80" s="36">
        <v>0</v>
      </c>
      <c r="Q80" s="36">
        <v>0</v>
      </c>
      <c r="R80" s="36">
        <v>0</v>
      </c>
      <c r="S80" s="253">
        <v>0</v>
      </c>
      <c r="T80" s="254">
        <f t="shared" si="34"/>
        <v>0</v>
      </c>
      <c r="U80" s="259">
        <v>0</v>
      </c>
      <c r="V80" s="254">
        <f t="shared" si="24"/>
        <v>9789300000</v>
      </c>
      <c r="W80" s="34">
        <v>1</v>
      </c>
      <c r="X80" s="33">
        <v>1</v>
      </c>
      <c r="Y80" s="33">
        <v>0.94</v>
      </c>
      <c r="Z80" s="33">
        <v>0.94</v>
      </c>
      <c r="AA80" s="33">
        <f t="shared" si="25"/>
        <v>0.88</v>
      </c>
      <c r="AB80" s="33">
        <f t="shared" si="26"/>
        <v>0.85</v>
      </c>
      <c r="AC80" s="33">
        <f t="shared" si="27"/>
        <v>0.75</v>
      </c>
      <c r="AD80" s="33">
        <f t="shared" si="28"/>
        <v>0.85</v>
      </c>
      <c r="AE80" s="33">
        <f t="shared" si="29"/>
        <v>0.75</v>
      </c>
      <c r="AF80" s="33">
        <f t="shared" si="30"/>
        <v>0.85</v>
      </c>
      <c r="AG80" s="33">
        <f t="shared" si="31"/>
        <v>0.7</v>
      </c>
      <c r="AH80" s="394">
        <f t="shared" si="32"/>
        <v>0</v>
      </c>
      <c r="AI80" s="400">
        <f t="shared" si="33"/>
        <v>9789300000</v>
      </c>
      <c r="AJ80" s="257">
        <v>100</v>
      </c>
      <c r="AK80" s="153">
        <f t="shared" si="35"/>
        <v>9789300000</v>
      </c>
      <c r="AM80" s="394">
        <f>IF(I80&gt;0,#REF!,0)</f>
        <v>0</v>
      </c>
      <c r="AN80" s="394">
        <f t="shared" si="36"/>
        <v>0</v>
      </c>
      <c r="AP80" s="394">
        <f t="shared" si="37"/>
        <v>0</v>
      </c>
    </row>
    <row r="81" spans="4:42" ht="21.75" thickBot="1" x14ac:dyDescent="0.6">
      <c r="D81" s="233" t="s">
        <v>573</v>
      </c>
      <c r="E81" s="578" t="s">
        <v>1282</v>
      </c>
      <c r="F81" s="393">
        <v>4534460972584.9199</v>
      </c>
      <c r="G81" s="595"/>
      <c r="H81" s="595"/>
      <c r="I81" s="39">
        <v>0</v>
      </c>
      <c r="J81" s="36">
        <v>0</v>
      </c>
      <c r="K81" s="36">
        <v>0</v>
      </c>
      <c r="L81" s="36">
        <v>0</v>
      </c>
      <c r="M81" s="36">
        <v>0</v>
      </c>
      <c r="N81" s="36">
        <v>0</v>
      </c>
      <c r="O81" s="36">
        <v>0</v>
      </c>
      <c r="P81" s="36">
        <v>0</v>
      </c>
      <c r="Q81" s="36">
        <v>0</v>
      </c>
      <c r="R81" s="36">
        <v>0</v>
      </c>
      <c r="S81" s="253">
        <v>0</v>
      </c>
      <c r="T81" s="254">
        <f t="shared" si="34"/>
        <v>0</v>
      </c>
      <c r="U81" s="259">
        <v>10160000000</v>
      </c>
      <c r="V81" s="254">
        <f t="shared" si="24"/>
        <v>4534460972584.9199</v>
      </c>
      <c r="W81" s="34">
        <v>1</v>
      </c>
      <c r="X81" s="33">
        <v>1</v>
      </c>
      <c r="Y81" s="33">
        <v>0.94</v>
      </c>
      <c r="Z81" s="33">
        <v>0.94</v>
      </c>
      <c r="AA81" s="33">
        <f t="shared" si="25"/>
        <v>0.88</v>
      </c>
      <c r="AB81" s="33">
        <f t="shared" si="26"/>
        <v>0.85</v>
      </c>
      <c r="AC81" s="33">
        <f t="shared" si="27"/>
        <v>0.75</v>
      </c>
      <c r="AD81" s="33">
        <f t="shared" si="28"/>
        <v>0.85</v>
      </c>
      <c r="AE81" s="33">
        <f t="shared" si="29"/>
        <v>0.75</v>
      </c>
      <c r="AF81" s="33">
        <f t="shared" si="30"/>
        <v>0.85</v>
      </c>
      <c r="AG81" s="33">
        <f t="shared" si="31"/>
        <v>0.7</v>
      </c>
      <c r="AH81" s="394">
        <f t="shared" si="32"/>
        <v>0</v>
      </c>
      <c r="AI81" s="400">
        <f t="shared" si="33"/>
        <v>4534460972584.9199</v>
      </c>
      <c r="AJ81" s="257">
        <v>100</v>
      </c>
      <c r="AK81" s="153">
        <f t="shared" si="35"/>
        <v>4534460972584.9199</v>
      </c>
      <c r="AM81" s="394">
        <f>IF(I81&gt;0,#REF!,0)</f>
        <v>0</v>
      </c>
      <c r="AN81" s="394">
        <f t="shared" si="36"/>
        <v>0</v>
      </c>
      <c r="AP81" s="394">
        <f t="shared" si="37"/>
        <v>0</v>
      </c>
    </row>
    <row r="82" spans="4:42" ht="21.75" thickBot="1" x14ac:dyDescent="0.6">
      <c r="D82" s="233" t="s">
        <v>573</v>
      </c>
      <c r="E82" s="578" t="s">
        <v>1282</v>
      </c>
      <c r="F82" s="393">
        <v>1209153470107.0498</v>
      </c>
      <c r="G82" s="595"/>
      <c r="H82" s="595"/>
      <c r="I82" s="39">
        <v>0</v>
      </c>
      <c r="J82" s="36">
        <v>0</v>
      </c>
      <c r="K82" s="36">
        <v>0</v>
      </c>
      <c r="L82" s="36">
        <v>0</v>
      </c>
      <c r="M82" s="36">
        <v>0</v>
      </c>
      <c r="N82" s="36">
        <v>0</v>
      </c>
      <c r="O82" s="36">
        <v>0</v>
      </c>
      <c r="P82" s="36">
        <v>0</v>
      </c>
      <c r="Q82" s="36">
        <v>0</v>
      </c>
      <c r="R82" s="36">
        <v>0</v>
      </c>
      <c r="S82" s="253">
        <v>0</v>
      </c>
      <c r="T82" s="254">
        <f t="shared" si="34"/>
        <v>0</v>
      </c>
      <c r="U82" s="259">
        <v>429900000000</v>
      </c>
      <c r="V82" s="254">
        <f t="shared" ref="V82:V145" si="38">IF((OR(T82&gt;F82,T82=0)),F82,T82)</f>
        <v>1209153470107.0498</v>
      </c>
      <c r="W82" s="34">
        <v>1</v>
      </c>
      <c r="X82" s="33">
        <v>1</v>
      </c>
      <c r="Y82" s="33">
        <v>0.94</v>
      </c>
      <c r="Z82" s="33">
        <v>0.94</v>
      </c>
      <c r="AA82" s="33">
        <f t="shared" ref="AA82:AA145" si="39">1-0.12</f>
        <v>0.88</v>
      </c>
      <c r="AB82" s="33">
        <f t="shared" ref="AB82:AB145" si="40">1-0.15</f>
        <v>0.85</v>
      </c>
      <c r="AC82" s="33">
        <f t="shared" ref="AC82:AC145" si="41">1-0.25</f>
        <v>0.75</v>
      </c>
      <c r="AD82" s="33">
        <f t="shared" ref="AD82:AD145" si="42">1-0.15</f>
        <v>0.85</v>
      </c>
      <c r="AE82" s="33">
        <f t="shared" ref="AE82:AE145" si="43">1-0.25</f>
        <v>0.75</v>
      </c>
      <c r="AF82" s="33">
        <f t="shared" ref="AF82:AF145" si="44">1-0.15</f>
        <v>0.85</v>
      </c>
      <c r="AG82" s="33">
        <f t="shared" ref="AG82:AG145" si="45">1-0.3</f>
        <v>0.7</v>
      </c>
      <c r="AH82" s="394">
        <f t="shared" ref="AH82:AH145" si="46">(I82*W82)+(J82*X82)+(K82*Y82)+(L82*Z82)+(M82*AA82)+(N82*AB82)+(O82*AC82)+(P82*AD82)+(Q82*AE82)+(R82*AF82)+(S82*AG82)</f>
        <v>0</v>
      </c>
      <c r="AI82" s="400">
        <f t="shared" ref="AI82:AI145" si="47">IF(F82&gt;AH82,F82-AH82,0)</f>
        <v>1209153470107.0498</v>
      </c>
      <c r="AJ82" s="257">
        <v>100</v>
      </c>
      <c r="AK82" s="153">
        <f t="shared" si="35"/>
        <v>1209153470107.0498</v>
      </c>
      <c r="AM82" s="394">
        <f>IF(I82&gt;0,#REF!,0)</f>
        <v>0</v>
      </c>
      <c r="AN82" s="394">
        <f t="shared" si="36"/>
        <v>0</v>
      </c>
      <c r="AP82" s="394">
        <f t="shared" si="37"/>
        <v>0</v>
      </c>
    </row>
    <row r="83" spans="4:42" ht="21.75" thickBot="1" x14ac:dyDescent="0.6">
      <c r="D83" s="233" t="s">
        <v>573</v>
      </c>
      <c r="E83" s="578" t="s">
        <v>1283</v>
      </c>
      <c r="F83" s="393">
        <v>420381826690.95001</v>
      </c>
      <c r="G83" s="595"/>
      <c r="H83" s="595"/>
      <c r="I83" s="39">
        <v>0</v>
      </c>
      <c r="J83" s="36">
        <v>0</v>
      </c>
      <c r="K83" s="36">
        <v>0</v>
      </c>
      <c r="L83" s="36">
        <v>0</v>
      </c>
      <c r="M83" s="36">
        <v>0</v>
      </c>
      <c r="N83" s="36">
        <v>0</v>
      </c>
      <c r="O83" s="36">
        <v>0</v>
      </c>
      <c r="P83" s="36">
        <v>0</v>
      </c>
      <c r="Q83" s="36">
        <v>0</v>
      </c>
      <c r="R83" s="36">
        <v>0</v>
      </c>
      <c r="S83" s="253">
        <v>0</v>
      </c>
      <c r="T83" s="254">
        <f t="shared" si="34"/>
        <v>0</v>
      </c>
      <c r="U83" s="259">
        <v>689068800000</v>
      </c>
      <c r="V83" s="254">
        <f t="shared" si="38"/>
        <v>420381826690.95001</v>
      </c>
      <c r="W83" s="34">
        <v>1</v>
      </c>
      <c r="X83" s="33">
        <v>1</v>
      </c>
      <c r="Y83" s="33">
        <v>0.94</v>
      </c>
      <c r="Z83" s="33">
        <v>0.94</v>
      </c>
      <c r="AA83" s="33">
        <f t="shared" si="39"/>
        <v>0.88</v>
      </c>
      <c r="AB83" s="33">
        <f t="shared" si="40"/>
        <v>0.85</v>
      </c>
      <c r="AC83" s="33">
        <f t="shared" si="41"/>
        <v>0.75</v>
      </c>
      <c r="AD83" s="33">
        <f t="shared" si="42"/>
        <v>0.85</v>
      </c>
      <c r="AE83" s="33">
        <f t="shared" si="43"/>
        <v>0.75</v>
      </c>
      <c r="AF83" s="33">
        <f t="shared" si="44"/>
        <v>0.85</v>
      </c>
      <c r="AG83" s="33">
        <f t="shared" si="45"/>
        <v>0.7</v>
      </c>
      <c r="AH83" s="394">
        <f t="shared" si="46"/>
        <v>0</v>
      </c>
      <c r="AI83" s="400">
        <f t="shared" si="47"/>
        <v>420381826690.95001</v>
      </c>
      <c r="AJ83" s="257">
        <v>100</v>
      </c>
      <c r="AK83" s="153">
        <f t="shared" si="35"/>
        <v>420381826690.95001</v>
      </c>
      <c r="AM83" s="394">
        <f>IF(I83&gt;0,#REF!,0)</f>
        <v>0</v>
      </c>
      <c r="AN83" s="394">
        <f t="shared" si="36"/>
        <v>0</v>
      </c>
      <c r="AP83" s="394">
        <f t="shared" si="37"/>
        <v>0</v>
      </c>
    </row>
    <row r="84" spans="4:42" ht="21.75" thickBot="1" x14ac:dyDescent="0.6">
      <c r="D84" s="233" t="s">
        <v>573</v>
      </c>
      <c r="E84" s="578" t="s">
        <v>1283</v>
      </c>
      <c r="F84" s="393">
        <v>5146108191576.3604</v>
      </c>
      <c r="G84" s="595"/>
      <c r="H84" s="595"/>
      <c r="I84" s="39">
        <v>0</v>
      </c>
      <c r="J84" s="36">
        <v>0</v>
      </c>
      <c r="K84" s="36">
        <v>0</v>
      </c>
      <c r="L84" s="36">
        <v>0</v>
      </c>
      <c r="M84" s="36">
        <v>0</v>
      </c>
      <c r="N84" s="36">
        <v>0</v>
      </c>
      <c r="O84" s="36">
        <v>0</v>
      </c>
      <c r="P84" s="36">
        <v>0</v>
      </c>
      <c r="Q84" s="36">
        <v>0</v>
      </c>
      <c r="R84" s="36">
        <v>0</v>
      </c>
      <c r="S84" s="253">
        <v>0</v>
      </c>
      <c r="T84" s="254">
        <f t="shared" si="34"/>
        <v>0</v>
      </c>
      <c r="U84" s="259">
        <v>327356500000</v>
      </c>
      <c r="V84" s="254">
        <f t="shared" si="38"/>
        <v>5146108191576.3604</v>
      </c>
      <c r="W84" s="34">
        <v>1</v>
      </c>
      <c r="X84" s="33">
        <v>1</v>
      </c>
      <c r="Y84" s="33">
        <v>0.94</v>
      </c>
      <c r="Z84" s="33">
        <v>0.94</v>
      </c>
      <c r="AA84" s="33">
        <f t="shared" si="39"/>
        <v>0.88</v>
      </c>
      <c r="AB84" s="33">
        <f t="shared" si="40"/>
        <v>0.85</v>
      </c>
      <c r="AC84" s="33">
        <f t="shared" si="41"/>
        <v>0.75</v>
      </c>
      <c r="AD84" s="33">
        <f t="shared" si="42"/>
        <v>0.85</v>
      </c>
      <c r="AE84" s="33">
        <f t="shared" si="43"/>
        <v>0.75</v>
      </c>
      <c r="AF84" s="33">
        <f t="shared" si="44"/>
        <v>0.85</v>
      </c>
      <c r="AG84" s="33">
        <f t="shared" si="45"/>
        <v>0.7</v>
      </c>
      <c r="AH84" s="394">
        <f t="shared" si="46"/>
        <v>0</v>
      </c>
      <c r="AI84" s="400">
        <f t="shared" si="47"/>
        <v>5146108191576.3604</v>
      </c>
      <c r="AJ84" s="257">
        <v>100</v>
      </c>
      <c r="AK84" s="153">
        <f t="shared" si="35"/>
        <v>5146108191576.3604</v>
      </c>
      <c r="AM84" s="394">
        <f>IF(I84&gt;0,#REF!,0)</f>
        <v>0</v>
      </c>
      <c r="AN84" s="394">
        <f t="shared" si="36"/>
        <v>0</v>
      </c>
      <c r="AP84" s="394">
        <f t="shared" si="37"/>
        <v>0</v>
      </c>
    </row>
    <row r="85" spans="4:42" ht="21.75" thickBot="1" x14ac:dyDescent="0.6">
      <c r="D85" s="233" t="s">
        <v>573</v>
      </c>
      <c r="E85" s="578" t="s">
        <v>1283</v>
      </c>
      <c r="F85" s="393">
        <v>2277301093575.1201</v>
      </c>
      <c r="G85" s="595"/>
      <c r="H85" s="595"/>
      <c r="I85" s="39">
        <v>0</v>
      </c>
      <c r="J85" s="36">
        <v>0</v>
      </c>
      <c r="K85" s="36">
        <v>0</v>
      </c>
      <c r="L85" s="36">
        <v>0</v>
      </c>
      <c r="M85" s="36">
        <v>0</v>
      </c>
      <c r="N85" s="36">
        <v>0</v>
      </c>
      <c r="O85" s="36">
        <v>0</v>
      </c>
      <c r="P85" s="36">
        <v>0</v>
      </c>
      <c r="Q85" s="36">
        <v>0</v>
      </c>
      <c r="R85" s="36">
        <v>0</v>
      </c>
      <c r="S85" s="253">
        <v>0</v>
      </c>
      <c r="T85" s="254">
        <f t="shared" si="34"/>
        <v>0</v>
      </c>
      <c r="U85" s="259">
        <v>2490615929868</v>
      </c>
      <c r="V85" s="254">
        <f t="shared" si="38"/>
        <v>2277301093575.1201</v>
      </c>
      <c r="W85" s="34">
        <v>1</v>
      </c>
      <c r="X85" s="33">
        <v>1</v>
      </c>
      <c r="Y85" s="33">
        <v>0.94</v>
      </c>
      <c r="Z85" s="33">
        <v>0.94</v>
      </c>
      <c r="AA85" s="33">
        <f t="shared" si="39"/>
        <v>0.88</v>
      </c>
      <c r="AB85" s="33">
        <f t="shared" si="40"/>
        <v>0.85</v>
      </c>
      <c r="AC85" s="33">
        <f t="shared" si="41"/>
        <v>0.75</v>
      </c>
      <c r="AD85" s="33">
        <f t="shared" si="42"/>
        <v>0.85</v>
      </c>
      <c r="AE85" s="33">
        <f t="shared" si="43"/>
        <v>0.75</v>
      </c>
      <c r="AF85" s="33">
        <f t="shared" si="44"/>
        <v>0.85</v>
      </c>
      <c r="AG85" s="33">
        <f t="shared" si="45"/>
        <v>0.7</v>
      </c>
      <c r="AH85" s="394">
        <f t="shared" si="46"/>
        <v>0</v>
      </c>
      <c r="AI85" s="400">
        <f t="shared" si="47"/>
        <v>2277301093575.1201</v>
      </c>
      <c r="AJ85" s="257">
        <v>100</v>
      </c>
      <c r="AK85" s="153">
        <f t="shared" si="35"/>
        <v>2277301093575.1201</v>
      </c>
      <c r="AM85" s="394">
        <f>IF(I85&gt;0,#REF!,0)</f>
        <v>0</v>
      </c>
      <c r="AN85" s="394">
        <f t="shared" si="36"/>
        <v>0</v>
      </c>
      <c r="AP85" s="394">
        <f t="shared" si="37"/>
        <v>0</v>
      </c>
    </row>
    <row r="86" spans="4:42" ht="21.75" thickBot="1" x14ac:dyDescent="0.6">
      <c r="D86" s="233" t="s">
        <v>573</v>
      </c>
      <c r="E86" s="578" t="s">
        <v>2266</v>
      </c>
      <c r="F86" s="393">
        <v>3193330073686.02</v>
      </c>
      <c r="G86" s="595"/>
      <c r="H86" s="595"/>
      <c r="I86" s="39">
        <v>0</v>
      </c>
      <c r="J86" s="36">
        <v>0</v>
      </c>
      <c r="K86" s="36">
        <v>0</v>
      </c>
      <c r="L86" s="36">
        <v>0</v>
      </c>
      <c r="M86" s="36">
        <v>0</v>
      </c>
      <c r="N86" s="36">
        <v>0</v>
      </c>
      <c r="O86" s="36">
        <v>0</v>
      </c>
      <c r="P86" s="36">
        <v>0</v>
      </c>
      <c r="Q86" s="36">
        <v>0</v>
      </c>
      <c r="R86" s="36">
        <v>0</v>
      </c>
      <c r="S86" s="253">
        <v>0</v>
      </c>
      <c r="T86" s="254">
        <f t="shared" si="34"/>
        <v>0</v>
      </c>
      <c r="U86" s="259">
        <v>627974607614.49377</v>
      </c>
      <c r="V86" s="254">
        <f t="shared" si="38"/>
        <v>3193330073686.02</v>
      </c>
      <c r="W86" s="34">
        <v>1</v>
      </c>
      <c r="X86" s="33">
        <v>1</v>
      </c>
      <c r="Y86" s="33">
        <v>0.94</v>
      </c>
      <c r="Z86" s="33">
        <v>0.94</v>
      </c>
      <c r="AA86" s="33">
        <f t="shared" si="39"/>
        <v>0.88</v>
      </c>
      <c r="AB86" s="33">
        <f t="shared" si="40"/>
        <v>0.85</v>
      </c>
      <c r="AC86" s="33">
        <f t="shared" si="41"/>
        <v>0.75</v>
      </c>
      <c r="AD86" s="33">
        <f t="shared" si="42"/>
        <v>0.85</v>
      </c>
      <c r="AE86" s="33">
        <f t="shared" si="43"/>
        <v>0.75</v>
      </c>
      <c r="AF86" s="33">
        <f t="shared" si="44"/>
        <v>0.85</v>
      </c>
      <c r="AG86" s="33">
        <f t="shared" si="45"/>
        <v>0.7</v>
      </c>
      <c r="AH86" s="394">
        <f t="shared" si="46"/>
        <v>0</v>
      </c>
      <c r="AI86" s="400">
        <f t="shared" si="47"/>
        <v>3193330073686.02</v>
      </c>
      <c r="AJ86" s="257">
        <v>100</v>
      </c>
      <c r="AK86" s="153">
        <f t="shared" si="35"/>
        <v>3193330073686.02</v>
      </c>
      <c r="AM86" s="394">
        <f>IF(I86&gt;0,#REF!,0)</f>
        <v>0</v>
      </c>
      <c r="AN86" s="394">
        <f t="shared" si="36"/>
        <v>0</v>
      </c>
      <c r="AP86" s="394">
        <f t="shared" si="37"/>
        <v>0</v>
      </c>
    </row>
    <row r="87" spans="4:42" ht="21.75" thickBot="1" x14ac:dyDescent="0.6">
      <c r="D87" s="233" t="s">
        <v>573</v>
      </c>
      <c r="E87" s="578" t="s">
        <v>2266</v>
      </c>
      <c r="F87" s="393">
        <v>5408990909361.1807</v>
      </c>
      <c r="G87" s="595"/>
      <c r="H87" s="595"/>
      <c r="I87" s="39">
        <v>0</v>
      </c>
      <c r="J87" s="36">
        <v>0</v>
      </c>
      <c r="K87" s="36">
        <v>0</v>
      </c>
      <c r="L87" s="36">
        <v>0</v>
      </c>
      <c r="M87" s="36">
        <v>0</v>
      </c>
      <c r="N87" s="36">
        <v>0</v>
      </c>
      <c r="O87" s="36">
        <v>0</v>
      </c>
      <c r="P87" s="36">
        <v>0</v>
      </c>
      <c r="Q87" s="36">
        <v>0</v>
      </c>
      <c r="R87" s="36">
        <v>0</v>
      </c>
      <c r="S87" s="253">
        <v>0</v>
      </c>
      <c r="T87" s="254">
        <f t="shared" si="34"/>
        <v>0</v>
      </c>
      <c r="U87" s="259">
        <v>1554633371658</v>
      </c>
      <c r="V87" s="254">
        <f t="shared" si="38"/>
        <v>5408990909361.1807</v>
      </c>
      <c r="W87" s="34">
        <v>1</v>
      </c>
      <c r="X87" s="33">
        <v>1</v>
      </c>
      <c r="Y87" s="33">
        <v>0.94</v>
      </c>
      <c r="Z87" s="33">
        <v>0.94</v>
      </c>
      <c r="AA87" s="33">
        <f t="shared" si="39"/>
        <v>0.88</v>
      </c>
      <c r="AB87" s="33">
        <f t="shared" si="40"/>
        <v>0.85</v>
      </c>
      <c r="AC87" s="33">
        <f t="shared" si="41"/>
        <v>0.75</v>
      </c>
      <c r="AD87" s="33">
        <f t="shared" si="42"/>
        <v>0.85</v>
      </c>
      <c r="AE87" s="33">
        <f t="shared" si="43"/>
        <v>0.75</v>
      </c>
      <c r="AF87" s="33">
        <f t="shared" si="44"/>
        <v>0.85</v>
      </c>
      <c r="AG87" s="33">
        <f t="shared" si="45"/>
        <v>0.7</v>
      </c>
      <c r="AH87" s="394">
        <f t="shared" si="46"/>
        <v>0</v>
      </c>
      <c r="AI87" s="400">
        <f t="shared" si="47"/>
        <v>5408990909361.1807</v>
      </c>
      <c r="AJ87" s="257">
        <v>100</v>
      </c>
      <c r="AK87" s="153">
        <f t="shared" si="35"/>
        <v>5408990909361.1807</v>
      </c>
      <c r="AM87" s="394">
        <f>IF(I87&gt;0,#REF!,0)</f>
        <v>0</v>
      </c>
      <c r="AN87" s="394">
        <f t="shared" si="36"/>
        <v>0</v>
      </c>
      <c r="AP87" s="394">
        <f t="shared" si="37"/>
        <v>0</v>
      </c>
    </row>
    <row r="88" spans="4:42" ht="21.75" thickBot="1" x14ac:dyDescent="0.6">
      <c r="D88" s="233" t="s">
        <v>573</v>
      </c>
      <c r="E88" s="578" t="s">
        <v>2266</v>
      </c>
      <c r="F88" s="393">
        <v>190404020046.32999</v>
      </c>
      <c r="G88" s="595"/>
      <c r="H88" s="595"/>
      <c r="I88" s="39">
        <v>0</v>
      </c>
      <c r="J88" s="36">
        <v>0</v>
      </c>
      <c r="K88" s="36">
        <v>0</v>
      </c>
      <c r="L88" s="36">
        <v>0</v>
      </c>
      <c r="M88" s="36">
        <v>0</v>
      </c>
      <c r="N88" s="36">
        <v>0</v>
      </c>
      <c r="O88" s="36">
        <v>0</v>
      </c>
      <c r="P88" s="36">
        <v>0</v>
      </c>
      <c r="Q88" s="36">
        <v>0</v>
      </c>
      <c r="R88" s="36">
        <v>0</v>
      </c>
      <c r="S88" s="253">
        <v>0</v>
      </c>
      <c r="T88" s="254">
        <f t="shared" si="34"/>
        <v>0</v>
      </c>
      <c r="U88" s="259">
        <v>2633300529745</v>
      </c>
      <c r="V88" s="254">
        <f t="shared" si="38"/>
        <v>190404020046.32999</v>
      </c>
      <c r="W88" s="34">
        <v>1</v>
      </c>
      <c r="X88" s="33">
        <v>1</v>
      </c>
      <c r="Y88" s="33">
        <v>0.94</v>
      </c>
      <c r="Z88" s="33">
        <v>0.94</v>
      </c>
      <c r="AA88" s="33">
        <f t="shared" si="39"/>
        <v>0.88</v>
      </c>
      <c r="AB88" s="33">
        <f t="shared" si="40"/>
        <v>0.85</v>
      </c>
      <c r="AC88" s="33">
        <f t="shared" si="41"/>
        <v>0.75</v>
      </c>
      <c r="AD88" s="33">
        <f t="shared" si="42"/>
        <v>0.85</v>
      </c>
      <c r="AE88" s="33">
        <f t="shared" si="43"/>
        <v>0.75</v>
      </c>
      <c r="AF88" s="33">
        <f t="shared" si="44"/>
        <v>0.85</v>
      </c>
      <c r="AG88" s="33">
        <f t="shared" si="45"/>
        <v>0.7</v>
      </c>
      <c r="AH88" s="394">
        <f t="shared" si="46"/>
        <v>0</v>
      </c>
      <c r="AI88" s="400">
        <f t="shared" si="47"/>
        <v>190404020046.32999</v>
      </c>
      <c r="AJ88" s="257">
        <v>100</v>
      </c>
      <c r="AK88" s="153">
        <f t="shared" si="35"/>
        <v>190404020046.32999</v>
      </c>
      <c r="AM88" s="394">
        <f>IF(I88&gt;0,#REF!,0)</f>
        <v>0</v>
      </c>
      <c r="AN88" s="394">
        <f t="shared" si="36"/>
        <v>0</v>
      </c>
      <c r="AP88" s="394">
        <f t="shared" si="37"/>
        <v>0</v>
      </c>
    </row>
    <row r="89" spans="4:42" ht="21.75" thickBot="1" x14ac:dyDescent="0.6">
      <c r="D89" s="233" t="s">
        <v>573</v>
      </c>
      <c r="E89" s="578" t="s">
        <v>2266</v>
      </c>
      <c r="F89" s="393">
        <v>3084070018.5</v>
      </c>
      <c r="G89" s="595"/>
      <c r="H89" s="595"/>
      <c r="I89" s="39">
        <v>0</v>
      </c>
      <c r="J89" s="36">
        <v>0</v>
      </c>
      <c r="K89" s="36">
        <v>0</v>
      </c>
      <c r="L89" s="36">
        <v>0</v>
      </c>
      <c r="M89" s="36">
        <v>0</v>
      </c>
      <c r="N89" s="36">
        <v>0</v>
      </c>
      <c r="O89" s="36">
        <v>0</v>
      </c>
      <c r="P89" s="36">
        <v>0</v>
      </c>
      <c r="Q89" s="36">
        <v>0</v>
      </c>
      <c r="R89" s="36">
        <v>0</v>
      </c>
      <c r="S89" s="253">
        <v>0</v>
      </c>
      <c r="T89" s="254">
        <f t="shared" si="34"/>
        <v>0</v>
      </c>
      <c r="U89" s="259">
        <v>92695849421</v>
      </c>
      <c r="V89" s="254">
        <f t="shared" si="38"/>
        <v>3084070018.5</v>
      </c>
      <c r="W89" s="34">
        <v>1</v>
      </c>
      <c r="X89" s="33">
        <v>1</v>
      </c>
      <c r="Y89" s="33">
        <v>0.94</v>
      </c>
      <c r="Z89" s="33">
        <v>0.94</v>
      </c>
      <c r="AA89" s="33">
        <f t="shared" si="39"/>
        <v>0.88</v>
      </c>
      <c r="AB89" s="33">
        <f t="shared" si="40"/>
        <v>0.85</v>
      </c>
      <c r="AC89" s="33">
        <f t="shared" si="41"/>
        <v>0.75</v>
      </c>
      <c r="AD89" s="33">
        <f t="shared" si="42"/>
        <v>0.85</v>
      </c>
      <c r="AE89" s="33">
        <f t="shared" si="43"/>
        <v>0.75</v>
      </c>
      <c r="AF89" s="33">
        <f t="shared" si="44"/>
        <v>0.85</v>
      </c>
      <c r="AG89" s="33">
        <f t="shared" si="45"/>
        <v>0.7</v>
      </c>
      <c r="AH89" s="394">
        <f t="shared" si="46"/>
        <v>0</v>
      </c>
      <c r="AI89" s="400">
        <f t="shared" si="47"/>
        <v>3084070018.5</v>
      </c>
      <c r="AJ89" s="257">
        <v>100</v>
      </c>
      <c r="AK89" s="153">
        <f t="shared" si="35"/>
        <v>3084070018.5</v>
      </c>
      <c r="AM89" s="394">
        <f>IF(I89&gt;0,#REF!,0)</f>
        <v>0</v>
      </c>
      <c r="AN89" s="394">
        <f t="shared" si="36"/>
        <v>0</v>
      </c>
      <c r="AP89" s="394">
        <f t="shared" si="37"/>
        <v>0</v>
      </c>
    </row>
    <row r="90" spans="4:42" ht="21.75" thickBot="1" x14ac:dyDescent="0.6">
      <c r="D90" s="233" t="s">
        <v>573</v>
      </c>
      <c r="E90" s="578" t="s">
        <v>2266</v>
      </c>
      <c r="F90" s="393">
        <v>293513973938.46002</v>
      </c>
      <c r="G90" s="595"/>
      <c r="H90" s="595"/>
      <c r="I90" s="39">
        <v>0</v>
      </c>
      <c r="J90" s="36">
        <v>0</v>
      </c>
      <c r="K90" s="36">
        <v>0</v>
      </c>
      <c r="L90" s="36">
        <v>0</v>
      </c>
      <c r="M90" s="36">
        <v>0</v>
      </c>
      <c r="N90" s="36">
        <v>0</v>
      </c>
      <c r="O90" s="36">
        <v>0</v>
      </c>
      <c r="P90" s="36">
        <v>0</v>
      </c>
      <c r="Q90" s="36">
        <v>0</v>
      </c>
      <c r="R90" s="36">
        <v>0</v>
      </c>
      <c r="S90" s="253">
        <v>0</v>
      </c>
      <c r="T90" s="254">
        <f t="shared" si="34"/>
        <v>0</v>
      </c>
      <c r="U90" s="259">
        <v>1501441461</v>
      </c>
      <c r="V90" s="254">
        <f t="shared" si="38"/>
        <v>293513973938.46002</v>
      </c>
      <c r="W90" s="34">
        <v>1</v>
      </c>
      <c r="X90" s="33">
        <v>1</v>
      </c>
      <c r="Y90" s="33">
        <v>0.94</v>
      </c>
      <c r="Z90" s="33">
        <v>0.94</v>
      </c>
      <c r="AA90" s="33">
        <f t="shared" si="39"/>
        <v>0.88</v>
      </c>
      <c r="AB90" s="33">
        <f t="shared" si="40"/>
        <v>0.85</v>
      </c>
      <c r="AC90" s="33">
        <f t="shared" si="41"/>
        <v>0.75</v>
      </c>
      <c r="AD90" s="33">
        <f t="shared" si="42"/>
        <v>0.85</v>
      </c>
      <c r="AE90" s="33">
        <f t="shared" si="43"/>
        <v>0.75</v>
      </c>
      <c r="AF90" s="33">
        <f t="shared" si="44"/>
        <v>0.85</v>
      </c>
      <c r="AG90" s="33">
        <f t="shared" si="45"/>
        <v>0.7</v>
      </c>
      <c r="AH90" s="394">
        <f t="shared" si="46"/>
        <v>0</v>
      </c>
      <c r="AI90" s="400">
        <f t="shared" si="47"/>
        <v>293513973938.46002</v>
      </c>
      <c r="AJ90" s="257">
        <v>100</v>
      </c>
      <c r="AK90" s="153">
        <f t="shared" si="35"/>
        <v>293513973938.46002</v>
      </c>
      <c r="AM90" s="394">
        <f>IF(I90&gt;0,#REF!,0)</f>
        <v>0</v>
      </c>
      <c r="AN90" s="394">
        <f t="shared" si="36"/>
        <v>0</v>
      </c>
      <c r="AP90" s="394">
        <f t="shared" si="37"/>
        <v>0</v>
      </c>
    </row>
    <row r="91" spans="4:42" ht="21.75" thickBot="1" x14ac:dyDescent="0.6">
      <c r="D91" s="233" t="s">
        <v>573</v>
      </c>
      <c r="E91" s="578" t="s">
        <v>2266</v>
      </c>
      <c r="F91" s="393">
        <v>54759009451.949997</v>
      </c>
      <c r="G91" s="595"/>
      <c r="H91" s="595"/>
      <c r="I91" s="39">
        <v>0</v>
      </c>
      <c r="J91" s="36">
        <v>0</v>
      </c>
      <c r="K91" s="36">
        <v>0</v>
      </c>
      <c r="L91" s="36">
        <v>0</v>
      </c>
      <c r="M91" s="36">
        <v>0</v>
      </c>
      <c r="N91" s="36">
        <v>0</v>
      </c>
      <c r="O91" s="36">
        <v>0</v>
      </c>
      <c r="P91" s="36">
        <v>0</v>
      </c>
      <c r="Q91" s="36">
        <v>0</v>
      </c>
      <c r="R91" s="36">
        <v>0</v>
      </c>
      <c r="S91" s="253">
        <v>0</v>
      </c>
      <c r="T91" s="254">
        <f t="shared" si="34"/>
        <v>0</v>
      </c>
      <c r="U91" s="259">
        <v>142893659097</v>
      </c>
      <c r="V91" s="254">
        <f t="shared" si="38"/>
        <v>54759009451.949997</v>
      </c>
      <c r="W91" s="34">
        <v>1</v>
      </c>
      <c r="X91" s="33">
        <v>1</v>
      </c>
      <c r="Y91" s="33">
        <v>0.94</v>
      </c>
      <c r="Z91" s="33">
        <v>0.94</v>
      </c>
      <c r="AA91" s="33">
        <f t="shared" si="39"/>
        <v>0.88</v>
      </c>
      <c r="AB91" s="33">
        <f t="shared" si="40"/>
        <v>0.85</v>
      </c>
      <c r="AC91" s="33">
        <f t="shared" si="41"/>
        <v>0.75</v>
      </c>
      <c r="AD91" s="33">
        <f t="shared" si="42"/>
        <v>0.85</v>
      </c>
      <c r="AE91" s="33">
        <f t="shared" si="43"/>
        <v>0.75</v>
      </c>
      <c r="AF91" s="33">
        <f t="shared" si="44"/>
        <v>0.85</v>
      </c>
      <c r="AG91" s="33">
        <f t="shared" si="45"/>
        <v>0.7</v>
      </c>
      <c r="AH91" s="394">
        <f t="shared" si="46"/>
        <v>0</v>
      </c>
      <c r="AI91" s="400">
        <f t="shared" si="47"/>
        <v>54759009451.949997</v>
      </c>
      <c r="AJ91" s="257">
        <v>100</v>
      </c>
      <c r="AK91" s="153">
        <f t="shared" si="35"/>
        <v>54759009451.949997</v>
      </c>
      <c r="AM91" s="394">
        <f>IF(I91&gt;0,#REF!,0)</f>
        <v>0</v>
      </c>
      <c r="AN91" s="394">
        <f t="shared" si="36"/>
        <v>0</v>
      </c>
      <c r="AP91" s="394">
        <f t="shared" si="37"/>
        <v>0</v>
      </c>
    </row>
    <row r="92" spans="4:42" ht="21.75" thickBot="1" x14ac:dyDescent="0.6">
      <c r="D92" s="233" t="s">
        <v>573</v>
      </c>
      <c r="E92" s="578" t="s">
        <v>1284</v>
      </c>
      <c r="F92" s="393">
        <v>1133613259834.0498</v>
      </c>
      <c r="G92" s="595"/>
      <c r="H92" s="595"/>
      <c r="I92" s="39">
        <v>0</v>
      </c>
      <c r="J92" s="36">
        <v>0</v>
      </c>
      <c r="K92" s="36">
        <v>0</v>
      </c>
      <c r="L92" s="36">
        <v>0</v>
      </c>
      <c r="M92" s="36">
        <v>0</v>
      </c>
      <c r="N92" s="36">
        <v>0</v>
      </c>
      <c r="O92" s="36">
        <v>0</v>
      </c>
      <c r="P92" s="36">
        <v>0</v>
      </c>
      <c r="Q92" s="36">
        <v>0</v>
      </c>
      <c r="R92" s="36">
        <v>0</v>
      </c>
      <c r="S92" s="253">
        <v>0</v>
      </c>
      <c r="T92" s="254">
        <f t="shared" si="34"/>
        <v>0</v>
      </c>
      <c r="U92" s="259">
        <v>26658748556.999996</v>
      </c>
      <c r="V92" s="254">
        <f t="shared" si="38"/>
        <v>1133613259834.0498</v>
      </c>
      <c r="W92" s="34">
        <v>1</v>
      </c>
      <c r="X92" s="33">
        <v>1</v>
      </c>
      <c r="Y92" s="33">
        <v>0.94</v>
      </c>
      <c r="Z92" s="33">
        <v>0.94</v>
      </c>
      <c r="AA92" s="33">
        <f t="shared" si="39"/>
        <v>0.88</v>
      </c>
      <c r="AB92" s="33">
        <f t="shared" si="40"/>
        <v>0.85</v>
      </c>
      <c r="AC92" s="33">
        <f t="shared" si="41"/>
        <v>0.75</v>
      </c>
      <c r="AD92" s="33">
        <f t="shared" si="42"/>
        <v>0.85</v>
      </c>
      <c r="AE92" s="33">
        <f t="shared" si="43"/>
        <v>0.75</v>
      </c>
      <c r="AF92" s="33">
        <f t="shared" si="44"/>
        <v>0.85</v>
      </c>
      <c r="AG92" s="33">
        <f t="shared" si="45"/>
        <v>0.7</v>
      </c>
      <c r="AH92" s="394">
        <f t="shared" si="46"/>
        <v>0</v>
      </c>
      <c r="AI92" s="400">
        <f t="shared" si="47"/>
        <v>1133613259834.0498</v>
      </c>
      <c r="AJ92" s="257">
        <v>100</v>
      </c>
      <c r="AK92" s="153">
        <f t="shared" si="35"/>
        <v>1133613259834.0498</v>
      </c>
      <c r="AM92" s="394">
        <f>IF(I92&gt;0,#REF!,0)</f>
        <v>0</v>
      </c>
      <c r="AN92" s="394">
        <f t="shared" si="36"/>
        <v>0</v>
      </c>
      <c r="AP92" s="394">
        <f t="shared" si="37"/>
        <v>0</v>
      </c>
    </row>
    <row r="93" spans="4:42" ht="21.75" thickBot="1" x14ac:dyDescent="0.6">
      <c r="D93" s="233" t="s">
        <v>573</v>
      </c>
      <c r="E93" s="578" t="s">
        <v>1284</v>
      </c>
      <c r="F93" s="393">
        <v>675735462669.1499</v>
      </c>
      <c r="G93" s="595"/>
      <c r="H93" s="595"/>
      <c r="I93" s="39">
        <v>0</v>
      </c>
      <c r="J93" s="36">
        <v>0</v>
      </c>
      <c r="K93" s="36">
        <v>0</v>
      </c>
      <c r="L93" s="36">
        <v>0</v>
      </c>
      <c r="M93" s="36">
        <v>0</v>
      </c>
      <c r="N93" s="36">
        <v>0</v>
      </c>
      <c r="O93" s="36">
        <v>0</v>
      </c>
      <c r="P93" s="36">
        <v>0</v>
      </c>
      <c r="Q93" s="36">
        <v>0</v>
      </c>
      <c r="R93" s="36">
        <v>0</v>
      </c>
      <c r="S93" s="253">
        <v>0</v>
      </c>
      <c r="T93" s="254">
        <f t="shared" si="34"/>
        <v>0</v>
      </c>
      <c r="U93" s="259">
        <v>551885637759</v>
      </c>
      <c r="V93" s="254">
        <f t="shared" si="38"/>
        <v>675735462669.1499</v>
      </c>
      <c r="W93" s="34">
        <v>1</v>
      </c>
      <c r="X93" s="33">
        <v>1</v>
      </c>
      <c r="Y93" s="33">
        <v>0.94</v>
      </c>
      <c r="Z93" s="33">
        <v>0.94</v>
      </c>
      <c r="AA93" s="33">
        <f t="shared" si="39"/>
        <v>0.88</v>
      </c>
      <c r="AB93" s="33">
        <f t="shared" si="40"/>
        <v>0.85</v>
      </c>
      <c r="AC93" s="33">
        <f t="shared" si="41"/>
        <v>0.75</v>
      </c>
      <c r="AD93" s="33">
        <f t="shared" si="42"/>
        <v>0.85</v>
      </c>
      <c r="AE93" s="33">
        <f t="shared" si="43"/>
        <v>0.75</v>
      </c>
      <c r="AF93" s="33">
        <f t="shared" si="44"/>
        <v>0.85</v>
      </c>
      <c r="AG93" s="33">
        <f t="shared" si="45"/>
        <v>0.7</v>
      </c>
      <c r="AH93" s="394">
        <f t="shared" si="46"/>
        <v>0</v>
      </c>
      <c r="AI93" s="400">
        <f t="shared" si="47"/>
        <v>675735462669.1499</v>
      </c>
      <c r="AJ93" s="257">
        <v>100</v>
      </c>
      <c r="AK93" s="153">
        <f t="shared" si="35"/>
        <v>675735462669.1499</v>
      </c>
      <c r="AM93" s="394">
        <f>IF(I93&gt;0,#REF!,0)</f>
        <v>0</v>
      </c>
      <c r="AN93" s="394">
        <f t="shared" si="36"/>
        <v>0</v>
      </c>
      <c r="AP93" s="394">
        <f t="shared" si="37"/>
        <v>0</v>
      </c>
    </row>
    <row r="94" spans="4:42" ht="21.75" thickBot="1" x14ac:dyDescent="0.6">
      <c r="D94" s="233" t="s">
        <v>573</v>
      </c>
      <c r="E94" s="578" t="s">
        <v>1284</v>
      </c>
      <c r="F94" s="393">
        <v>689584722131.06995</v>
      </c>
      <c r="G94" s="595"/>
      <c r="H94" s="595"/>
      <c r="I94" s="39">
        <v>0</v>
      </c>
      <c r="J94" s="36">
        <v>0</v>
      </c>
      <c r="K94" s="36">
        <v>0</v>
      </c>
      <c r="L94" s="36">
        <v>0</v>
      </c>
      <c r="M94" s="36">
        <v>0</v>
      </c>
      <c r="N94" s="36">
        <v>0</v>
      </c>
      <c r="O94" s="36">
        <v>0</v>
      </c>
      <c r="P94" s="36">
        <v>0</v>
      </c>
      <c r="Q94" s="36">
        <v>0</v>
      </c>
      <c r="R94" s="36">
        <v>0</v>
      </c>
      <c r="S94" s="253">
        <v>0</v>
      </c>
      <c r="T94" s="254">
        <f t="shared" si="34"/>
        <v>0</v>
      </c>
      <c r="U94" s="259">
        <v>328973477980</v>
      </c>
      <c r="V94" s="254">
        <f t="shared" si="38"/>
        <v>689584722131.06995</v>
      </c>
      <c r="W94" s="34">
        <v>1</v>
      </c>
      <c r="X94" s="33">
        <v>1</v>
      </c>
      <c r="Y94" s="33">
        <v>0.94</v>
      </c>
      <c r="Z94" s="33">
        <v>0.94</v>
      </c>
      <c r="AA94" s="33">
        <f t="shared" si="39"/>
        <v>0.88</v>
      </c>
      <c r="AB94" s="33">
        <f t="shared" si="40"/>
        <v>0.85</v>
      </c>
      <c r="AC94" s="33">
        <f t="shared" si="41"/>
        <v>0.75</v>
      </c>
      <c r="AD94" s="33">
        <f t="shared" si="42"/>
        <v>0.85</v>
      </c>
      <c r="AE94" s="33">
        <f t="shared" si="43"/>
        <v>0.75</v>
      </c>
      <c r="AF94" s="33">
        <f t="shared" si="44"/>
        <v>0.85</v>
      </c>
      <c r="AG94" s="33">
        <f t="shared" si="45"/>
        <v>0.7</v>
      </c>
      <c r="AH94" s="394">
        <f t="shared" si="46"/>
        <v>0</v>
      </c>
      <c r="AI94" s="400">
        <f t="shared" si="47"/>
        <v>689584722131.06995</v>
      </c>
      <c r="AJ94" s="257">
        <v>100</v>
      </c>
      <c r="AK94" s="153">
        <f t="shared" si="35"/>
        <v>689584722131.06995</v>
      </c>
      <c r="AM94" s="394">
        <f>IF(I94&gt;0,#REF!,0)</f>
        <v>0</v>
      </c>
      <c r="AN94" s="394">
        <f t="shared" si="36"/>
        <v>0</v>
      </c>
      <c r="AP94" s="394">
        <f t="shared" si="37"/>
        <v>0</v>
      </c>
    </row>
    <row r="95" spans="4:42" ht="21.75" thickBot="1" x14ac:dyDescent="0.6">
      <c r="D95" s="233" t="s">
        <v>573</v>
      </c>
      <c r="E95" s="578" t="s">
        <v>1284</v>
      </c>
      <c r="F95" s="393">
        <v>431622512782.20001</v>
      </c>
      <c r="G95" s="595"/>
      <c r="H95" s="595"/>
      <c r="I95" s="39">
        <v>0</v>
      </c>
      <c r="J95" s="36">
        <v>0</v>
      </c>
      <c r="K95" s="36">
        <v>0</v>
      </c>
      <c r="L95" s="36">
        <v>0</v>
      </c>
      <c r="M95" s="36">
        <v>0</v>
      </c>
      <c r="N95" s="36">
        <v>0</v>
      </c>
      <c r="O95" s="36">
        <v>0</v>
      </c>
      <c r="P95" s="36">
        <v>0</v>
      </c>
      <c r="Q95" s="36">
        <v>0</v>
      </c>
      <c r="R95" s="36">
        <v>0</v>
      </c>
      <c r="S95" s="253">
        <v>0</v>
      </c>
      <c r="T95" s="254">
        <f t="shared" si="34"/>
        <v>0</v>
      </c>
      <c r="U95" s="259">
        <v>335715819183</v>
      </c>
      <c r="V95" s="254">
        <f t="shared" si="38"/>
        <v>431622512782.20001</v>
      </c>
      <c r="W95" s="34">
        <v>1</v>
      </c>
      <c r="X95" s="33">
        <v>1</v>
      </c>
      <c r="Y95" s="33">
        <v>0.94</v>
      </c>
      <c r="Z95" s="33">
        <v>0.94</v>
      </c>
      <c r="AA95" s="33">
        <f t="shared" si="39"/>
        <v>0.88</v>
      </c>
      <c r="AB95" s="33">
        <f t="shared" si="40"/>
        <v>0.85</v>
      </c>
      <c r="AC95" s="33">
        <f t="shared" si="41"/>
        <v>0.75</v>
      </c>
      <c r="AD95" s="33">
        <f t="shared" si="42"/>
        <v>0.85</v>
      </c>
      <c r="AE95" s="33">
        <f t="shared" si="43"/>
        <v>0.75</v>
      </c>
      <c r="AF95" s="33">
        <f t="shared" si="44"/>
        <v>0.85</v>
      </c>
      <c r="AG95" s="33">
        <f t="shared" si="45"/>
        <v>0.7</v>
      </c>
      <c r="AH95" s="394">
        <f t="shared" si="46"/>
        <v>0</v>
      </c>
      <c r="AI95" s="400">
        <f t="shared" si="47"/>
        <v>431622512782.20001</v>
      </c>
      <c r="AJ95" s="257">
        <v>100</v>
      </c>
      <c r="AK95" s="153">
        <f t="shared" si="35"/>
        <v>431622512782.20001</v>
      </c>
      <c r="AM95" s="394">
        <f>IF(I95&gt;0,#REF!,0)</f>
        <v>0</v>
      </c>
      <c r="AN95" s="394">
        <f t="shared" si="36"/>
        <v>0</v>
      </c>
      <c r="AP95" s="394">
        <f t="shared" si="37"/>
        <v>0</v>
      </c>
    </row>
    <row r="96" spans="4:42" ht="21.75" thickBot="1" x14ac:dyDescent="0.6">
      <c r="D96" s="233" t="s">
        <v>573</v>
      </c>
      <c r="E96" s="578" t="s">
        <v>2267</v>
      </c>
      <c r="F96" s="393">
        <v>0</v>
      </c>
      <c r="G96" s="595"/>
      <c r="H96" s="595"/>
      <c r="I96" s="39">
        <v>0</v>
      </c>
      <c r="J96" s="36">
        <v>0</v>
      </c>
      <c r="K96" s="36">
        <v>0</v>
      </c>
      <c r="L96" s="36">
        <v>0</v>
      </c>
      <c r="M96" s="36">
        <v>0</v>
      </c>
      <c r="N96" s="36">
        <v>0</v>
      </c>
      <c r="O96" s="36">
        <v>0</v>
      </c>
      <c r="P96" s="36">
        <v>0</v>
      </c>
      <c r="Q96" s="36">
        <v>0</v>
      </c>
      <c r="R96" s="36">
        <v>0</v>
      </c>
      <c r="S96" s="253">
        <v>0</v>
      </c>
      <c r="T96" s="254">
        <f t="shared" si="34"/>
        <v>0</v>
      </c>
      <c r="U96" s="259">
        <v>210130098313.00003</v>
      </c>
      <c r="V96" s="254">
        <f t="shared" si="38"/>
        <v>0</v>
      </c>
      <c r="W96" s="34">
        <v>1</v>
      </c>
      <c r="X96" s="33">
        <v>1</v>
      </c>
      <c r="Y96" s="33">
        <v>0.94</v>
      </c>
      <c r="Z96" s="33">
        <v>0.94</v>
      </c>
      <c r="AA96" s="33">
        <f t="shared" si="39"/>
        <v>0.88</v>
      </c>
      <c r="AB96" s="33">
        <f t="shared" si="40"/>
        <v>0.85</v>
      </c>
      <c r="AC96" s="33">
        <f t="shared" si="41"/>
        <v>0.75</v>
      </c>
      <c r="AD96" s="33">
        <f t="shared" si="42"/>
        <v>0.85</v>
      </c>
      <c r="AE96" s="33">
        <f t="shared" si="43"/>
        <v>0.75</v>
      </c>
      <c r="AF96" s="33">
        <f t="shared" si="44"/>
        <v>0.85</v>
      </c>
      <c r="AG96" s="33">
        <f t="shared" si="45"/>
        <v>0.7</v>
      </c>
      <c r="AH96" s="394">
        <f t="shared" si="46"/>
        <v>0</v>
      </c>
      <c r="AI96" s="400">
        <f t="shared" si="47"/>
        <v>0</v>
      </c>
      <c r="AJ96" s="257">
        <v>100</v>
      </c>
      <c r="AK96" s="153">
        <f t="shared" si="35"/>
        <v>0</v>
      </c>
      <c r="AM96" s="394">
        <f>IF(I96&gt;0,#REF!,0)</f>
        <v>0</v>
      </c>
      <c r="AN96" s="394">
        <f t="shared" si="36"/>
        <v>0</v>
      </c>
      <c r="AP96" s="394">
        <f t="shared" si="37"/>
        <v>0</v>
      </c>
    </row>
    <row r="97" spans="4:42" ht="21.75" thickBot="1" x14ac:dyDescent="0.6">
      <c r="D97" s="233" t="s">
        <v>573</v>
      </c>
      <c r="E97" s="578" t="s">
        <v>1285</v>
      </c>
      <c r="F97" s="393">
        <v>106759169.00999998</v>
      </c>
      <c r="G97" s="595"/>
      <c r="H97" s="595"/>
      <c r="I97" s="39">
        <v>0</v>
      </c>
      <c r="J97" s="36">
        <v>0</v>
      </c>
      <c r="K97" s="36">
        <v>0</v>
      </c>
      <c r="L97" s="36">
        <v>0</v>
      </c>
      <c r="M97" s="36">
        <v>0</v>
      </c>
      <c r="N97" s="36">
        <v>0</v>
      </c>
      <c r="O97" s="36">
        <v>0</v>
      </c>
      <c r="P97" s="36">
        <v>0</v>
      </c>
      <c r="Q97" s="36">
        <v>0</v>
      </c>
      <c r="R97" s="36">
        <v>0</v>
      </c>
      <c r="S97" s="253">
        <v>0</v>
      </c>
      <c r="T97" s="254">
        <f t="shared" si="34"/>
        <v>0</v>
      </c>
      <c r="U97" s="259">
        <v>0</v>
      </c>
      <c r="V97" s="254">
        <f t="shared" si="38"/>
        <v>106759169.00999998</v>
      </c>
      <c r="W97" s="34">
        <v>1</v>
      </c>
      <c r="X97" s="33">
        <v>1</v>
      </c>
      <c r="Y97" s="33">
        <v>0.94</v>
      </c>
      <c r="Z97" s="33">
        <v>0.94</v>
      </c>
      <c r="AA97" s="33">
        <f t="shared" si="39"/>
        <v>0.88</v>
      </c>
      <c r="AB97" s="33">
        <f t="shared" si="40"/>
        <v>0.85</v>
      </c>
      <c r="AC97" s="33">
        <f t="shared" si="41"/>
        <v>0.75</v>
      </c>
      <c r="AD97" s="33">
        <f t="shared" si="42"/>
        <v>0.85</v>
      </c>
      <c r="AE97" s="33">
        <f t="shared" si="43"/>
        <v>0.75</v>
      </c>
      <c r="AF97" s="33">
        <f t="shared" si="44"/>
        <v>0.85</v>
      </c>
      <c r="AG97" s="33">
        <f t="shared" si="45"/>
        <v>0.7</v>
      </c>
      <c r="AH97" s="394">
        <f t="shared" si="46"/>
        <v>0</v>
      </c>
      <c r="AI97" s="400">
        <f t="shared" si="47"/>
        <v>106759169.00999998</v>
      </c>
      <c r="AJ97" s="257">
        <v>100</v>
      </c>
      <c r="AK97" s="153">
        <f t="shared" si="35"/>
        <v>106759169.00999998</v>
      </c>
      <c r="AM97" s="394">
        <f>IF(I97&gt;0,#REF!,0)</f>
        <v>0</v>
      </c>
      <c r="AN97" s="394">
        <f t="shared" si="36"/>
        <v>0</v>
      </c>
      <c r="AP97" s="394">
        <f t="shared" si="37"/>
        <v>0</v>
      </c>
    </row>
    <row r="98" spans="4:42" ht="21.75" thickBot="1" x14ac:dyDescent="0.6">
      <c r="D98" s="233" t="s">
        <v>573</v>
      </c>
      <c r="E98" s="578" t="s">
        <v>2268</v>
      </c>
      <c r="F98" s="393">
        <v>4736250000</v>
      </c>
      <c r="G98" s="595"/>
      <c r="H98" s="595"/>
      <c r="I98" s="39">
        <v>0</v>
      </c>
      <c r="J98" s="36">
        <v>0</v>
      </c>
      <c r="K98" s="36">
        <v>0</v>
      </c>
      <c r="L98" s="36">
        <v>0</v>
      </c>
      <c r="M98" s="36">
        <v>0</v>
      </c>
      <c r="N98" s="36">
        <v>0</v>
      </c>
      <c r="O98" s="36">
        <v>0</v>
      </c>
      <c r="P98" s="36">
        <v>0</v>
      </c>
      <c r="Q98" s="36">
        <v>0</v>
      </c>
      <c r="R98" s="36">
        <v>0</v>
      </c>
      <c r="S98" s="253">
        <v>0</v>
      </c>
      <c r="T98" s="254">
        <f t="shared" si="34"/>
        <v>0</v>
      </c>
      <c r="U98" s="259">
        <v>51974385.000000007</v>
      </c>
      <c r="V98" s="254">
        <f t="shared" si="38"/>
        <v>4736250000</v>
      </c>
      <c r="W98" s="34">
        <v>1</v>
      </c>
      <c r="X98" s="33">
        <v>1</v>
      </c>
      <c r="Y98" s="33">
        <v>0.94</v>
      </c>
      <c r="Z98" s="33">
        <v>0.94</v>
      </c>
      <c r="AA98" s="33">
        <f t="shared" si="39"/>
        <v>0.88</v>
      </c>
      <c r="AB98" s="33">
        <f t="shared" si="40"/>
        <v>0.85</v>
      </c>
      <c r="AC98" s="33">
        <f t="shared" si="41"/>
        <v>0.75</v>
      </c>
      <c r="AD98" s="33">
        <f t="shared" si="42"/>
        <v>0.85</v>
      </c>
      <c r="AE98" s="33">
        <f t="shared" si="43"/>
        <v>0.75</v>
      </c>
      <c r="AF98" s="33">
        <f t="shared" si="44"/>
        <v>0.85</v>
      </c>
      <c r="AG98" s="33">
        <f t="shared" si="45"/>
        <v>0.7</v>
      </c>
      <c r="AH98" s="394">
        <f t="shared" si="46"/>
        <v>0</v>
      </c>
      <c r="AI98" s="400">
        <f t="shared" si="47"/>
        <v>4736250000</v>
      </c>
      <c r="AJ98" s="257">
        <v>100</v>
      </c>
      <c r="AK98" s="153">
        <f t="shared" si="35"/>
        <v>4736250000</v>
      </c>
      <c r="AM98" s="394">
        <f>IF(I98&gt;0,#REF!,0)</f>
        <v>0</v>
      </c>
      <c r="AN98" s="394">
        <f t="shared" si="36"/>
        <v>0</v>
      </c>
      <c r="AP98" s="394">
        <f t="shared" si="37"/>
        <v>0</v>
      </c>
    </row>
    <row r="99" spans="4:42" ht="21.75" thickBot="1" x14ac:dyDescent="0.6">
      <c r="D99" s="233" t="s">
        <v>573</v>
      </c>
      <c r="E99" s="578" t="s">
        <v>2268</v>
      </c>
      <c r="F99" s="393">
        <v>1036604774.5200001</v>
      </c>
      <c r="G99" s="595"/>
      <c r="H99" s="595"/>
      <c r="I99" s="39">
        <v>0</v>
      </c>
      <c r="J99" s="36">
        <v>0</v>
      </c>
      <c r="K99" s="36">
        <v>0</v>
      </c>
      <c r="L99" s="36">
        <v>0</v>
      </c>
      <c r="M99" s="36">
        <v>0</v>
      </c>
      <c r="N99" s="36">
        <v>0</v>
      </c>
      <c r="O99" s="36">
        <v>0</v>
      </c>
      <c r="P99" s="36">
        <v>0</v>
      </c>
      <c r="Q99" s="36">
        <v>0</v>
      </c>
      <c r="R99" s="36">
        <v>0</v>
      </c>
      <c r="S99" s="253">
        <v>0</v>
      </c>
      <c r="T99" s="254">
        <f t="shared" si="34"/>
        <v>0</v>
      </c>
      <c r="U99" s="259">
        <v>3115000000</v>
      </c>
      <c r="V99" s="254">
        <f t="shared" si="38"/>
        <v>1036604774.5200001</v>
      </c>
      <c r="W99" s="34">
        <v>1</v>
      </c>
      <c r="X99" s="33">
        <v>1</v>
      </c>
      <c r="Y99" s="33">
        <v>0.94</v>
      </c>
      <c r="Z99" s="33">
        <v>0.94</v>
      </c>
      <c r="AA99" s="33">
        <f t="shared" si="39"/>
        <v>0.88</v>
      </c>
      <c r="AB99" s="33">
        <f t="shared" si="40"/>
        <v>0.85</v>
      </c>
      <c r="AC99" s="33">
        <f t="shared" si="41"/>
        <v>0.75</v>
      </c>
      <c r="AD99" s="33">
        <f t="shared" si="42"/>
        <v>0.85</v>
      </c>
      <c r="AE99" s="33">
        <f t="shared" si="43"/>
        <v>0.75</v>
      </c>
      <c r="AF99" s="33">
        <f t="shared" si="44"/>
        <v>0.85</v>
      </c>
      <c r="AG99" s="33">
        <f t="shared" si="45"/>
        <v>0.7</v>
      </c>
      <c r="AH99" s="394">
        <f t="shared" si="46"/>
        <v>0</v>
      </c>
      <c r="AI99" s="400">
        <f t="shared" si="47"/>
        <v>1036604774.5200001</v>
      </c>
      <c r="AJ99" s="257">
        <v>100</v>
      </c>
      <c r="AK99" s="153">
        <f t="shared" si="35"/>
        <v>1036604774.5200001</v>
      </c>
      <c r="AM99" s="394">
        <f>IF(I99&gt;0,#REF!,0)</f>
        <v>0</v>
      </c>
      <c r="AN99" s="394">
        <f t="shared" si="36"/>
        <v>0</v>
      </c>
      <c r="AP99" s="394">
        <f t="shared" si="37"/>
        <v>0</v>
      </c>
    </row>
    <row r="100" spans="4:42" ht="21.75" thickBot="1" x14ac:dyDescent="0.6">
      <c r="D100" s="233" t="s">
        <v>573</v>
      </c>
      <c r="E100" s="578" t="s">
        <v>2268</v>
      </c>
      <c r="F100" s="393">
        <v>5177027211.75</v>
      </c>
      <c r="G100" s="595"/>
      <c r="H100" s="595"/>
      <c r="I100" s="39">
        <v>0</v>
      </c>
      <c r="J100" s="36">
        <v>0</v>
      </c>
      <c r="K100" s="36">
        <v>0</v>
      </c>
      <c r="L100" s="36">
        <v>0</v>
      </c>
      <c r="M100" s="36">
        <v>0</v>
      </c>
      <c r="N100" s="36">
        <v>0</v>
      </c>
      <c r="O100" s="36">
        <v>0</v>
      </c>
      <c r="P100" s="36">
        <v>0</v>
      </c>
      <c r="Q100" s="36">
        <v>0</v>
      </c>
      <c r="R100" s="36">
        <v>0</v>
      </c>
      <c r="S100" s="253">
        <v>0</v>
      </c>
      <c r="T100" s="254">
        <f t="shared" si="34"/>
        <v>0</v>
      </c>
      <c r="U100" s="259">
        <v>0</v>
      </c>
      <c r="V100" s="254">
        <f t="shared" si="38"/>
        <v>5177027211.75</v>
      </c>
      <c r="W100" s="34">
        <v>1</v>
      </c>
      <c r="X100" s="33">
        <v>1</v>
      </c>
      <c r="Y100" s="33">
        <v>0.94</v>
      </c>
      <c r="Z100" s="33">
        <v>0.94</v>
      </c>
      <c r="AA100" s="33">
        <f t="shared" si="39"/>
        <v>0.88</v>
      </c>
      <c r="AB100" s="33">
        <f t="shared" si="40"/>
        <v>0.85</v>
      </c>
      <c r="AC100" s="33">
        <f t="shared" si="41"/>
        <v>0.75</v>
      </c>
      <c r="AD100" s="33">
        <f t="shared" si="42"/>
        <v>0.85</v>
      </c>
      <c r="AE100" s="33">
        <f t="shared" si="43"/>
        <v>0.75</v>
      </c>
      <c r="AF100" s="33">
        <f t="shared" si="44"/>
        <v>0.85</v>
      </c>
      <c r="AG100" s="33">
        <f t="shared" si="45"/>
        <v>0.7</v>
      </c>
      <c r="AH100" s="394">
        <f t="shared" si="46"/>
        <v>0</v>
      </c>
      <c r="AI100" s="400">
        <f t="shared" si="47"/>
        <v>5177027211.75</v>
      </c>
      <c r="AJ100" s="257">
        <v>100</v>
      </c>
      <c r="AK100" s="153">
        <f t="shared" si="35"/>
        <v>5177027211.75</v>
      </c>
      <c r="AM100" s="394">
        <f>IF(I100&gt;0,#REF!,0)</f>
        <v>0</v>
      </c>
      <c r="AN100" s="394">
        <f t="shared" si="36"/>
        <v>0</v>
      </c>
      <c r="AP100" s="394">
        <f t="shared" si="37"/>
        <v>0</v>
      </c>
    </row>
    <row r="101" spans="4:42" ht="21.75" thickBot="1" x14ac:dyDescent="0.6">
      <c r="D101" s="233" t="s">
        <v>573</v>
      </c>
      <c r="E101" s="578" t="s">
        <v>2268</v>
      </c>
      <c r="F101" s="393">
        <v>1090038010.3200002</v>
      </c>
      <c r="G101" s="595"/>
      <c r="H101" s="595"/>
      <c r="I101" s="39">
        <v>0</v>
      </c>
      <c r="J101" s="36">
        <v>0</v>
      </c>
      <c r="K101" s="36">
        <v>0</v>
      </c>
      <c r="L101" s="36">
        <v>0</v>
      </c>
      <c r="M101" s="36">
        <v>0</v>
      </c>
      <c r="N101" s="36">
        <v>0</v>
      </c>
      <c r="O101" s="36">
        <v>0</v>
      </c>
      <c r="P101" s="36">
        <v>0</v>
      </c>
      <c r="Q101" s="36">
        <v>0</v>
      </c>
      <c r="R101" s="36">
        <v>0</v>
      </c>
      <c r="S101" s="253">
        <v>0</v>
      </c>
      <c r="T101" s="254">
        <f t="shared" si="34"/>
        <v>0</v>
      </c>
      <c r="U101" s="259">
        <v>3500000000</v>
      </c>
      <c r="V101" s="254">
        <f t="shared" si="38"/>
        <v>1090038010.3200002</v>
      </c>
      <c r="W101" s="34">
        <v>1</v>
      </c>
      <c r="X101" s="33">
        <v>1</v>
      </c>
      <c r="Y101" s="33">
        <v>0.94</v>
      </c>
      <c r="Z101" s="33">
        <v>0.94</v>
      </c>
      <c r="AA101" s="33">
        <f t="shared" si="39"/>
        <v>0.88</v>
      </c>
      <c r="AB101" s="33">
        <f t="shared" si="40"/>
        <v>0.85</v>
      </c>
      <c r="AC101" s="33">
        <f t="shared" si="41"/>
        <v>0.75</v>
      </c>
      <c r="AD101" s="33">
        <f t="shared" si="42"/>
        <v>0.85</v>
      </c>
      <c r="AE101" s="33">
        <f t="shared" si="43"/>
        <v>0.75</v>
      </c>
      <c r="AF101" s="33">
        <f t="shared" si="44"/>
        <v>0.85</v>
      </c>
      <c r="AG101" s="33">
        <f t="shared" si="45"/>
        <v>0.7</v>
      </c>
      <c r="AH101" s="394">
        <f t="shared" si="46"/>
        <v>0</v>
      </c>
      <c r="AI101" s="400">
        <f t="shared" si="47"/>
        <v>1090038010.3200002</v>
      </c>
      <c r="AJ101" s="257">
        <v>100</v>
      </c>
      <c r="AK101" s="153">
        <f t="shared" si="35"/>
        <v>1090038010.3200002</v>
      </c>
      <c r="AM101" s="394">
        <f>IF(I101&gt;0,#REF!,0)</f>
        <v>0</v>
      </c>
      <c r="AN101" s="394">
        <f t="shared" si="36"/>
        <v>0</v>
      </c>
      <c r="AP101" s="394">
        <f t="shared" si="37"/>
        <v>0</v>
      </c>
    </row>
    <row r="102" spans="4:42" ht="21.75" thickBot="1" x14ac:dyDescent="0.6">
      <c r="D102" s="233" t="s">
        <v>573</v>
      </c>
      <c r="E102" s="578" t="s">
        <v>1286</v>
      </c>
      <c r="F102" s="393">
        <v>7022280000</v>
      </c>
      <c r="G102" s="595"/>
      <c r="H102" s="595"/>
      <c r="I102" s="39">
        <v>0</v>
      </c>
      <c r="J102" s="36">
        <v>0</v>
      </c>
      <c r="K102" s="36">
        <v>0</v>
      </c>
      <c r="L102" s="36">
        <v>0</v>
      </c>
      <c r="M102" s="36">
        <v>0</v>
      </c>
      <c r="N102" s="36">
        <v>0</v>
      </c>
      <c r="O102" s="36">
        <v>0</v>
      </c>
      <c r="P102" s="36">
        <v>0</v>
      </c>
      <c r="Q102" s="36">
        <v>0</v>
      </c>
      <c r="R102" s="36">
        <v>0</v>
      </c>
      <c r="S102" s="253">
        <v>0</v>
      </c>
      <c r="T102" s="254">
        <f t="shared" si="34"/>
        <v>0</v>
      </c>
      <c r="U102" s="259">
        <v>0</v>
      </c>
      <c r="V102" s="254">
        <f t="shared" si="38"/>
        <v>7022280000</v>
      </c>
      <c r="W102" s="34">
        <v>1</v>
      </c>
      <c r="X102" s="33">
        <v>1</v>
      </c>
      <c r="Y102" s="33">
        <v>0.94</v>
      </c>
      <c r="Z102" s="33">
        <v>0.94</v>
      </c>
      <c r="AA102" s="33">
        <f t="shared" si="39"/>
        <v>0.88</v>
      </c>
      <c r="AB102" s="33">
        <f t="shared" si="40"/>
        <v>0.85</v>
      </c>
      <c r="AC102" s="33">
        <f t="shared" si="41"/>
        <v>0.75</v>
      </c>
      <c r="AD102" s="33">
        <f t="shared" si="42"/>
        <v>0.85</v>
      </c>
      <c r="AE102" s="33">
        <f t="shared" si="43"/>
        <v>0.75</v>
      </c>
      <c r="AF102" s="33">
        <f t="shared" si="44"/>
        <v>0.85</v>
      </c>
      <c r="AG102" s="33">
        <f t="shared" si="45"/>
        <v>0.7</v>
      </c>
      <c r="AH102" s="394">
        <f t="shared" si="46"/>
        <v>0</v>
      </c>
      <c r="AI102" s="400">
        <f t="shared" si="47"/>
        <v>7022280000</v>
      </c>
      <c r="AJ102" s="257">
        <v>100</v>
      </c>
      <c r="AK102" s="153">
        <f t="shared" si="35"/>
        <v>7022280000</v>
      </c>
      <c r="AM102" s="394">
        <f>IF(I102&gt;0,#REF!,0)</f>
        <v>0</v>
      </c>
      <c r="AN102" s="394">
        <f t="shared" si="36"/>
        <v>0</v>
      </c>
      <c r="AP102" s="394">
        <f t="shared" si="37"/>
        <v>0</v>
      </c>
    </row>
    <row r="103" spans="4:42" ht="21.75" thickBot="1" x14ac:dyDescent="0.6">
      <c r="D103" s="233" t="s">
        <v>573</v>
      </c>
      <c r="E103" s="578" t="s">
        <v>1289</v>
      </c>
      <c r="F103" s="393">
        <v>103846460688</v>
      </c>
      <c r="G103" s="595"/>
      <c r="H103" s="595"/>
      <c r="I103" s="39">
        <v>0</v>
      </c>
      <c r="J103" s="36">
        <v>0</v>
      </c>
      <c r="K103" s="36">
        <v>0</v>
      </c>
      <c r="L103" s="36">
        <v>0</v>
      </c>
      <c r="M103" s="36">
        <v>0</v>
      </c>
      <c r="N103" s="36">
        <v>0</v>
      </c>
      <c r="O103" s="36">
        <v>0</v>
      </c>
      <c r="P103" s="36">
        <v>0</v>
      </c>
      <c r="Q103" s="36">
        <v>0</v>
      </c>
      <c r="R103" s="36">
        <v>0</v>
      </c>
      <c r="S103" s="253">
        <v>0</v>
      </c>
      <c r="T103" s="254">
        <f t="shared" si="34"/>
        <v>0</v>
      </c>
      <c r="U103" s="259">
        <v>4700000000</v>
      </c>
      <c r="V103" s="254">
        <f t="shared" si="38"/>
        <v>103846460688</v>
      </c>
      <c r="W103" s="34">
        <v>1</v>
      </c>
      <c r="X103" s="33">
        <v>1</v>
      </c>
      <c r="Y103" s="33">
        <v>0.94</v>
      </c>
      <c r="Z103" s="33">
        <v>0.94</v>
      </c>
      <c r="AA103" s="33">
        <f t="shared" si="39"/>
        <v>0.88</v>
      </c>
      <c r="AB103" s="33">
        <f t="shared" si="40"/>
        <v>0.85</v>
      </c>
      <c r="AC103" s="33">
        <f t="shared" si="41"/>
        <v>0.75</v>
      </c>
      <c r="AD103" s="33">
        <f t="shared" si="42"/>
        <v>0.85</v>
      </c>
      <c r="AE103" s="33">
        <f t="shared" si="43"/>
        <v>0.75</v>
      </c>
      <c r="AF103" s="33">
        <f t="shared" si="44"/>
        <v>0.85</v>
      </c>
      <c r="AG103" s="33">
        <f t="shared" si="45"/>
        <v>0.7</v>
      </c>
      <c r="AH103" s="394">
        <f t="shared" si="46"/>
        <v>0</v>
      </c>
      <c r="AI103" s="400">
        <f t="shared" si="47"/>
        <v>103846460688</v>
      </c>
      <c r="AJ103" s="257">
        <v>100</v>
      </c>
      <c r="AK103" s="153">
        <f t="shared" si="35"/>
        <v>103846460688</v>
      </c>
      <c r="AM103" s="394">
        <f>IF(I103&gt;0,#REF!,0)</f>
        <v>0</v>
      </c>
      <c r="AN103" s="394">
        <f t="shared" si="36"/>
        <v>0</v>
      </c>
      <c r="AP103" s="394">
        <f t="shared" si="37"/>
        <v>0</v>
      </c>
    </row>
    <row r="104" spans="4:42" ht="21.75" thickBot="1" x14ac:dyDescent="0.6">
      <c r="D104" s="233" t="s">
        <v>573</v>
      </c>
      <c r="E104" s="578" t="s">
        <v>1289</v>
      </c>
      <c r="F104" s="393">
        <v>146276380306.80002</v>
      </c>
      <c r="G104" s="595"/>
      <c r="H104" s="595"/>
      <c r="I104" s="39">
        <v>0</v>
      </c>
      <c r="J104" s="36">
        <v>0</v>
      </c>
      <c r="K104" s="36">
        <v>0</v>
      </c>
      <c r="L104" s="36">
        <v>0</v>
      </c>
      <c r="M104" s="36">
        <v>0</v>
      </c>
      <c r="N104" s="36">
        <v>0</v>
      </c>
      <c r="O104" s="36">
        <v>0</v>
      </c>
      <c r="P104" s="36">
        <v>0</v>
      </c>
      <c r="Q104" s="36">
        <v>0</v>
      </c>
      <c r="R104" s="36">
        <v>0</v>
      </c>
      <c r="S104" s="253">
        <v>0</v>
      </c>
      <c r="T104" s="254">
        <f t="shared" si="34"/>
        <v>0</v>
      </c>
      <c r="U104" s="259">
        <v>0</v>
      </c>
      <c r="V104" s="254">
        <f t="shared" si="38"/>
        <v>146276380306.80002</v>
      </c>
      <c r="W104" s="34">
        <v>1</v>
      </c>
      <c r="X104" s="33">
        <v>1</v>
      </c>
      <c r="Y104" s="33">
        <v>0.94</v>
      </c>
      <c r="Z104" s="33">
        <v>0.94</v>
      </c>
      <c r="AA104" s="33">
        <f t="shared" si="39"/>
        <v>0.88</v>
      </c>
      <c r="AB104" s="33">
        <f t="shared" si="40"/>
        <v>0.85</v>
      </c>
      <c r="AC104" s="33">
        <f t="shared" si="41"/>
        <v>0.75</v>
      </c>
      <c r="AD104" s="33">
        <f t="shared" si="42"/>
        <v>0.85</v>
      </c>
      <c r="AE104" s="33">
        <f t="shared" si="43"/>
        <v>0.75</v>
      </c>
      <c r="AF104" s="33">
        <f t="shared" si="44"/>
        <v>0.85</v>
      </c>
      <c r="AG104" s="33">
        <f t="shared" si="45"/>
        <v>0.7</v>
      </c>
      <c r="AH104" s="394">
        <f t="shared" si="46"/>
        <v>0</v>
      </c>
      <c r="AI104" s="400">
        <f t="shared" si="47"/>
        <v>146276380306.80002</v>
      </c>
      <c r="AJ104" s="257">
        <v>100</v>
      </c>
      <c r="AK104" s="153">
        <f t="shared" si="35"/>
        <v>146276380306.80002</v>
      </c>
      <c r="AM104" s="394">
        <f>IF(I104&gt;0,#REF!,0)</f>
        <v>0</v>
      </c>
      <c r="AN104" s="394">
        <f t="shared" si="36"/>
        <v>0</v>
      </c>
      <c r="AP104" s="394">
        <f t="shared" si="37"/>
        <v>0</v>
      </c>
    </row>
    <row r="105" spans="4:42" ht="21.75" thickBot="1" x14ac:dyDescent="0.6">
      <c r="D105" s="233" t="s">
        <v>573</v>
      </c>
      <c r="E105" s="578" t="s">
        <v>1289</v>
      </c>
      <c r="F105" s="393">
        <v>253076806321.64999</v>
      </c>
      <c r="G105" s="595"/>
      <c r="H105" s="595"/>
      <c r="I105" s="39">
        <v>0</v>
      </c>
      <c r="J105" s="36">
        <v>0</v>
      </c>
      <c r="K105" s="36">
        <v>0</v>
      </c>
      <c r="L105" s="36">
        <v>0</v>
      </c>
      <c r="M105" s="36">
        <v>0</v>
      </c>
      <c r="N105" s="36">
        <v>0</v>
      </c>
      <c r="O105" s="36">
        <v>0</v>
      </c>
      <c r="P105" s="36">
        <v>0</v>
      </c>
      <c r="Q105" s="36">
        <v>0</v>
      </c>
      <c r="R105" s="36">
        <v>0</v>
      </c>
      <c r="S105" s="253">
        <v>0</v>
      </c>
      <c r="T105" s="254">
        <f t="shared" si="34"/>
        <v>0</v>
      </c>
      <c r="U105" s="259">
        <v>0</v>
      </c>
      <c r="V105" s="254">
        <f t="shared" si="38"/>
        <v>253076806321.64999</v>
      </c>
      <c r="W105" s="34">
        <v>1</v>
      </c>
      <c r="X105" s="33">
        <v>1</v>
      </c>
      <c r="Y105" s="33">
        <v>0.94</v>
      </c>
      <c r="Z105" s="33">
        <v>0.94</v>
      </c>
      <c r="AA105" s="33">
        <f t="shared" si="39"/>
        <v>0.88</v>
      </c>
      <c r="AB105" s="33">
        <f t="shared" si="40"/>
        <v>0.85</v>
      </c>
      <c r="AC105" s="33">
        <f t="shared" si="41"/>
        <v>0.75</v>
      </c>
      <c r="AD105" s="33">
        <f t="shared" si="42"/>
        <v>0.85</v>
      </c>
      <c r="AE105" s="33">
        <f t="shared" si="43"/>
        <v>0.75</v>
      </c>
      <c r="AF105" s="33">
        <f t="shared" si="44"/>
        <v>0.85</v>
      </c>
      <c r="AG105" s="33">
        <f t="shared" si="45"/>
        <v>0.7</v>
      </c>
      <c r="AH105" s="394">
        <f t="shared" si="46"/>
        <v>0</v>
      </c>
      <c r="AI105" s="400">
        <f t="shared" si="47"/>
        <v>253076806321.64999</v>
      </c>
      <c r="AJ105" s="257">
        <v>100</v>
      </c>
      <c r="AK105" s="153">
        <f t="shared" si="35"/>
        <v>253076806321.64999</v>
      </c>
      <c r="AM105" s="394">
        <f>IF(I105&gt;0,#REF!,0)</f>
        <v>0</v>
      </c>
      <c r="AN105" s="394">
        <f t="shared" si="36"/>
        <v>0</v>
      </c>
      <c r="AP105" s="394">
        <f t="shared" si="37"/>
        <v>0</v>
      </c>
    </row>
    <row r="106" spans="4:42" ht="21.75" thickBot="1" x14ac:dyDescent="0.6">
      <c r="D106" s="233" t="s">
        <v>573</v>
      </c>
      <c r="E106" s="578" t="s">
        <v>1289</v>
      </c>
      <c r="F106" s="393">
        <v>392434437330</v>
      </c>
      <c r="G106" s="595"/>
      <c r="H106" s="595"/>
      <c r="I106" s="39">
        <v>0</v>
      </c>
      <c r="J106" s="36">
        <v>0</v>
      </c>
      <c r="K106" s="36">
        <v>0</v>
      </c>
      <c r="L106" s="36">
        <v>0</v>
      </c>
      <c r="M106" s="36">
        <v>0</v>
      </c>
      <c r="N106" s="36">
        <v>0</v>
      </c>
      <c r="O106" s="36">
        <v>0</v>
      </c>
      <c r="P106" s="36">
        <v>0</v>
      </c>
      <c r="Q106" s="36">
        <v>0</v>
      </c>
      <c r="R106" s="36">
        <v>0</v>
      </c>
      <c r="S106" s="253">
        <v>0</v>
      </c>
      <c r="T106" s="254">
        <f t="shared" si="34"/>
        <v>0</v>
      </c>
      <c r="U106" s="259">
        <v>0</v>
      </c>
      <c r="V106" s="254">
        <f t="shared" si="38"/>
        <v>392434437330</v>
      </c>
      <c r="W106" s="34">
        <v>1</v>
      </c>
      <c r="X106" s="33">
        <v>1</v>
      </c>
      <c r="Y106" s="33">
        <v>0.94</v>
      </c>
      <c r="Z106" s="33">
        <v>0.94</v>
      </c>
      <c r="AA106" s="33">
        <f t="shared" si="39"/>
        <v>0.88</v>
      </c>
      <c r="AB106" s="33">
        <f t="shared" si="40"/>
        <v>0.85</v>
      </c>
      <c r="AC106" s="33">
        <f t="shared" si="41"/>
        <v>0.75</v>
      </c>
      <c r="AD106" s="33">
        <f t="shared" si="42"/>
        <v>0.85</v>
      </c>
      <c r="AE106" s="33">
        <f t="shared" si="43"/>
        <v>0.75</v>
      </c>
      <c r="AF106" s="33">
        <f t="shared" si="44"/>
        <v>0.85</v>
      </c>
      <c r="AG106" s="33">
        <f t="shared" si="45"/>
        <v>0.7</v>
      </c>
      <c r="AH106" s="394">
        <f t="shared" si="46"/>
        <v>0</v>
      </c>
      <c r="AI106" s="400">
        <f t="shared" si="47"/>
        <v>392434437330</v>
      </c>
      <c r="AJ106" s="257">
        <v>100</v>
      </c>
      <c r="AK106" s="153">
        <f t="shared" si="35"/>
        <v>392434437330</v>
      </c>
      <c r="AM106" s="394">
        <f>IF(I106&gt;0,#REF!,0)</f>
        <v>0</v>
      </c>
      <c r="AN106" s="394">
        <f t="shared" si="36"/>
        <v>0</v>
      </c>
      <c r="AP106" s="394">
        <f t="shared" si="37"/>
        <v>0</v>
      </c>
    </row>
    <row r="107" spans="4:42" ht="21.75" thickBot="1" x14ac:dyDescent="0.6">
      <c r="D107" s="233" t="s">
        <v>573</v>
      </c>
      <c r="E107" s="578" t="s">
        <v>1290</v>
      </c>
      <c r="F107" s="393">
        <v>9731934702</v>
      </c>
      <c r="G107" s="595"/>
      <c r="H107" s="595"/>
      <c r="I107" s="39">
        <v>0</v>
      </c>
      <c r="J107" s="36">
        <v>0</v>
      </c>
      <c r="K107" s="36">
        <v>0</v>
      </c>
      <c r="L107" s="36">
        <v>0</v>
      </c>
      <c r="M107" s="36">
        <v>0</v>
      </c>
      <c r="N107" s="36">
        <v>0</v>
      </c>
      <c r="O107" s="36">
        <v>0</v>
      </c>
      <c r="P107" s="36">
        <v>0</v>
      </c>
      <c r="Q107" s="36">
        <v>0</v>
      </c>
      <c r="R107" s="36">
        <v>0</v>
      </c>
      <c r="S107" s="253">
        <v>0</v>
      </c>
      <c r="T107" s="254">
        <f t="shared" si="34"/>
        <v>0</v>
      </c>
      <c r="U107" s="259">
        <v>0</v>
      </c>
      <c r="V107" s="254">
        <f t="shared" si="38"/>
        <v>9731934702</v>
      </c>
      <c r="W107" s="34">
        <v>1</v>
      </c>
      <c r="X107" s="33">
        <v>1</v>
      </c>
      <c r="Y107" s="33">
        <v>0.94</v>
      </c>
      <c r="Z107" s="33">
        <v>0.94</v>
      </c>
      <c r="AA107" s="33">
        <f t="shared" si="39"/>
        <v>0.88</v>
      </c>
      <c r="AB107" s="33">
        <f t="shared" si="40"/>
        <v>0.85</v>
      </c>
      <c r="AC107" s="33">
        <f t="shared" si="41"/>
        <v>0.75</v>
      </c>
      <c r="AD107" s="33">
        <f t="shared" si="42"/>
        <v>0.85</v>
      </c>
      <c r="AE107" s="33">
        <f t="shared" si="43"/>
        <v>0.75</v>
      </c>
      <c r="AF107" s="33">
        <f t="shared" si="44"/>
        <v>0.85</v>
      </c>
      <c r="AG107" s="33">
        <f t="shared" si="45"/>
        <v>0.7</v>
      </c>
      <c r="AH107" s="394">
        <f t="shared" si="46"/>
        <v>0</v>
      </c>
      <c r="AI107" s="400">
        <f t="shared" si="47"/>
        <v>9731934702</v>
      </c>
      <c r="AJ107" s="257">
        <v>100</v>
      </c>
      <c r="AK107" s="153">
        <f t="shared" si="35"/>
        <v>9731934702</v>
      </c>
      <c r="AM107" s="394">
        <f>IF(I107&gt;0,#REF!,0)</f>
        <v>0</v>
      </c>
      <c r="AN107" s="394">
        <f t="shared" si="36"/>
        <v>0</v>
      </c>
      <c r="AP107" s="394">
        <f t="shared" si="37"/>
        <v>0</v>
      </c>
    </row>
    <row r="108" spans="4:42" ht="21.75" thickBot="1" x14ac:dyDescent="0.6">
      <c r="D108" s="233" t="s">
        <v>573</v>
      </c>
      <c r="E108" s="578" t="s">
        <v>2269</v>
      </c>
      <c r="F108" s="393">
        <v>5814844200</v>
      </c>
      <c r="G108" s="595"/>
      <c r="H108" s="595"/>
      <c r="I108" s="39">
        <v>0</v>
      </c>
      <c r="J108" s="36">
        <v>0</v>
      </c>
      <c r="K108" s="36">
        <v>0</v>
      </c>
      <c r="L108" s="36">
        <v>0</v>
      </c>
      <c r="M108" s="36">
        <v>0</v>
      </c>
      <c r="N108" s="36">
        <v>0</v>
      </c>
      <c r="O108" s="36">
        <v>0</v>
      </c>
      <c r="P108" s="36">
        <v>0</v>
      </c>
      <c r="Q108" s="36">
        <v>0</v>
      </c>
      <c r="R108" s="36">
        <v>0</v>
      </c>
      <c r="S108" s="253">
        <v>5814844200</v>
      </c>
      <c r="T108" s="254">
        <f t="shared" si="34"/>
        <v>5814844200</v>
      </c>
      <c r="U108" s="259">
        <v>6416807952</v>
      </c>
      <c r="V108" s="254">
        <f t="shared" si="38"/>
        <v>5814844200</v>
      </c>
      <c r="W108" s="34">
        <v>1</v>
      </c>
      <c r="X108" s="33">
        <v>1</v>
      </c>
      <c r="Y108" s="33">
        <v>0.94</v>
      </c>
      <c r="Z108" s="33">
        <v>0.94</v>
      </c>
      <c r="AA108" s="33">
        <f t="shared" si="39"/>
        <v>0.88</v>
      </c>
      <c r="AB108" s="33">
        <f t="shared" si="40"/>
        <v>0.85</v>
      </c>
      <c r="AC108" s="33">
        <f t="shared" si="41"/>
        <v>0.75</v>
      </c>
      <c r="AD108" s="33">
        <f t="shared" si="42"/>
        <v>0.85</v>
      </c>
      <c r="AE108" s="33">
        <f t="shared" si="43"/>
        <v>0.75</v>
      </c>
      <c r="AF108" s="33">
        <f t="shared" si="44"/>
        <v>0.85</v>
      </c>
      <c r="AG108" s="33">
        <f t="shared" si="45"/>
        <v>0.7</v>
      </c>
      <c r="AH108" s="394">
        <f t="shared" si="46"/>
        <v>4070390939.9999995</v>
      </c>
      <c r="AI108" s="400">
        <f t="shared" si="47"/>
        <v>1744453260.0000005</v>
      </c>
      <c r="AJ108" s="257">
        <v>100</v>
      </c>
      <c r="AK108" s="153">
        <f t="shared" si="35"/>
        <v>1744453260.0000007</v>
      </c>
      <c r="AM108" s="394">
        <f>IF(I108&gt;0,#REF!,0)</f>
        <v>0</v>
      </c>
      <c r="AN108" s="394">
        <f t="shared" si="36"/>
        <v>0</v>
      </c>
      <c r="AP108" s="394">
        <f t="shared" si="37"/>
        <v>0</v>
      </c>
    </row>
    <row r="109" spans="4:42" ht="21.75" thickBot="1" x14ac:dyDescent="0.6">
      <c r="D109" s="233" t="s">
        <v>573</v>
      </c>
      <c r="E109" s="578" t="s">
        <v>2270</v>
      </c>
      <c r="F109" s="393">
        <v>39782848846.950005</v>
      </c>
      <c r="G109" s="595"/>
      <c r="H109" s="595"/>
      <c r="I109" s="39">
        <v>10758594000</v>
      </c>
      <c r="J109" s="36">
        <v>0</v>
      </c>
      <c r="K109" s="36">
        <v>0</v>
      </c>
      <c r="L109" s="36">
        <v>0</v>
      </c>
      <c r="M109" s="36">
        <v>0</v>
      </c>
      <c r="N109" s="36">
        <v>0</v>
      </c>
      <c r="O109" s="36">
        <v>0</v>
      </c>
      <c r="P109" s="36">
        <v>0</v>
      </c>
      <c r="Q109" s="36">
        <v>0</v>
      </c>
      <c r="R109" s="36">
        <v>0</v>
      </c>
      <c r="S109" s="253">
        <v>0</v>
      </c>
      <c r="T109" s="254">
        <f t="shared" si="34"/>
        <v>10758594000</v>
      </c>
      <c r="U109" s="259">
        <v>204000000</v>
      </c>
      <c r="V109" s="254">
        <f t="shared" si="38"/>
        <v>10758594000</v>
      </c>
      <c r="W109" s="34">
        <v>1</v>
      </c>
      <c r="X109" s="33">
        <v>1</v>
      </c>
      <c r="Y109" s="33">
        <v>0.94</v>
      </c>
      <c r="Z109" s="33">
        <v>0.94</v>
      </c>
      <c r="AA109" s="33">
        <f t="shared" si="39"/>
        <v>0.88</v>
      </c>
      <c r="AB109" s="33">
        <f t="shared" si="40"/>
        <v>0.85</v>
      </c>
      <c r="AC109" s="33">
        <f t="shared" si="41"/>
        <v>0.75</v>
      </c>
      <c r="AD109" s="33">
        <f t="shared" si="42"/>
        <v>0.85</v>
      </c>
      <c r="AE109" s="33">
        <f t="shared" si="43"/>
        <v>0.75</v>
      </c>
      <c r="AF109" s="33">
        <f t="shared" si="44"/>
        <v>0.85</v>
      </c>
      <c r="AG109" s="33">
        <f t="shared" si="45"/>
        <v>0.7</v>
      </c>
      <c r="AH109" s="394">
        <f t="shared" si="46"/>
        <v>10758594000</v>
      </c>
      <c r="AI109" s="400">
        <f t="shared" si="47"/>
        <v>29024254846.950005</v>
      </c>
      <c r="AJ109" s="257">
        <v>100</v>
      </c>
      <c r="AK109" s="153">
        <f t="shared" si="35"/>
        <v>29024254846.950005</v>
      </c>
      <c r="AM109" s="394" t="e">
        <f>IF(I109&gt;0,#REF!,0)</f>
        <v>#REF!</v>
      </c>
      <c r="AN109" s="394">
        <f t="shared" si="36"/>
        <v>10758594000</v>
      </c>
      <c r="AP109" s="394">
        <f t="shared" si="37"/>
        <v>18265660846.950005</v>
      </c>
    </row>
    <row r="110" spans="4:42" ht="21.75" thickBot="1" x14ac:dyDescent="0.6">
      <c r="D110" s="233" t="s">
        <v>573</v>
      </c>
      <c r="E110" s="578" t="s">
        <v>2270</v>
      </c>
      <c r="F110" s="393">
        <v>10689915600</v>
      </c>
      <c r="G110" s="595"/>
      <c r="H110" s="595"/>
      <c r="I110" s="39">
        <v>2756425980</v>
      </c>
      <c r="J110" s="36">
        <v>0</v>
      </c>
      <c r="K110" s="36">
        <v>0</v>
      </c>
      <c r="L110" s="36">
        <v>0</v>
      </c>
      <c r="M110" s="36">
        <v>0</v>
      </c>
      <c r="N110" s="36">
        <v>0</v>
      </c>
      <c r="O110" s="36">
        <v>0</v>
      </c>
      <c r="P110" s="36">
        <v>0</v>
      </c>
      <c r="Q110" s="36">
        <v>0</v>
      </c>
      <c r="R110" s="36">
        <v>0</v>
      </c>
      <c r="S110" s="253">
        <v>0</v>
      </c>
      <c r="T110" s="254">
        <f t="shared" si="34"/>
        <v>2756425980</v>
      </c>
      <c r="U110" s="259">
        <v>537929700000.00006</v>
      </c>
      <c r="V110" s="254">
        <f t="shared" si="38"/>
        <v>2756425980</v>
      </c>
      <c r="W110" s="34">
        <v>1</v>
      </c>
      <c r="X110" s="33">
        <v>1</v>
      </c>
      <c r="Y110" s="33">
        <v>0.94</v>
      </c>
      <c r="Z110" s="33">
        <v>0.94</v>
      </c>
      <c r="AA110" s="33">
        <f t="shared" si="39"/>
        <v>0.88</v>
      </c>
      <c r="AB110" s="33">
        <f t="shared" si="40"/>
        <v>0.85</v>
      </c>
      <c r="AC110" s="33">
        <f t="shared" si="41"/>
        <v>0.75</v>
      </c>
      <c r="AD110" s="33">
        <f t="shared" si="42"/>
        <v>0.85</v>
      </c>
      <c r="AE110" s="33">
        <f t="shared" si="43"/>
        <v>0.75</v>
      </c>
      <c r="AF110" s="33">
        <f t="shared" si="44"/>
        <v>0.85</v>
      </c>
      <c r="AG110" s="33">
        <f t="shared" si="45"/>
        <v>0.7</v>
      </c>
      <c r="AH110" s="394">
        <f t="shared" si="46"/>
        <v>2756425980</v>
      </c>
      <c r="AI110" s="400">
        <f t="shared" si="47"/>
        <v>7933489620</v>
      </c>
      <c r="AJ110" s="257">
        <v>100</v>
      </c>
      <c r="AK110" s="153">
        <f t="shared" si="35"/>
        <v>7933489620</v>
      </c>
      <c r="AM110" s="394" t="e">
        <f>IF(I110&gt;0,#REF!,0)</f>
        <v>#REF!</v>
      </c>
      <c r="AN110" s="394">
        <f t="shared" si="36"/>
        <v>2756425980</v>
      </c>
      <c r="AP110" s="394">
        <f t="shared" si="37"/>
        <v>5177063640</v>
      </c>
    </row>
    <row r="111" spans="4:42" ht="21.75" thickBot="1" x14ac:dyDescent="0.6">
      <c r="D111" s="233" t="s">
        <v>573</v>
      </c>
      <c r="E111" s="578" t="s">
        <v>2270</v>
      </c>
      <c r="F111" s="393">
        <v>1000123834.5</v>
      </c>
      <c r="G111" s="595"/>
      <c r="H111" s="595"/>
      <c r="I111" s="39">
        <v>1000123834.5</v>
      </c>
      <c r="J111" s="36">
        <v>0</v>
      </c>
      <c r="K111" s="36">
        <v>0</v>
      </c>
      <c r="L111" s="36">
        <v>0</v>
      </c>
      <c r="M111" s="36">
        <v>0</v>
      </c>
      <c r="N111" s="36">
        <v>0</v>
      </c>
      <c r="O111" s="36">
        <v>0</v>
      </c>
      <c r="P111" s="36">
        <v>0</v>
      </c>
      <c r="Q111" s="36">
        <v>0</v>
      </c>
      <c r="R111" s="36">
        <v>0</v>
      </c>
      <c r="S111" s="253">
        <v>0</v>
      </c>
      <c r="T111" s="254">
        <f t="shared" si="34"/>
        <v>1000123834.5</v>
      </c>
      <c r="U111" s="259">
        <v>137821299000</v>
      </c>
      <c r="V111" s="254">
        <f t="shared" si="38"/>
        <v>1000123834.5</v>
      </c>
      <c r="W111" s="34">
        <v>1</v>
      </c>
      <c r="X111" s="33">
        <v>1</v>
      </c>
      <c r="Y111" s="33">
        <v>0.94</v>
      </c>
      <c r="Z111" s="33">
        <v>0.94</v>
      </c>
      <c r="AA111" s="33">
        <f t="shared" si="39"/>
        <v>0.88</v>
      </c>
      <c r="AB111" s="33">
        <f t="shared" si="40"/>
        <v>0.85</v>
      </c>
      <c r="AC111" s="33">
        <f t="shared" si="41"/>
        <v>0.75</v>
      </c>
      <c r="AD111" s="33">
        <f t="shared" si="42"/>
        <v>0.85</v>
      </c>
      <c r="AE111" s="33">
        <f t="shared" si="43"/>
        <v>0.75</v>
      </c>
      <c r="AF111" s="33">
        <f t="shared" si="44"/>
        <v>0.85</v>
      </c>
      <c r="AG111" s="33">
        <f t="shared" si="45"/>
        <v>0.7</v>
      </c>
      <c r="AH111" s="394">
        <f t="shared" si="46"/>
        <v>1000123834.5</v>
      </c>
      <c r="AI111" s="400">
        <f t="shared" si="47"/>
        <v>0</v>
      </c>
      <c r="AJ111" s="257">
        <v>100</v>
      </c>
      <c r="AK111" s="153">
        <f t="shared" si="35"/>
        <v>0</v>
      </c>
      <c r="AM111" s="394" t="e">
        <f>IF(I111&gt;0,#REF!,0)</f>
        <v>#REF!</v>
      </c>
      <c r="AN111" s="394">
        <f t="shared" si="36"/>
        <v>1000123834.5</v>
      </c>
      <c r="AP111" s="394">
        <f t="shared" si="37"/>
        <v>0</v>
      </c>
    </row>
    <row r="112" spans="4:42" ht="21.75" thickBot="1" x14ac:dyDescent="0.6">
      <c r="D112" s="233" t="s">
        <v>573</v>
      </c>
      <c r="E112" s="578" t="s">
        <v>2270</v>
      </c>
      <c r="F112" s="393">
        <v>2616679890</v>
      </c>
      <c r="G112" s="595"/>
      <c r="H112" s="595"/>
      <c r="I112" s="39">
        <v>2616679890</v>
      </c>
      <c r="J112" s="36">
        <v>0</v>
      </c>
      <c r="K112" s="36">
        <v>0</v>
      </c>
      <c r="L112" s="36">
        <v>0</v>
      </c>
      <c r="M112" s="36">
        <v>0</v>
      </c>
      <c r="N112" s="36">
        <v>0</v>
      </c>
      <c r="O112" s="36">
        <v>0</v>
      </c>
      <c r="P112" s="36">
        <v>0</v>
      </c>
      <c r="Q112" s="36">
        <v>0</v>
      </c>
      <c r="R112" s="36">
        <v>0</v>
      </c>
      <c r="S112" s="253">
        <v>0</v>
      </c>
      <c r="T112" s="254">
        <f t="shared" si="34"/>
        <v>2616679890</v>
      </c>
      <c r="U112" s="259">
        <v>293835053750</v>
      </c>
      <c r="V112" s="254">
        <f t="shared" si="38"/>
        <v>2616679890</v>
      </c>
      <c r="W112" s="34">
        <v>1</v>
      </c>
      <c r="X112" s="33">
        <v>1</v>
      </c>
      <c r="Y112" s="33">
        <v>0.94</v>
      </c>
      <c r="Z112" s="33">
        <v>0.94</v>
      </c>
      <c r="AA112" s="33">
        <f t="shared" si="39"/>
        <v>0.88</v>
      </c>
      <c r="AB112" s="33">
        <f t="shared" si="40"/>
        <v>0.85</v>
      </c>
      <c r="AC112" s="33">
        <f t="shared" si="41"/>
        <v>0.75</v>
      </c>
      <c r="AD112" s="33">
        <f t="shared" si="42"/>
        <v>0.85</v>
      </c>
      <c r="AE112" s="33">
        <f t="shared" si="43"/>
        <v>0.75</v>
      </c>
      <c r="AF112" s="33">
        <f t="shared" si="44"/>
        <v>0.85</v>
      </c>
      <c r="AG112" s="33">
        <f t="shared" si="45"/>
        <v>0.7</v>
      </c>
      <c r="AH112" s="394">
        <f t="shared" si="46"/>
        <v>2616679890</v>
      </c>
      <c r="AI112" s="400">
        <f t="shared" si="47"/>
        <v>0</v>
      </c>
      <c r="AJ112" s="257">
        <v>100</v>
      </c>
      <c r="AK112" s="153">
        <f t="shared" si="35"/>
        <v>0</v>
      </c>
      <c r="AM112" s="394" t="e">
        <f>IF(I112&gt;0,#REF!,0)</f>
        <v>#REF!</v>
      </c>
      <c r="AN112" s="394">
        <f t="shared" si="36"/>
        <v>2616679890</v>
      </c>
      <c r="AP112" s="394">
        <f t="shared" si="37"/>
        <v>0</v>
      </c>
    </row>
    <row r="113" spans="4:42" ht="21.75" thickBot="1" x14ac:dyDescent="0.6">
      <c r="D113" s="233" t="s">
        <v>573</v>
      </c>
      <c r="E113" s="578" t="s">
        <v>2270</v>
      </c>
      <c r="F113" s="393">
        <v>12164282073</v>
      </c>
      <c r="G113" s="595"/>
      <c r="H113" s="595"/>
      <c r="I113" s="39">
        <v>3833767889</v>
      </c>
      <c r="J113" s="36">
        <v>0</v>
      </c>
      <c r="K113" s="36">
        <v>0</v>
      </c>
      <c r="L113" s="36">
        <v>0</v>
      </c>
      <c r="M113" s="36">
        <v>0</v>
      </c>
      <c r="N113" s="36">
        <v>0</v>
      </c>
      <c r="O113" s="36">
        <v>0</v>
      </c>
      <c r="P113" s="36">
        <v>0</v>
      </c>
      <c r="Q113" s="36">
        <v>0</v>
      </c>
      <c r="R113" s="36">
        <v>0</v>
      </c>
      <c r="S113" s="253">
        <v>0</v>
      </c>
      <c r="T113" s="254">
        <f t="shared" si="34"/>
        <v>3833767889</v>
      </c>
      <c r="U113" s="259">
        <v>749739272787</v>
      </c>
      <c r="V113" s="254">
        <f t="shared" si="38"/>
        <v>3833767889</v>
      </c>
      <c r="W113" s="34">
        <v>1</v>
      </c>
      <c r="X113" s="33">
        <v>1</v>
      </c>
      <c r="Y113" s="33">
        <v>0.94</v>
      </c>
      <c r="Z113" s="33">
        <v>0.94</v>
      </c>
      <c r="AA113" s="33">
        <f t="shared" si="39"/>
        <v>0.88</v>
      </c>
      <c r="AB113" s="33">
        <f t="shared" si="40"/>
        <v>0.85</v>
      </c>
      <c r="AC113" s="33">
        <f t="shared" si="41"/>
        <v>0.75</v>
      </c>
      <c r="AD113" s="33">
        <f t="shared" si="42"/>
        <v>0.85</v>
      </c>
      <c r="AE113" s="33">
        <f t="shared" si="43"/>
        <v>0.75</v>
      </c>
      <c r="AF113" s="33">
        <f t="shared" si="44"/>
        <v>0.85</v>
      </c>
      <c r="AG113" s="33">
        <f t="shared" si="45"/>
        <v>0.7</v>
      </c>
      <c r="AH113" s="394">
        <f t="shared" si="46"/>
        <v>3833767889</v>
      </c>
      <c r="AI113" s="400">
        <f t="shared" si="47"/>
        <v>8330514184</v>
      </c>
      <c r="AJ113" s="257">
        <v>100</v>
      </c>
      <c r="AK113" s="153">
        <f t="shared" si="35"/>
        <v>8330514184</v>
      </c>
      <c r="AM113" s="394" t="e">
        <f>IF(I113&gt;0,#REF!,0)</f>
        <v>#REF!</v>
      </c>
      <c r="AN113" s="394">
        <f t="shared" si="36"/>
        <v>3833767889</v>
      </c>
      <c r="AP113" s="394">
        <f t="shared" si="37"/>
        <v>4496746295</v>
      </c>
    </row>
    <row r="114" spans="4:42" ht="21.75" thickBot="1" x14ac:dyDescent="0.6">
      <c r="D114" s="233" t="s">
        <v>573</v>
      </c>
      <c r="E114" s="578" t="s">
        <v>2271</v>
      </c>
      <c r="F114" s="393">
        <v>129719717638.19998</v>
      </c>
      <c r="G114" s="595"/>
      <c r="H114" s="595"/>
      <c r="I114" s="39">
        <v>129719717638.2</v>
      </c>
      <c r="J114" s="36">
        <v>0</v>
      </c>
      <c r="K114" s="36">
        <v>0</v>
      </c>
      <c r="L114" s="36">
        <v>0</v>
      </c>
      <c r="M114" s="36">
        <v>0</v>
      </c>
      <c r="N114" s="36">
        <v>0</v>
      </c>
      <c r="O114" s="36">
        <v>0</v>
      </c>
      <c r="P114" s="36">
        <v>0</v>
      </c>
      <c r="Q114" s="36">
        <v>0</v>
      </c>
      <c r="R114" s="36">
        <v>0</v>
      </c>
      <c r="S114" s="253">
        <v>0</v>
      </c>
      <c r="T114" s="254">
        <f t="shared" si="34"/>
        <v>129719717638.2</v>
      </c>
      <c r="U114" s="259">
        <v>191688394452</v>
      </c>
      <c r="V114" s="254">
        <f t="shared" si="38"/>
        <v>129719717638.2</v>
      </c>
      <c r="W114" s="34">
        <v>1</v>
      </c>
      <c r="X114" s="33">
        <v>1</v>
      </c>
      <c r="Y114" s="33">
        <v>0.94</v>
      </c>
      <c r="Z114" s="33">
        <v>0.94</v>
      </c>
      <c r="AA114" s="33">
        <f t="shared" si="39"/>
        <v>0.88</v>
      </c>
      <c r="AB114" s="33">
        <f t="shared" si="40"/>
        <v>0.85</v>
      </c>
      <c r="AC114" s="33">
        <f t="shared" si="41"/>
        <v>0.75</v>
      </c>
      <c r="AD114" s="33">
        <f t="shared" si="42"/>
        <v>0.85</v>
      </c>
      <c r="AE114" s="33">
        <f t="shared" si="43"/>
        <v>0.75</v>
      </c>
      <c r="AF114" s="33">
        <f t="shared" si="44"/>
        <v>0.85</v>
      </c>
      <c r="AG114" s="33">
        <f t="shared" si="45"/>
        <v>0.7</v>
      </c>
      <c r="AH114" s="394">
        <f t="shared" si="46"/>
        <v>129719717638.2</v>
      </c>
      <c r="AI114" s="400">
        <f t="shared" si="47"/>
        <v>0</v>
      </c>
      <c r="AJ114" s="257">
        <v>100</v>
      </c>
      <c r="AK114" s="153">
        <f t="shared" si="35"/>
        <v>0</v>
      </c>
      <c r="AM114" s="394" t="e">
        <f>IF(I114&gt;0,#REF!,0)</f>
        <v>#REF!</v>
      </c>
      <c r="AN114" s="394">
        <f t="shared" si="36"/>
        <v>129719717638.2</v>
      </c>
      <c r="AP114" s="394">
        <f t="shared" si="37"/>
        <v>0</v>
      </c>
    </row>
    <row r="115" spans="4:42" ht="21.75" thickBot="1" x14ac:dyDescent="0.6">
      <c r="D115" s="233" t="s">
        <v>573</v>
      </c>
      <c r="E115" s="578" t="s">
        <v>1296</v>
      </c>
      <c r="F115" s="393">
        <v>2070504000</v>
      </c>
      <c r="G115" s="595"/>
      <c r="H115" s="595"/>
      <c r="I115" s="39">
        <v>0</v>
      </c>
      <c r="J115" s="36">
        <v>0</v>
      </c>
      <c r="K115" s="36">
        <v>0</v>
      </c>
      <c r="L115" s="36">
        <v>0</v>
      </c>
      <c r="M115" s="36">
        <v>0</v>
      </c>
      <c r="N115" s="36">
        <v>0</v>
      </c>
      <c r="O115" s="36">
        <v>0</v>
      </c>
      <c r="P115" s="36">
        <v>0</v>
      </c>
      <c r="Q115" s="36">
        <v>0</v>
      </c>
      <c r="R115" s="36">
        <v>0</v>
      </c>
      <c r="S115" s="253">
        <v>2070504000</v>
      </c>
      <c r="T115" s="254">
        <f t="shared" si="34"/>
        <v>2070504000</v>
      </c>
      <c r="U115" s="259">
        <v>510000000000</v>
      </c>
      <c r="V115" s="254">
        <f t="shared" si="38"/>
        <v>2070504000</v>
      </c>
      <c r="W115" s="34">
        <v>1</v>
      </c>
      <c r="X115" s="33">
        <v>1</v>
      </c>
      <c r="Y115" s="33">
        <v>0.94</v>
      </c>
      <c r="Z115" s="33">
        <v>0.94</v>
      </c>
      <c r="AA115" s="33">
        <f t="shared" si="39"/>
        <v>0.88</v>
      </c>
      <c r="AB115" s="33">
        <f t="shared" si="40"/>
        <v>0.85</v>
      </c>
      <c r="AC115" s="33">
        <f t="shared" si="41"/>
        <v>0.75</v>
      </c>
      <c r="AD115" s="33">
        <f t="shared" si="42"/>
        <v>0.85</v>
      </c>
      <c r="AE115" s="33">
        <f t="shared" si="43"/>
        <v>0.75</v>
      </c>
      <c r="AF115" s="33">
        <f t="shared" si="44"/>
        <v>0.85</v>
      </c>
      <c r="AG115" s="33">
        <f t="shared" si="45"/>
        <v>0.7</v>
      </c>
      <c r="AH115" s="394">
        <f t="shared" si="46"/>
        <v>1449352800</v>
      </c>
      <c r="AI115" s="400">
        <f t="shared" si="47"/>
        <v>621151200</v>
      </c>
      <c r="AJ115" s="257">
        <v>100</v>
      </c>
      <c r="AK115" s="153">
        <f t="shared" si="35"/>
        <v>621151200</v>
      </c>
      <c r="AM115" s="394">
        <f>IF(I115&gt;0,#REF!,0)</f>
        <v>0</v>
      </c>
      <c r="AN115" s="394">
        <f t="shared" si="36"/>
        <v>0</v>
      </c>
      <c r="AP115" s="394">
        <f t="shared" si="37"/>
        <v>0</v>
      </c>
    </row>
    <row r="116" spans="4:42" ht="21.75" thickBot="1" x14ac:dyDescent="0.6">
      <c r="D116" s="233" t="s">
        <v>573</v>
      </c>
      <c r="E116" s="578" t="s">
        <v>1297</v>
      </c>
      <c r="F116" s="393">
        <v>47114815266.629997</v>
      </c>
      <c r="G116" s="595"/>
      <c r="H116" s="595"/>
      <c r="I116" s="39">
        <v>0</v>
      </c>
      <c r="J116" s="36">
        <v>0</v>
      </c>
      <c r="K116" s="36">
        <v>0</v>
      </c>
      <c r="L116" s="36">
        <v>0</v>
      </c>
      <c r="M116" s="36">
        <v>0</v>
      </c>
      <c r="N116" s="36">
        <v>0</v>
      </c>
      <c r="O116" s="36">
        <v>0</v>
      </c>
      <c r="P116" s="36">
        <v>0</v>
      </c>
      <c r="Q116" s="36">
        <v>0</v>
      </c>
      <c r="R116" s="36">
        <v>0</v>
      </c>
      <c r="S116" s="253">
        <v>0</v>
      </c>
      <c r="T116" s="254">
        <f t="shared" si="34"/>
        <v>0</v>
      </c>
      <c r="U116" s="259">
        <v>0</v>
      </c>
      <c r="V116" s="254">
        <f t="shared" si="38"/>
        <v>47114815266.629997</v>
      </c>
      <c r="W116" s="34">
        <v>1</v>
      </c>
      <c r="X116" s="33">
        <v>1</v>
      </c>
      <c r="Y116" s="33">
        <v>0.94</v>
      </c>
      <c r="Z116" s="33">
        <v>0.94</v>
      </c>
      <c r="AA116" s="33">
        <f t="shared" si="39"/>
        <v>0.88</v>
      </c>
      <c r="AB116" s="33">
        <f t="shared" si="40"/>
        <v>0.85</v>
      </c>
      <c r="AC116" s="33">
        <f t="shared" si="41"/>
        <v>0.75</v>
      </c>
      <c r="AD116" s="33">
        <f t="shared" si="42"/>
        <v>0.85</v>
      </c>
      <c r="AE116" s="33">
        <f t="shared" si="43"/>
        <v>0.75</v>
      </c>
      <c r="AF116" s="33">
        <f t="shared" si="44"/>
        <v>0.85</v>
      </c>
      <c r="AG116" s="33">
        <f t="shared" si="45"/>
        <v>0.7</v>
      </c>
      <c r="AH116" s="394">
        <f t="shared" si="46"/>
        <v>0</v>
      </c>
      <c r="AI116" s="400">
        <f t="shared" si="47"/>
        <v>47114815266.629997</v>
      </c>
      <c r="AJ116" s="257">
        <v>100</v>
      </c>
      <c r="AK116" s="153">
        <f t="shared" si="35"/>
        <v>47114815266.629997</v>
      </c>
      <c r="AM116" s="394">
        <f>IF(I116&gt;0,#REF!,0)</f>
        <v>0</v>
      </c>
      <c r="AN116" s="394">
        <f t="shared" si="36"/>
        <v>0</v>
      </c>
      <c r="AP116" s="394">
        <f t="shared" si="37"/>
        <v>0</v>
      </c>
    </row>
    <row r="117" spans="4:42" ht="21.75" thickBot="1" x14ac:dyDescent="0.6">
      <c r="D117" s="233" t="s">
        <v>573</v>
      </c>
      <c r="E117" s="578" t="s">
        <v>2272</v>
      </c>
      <c r="F117" s="393">
        <v>5396160000</v>
      </c>
      <c r="G117" s="595"/>
      <c r="H117" s="595"/>
      <c r="I117" s="39">
        <v>0</v>
      </c>
      <c r="J117" s="36">
        <v>0</v>
      </c>
      <c r="K117" s="36">
        <v>0</v>
      </c>
      <c r="L117" s="36">
        <v>0</v>
      </c>
      <c r="M117" s="36">
        <v>0</v>
      </c>
      <c r="N117" s="36">
        <v>0</v>
      </c>
      <c r="O117" s="36">
        <v>0</v>
      </c>
      <c r="P117" s="36">
        <v>0</v>
      </c>
      <c r="Q117" s="36">
        <v>0</v>
      </c>
      <c r="R117" s="36">
        <v>0</v>
      </c>
      <c r="S117" s="253">
        <v>0</v>
      </c>
      <c r="T117" s="254">
        <f t="shared" si="34"/>
        <v>0</v>
      </c>
      <c r="U117" s="259">
        <v>22937266873</v>
      </c>
      <c r="V117" s="254">
        <f t="shared" si="38"/>
        <v>5396160000</v>
      </c>
      <c r="W117" s="34">
        <v>1</v>
      </c>
      <c r="X117" s="33">
        <v>1</v>
      </c>
      <c r="Y117" s="33">
        <v>0.94</v>
      </c>
      <c r="Z117" s="33">
        <v>0.94</v>
      </c>
      <c r="AA117" s="33">
        <f t="shared" si="39"/>
        <v>0.88</v>
      </c>
      <c r="AB117" s="33">
        <f t="shared" si="40"/>
        <v>0.85</v>
      </c>
      <c r="AC117" s="33">
        <f t="shared" si="41"/>
        <v>0.75</v>
      </c>
      <c r="AD117" s="33">
        <f t="shared" si="42"/>
        <v>0.85</v>
      </c>
      <c r="AE117" s="33">
        <f t="shared" si="43"/>
        <v>0.75</v>
      </c>
      <c r="AF117" s="33">
        <f t="shared" si="44"/>
        <v>0.85</v>
      </c>
      <c r="AG117" s="33">
        <f t="shared" si="45"/>
        <v>0.7</v>
      </c>
      <c r="AH117" s="394">
        <f t="shared" si="46"/>
        <v>0</v>
      </c>
      <c r="AI117" s="400">
        <f t="shared" si="47"/>
        <v>5396160000</v>
      </c>
      <c r="AJ117" s="257">
        <v>100</v>
      </c>
      <c r="AK117" s="153">
        <f t="shared" si="35"/>
        <v>5396160000</v>
      </c>
      <c r="AM117" s="394">
        <f>IF(I117&gt;0,#REF!,0)</f>
        <v>0</v>
      </c>
      <c r="AN117" s="394">
        <f t="shared" si="36"/>
        <v>0</v>
      </c>
      <c r="AP117" s="394">
        <f t="shared" si="37"/>
        <v>0</v>
      </c>
    </row>
    <row r="118" spans="4:42" ht="21.75" thickBot="1" x14ac:dyDescent="0.6">
      <c r="D118" s="233" t="s">
        <v>573</v>
      </c>
      <c r="E118" s="578" t="s">
        <v>2272</v>
      </c>
      <c r="F118" s="393">
        <v>7811584000</v>
      </c>
      <c r="G118" s="595"/>
      <c r="H118" s="595"/>
      <c r="I118" s="39">
        <v>0</v>
      </c>
      <c r="J118" s="36">
        <v>0</v>
      </c>
      <c r="K118" s="36">
        <v>0</v>
      </c>
      <c r="L118" s="36">
        <v>0</v>
      </c>
      <c r="M118" s="36">
        <v>0</v>
      </c>
      <c r="N118" s="36">
        <v>0</v>
      </c>
      <c r="O118" s="36">
        <v>0</v>
      </c>
      <c r="P118" s="36">
        <v>0</v>
      </c>
      <c r="Q118" s="36">
        <v>0</v>
      </c>
      <c r="R118" s="36">
        <v>0</v>
      </c>
      <c r="S118" s="253">
        <v>0</v>
      </c>
      <c r="T118" s="254">
        <f t="shared" si="34"/>
        <v>0</v>
      </c>
      <c r="U118" s="259">
        <v>4500000000</v>
      </c>
      <c r="V118" s="254">
        <f t="shared" si="38"/>
        <v>7811584000</v>
      </c>
      <c r="W118" s="34">
        <v>1</v>
      </c>
      <c r="X118" s="33">
        <v>1</v>
      </c>
      <c r="Y118" s="33">
        <v>0.94</v>
      </c>
      <c r="Z118" s="33">
        <v>0.94</v>
      </c>
      <c r="AA118" s="33">
        <f t="shared" si="39"/>
        <v>0.88</v>
      </c>
      <c r="AB118" s="33">
        <f t="shared" si="40"/>
        <v>0.85</v>
      </c>
      <c r="AC118" s="33">
        <f t="shared" si="41"/>
        <v>0.75</v>
      </c>
      <c r="AD118" s="33">
        <f t="shared" si="42"/>
        <v>0.85</v>
      </c>
      <c r="AE118" s="33">
        <f t="shared" si="43"/>
        <v>0.75</v>
      </c>
      <c r="AF118" s="33">
        <f t="shared" si="44"/>
        <v>0.85</v>
      </c>
      <c r="AG118" s="33">
        <f t="shared" si="45"/>
        <v>0.7</v>
      </c>
      <c r="AH118" s="394">
        <f t="shared" si="46"/>
        <v>0</v>
      </c>
      <c r="AI118" s="400">
        <f t="shared" si="47"/>
        <v>7811584000</v>
      </c>
      <c r="AJ118" s="257">
        <v>100</v>
      </c>
      <c r="AK118" s="153">
        <f t="shared" si="35"/>
        <v>7811584000</v>
      </c>
      <c r="AM118" s="394">
        <f>IF(I118&gt;0,#REF!,0)</f>
        <v>0</v>
      </c>
      <c r="AN118" s="394">
        <f t="shared" si="36"/>
        <v>0</v>
      </c>
      <c r="AP118" s="394">
        <f t="shared" si="37"/>
        <v>0</v>
      </c>
    </row>
    <row r="119" spans="4:42" ht="21.75" thickBot="1" x14ac:dyDescent="0.6">
      <c r="D119" s="233" t="s">
        <v>573</v>
      </c>
      <c r="E119" s="578" t="s">
        <v>2272</v>
      </c>
      <c r="F119" s="393">
        <v>14454000000</v>
      </c>
      <c r="G119" s="595"/>
      <c r="H119" s="595"/>
      <c r="I119" s="39">
        <v>0</v>
      </c>
      <c r="J119" s="36">
        <v>0</v>
      </c>
      <c r="K119" s="36">
        <v>0</v>
      </c>
      <c r="L119" s="36">
        <v>0</v>
      </c>
      <c r="M119" s="36">
        <v>0</v>
      </c>
      <c r="N119" s="36">
        <v>0</v>
      </c>
      <c r="O119" s="36">
        <v>0</v>
      </c>
      <c r="P119" s="36">
        <v>0</v>
      </c>
      <c r="Q119" s="36">
        <v>0</v>
      </c>
      <c r="R119" s="36">
        <v>0</v>
      </c>
      <c r="S119" s="253">
        <v>0</v>
      </c>
      <c r="T119" s="254">
        <f t="shared" si="34"/>
        <v>0</v>
      </c>
      <c r="U119" s="259">
        <v>1700000000</v>
      </c>
      <c r="V119" s="254">
        <f t="shared" si="38"/>
        <v>14454000000</v>
      </c>
      <c r="W119" s="34">
        <v>1</v>
      </c>
      <c r="X119" s="33">
        <v>1</v>
      </c>
      <c r="Y119" s="33">
        <v>0.94</v>
      </c>
      <c r="Z119" s="33">
        <v>0.94</v>
      </c>
      <c r="AA119" s="33">
        <f t="shared" si="39"/>
        <v>0.88</v>
      </c>
      <c r="AB119" s="33">
        <f t="shared" si="40"/>
        <v>0.85</v>
      </c>
      <c r="AC119" s="33">
        <f t="shared" si="41"/>
        <v>0.75</v>
      </c>
      <c r="AD119" s="33">
        <f t="shared" si="42"/>
        <v>0.85</v>
      </c>
      <c r="AE119" s="33">
        <f t="shared" si="43"/>
        <v>0.75</v>
      </c>
      <c r="AF119" s="33">
        <f t="shared" si="44"/>
        <v>0.85</v>
      </c>
      <c r="AG119" s="33">
        <f t="shared" si="45"/>
        <v>0.7</v>
      </c>
      <c r="AH119" s="394">
        <f t="shared" si="46"/>
        <v>0</v>
      </c>
      <c r="AI119" s="400">
        <f t="shared" si="47"/>
        <v>14454000000</v>
      </c>
      <c r="AJ119" s="257">
        <v>100</v>
      </c>
      <c r="AK119" s="153">
        <f t="shared" si="35"/>
        <v>14454000000</v>
      </c>
      <c r="AM119" s="394">
        <f>IF(I119&gt;0,#REF!,0)</f>
        <v>0</v>
      </c>
      <c r="AN119" s="394">
        <f t="shared" si="36"/>
        <v>0</v>
      </c>
      <c r="AP119" s="394">
        <f t="shared" si="37"/>
        <v>0</v>
      </c>
    </row>
    <row r="120" spans="4:42" ht="21.75" thickBot="1" x14ac:dyDescent="0.6">
      <c r="D120" s="233" t="s">
        <v>573</v>
      </c>
      <c r="E120" s="578" t="s">
        <v>2272</v>
      </c>
      <c r="F120" s="402">
        <v>14454000000</v>
      </c>
      <c r="G120" s="597"/>
      <c r="H120" s="597"/>
      <c r="I120" s="39">
        <v>0</v>
      </c>
      <c r="J120" s="36">
        <v>0</v>
      </c>
      <c r="K120" s="36">
        <v>0</v>
      </c>
      <c r="L120" s="36">
        <v>0</v>
      </c>
      <c r="M120" s="36">
        <v>0</v>
      </c>
      <c r="N120" s="36">
        <v>0</v>
      </c>
      <c r="O120" s="36">
        <v>0</v>
      </c>
      <c r="P120" s="36">
        <v>0</v>
      </c>
      <c r="Q120" s="36">
        <v>0</v>
      </c>
      <c r="R120" s="36">
        <v>0</v>
      </c>
      <c r="S120" s="253">
        <v>0</v>
      </c>
      <c r="T120" s="254">
        <f t="shared" si="34"/>
        <v>0</v>
      </c>
      <c r="U120" s="259">
        <v>11000000000</v>
      </c>
      <c r="V120" s="254">
        <f t="shared" si="38"/>
        <v>14454000000</v>
      </c>
      <c r="W120" s="34">
        <v>1</v>
      </c>
      <c r="X120" s="33">
        <v>1</v>
      </c>
      <c r="Y120" s="33">
        <v>0.94</v>
      </c>
      <c r="Z120" s="33">
        <v>0.94</v>
      </c>
      <c r="AA120" s="33">
        <f t="shared" si="39"/>
        <v>0.88</v>
      </c>
      <c r="AB120" s="33">
        <f t="shared" si="40"/>
        <v>0.85</v>
      </c>
      <c r="AC120" s="33">
        <f t="shared" si="41"/>
        <v>0.75</v>
      </c>
      <c r="AD120" s="33">
        <f t="shared" si="42"/>
        <v>0.85</v>
      </c>
      <c r="AE120" s="33">
        <f t="shared" si="43"/>
        <v>0.75</v>
      </c>
      <c r="AF120" s="33">
        <f t="shared" si="44"/>
        <v>0.85</v>
      </c>
      <c r="AG120" s="33">
        <f t="shared" si="45"/>
        <v>0.7</v>
      </c>
      <c r="AH120" s="394">
        <f t="shared" si="46"/>
        <v>0</v>
      </c>
      <c r="AI120" s="400">
        <f t="shared" si="47"/>
        <v>14454000000</v>
      </c>
      <c r="AJ120" s="257">
        <v>100</v>
      </c>
      <c r="AK120" s="153">
        <f t="shared" si="35"/>
        <v>14454000000</v>
      </c>
      <c r="AM120" s="394">
        <f>IF(I120&gt;0,#REF!,0)</f>
        <v>0</v>
      </c>
      <c r="AN120" s="394">
        <f t="shared" si="36"/>
        <v>0</v>
      </c>
      <c r="AP120" s="394">
        <f t="shared" si="37"/>
        <v>0</v>
      </c>
    </row>
    <row r="121" spans="4:42" ht="21.75" thickBot="1" x14ac:dyDescent="0.6">
      <c r="D121" s="233" t="s">
        <v>573</v>
      </c>
      <c r="E121" s="578" t="s">
        <v>1288</v>
      </c>
      <c r="F121" s="402">
        <v>2250098034619.4219</v>
      </c>
      <c r="G121" s="597"/>
      <c r="H121" s="597"/>
      <c r="I121" s="39">
        <v>0</v>
      </c>
      <c r="J121" s="36">
        <v>0</v>
      </c>
      <c r="K121" s="36">
        <v>0</v>
      </c>
      <c r="L121" s="36">
        <v>0</v>
      </c>
      <c r="M121" s="36">
        <v>0</v>
      </c>
      <c r="N121" s="36">
        <v>0</v>
      </c>
      <c r="O121" s="36">
        <v>0</v>
      </c>
      <c r="P121" s="36">
        <v>0</v>
      </c>
      <c r="Q121" s="36">
        <v>0</v>
      </c>
      <c r="R121" s="36">
        <v>0</v>
      </c>
      <c r="S121" s="253">
        <v>0</v>
      </c>
      <c r="T121" s="254">
        <f t="shared" si="34"/>
        <v>0</v>
      </c>
      <c r="U121" s="259">
        <v>11000000000</v>
      </c>
      <c r="V121" s="254">
        <f t="shared" si="38"/>
        <v>2250098034619.4219</v>
      </c>
      <c r="W121" s="34">
        <v>1</v>
      </c>
      <c r="X121" s="33">
        <v>1</v>
      </c>
      <c r="Y121" s="33">
        <v>0.94</v>
      </c>
      <c r="Z121" s="33">
        <v>0.94</v>
      </c>
      <c r="AA121" s="33">
        <f t="shared" si="39"/>
        <v>0.88</v>
      </c>
      <c r="AB121" s="33">
        <f t="shared" si="40"/>
        <v>0.85</v>
      </c>
      <c r="AC121" s="33">
        <f t="shared" si="41"/>
        <v>0.75</v>
      </c>
      <c r="AD121" s="33">
        <f t="shared" si="42"/>
        <v>0.85</v>
      </c>
      <c r="AE121" s="33">
        <f t="shared" si="43"/>
        <v>0.75</v>
      </c>
      <c r="AF121" s="33">
        <f t="shared" si="44"/>
        <v>0.85</v>
      </c>
      <c r="AG121" s="33">
        <f t="shared" si="45"/>
        <v>0.7</v>
      </c>
      <c r="AH121" s="394">
        <f t="shared" si="46"/>
        <v>0</v>
      </c>
      <c r="AI121" s="400">
        <f t="shared" si="47"/>
        <v>2250098034619.4219</v>
      </c>
      <c r="AJ121" s="257">
        <v>100</v>
      </c>
      <c r="AK121" s="153">
        <f t="shared" si="35"/>
        <v>2250098034619.4219</v>
      </c>
      <c r="AM121" s="394">
        <f>IF(I121&gt;0,#REF!,0)</f>
        <v>0</v>
      </c>
      <c r="AN121" s="394">
        <f t="shared" si="36"/>
        <v>0</v>
      </c>
      <c r="AP121" s="394">
        <f t="shared" si="37"/>
        <v>0</v>
      </c>
    </row>
    <row r="122" spans="4:42" ht="21.75" thickBot="1" x14ac:dyDescent="0.6">
      <c r="D122" s="233" t="s">
        <v>573</v>
      </c>
      <c r="E122" s="578" t="s">
        <v>2273</v>
      </c>
      <c r="F122" s="393">
        <v>0</v>
      </c>
      <c r="G122" s="595"/>
      <c r="H122" s="595"/>
      <c r="I122" s="39">
        <v>0</v>
      </c>
      <c r="J122" s="36">
        <v>0</v>
      </c>
      <c r="K122" s="36">
        <v>0</v>
      </c>
      <c r="L122" s="36">
        <v>0</v>
      </c>
      <c r="M122" s="36">
        <v>0</v>
      </c>
      <c r="N122" s="36">
        <v>0</v>
      </c>
      <c r="O122" s="36">
        <v>0</v>
      </c>
      <c r="P122" s="36">
        <v>0</v>
      </c>
      <c r="Q122" s="36">
        <v>0</v>
      </c>
      <c r="R122" s="36">
        <v>0</v>
      </c>
      <c r="S122" s="253">
        <v>0</v>
      </c>
      <c r="T122" s="254">
        <f t="shared" si="34"/>
        <v>0</v>
      </c>
      <c r="U122" s="259">
        <v>1095432483772.0001</v>
      </c>
      <c r="V122" s="254">
        <f t="shared" si="38"/>
        <v>0</v>
      </c>
      <c r="W122" s="34">
        <v>1</v>
      </c>
      <c r="X122" s="33">
        <v>1</v>
      </c>
      <c r="Y122" s="33">
        <v>0.94</v>
      </c>
      <c r="Z122" s="33">
        <v>0.94</v>
      </c>
      <c r="AA122" s="33">
        <f t="shared" si="39"/>
        <v>0.88</v>
      </c>
      <c r="AB122" s="33">
        <f t="shared" si="40"/>
        <v>0.85</v>
      </c>
      <c r="AC122" s="33">
        <f t="shared" si="41"/>
        <v>0.75</v>
      </c>
      <c r="AD122" s="33">
        <f t="shared" si="42"/>
        <v>0.85</v>
      </c>
      <c r="AE122" s="33">
        <f t="shared" si="43"/>
        <v>0.75</v>
      </c>
      <c r="AF122" s="33">
        <f t="shared" si="44"/>
        <v>0.85</v>
      </c>
      <c r="AG122" s="33">
        <f t="shared" si="45"/>
        <v>0.7</v>
      </c>
      <c r="AH122" s="394">
        <f t="shared" si="46"/>
        <v>0</v>
      </c>
      <c r="AI122" s="400">
        <f t="shared" si="47"/>
        <v>0</v>
      </c>
      <c r="AJ122" s="257">
        <v>100</v>
      </c>
      <c r="AK122" s="153">
        <f t="shared" si="35"/>
        <v>0</v>
      </c>
      <c r="AM122" s="394">
        <f>IF(I122&gt;0,#REF!,0)</f>
        <v>0</v>
      </c>
      <c r="AN122" s="394">
        <f t="shared" si="36"/>
        <v>0</v>
      </c>
      <c r="AP122" s="394">
        <f t="shared" si="37"/>
        <v>0</v>
      </c>
    </row>
    <row r="123" spans="4:42" ht="21.75" thickBot="1" x14ac:dyDescent="0.6">
      <c r="D123" s="233" t="s">
        <v>573</v>
      </c>
      <c r="E123" s="578" t="s">
        <v>2273</v>
      </c>
      <c r="F123" s="393">
        <v>0</v>
      </c>
      <c r="G123" s="595"/>
      <c r="H123" s="595"/>
      <c r="I123" s="39">
        <v>0</v>
      </c>
      <c r="J123" s="36">
        <v>0</v>
      </c>
      <c r="K123" s="36">
        <v>0</v>
      </c>
      <c r="L123" s="36">
        <v>0</v>
      </c>
      <c r="M123" s="36">
        <v>0</v>
      </c>
      <c r="N123" s="36">
        <v>0</v>
      </c>
      <c r="O123" s="36">
        <v>0</v>
      </c>
      <c r="P123" s="36">
        <v>0</v>
      </c>
      <c r="Q123" s="36">
        <v>0</v>
      </c>
      <c r="R123" s="36">
        <v>0</v>
      </c>
      <c r="S123" s="253">
        <v>0</v>
      </c>
      <c r="T123" s="254">
        <f t="shared" si="34"/>
        <v>0</v>
      </c>
      <c r="U123" s="259">
        <v>0</v>
      </c>
      <c r="V123" s="254">
        <f t="shared" si="38"/>
        <v>0</v>
      </c>
      <c r="W123" s="34">
        <v>1</v>
      </c>
      <c r="X123" s="33">
        <v>1</v>
      </c>
      <c r="Y123" s="33">
        <v>0.94</v>
      </c>
      <c r="Z123" s="33">
        <v>0.94</v>
      </c>
      <c r="AA123" s="33">
        <f t="shared" si="39"/>
        <v>0.88</v>
      </c>
      <c r="AB123" s="33">
        <f t="shared" si="40"/>
        <v>0.85</v>
      </c>
      <c r="AC123" s="33">
        <f t="shared" si="41"/>
        <v>0.75</v>
      </c>
      <c r="AD123" s="33">
        <f t="shared" si="42"/>
        <v>0.85</v>
      </c>
      <c r="AE123" s="33">
        <f t="shared" si="43"/>
        <v>0.75</v>
      </c>
      <c r="AF123" s="33">
        <f t="shared" si="44"/>
        <v>0.85</v>
      </c>
      <c r="AG123" s="33">
        <f t="shared" si="45"/>
        <v>0.7</v>
      </c>
      <c r="AH123" s="394">
        <f t="shared" si="46"/>
        <v>0</v>
      </c>
      <c r="AI123" s="400">
        <f t="shared" si="47"/>
        <v>0</v>
      </c>
      <c r="AJ123" s="257">
        <v>100</v>
      </c>
      <c r="AK123" s="153">
        <f t="shared" si="35"/>
        <v>0</v>
      </c>
      <c r="AM123" s="394">
        <f>IF(I123&gt;0,#REF!,0)</f>
        <v>0</v>
      </c>
      <c r="AN123" s="394">
        <f t="shared" si="36"/>
        <v>0</v>
      </c>
      <c r="AP123" s="394">
        <f t="shared" si="37"/>
        <v>0</v>
      </c>
    </row>
    <row r="124" spans="4:42" ht="21.75" thickBot="1" x14ac:dyDescent="0.6">
      <c r="D124" s="233" t="s">
        <v>573</v>
      </c>
      <c r="E124" s="578" t="s">
        <v>2274</v>
      </c>
      <c r="F124" s="393">
        <v>3207332928</v>
      </c>
      <c r="G124" s="595"/>
      <c r="H124" s="595"/>
      <c r="I124" s="39">
        <v>0</v>
      </c>
      <c r="J124" s="36">
        <v>0</v>
      </c>
      <c r="K124" s="36">
        <v>0</v>
      </c>
      <c r="L124" s="36">
        <v>0</v>
      </c>
      <c r="M124" s="36">
        <v>0</v>
      </c>
      <c r="N124" s="36">
        <v>0</v>
      </c>
      <c r="O124" s="36">
        <v>0</v>
      </c>
      <c r="P124" s="36">
        <v>0</v>
      </c>
      <c r="Q124" s="36">
        <v>0</v>
      </c>
      <c r="R124" s="36">
        <v>0</v>
      </c>
      <c r="S124" s="253">
        <v>0</v>
      </c>
      <c r="T124" s="254">
        <f t="shared" si="34"/>
        <v>0</v>
      </c>
      <c r="U124" s="259">
        <v>0</v>
      </c>
      <c r="V124" s="254">
        <f t="shared" si="38"/>
        <v>3207332928</v>
      </c>
      <c r="W124" s="34">
        <v>1</v>
      </c>
      <c r="X124" s="33">
        <v>1</v>
      </c>
      <c r="Y124" s="33">
        <v>0.94</v>
      </c>
      <c r="Z124" s="33">
        <v>0.94</v>
      </c>
      <c r="AA124" s="33">
        <f t="shared" si="39"/>
        <v>0.88</v>
      </c>
      <c r="AB124" s="33">
        <f t="shared" si="40"/>
        <v>0.85</v>
      </c>
      <c r="AC124" s="33">
        <f t="shared" si="41"/>
        <v>0.75</v>
      </c>
      <c r="AD124" s="33">
        <f t="shared" si="42"/>
        <v>0.85</v>
      </c>
      <c r="AE124" s="33">
        <f t="shared" si="43"/>
        <v>0.75</v>
      </c>
      <c r="AF124" s="33">
        <f t="shared" si="44"/>
        <v>0.85</v>
      </c>
      <c r="AG124" s="33">
        <f t="shared" si="45"/>
        <v>0.7</v>
      </c>
      <c r="AH124" s="394">
        <f t="shared" si="46"/>
        <v>0</v>
      </c>
      <c r="AI124" s="400">
        <f t="shared" si="47"/>
        <v>3207332928</v>
      </c>
      <c r="AJ124" s="257">
        <v>100</v>
      </c>
      <c r="AK124" s="153">
        <f t="shared" si="35"/>
        <v>3207332928</v>
      </c>
      <c r="AM124" s="394">
        <f>IF(I124&gt;0,#REF!,0)</f>
        <v>0</v>
      </c>
      <c r="AN124" s="394">
        <f t="shared" si="36"/>
        <v>0</v>
      </c>
      <c r="AP124" s="394">
        <f t="shared" si="37"/>
        <v>0</v>
      </c>
    </row>
    <row r="125" spans="4:42" ht="21.75" thickBot="1" x14ac:dyDescent="0.6">
      <c r="D125" s="233" t="s">
        <v>573</v>
      </c>
      <c r="E125" s="578" t="s">
        <v>2274</v>
      </c>
      <c r="F125" s="393">
        <v>13579776000</v>
      </c>
      <c r="G125" s="595"/>
      <c r="H125" s="595"/>
      <c r="I125" s="39">
        <v>595000000</v>
      </c>
      <c r="J125" s="36">
        <v>0</v>
      </c>
      <c r="K125" s="36">
        <v>0</v>
      </c>
      <c r="L125" s="36">
        <v>0</v>
      </c>
      <c r="M125" s="36">
        <v>0</v>
      </c>
      <c r="N125" s="36">
        <v>0</v>
      </c>
      <c r="O125" s="36">
        <v>0</v>
      </c>
      <c r="P125" s="36">
        <v>0</v>
      </c>
      <c r="Q125" s="36">
        <v>0</v>
      </c>
      <c r="R125" s="36">
        <v>0</v>
      </c>
      <c r="S125" s="253">
        <v>0</v>
      </c>
      <c r="T125" s="254">
        <f t="shared" si="34"/>
        <v>595000000</v>
      </c>
      <c r="U125" s="259">
        <v>0</v>
      </c>
      <c r="V125" s="254">
        <f t="shared" si="38"/>
        <v>595000000</v>
      </c>
      <c r="W125" s="34">
        <v>1</v>
      </c>
      <c r="X125" s="33">
        <v>1</v>
      </c>
      <c r="Y125" s="33">
        <v>0.94</v>
      </c>
      <c r="Z125" s="33">
        <v>0.94</v>
      </c>
      <c r="AA125" s="33">
        <f t="shared" si="39"/>
        <v>0.88</v>
      </c>
      <c r="AB125" s="33">
        <f t="shared" si="40"/>
        <v>0.85</v>
      </c>
      <c r="AC125" s="33">
        <f t="shared" si="41"/>
        <v>0.75</v>
      </c>
      <c r="AD125" s="33">
        <f t="shared" si="42"/>
        <v>0.85</v>
      </c>
      <c r="AE125" s="33">
        <f t="shared" si="43"/>
        <v>0.75</v>
      </c>
      <c r="AF125" s="33">
        <f t="shared" si="44"/>
        <v>0.85</v>
      </c>
      <c r="AG125" s="33">
        <f t="shared" si="45"/>
        <v>0.7</v>
      </c>
      <c r="AH125" s="394">
        <f t="shared" si="46"/>
        <v>595000000</v>
      </c>
      <c r="AI125" s="400">
        <f t="shared" si="47"/>
        <v>12984776000</v>
      </c>
      <c r="AJ125" s="257">
        <v>100</v>
      </c>
      <c r="AK125" s="153">
        <f t="shared" si="35"/>
        <v>12984776000</v>
      </c>
      <c r="AM125" s="394" t="e">
        <f>IF(I125&gt;0,#REF!,0)</f>
        <v>#REF!</v>
      </c>
      <c r="AN125" s="394">
        <f t="shared" si="36"/>
        <v>595000000</v>
      </c>
      <c r="AP125" s="394">
        <f t="shared" si="37"/>
        <v>12389776000</v>
      </c>
    </row>
    <row r="126" spans="4:42" ht="21.75" thickBot="1" x14ac:dyDescent="0.6">
      <c r="D126" s="233" t="s">
        <v>573</v>
      </c>
      <c r="E126" s="578" t="s">
        <v>2275</v>
      </c>
      <c r="F126" s="393">
        <v>1308557575987.2</v>
      </c>
      <c r="G126" s="595"/>
      <c r="H126" s="595"/>
      <c r="I126" s="39">
        <v>0</v>
      </c>
      <c r="J126" s="36">
        <v>0</v>
      </c>
      <c r="K126" s="36">
        <v>0</v>
      </c>
      <c r="L126" s="36">
        <v>0</v>
      </c>
      <c r="M126" s="36">
        <v>0</v>
      </c>
      <c r="N126" s="36">
        <v>0</v>
      </c>
      <c r="O126" s="36">
        <v>0</v>
      </c>
      <c r="P126" s="36">
        <v>0</v>
      </c>
      <c r="Q126" s="36">
        <v>0</v>
      </c>
      <c r="R126" s="36">
        <v>0</v>
      </c>
      <c r="S126" s="253">
        <v>0</v>
      </c>
      <c r="T126" s="254">
        <f t="shared" si="34"/>
        <v>0</v>
      </c>
      <c r="U126" s="259">
        <v>18000000000</v>
      </c>
      <c r="V126" s="254">
        <f t="shared" si="38"/>
        <v>1308557575987.2</v>
      </c>
      <c r="W126" s="34">
        <v>1</v>
      </c>
      <c r="X126" s="33">
        <v>1</v>
      </c>
      <c r="Y126" s="33">
        <v>0.94</v>
      </c>
      <c r="Z126" s="33">
        <v>0.94</v>
      </c>
      <c r="AA126" s="33">
        <f t="shared" si="39"/>
        <v>0.88</v>
      </c>
      <c r="AB126" s="33">
        <f t="shared" si="40"/>
        <v>0.85</v>
      </c>
      <c r="AC126" s="33">
        <f t="shared" si="41"/>
        <v>0.75</v>
      </c>
      <c r="AD126" s="33">
        <f t="shared" si="42"/>
        <v>0.85</v>
      </c>
      <c r="AE126" s="33">
        <f t="shared" si="43"/>
        <v>0.75</v>
      </c>
      <c r="AF126" s="33">
        <f t="shared" si="44"/>
        <v>0.85</v>
      </c>
      <c r="AG126" s="33">
        <f t="shared" si="45"/>
        <v>0.7</v>
      </c>
      <c r="AH126" s="394">
        <f t="shared" si="46"/>
        <v>0</v>
      </c>
      <c r="AI126" s="400">
        <f t="shared" si="47"/>
        <v>1308557575987.2</v>
      </c>
      <c r="AJ126" s="257">
        <v>100</v>
      </c>
      <c r="AK126" s="153">
        <f t="shared" si="35"/>
        <v>1308557575987.2</v>
      </c>
      <c r="AM126" s="394">
        <f>IF(I126&gt;0,#REF!,0)</f>
        <v>0</v>
      </c>
      <c r="AN126" s="394">
        <f t="shared" si="36"/>
        <v>0</v>
      </c>
      <c r="AP126" s="394">
        <f t="shared" si="37"/>
        <v>0</v>
      </c>
    </row>
    <row r="127" spans="4:42" ht="21.75" thickBot="1" x14ac:dyDescent="0.6">
      <c r="D127" s="233" t="s">
        <v>573</v>
      </c>
      <c r="E127" s="582" t="s">
        <v>2276</v>
      </c>
      <c r="F127" s="393">
        <v>5171401586.5417614</v>
      </c>
      <c r="G127" s="595"/>
      <c r="H127" s="595"/>
      <c r="I127" s="39">
        <v>0</v>
      </c>
      <c r="J127" s="36">
        <v>0</v>
      </c>
      <c r="K127" s="36">
        <v>0</v>
      </c>
      <c r="L127" s="36">
        <v>0</v>
      </c>
      <c r="M127" s="36">
        <v>0</v>
      </c>
      <c r="N127" s="36">
        <v>0</v>
      </c>
      <c r="O127" s="36">
        <v>0</v>
      </c>
      <c r="P127" s="36">
        <v>0</v>
      </c>
      <c r="Q127" s="36">
        <v>0</v>
      </c>
      <c r="R127" s="36">
        <v>0</v>
      </c>
      <c r="S127" s="253">
        <v>0</v>
      </c>
      <c r="T127" s="254">
        <f t="shared" si="34"/>
        <v>0</v>
      </c>
      <c r="U127" s="259">
        <v>124199999999999.98</v>
      </c>
      <c r="V127" s="254">
        <f t="shared" si="38"/>
        <v>5171401586.5417614</v>
      </c>
      <c r="W127" s="34">
        <v>1</v>
      </c>
      <c r="X127" s="33">
        <v>1</v>
      </c>
      <c r="Y127" s="33">
        <v>0.94</v>
      </c>
      <c r="Z127" s="33">
        <v>0.94</v>
      </c>
      <c r="AA127" s="33">
        <f t="shared" si="39"/>
        <v>0.88</v>
      </c>
      <c r="AB127" s="33">
        <f t="shared" si="40"/>
        <v>0.85</v>
      </c>
      <c r="AC127" s="33">
        <f t="shared" si="41"/>
        <v>0.75</v>
      </c>
      <c r="AD127" s="33">
        <f t="shared" si="42"/>
        <v>0.85</v>
      </c>
      <c r="AE127" s="33">
        <f t="shared" si="43"/>
        <v>0.75</v>
      </c>
      <c r="AF127" s="33">
        <f t="shared" si="44"/>
        <v>0.85</v>
      </c>
      <c r="AG127" s="33">
        <f t="shared" si="45"/>
        <v>0.7</v>
      </c>
      <c r="AH127" s="394">
        <f t="shared" si="46"/>
        <v>0</v>
      </c>
      <c r="AI127" s="400">
        <f t="shared" si="47"/>
        <v>5171401586.5417614</v>
      </c>
      <c r="AJ127" s="257">
        <v>100</v>
      </c>
      <c r="AK127" s="153">
        <f t="shared" si="35"/>
        <v>5171401586.5417614</v>
      </c>
      <c r="AM127" s="394">
        <f>IF(I127&gt;0,#REF!,0)</f>
        <v>0</v>
      </c>
      <c r="AN127" s="394">
        <f t="shared" si="36"/>
        <v>0</v>
      </c>
      <c r="AP127" s="394">
        <f t="shared" si="37"/>
        <v>0</v>
      </c>
    </row>
    <row r="128" spans="4:42" ht="21.75" thickBot="1" x14ac:dyDescent="0.6">
      <c r="D128" s="233" t="s">
        <v>573</v>
      </c>
      <c r="E128" s="583" t="s">
        <v>2277</v>
      </c>
      <c r="F128" s="393">
        <v>753956546.57280374</v>
      </c>
      <c r="G128" s="595"/>
      <c r="H128" s="595"/>
      <c r="I128" s="39">
        <v>0</v>
      </c>
      <c r="J128" s="36">
        <v>0</v>
      </c>
      <c r="K128" s="36">
        <v>0</v>
      </c>
      <c r="L128" s="36">
        <v>0</v>
      </c>
      <c r="M128" s="36">
        <v>0</v>
      </c>
      <c r="N128" s="36">
        <v>0</v>
      </c>
      <c r="O128" s="36">
        <v>0</v>
      </c>
      <c r="P128" s="36">
        <v>0</v>
      </c>
      <c r="Q128" s="36">
        <v>0</v>
      </c>
      <c r="R128" s="36">
        <v>0</v>
      </c>
      <c r="S128" s="253">
        <v>0</v>
      </c>
      <c r="T128" s="254">
        <f t="shared" si="34"/>
        <v>0</v>
      </c>
      <c r="U128" s="259">
        <v>31042999999.999996</v>
      </c>
      <c r="V128" s="254">
        <f t="shared" si="38"/>
        <v>753956546.57280374</v>
      </c>
      <c r="W128" s="34">
        <v>1</v>
      </c>
      <c r="X128" s="33">
        <v>1</v>
      </c>
      <c r="Y128" s="33">
        <v>0.94</v>
      </c>
      <c r="Z128" s="33">
        <v>0.94</v>
      </c>
      <c r="AA128" s="33">
        <f t="shared" si="39"/>
        <v>0.88</v>
      </c>
      <c r="AB128" s="33">
        <f t="shared" si="40"/>
        <v>0.85</v>
      </c>
      <c r="AC128" s="33">
        <f t="shared" si="41"/>
        <v>0.75</v>
      </c>
      <c r="AD128" s="33">
        <f t="shared" si="42"/>
        <v>0.85</v>
      </c>
      <c r="AE128" s="33">
        <f t="shared" si="43"/>
        <v>0.75</v>
      </c>
      <c r="AF128" s="33">
        <f t="shared" si="44"/>
        <v>0.85</v>
      </c>
      <c r="AG128" s="33">
        <f t="shared" si="45"/>
        <v>0.7</v>
      </c>
      <c r="AH128" s="394">
        <f t="shared" si="46"/>
        <v>0</v>
      </c>
      <c r="AI128" s="400">
        <f t="shared" si="47"/>
        <v>753956546.57280374</v>
      </c>
      <c r="AJ128" s="257">
        <v>100</v>
      </c>
      <c r="AK128" s="153">
        <f t="shared" si="35"/>
        <v>753956546.57280385</v>
      </c>
      <c r="AM128" s="394">
        <f>IF(I128&gt;0,#REF!,0)</f>
        <v>0</v>
      </c>
      <c r="AN128" s="394">
        <f t="shared" si="36"/>
        <v>0</v>
      </c>
      <c r="AP128" s="394">
        <f t="shared" si="37"/>
        <v>0</v>
      </c>
    </row>
    <row r="129" spans="4:42" ht="21.75" thickBot="1" x14ac:dyDescent="0.6">
      <c r="D129" s="233" t="s">
        <v>573</v>
      </c>
      <c r="E129" s="583" t="s">
        <v>1292</v>
      </c>
      <c r="F129" s="393">
        <v>18980661806.501717</v>
      </c>
      <c r="G129" s="595"/>
      <c r="H129" s="595"/>
      <c r="I129" s="39">
        <v>0</v>
      </c>
      <c r="J129" s="36">
        <v>0</v>
      </c>
      <c r="K129" s="36">
        <v>0</v>
      </c>
      <c r="L129" s="36">
        <v>0</v>
      </c>
      <c r="M129" s="36">
        <v>0</v>
      </c>
      <c r="N129" s="36">
        <v>0</v>
      </c>
      <c r="O129" s="36">
        <v>0</v>
      </c>
      <c r="P129" s="36">
        <v>0</v>
      </c>
      <c r="Q129" s="36">
        <v>0</v>
      </c>
      <c r="R129" s="36">
        <v>0</v>
      </c>
      <c r="S129" s="253">
        <v>0</v>
      </c>
      <c r="T129" s="254">
        <f t="shared" si="34"/>
        <v>0</v>
      </c>
      <c r="U129" s="259">
        <v>0</v>
      </c>
      <c r="V129" s="254">
        <f t="shared" si="38"/>
        <v>18980661806.501717</v>
      </c>
      <c r="W129" s="34">
        <v>1</v>
      </c>
      <c r="X129" s="33">
        <v>1</v>
      </c>
      <c r="Y129" s="33">
        <v>0.94</v>
      </c>
      <c r="Z129" s="33">
        <v>0.94</v>
      </c>
      <c r="AA129" s="33">
        <f t="shared" si="39"/>
        <v>0.88</v>
      </c>
      <c r="AB129" s="33">
        <f t="shared" si="40"/>
        <v>0.85</v>
      </c>
      <c r="AC129" s="33">
        <f t="shared" si="41"/>
        <v>0.75</v>
      </c>
      <c r="AD129" s="33">
        <f t="shared" si="42"/>
        <v>0.85</v>
      </c>
      <c r="AE129" s="33">
        <f t="shared" si="43"/>
        <v>0.75</v>
      </c>
      <c r="AF129" s="33">
        <f t="shared" si="44"/>
        <v>0.85</v>
      </c>
      <c r="AG129" s="33">
        <f t="shared" si="45"/>
        <v>0.7</v>
      </c>
      <c r="AH129" s="394">
        <f t="shared" si="46"/>
        <v>0</v>
      </c>
      <c r="AI129" s="400">
        <f t="shared" si="47"/>
        <v>18980661806.501717</v>
      </c>
      <c r="AJ129" s="257">
        <v>100</v>
      </c>
      <c r="AK129" s="153">
        <f t="shared" si="35"/>
        <v>18980661806.501717</v>
      </c>
      <c r="AM129" s="394">
        <f>IF(I129&gt;0,#REF!,0)</f>
        <v>0</v>
      </c>
      <c r="AN129" s="394">
        <f t="shared" si="36"/>
        <v>0</v>
      </c>
      <c r="AP129" s="394">
        <f t="shared" si="37"/>
        <v>0</v>
      </c>
    </row>
    <row r="130" spans="4:42" ht="21.75" thickBot="1" x14ac:dyDescent="0.6">
      <c r="D130" s="233" t="s">
        <v>573</v>
      </c>
      <c r="E130" s="583" t="s">
        <v>1292</v>
      </c>
      <c r="F130" s="393">
        <v>31410696977.253822</v>
      </c>
      <c r="G130" s="595"/>
      <c r="H130" s="595"/>
      <c r="I130" s="39">
        <v>0</v>
      </c>
      <c r="J130" s="36">
        <v>0</v>
      </c>
      <c r="K130" s="36">
        <v>0</v>
      </c>
      <c r="L130" s="36">
        <v>0</v>
      </c>
      <c r="M130" s="36">
        <v>0</v>
      </c>
      <c r="N130" s="36">
        <v>0</v>
      </c>
      <c r="O130" s="36">
        <v>0</v>
      </c>
      <c r="P130" s="36">
        <v>0</v>
      </c>
      <c r="Q130" s="36">
        <v>0</v>
      </c>
      <c r="R130" s="36">
        <v>0</v>
      </c>
      <c r="S130" s="253">
        <v>0</v>
      </c>
      <c r="T130" s="254">
        <f t="shared" si="34"/>
        <v>0</v>
      </c>
      <c r="U130" s="259">
        <v>0</v>
      </c>
      <c r="V130" s="254">
        <f t="shared" si="38"/>
        <v>31410696977.253822</v>
      </c>
      <c r="W130" s="34">
        <v>1</v>
      </c>
      <c r="X130" s="33">
        <v>1</v>
      </c>
      <c r="Y130" s="33">
        <v>0.94</v>
      </c>
      <c r="Z130" s="33">
        <v>0.94</v>
      </c>
      <c r="AA130" s="33">
        <f t="shared" si="39"/>
        <v>0.88</v>
      </c>
      <c r="AB130" s="33">
        <f t="shared" si="40"/>
        <v>0.85</v>
      </c>
      <c r="AC130" s="33">
        <f t="shared" si="41"/>
        <v>0.75</v>
      </c>
      <c r="AD130" s="33">
        <f t="shared" si="42"/>
        <v>0.85</v>
      </c>
      <c r="AE130" s="33">
        <f t="shared" si="43"/>
        <v>0.75</v>
      </c>
      <c r="AF130" s="33">
        <f t="shared" si="44"/>
        <v>0.85</v>
      </c>
      <c r="AG130" s="33">
        <f t="shared" si="45"/>
        <v>0.7</v>
      </c>
      <c r="AH130" s="394">
        <f t="shared" si="46"/>
        <v>0</v>
      </c>
      <c r="AI130" s="400">
        <f t="shared" si="47"/>
        <v>31410696977.253822</v>
      </c>
      <c r="AJ130" s="257">
        <v>100</v>
      </c>
      <c r="AK130" s="153">
        <f t="shared" si="35"/>
        <v>31410696977.253822</v>
      </c>
      <c r="AM130" s="394">
        <f>IF(I130&gt;0,#REF!,0)</f>
        <v>0</v>
      </c>
      <c r="AN130" s="394">
        <f t="shared" si="36"/>
        <v>0</v>
      </c>
      <c r="AP130" s="394">
        <f t="shared" si="37"/>
        <v>0</v>
      </c>
    </row>
    <row r="131" spans="4:42" ht="21.75" thickBot="1" x14ac:dyDescent="0.6">
      <c r="D131" s="233" t="s">
        <v>573</v>
      </c>
      <c r="E131" s="583" t="s">
        <v>1292</v>
      </c>
      <c r="F131" s="393">
        <v>38865948906.716644</v>
      </c>
      <c r="G131" s="595"/>
      <c r="H131" s="595"/>
      <c r="I131" s="39">
        <v>0</v>
      </c>
      <c r="J131" s="36">
        <v>0</v>
      </c>
      <c r="K131" s="36">
        <v>0</v>
      </c>
      <c r="L131" s="36">
        <v>0</v>
      </c>
      <c r="M131" s="36">
        <v>0</v>
      </c>
      <c r="N131" s="36">
        <v>0</v>
      </c>
      <c r="O131" s="36">
        <v>0</v>
      </c>
      <c r="P131" s="36">
        <v>0</v>
      </c>
      <c r="Q131" s="36">
        <v>0</v>
      </c>
      <c r="R131" s="36">
        <v>0</v>
      </c>
      <c r="S131" s="253">
        <v>0</v>
      </c>
      <c r="T131" s="254">
        <f t="shared" si="34"/>
        <v>0</v>
      </c>
      <c r="U131" s="259">
        <v>0</v>
      </c>
      <c r="V131" s="254">
        <f t="shared" si="38"/>
        <v>38865948906.716644</v>
      </c>
      <c r="W131" s="34">
        <v>1</v>
      </c>
      <c r="X131" s="33">
        <v>1</v>
      </c>
      <c r="Y131" s="33">
        <v>0.94</v>
      </c>
      <c r="Z131" s="33">
        <v>0.94</v>
      </c>
      <c r="AA131" s="33">
        <f t="shared" si="39"/>
        <v>0.88</v>
      </c>
      <c r="AB131" s="33">
        <f t="shared" si="40"/>
        <v>0.85</v>
      </c>
      <c r="AC131" s="33">
        <f t="shared" si="41"/>
        <v>0.75</v>
      </c>
      <c r="AD131" s="33">
        <f t="shared" si="42"/>
        <v>0.85</v>
      </c>
      <c r="AE131" s="33">
        <f t="shared" si="43"/>
        <v>0.75</v>
      </c>
      <c r="AF131" s="33">
        <f t="shared" si="44"/>
        <v>0.85</v>
      </c>
      <c r="AG131" s="33">
        <f t="shared" si="45"/>
        <v>0.7</v>
      </c>
      <c r="AH131" s="394">
        <f t="shared" si="46"/>
        <v>0</v>
      </c>
      <c r="AI131" s="400">
        <f t="shared" si="47"/>
        <v>38865948906.716644</v>
      </c>
      <c r="AJ131" s="257">
        <v>100</v>
      </c>
      <c r="AK131" s="153">
        <f t="shared" si="35"/>
        <v>38865948906.716644</v>
      </c>
      <c r="AM131" s="394">
        <f>IF(I131&gt;0,#REF!,0)</f>
        <v>0</v>
      </c>
      <c r="AN131" s="394">
        <f t="shared" si="36"/>
        <v>0</v>
      </c>
      <c r="AP131" s="394">
        <f t="shared" si="37"/>
        <v>0</v>
      </c>
    </row>
    <row r="132" spans="4:42" ht="21.75" thickBot="1" x14ac:dyDescent="0.6">
      <c r="D132" s="233" t="s">
        <v>573</v>
      </c>
      <c r="E132" s="583" t="s">
        <v>1292</v>
      </c>
      <c r="F132" s="393">
        <v>17785204801.07983</v>
      </c>
      <c r="G132" s="595"/>
      <c r="H132" s="595"/>
      <c r="I132" s="39">
        <v>0</v>
      </c>
      <c r="J132" s="36">
        <v>0</v>
      </c>
      <c r="K132" s="36">
        <v>0</v>
      </c>
      <c r="L132" s="36">
        <v>0</v>
      </c>
      <c r="M132" s="36">
        <v>0</v>
      </c>
      <c r="N132" s="36">
        <v>0</v>
      </c>
      <c r="O132" s="36">
        <v>0</v>
      </c>
      <c r="P132" s="36">
        <v>0</v>
      </c>
      <c r="Q132" s="36">
        <v>0</v>
      </c>
      <c r="R132" s="36">
        <v>0</v>
      </c>
      <c r="S132" s="253">
        <v>0</v>
      </c>
      <c r="T132" s="254">
        <f t="shared" si="34"/>
        <v>0</v>
      </c>
      <c r="U132" s="259">
        <v>0</v>
      </c>
      <c r="V132" s="254">
        <f t="shared" si="38"/>
        <v>17785204801.07983</v>
      </c>
      <c r="W132" s="34">
        <v>1</v>
      </c>
      <c r="X132" s="33">
        <v>1</v>
      </c>
      <c r="Y132" s="33">
        <v>0.94</v>
      </c>
      <c r="Z132" s="33">
        <v>0.94</v>
      </c>
      <c r="AA132" s="33">
        <f t="shared" si="39"/>
        <v>0.88</v>
      </c>
      <c r="AB132" s="33">
        <f t="shared" si="40"/>
        <v>0.85</v>
      </c>
      <c r="AC132" s="33">
        <f t="shared" si="41"/>
        <v>0.75</v>
      </c>
      <c r="AD132" s="33">
        <f t="shared" si="42"/>
        <v>0.85</v>
      </c>
      <c r="AE132" s="33">
        <f t="shared" si="43"/>
        <v>0.75</v>
      </c>
      <c r="AF132" s="33">
        <f t="shared" si="44"/>
        <v>0.85</v>
      </c>
      <c r="AG132" s="33">
        <f t="shared" si="45"/>
        <v>0.7</v>
      </c>
      <c r="AH132" s="394">
        <f t="shared" si="46"/>
        <v>0</v>
      </c>
      <c r="AI132" s="400">
        <f t="shared" si="47"/>
        <v>17785204801.07983</v>
      </c>
      <c r="AJ132" s="257">
        <v>100</v>
      </c>
      <c r="AK132" s="153">
        <f t="shared" si="35"/>
        <v>17785204801.07983</v>
      </c>
      <c r="AM132" s="394">
        <f>IF(I132&gt;0,#REF!,0)</f>
        <v>0</v>
      </c>
      <c r="AN132" s="394">
        <f t="shared" si="36"/>
        <v>0</v>
      </c>
      <c r="AP132" s="394">
        <f t="shared" si="37"/>
        <v>0</v>
      </c>
    </row>
    <row r="133" spans="4:42" ht="21.75" thickBot="1" x14ac:dyDescent="0.6">
      <c r="D133" s="233" t="s">
        <v>573</v>
      </c>
      <c r="E133" s="578" t="s">
        <v>2278</v>
      </c>
      <c r="F133" s="393">
        <v>6088712957639.5176</v>
      </c>
      <c r="G133" s="595"/>
      <c r="H133" s="595"/>
      <c r="I133" s="39">
        <v>0</v>
      </c>
      <c r="J133" s="36">
        <v>0</v>
      </c>
      <c r="K133" s="36">
        <v>0</v>
      </c>
      <c r="L133" s="36">
        <v>0</v>
      </c>
      <c r="M133" s="36">
        <v>0</v>
      </c>
      <c r="N133" s="36">
        <v>0</v>
      </c>
      <c r="O133" s="36">
        <v>0</v>
      </c>
      <c r="P133" s="36">
        <v>0</v>
      </c>
      <c r="Q133" s="36">
        <v>0</v>
      </c>
      <c r="R133" s="36">
        <v>0</v>
      </c>
      <c r="S133" s="253">
        <v>0</v>
      </c>
      <c r="T133" s="254">
        <f t="shared" si="34"/>
        <v>0</v>
      </c>
      <c r="U133" s="259">
        <v>0</v>
      </c>
      <c r="V133" s="254">
        <f t="shared" si="38"/>
        <v>6088712957639.5176</v>
      </c>
      <c r="W133" s="34">
        <v>1</v>
      </c>
      <c r="X133" s="33">
        <v>1</v>
      </c>
      <c r="Y133" s="33">
        <v>0.94</v>
      </c>
      <c r="Z133" s="33">
        <v>0.94</v>
      </c>
      <c r="AA133" s="33">
        <f t="shared" si="39"/>
        <v>0.88</v>
      </c>
      <c r="AB133" s="33">
        <f t="shared" si="40"/>
        <v>0.85</v>
      </c>
      <c r="AC133" s="33">
        <f t="shared" si="41"/>
        <v>0.75</v>
      </c>
      <c r="AD133" s="33">
        <f t="shared" si="42"/>
        <v>0.85</v>
      </c>
      <c r="AE133" s="33">
        <f t="shared" si="43"/>
        <v>0.75</v>
      </c>
      <c r="AF133" s="33">
        <f t="shared" si="44"/>
        <v>0.85</v>
      </c>
      <c r="AG133" s="33">
        <f t="shared" si="45"/>
        <v>0.7</v>
      </c>
      <c r="AH133" s="394">
        <f t="shared" si="46"/>
        <v>0</v>
      </c>
      <c r="AI133" s="400">
        <f t="shared" si="47"/>
        <v>6088712957639.5176</v>
      </c>
      <c r="AJ133" s="257">
        <v>100</v>
      </c>
      <c r="AK133" s="153">
        <f t="shared" si="35"/>
        <v>6088712957639.5176</v>
      </c>
      <c r="AM133" s="394">
        <f>IF(I133&gt;0,#REF!,0)</f>
        <v>0</v>
      </c>
      <c r="AN133" s="394">
        <f t="shared" si="36"/>
        <v>0</v>
      </c>
      <c r="AP133" s="394">
        <f t="shared" si="37"/>
        <v>0</v>
      </c>
    </row>
    <row r="134" spans="4:42" ht="21.75" thickBot="1" x14ac:dyDescent="0.6">
      <c r="D134" s="233" t="s">
        <v>573</v>
      </c>
      <c r="E134" s="582" t="s">
        <v>2279</v>
      </c>
      <c r="F134" s="393">
        <v>363585693376.59259</v>
      </c>
      <c r="G134" s="595"/>
      <c r="H134" s="595"/>
      <c r="I134" s="39">
        <v>230808375000</v>
      </c>
      <c r="J134" s="36">
        <v>0</v>
      </c>
      <c r="K134" s="36">
        <v>0</v>
      </c>
      <c r="L134" s="36">
        <v>0</v>
      </c>
      <c r="M134" s="36">
        <v>0</v>
      </c>
      <c r="N134" s="36">
        <v>0</v>
      </c>
      <c r="O134" s="36">
        <v>0</v>
      </c>
      <c r="P134" s="36">
        <v>0</v>
      </c>
      <c r="Q134" s="36">
        <v>0</v>
      </c>
      <c r="R134" s="36">
        <v>0</v>
      </c>
      <c r="S134" s="253">
        <v>0</v>
      </c>
      <c r="T134" s="254">
        <f t="shared" si="34"/>
        <v>230808375000</v>
      </c>
      <c r="U134" s="259">
        <v>0</v>
      </c>
      <c r="V134" s="254">
        <f t="shared" si="38"/>
        <v>230808375000</v>
      </c>
      <c r="W134" s="34">
        <v>1</v>
      </c>
      <c r="X134" s="33">
        <v>1</v>
      </c>
      <c r="Y134" s="33">
        <v>0.94</v>
      </c>
      <c r="Z134" s="33">
        <v>0.94</v>
      </c>
      <c r="AA134" s="33">
        <f t="shared" si="39"/>
        <v>0.88</v>
      </c>
      <c r="AB134" s="33">
        <f t="shared" si="40"/>
        <v>0.85</v>
      </c>
      <c r="AC134" s="33">
        <f t="shared" si="41"/>
        <v>0.75</v>
      </c>
      <c r="AD134" s="33">
        <f t="shared" si="42"/>
        <v>0.85</v>
      </c>
      <c r="AE134" s="33">
        <f t="shared" si="43"/>
        <v>0.75</v>
      </c>
      <c r="AF134" s="33">
        <f t="shared" si="44"/>
        <v>0.85</v>
      </c>
      <c r="AG134" s="33">
        <f t="shared" si="45"/>
        <v>0.7</v>
      </c>
      <c r="AH134" s="394">
        <f t="shared" si="46"/>
        <v>230808375000</v>
      </c>
      <c r="AI134" s="400">
        <f t="shared" si="47"/>
        <v>132777318376.59259</v>
      </c>
      <c r="AJ134" s="257">
        <v>100</v>
      </c>
      <c r="AK134" s="153">
        <f t="shared" si="35"/>
        <v>132777318376.59259</v>
      </c>
      <c r="AM134" s="394" t="e">
        <f>IF(I134&gt;0,#REF!,0)</f>
        <v>#REF!</v>
      </c>
      <c r="AN134" s="394">
        <f t="shared" si="36"/>
        <v>230808375000</v>
      </c>
      <c r="AP134" s="394">
        <f t="shared" si="37"/>
        <v>0</v>
      </c>
    </row>
    <row r="135" spans="4:42" ht="21.75" thickBot="1" x14ac:dyDescent="0.6">
      <c r="D135" s="233" t="s">
        <v>573</v>
      </c>
      <c r="E135" s="582" t="s">
        <v>2279</v>
      </c>
      <c r="F135" s="393">
        <v>12077843280.581352</v>
      </c>
      <c r="G135" s="595"/>
      <c r="H135" s="595"/>
      <c r="I135" s="39">
        <v>12077843280.581352</v>
      </c>
      <c r="J135" s="36">
        <v>0</v>
      </c>
      <c r="K135" s="36">
        <v>0</v>
      </c>
      <c r="L135" s="36">
        <v>0</v>
      </c>
      <c r="M135" s="36">
        <v>0</v>
      </c>
      <c r="N135" s="36">
        <v>0</v>
      </c>
      <c r="O135" s="36">
        <v>0</v>
      </c>
      <c r="P135" s="36">
        <v>0</v>
      </c>
      <c r="Q135" s="36">
        <v>0</v>
      </c>
      <c r="R135" s="36">
        <v>0</v>
      </c>
      <c r="S135" s="253">
        <v>0</v>
      </c>
      <c r="T135" s="254">
        <f t="shared" si="34"/>
        <v>12077843280.581352</v>
      </c>
      <c r="U135" s="259">
        <v>497700000000.00006</v>
      </c>
      <c r="V135" s="254">
        <f t="shared" si="38"/>
        <v>12077843280.581352</v>
      </c>
      <c r="W135" s="34">
        <v>1</v>
      </c>
      <c r="X135" s="33">
        <v>1</v>
      </c>
      <c r="Y135" s="33">
        <v>0.94</v>
      </c>
      <c r="Z135" s="33">
        <v>0.94</v>
      </c>
      <c r="AA135" s="33">
        <f t="shared" si="39"/>
        <v>0.88</v>
      </c>
      <c r="AB135" s="33">
        <f t="shared" si="40"/>
        <v>0.85</v>
      </c>
      <c r="AC135" s="33">
        <f t="shared" si="41"/>
        <v>0.75</v>
      </c>
      <c r="AD135" s="33">
        <f t="shared" si="42"/>
        <v>0.85</v>
      </c>
      <c r="AE135" s="33">
        <f t="shared" si="43"/>
        <v>0.75</v>
      </c>
      <c r="AF135" s="33">
        <f t="shared" si="44"/>
        <v>0.85</v>
      </c>
      <c r="AG135" s="33">
        <f t="shared" si="45"/>
        <v>0.7</v>
      </c>
      <c r="AH135" s="394">
        <f t="shared" si="46"/>
        <v>12077843280.581352</v>
      </c>
      <c r="AI135" s="400">
        <f t="shared" si="47"/>
        <v>0</v>
      </c>
      <c r="AJ135" s="257">
        <v>100</v>
      </c>
      <c r="AK135" s="153">
        <f t="shared" si="35"/>
        <v>0</v>
      </c>
      <c r="AM135" s="394" t="e">
        <f>IF(I135&gt;0,#REF!,0)</f>
        <v>#REF!</v>
      </c>
      <c r="AN135" s="394">
        <f t="shared" si="36"/>
        <v>12077843280.581352</v>
      </c>
      <c r="AP135" s="394">
        <f t="shared" si="37"/>
        <v>0</v>
      </c>
    </row>
    <row r="136" spans="4:42" ht="21.75" thickBot="1" x14ac:dyDescent="0.6">
      <c r="D136" s="233" t="s">
        <v>573</v>
      </c>
      <c r="E136" s="582" t="s">
        <v>2279</v>
      </c>
      <c r="F136" s="393">
        <v>757800120.95351565</v>
      </c>
      <c r="G136" s="595"/>
      <c r="H136" s="595"/>
      <c r="I136" s="39">
        <v>757800120.95351565</v>
      </c>
      <c r="J136" s="36">
        <v>0</v>
      </c>
      <c r="K136" s="36">
        <v>0</v>
      </c>
      <c r="L136" s="36">
        <v>0</v>
      </c>
      <c r="M136" s="36">
        <v>0</v>
      </c>
      <c r="N136" s="36">
        <v>0</v>
      </c>
      <c r="O136" s="36">
        <v>0</v>
      </c>
      <c r="P136" s="36">
        <v>0</v>
      </c>
      <c r="Q136" s="36">
        <v>0</v>
      </c>
      <c r="R136" s="36">
        <v>0</v>
      </c>
      <c r="S136" s="253">
        <v>0</v>
      </c>
      <c r="T136" s="254">
        <f t="shared" si="34"/>
        <v>757800120.95351565</v>
      </c>
      <c r="U136" s="259">
        <v>1967280000000</v>
      </c>
      <c r="V136" s="254">
        <f t="shared" si="38"/>
        <v>757800120.95351565</v>
      </c>
      <c r="W136" s="34">
        <v>1</v>
      </c>
      <c r="X136" s="33">
        <v>1</v>
      </c>
      <c r="Y136" s="33">
        <v>0.94</v>
      </c>
      <c r="Z136" s="33">
        <v>0.94</v>
      </c>
      <c r="AA136" s="33">
        <f t="shared" si="39"/>
        <v>0.88</v>
      </c>
      <c r="AB136" s="33">
        <f t="shared" si="40"/>
        <v>0.85</v>
      </c>
      <c r="AC136" s="33">
        <f t="shared" si="41"/>
        <v>0.75</v>
      </c>
      <c r="AD136" s="33">
        <f t="shared" si="42"/>
        <v>0.85</v>
      </c>
      <c r="AE136" s="33">
        <f t="shared" si="43"/>
        <v>0.75</v>
      </c>
      <c r="AF136" s="33">
        <f t="shared" si="44"/>
        <v>0.85</v>
      </c>
      <c r="AG136" s="33">
        <f t="shared" si="45"/>
        <v>0.7</v>
      </c>
      <c r="AH136" s="394">
        <f t="shared" si="46"/>
        <v>757800120.95351565</v>
      </c>
      <c r="AI136" s="400">
        <f t="shared" si="47"/>
        <v>0</v>
      </c>
      <c r="AJ136" s="257">
        <v>100</v>
      </c>
      <c r="AK136" s="153">
        <f t="shared" si="35"/>
        <v>0</v>
      </c>
      <c r="AM136" s="394" t="e">
        <f>IF(I136&gt;0,#REF!,0)</f>
        <v>#REF!</v>
      </c>
      <c r="AN136" s="394">
        <f t="shared" si="36"/>
        <v>757800120.95351565</v>
      </c>
      <c r="AP136" s="394">
        <f t="shared" si="37"/>
        <v>0</v>
      </c>
    </row>
    <row r="137" spans="4:42" ht="21.75" thickBot="1" x14ac:dyDescent="0.6">
      <c r="D137" s="233" t="s">
        <v>573</v>
      </c>
      <c r="E137" s="582" t="s">
        <v>2279</v>
      </c>
      <c r="F137" s="393">
        <v>449155451028.55524</v>
      </c>
      <c r="G137" s="595"/>
      <c r="H137" s="595"/>
      <c r="I137" s="39">
        <v>0</v>
      </c>
      <c r="J137" s="36">
        <v>0</v>
      </c>
      <c r="K137" s="36">
        <v>0</v>
      </c>
      <c r="L137" s="36">
        <v>0</v>
      </c>
      <c r="M137" s="36">
        <v>0</v>
      </c>
      <c r="N137" s="36">
        <v>0</v>
      </c>
      <c r="O137" s="36">
        <v>0</v>
      </c>
      <c r="P137" s="36">
        <v>0</v>
      </c>
      <c r="Q137" s="36">
        <v>0</v>
      </c>
      <c r="R137" s="36">
        <v>0</v>
      </c>
      <c r="S137" s="253">
        <v>0</v>
      </c>
      <c r="T137" s="254">
        <f t="shared" si="34"/>
        <v>0</v>
      </c>
      <c r="U137" s="259">
        <v>3610811316000</v>
      </c>
      <c r="V137" s="254">
        <f t="shared" si="38"/>
        <v>449155451028.55524</v>
      </c>
      <c r="W137" s="34">
        <v>1</v>
      </c>
      <c r="X137" s="33">
        <v>1</v>
      </c>
      <c r="Y137" s="33">
        <v>0.94</v>
      </c>
      <c r="Z137" s="33">
        <v>0.94</v>
      </c>
      <c r="AA137" s="33">
        <f t="shared" si="39"/>
        <v>0.88</v>
      </c>
      <c r="AB137" s="33">
        <f t="shared" si="40"/>
        <v>0.85</v>
      </c>
      <c r="AC137" s="33">
        <f t="shared" si="41"/>
        <v>0.75</v>
      </c>
      <c r="AD137" s="33">
        <f t="shared" si="42"/>
        <v>0.85</v>
      </c>
      <c r="AE137" s="33">
        <f t="shared" si="43"/>
        <v>0.75</v>
      </c>
      <c r="AF137" s="33">
        <f t="shared" si="44"/>
        <v>0.85</v>
      </c>
      <c r="AG137" s="33">
        <f t="shared" si="45"/>
        <v>0.7</v>
      </c>
      <c r="AH137" s="394">
        <f t="shared" si="46"/>
        <v>0</v>
      </c>
      <c r="AI137" s="400">
        <f t="shared" si="47"/>
        <v>449155451028.55524</v>
      </c>
      <c r="AJ137" s="257">
        <v>100</v>
      </c>
      <c r="AK137" s="153">
        <f t="shared" si="35"/>
        <v>449155451028.55524</v>
      </c>
      <c r="AM137" s="394">
        <f>IF(I137&gt;0,#REF!,0)</f>
        <v>0</v>
      </c>
      <c r="AN137" s="394">
        <f t="shared" si="36"/>
        <v>0</v>
      </c>
      <c r="AP137" s="394">
        <f t="shared" si="37"/>
        <v>0</v>
      </c>
    </row>
    <row r="138" spans="4:42" ht="21.75" thickBot="1" x14ac:dyDescent="0.6">
      <c r="D138" s="233" t="s">
        <v>573</v>
      </c>
      <c r="E138" s="582" t="s">
        <v>2279</v>
      </c>
      <c r="F138" s="393">
        <v>1296903353869.103</v>
      </c>
      <c r="G138" s="595"/>
      <c r="H138" s="595"/>
      <c r="I138" s="39">
        <v>595621866000</v>
      </c>
      <c r="J138" s="36">
        <v>0</v>
      </c>
      <c r="K138" s="36">
        <v>0</v>
      </c>
      <c r="L138" s="36">
        <v>0</v>
      </c>
      <c r="M138" s="36">
        <v>0</v>
      </c>
      <c r="N138" s="36">
        <v>0</v>
      </c>
      <c r="O138" s="36">
        <v>0</v>
      </c>
      <c r="P138" s="36">
        <v>0</v>
      </c>
      <c r="Q138" s="36">
        <v>0</v>
      </c>
      <c r="R138" s="36">
        <v>0</v>
      </c>
      <c r="S138" s="253">
        <v>0</v>
      </c>
      <c r="T138" s="254">
        <f t="shared" si="34"/>
        <v>595621866000</v>
      </c>
      <c r="U138" s="259">
        <v>3610811316000.0005</v>
      </c>
      <c r="V138" s="254">
        <f t="shared" si="38"/>
        <v>595621866000</v>
      </c>
      <c r="W138" s="34">
        <v>1</v>
      </c>
      <c r="X138" s="33">
        <v>1</v>
      </c>
      <c r="Y138" s="33">
        <v>0.94</v>
      </c>
      <c r="Z138" s="33">
        <v>0.94</v>
      </c>
      <c r="AA138" s="33">
        <f t="shared" si="39"/>
        <v>0.88</v>
      </c>
      <c r="AB138" s="33">
        <f t="shared" si="40"/>
        <v>0.85</v>
      </c>
      <c r="AC138" s="33">
        <f t="shared" si="41"/>
        <v>0.75</v>
      </c>
      <c r="AD138" s="33">
        <f t="shared" si="42"/>
        <v>0.85</v>
      </c>
      <c r="AE138" s="33">
        <f t="shared" si="43"/>
        <v>0.75</v>
      </c>
      <c r="AF138" s="33">
        <f t="shared" si="44"/>
        <v>0.85</v>
      </c>
      <c r="AG138" s="33">
        <f t="shared" si="45"/>
        <v>0.7</v>
      </c>
      <c r="AH138" s="394">
        <f t="shared" si="46"/>
        <v>595621866000</v>
      </c>
      <c r="AI138" s="400">
        <f t="shared" si="47"/>
        <v>701281487869.10303</v>
      </c>
      <c r="AJ138" s="257">
        <v>100</v>
      </c>
      <c r="AK138" s="153">
        <f t="shared" si="35"/>
        <v>701281487869.10303</v>
      </c>
      <c r="AM138" s="394" t="e">
        <f>IF(I138&gt;0,#REF!,0)</f>
        <v>#REF!</v>
      </c>
      <c r="AN138" s="394">
        <f t="shared" si="36"/>
        <v>595621866000</v>
      </c>
      <c r="AP138" s="394">
        <f t="shared" si="37"/>
        <v>105659621869.10303</v>
      </c>
    </row>
    <row r="139" spans="4:42" ht="21.75" thickBot="1" x14ac:dyDescent="0.6">
      <c r="D139" s="233" t="s">
        <v>573</v>
      </c>
      <c r="E139" s="582" t="s">
        <v>2279</v>
      </c>
      <c r="F139" s="393">
        <v>20973309426.087456</v>
      </c>
      <c r="G139" s="595"/>
      <c r="H139" s="595"/>
      <c r="I139" s="39">
        <v>0</v>
      </c>
      <c r="J139" s="36">
        <v>0</v>
      </c>
      <c r="K139" s="36">
        <v>0</v>
      </c>
      <c r="L139" s="36">
        <v>0</v>
      </c>
      <c r="M139" s="36">
        <v>0</v>
      </c>
      <c r="N139" s="36">
        <v>0</v>
      </c>
      <c r="O139" s="36">
        <v>0</v>
      </c>
      <c r="P139" s="36">
        <v>0</v>
      </c>
      <c r="Q139" s="36">
        <v>0</v>
      </c>
      <c r="R139" s="36">
        <v>0</v>
      </c>
      <c r="S139" s="253">
        <v>0</v>
      </c>
      <c r="T139" s="254">
        <f t="shared" si="34"/>
        <v>0</v>
      </c>
      <c r="U139" s="259">
        <v>683545380000</v>
      </c>
      <c r="V139" s="254">
        <f t="shared" si="38"/>
        <v>20973309426.087456</v>
      </c>
      <c r="W139" s="34">
        <v>1</v>
      </c>
      <c r="X139" s="33">
        <v>1</v>
      </c>
      <c r="Y139" s="33">
        <v>0.94</v>
      </c>
      <c r="Z139" s="33">
        <v>0.94</v>
      </c>
      <c r="AA139" s="33">
        <f t="shared" si="39"/>
        <v>0.88</v>
      </c>
      <c r="AB139" s="33">
        <f t="shared" si="40"/>
        <v>0.85</v>
      </c>
      <c r="AC139" s="33">
        <f t="shared" si="41"/>
        <v>0.75</v>
      </c>
      <c r="AD139" s="33">
        <f t="shared" si="42"/>
        <v>0.85</v>
      </c>
      <c r="AE139" s="33">
        <f t="shared" si="43"/>
        <v>0.75</v>
      </c>
      <c r="AF139" s="33">
        <f t="shared" si="44"/>
        <v>0.85</v>
      </c>
      <c r="AG139" s="33">
        <f t="shared" si="45"/>
        <v>0.7</v>
      </c>
      <c r="AH139" s="394">
        <f t="shared" si="46"/>
        <v>0</v>
      </c>
      <c r="AI139" s="400">
        <f t="shared" si="47"/>
        <v>20973309426.087456</v>
      </c>
      <c r="AJ139" s="257">
        <v>100</v>
      </c>
      <c r="AK139" s="153">
        <f t="shared" si="35"/>
        <v>20973309426.087456</v>
      </c>
      <c r="AM139" s="394">
        <f>IF(I139&gt;0,#REF!,0)</f>
        <v>0</v>
      </c>
      <c r="AN139" s="394">
        <f t="shared" si="36"/>
        <v>0</v>
      </c>
      <c r="AP139" s="394">
        <f t="shared" si="37"/>
        <v>0</v>
      </c>
    </row>
    <row r="140" spans="4:42" ht="21.75" thickBot="1" x14ac:dyDescent="0.6">
      <c r="D140" s="233" t="s">
        <v>573</v>
      </c>
      <c r="E140" s="582" t="s">
        <v>2279</v>
      </c>
      <c r="F140" s="393">
        <v>157305327130.24542</v>
      </c>
      <c r="G140" s="595"/>
      <c r="H140" s="595"/>
      <c r="I140" s="39">
        <v>0</v>
      </c>
      <c r="J140" s="36">
        <v>0</v>
      </c>
      <c r="K140" s="36">
        <v>0</v>
      </c>
      <c r="L140" s="36">
        <v>0</v>
      </c>
      <c r="M140" s="36">
        <v>0</v>
      </c>
      <c r="N140" s="36">
        <v>0</v>
      </c>
      <c r="O140" s="36">
        <v>0</v>
      </c>
      <c r="P140" s="36">
        <v>0</v>
      </c>
      <c r="Q140" s="36">
        <v>0</v>
      </c>
      <c r="R140" s="36">
        <v>0</v>
      </c>
      <c r="S140" s="253">
        <v>0</v>
      </c>
      <c r="T140" s="254">
        <f t="shared" ref="T140:T203" si="48">SUM(I140:S140)</f>
        <v>0</v>
      </c>
      <c r="U140" s="259">
        <v>683545380000</v>
      </c>
      <c r="V140" s="254">
        <f t="shared" si="38"/>
        <v>157305327130.24542</v>
      </c>
      <c r="W140" s="34">
        <v>1</v>
      </c>
      <c r="X140" s="33">
        <v>1</v>
      </c>
      <c r="Y140" s="33">
        <v>0.94</v>
      </c>
      <c r="Z140" s="33">
        <v>0.94</v>
      </c>
      <c r="AA140" s="33">
        <f t="shared" si="39"/>
        <v>0.88</v>
      </c>
      <c r="AB140" s="33">
        <f t="shared" si="40"/>
        <v>0.85</v>
      </c>
      <c r="AC140" s="33">
        <f t="shared" si="41"/>
        <v>0.75</v>
      </c>
      <c r="AD140" s="33">
        <f t="shared" si="42"/>
        <v>0.85</v>
      </c>
      <c r="AE140" s="33">
        <f t="shared" si="43"/>
        <v>0.75</v>
      </c>
      <c r="AF140" s="33">
        <f t="shared" si="44"/>
        <v>0.85</v>
      </c>
      <c r="AG140" s="33">
        <f t="shared" si="45"/>
        <v>0.7</v>
      </c>
      <c r="AH140" s="394">
        <f t="shared" si="46"/>
        <v>0</v>
      </c>
      <c r="AI140" s="400">
        <f t="shared" si="47"/>
        <v>157305327130.24542</v>
      </c>
      <c r="AJ140" s="257">
        <v>100</v>
      </c>
      <c r="AK140" s="153">
        <f t="shared" ref="AK140:AK203" si="49">(AI140*AJ140)/100</f>
        <v>157305327130.24542</v>
      </c>
      <c r="AM140" s="394">
        <f>IF(I140&gt;0,#REF!,0)</f>
        <v>0</v>
      </c>
      <c r="AN140" s="394">
        <f t="shared" ref="AN140:AN203" si="50">I140</f>
        <v>0</v>
      </c>
      <c r="AP140" s="394">
        <f t="shared" ref="AP140:AP203" si="51">IF(AI140&gt;V140,AI140-V140,0)</f>
        <v>0</v>
      </c>
    </row>
    <row r="141" spans="4:42" ht="21.75" thickBot="1" x14ac:dyDescent="0.6">
      <c r="D141" s="233" t="s">
        <v>573</v>
      </c>
      <c r="E141" s="582" t="s">
        <v>2279</v>
      </c>
      <c r="F141" s="393">
        <v>838007184413.05713</v>
      </c>
      <c r="G141" s="595"/>
      <c r="H141" s="595"/>
      <c r="I141" s="39">
        <v>176103878015</v>
      </c>
      <c r="J141" s="36">
        <v>0</v>
      </c>
      <c r="K141" s="36">
        <v>0</v>
      </c>
      <c r="L141" s="36">
        <v>0</v>
      </c>
      <c r="M141" s="36">
        <v>0</v>
      </c>
      <c r="N141" s="36">
        <v>0</v>
      </c>
      <c r="O141" s="36">
        <v>0</v>
      </c>
      <c r="P141" s="36">
        <v>0</v>
      </c>
      <c r="Q141" s="36">
        <v>0</v>
      </c>
      <c r="R141" s="36">
        <v>0</v>
      </c>
      <c r="S141" s="253">
        <v>0</v>
      </c>
      <c r="T141" s="254">
        <f t="shared" si="48"/>
        <v>176103878015</v>
      </c>
      <c r="U141" s="259">
        <v>3610811316000</v>
      </c>
      <c r="V141" s="254">
        <f t="shared" si="38"/>
        <v>176103878015</v>
      </c>
      <c r="W141" s="34">
        <v>1</v>
      </c>
      <c r="X141" s="33">
        <v>1</v>
      </c>
      <c r="Y141" s="33">
        <v>0.94</v>
      </c>
      <c r="Z141" s="33">
        <v>0.94</v>
      </c>
      <c r="AA141" s="33">
        <f t="shared" si="39"/>
        <v>0.88</v>
      </c>
      <c r="AB141" s="33">
        <f t="shared" si="40"/>
        <v>0.85</v>
      </c>
      <c r="AC141" s="33">
        <f t="shared" si="41"/>
        <v>0.75</v>
      </c>
      <c r="AD141" s="33">
        <f t="shared" si="42"/>
        <v>0.85</v>
      </c>
      <c r="AE141" s="33">
        <f t="shared" si="43"/>
        <v>0.75</v>
      </c>
      <c r="AF141" s="33">
        <f t="shared" si="44"/>
        <v>0.85</v>
      </c>
      <c r="AG141" s="33">
        <f t="shared" si="45"/>
        <v>0.7</v>
      </c>
      <c r="AH141" s="394">
        <f t="shared" si="46"/>
        <v>176103878015</v>
      </c>
      <c r="AI141" s="400">
        <f t="shared" si="47"/>
        <v>661903306398.05713</v>
      </c>
      <c r="AJ141" s="257">
        <v>100</v>
      </c>
      <c r="AK141" s="153">
        <f t="shared" si="49"/>
        <v>661903306398.05713</v>
      </c>
      <c r="AM141" s="394" t="e">
        <f>IF(I141&gt;0,#REF!,0)</f>
        <v>#REF!</v>
      </c>
      <c r="AN141" s="394">
        <f t="shared" si="50"/>
        <v>176103878015</v>
      </c>
      <c r="AP141" s="394">
        <f t="shared" si="51"/>
        <v>485799428383.05713</v>
      </c>
    </row>
    <row r="142" spans="4:42" ht="21.75" thickBot="1" x14ac:dyDescent="0.6">
      <c r="D142" s="233" t="s">
        <v>573</v>
      </c>
      <c r="E142" s="582" t="s">
        <v>2279</v>
      </c>
      <c r="F142" s="393">
        <v>2860688943.1911812</v>
      </c>
      <c r="G142" s="595"/>
      <c r="H142" s="595"/>
      <c r="I142" s="39">
        <v>2860688943.1911812</v>
      </c>
      <c r="J142" s="36">
        <v>0</v>
      </c>
      <c r="K142" s="36">
        <v>0</v>
      </c>
      <c r="L142" s="36">
        <v>0</v>
      </c>
      <c r="M142" s="36">
        <v>0</v>
      </c>
      <c r="N142" s="36">
        <v>0</v>
      </c>
      <c r="O142" s="36">
        <v>0</v>
      </c>
      <c r="P142" s="36">
        <v>0</v>
      </c>
      <c r="Q142" s="36">
        <v>0</v>
      </c>
      <c r="R142" s="36">
        <v>0</v>
      </c>
      <c r="S142" s="253">
        <v>0</v>
      </c>
      <c r="T142" s="254">
        <f t="shared" si="48"/>
        <v>2860688943.1911812</v>
      </c>
      <c r="U142" s="259">
        <v>1967280000000</v>
      </c>
      <c r="V142" s="254">
        <f t="shared" si="38"/>
        <v>2860688943.1911812</v>
      </c>
      <c r="W142" s="34">
        <v>1</v>
      </c>
      <c r="X142" s="33">
        <v>1</v>
      </c>
      <c r="Y142" s="33">
        <v>0.94</v>
      </c>
      <c r="Z142" s="33">
        <v>0.94</v>
      </c>
      <c r="AA142" s="33">
        <f t="shared" si="39"/>
        <v>0.88</v>
      </c>
      <c r="AB142" s="33">
        <f t="shared" si="40"/>
        <v>0.85</v>
      </c>
      <c r="AC142" s="33">
        <f t="shared" si="41"/>
        <v>0.75</v>
      </c>
      <c r="AD142" s="33">
        <f t="shared" si="42"/>
        <v>0.85</v>
      </c>
      <c r="AE142" s="33">
        <f t="shared" si="43"/>
        <v>0.75</v>
      </c>
      <c r="AF142" s="33">
        <f t="shared" si="44"/>
        <v>0.85</v>
      </c>
      <c r="AG142" s="33">
        <f t="shared" si="45"/>
        <v>0.7</v>
      </c>
      <c r="AH142" s="394">
        <f t="shared" si="46"/>
        <v>2860688943.1911812</v>
      </c>
      <c r="AI142" s="400">
        <f t="shared" si="47"/>
        <v>0</v>
      </c>
      <c r="AJ142" s="257">
        <v>100</v>
      </c>
      <c r="AK142" s="153">
        <f t="shared" si="49"/>
        <v>0</v>
      </c>
      <c r="AM142" s="394" t="e">
        <f>IF(I142&gt;0,#REF!,0)</f>
        <v>#REF!</v>
      </c>
      <c r="AN142" s="394">
        <f t="shared" si="50"/>
        <v>2860688943.1911812</v>
      </c>
      <c r="AP142" s="394">
        <f t="shared" si="51"/>
        <v>0</v>
      </c>
    </row>
    <row r="143" spans="4:42" ht="21.75" thickBot="1" x14ac:dyDescent="0.6">
      <c r="D143" s="233" t="s">
        <v>573</v>
      </c>
      <c r="E143" s="582" t="s">
        <v>2279</v>
      </c>
      <c r="F143" s="393">
        <v>1398873233.305325</v>
      </c>
      <c r="G143" s="595"/>
      <c r="H143" s="595"/>
      <c r="I143" s="39">
        <v>1398873233.305325</v>
      </c>
      <c r="J143" s="36">
        <v>0</v>
      </c>
      <c r="K143" s="36">
        <v>0</v>
      </c>
      <c r="L143" s="36">
        <v>0</v>
      </c>
      <c r="M143" s="36">
        <v>0</v>
      </c>
      <c r="N143" s="36">
        <v>0</v>
      </c>
      <c r="O143" s="36">
        <v>0</v>
      </c>
      <c r="P143" s="36">
        <v>0</v>
      </c>
      <c r="Q143" s="36">
        <v>0</v>
      </c>
      <c r="R143" s="36">
        <v>0</v>
      </c>
      <c r="S143" s="253">
        <v>0</v>
      </c>
      <c r="T143" s="254">
        <f t="shared" si="48"/>
        <v>1398873233.305325</v>
      </c>
      <c r="U143" s="259">
        <v>1967280000000</v>
      </c>
      <c r="V143" s="254">
        <f t="shared" si="38"/>
        <v>1398873233.305325</v>
      </c>
      <c r="W143" s="34">
        <v>1</v>
      </c>
      <c r="X143" s="33">
        <v>1</v>
      </c>
      <c r="Y143" s="33">
        <v>0.94</v>
      </c>
      <c r="Z143" s="33">
        <v>0.94</v>
      </c>
      <c r="AA143" s="33">
        <f t="shared" si="39"/>
        <v>0.88</v>
      </c>
      <c r="AB143" s="33">
        <f t="shared" si="40"/>
        <v>0.85</v>
      </c>
      <c r="AC143" s="33">
        <f t="shared" si="41"/>
        <v>0.75</v>
      </c>
      <c r="AD143" s="33">
        <f t="shared" si="42"/>
        <v>0.85</v>
      </c>
      <c r="AE143" s="33">
        <f t="shared" si="43"/>
        <v>0.75</v>
      </c>
      <c r="AF143" s="33">
        <f t="shared" si="44"/>
        <v>0.85</v>
      </c>
      <c r="AG143" s="33">
        <f t="shared" si="45"/>
        <v>0.7</v>
      </c>
      <c r="AH143" s="394">
        <f t="shared" si="46"/>
        <v>1398873233.305325</v>
      </c>
      <c r="AI143" s="400">
        <f t="shared" si="47"/>
        <v>0</v>
      </c>
      <c r="AJ143" s="257">
        <v>100</v>
      </c>
      <c r="AK143" s="153">
        <f t="shared" si="49"/>
        <v>0</v>
      </c>
      <c r="AM143" s="394" t="e">
        <f>IF(I143&gt;0,#REF!,0)</f>
        <v>#REF!</v>
      </c>
      <c r="AN143" s="394">
        <f t="shared" si="50"/>
        <v>1398873233.305325</v>
      </c>
      <c r="AP143" s="394">
        <f t="shared" si="51"/>
        <v>0</v>
      </c>
    </row>
    <row r="144" spans="4:42" ht="21.75" thickBot="1" x14ac:dyDescent="0.6">
      <c r="D144" s="233" t="s">
        <v>573</v>
      </c>
      <c r="E144" s="582" t="s">
        <v>2279</v>
      </c>
      <c r="F144" s="393">
        <v>21567577286.752415</v>
      </c>
      <c r="G144" s="595"/>
      <c r="H144" s="595"/>
      <c r="I144" s="39">
        <v>10500000000</v>
      </c>
      <c r="J144" s="36">
        <v>0</v>
      </c>
      <c r="K144" s="36">
        <v>0</v>
      </c>
      <c r="L144" s="36">
        <v>0</v>
      </c>
      <c r="M144" s="36">
        <v>0</v>
      </c>
      <c r="N144" s="36">
        <v>0</v>
      </c>
      <c r="O144" s="36">
        <v>0</v>
      </c>
      <c r="P144" s="36">
        <v>0</v>
      </c>
      <c r="Q144" s="36">
        <v>0</v>
      </c>
      <c r="R144" s="36">
        <v>0</v>
      </c>
      <c r="S144" s="253">
        <v>0</v>
      </c>
      <c r="T144" s="254">
        <f t="shared" si="48"/>
        <v>10500000000</v>
      </c>
      <c r="U144" s="259">
        <v>1967279999999.9998</v>
      </c>
      <c r="V144" s="254">
        <f t="shared" si="38"/>
        <v>10500000000</v>
      </c>
      <c r="W144" s="34">
        <v>1</v>
      </c>
      <c r="X144" s="33">
        <v>1</v>
      </c>
      <c r="Y144" s="33">
        <v>0.94</v>
      </c>
      <c r="Z144" s="33">
        <v>0.94</v>
      </c>
      <c r="AA144" s="33">
        <f t="shared" si="39"/>
        <v>0.88</v>
      </c>
      <c r="AB144" s="33">
        <f t="shared" si="40"/>
        <v>0.85</v>
      </c>
      <c r="AC144" s="33">
        <f t="shared" si="41"/>
        <v>0.75</v>
      </c>
      <c r="AD144" s="33">
        <f t="shared" si="42"/>
        <v>0.85</v>
      </c>
      <c r="AE144" s="33">
        <f t="shared" si="43"/>
        <v>0.75</v>
      </c>
      <c r="AF144" s="33">
        <f t="shared" si="44"/>
        <v>0.85</v>
      </c>
      <c r="AG144" s="33">
        <f t="shared" si="45"/>
        <v>0.7</v>
      </c>
      <c r="AH144" s="394">
        <f t="shared" si="46"/>
        <v>10500000000</v>
      </c>
      <c r="AI144" s="400">
        <f t="shared" si="47"/>
        <v>11067577286.752415</v>
      </c>
      <c r="AJ144" s="257">
        <v>100</v>
      </c>
      <c r="AK144" s="153">
        <f t="shared" si="49"/>
        <v>11067577286.752415</v>
      </c>
      <c r="AM144" s="394" t="e">
        <f>IF(I144&gt;0,#REF!,0)</f>
        <v>#REF!</v>
      </c>
      <c r="AN144" s="394">
        <f t="shared" si="50"/>
        <v>10500000000</v>
      </c>
      <c r="AP144" s="394">
        <f t="shared" si="51"/>
        <v>567577286.7524147</v>
      </c>
    </row>
    <row r="145" spans="4:42" ht="21.75" thickBot="1" x14ac:dyDescent="0.6">
      <c r="D145" s="233" t="s">
        <v>573</v>
      </c>
      <c r="E145" s="582" t="s">
        <v>2279</v>
      </c>
      <c r="F145" s="393">
        <v>14142447065.025757</v>
      </c>
      <c r="G145" s="595"/>
      <c r="H145" s="595"/>
      <c r="I145" s="39">
        <v>10500000000</v>
      </c>
      <c r="J145" s="36">
        <v>0</v>
      </c>
      <c r="K145" s="36">
        <v>0</v>
      </c>
      <c r="L145" s="36">
        <v>0</v>
      </c>
      <c r="M145" s="36">
        <v>0</v>
      </c>
      <c r="N145" s="36">
        <v>0</v>
      </c>
      <c r="O145" s="36">
        <v>0</v>
      </c>
      <c r="P145" s="36">
        <v>0</v>
      </c>
      <c r="Q145" s="36">
        <v>0</v>
      </c>
      <c r="R145" s="36">
        <v>0</v>
      </c>
      <c r="S145" s="253">
        <v>0</v>
      </c>
      <c r="T145" s="254">
        <f t="shared" si="48"/>
        <v>10500000000</v>
      </c>
      <c r="U145" s="259">
        <v>3610811315999.9995</v>
      </c>
      <c r="V145" s="254">
        <f t="shared" si="38"/>
        <v>10500000000</v>
      </c>
      <c r="W145" s="34">
        <v>1</v>
      </c>
      <c r="X145" s="33">
        <v>1</v>
      </c>
      <c r="Y145" s="33">
        <v>0.94</v>
      </c>
      <c r="Z145" s="33">
        <v>0.94</v>
      </c>
      <c r="AA145" s="33">
        <f t="shared" si="39"/>
        <v>0.88</v>
      </c>
      <c r="AB145" s="33">
        <f t="shared" si="40"/>
        <v>0.85</v>
      </c>
      <c r="AC145" s="33">
        <f t="shared" si="41"/>
        <v>0.75</v>
      </c>
      <c r="AD145" s="33">
        <f t="shared" si="42"/>
        <v>0.85</v>
      </c>
      <c r="AE145" s="33">
        <f t="shared" si="43"/>
        <v>0.75</v>
      </c>
      <c r="AF145" s="33">
        <f t="shared" si="44"/>
        <v>0.85</v>
      </c>
      <c r="AG145" s="33">
        <f t="shared" si="45"/>
        <v>0.7</v>
      </c>
      <c r="AH145" s="394">
        <f t="shared" si="46"/>
        <v>10500000000</v>
      </c>
      <c r="AI145" s="400">
        <f t="shared" si="47"/>
        <v>3642447065.0257568</v>
      </c>
      <c r="AJ145" s="257">
        <v>100</v>
      </c>
      <c r="AK145" s="153">
        <f t="shared" si="49"/>
        <v>3642447065.0257568</v>
      </c>
      <c r="AM145" s="394" t="e">
        <f>IF(I145&gt;0,#REF!,0)</f>
        <v>#REF!</v>
      </c>
      <c r="AN145" s="394">
        <f t="shared" si="50"/>
        <v>10500000000</v>
      </c>
      <c r="AP145" s="394">
        <f t="shared" si="51"/>
        <v>0</v>
      </c>
    </row>
    <row r="146" spans="4:42" ht="21.75" thickBot="1" x14ac:dyDescent="0.6">
      <c r="D146" s="233" t="s">
        <v>573</v>
      </c>
      <c r="E146" s="582" t="s">
        <v>2279</v>
      </c>
      <c r="F146" s="393">
        <v>6832608484.4431648</v>
      </c>
      <c r="G146" s="595"/>
      <c r="H146" s="595"/>
      <c r="I146" s="39">
        <v>6832608484.4431648</v>
      </c>
      <c r="J146" s="36">
        <v>0</v>
      </c>
      <c r="K146" s="36">
        <v>0</v>
      </c>
      <c r="L146" s="36">
        <v>0</v>
      </c>
      <c r="M146" s="36">
        <v>0</v>
      </c>
      <c r="N146" s="36">
        <v>0</v>
      </c>
      <c r="O146" s="36">
        <v>0</v>
      </c>
      <c r="P146" s="36">
        <v>0</v>
      </c>
      <c r="Q146" s="36">
        <v>0</v>
      </c>
      <c r="R146" s="36">
        <v>0</v>
      </c>
      <c r="S146" s="253">
        <v>0</v>
      </c>
      <c r="T146" s="254">
        <f t="shared" si="48"/>
        <v>6832608484.4431648</v>
      </c>
      <c r="U146" s="259">
        <v>683545380000</v>
      </c>
      <c r="V146" s="254">
        <f t="shared" ref="V146:V209" si="52">IF((OR(T146&gt;F146,T146=0)),F146,T146)</f>
        <v>6832608484.4431648</v>
      </c>
      <c r="W146" s="34">
        <v>1</v>
      </c>
      <c r="X146" s="33">
        <v>1</v>
      </c>
      <c r="Y146" s="33">
        <v>0.94</v>
      </c>
      <c r="Z146" s="33">
        <v>0.94</v>
      </c>
      <c r="AA146" s="33">
        <f t="shared" ref="AA146:AA209" si="53">1-0.12</f>
        <v>0.88</v>
      </c>
      <c r="AB146" s="33">
        <f t="shared" ref="AB146:AB209" si="54">1-0.15</f>
        <v>0.85</v>
      </c>
      <c r="AC146" s="33">
        <f t="shared" ref="AC146:AC209" si="55">1-0.25</f>
        <v>0.75</v>
      </c>
      <c r="AD146" s="33">
        <f t="shared" ref="AD146:AD209" si="56">1-0.15</f>
        <v>0.85</v>
      </c>
      <c r="AE146" s="33">
        <f t="shared" ref="AE146:AE209" si="57">1-0.25</f>
        <v>0.75</v>
      </c>
      <c r="AF146" s="33">
        <f t="shared" ref="AF146:AF209" si="58">1-0.15</f>
        <v>0.85</v>
      </c>
      <c r="AG146" s="33">
        <f t="shared" ref="AG146:AG209" si="59">1-0.3</f>
        <v>0.7</v>
      </c>
      <c r="AH146" s="394">
        <f t="shared" ref="AH146:AH209" si="60">(I146*W146)+(J146*X146)+(K146*Y146)+(L146*Z146)+(M146*AA146)+(N146*AB146)+(O146*AC146)+(P146*AD146)+(Q146*AE146)+(R146*AF146)+(S146*AG146)</f>
        <v>6832608484.4431648</v>
      </c>
      <c r="AI146" s="400">
        <f t="shared" ref="AI146:AI209" si="61">IF(F146&gt;AH146,F146-AH146,0)</f>
        <v>0</v>
      </c>
      <c r="AJ146" s="257">
        <v>100</v>
      </c>
      <c r="AK146" s="153">
        <f t="shared" si="49"/>
        <v>0</v>
      </c>
      <c r="AM146" s="394" t="e">
        <f>IF(I146&gt;0,#REF!,0)</f>
        <v>#REF!</v>
      </c>
      <c r="AN146" s="394">
        <f t="shared" si="50"/>
        <v>6832608484.4431648</v>
      </c>
      <c r="AP146" s="394">
        <f t="shared" si="51"/>
        <v>0</v>
      </c>
    </row>
    <row r="147" spans="4:42" ht="21.75" thickBot="1" x14ac:dyDescent="0.6">
      <c r="D147" s="233" t="s">
        <v>573</v>
      </c>
      <c r="E147" s="582" t="s">
        <v>2279</v>
      </c>
      <c r="F147" s="393">
        <v>14433022720.294716</v>
      </c>
      <c r="G147" s="595"/>
      <c r="H147" s="595"/>
      <c r="I147" s="39">
        <v>14433022720.294716</v>
      </c>
      <c r="J147" s="36">
        <v>0</v>
      </c>
      <c r="K147" s="36">
        <v>0</v>
      </c>
      <c r="L147" s="36">
        <v>0</v>
      </c>
      <c r="M147" s="36">
        <v>0</v>
      </c>
      <c r="N147" s="36">
        <v>0</v>
      </c>
      <c r="O147" s="36">
        <v>0</v>
      </c>
      <c r="P147" s="36">
        <v>0</v>
      </c>
      <c r="Q147" s="36">
        <v>0</v>
      </c>
      <c r="R147" s="36">
        <v>0</v>
      </c>
      <c r="S147" s="253">
        <v>0</v>
      </c>
      <c r="T147" s="254">
        <f t="shared" si="48"/>
        <v>14433022720.294716</v>
      </c>
      <c r="U147" s="259">
        <v>3610811316000</v>
      </c>
      <c r="V147" s="254">
        <f t="shared" si="52"/>
        <v>14433022720.294716</v>
      </c>
      <c r="W147" s="34">
        <v>1</v>
      </c>
      <c r="X147" s="33">
        <v>1</v>
      </c>
      <c r="Y147" s="33">
        <v>0.94</v>
      </c>
      <c r="Z147" s="33">
        <v>0.94</v>
      </c>
      <c r="AA147" s="33">
        <f t="shared" si="53"/>
        <v>0.88</v>
      </c>
      <c r="AB147" s="33">
        <f t="shared" si="54"/>
        <v>0.85</v>
      </c>
      <c r="AC147" s="33">
        <f t="shared" si="55"/>
        <v>0.75</v>
      </c>
      <c r="AD147" s="33">
        <f t="shared" si="56"/>
        <v>0.85</v>
      </c>
      <c r="AE147" s="33">
        <f t="shared" si="57"/>
        <v>0.75</v>
      </c>
      <c r="AF147" s="33">
        <f t="shared" si="58"/>
        <v>0.85</v>
      </c>
      <c r="AG147" s="33">
        <f t="shared" si="59"/>
        <v>0.7</v>
      </c>
      <c r="AH147" s="394">
        <f t="shared" si="60"/>
        <v>14433022720.294716</v>
      </c>
      <c r="AI147" s="400">
        <f t="shared" si="61"/>
        <v>0</v>
      </c>
      <c r="AJ147" s="257">
        <v>100</v>
      </c>
      <c r="AK147" s="153">
        <f t="shared" si="49"/>
        <v>0</v>
      </c>
      <c r="AM147" s="394" t="e">
        <f>IF(I147&gt;0,#REF!,0)</f>
        <v>#REF!</v>
      </c>
      <c r="AN147" s="394">
        <f t="shared" si="50"/>
        <v>14433022720.294716</v>
      </c>
      <c r="AP147" s="394">
        <f t="shared" si="51"/>
        <v>0</v>
      </c>
    </row>
    <row r="148" spans="4:42" ht="21.75" thickBot="1" x14ac:dyDescent="0.6">
      <c r="D148" s="233" t="s">
        <v>573</v>
      </c>
      <c r="E148" s="582" t="s">
        <v>2279</v>
      </c>
      <c r="F148" s="393">
        <v>6767643490.8431005</v>
      </c>
      <c r="G148" s="595"/>
      <c r="H148" s="595"/>
      <c r="I148" s="39">
        <v>6767643490.8431005</v>
      </c>
      <c r="J148" s="36">
        <v>0</v>
      </c>
      <c r="K148" s="36">
        <v>0</v>
      </c>
      <c r="L148" s="36">
        <v>0</v>
      </c>
      <c r="M148" s="36">
        <v>0</v>
      </c>
      <c r="N148" s="36">
        <v>0</v>
      </c>
      <c r="O148" s="36">
        <v>0</v>
      </c>
      <c r="P148" s="36">
        <v>0</v>
      </c>
      <c r="Q148" s="36">
        <v>0</v>
      </c>
      <c r="R148" s="36">
        <v>0</v>
      </c>
      <c r="S148" s="253">
        <v>0</v>
      </c>
      <c r="T148" s="254">
        <f t="shared" si="48"/>
        <v>6767643490.8431005</v>
      </c>
      <c r="U148" s="259">
        <v>683545380000</v>
      </c>
      <c r="V148" s="254">
        <f t="shared" si="52"/>
        <v>6767643490.8431005</v>
      </c>
      <c r="W148" s="34">
        <v>1</v>
      </c>
      <c r="X148" s="33">
        <v>1</v>
      </c>
      <c r="Y148" s="33">
        <v>0.94</v>
      </c>
      <c r="Z148" s="33">
        <v>0.94</v>
      </c>
      <c r="AA148" s="33">
        <f t="shared" si="53"/>
        <v>0.88</v>
      </c>
      <c r="AB148" s="33">
        <f t="shared" si="54"/>
        <v>0.85</v>
      </c>
      <c r="AC148" s="33">
        <f t="shared" si="55"/>
        <v>0.75</v>
      </c>
      <c r="AD148" s="33">
        <f t="shared" si="56"/>
        <v>0.85</v>
      </c>
      <c r="AE148" s="33">
        <f t="shared" si="57"/>
        <v>0.75</v>
      </c>
      <c r="AF148" s="33">
        <f t="shared" si="58"/>
        <v>0.85</v>
      </c>
      <c r="AG148" s="33">
        <f t="shared" si="59"/>
        <v>0.7</v>
      </c>
      <c r="AH148" s="394">
        <f t="shared" si="60"/>
        <v>6767643490.8431005</v>
      </c>
      <c r="AI148" s="400">
        <f t="shared" si="61"/>
        <v>0</v>
      </c>
      <c r="AJ148" s="257">
        <v>100</v>
      </c>
      <c r="AK148" s="153">
        <f t="shared" si="49"/>
        <v>0</v>
      </c>
      <c r="AM148" s="394" t="e">
        <f>IF(I148&gt;0,#REF!,0)</f>
        <v>#REF!</v>
      </c>
      <c r="AN148" s="394">
        <f t="shared" si="50"/>
        <v>6767643490.8431005</v>
      </c>
      <c r="AP148" s="394">
        <f t="shared" si="51"/>
        <v>0</v>
      </c>
    </row>
    <row r="149" spans="4:42" ht="21.75" thickBot="1" x14ac:dyDescent="0.6">
      <c r="D149" s="233" t="s">
        <v>573</v>
      </c>
      <c r="E149" s="582" t="s">
        <v>2279</v>
      </c>
      <c r="F149" s="393">
        <v>105918415927.80141</v>
      </c>
      <c r="G149" s="595"/>
      <c r="H149" s="595"/>
      <c r="I149" s="39">
        <v>17970596824</v>
      </c>
      <c r="J149" s="36">
        <v>0</v>
      </c>
      <c r="K149" s="36">
        <v>0</v>
      </c>
      <c r="L149" s="36">
        <v>0</v>
      </c>
      <c r="M149" s="36">
        <v>0</v>
      </c>
      <c r="N149" s="36">
        <v>0</v>
      </c>
      <c r="O149" s="36">
        <v>0</v>
      </c>
      <c r="P149" s="36">
        <v>0</v>
      </c>
      <c r="Q149" s="36">
        <v>0</v>
      </c>
      <c r="R149" s="36">
        <v>0</v>
      </c>
      <c r="S149" s="253">
        <v>0</v>
      </c>
      <c r="T149" s="254">
        <f t="shared" si="48"/>
        <v>17970596824</v>
      </c>
      <c r="U149" s="259">
        <v>0</v>
      </c>
      <c r="V149" s="254">
        <f t="shared" si="52"/>
        <v>17970596824</v>
      </c>
      <c r="W149" s="34">
        <v>1</v>
      </c>
      <c r="X149" s="33">
        <v>1</v>
      </c>
      <c r="Y149" s="33">
        <v>0.94</v>
      </c>
      <c r="Z149" s="33">
        <v>0.94</v>
      </c>
      <c r="AA149" s="33">
        <f t="shared" si="53"/>
        <v>0.88</v>
      </c>
      <c r="AB149" s="33">
        <f t="shared" si="54"/>
        <v>0.85</v>
      </c>
      <c r="AC149" s="33">
        <f t="shared" si="55"/>
        <v>0.75</v>
      </c>
      <c r="AD149" s="33">
        <f t="shared" si="56"/>
        <v>0.85</v>
      </c>
      <c r="AE149" s="33">
        <f t="shared" si="57"/>
        <v>0.75</v>
      </c>
      <c r="AF149" s="33">
        <f t="shared" si="58"/>
        <v>0.85</v>
      </c>
      <c r="AG149" s="33">
        <f t="shared" si="59"/>
        <v>0.7</v>
      </c>
      <c r="AH149" s="394">
        <f t="shared" si="60"/>
        <v>17970596824</v>
      </c>
      <c r="AI149" s="400">
        <f t="shared" si="61"/>
        <v>87947819103.801407</v>
      </c>
      <c r="AJ149" s="257">
        <v>100</v>
      </c>
      <c r="AK149" s="153">
        <f t="shared" si="49"/>
        <v>87947819103.801407</v>
      </c>
      <c r="AM149" s="394" t="e">
        <f>IF(I149&gt;0,#REF!,0)</f>
        <v>#REF!</v>
      </c>
      <c r="AN149" s="394">
        <f t="shared" si="50"/>
        <v>17970596824</v>
      </c>
      <c r="AP149" s="394">
        <f t="shared" si="51"/>
        <v>69977222279.801407</v>
      </c>
    </row>
    <row r="150" spans="4:42" ht="21.75" thickBot="1" x14ac:dyDescent="0.6">
      <c r="D150" s="233" t="s">
        <v>573</v>
      </c>
      <c r="E150" s="582" t="s">
        <v>2279</v>
      </c>
      <c r="F150" s="393">
        <v>605552004.77705598</v>
      </c>
      <c r="G150" s="595"/>
      <c r="H150" s="595"/>
      <c r="I150" s="39">
        <v>605552004.77705598</v>
      </c>
      <c r="J150" s="36">
        <v>0</v>
      </c>
      <c r="K150" s="36">
        <v>0</v>
      </c>
      <c r="L150" s="36">
        <v>0</v>
      </c>
      <c r="M150" s="36">
        <v>0</v>
      </c>
      <c r="N150" s="36">
        <v>0</v>
      </c>
      <c r="O150" s="36">
        <v>0</v>
      </c>
      <c r="P150" s="36">
        <v>0</v>
      </c>
      <c r="Q150" s="36">
        <v>0</v>
      </c>
      <c r="R150" s="36">
        <v>0</v>
      </c>
      <c r="S150" s="253">
        <v>0</v>
      </c>
      <c r="T150" s="254">
        <f t="shared" si="48"/>
        <v>605552004.77705598</v>
      </c>
      <c r="U150" s="259">
        <v>1967280000000</v>
      </c>
      <c r="V150" s="254">
        <f t="shared" si="52"/>
        <v>605552004.77705598</v>
      </c>
      <c r="W150" s="34">
        <v>1</v>
      </c>
      <c r="X150" s="33">
        <v>1</v>
      </c>
      <c r="Y150" s="33">
        <v>0.94</v>
      </c>
      <c r="Z150" s="33">
        <v>0.94</v>
      </c>
      <c r="AA150" s="33">
        <f t="shared" si="53"/>
        <v>0.88</v>
      </c>
      <c r="AB150" s="33">
        <f t="shared" si="54"/>
        <v>0.85</v>
      </c>
      <c r="AC150" s="33">
        <f t="shared" si="55"/>
        <v>0.75</v>
      </c>
      <c r="AD150" s="33">
        <f t="shared" si="56"/>
        <v>0.85</v>
      </c>
      <c r="AE150" s="33">
        <f t="shared" si="57"/>
        <v>0.75</v>
      </c>
      <c r="AF150" s="33">
        <f t="shared" si="58"/>
        <v>0.85</v>
      </c>
      <c r="AG150" s="33">
        <f t="shared" si="59"/>
        <v>0.7</v>
      </c>
      <c r="AH150" s="394">
        <f t="shared" si="60"/>
        <v>605552004.77705598</v>
      </c>
      <c r="AI150" s="400">
        <f t="shared" si="61"/>
        <v>0</v>
      </c>
      <c r="AJ150" s="257">
        <v>100</v>
      </c>
      <c r="AK150" s="153">
        <f t="shared" si="49"/>
        <v>0</v>
      </c>
      <c r="AM150" s="394" t="e">
        <f>IF(I150&gt;0,#REF!,0)</f>
        <v>#REF!</v>
      </c>
      <c r="AN150" s="394">
        <f t="shared" si="50"/>
        <v>605552004.77705598</v>
      </c>
      <c r="AP150" s="394">
        <f t="shared" si="51"/>
        <v>0</v>
      </c>
    </row>
    <row r="151" spans="4:42" ht="21.75" thickBot="1" x14ac:dyDescent="0.6">
      <c r="D151" s="233" t="s">
        <v>573</v>
      </c>
      <c r="E151" s="582" t="s">
        <v>2279</v>
      </c>
      <c r="F151" s="393">
        <v>15173281636.911053</v>
      </c>
      <c r="G151" s="595"/>
      <c r="H151" s="595"/>
      <c r="I151" s="39">
        <v>15173281636.911051</v>
      </c>
      <c r="J151" s="36">
        <v>0</v>
      </c>
      <c r="K151" s="36">
        <v>0</v>
      </c>
      <c r="L151" s="36">
        <v>0</v>
      </c>
      <c r="M151" s="36">
        <v>0</v>
      </c>
      <c r="N151" s="36">
        <v>0</v>
      </c>
      <c r="O151" s="36">
        <v>0</v>
      </c>
      <c r="P151" s="36">
        <v>0</v>
      </c>
      <c r="Q151" s="36">
        <v>0</v>
      </c>
      <c r="R151" s="36">
        <v>0</v>
      </c>
      <c r="S151" s="253">
        <v>0</v>
      </c>
      <c r="T151" s="254">
        <f t="shared" si="48"/>
        <v>15173281636.911051</v>
      </c>
      <c r="U151" s="259">
        <v>3610811316000</v>
      </c>
      <c r="V151" s="254">
        <f t="shared" si="52"/>
        <v>15173281636.911051</v>
      </c>
      <c r="W151" s="34">
        <v>1</v>
      </c>
      <c r="X151" s="33">
        <v>1</v>
      </c>
      <c r="Y151" s="33">
        <v>0.94</v>
      </c>
      <c r="Z151" s="33">
        <v>0.94</v>
      </c>
      <c r="AA151" s="33">
        <f t="shared" si="53"/>
        <v>0.88</v>
      </c>
      <c r="AB151" s="33">
        <f t="shared" si="54"/>
        <v>0.85</v>
      </c>
      <c r="AC151" s="33">
        <f t="shared" si="55"/>
        <v>0.75</v>
      </c>
      <c r="AD151" s="33">
        <f t="shared" si="56"/>
        <v>0.85</v>
      </c>
      <c r="AE151" s="33">
        <f t="shared" si="57"/>
        <v>0.75</v>
      </c>
      <c r="AF151" s="33">
        <f t="shared" si="58"/>
        <v>0.85</v>
      </c>
      <c r="AG151" s="33">
        <f t="shared" si="59"/>
        <v>0.7</v>
      </c>
      <c r="AH151" s="394">
        <f t="shared" si="60"/>
        <v>15173281636.911051</v>
      </c>
      <c r="AI151" s="400">
        <f t="shared" si="61"/>
        <v>0</v>
      </c>
      <c r="AJ151" s="257">
        <v>100</v>
      </c>
      <c r="AK151" s="153">
        <f t="shared" si="49"/>
        <v>0</v>
      </c>
      <c r="AM151" s="394" t="e">
        <f>IF(I151&gt;0,#REF!,0)</f>
        <v>#REF!</v>
      </c>
      <c r="AN151" s="394">
        <f t="shared" si="50"/>
        <v>15173281636.911051</v>
      </c>
      <c r="AP151" s="394">
        <f t="shared" si="51"/>
        <v>0</v>
      </c>
    </row>
    <row r="152" spans="4:42" ht="21.75" thickBot="1" x14ac:dyDescent="0.6">
      <c r="D152" s="233" t="s">
        <v>573</v>
      </c>
      <c r="E152" s="582" t="s">
        <v>2279</v>
      </c>
      <c r="F152" s="393">
        <v>3546069789.9962564</v>
      </c>
      <c r="G152" s="595"/>
      <c r="H152" s="595"/>
      <c r="I152" s="39">
        <v>3546069789.9962564</v>
      </c>
      <c r="J152" s="36">
        <v>0</v>
      </c>
      <c r="K152" s="36">
        <v>0</v>
      </c>
      <c r="L152" s="36">
        <v>0</v>
      </c>
      <c r="M152" s="36">
        <v>0</v>
      </c>
      <c r="N152" s="36">
        <v>0</v>
      </c>
      <c r="O152" s="36">
        <v>0</v>
      </c>
      <c r="P152" s="36">
        <v>0</v>
      </c>
      <c r="Q152" s="36">
        <v>0</v>
      </c>
      <c r="R152" s="36">
        <v>0</v>
      </c>
      <c r="S152" s="253">
        <v>0</v>
      </c>
      <c r="T152" s="254">
        <f t="shared" si="48"/>
        <v>3546069789.9962564</v>
      </c>
      <c r="U152" s="259">
        <v>1967280000000</v>
      </c>
      <c r="V152" s="254">
        <f t="shared" si="52"/>
        <v>3546069789.9962564</v>
      </c>
      <c r="W152" s="34">
        <v>1</v>
      </c>
      <c r="X152" s="33">
        <v>1</v>
      </c>
      <c r="Y152" s="33">
        <v>0.94</v>
      </c>
      <c r="Z152" s="33">
        <v>0.94</v>
      </c>
      <c r="AA152" s="33">
        <f t="shared" si="53"/>
        <v>0.88</v>
      </c>
      <c r="AB152" s="33">
        <f t="shared" si="54"/>
        <v>0.85</v>
      </c>
      <c r="AC152" s="33">
        <f t="shared" si="55"/>
        <v>0.75</v>
      </c>
      <c r="AD152" s="33">
        <f t="shared" si="56"/>
        <v>0.85</v>
      </c>
      <c r="AE152" s="33">
        <f t="shared" si="57"/>
        <v>0.75</v>
      </c>
      <c r="AF152" s="33">
        <f t="shared" si="58"/>
        <v>0.85</v>
      </c>
      <c r="AG152" s="33">
        <f t="shared" si="59"/>
        <v>0.7</v>
      </c>
      <c r="AH152" s="394">
        <f t="shared" si="60"/>
        <v>3546069789.9962564</v>
      </c>
      <c r="AI152" s="400">
        <f t="shared" si="61"/>
        <v>0</v>
      </c>
      <c r="AJ152" s="257">
        <v>100</v>
      </c>
      <c r="AK152" s="153">
        <f t="shared" si="49"/>
        <v>0</v>
      </c>
      <c r="AM152" s="394" t="e">
        <f>IF(I152&gt;0,#REF!,0)</f>
        <v>#REF!</v>
      </c>
      <c r="AN152" s="394">
        <f t="shared" si="50"/>
        <v>3546069789.9962564</v>
      </c>
      <c r="AP152" s="394">
        <f t="shared" si="51"/>
        <v>0</v>
      </c>
    </row>
    <row r="153" spans="4:42" ht="21.75" thickBot="1" x14ac:dyDescent="0.6">
      <c r="D153" s="233" t="s">
        <v>573</v>
      </c>
      <c r="E153" s="582" t="s">
        <v>2279</v>
      </c>
      <c r="F153" s="393">
        <v>1103138831.2792037</v>
      </c>
      <c r="G153" s="595"/>
      <c r="H153" s="595"/>
      <c r="I153" s="39">
        <v>1103138831.2792037</v>
      </c>
      <c r="J153" s="36">
        <v>0</v>
      </c>
      <c r="K153" s="36">
        <v>0</v>
      </c>
      <c r="L153" s="36">
        <v>0</v>
      </c>
      <c r="M153" s="36">
        <v>0</v>
      </c>
      <c r="N153" s="36">
        <v>0</v>
      </c>
      <c r="O153" s="36">
        <v>0</v>
      </c>
      <c r="P153" s="36">
        <v>0</v>
      </c>
      <c r="Q153" s="36">
        <v>0</v>
      </c>
      <c r="R153" s="36">
        <v>0</v>
      </c>
      <c r="S153" s="253">
        <v>0</v>
      </c>
      <c r="T153" s="254">
        <f t="shared" si="48"/>
        <v>1103138831.2792037</v>
      </c>
      <c r="U153" s="259">
        <v>3610811316000</v>
      </c>
      <c r="V153" s="254">
        <f t="shared" si="52"/>
        <v>1103138831.2792037</v>
      </c>
      <c r="W153" s="34">
        <v>1</v>
      </c>
      <c r="X153" s="33">
        <v>1</v>
      </c>
      <c r="Y153" s="33">
        <v>0.94</v>
      </c>
      <c r="Z153" s="33">
        <v>0.94</v>
      </c>
      <c r="AA153" s="33">
        <f t="shared" si="53"/>
        <v>0.88</v>
      </c>
      <c r="AB153" s="33">
        <f t="shared" si="54"/>
        <v>0.85</v>
      </c>
      <c r="AC153" s="33">
        <f t="shared" si="55"/>
        <v>0.75</v>
      </c>
      <c r="AD153" s="33">
        <f t="shared" si="56"/>
        <v>0.85</v>
      </c>
      <c r="AE153" s="33">
        <f t="shared" si="57"/>
        <v>0.75</v>
      </c>
      <c r="AF153" s="33">
        <f t="shared" si="58"/>
        <v>0.85</v>
      </c>
      <c r="AG153" s="33">
        <f t="shared" si="59"/>
        <v>0.7</v>
      </c>
      <c r="AH153" s="394">
        <f t="shared" si="60"/>
        <v>1103138831.2792037</v>
      </c>
      <c r="AI153" s="400">
        <f t="shared" si="61"/>
        <v>0</v>
      </c>
      <c r="AJ153" s="257">
        <v>100</v>
      </c>
      <c r="AK153" s="153">
        <f t="shared" si="49"/>
        <v>0</v>
      </c>
      <c r="AM153" s="394" t="e">
        <f>IF(I153&gt;0,#REF!,0)</f>
        <v>#REF!</v>
      </c>
      <c r="AN153" s="394">
        <f t="shared" si="50"/>
        <v>1103138831.2792037</v>
      </c>
      <c r="AP153" s="394">
        <f t="shared" si="51"/>
        <v>0</v>
      </c>
    </row>
    <row r="154" spans="4:42" ht="21.75" thickBot="1" x14ac:dyDescent="0.6">
      <c r="D154" s="233" t="s">
        <v>573</v>
      </c>
      <c r="E154" s="582" t="s">
        <v>2279</v>
      </c>
      <c r="F154" s="393">
        <v>3375154013.4074268</v>
      </c>
      <c r="G154" s="595"/>
      <c r="H154" s="595"/>
      <c r="I154" s="39">
        <v>3375154013.4074268</v>
      </c>
      <c r="J154" s="36">
        <v>0</v>
      </c>
      <c r="K154" s="36">
        <v>0</v>
      </c>
      <c r="L154" s="36">
        <v>0</v>
      </c>
      <c r="M154" s="36">
        <v>0</v>
      </c>
      <c r="N154" s="36">
        <v>0</v>
      </c>
      <c r="O154" s="36">
        <v>0</v>
      </c>
      <c r="P154" s="36">
        <v>0</v>
      </c>
      <c r="Q154" s="36">
        <v>0</v>
      </c>
      <c r="R154" s="36">
        <v>0</v>
      </c>
      <c r="S154" s="253">
        <v>0</v>
      </c>
      <c r="T154" s="254">
        <f t="shared" si="48"/>
        <v>3375154013.4074268</v>
      </c>
      <c r="U154" s="259">
        <v>0</v>
      </c>
      <c r="V154" s="254">
        <f t="shared" si="52"/>
        <v>3375154013.4074268</v>
      </c>
      <c r="W154" s="34">
        <v>1</v>
      </c>
      <c r="X154" s="33">
        <v>1</v>
      </c>
      <c r="Y154" s="33">
        <v>0.94</v>
      </c>
      <c r="Z154" s="33">
        <v>0.94</v>
      </c>
      <c r="AA154" s="33">
        <f t="shared" si="53"/>
        <v>0.88</v>
      </c>
      <c r="AB154" s="33">
        <f t="shared" si="54"/>
        <v>0.85</v>
      </c>
      <c r="AC154" s="33">
        <f t="shared" si="55"/>
        <v>0.75</v>
      </c>
      <c r="AD154" s="33">
        <f t="shared" si="56"/>
        <v>0.85</v>
      </c>
      <c r="AE154" s="33">
        <f t="shared" si="57"/>
        <v>0.75</v>
      </c>
      <c r="AF154" s="33">
        <f t="shared" si="58"/>
        <v>0.85</v>
      </c>
      <c r="AG154" s="33">
        <f t="shared" si="59"/>
        <v>0.7</v>
      </c>
      <c r="AH154" s="394">
        <f t="shared" si="60"/>
        <v>3375154013.4074268</v>
      </c>
      <c r="AI154" s="400">
        <f t="shared" si="61"/>
        <v>0</v>
      </c>
      <c r="AJ154" s="257">
        <v>100</v>
      </c>
      <c r="AK154" s="153">
        <f t="shared" si="49"/>
        <v>0</v>
      </c>
      <c r="AM154" s="394" t="e">
        <f>IF(I154&gt;0,#REF!,0)</f>
        <v>#REF!</v>
      </c>
      <c r="AN154" s="394">
        <f t="shared" si="50"/>
        <v>3375154013.4074268</v>
      </c>
      <c r="AP154" s="394">
        <f t="shared" si="51"/>
        <v>0</v>
      </c>
    </row>
    <row r="155" spans="4:42" ht="21.75" thickBot="1" x14ac:dyDescent="0.6">
      <c r="D155" s="233" t="s">
        <v>573</v>
      </c>
      <c r="E155" s="582" t="s">
        <v>2279</v>
      </c>
      <c r="F155" s="393">
        <v>691786220.06996262</v>
      </c>
      <c r="G155" s="595"/>
      <c r="H155" s="595"/>
      <c r="I155" s="39">
        <v>691786220.0699625</v>
      </c>
      <c r="J155" s="36">
        <v>0</v>
      </c>
      <c r="K155" s="36">
        <v>0</v>
      </c>
      <c r="L155" s="36">
        <v>0</v>
      </c>
      <c r="M155" s="36">
        <v>0</v>
      </c>
      <c r="N155" s="36">
        <v>0</v>
      </c>
      <c r="O155" s="36">
        <v>0</v>
      </c>
      <c r="P155" s="36">
        <v>0</v>
      </c>
      <c r="Q155" s="36">
        <v>0</v>
      </c>
      <c r="R155" s="36">
        <v>0</v>
      </c>
      <c r="S155" s="253">
        <v>0</v>
      </c>
      <c r="T155" s="254">
        <f t="shared" si="48"/>
        <v>691786220.0699625</v>
      </c>
      <c r="U155" s="259">
        <v>3610811315999.9995</v>
      </c>
      <c r="V155" s="254">
        <f t="shared" si="52"/>
        <v>691786220.0699625</v>
      </c>
      <c r="W155" s="34">
        <v>1</v>
      </c>
      <c r="X155" s="33">
        <v>1</v>
      </c>
      <c r="Y155" s="33">
        <v>0.94</v>
      </c>
      <c r="Z155" s="33">
        <v>0.94</v>
      </c>
      <c r="AA155" s="33">
        <f t="shared" si="53"/>
        <v>0.88</v>
      </c>
      <c r="AB155" s="33">
        <f t="shared" si="54"/>
        <v>0.85</v>
      </c>
      <c r="AC155" s="33">
        <f t="shared" si="55"/>
        <v>0.75</v>
      </c>
      <c r="AD155" s="33">
        <f t="shared" si="56"/>
        <v>0.85</v>
      </c>
      <c r="AE155" s="33">
        <f t="shared" si="57"/>
        <v>0.75</v>
      </c>
      <c r="AF155" s="33">
        <f t="shared" si="58"/>
        <v>0.85</v>
      </c>
      <c r="AG155" s="33">
        <f t="shared" si="59"/>
        <v>0.7</v>
      </c>
      <c r="AH155" s="394">
        <f t="shared" si="60"/>
        <v>691786220.0699625</v>
      </c>
      <c r="AI155" s="400">
        <f t="shared" si="61"/>
        <v>0</v>
      </c>
      <c r="AJ155" s="257">
        <v>100</v>
      </c>
      <c r="AK155" s="153">
        <f t="shared" si="49"/>
        <v>0</v>
      </c>
      <c r="AM155" s="394" t="e">
        <f>IF(I155&gt;0,#REF!,0)</f>
        <v>#REF!</v>
      </c>
      <c r="AN155" s="394">
        <f t="shared" si="50"/>
        <v>691786220.0699625</v>
      </c>
      <c r="AP155" s="394">
        <f t="shared" si="51"/>
        <v>0</v>
      </c>
    </row>
    <row r="156" spans="4:42" ht="21.75" thickBot="1" x14ac:dyDescent="0.6">
      <c r="D156" s="233" t="s">
        <v>573</v>
      </c>
      <c r="E156" s="582" t="s">
        <v>2279</v>
      </c>
      <c r="F156" s="393">
        <v>1790477810.7504728</v>
      </c>
      <c r="G156" s="595"/>
      <c r="H156" s="595"/>
      <c r="I156" s="39">
        <v>1790477810.750473</v>
      </c>
      <c r="J156" s="36">
        <v>0</v>
      </c>
      <c r="K156" s="36">
        <v>0</v>
      </c>
      <c r="L156" s="36">
        <v>0</v>
      </c>
      <c r="M156" s="36">
        <v>0</v>
      </c>
      <c r="N156" s="36">
        <v>0</v>
      </c>
      <c r="O156" s="36">
        <v>0</v>
      </c>
      <c r="P156" s="36">
        <v>0</v>
      </c>
      <c r="Q156" s="36">
        <v>0</v>
      </c>
      <c r="R156" s="36">
        <v>0</v>
      </c>
      <c r="S156" s="253">
        <v>0</v>
      </c>
      <c r="T156" s="254">
        <f t="shared" si="48"/>
        <v>1790477810.750473</v>
      </c>
      <c r="U156" s="259">
        <v>3610811315999.9995</v>
      </c>
      <c r="V156" s="254">
        <f t="shared" si="52"/>
        <v>1790477810.750473</v>
      </c>
      <c r="W156" s="34">
        <v>1</v>
      </c>
      <c r="X156" s="33">
        <v>1</v>
      </c>
      <c r="Y156" s="33">
        <v>0.94</v>
      </c>
      <c r="Z156" s="33">
        <v>0.94</v>
      </c>
      <c r="AA156" s="33">
        <f t="shared" si="53"/>
        <v>0.88</v>
      </c>
      <c r="AB156" s="33">
        <f t="shared" si="54"/>
        <v>0.85</v>
      </c>
      <c r="AC156" s="33">
        <f t="shared" si="55"/>
        <v>0.75</v>
      </c>
      <c r="AD156" s="33">
        <f t="shared" si="56"/>
        <v>0.85</v>
      </c>
      <c r="AE156" s="33">
        <f t="shared" si="57"/>
        <v>0.75</v>
      </c>
      <c r="AF156" s="33">
        <f t="shared" si="58"/>
        <v>0.85</v>
      </c>
      <c r="AG156" s="33">
        <f t="shared" si="59"/>
        <v>0.7</v>
      </c>
      <c r="AH156" s="394">
        <f t="shared" si="60"/>
        <v>1790477810.750473</v>
      </c>
      <c r="AI156" s="400">
        <f t="shared" si="61"/>
        <v>0</v>
      </c>
      <c r="AJ156" s="257">
        <v>100</v>
      </c>
      <c r="AK156" s="153">
        <f t="shared" si="49"/>
        <v>0</v>
      </c>
      <c r="AM156" s="394" t="e">
        <f>IF(I156&gt;0,#REF!,0)</f>
        <v>#REF!</v>
      </c>
      <c r="AN156" s="394">
        <f t="shared" si="50"/>
        <v>1790477810.750473</v>
      </c>
      <c r="AP156" s="394">
        <f t="shared" si="51"/>
        <v>0</v>
      </c>
    </row>
    <row r="157" spans="4:42" ht="21.75" thickBot="1" x14ac:dyDescent="0.6">
      <c r="D157" s="233" t="s">
        <v>573</v>
      </c>
      <c r="E157" s="582" t="s">
        <v>2279</v>
      </c>
      <c r="F157" s="393">
        <v>516083209.54003614</v>
      </c>
      <c r="G157" s="595"/>
      <c r="H157" s="595"/>
      <c r="I157" s="39">
        <v>516083209.5400362</v>
      </c>
      <c r="J157" s="36">
        <v>0</v>
      </c>
      <c r="K157" s="36">
        <v>0</v>
      </c>
      <c r="L157" s="36">
        <v>0</v>
      </c>
      <c r="M157" s="36">
        <v>0</v>
      </c>
      <c r="N157" s="36">
        <v>0</v>
      </c>
      <c r="O157" s="36">
        <v>0</v>
      </c>
      <c r="P157" s="36">
        <v>0</v>
      </c>
      <c r="Q157" s="36">
        <v>0</v>
      </c>
      <c r="R157" s="36">
        <v>0</v>
      </c>
      <c r="S157" s="253">
        <v>0</v>
      </c>
      <c r="T157" s="254">
        <f t="shared" si="48"/>
        <v>516083209.5400362</v>
      </c>
      <c r="U157" s="259">
        <v>3610811316000</v>
      </c>
      <c r="V157" s="254">
        <f t="shared" si="52"/>
        <v>516083209.5400362</v>
      </c>
      <c r="W157" s="34">
        <v>1</v>
      </c>
      <c r="X157" s="33">
        <v>1</v>
      </c>
      <c r="Y157" s="33">
        <v>0.94</v>
      </c>
      <c r="Z157" s="33">
        <v>0.94</v>
      </c>
      <c r="AA157" s="33">
        <f t="shared" si="53"/>
        <v>0.88</v>
      </c>
      <c r="AB157" s="33">
        <f t="shared" si="54"/>
        <v>0.85</v>
      </c>
      <c r="AC157" s="33">
        <f t="shared" si="55"/>
        <v>0.75</v>
      </c>
      <c r="AD157" s="33">
        <f t="shared" si="56"/>
        <v>0.85</v>
      </c>
      <c r="AE157" s="33">
        <f t="shared" si="57"/>
        <v>0.75</v>
      </c>
      <c r="AF157" s="33">
        <f t="shared" si="58"/>
        <v>0.85</v>
      </c>
      <c r="AG157" s="33">
        <f t="shared" si="59"/>
        <v>0.7</v>
      </c>
      <c r="AH157" s="394">
        <f t="shared" si="60"/>
        <v>516083209.5400362</v>
      </c>
      <c r="AI157" s="400">
        <f t="shared" si="61"/>
        <v>0</v>
      </c>
      <c r="AJ157" s="257">
        <v>100</v>
      </c>
      <c r="AK157" s="153">
        <f t="shared" si="49"/>
        <v>0</v>
      </c>
      <c r="AM157" s="394" t="e">
        <f>IF(I157&gt;0,#REF!,0)</f>
        <v>#REF!</v>
      </c>
      <c r="AN157" s="394">
        <f t="shared" si="50"/>
        <v>516083209.5400362</v>
      </c>
      <c r="AP157" s="394">
        <f t="shared" si="51"/>
        <v>0</v>
      </c>
    </row>
    <row r="158" spans="4:42" ht="21.75" thickBot="1" x14ac:dyDescent="0.6">
      <c r="D158" s="233" t="s">
        <v>573</v>
      </c>
      <c r="E158" s="582" t="s">
        <v>2279</v>
      </c>
      <c r="F158" s="393">
        <v>8076102558.3232222</v>
      </c>
      <c r="G158" s="595"/>
      <c r="H158" s="595"/>
      <c r="I158" s="39">
        <v>8076102558.3232222</v>
      </c>
      <c r="J158" s="36">
        <v>0</v>
      </c>
      <c r="K158" s="36">
        <v>0</v>
      </c>
      <c r="L158" s="36">
        <v>0</v>
      </c>
      <c r="M158" s="36">
        <v>0</v>
      </c>
      <c r="N158" s="36">
        <v>0</v>
      </c>
      <c r="O158" s="36">
        <v>0</v>
      </c>
      <c r="P158" s="36">
        <v>0</v>
      </c>
      <c r="Q158" s="36">
        <v>0</v>
      </c>
      <c r="R158" s="36">
        <v>0</v>
      </c>
      <c r="S158" s="253">
        <v>0</v>
      </c>
      <c r="T158" s="254">
        <f t="shared" si="48"/>
        <v>8076102558.3232222</v>
      </c>
      <c r="U158" s="259">
        <v>683545380000</v>
      </c>
      <c r="V158" s="254">
        <f t="shared" si="52"/>
        <v>8076102558.3232222</v>
      </c>
      <c r="W158" s="34">
        <v>1</v>
      </c>
      <c r="X158" s="33">
        <v>1</v>
      </c>
      <c r="Y158" s="33">
        <v>0.94</v>
      </c>
      <c r="Z158" s="33">
        <v>0.94</v>
      </c>
      <c r="AA158" s="33">
        <f t="shared" si="53"/>
        <v>0.88</v>
      </c>
      <c r="AB158" s="33">
        <f t="shared" si="54"/>
        <v>0.85</v>
      </c>
      <c r="AC158" s="33">
        <f t="shared" si="55"/>
        <v>0.75</v>
      </c>
      <c r="AD158" s="33">
        <f t="shared" si="56"/>
        <v>0.85</v>
      </c>
      <c r="AE158" s="33">
        <f t="shared" si="57"/>
        <v>0.75</v>
      </c>
      <c r="AF158" s="33">
        <f t="shared" si="58"/>
        <v>0.85</v>
      </c>
      <c r="AG158" s="33">
        <f t="shared" si="59"/>
        <v>0.7</v>
      </c>
      <c r="AH158" s="394">
        <f t="shared" si="60"/>
        <v>8076102558.3232222</v>
      </c>
      <c r="AI158" s="400">
        <f t="shared" si="61"/>
        <v>0</v>
      </c>
      <c r="AJ158" s="257">
        <v>100</v>
      </c>
      <c r="AK158" s="153">
        <f t="shared" si="49"/>
        <v>0</v>
      </c>
      <c r="AM158" s="394" t="e">
        <f>IF(I158&gt;0,#REF!,0)</f>
        <v>#REF!</v>
      </c>
      <c r="AN158" s="394">
        <f t="shared" si="50"/>
        <v>8076102558.3232222</v>
      </c>
      <c r="AP158" s="394">
        <f t="shared" si="51"/>
        <v>0</v>
      </c>
    </row>
    <row r="159" spans="4:42" ht="21.75" thickBot="1" x14ac:dyDescent="0.6">
      <c r="D159" s="233" t="s">
        <v>573</v>
      </c>
      <c r="E159" s="582" t="s">
        <v>2279</v>
      </c>
      <c r="F159" s="393">
        <v>3303860137.4958639</v>
      </c>
      <c r="G159" s="595"/>
      <c r="H159" s="595"/>
      <c r="I159" s="39">
        <v>3303860137.4958639</v>
      </c>
      <c r="J159" s="36">
        <v>0</v>
      </c>
      <c r="K159" s="36">
        <v>0</v>
      </c>
      <c r="L159" s="36">
        <v>0</v>
      </c>
      <c r="M159" s="36">
        <v>0</v>
      </c>
      <c r="N159" s="36">
        <v>0</v>
      </c>
      <c r="O159" s="36">
        <v>0</v>
      </c>
      <c r="P159" s="36">
        <v>0</v>
      </c>
      <c r="Q159" s="36">
        <v>0</v>
      </c>
      <c r="R159" s="36">
        <v>0</v>
      </c>
      <c r="S159" s="253">
        <v>0</v>
      </c>
      <c r="T159" s="254">
        <f t="shared" si="48"/>
        <v>3303860137.4958639</v>
      </c>
      <c r="U159" s="259">
        <v>3610811316000</v>
      </c>
      <c r="V159" s="254">
        <f t="shared" si="52"/>
        <v>3303860137.4958639</v>
      </c>
      <c r="W159" s="34">
        <v>1</v>
      </c>
      <c r="X159" s="33">
        <v>1</v>
      </c>
      <c r="Y159" s="33">
        <v>0.94</v>
      </c>
      <c r="Z159" s="33">
        <v>0.94</v>
      </c>
      <c r="AA159" s="33">
        <f t="shared" si="53"/>
        <v>0.88</v>
      </c>
      <c r="AB159" s="33">
        <f t="shared" si="54"/>
        <v>0.85</v>
      </c>
      <c r="AC159" s="33">
        <f t="shared" si="55"/>
        <v>0.75</v>
      </c>
      <c r="AD159" s="33">
        <f t="shared" si="56"/>
        <v>0.85</v>
      </c>
      <c r="AE159" s="33">
        <f t="shared" si="57"/>
        <v>0.75</v>
      </c>
      <c r="AF159" s="33">
        <f t="shared" si="58"/>
        <v>0.85</v>
      </c>
      <c r="AG159" s="33">
        <f t="shared" si="59"/>
        <v>0.7</v>
      </c>
      <c r="AH159" s="394">
        <f t="shared" si="60"/>
        <v>3303860137.4958639</v>
      </c>
      <c r="AI159" s="400">
        <f t="shared" si="61"/>
        <v>0</v>
      </c>
      <c r="AJ159" s="257">
        <v>100</v>
      </c>
      <c r="AK159" s="153">
        <f t="shared" si="49"/>
        <v>0</v>
      </c>
      <c r="AM159" s="394" t="e">
        <f>IF(I159&gt;0,#REF!,0)</f>
        <v>#REF!</v>
      </c>
      <c r="AN159" s="394">
        <f t="shared" si="50"/>
        <v>3303860137.4958639</v>
      </c>
      <c r="AP159" s="394">
        <f t="shared" si="51"/>
        <v>0</v>
      </c>
    </row>
    <row r="160" spans="4:42" ht="21.75" thickBot="1" x14ac:dyDescent="0.6">
      <c r="D160" s="233" t="s">
        <v>573</v>
      </c>
      <c r="E160" s="582" t="s">
        <v>2279</v>
      </c>
      <c r="F160" s="393">
        <v>5864524389358.3643</v>
      </c>
      <c r="G160" s="595"/>
      <c r="H160" s="595"/>
      <c r="I160" s="39">
        <v>316178108300.21686</v>
      </c>
      <c r="J160" s="36">
        <v>0</v>
      </c>
      <c r="K160" s="36">
        <v>0</v>
      </c>
      <c r="L160" s="36">
        <v>0</v>
      </c>
      <c r="M160" s="36">
        <v>0</v>
      </c>
      <c r="N160" s="36">
        <v>0</v>
      </c>
      <c r="O160" s="36">
        <v>0</v>
      </c>
      <c r="P160" s="36">
        <v>0</v>
      </c>
      <c r="Q160" s="36">
        <v>0</v>
      </c>
      <c r="R160" s="36">
        <v>0</v>
      </c>
      <c r="S160" s="253">
        <v>0</v>
      </c>
      <c r="T160" s="254">
        <f t="shared" si="48"/>
        <v>316178108300.21686</v>
      </c>
      <c r="U160" s="259">
        <v>683545380000</v>
      </c>
      <c r="V160" s="254">
        <f t="shared" si="52"/>
        <v>316178108300.21686</v>
      </c>
      <c r="W160" s="34">
        <v>1</v>
      </c>
      <c r="X160" s="33">
        <v>1</v>
      </c>
      <c r="Y160" s="33">
        <v>0.94</v>
      </c>
      <c r="Z160" s="33">
        <v>0.94</v>
      </c>
      <c r="AA160" s="33">
        <f t="shared" si="53"/>
        <v>0.88</v>
      </c>
      <c r="AB160" s="33">
        <f t="shared" si="54"/>
        <v>0.85</v>
      </c>
      <c r="AC160" s="33">
        <f t="shared" si="55"/>
        <v>0.75</v>
      </c>
      <c r="AD160" s="33">
        <f t="shared" si="56"/>
        <v>0.85</v>
      </c>
      <c r="AE160" s="33">
        <f t="shared" si="57"/>
        <v>0.75</v>
      </c>
      <c r="AF160" s="33">
        <f t="shared" si="58"/>
        <v>0.85</v>
      </c>
      <c r="AG160" s="33">
        <f t="shared" si="59"/>
        <v>0.7</v>
      </c>
      <c r="AH160" s="394">
        <f t="shared" si="60"/>
        <v>316178108300.21686</v>
      </c>
      <c r="AI160" s="400">
        <f t="shared" si="61"/>
        <v>5548346281058.1475</v>
      </c>
      <c r="AJ160" s="257">
        <v>100</v>
      </c>
      <c r="AK160" s="153">
        <f t="shared" si="49"/>
        <v>5548346281058.1475</v>
      </c>
      <c r="AM160" s="394" t="e">
        <f>IF(I160&gt;0,#REF!,0)</f>
        <v>#REF!</v>
      </c>
      <c r="AN160" s="394">
        <f t="shared" si="50"/>
        <v>316178108300.21686</v>
      </c>
      <c r="AP160" s="394">
        <f t="shared" si="51"/>
        <v>5232168172757.9307</v>
      </c>
    </row>
    <row r="161" spans="4:42" ht="21.75" thickBot="1" x14ac:dyDescent="0.6">
      <c r="D161" s="233" t="s">
        <v>573</v>
      </c>
      <c r="E161" s="582" t="s">
        <v>2279</v>
      </c>
      <c r="F161" s="393">
        <v>2406378173011.1152</v>
      </c>
      <c r="G161" s="595"/>
      <c r="H161" s="595"/>
      <c r="I161" s="39">
        <v>0</v>
      </c>
      <c r="J161" s="36">
        <v>0</v>
      </c>
      <c r="K161" s="36">
        <v>0</v>
      </c>
      <c r="L161" s="36">
        <v>0</v>
      </c>
      <c r="M161" s="36">
        <v>0</v>
      </c>
      <c r="N161" s="36">
        <v>0</v>
      </c>
      <c r="O161" s="36">
        <v>0</v>
      </c>
      <c r="P161" s="36">
        <v>0</v>
      </c>
      <c r="Q161" s="36">
        <v>0</v>
      </c>
      <c r="R161" s="36">
        <v>0</v>
      </c>
      <c r="S161" s="253">
        <v>0</v>
      </c>
      <c r="T161" s="254">
        <f t="shared" si="48"/>
        <v>0</v>
      </c>
      <c r="U161" s="259">
        <v>1151749725603.4822</v>
      </c>
      <c r="V161" s="254">
        <f t="shared" si="52"/>
        <v>2406378173011.1152</v>
      </c>
      <c r="W161" s="34">
        <v>1</v>
      </c>
      <c r="X161" s="33">
        <v>1</v>
      </c>
      <c r="Y161" s="33">
        <v>0.94</v>
      </c>
      <c r="Z161" s="33">
        <v>0.94</v>
      </c>
      <c r="AA161" s="33">
        <f t="shared" si="53"/>
        <v>0.88</v>
      </c>
      <c r="AB161" s="33">
        <f t="shared" si="54"/>
        <v>0.85</v>
      </c>
      <c r="AC161" s="33">
        <f t="shared" si="55"/>
        <v>0.75</v>
      </c>
      <c r="AD161" s="33">
        <f t="shared" si="56"/>
        <v>0.85</v>
      </c>
      <c r="AE161" s="33">
        <f t="shared" si="57"/>
        <v>0.75</v>
      </c>
      <c r="AF161" s="33">
        <f t="shared" si="58"/>
        <v>0.85</v>
      </c>
      <c r="AG161" s="33">
        <f t="shared" si="59"/>
        <v>0.7</v>
      </c>
      <c r="AH161" s="394">
        <f t="shared" si="60"/>
        <v>0</v>
      </c>
      <c r="AI161" s="400">
        <f t="shared" si="61"/>
        <v>2406378173011.1152</v>
      </c>
      <c r="AJ161" s="257">
        <v>100</v>
      </c>
      <c r="AK161" s="153">
        <f t="shared" si="49"/>
        <v>2406378173011.1152</v>
      </c>
      <c r="AM161" s="394">
        <f>IF(I161&gt;0,#REF!,0)</f>
        <v>0</v>
      </c>
      <c r="AN161" s="394">
        <f t="shared" si="50"/>
        <v>0</v>
      </c>
      <c r="AP161" s="394">
        <f t="shared" si="51"/>
        <v>0</v>
      </c>
    </row>
    <row r="162" spans="4:42" ht="21.75" thickBot="1" x14ac:dyDescent="0.6">
      <c r="D162" s="233" t="s">
        <v>573</v>
      </c>
      <c r="E162" s="578" t="s">
        <v>2280</v>
      </c>
      <c r="F162" s="393">
        <v>402213672950.62891</v>
      </c>
      <c r="G162" s="595"/>
      <c r="H162" s="595"/>
      <c r="I162" s="39">
        <v>70414073011</v>
      </c>
      <c r="J162" s="36">
        <v>0</v>
      </c>
      <c r="K162" s="36">
        <v>0</v>
      </c>
      <c r="L162" s="36">
        <v>0</v>
      </c>
      <c r="M162" s="36">
        <v>0</v>
      </c>
      <c r="N162" s="36">
        <v>0</v>
      </c>
      <c r="O162" s="36">
        <v>0</v>
      </c>
      <c r="P162" s="36">
        <v>0</v>
      </c>
      <c r="Q162" s="36">
        <v>0</v>
      </c>
      <c r="R162" s="36">
        <v>0</v>
      </c>
      <c r="S162" s="253">
        <v>0</v>
      </c>
      <c r="T162" s="254">
        <f t="shared" si="48"/>
        <v>70414073011</v>
      </c>
      <c r="U162" s="259">
        <v>98546662380.154465</v>
      </c>
      <c r="V162" s="254">
        <f t="shared" si="52"/>
        <v>70414073011</v>
      </c>
      <c r="W162" s="34">
        <v>1</v>
      </c>
      <c r="X162" s="33">
        <v>1</v>
      </c>
      <c r="Y162" s="33">
        <v>0.94</v>
      </c>
      <c r="Z162" s="33">
        <v>0.94</v>
      </c>
      <c r="AA162" s="33">
        <f t="shared" si="53"/>
        <v>0.88</v>
      </c>
      <c r="AB162" s="33">
        <f t="shared" si="54"/>
        <v>0.85</v>
      </c>
      <c r="AC162" s="33">
        <f t="shared" si="55"/>
        <v>0.75</v>
      </c>
      <c r="AD162" s="33">
        <f t="shared" si="56"/>
        <v>0.85</v>
      </c>
      <c r="AE162" s="33">
        <f t="shared" si="57"/>
        <v>0.75</v>
      </c>
      <c r="AF162" s="33">
        <f t="shared" si="58"/>
        <v>0.85</v>
      </c>
      <c r="AG162" s="33">
        <f t="shared" si="59"/>
        <v>0.7</v>
      </c>
      <c r="AH162" s="394">
        <f t="shared" si="60"/>
        <v>70414073011</v>
      </c>
      <c r="AI162" s="400">
        <f t="shared" si="61"/>
        <v>331799599939.62891</v>
      </c>
      <c r="AJ162" s="257">
        <v>100</v>
      </c>
      <c r="AK162" s="153">
        <f t="shared" si="49"/>
        <v>331799599939.62891</v>
      </c>
      <c r="AM162" s="394" t="e">
        <f>IF(I162&gt;0,#REF!,0)</f>
        <v>#REF!</v>
      </c>
      <c r="AN162" s="394">
        <f t="shared" si="50"/>
        <v>70414073011</v>
      </c>
      <c r="AP162" s="394">
        <f t="shared" si="51"/>
        <v>261385526928.62891</v>
      </c>
    </row>
    <row r="163" spans="4:42" ht="21.75" thickBot="1" x14ac:dyDescent="0.6">
      <c r="D163" s="233" t="s">
        <v>573</v>
      </c>
      <c r="E163" s="578" t="s">
        <v>2280</v>
      </c>
      <c r="F163" s="393">
        <v>884082007774.17603</v>
      </c>
      <c r="G163" s="595"/>
      <c r="H163" s="595"/>
      <c r="I163" s="39">
        <v>637201950000</v>
      </c>
      <c r="J163" s="36">
        <v>0</v>
      </c>
      <c r="K163" s="36">
        <v>0</v>
      </c>
      <c r="L163" s="36">
        <v>0</v>
      </c>
      <c r="M163" s="36">
        <v>0</v>
      </c>
      <c r="N163" s="36">
        <v>0</v>
      </c>
      <c r="O163" s="36">
        <v>0</v>
      </c>
      <c r="P163" s="36">
        <v>0</v>
      </c>
      <c r="Q163" s="36">
        <v>0</v>
      </c>
      <c r="R163" s="36">
        <v>0</v>
      </c>
      <c r="S163" s="253">
        <v>0</v>
      </c>
      <c r="T163" s="254">
        <f t="shared" si="48"/>
        <v>637201950000</v>
      </c>
      <c r="U163" s="259">
        <v>683545380000</v>
      </c>
      <c r="V163" s="254">
        <f t="shared" si="52"/>
        <v>637201950000</v>
      </c>
      <c r="W163" s="34">
        <v>1</v>
      </c>
      <c r="X163" s="33">
        <v>1</v>
      </c>
      <c r="Y163" s="33">
        <v>0.94</v>
      </c>
      <c r="Z163" s="33">
        <v>0.94</v>
      </c>
      <c r="AA163" s="33">
        <f t="shared" si="53"/>
        <v>0.88</v>
      </c>
      <c r="AB163" s="33">
        <f t="shared" si="54"/>
        <v>0.85</v>
      </c>
      <c r="AC163" s="33">
        <f t="shared" si="55"/>
        <v>0.75</v>
      </c>
      <c r="AD163" s="33">
        <f t="shared" si="56"/>
        <v>0.85</v>
      </c>
      <c r="AE163" s="33">
        <f t="shared" si="57"/>
        <v>0.75</v>
      </c>
      <c r="AF163" s="33">
        <f t="shared" si="58"/>
        <v>0.85</v>
      </c>
      <c r="AG163" s="33">
        <f t="shared" si="59"/>
        <v>0.7</v>
      </c>
      <c r="AH163" s="394">
        <f t="shared" si="60"/>
        <v>637201950000</v>
      </c>
      <c r="AI163" s="400">
        <f t="shared" si="61"/>
        <v>246880057774.17603</v>
      </c>
      <c r="AJ163" s="257">
        <v>100</v>
      </c>
      <c r="AK163" s="153">
        <f t="shared" si="49"/>
        <v>246880057774.17603</v>
      </c>
      <c r="AM163" s="394" t="e">
        <f>IF(I163&gt;0,#REF!,0)</f>
        <v>#REF!</v>
      </c>
      <c r="AN163" s="394">
        <f t="shared" si="50"/>
        <v>637201950000</v>
      </c>
      <c r="AP163" s="394">
        <f t="shared" si="51"/>
        <v>0</v>
      </c>
    </row>
    <row r="164" spans="4:42" ht="21.75" thickBot="1" x14ac:dyDescent="0.6">
      <c r="D164" s="233" t="s">
        <v>573</v>
      </c>
      <c r="E164" s="578" t="s">
        <v>2280</v>
      </c>
      <c r="F164" s="393">
        <v>440905132320.6167</v>
      </c>
      <c r="G164" s="595"/>
      <c r="H164" s="595"/>
      <c r="I164" s="39">
        <v>111089185277</v>
      </c>
      <c r="J164" s="36">
        <v>0</v>
      </c>
      <c r="K164" s="36">
        <v>0</v>
      </c>
      <c r="L164" s="36">
        <v>0</v>
      </c>
      <c r="M164" s="36">
        <v>0</v>
      </c>
      <c r="N164" s="36">
        <v>0</v>
      </c>
      <c r="O164" s="36">
        <v>0</v>
      </c>
      <c r="P164" s="36">
        <v>0</v>
      </c>
      <c r="Q164" s="36">
        <v>0</v>
      </c>
      <c r="R164" s="36">
        <v>0</v>
      </c>
      <c r="S164" s="253">
        <v>0</v>
      </c>
      <c r="T164" s="254">
        <f t="shared" si="48"/>
        <v>111089185277</v>
      </c>
      <c r="U164" s="259">
        <v>3610811316000</v>
      </c>
      <c r="V164" s="254">
        <f t="shared" si="52"/>
        <v>111089185277</v>
      </c>
      <c r="W164" s="34">
        <v>1</v>
      </c>
      <c r="X164" s="33">
        <v>1</v>
      </c>
      <c r="Y164" s="33">
        <v>0.94</v>
      </c>
      <c r="Z164" s="33">
        <v>0.94</v>
      </c>
      <c r="AA164" s="33">
        <f t="shared" si="53"/>
        <v>0.88</v>
      </c>
      <c r="AB164" s="33">
        <f t="shared" si="54"/>
        <v>0.85</v>
      </c>
      <c r="AC164" s="33">
        <f t="shared" si="55"/>
        <v>0.75</v>
      </c>
      <c r="AD164" s="33">
        <f t="shared" si="56"/>
        <v>0.85</v>
      </c>
      <c r="AE164" s="33">
        <f t="shared" si="57"/>
        <v>0.75</v>
      </c>
      <c r="AF164" s="33">
        <f t="shared" si="58"/>
        <v>0.85</v>
      </c>
      <c r="AG164" s="33">
        <f t="shared" si="59"/>
        <v>0.7</v>
      </c>
      <c r="AH164" s="394">
        <f t="shared" si="60"/>
        <v>111089185277</v>
      </c>
      <c r="AI164" s="400">
        <f t="shared" si="61"/>
        <v>329815947043.6167</v>
      </c>
      <c r="AJ164" s="257">
        <v>100</v>
      </c>
      <c r="AK164" s="153">
        <f t="shared" si="49"/>
        <v>329815947043.6167</v>
      </c>
      <c r="AM164" s="394" t="e">
        <f>IF(I164&gt;0,#REF!,0)</f>
        <v>#REF!</v>
      </c>
      <c r="AN164" s="394">
        <f t="shared" si="50"/>
        <v>111089185277</v>
      </c>
      <c r="AP164" s="394">
        <f t="shared" si="51"/>
        <v>218726761766.6167</v>
      </c>
    </row>
    <row r="165" spans="4:42" ht="21.75" thickBot="1" x14ac:dyDescent="0.6">
      <c r="D165" s="233" t="s">
        <v>573</v>
      </c>
      <c r="E165" s="578" t="s">
        <v>2280</v>
      </c>
      <c r="F165" s="393">
        <v>1023595390460.3832</v>
      </c>
      <c r="G165" s="595"/>
      <c r="H165" s="595"/>
      <c r="I165" s="39">
        <v>238759396592</v>
      </c>
      <c r="J165" s="36">
        <v>0</v>
      </c>
      <c r="K165" s="36">
        <v>0</v>
      </c>
      <c r="L165" s="36">
        <v>0</v>
      </c>
      <c r="M165" s="36">
        <v>0</v>
      </c>
      <c r="N165" s="36">
        <v>0</v>
      </c>
      <c r="O165" s="36">
        <v>0</v>
      </c>
      <c r="P165" s="36">
        <v>0</v>
      </c>
      <c r="Q165" s="36">
        <v>0</v>
      </c>
      <c r="R165" s="36">
        <v>0</v>
      </c>
      <c r="S165" s="253">
        <v>0</v>
      </c>
      <c r="T165" s="254">
        <f t="shared" si="48"/>
        <v>238759396592</v>
      </c>
      <c r="U165" s="259">
        <v>3610811316000</v>
      </c>
      <c r="V165" s="254">
        <f t="shared" si="52"/>
        <v>238759396592</v>
      </c>
      <c r="W165" s="34">
        <v>1</v>
      </c>
      <c r="X165" s="33">
        <v>1</v>
      </c>
      <c r="Y165" s="33">
        <v>0.94</v>
      </c>
      <c r="Z165" s="33">
        <v>0.94</v>
      </c>
      <c r="AA165" s="33">
        <f t="shared" si="53"/>
        <v>0.88</v>
      </c>
      <c r="AB165" s="33">
        <f t="shared" si="54"/>
        <v>0.85</v>
      </c>
      <c r="AC165" s="33">
        <f t="shared" si="55"/>
        <v>0.75</v>
      </c>
      <c r="AD165" s="33">
        <f t="shared" si="56"/>
        <v>0.85</v>
      </c>
      <c r="AE165" s="33">
        <f t="shared" si="57"/>
        <v>0.75</v>
      </c>
      <c r="AF165" s="33">
        <f t="shared" si="58"/>
        <v>0.85</v>
      </c>
      <c r="AG165" s="33">
        <f t="shared" si="59"/>
        <v>0.7</v>
      </c>
      <c r="AH165" s="394">
        <f t="shared" si="60"/>
        <v>238759396592</v>
      </c>
      <c r="AI165" s="400">
        <f t="shared" si="61"/>
        <v>784835993868.38318</v>
      </c>
      <c r="AJ165" s="257">
        <v>100</v>
      </c>
      <c r="AK165" s="153">
        <f t="shared" si="49"/>
        <v>784835993868.38318</v>
      </c>
      <c r="AM165" s="394" t="e">
        <f>IF(I165&gt;0,#REF!,0)</f>
        <v>#REF!</v>
      </c>
      <c r="AN165" s="394">
        <f t="shared" si="50"/>
        <v>238759396592</v>
      </c>
      <c r="AP165" s="394">
        <f t="shared" si="51"/>
        <v>546076597276.38318</v>
      </c>
    </row>
    <row r="166" spans="4:42" ht="21.75" thickBot="1" x14ac:dyDescent="0.6">
      <c r="D166" s="233" t="s">
        <v>573</v>
      </c>
      <c r="E166" s="578" t="s">
        <v>2280</v>
      </c>
      <c r="F166" s="393">
        <v>203367839281.80838</v>
      </c>
      <c r="G166" s="595"/>
      <c r="H166" s="595"/>
      <c r="I166" s="39">
        <v>71954580817</v>
      </c>
      <c r="J166" s="36">
        <v>0</v>
      </c>
      <c r="K166" s="36">
        <v>0</v>
      </c>
      <c r="L166" s="36">
        <v>0</v>
      </c>
      <c r="M166" s="36">
        <v>0</v>
      </c>
      <c r="N166" s="36">
        <v>0</v>
      </c>
      <c r="O166" s="36">
        <v>0</v>
      </c>
      <c r="P166" s="36">
        <v>0</v>
      </c>
      <c r="Q166" s="36">
        <v>0</v>
      </c>
      <c r="R166" s="36">
        <v>0</v>
      </c>
      <c r="S166" s="253">
        <v>0</v>
      </c>
      <c r="T166" s="254">
        <f t="shared" si="48"/>
        <v>71954580817</v>
      </c>
      <c r="U166" s="259">
        <v>3610811316000</v>
      </c>
      <c r="V166" s="254">
        <f t="shared" si="52"/>
        <v>71954580817</v>
      </c>
      <c r="W166" s="34">
        <v>1</v>
      </c>
      <c r="X166" s="33">
        <v>1</v>
      </c>
      <c r="Y166" s="33">
        <v>0.94</v>
      </c>
      <c r="Z166" s="33">
        <v>0.94</v>
      </c>
      <c r="AA166" s="33">
        <f t="shared" si="53"/>
        <v>0.88</v>
      </c>
      <c r="AB166" s="33">
        <f t="shared" si="54"/>
        <v>0.85</v>
      </c>
      <c r="AC166" s="33">
        <f t="shared" si="55"/>
        <v>0.75</v>
      </c>
      <c r="AD166" s="33">
        <f t="shared" si="56"/>
        <v>0.85</v>
      </c>
      <c r="AE166" s="33">
        <f t="shared" si="57"/>
        <v>0.75</v>
      </c>
      <c r="AF166" s="33">
        <f t="shared" si="58"/>
        <v>0.85</v>
      </c>
      <c r="AG166" s="33">
        <f t="shared" si="59"/>
        <v>0.7</v>
      </c>
      <c r="AH166" s="394">
        <f t="shared" si="60"/>
        <v>71954580817</v>
      </c>
      <c r="AI166" s="400">
        <f t="shared" si="61"/>
        <v>131413258464.80838</v>
      </c>
      <c r="AJ166" s="257">
        <v>100</v>
      </c>
      <c r="AK166" s="153">
        <f t="shared" si="49"/>
        <v>131413258464.80838</v>
      </c>
      <c r="AM166" s="394" t="e">
        <f>IF(I166&gt;0,#REF!,0)</f>
        <v>#REF!</v>
      </c>
      <c r="AN166" s="394">
        <f t="shared" si="50"/>
        <v>71954580817</v>
      </c>
      <c r="AP166" s="394">
        <f t="shared" si="51"/>
        <v>59458677647.80838</v>
      </c>
    </row>
    <row r="167" spans="4:42" ht="21.75" thickBot="1" x14ac:dyDescent="0.6">
      <c r="D167" s="233" t="s">
        <v>573</v>
      </c>
      <c r="E167" s="578" t="s">
        <v>2280</v>
      </c>
      <c r="F167" s="393">
        <v>171914792.56622183</v>
      </c>
      <c r="G167" s="595"/>
      <c r="H167" s="595"/>
      <c r="I167" s="39">
        <v>171914792.56622183</v>
      </c>
      <c r="J167" s="36">
        <v>0</v>
      </c>
      <c r="K167" s="36">
        <v>0</v>
      </c>
      <c r="L167" s="36">
        <v>0</v>
      </c>
      <c r="M167" s="36">
        <v>0</v>
      </c>
      <c r="N167" s="36">
        <v>0</v>
      </c>
      <c r="O167" s="36">
        <v>0</v>
      </c>
      <c r="P167" s="36">
        <v>0</v>
      </c>
      <c r="Q167" s="36">
        <v>0</v>
      </c>
      <c r="R167" s="36">
        <v>0</v>
      </c>
      <c r="S167" s="253">
        <v>0</v>
      </c>
      <c r="T167" s="254">
        <f t="shared" si="48"/>
        <v>171914792.56622183</v>
      </c>
      <c r="U167" s="259">
        <v>3610811316000</v>
      </c>
      <c r="V167" s="254">
        <f t="shared" si="52"/>
        <v>171914792.56622183</v>
      </c>
      <c r="W167" s="34">
        <v>1</v>
      </c>
      <c r="X167" s="33">
        <v>1</v>
      </c>
      <c r="Y167" s="33">
        <v>0.94</v>
      </c>
      <c r="Z167" s="33">
        <v>0.94</v>
      </c>
      <c r="AA167" s="33">
        <f t="shared" si="53"/>
        <v>0.88</v>
      </c>
      <c r="AB167" s="33">
        <f t="shared" si="54"/>
        <v>0.85</v>
      </c>
      <c r="AC167" s="33">
        <f t="shared" si="55"/>
        <v>0.75</v>
      </c>
      <c r="AD167" s="33">
        <f t="shared" si="56"/>
        <v>0.85</v>
      </c>
      <c r="AE167" s="33">
        <f t="shared" si="57"/>
        <v>0.75</v>
      </c>
      <c r="AF167" s="33">
        <f t="shared" si="58"/>
        <v>0.85</v>
      </c>
      <c r="AG167" s="33">
        <f t="shared" si="59"/>
        <v>0.7</v>
      </c>
      <c r="AH167" s="394">
        <f t="shared" si="60"/>
        <v>171914792.56622183</v>
      </c>
      <c r="AI167" s="400">
        <f t="shared" si="61"/>
        <v>0</v>
      </c>
      <c r="AJ167" s="257">
        <v>100</v>
      </c>
      <c r="AK167" s="153">
        <f t="shared" si="49"/>
        <v>0</v>
      </c>
      <c r="AM167" s="394" t="e">
        <f>IF(I167&gt;0,#REF!,0)</f>
        <v>#REF!</v>
      </c>
      <c r="AN167" s="394">
        <f t="shared" si="50"/>
        <v>171914792.56622183</v>
      </c>
      <c r="AP167" s="394">
        <f t="shared" si="51"/>
        <v>0</v>
      </c>
    </row>
    <row r="168" spans="4:42" ht="21.75" thickBot="1" x14ac:dyDescent="0.6">
      <c r="D168" s="233" t="s">
        <v>573</v>
      </c>
      <c r="E168" s="578" t="s">
        <v>2280</v>
      </c>
      <c r="F168" s="393">
        <v>1713480953209.8865</v>
      </c>
      <c r="G168" s="595"/>
      <c r="H168" s="595"/>
      <c r="I168" s="39">
        <v>267775619522.43033</v>
      </c>
      <c r="J168" s="36">
        <v>0</v>
      </c>
      <c r="K168" s="36">
        <v>0</v>
      </c>
      <c r="L168" s="36">
        <v>0</v>
      </c>
      <c r="M168" s="36">
        <v>0</v>
      </c>
      <c r="N168" s="36">
        <v>0</v>
      </c>
      <c r="O168" s="36">
        <v>0</v>
      </c>
      <c r="P168" s="36">
        <v>0</v>
      </c>
      <c r="Q168" s="36">
        <v>0</v>
      </c>
      <c r="R168" s="36">
        <v>0</v>
      </c>
      <c r="S168" s="253">
        <v>0</v>
      </c>
      <c r="T168" s="254">
        <f t="shared" si="48"/>
        <v>267775619522.43033</v>
      </c>
      <c r="U168" s="259">
        <v>3610811316000</v>
      </c>
      <c r="V168" s="254">
        <f t="shared" si="52"/>
        <v>267775619522.43033</v>
      </c>
      <c r="W168" s="34">
        <v>1</v>
      </c>
      <c r="X168" s="33">
        <v>1</v>
      </c>
      <c r="Y168" s="33">
        <v>0.94</v>
      </c>
      <c r="Z168" s="33">
        <v>0.94</v>
      </c>
      <c r="AA168" s="33">
        <f t="shared" si="53"/>
        <v>0.88</v>
      </c>
      <c r="AB168" s="33">
        <f t="shared" si="54"/>
        <v>0.85</v>
      </c>
      <c r="AC168" s="33">
        <f t="shared" si="55"/>
        <v>0.75</v>
      </c>
      <c r="AD168" s="33">
        <f t="shared" si="56"/>
        <v>0.85</v>
      </c>
      <c r="AE168" s="33">
        <f t="shared" si="57"/>
        <v>0.75</v>
      </c>
      <c r="AF168" s="33">
        <f t="shared" si="58"/>
        <v>0.85</v>
      </c>
      <c r="AG168" s="33">
        <f t="shared" si="59"/>
        <v>0.7</v>
      </c>
      <c r="AH168" s="394">
        <f t="shared" si="60"/>
        <v>267775619522.43033</v>
      </c>
      <c r="AI168" s="400">
        <f t="shared" si="61"/>
        <v>1445705333687.4561</v>
      </c>
      <c r="AJ168" s="257">
        <v>100</v>
      </c>
      <c r="AK168" s="153">
        <f t="shared" si="49"/>
        <v>1445705333687.4561</v>
      </c>
      <c r="AM168" s="394" t="e">
        <f>IF(I168&gt;0,#REF!,0)</f>
        <v>#REF!</v>
      </c>
      <c r="AN168" s="394">
        <f t="shared" si="50"/>
        <v>267775619522.43033</v>
      </c>
      <c r="AP168" s="394">
        <f t="shared" si="51"/>
        <v>1177929714165.0256</v>
      </c>
    </row>
    <row r="169" spans="4:42" ht="21.75" thickBot="1" x14ac:dyDescent="0.6">
      <c r="D169" s="233" t="s">
        <v>573</v>
      </c>
      <c r="E169" s="582" t="s">
        <v>2281</v>
      </c>
      <c r="F169" s="393">
        <v>311636142481.57434</v>
      </c>
      <c r="G169" s="595"/>
      <c r="H169" s="595"/>
      <c r="I169" s="39">
        <v>0</v>
      </c>
      <c r="J169" s="36">
        <v>0</v>
      </c>
      <c r="K169" s="36">
        <v>0</v>
      </c>
      <c r="L169" s="36">
        <v>0</v>
      </c>
      <c r="M169" s="36">
        <v>0</v>
      </c>
      <c r="N169" s="36">
        <v>0</v>
      </c>
      <c r="O169" s="36">
        <v>0</v>
      </c>
      <c r="P169" s="36">
        <v>0</v>
      </c>
      <c r="Q169" s="36">
        <v>0</v>
      </c>
      <c r="R169" s="36">
        <v>0</v>
      </c>
      <c r="S169" s="253">
        <v>0</v>
      </c>
      <c r="T169" s="254">
        <f t="shared" si="48"/>
        <v>0</v>
      </c>
      <c r="U169" s="259">
        <v>57080768827.678406</v>
      </c>
      <c r="V169" s="254">
        <f t="shared" si="52"/>
        <v>311636142481.57434</v>
      </c>
      <c r="W169" s="34">
        <v>1</v>
      </c>
      <c r="X169" s="33">
        <v>1</v>
      </c>
      <c r="Y169" s="33">
        <v>0.94</v>
      </c>
      <c r="Z169" s="33">
        <v>0.94</v>
      </c>
      <c r="AA169" s="33">
        <f t="shared" si="53"/>
        <v>0.88</v>
      </c>
      <c r="AB169" s="33">
        <f t="shared" si="54"/>
        <v>0.85</v>
      </c>
      <c r="AC169" s="33">
        <f t="shared" si="55"/>
        <v>0.75</v>
      </c>
      <c r="AD169" s="33">
        <f t="shared" si="56"/>
        <v>0.85</v>
      </c>
      <c r="AE169" s="33">
        <f t="shared" si="57"/>
        <v>0.75</v>
      </c>
      <c r="AF169" s="33">
        <f t="shared" si="58"/>
        <v>0.85</v>
      </c>
      <c r="AG169" s="33">
        <f t="shared" si="59"/>
        <v>0.7</v>
      </c>
      <c r="AH169" s="394">
        <f t="shared" si="60"/>
        <v>0</v>
      </c>
      <c r="AI169" s="400">
        <f t="shared" si="61"/>
        <v>311636142481.57434</v>
      </c>
      <c r="AJ169" s="257">
        <v>100</v>
      </c>
      <c r="AK169" s="153">
        <f t="shared" si="49"/>
        <v>311636142481.57434</v>
      </c>
      <c r="AM169" s="394">
        <f>IF(I169&gt;0,#REF!,0)</f>
        <v>0</v>
      </c>
      <c r="AN169" s="394">
        <f t="shared" si="50"/>
        <v>0</v>
      </c>
      <c r="AP169" s="394">
        <f t="shared" si="51"/>
        <v>0</v>
      </c>
    </row>
    <row r="170" spans="4:42" ht="21.75" thickBot="1" x14ac:dyDescent="0.6">
      <c r="D170" s="233" t="s">
        <v>573</v>
      </c>
      <c r="E170" s="582" t="s">
        <v>1299</v>
      </c>
      <c r="F170" s="393">
        <v>5510720833536.4678</v>
      </c>
      <c r="G170" s="595"/>
      <c r="H170" s="595"/>
      <c r="I170" s="39">
        <v>54100000000</v>
      </c>
      <c r="J170" s="36">
        <v>0</v>
      </c>
      <c r="K170" s="36">
        <v>0</v>
      </c>
      <c r="L170" s="36">
        <v>0</v>
      </c>
      <c r="M170" s="36">
        <v>0</v>
      </c>
      <c r="N170" s="36">
        <v>0</v>
      </c>
      <c r="O170" s="36">
        <v>0</v>
      </c>
      <c r="P170" s="36">
        <v>0</v>
      </c>
      <c r="Q170" s="36">
        <v>0</v>
      </c>
      <c r="R170" s="36">
        <v>0</v>
      </c>
      <c r="S170" s="253">
        <v>0</v>
      </c>
      <c r="T170" s="254">
        <f t="shared" si="48"/>
        <v>54100000000</v>
      </c>
      <c r="U170" s="259">
        <v>0</v>
      </c>
      <c r="V170" s="254">
        <f t="shared" si="52"/>
        <v>54100000000</v>
      </c>
      <c r="W170" s="34">
        <v>1</v>
      </c>
      <c r="X170" s="33">
        <v>1</v>
      </c>
      <c r="Y170" s="33">
        <v>0.94</v>
      </c>
      <c r="Z170" s="33">
        <v>0.94</v>
      </c>
      <c r="AA170" s="33">
        <f t="shared" si="53"/>
        <v>0.88</v>
      </c>
      <c r="AB170" s="33">
        <f t="shared" si="54"/>
        <v>0.85</v>
      </c>
      <c r="AC170" s="33">
        <f t="shared" si="55"/>
        <v>0.75</v>
      </c>
      <c r="AD170" s="33">
        <f t="shared" si="56"/>
        <v>0.85</v>
      </c>
      <c r="AE170" s="33">
        <f t="shared" si="57"/>
        <v>0.75</v>
      </c>
      <c r="AF170" s="33">
        <f t="shared" si="58"/>
        <v>0.85</v>
      </c>
      <c r="AG170" s="33">
        <f t="shared" si="59"/>
        <v>0.7</v>
      </c>
      <c r="AH170" s="394">
        <f t="shared" si="60"/>
        <v>54100000000</v>
      </c>
      <c r="AI170" s="400">
        <f t="shared" si="61"/>
        <v>5456620833536.4678</v>
      </c>
      <c r="AJ170" s="257">
        <v>100</v>
      </c>
      <c r="AK170" s="153">
        <f t="shared" si="49"/>
        <v>5456620833536.4678</v>
      </c>
      <c r="AM170" s="394" t="e">
        <f>IF(I170&gt;0,#REF!,0)</f>
        <v>#REF!</v>
      </c>
      <c r="AN170" s="394">
        <f t="shared" si="50"/>
        <v>54100000000</v>
      </c>
      <c r="AP170" s="394">
        <f t="shared" si="51"/>
        <v>5402520833536.4678</v>
      </c>
    </row>
    <row r="171" spans="4:42" ht="21.75" thickBot="1" x14ac:dyDescent="0.6">
      <c r="D171" s="233" t="s">
        <v>573</v>
      </c>
      <c r="E171" s="583" t="s">
        <v>2282</v>
      </c>
      <c r="F171" s="403">
        <v>1339346549.5073249</v>
      </c>
      <c r="G171" s="598"/>
      <c r="H171" s="598"/>
      <c r="I171" s="39">
        <v>0</v>
      </c>
      <c r="J171" s="36">
        <v>0</v>
      </c>
      <c r="K171" s="36">
        <v>0</v>
      </c>
      <c r="L171" s="36">
        <v>0</v>
      </c>
      <c r="M171" s="36">
        <v>0</v>
      </c>
      <c r="N171" s="36">
        <v>0</v>
      </c>
      <c r="O171" s="36">
        <v>0</v>
      </c>
      <c r="P171" s="36">
        <v>0</v>
      </c>
      <c r="Q171" s="36">
        <v>0</v>
      </c>
      <c r="R171" s="36">
        <v>0</v>
      </c>
      <c r="S171" s="253">
        <v>0</v>
      </c>
      <c r="T171" s="254">
        <f t="shared" si="48"/>
        <v>0</v>
      </c>
      <c r="U171" s="259">
        <v>888000000</v>
      </c>
      <c r="V171" s="254">
        <f t="shared" si="52"/>
        <v>1339346549.5073249</v>
      </c>
      <c r="W171" s="34">
        <v>1</v>
      </c>
      <c r="X171" s="33">
        <v>1</v>
      </c>
      <c r="Y171" s="33">
        <v>0.94</v>
      </c>
      <c r="Z171" s="33">
        <v>0.94</v>
      </c>
      <c r="AA171" s="33">
        <f t="shared" si="53"/>
        <v>0.88</v>
      </c>
      <c r="AB171" s="33">
        <f t="shared" si="54"/>
        <v>0.85</v>
      </c>
      <c r="AC171" s="33">
        <f t="shared" si="55"/>
        <v>0.75</v>
      </c>
      <c r="AD171" s="33">
        <f t="shared" si="56"/>
        <v>0.85</v>
      </c>
      <c r="AE171" s="33">
        <f t="shared" si="57"/>
        <v>0.75</v>
      </c>
      <c r="AF171" s="33">
        <f t="shared" si="58"/>
        <v>0.85</v>
      </c>
      <c r="AG171" s="33">
        <f t="shared" si="59"/>
        <v>0.7</v>
      </c>
      <c r="AH171" s="394">
        <f t="shared" si="60"/>
        <v>0</v>
      </c>
      <c r="AI171" s="400">
        <f t="shared" si="61"/>
        <v>1339346549.5073249</v>
      </c>
      <c r="AJ171" s="257">
        <v>100</v>
      </c>
      <c r="AK171" s="153">
        <f t="shared" si="49"/>
        <v>1339346549.5073249</v>
      </c>
      <c r="AM171" s="394">
        <f>IF(I171&gt;0,#REF!,0)</f>
        <v>0</v>
      </c>
      <c r="AN171" s="394">
        <f t="shared" si="50"/>
        <v>0</v>
      </c>
      <c r="AP171" s="394">
        <f t="shared" si="51"/>
        <v>0</v>
      </c>
    </row>
    <row r="172" spans="4:42" ht="21.75" thickBot="1" x14ac:dyDescent="0.6">
      <c r="D172" s="233" t="s">
        <v>573</v>
      </c>
      <c r="E172" s="578" t="s">
        <v>2283</v>
      </c>
      <c r="F172" s="403">
        <v>8465072021.921629</v>
      </c>
      <c r="G172" s="598"/>
      <c r="H172" s="598"/>
      <c r="I172" s="39">
        <v>0</v>
      </c>
      <c r="J172" s="36">
        <v>0</v>
      </c>
      <c r="K172" s="36">
        <v>0</v>
      </c>
      <c r="L172" s="36">
        <v>0</v>
      </c>
      <c r="M172" s="36">
        <v>0</v>
      </c>
      <c r="N172" s="36">
        <v>0</v>
      </c>
      <c r="O172" s="36">
        <v>0</v>
      </c>
      <c r="P172" s="36">
        <v>0</v>
      </c>
      <c r="Q172" s="36">
        <v>0</v>
      </c>
      <c r="R172" s="36">
        <v>0</v>
      </c>
      <c r="S172" s="253">
        <v>8465072021.921629</v>
      </c>
      <c r="T172" s="254">
        <f t="shared" si="48"/>
        <v>8465072021.921629</v>
      </c>
      <c r="U172" s="259">
        <v>0</v>
      </c>
      <c r="V172" s="254">
        <f t="shared" si="52"/>
        <v>8465072021.921629</v>
      </c>
      <c r="W172" s="34">
        <v>1</v>
      </c>
      <c r="X172" s="33">
        <v>1</v>
      </c>
      <c r="Y172" s="33">
        <v>0.94</v>
      </c>
      <c r="Z172" s="33">
        <v>0.94</v>
      </c>
      <c r="AA172" s="33">
        <f t="shared" si="53"/>
        <v>0.88</v>
      </c>
      <c r="AB172" s="33">
        <f t="shared" si="54"/>
        <v>0.85</v>
      </c>
      <c r="AC172" s="33">
        <f t="shared" si="55"/>
        <v>0.75</v>
      </c>
      <c r="AD172" s="33">
        <f t="shared" si="56"/>
        <v>0.85</v>
      </c>
      <c r="AE172" s="33">
        <f t="shared" si="57"/>
        <v>0.75</v>
      </c>
      <c r="AF172" s="33">
        <f t="shared" si="58"/>
        <v>0.85</v>
      </c>
      <c r="AG172" s="33">
        <f t="shared" si="59"/>
        <v>0.7</v>
      </c>
      <c r="AH172" s="394">
        <f t="shared" si="60"/>
        <v>5925550415.3451395</v>
      </c>
      <c r="AI172" s="400">
        <f t="shared" si="61"/>
        <v>2539521606.5764894</v>
      </c>
      <c r="AJ172" s="257">
        <v>100</v>
      </c>
      <c r="AK172" s="153">
        <f t="shared" si="49"/>
        <v>2539521606.5764894</v>
      </c>
      <c r="AM172" s="394">
        <f>IF(I172&gt;0,#REF!,0)</f>
        <v>0</v>
      </c>
      <c r="AN172" s="394">
        <f t="shared" si="50"/>
        <v>0</v>
      </c>
      <c r="AP172" s="394">
        <f t="shared" si="51"/>
        <v>0</v>
      </c>
    </row>
    <row r="173" spans="4:42" ht="21.75" thickBot="1" x14ac:dyDescent="0.6">
      <c r="D173" s="233" t="s">
        <v>573</v>
      </c>
      <c r="E173" s="578" t="s">
        <v>2283</v>
      </c>
      <c r="F173" s="403">
        <v>52594937848.066223</v>
      </c>
      <c r="G173" s="598"/>
      <c r="H173" s="598"/>
      <c r="I173" s="39">
        <v>0</v>
      </c>
      <c r="J173" s="36">
        <v>0</v>
      </c>
      <c r="K173" s="36">
        <v>0</v>
      </c>
      <c r="L173" s="36">
        <v>0</v>
      </c>
      <c r="M173" s="36">
        <v>0</v>
      </c>
      <c r="N173" s="36">
        <v>0</v>
      </c>
      <c r="O173" s="36">
        <v>0</v>
      </c>
      <c r="P173" s="36">
        <v>0</v>
      </c>
      <c r="Q173" s="36">
        <v>0</v>
      </c>
      <c r="R173" s="36">
        <v>0</v>
      </c>
      <c r="S173" s="253">
        <v>52594937848.066216</v>
      </c>
      <c r="T173" s="254">
        <f t="shared" si="48"/>
        <v>52594937848.066216</v>
      </c>
      <c r="U173" s="259">
        <v>1249324500000</v>
      </c>
      <c r="V173" s="254">
        <f t="shared" si="52"/>
        <v>52594937848.066216</v>
      </c>
      <c r="W173" s="34">
        <v>1</v>
      </c>
      <c r="X173" s="33">
        <v>1</v>
      </c>
      <c r="Y173" s="33">
        <v>0.94</v>
      </c>
      <c r="Z173" s="33">
        <v>0.94</v>
      </c>
      <c r="AA173" s="33">
        <f t="shared" si="53"/>
        <v>0.88</v>
      </c>
      <c r="AB173" s="33">
        <f t="shared" si="54"/>
        <v>0.85</v>
      </c>
      <c r="AC173" s="33">
        <f t="shared" si="55"/>
        <v>0.75</v>
      </c>
      <c r="AD173" s="33">
        <f t="shared" si="56"/>
        <v>0.85</v>
      </c>
      <c r="AE173" s="33">
        <f t="shared" si="57"/>
        <v>0.75</v>
      </c>
      <c r="AF173" s="33">
        <f t="shared" si="58"/>
        <v>0.85</v>
      </c>
      <c r="AG173" s="33">
        <f t="shared" si="59"/>
        <v>0.7</v>
      </c>
      <c r="AH173" s="394">
        <f t="shared" si="60"/>
        <v>36816456493.646347</v>
      </c>
      <c r="AI173" s="400">
        <f t="shared" si="61"/>
        <v>15778481354.419876</v>
      </c>
      <c r="AJ173" s="257">
        <v>100</v>
      </c>
      <c r="AK173" s="153">
        <f t="shared" si="49"/>
        <v>15778481354.419876</v>
      </c>
      <c r="AM173" s="394">
        <f>IF(I173&gt;0,#REF!,0)</f>
        <v>0</v>
      </c>
      <c r="AN173" s="394">
        <f t="shared" si="50"/>
        <v>0</v>
      </c>
      <c r="AP173" s="394">
        <f t="shared" si="51"/>
        <v>0</v>
      </c>
    </row>
    <row r="174" spans="4:42" ht="21.75" thickBot="1" x14ac:dyDescent="0.6">
      <c r="D174" s="233" t="s">
        <v>573</v>
      </c>
      <c r="E174" s="578" t="s">
        <v>2283</v>
      </c>
      <c r="F174" s="403">
        <v>8518289592.4024296</v>
      </c>
      <c r="G174" s="598"/>
      <c r="H174" s="598"/>
      <c r="I174" s="39">
        <v>0</v>
      </c>
      <c r="J174" s="36">
        <v>0</v>
      </c>
      <c r="K174" s="36">
        <v>0</v>
      </c>
      <c r="L174" s="36">
        <v>0</v>
      </c>
      <c r="M174" s="36">
        <v>0</v>
      </c>
      <c r="N174" s="36">
        <v>0</v>
      </c>
      <c r="O174" s="36">
        <v>0</v>
      </c>
      <c r="P174" s="36">
        <v>0</v>
      </c>
      <c r="Q174" s="36">
        <v>0</v>
      </c>
      <c r="R174" s="36">
        <v>0</v>
      </c>
      <c r="S174" s="253">
        <v>8518289592.4024305</v>
      </c>
      <c r="T174" s="254">
        <f t="shared" si="48"/>
        <v>8518289592.4024305</v>
      </c>
      <c r="U174" s="259">
        <v>1249324500000</v>
      </c>
      <c r="V174" s="254">
        <f t="shared" si="52"/>
        <v>8518289592.4024305</v>
      </c>
      <c r="W174" s="34">
        <v>1</v>
      </c>
      <c r="X174" s="33">
        <v>1</v>
      </c>
      <c r="Y174" s="33">
        <v>0.94</v>
      </c>
      <c r="Z174" s="33">
        <v>0.94</v>
      </c>
      <c r="AA174" s="33">
        <f t="shared" si="53"/>
        <v>0.88</v>
      </c>
      <c r="AB174" s="33">
        <f t="shared" si="54"/>
        <v>0.85</v>
      </c>
      <c r="AC174" s="33">
        <f t="shared" si="55"/>
        <v>0.75</v>
      </c>
      <c r="AD174" s="33">
        <f t="shared" si="56"/>
        <v>0.85</v>
      </c>
      <c r="AE174" s="33">
        <f t="shared" si="57"/>
        <v>0.75</v>
      </c>
      <c r="AF174" s="33">
        <f t="shared" si="58"/>
        <v>0.85</v>
      </c>
      <c r="AG174" s="33">
        <f t="shared" si="59"/>
        <v>0.7</v>
      </c>
      <c r="AH174" s="394">
        <f t="shared" si="60"/>
        <v>5962802714.6817007</v>
      </c>
      <c r="AI174" s="400">
        <f t="shared" si="61"/>
        <v>2555486877.7207289</v>
      </c>
      <c r="AJ174" s="257">
        <v>100</v>
      </c>
      <c r="AK174" s="153">
        <f t="shared" si="49"/>
        <v>2555486877.7207289</v>
      </c>
      <c r="AM174" s="394">
        <f>IF(I174&gt;0,#REF!,0)</f>
        <v>0</v>
      </c>
      <c r="AN174" s="394">
        <f t="shared" si="50"/>
        <v>0</v>
      </c>
      <c r="AP174" s="394">
        <f t="shared" si="51"/>
        <v>0</v>
      </c>
    </row>
    <row r="175" spans="4:42" ht="21.75" thickBot="1" x14ac:dyDescent="0.6">
      <c r="D175" s="233" t="s">
        <v>573</v>
      </c>
      <c r="E175" s="578" t="s">
        <v>2283</v>
      </c>
      <c r="F175" s="403">
        <v>17999563395.308384</v>
      </c>
      <c r="G175" s="598"/>
      <c r="H175" s="598"/>
      <c r="I175" s="39">
        <v>0</v>
      </c>
      <c r="J175" s="36">
        <v>0</v>
      </c>
      <c r="K175" s="36">
        <v>0</v>
      </c>
      <c r="L175" s="36">
        <v>0</v>
      </c>
      <c r="M175" s="36">
        <v>0</v>
      </c>
      <c r="N175" s="36">
        <v>0</v>
      </c>
      <c r="O175" s="36">
        <v>0</v>
      </c>
      <c r="P175" s="36">
        <v>0</v>
      </c>
      <c r="Q175" s="36">
        <v>0</v>
      </c>
      <c r="R175" s="36">
        <v>0</v>
      </c>
      <c r="S175" s="253">
        <v>17999563395.308384</v>
      </c>
      <c r="T175" s="254">
        <f t="shared" si="48"/>
        <v>17999563395.308384</v>
      </c>
      <c r="U175" s="259">
        <v>1249324500000</v>
      </c>
      <c r="V175" s="254">
        <f t="shared" si="52"/>
        <v>17999563395.308384</v>
      </c>
      <c r="W175" s="34">
        <v>1</v>
      </c>
      <c r="X175" s="33">
        <v>1</v>
      </c>
      <c r="Y175" s="33">
        <v>0.94</v>
      </c>
      <c r="Z175" s="33">
        <v>0.94</v>
      </c>
      <c r="AA175" s="33">
        <f t="shared" si="53"/>
        <v>0.88</v>
      </c>
      <c r="AB175" s="33">
        <f t="shared" si="54"/>
        <v>0.85</v>
      </c>
      <c r="AC175" s="33">
        <f t="shared" si="55"/>
        <v>0.75</v>
      </c>
      <c r="AD175" s="33">
        <f t="shared" si="56"/>
        <v>0.85</v>
      </c>
      <c r="AE175" s="33">
        <f t="shared" si="57"/>
        <v>0.75</v>
      </c>
      <c r="AF175" s="33">
        <f t="shared" si="58"/>
        <v>0.85</v>
      </c>
      <c r="AG175" s="33">
        <f t="shared" si="59"/>
        <v>0.7</v>
      </c>
      <c r="AH175" s="394">
        <f t="shared" si="60"/>
        <v>12599694376.715868</v>
      </c>
      <c r="AI175" s="400">
        <f t="shared" si="61"/>
        <v>5399869018.5925159</v>
      </c>
      <c r="AJ175" s="257">
        <v>100</v>
      </c>
      <c r="AK175" s="153">
        <f t="shared" si="49"/>
        <v>5399869018.5925159</v>
      </c>
      <c r="AM175" s="394">
        <f>IF(I175&gt;0,#REF!,0)</f>
        <v>0</v>
      </c>
      <c r="AN175" s="394">
        <f t="shared" si="50"/>
        <v>0</v>
      </c>
      <c r="AP175" s="394">
        <f t="shared" si="51"/>
        <v>0</v>
      </c>
    </row>
    <row r="176" spans="4:42" ht="21.75" thickBot="1" x14ac:dyDescent="0.6">
      <c r="D176" s="233" t="s">
        <v>573</v>
      </c>
      <c r="E176" s="578" t="s">
        <v>2283</v>
      </c>
      <c r="F176" s="403">
        <v>117255992625.03134</v>
      </c>
      <c r="G176" s="598"/>
      <c r="H176" s="598"/>
      <c r="I176" s="39">
        <v>0</v>
      </c>
      <c r="J176" s="36">
        <v>0</v>
      </c>
      <c r="K176" s="36">
        <v>0</v>
      </c>
      <c r="L176" s="36">
        <v>0</v>
      </c>
      <c r="M176" s="36">
        <v>0</v>
      </c>
      <c r="N176" s="36">
        <v>0</v>
      </c>
      <c r="O176" s="36">
        <v>0</v>
      </c>
      <c r="P176" s="36">
        <v>0</v>
      </c>
      <c r="Q176" s="36">
        <v>0</v>
      </c>
      <c r="R176" s="36">
        <v>0</v>
      </c>
      <c r="S176" s="253">
        <v>117255992625.03134</v>
      </c>
      <c r="T176" s="254">
        <f t="shared" si="48"/>
        <v>117255992625.03134</v>
      </c>
      <c r="U176" s="259">
        <v>1249324500000</v>
      </c>
      <c r="V176" s="254">
        <f t="shared" si="52"/>
        <v>117255992625.03134</v>
      </c>
      <c r="W176" s="34">
        <v>1</v>
      </c>
      <c r="X176" s="33">
        <v>1</v>
      </c>
      <c r="Y176" s="33">
        <v>0.94</v>
      </c>
      <c r="Z176" s="33">
        <v>0.94</v>
      </c>
      <c r="AA176" s="33">
        <f t="shared" si="53"/>
        <v>0.88</v>
      </c>
      <c r="AB176" s="33">
        <f t="shared" si="54"/>
        <v>0.85</v>
      </c>
      <c r="AC176" s="33">
        <f t="shared" si="55"/>
        <v>0.75</v>
      </c>
      <c r="AD176" s="33">
        <f t="shared" si="56"/>
        <v>0.85</v>
      </c>
      <c r="AE176" s="33">
        <f t="shared" si="57"/>
        <v>0.75</v>
      </c>
      <c r="AF176" s="33">
        <f t="shared" si="58"/>
        <v>0.85</v>
      </c>
      <c r="AG176" s="33">
        <f t="shared" si="59"/>
        <v>0.7</v>
      </c>
      <c r="AH176" s="394">
        <f t="shared" si="60"/>
        <v>82079194837.521927</v>
      </c>
      <c r="AI176" s="400">
        <f t="shared" si="61"/>
        <v>35176797787.509415</v>
      </c>
      <c r="AJ176" s="257">
        <v>100</v>
      </c>
      <c r="AK176" s="153">
        <f t="shared" si="49"/>
        <v>35176797787.509415</v>
      </c>
      <c r="AM176" s="394">
        <f>IF(I176&gt;0,#REF!,0)</f>
        <v>0</v>
      </c>
      <c r="AN176" s="394">
        <f t="shared" si="50"/>
        <v>0</v>
      </c>
      <c r="AP176" s="394">
        <f t="shared" si="51"/>
        <v>0</v>
      </c>
    </row>
    <row r="177" spans="4:42" ht="21.75" thickBot="1" x14ac:dyDescent="0.6">
      <c r="D177" s="233" t="s">
        <v>573</v>
      </c>
      <c r="E177" s="578" t="s">
        <v>2284</v>
      </c>
      <c r="F177" s="403">
        <v>72824048580.30838</v>
      </c>
      <c r="G177" s="598"/>
      <c r="H177" s="598"/>
      <c r="I177" s="39">
        <v>319005974.87137771</v>
      </c>
      <c r="J177" s="36">
        <v>0</v>
      </c>
      <c r="K177" s="36">
        <v>0</v>
      </c>
      <c r="L177" s="36">
        <v>0</v>
      </c>
      <c r="M177" s="36">
        <v>0</v>
      </c>
      <c r="N177" s="36">
        <v>0</v>
      </c>
      <c r="O177" s="36">
        <v>0</v>
      </c>
      <c r="P177" s="36">
        <v>0</v>
      </c>
      <c r="Q177" s="36">
        <v>0</v>
      </c>
      <c r="R177" s="36">
        <v>0</v>
      </c>
      <c r="S177" s="253">
        <v>72505042605.436996</v>
      </c>
      <c r="T177" s="254">
        <f t="shared" si="48"/>
        <v>72824048580.30838</v>
      </c>
      <c r="U177" s="259">
        <v>1249324500000</v>
      </c>
      <c r="V177" s="254">
        <f t="shared" si="52"/>
        <v>72824048580.30838</v>
      </c>
      <c r="W177" s="34">
        <v>1</v>
      </c>
      <c r="X177" s="33">
        <v>1</v>
      </c>
      <c r="Y177" s="33">
        <v>0.94</v>
      </c>
      <c r="Z177" s="33">
        <v>0.94</v>
      </c>
      <c r="AA177" s="33">
        <f t="shared" si="53"/>
        <v>0.88</v>
      </c>
      <c r="AB177" s="33">
        <f t="shared" si="54"/>
        <v>0.85</v>
      </c>
      <c r="AC177" s="33">
        <f t="shared" si="55"/>
        <v>0.75</v>
      </c>
      <c r="AD177" s="33">
        <f t="shared" si="56"/>
        <v>0.85</v>
      </c>
      <c r="AE177" s="33">
        <f t="shared" si="57"/>
        <v>0.75</v>
      </c>
      <c r="AF177" s="33">
        <f t="shared" si="58"/>
        <v>0.85</v>
      </c>
      <c r="AG177" s="33">
        <f t="shared" si="59"/>
        <v>0.7</v>
      </c>
      <c r="AH177" s="394">
        <f t="shared" si="60"/>
        <v>51072535798.677269</v>
      </c>
      <c r="AI177" s="400">
        <f t="shared" si="61"/>
        <v>21751512781.631111</v>
      </c>
      <c r="AJ177" s="257">
        <v>100</v>
      </c>
      <c r="AK177" s="153">
        <f t="shared" si="49"/>
        <v>21751512781.631111</v>
      </c>
      <c r="AM177" s="394" t="e">
        <f>IF(I177&gt;0,#REF!,0)</f>
        <v>#REF!</v>
      </c>
      <c r="AN177" s="394">
        <f t="shared" si="50"/>
        <v>319005974.87137771</v>
      </c>
      <c r="AP177" s="394">
        <f t="shared" si="51"/>
        <v>0</v>
      </c>
    </row>
    <row r="178" spans="4:42" ht="21.75" thickBot="1" x14ac:dyDescent="0.6">
      <c r="D178" s="233" t="s">
        <v>573</v>
      </c>
      <c r="E178" s="578" t="s">
        <v>2285</v>
      </c>
      <c r="F178" s="403">
        <v>3929540631633</v>
      </c>
      <c r="G178" s="598"/>
      <c r="H178" s="598"/>
      <c r="I178" s="39">
        <v>0</v>
      </c>
      <c r="J178" s="36">
        <v>0</v>
      </c>
      <c r="K178" s="36">
        <v>0</v>
      </c>
      <c r="L178" s="36">
        <v>0</v>
      </c>
      <c r="M178" s="36">
        <v>0</v>
      </c>
      <c r="N178" s="36">
        <v>0</v>
      </c>
      <c r="O178" s="36">
        <v>0</v>
      </c>
      <c r="P178" s="36">
        <v>0</v>
      </c>
      <c r="Q178" s="36">
        <v>2442000000000</v>
      </c>
      <c r="R178" s="36">
        <v>0</v>
      </c>
      <c r="S178" s="253">
        <v>0</v>
      </c>
      <c r="T178" s="254">
        <f t="shared" si="48"/>
        <v>2442000000000</v>
      </c>
      <c r="U178" s="259">
        <v>70800000000</v>
      </c>
      <c r="V178" s="254">
        <f t="shared" si="52"/>
        <v>2442000000000</v>
      </c>
      <c r="W178" s="34">
        <v>1</v>
      </c>
      <c r="X178" s="33">
        <v>1</v>
      </c>
      <c r="Y178" s="33">
        <v>0.94</v>
      </c>
      <c r="Z178" s="33">
        <v>0.94</v>
      </c>
      <c r="AA178" s="33">
        <f t="shared" si="53"/>
        <v>0.88</v>
      </c>
      <c r="AB178" s="33">
        <f t="shared" si="54"/>
        <v>0.85</v>
      </c>
      <c r="AC178" s="33">
        <f t="shared" si="55"/>
        <v>0.75</v>
      </c>
      <c r="AD178" s="33">
        <f t="shared" si="56"/>
        <v>0.85</v>
      </c>
      <c r="AE178" s="33">
        <f t="shared" si="57"/>
        <v>0.75</v>
      </c>
      <c r="AF178" s="33">
        <f t="shared" si="58"/>
        <v>0.85</v>
      </c>
      <c r="AG178" s="33">
        <f t="shared" si="59"/>
        <v>0.7</v>
      </c>
      <c r="AH178" s="394">
        <f t="shared" si="60"/>
        <v>1831500000000</v>
      </c>
      <c r="AI178" s="400">
        <f t="shared" si="61"/>
        <v>2098040631633</v>
      </c>
      <c r="AJ178" s="257">
        <v>100</v>
      </c>
      <c r="AK178" s="153">
        <f t="shared" si="49"/>
        <v>2098040631633</v>
      </c>
      <c r="AM178" s="394">
        <f>IF(I178&gt;0,#REF!,0)</f>
        <v>0</v>
      </c>
      <c r="AN178" s="394">
        <f t="shared" si="50"/>
        <v>0</v>
      </c>
      <c r="AP178" s="394">
        <f t="shared" si="51"/>
        <v>0</v>
      </c>
    </row>
    <row r="179" spans="4:42" ht="21.75" thickBot="1" x14ac:dyDescent="0.6">
      <c r="D179" s="233" t="s">
        <v>573</v>
      </c>
      <c r="E179" s="578" t="s">
        <v>2286</v>
      </c>
      <c r="F179" s="403">
        <v>0</v>
      </c>
      <c r="G179" s="598"/>
      <c r="H179" s="598"/>
      <c r="I179" s="39">
        <v>0</v>
      </c>
      <c r="J179" s="36">
        <v>0</v>
      </c>
      <c r="K179" s="36">
        <v>0</v>
      </c>
      <c r="L179" s="36">
        <v>0</v>
      </c>
      <c r="M179" s="36">
        <v>0</v>
      </c>
      <c r="N179" s="36">
        <v>0</v>
      </c>
      <c r="O179" s="36">
        <v>0</v>
      </c>
      <c r="P179" s="36">
        <v>0</v>
      </c>
      <c r="Q179" s="36">
        <v>0</v>
      </c>
      <c r="R179" s="36">
        <v>0</v>
      </c>
      <c r="S179" s="253">
        <v>0</v>
      </c>
      <c r="T179" s="254">
        <f t="shared" si="48"/>
        <v>0</v>
      </c>
      <c r="U179" s="259">
        <v>2800000000000</v>
      </c>
      <c r="V179" s="254">
        <f t="shared" si="52"/>
        <v>0</v>
      </c>
      <c r="W179" s="34">
        <v>1</v>
      </c>
      <c r="X179" s="33">
        <v>1</v>
      </c>
      <c r="Y179" s="33">
        <v>0.94</v>
      </c>
      <c r="Z179" s="33">
        <v>0.94</v>
      </c>
      <c r="AA179" s="33">
        <f t="shared" si="53"/>
        <v>0.88</v>
      </c>
      <c r="AB179" s="33">
        <f t="shared" si="54"/>
        <v>0.85</v>
      </c>
      <c r="AC179" s="33">
        <f t="shared" si="55"/>
        <v>0.75</v>
      </c>
      <c r="AD179" s="33">
        <f t="shared" si="56"/>
        <v>0.85</v>
      </c>
      <c r="AE179" s="33">
        <f t="shared" si="57"/>
        <v>0.75</v>
      </c>
      <c r="AF179" s="33">
        <f t="shared" si="58"/>
        <v>0.85</v>
      </c>
      <c r="AG179" s="33">
        <f t="shared" si="59"/>
        <v>0.7</v>
      </c>
      <c r="AH179" s="394">
        <f t="shared" si="60"/>
        <v>0</v>
      </c>
      <c r="AI179" s="400">
        <f t="shared" si="61"/>
        <v>0</v>
      </c>
      <c r="AJ179" s="257">
        <v>100</v>
      </c>
      <c r="AK179" s="153">
        <f t="shared" si="49"/>
        <v>0</v>
      </c>
      <c r="AM179" s="394">
        <f>IF(I179&gt;0,#REF!,0)</f>
        <v>0</v>
      </c>
      <c r="AN179" s="394">
        <f t="shared" si="50"/>
        <v>0</v>
      </c>
      <c r="AP179" s="394">
        <f t="shared" si="51"/>
        <v>0</v>
      </c>
    </row>
    <row r="180" spans="4:42" ht="21.75" thickBot="1" x14ac:dyDescent="0.6">
      <c r="D180" s="233" t="s">
        <v>573</v>
      </c>
      <c r="E180" s="578" t="s">
        <v>1276</v>
      </c>
      <c r="F180" s="403">
        <v>33214335000</v>
      </c>
      <c r="G180" s="598"/>
      <c r="H180" s="598"/>
      <c r="I180" s="39">
        <v>0</v>
      </c>
      <c r="J180" s="36">
        <v>0</v>
      </c>
      <c r="K180" s="36">
        <v>0</v>
      </c>
      <c r="L180" s="36">
        <v>0</v>
      </c>
      <c r="M180" s="36">
        <v>0</v>
      </c>
      <c r="N180" s="36">
        <v>0</v>
      </c>
      <c r="O180" s="36">
        <v>0</v>
      </c>
      <c r="P180" s="36">
        <v>0</v>
      </c>
      <c r="Q180" s="36">
        <v>0</v>
      </c>
      <c r="R180" s="36">
        <v>0</v>
      </c>
      <c r="S180" s="253">
        <v>0</v>
      </c>
      <c r="T180" s="254">
        <f t="shared" si="48"/>
        <v>0</v>
      </c>
      <c r="U180" s="259">
        <v>0</v>
      </c>
      <c r="V180" s="254">
        <f t="shared" si="52"/>
        <v>33214335000</v>
      </c>
      <c r="W180" s="34">
        <v>1</v>
      </c>
      <c r="X180" s="33">
        <v>1</v>
      </c>
      <c r="Y180" s="33">
        <v>0.94</v>
      </c>
      <c r="Z180" s="33">
        <v>0.94</v>
      </c>
      <c r="AA180" s="33">
        <f t="shared" si="53"/>
        <v>0.88</v>
      </c>
      <c r="AB180" s="33">
        <f t="shared" si="54"/>
        <v>0.85</v>
      </c>
      <c r="AC180" s="33">
        <f t="shared" si="55"/>
        <v>0.75</v>
      </c>
      <c r="AD180" s="33">
        <f t="shared" si="56"/>
        <v>0.85</v>
      </c>
      <c r="AE180" s="33">
        <f t="shared" si="57"/>
        <v>0.75</v>
      </c>
      <c r="AF180" s="33">
        <f t="shared" si="58"/>
        <v>0.85</v>
      </c>
      <c r="AG180" s="33">
        <f t="shared" si="59"/>
        <v>0.7</v>
      </c>
      <c r="AH180" s="394">
        <f t="shared" si="60"/>
        <v>0</v>
      </c>
      <c r="AI180" s="400">
        <f t="shared" si="61"/>
        <v>33214335000</v>
      </c>
      <c r="AJ180" s="257">
        <v>100</v>
      </c>
      <c r="AK180" s="153">
        <f t="shared" si="49"/>
        <v>33214335000</v>
      </c>
      <c r="AM180" s="394">
        <f>IF(I180&gt;0,#REF!,0)</f>
        <v>0</v>
      </c>
      <c r="AN180" s="394">
        <f t="shared" si="50"/>
        <v>0</v>
      </c>
      <c r="AP180" s="394">
        <f t="shared" si="51"/>
        <v>0</v>
      </c>
    </row>
    <row r="181" spans="4:42" ht="21.75" thickBot="1" x14ac:dyDescent="0.6">
      <c r="D181" s="233" t="s">
        <v>573</v>
      </c>
      <c r="E181" s="578" t="s">
        <v>2287</v>
      </c>
      <c r="F181" s="403">
        <v>0</v>
      </c>
      <c r="G181" s="598"/>
      <c r="H181" s="598"/>
      <c r="I181" s="39">
        <v>0</v>
      </c>
      <c r="J181" s="36">
        <v>0</v>
      </c>
      <c r="K181" s="36">
        <v>0</v>
      </c>
      <c r="L181" s="36">
        <v>0</v>
      </c>
      <c r="M181" s="36">
        <v>0</v>
      </c>
      <c r="N181" s="36">
        <v>0</v>
      </c>
      <c r="O181" s="36">
        <v>0</v>
      </c>
      <c r="P181" s="36">
        <v>0</v>
      </c>
      <c r="Q181" s="36">
        <v>0</v>
      </c>
      <c r="R181" s="36">
        <v>0</v>
      </c>
      <c r="S181" s="253">
        <v>0</v>
      </c>
      <c r="T181" s="254">
        <f t="shared" si="48"/>
        <v>0</v>
      </c>
      <c r="U181" s="259">
        <v>19500000000</v>
      </c>
      <c r="V181" s="254">
        <f t="shared" si="52"/>
        <v>0</v>
      </c>
      <c r="W181" s="34">
        <v>1</v>
      </c>
      <c r="X181" s="33">
        <v>1</v>
      </c>
      <c r="Y181" s="33">
        <v>0.94</v>
      </c>
      <c r="Z181" s="33">
        <v>0.94</v>
      </c>
      <c r="AA181" s="33">
        <f t="shared" si="53"/>
        <v>0.88</v>
      </c>
      <c r="AB181" s="33">
        <f t="shared" si="54"/>
        <v>0.85</v>
      </c>
      <c r="AC181" s="33">
        <f t="shared" si="55"/>
        <v>0.75</v>
      </c>
      <c r="AD181" s="33">
        <f t="shared" si="56"/>
        <v>0.85</v>
      </c>
      <c r="AE181" s="33">
        <f t="shared" si="57"/>
        <v>0.75</v>
      </c>
      <c r="AF181" s="33">
        <f t="shared" si="58"/>
        <v>0.85</v>
      </c>
      <c r="AG181" s="33">
        <f t="shared" si="59"/>
        <v>0.7</v>
      </c>
      <c r="AH181" s="394">
        <f t="shared" si="60"/>
        <v>0</v>
      </c>
      <c r="AI181" s="400">
        <f t="shared" si="61"/>
        <v>0</v>
      </c>
      <c r="AJ181" s="257">
        <v>100</v>
      </c>
      <c r="AK181" s="153">
        <f t="shared" si="49"/>
        <v>0</v>
      </c>
      <c r="AM181" s="394">
        <f>IF(I181&gt;0,#REF!,0)</f>
        <v>0</v>
      </c>
      <c r="AN181" s="394">
        <f t="shared" si="50"/>
        <v>0</v>
      </c>
      <c r="AP181" s="394">
        <f t="shared" si="51"/>
        <v>0</v>
      </c>
    </row>
    <row r="182" spans="4:42" ht="21.75" thickBot="1" x14ac:dyDescent="0.6">
      <c r="D182" s="233" t="s">
        <v>573</v>
      </c>
      <c r="E182" s="578" t="s">
        <v>2287</v>
      </c>
      <c r="F182" s="403">
        <v>0</v>
      </c>
      <c r="G182" s="598"/>
      <c r="H182" s="598"/>
      <c r="I182" s="39">
        <v>0</v>
      </c>
      <c r="J182" s="36">
        <v>0</v>
      </c>
      <c r="K182" s="36">
        <v>0</v>
      </c>
      <c r="L182" s="36">
        <v>0</v>
      </c>
      <c r="M182" s="36">
        <v>0</v>
      </c>
      <c r="N182" s="36">
        <v>0</v>
      </c>
      <c r="O182" s="36">
        <v>0</v>
      </c>
      <c r="P182" s="36">
        <v>0</v>
      </c>
      <c r="Q182" s="36">
        <v>0</v>
      </c>
      <c r="R182" s="36">
        <v>0</v>
      </c>
      <c r="S182" s="253">
        <v>0</v>
      </c>
      <c r="T182" s="254">
        <f t="shared" si="48"/>
        <v>0</v>
      </c>
      <c r="U182" s="259">
        <v>0</v>
      </c>
      <c r="V182" s="254">
        <f t="shared" si="52"/>
        <v>0</v>
      </c>
      <c r="W182" s="34">
        <v>1</v>
      </c>
      <c r="X182" s="33">
        <v>1</v>
      </c>
      <c r="Y182" s="33">
        <v>0.94</v>
      </c>
      <c r="Z182" s="33">
        <v>0.94</v>
      </c>
      <c r="AA182" s="33">
        <f t="shared" si="53"/>
        <v>0.88</v>
      </c>
      <c r="AB182" s="33">
        <f t="shared" si="54"/>
        <v>0.85</v>
      </c>
      <c r="AC182" s="33">
        <f t="shared" si="55"/>
        <v>0.75</v>
      </c>
      <c r="AD182" s="33">
        <f t="shared" si="56"/>
        <v>0.85</v>
      </c>
      <c r="AE182" s="33">
        <f t="shared" si="57"/>
        <v>0.75</v>
      </c>
      <c r="AF182" s="33">
        <f t="shared" si="58"/>
        <v>0.85</v>
      </c>
      <c r="AG182" s="33">
        <f t="shared" si="59"/>
        <v>0.7</v>
      </c>
      <c r="AH182" s="394">
        <f t="shared" si="60"/>
        <v>0</v>
      </c>
      <c r="AI182" s="400">
        <f t="shared" si="61"/>
        <v>0</v>
      </c>
      <c r="AJ182" s="257">
        <v>100</v>
      </c>
      <c r="AK182" s="153">
        <f t="shared" si="49"/>
        <v>0</v>
      </c>
      <c r="AM182" s="394">
        <f>IF(I182&gt;0,#REF!,0)</f>
        <v>0</v>
      </c>
      <c r="AN182" s="394">
        <f t="shared" si="50"/>
        <v>0</v>
      </c>
      <c r="AP182" s="394">
        <f t="shared" si="51"/>
        <v>0</v>
      </c>
    </row>
    <row r="183" spans="4:42" ht="21.75" thickBot="1" x14ac:dyDescent="0.6">
      <c r="D183" s="233" t="s">
        <v>573</v>
      </c>
      <c r="E183" s="578" t="s">
        <v>2287</v>
      </c>
      <c r="F183" s="403">
        <v>0</v>
      </c>
      <c r="G183" s="598"/>
      <c r="H183" s="598"/>
      <c r="I183" s="39">
        <v>0</v>
      </c>
      <c r="J183" s="36">
        <v>0</v>
      </c>
      <c r="K183" s="36">
        <v>0</v>
      </c>
      <c r="L183" s="36">
        <v>0</v>
      </c>
      <c r="M183" s="36">
        <v>0</v>
      </c>
      <c r="N183" s="36">
        <v>0</v>
      </c>
      <c r="O183" s="36">
        <v>0</v>
      </c>
      <c r="P183" s="36">
        <v>0</v>
      </c>
      <c r="Q183" s="36">
        <v>0</v>
      </c>
      <c r="R183" s="36">
        <v>0</v>
      </c>
      <c r="S183" s="253">
        <v>0</v>
      </c>
      <c r="T183" s="254">
        <f t="shared" si="48"/>
        <v>0</v>
      </c>
      <c r="U183" s="259">
        <v>0</v>
      </c>
      <c r="V183" s="254">
        <f t="shared" si="52"/>
        <v>0</v>
      </c>
      <c r="W183" s="34">
        <v>1</v>
      </c>
      <c r="X183" s="33">
        <v>1</v>
      </c>
      <c r="Y183" s="33">
        <v>0.94</v>
      </c>
      <c r="Z183" s="33">
        <v>0.94</v>
      </c>
      <c r="AA183" s="33">
        <f t="shared" si="53"/>
        <v>0.88</v>
      </c>
      <c r="AB183" s="33">
        <f t="shared" si="54"/>
        <v>0.85</v>
      </c>
      <c r="AC183" s="33">
        <f t="shared" si="55"/>
        <v>0.75</v>
      </c>
      <c r="AD183" s="33">
        <f t="shared" si="56"/>
        <v>0.85</v>
      </c>
      <c r="AE183" s="33">
        <f t="shared" si="57"/>
        <v>0.75</v>
      </c>
      <c r="AF183" s="33">
        <f t="shared" si="58"/>
        <v>0.85</v>
      </c>
      <c r="AG183" s="33">
        <f t="shared" si="59"/>
        <v>0.7</v>
      </c>
      <c r="AH183" s="394">
        <f t="shared" si="60"/>
        <v>0</v>
      </c>
      <c r="AI183" s="400">
        <f t="shared" si="61"/>
        <v>0</v>
      </c>
      <c r="AJ183" s="257">
        <v>100</v>
      </c>
      <c r="AK183" s="153">
        <f t="shared" si="49"/>
        <v>0</v>
      </c>
      <c r="AM183" s="394">
        <f>IF(I183&gt;0,#REF!,0)</f>
        <v>0</v>
      </c>
      <c r="AN183" s="394">
        <f t="shared" si="50"/>
        <v>0</v>
      </c>
      <c r="AP183" s="394">
        <f t="shared" si="51"/>
        <v>0</v>
      </c>
    </row>
    <row r="184" spans="4:42" ht="21.75" thickBot="1" x14ac:dyDescent="0.6">
      <c r="D184" s="233" t="s">
        <v>573</v>
      </c>
      <c r="E184" s="578" t="s">
        <v>2287</v>
      </c>
      <c r="F184" s="403">
        <v>745184000</v>
      </c>
      <c r="G184" s="598"/>
      <c r="H184" s="598"/>
      <c r="I184" s="39">
        <v>0</v>
      </c>
      <c r="J184" s="36">
        <v>0</v>
      </c>
      <c r="K184" s="36">
        <v>0</v>
      </c>
      <c r="L184" s="36">
        <v>0</v>
      </c>
      <c r="M184" s="36">
        <v>0</v>
      </c>
      <c r="N184" s="36">
        <v>0</v>
      </c>
      <c r="O184" s="36">
        <v>0</v>
      </c>
      <c r="P184" s="36">
        <v>0</v>
      </c>
      <c r="Q184" s="36">
        <v>0</v>
      </c>
      <c r="R184" s="36">
        <v>0</v>
      </c>
      <c r="S184" s="253">
        <v>745184000</v>
      </c>
      <c r="T184" s="254">
        <f t="shared" si="48"/>
        <v>745184000</v>
      </c>
      <c r="U184" s="259">
        <v>0</v>
      </c>
      <c r="V184" s="254">
        <f t="shared" si="52"/>
        <v>745184000</v>
      </c>
      <c r="W184" s="34">
        <v>1</v>
      </c>
      <c r="X184" s="33">
        <v>1</v>
      </c>
      <c r="Y184" s="33">
        <v>0.94</v>
      </c>
      <c r="Z184" s="33">
        <v>0.94</v>
      </c>
      <c r="AA184" s="33">
        <f t="shared" si="53"/>
        <v>0.88</v>
      </c>
      <c r="AB184" s="33">
        <f t="shared" si="54"/>
        <v>0.85</v>
      </c>
      <c r="AC184" s="33">
        <f t="shared" si="55"/>
        <v>0.75</v>
      </c>
      <c r="AD184" s="33">
        <f t="shared" si="56"/>
        <v>0.85</v>
      </c>
      <c r="AE184" s="33">
        <f t="shared" si="57"/>
        <v>0.75</v>
      </c>
      <c r="AF184" s="33">
        <f t="shared" si="58"/>
        <v>0.85</v>
      </c>
      <c r="AG184" s="33">
        <f t="shared" si="59"/>
        <v>0.7</v>
      </c>
      <c r="AH184" s="394">
        <f t="shared" si="60"/>
        <v>521628799.99999994</v>
      </c>
      <c r="AI184" s="400">
        <f t="shared" si="61"/>
        <v>223555200.00000006</v>
      </c>
      <c r="AJ184" s="257">
        <v>100</v>
      </c>
      <c r="AK184" s="153">
        <f t="shared" si="49"/>
        <v>223555200.00000009</v>
      </c>
      <c r="AM184" s="394">
        <f>IF(I184&gt;0,#REF!,0)</f>
        <v>0</v>
      </c>
      <c r="AN184" s="394">
        <f t="shared" si="50"/>
        <v>0</v>
      </c>
      <c r="AP184" s="394">
        <f t="shared" si="51"/>
        <v>0</v>
      </c>
    </row>
    <row r="185" spans="4:42" ht="21.75" thickBot="1" x14ac:dyDescent="0.6">
      <c r="D185" s="233" t="s">
        <v>573</v>
      </c>
      <c r="E185" s="578" t="s">
        <v>2287</v>
      </c>
      <c r="F185" s="403">
        <v>0</v>
      </c>
      <c r="G185" s="598"/>
      <c r="H185" s="598"/>
      <c r="I185" s="39">
        <v>0</v>
      </c>
      <c r="J185" s="36">
        <v>0</v>
      </c>
      <c r="K185" s="36">
        <v>0</v>
      </c>
      <c r="L185" s="36">
        <v>0</v>
      </c>
      <c r="M185" s="36">
        <v>0</v>
      </c>
      <c r="N185" s="36">
        <v>0</v>
      </c>
      <c r="O185" s="36">
        <v>0</v>
      </c>
      <c r="P185" s="36">
        <v>0</v>
      </c>
      <c r="Q185" s="36">
        <v>0</v>
      </c>
      <c r="R185" s="36">
        <v>0</v>
      </c>
      <c r="S185" s="253">
        <v>0</v>
      </c>
      <c r="T185" s="254">
        <f t="shared" si="48"/>
        <v>0</v>
      </c>
      <c r="U185" s="259">
        <v>695623293.23197281</v>
      </c>
      <c r="V185" s="254">
        <f t="shared" si="52"/>
        <v>0</v>
      </c>
      <c r="W185" s="34">
        <v>1</v>
      </c>
      <c r="X185" s="33">
        <v>1</v>
      </c>
      <c r="Y185" s="33">
        <v>0.94</v>
      </c>
      <c r="Z185" s="33">
        <v>0.94</v>
      </c>
      <c r="AA185" s="33">
        <f t="shared" si="53"/>
        <v>0.88</v>
      </c>
      <c r="AB185" s="33">
        <f t="shared" si="54"/>
        <v>0.85</v>
      </c>
      <c r="AC185" s="33">
        <f t="shared" si="55"/>
        <v>0.75</v>
      </c>
      <c r="AD185" s="33">
        <f t="shared" si="56"/>
        <v>0.85</v>
      </c>
      <c r="AE185" s="33">
        <f t="shared" si="57"/>
        <v>0.75</v>
      </c>
      <c r="AF185" s="33">
        <f t="shared" si="58"/>
        <v>0.85</v>
      </c>
      <c r="AG185" s="33">
        <f t="shared" si="59"/>
        <v>0.7</v>
      </c>
      <c r="AH185" s="394">
        <f t="shared" si="60"/>
        <v>0</v>
      </c>
      <c r="AI185" s="400">
        <f t="shared" si="61"/>
        <v>0</v>
      </c>
      <c r="AJ185" s="257">
        <v>100</v>
      </c>
      <c r="AK185" s="153">
        <f t="shared" si="49"/>
        <v>0</v>
      </c>
      <c r="AM185" s="394">
        <f>IF(I185&gt;0,#REF!,0)</f>
        <v>0</v>
      </c>
      <c r="AN185" s="394">
        <f t="shared" si="50"/>
        <v>0</v>
      </c>
      <c r="AP185" s="394">
        <f t="shared" si="51"/>
        <v>0</v>
      </c>
    </row>
    <row r="186" spans="4:42" ht="21.75" thickBot="1" x14ac:dyDescent="0.6">
      <c r="D186" s="233" t="s">
        <v>573</v>
      </c>
      <c r="E186" s="578" t="s">
        <v>2287</v>
      </c>
      <c r="F186" s="403">
        <v>12616449840</v>
      </c>
      <c r="G186" s="598"/>
      <c r="H186" s="598"/>
      <c r="I186" s="39">
        <v>0</v>
      </c>
      <c r="J186" s="36">
        <v>0</v>
      </c>
      <c r="K186" s="36">
        <v>0</v>
      </c>
      <c r="L186" s="36">
        <v>0</v>
      </c>
      <c r="M186" s="36">
        <v>0</v>
      </c>
      <c r="N186" s="36">
        <v>0</v>
      </c>
      <c r="O186" s="36">
        <v>0</v>
      </c>
      <c r="P186" s="36">
        <v>0</v>
      </c>
      <c r="Q186" s="36">
        <v>0</v>
      </c>
      <c r="R186" s="36">
        <v>0</v>
      </c>
      <c r="S186" s="253">
        <v>12616449840</v>
      </c>
      <c r="T186" s="254">
        <f t="shared" si="48"/>
        <v>12616449840</v>
      </c>
      <c r="U186" s="259">
        <v>0</v>
      </c>
      <c r="V186" s="254">
        <f t="shared" si="52"/>
        <v>12616449840</v>
      </c>
      <c r="W186" s="34">
        <v>1</v>
      </c>
      <c r="X186" s="33">
        <v>1</v>
      </c>
      <c r="Y186" s="33">
        <v>0.94</v>
      </c>
      <c r="Z186" s="33">
        <v>0.94</v>
      </c>
      <c r="AA186" s="33">
        <f t="shared" si="53"/>
        <v>0.88</v>
      </c>
      <c r="AB186" s="33">
        <f t="shared" si="54"/>
        <v>0.85</v>
      </c>
      <c r="AC186" s="33">
        <f t="shared" si="55"/>
        <v>0.75</v>
      </c>
      <c r="AD186" s="33">
        <f t="shared" si="56"/>
        <v>0.85</v>
      </c>
      <c r="AE186" s="33">
        <f t="shared" si="57"/>
        <v>0.75</v>
      </c>
      <c r="AF186" s="33">
        <f t="shared" si="58"/>
        <v>0.85</v>
      </c>
      <c r="AG186" s="33">
        <f t="shared" si="59"/>
        <v>0.7</v>
      </c>
      <c r="AH186" s="394">
        <f t="shared" si="60"/>
        <v>8831514888</v>
      </c>
      <c r="AI186" s="400">
        <f t="shared" si="61"/>
        <v>3784934952</v>
      </c>
      <c r="AJ186" s="257">
        <v>100</v>
      </c>
      <c r="AK186" s="153">
        <f t="shared" si="49"/>
        <v>3784934952</v>
      </c>
      <c r="AM186" s="394">
        <f>IF(I186&gt;0,#REF!,0)</f>
        <v>0</v>
      </c>
      <c r="AN186" s="394">
        <f t="shared" si="50"/>
        <v>0</v>
      </c>
      <c r="AP186" s="394">
        <f t="shared" si="51"/>
        <v>0</v>
      </c>
    </row>
    <row r="187" spans="4:42" ht="21.75" thickBot="1" x14ac:dyDescent="0.6">
      <c r="D187" s="233" t="s">
        <v>573</v>
      </c>
      <c r="E187" s="578" t="s">
        <v>2287</v>
      </c>
      <c r="F187" s="403">
        <v>562980088</v>
      </c>
      <c r="G187" s="598"/>
      <c r="H187" s="598"/>
      <c r="I187" s="39">
        <v>0</v>
      </c>
      <c r="J187" s="36">
        <v>0</v>
      </c>
      <c r="K187" s="36">
        <v>0</v>
      </c>
      <c r="L187" s="36">
        <v>0</v>
      </c>
      <c r="M187" s="36">
        <v>0</v>
      </c>
      <c r="N187" s="36">
        <v>0</v>
      </c>
      <c r="O187" s="36">
        <v>0</v>
      </c>
      <c r="P187" s="36">
        <v>0</v>
      </c>
      <c r="Q187" s="36">
        <v>0</v>
      </c>
      <c r="R187" s="36">
        <v>0</v>
      </c>
      <c r="S187" s="253">
        <v>562980088</v>
      </c>
      <c r="T187" s="254">
        <f t="shared" si="48"/>
        <v>562980088</v>
      </c>
      <c r="U187" s="259">
        <v>9200000000</v>
      </c>
      <c r="V187" s="254">
        <f t="shared" si="52"/>
        <v>562980088</v>
      </c>
      <c r="W187" s="34">
        <v>1</v>
      </c>
      <c r="X187" s="33">
        <v>1</v>
      </c>
      <c r="Y187" s="33">
        <v>0.94</v>
      </c>
      <c r="Z187" s="33">
        <v>0.94</v>
      </c>
      <c r="AA187" s="33">
        <f t="shared" si="53"/>
        <v>0.88</v>
      </c>
      <c r="AB187" s="33">
        <f t="shared" si="54"/>
        <v>0.85</v>
      </c>
      <c r="AC187" s="33">
        <f t="shared" si="55"/>
        <v>0.75</v>
      </c>
      <c r="AD187" s="33">
        <f t="shared" si="56"/>
        <v>0.85</v>
      </c>
      <c r="AE187" s="33">
        <f t="shared" si="57"/>
        <v>0.75</v>
      </c>
      <c r="AF187" s="33">
        <f t="shared" si="58"/>
        <v>0.85</v>
      </c>
      <c r="AG187" s="33">
        <f t="shared" si="59"/>
        <v>0.7</v>
      </c>
      <c r="AH187" s="394">
        <f t="shared" si="60"/>
        <v>394086061.59999996</v>
      </c>
      <c r="AI187" s="400">
        <f t="shared" si="61"/>
        <v>168894026.40000004</v>
      </c>
      <c r="AJ187" s="257">
        <v>100</v>
      </c>
      <c r="AK187" s="153">
        <f t="shared" si="49"/>
        <v>168894026.40000004</v>
      </c>
      <c r="AM187" s="394">
        <f>IF(I187&gt;0,#REF!,0)</f>
        <v>0</v>
      </c>
      <c r="AN187" s="394">
        <f t="shared" si="50"/>
        <v>0</v>
      </c>
      <c r="AP187" s="394">
        <f t="shared" si="51"/>
        <v>0</v>
      </c>
    </row>
    <row r="188" spans="4:42" ht="21.75" thickBot="1" x14ac:dyDescent="0.6">
      <c r="D188" s="233" t="s">
        <v>573</v>
      </c>
      <c r="E188" s="578" t="s">
        <v>2287</v>
      </c>
      <c r="F188" s="403">
        <v>8227142281.5999985</v>
      </c>
      <c r="G188" s="598"/>
      <c r="H188" s="598"/>
      <c r="I188" s="39">
        <v>0</v>
      </c>
      <c r="J188" s="36">
        <v>0</v>
      </c>
      <c r="K188" s="36">
        <v>0</v>
      </c>
      <c r="L188" s="36">
        <v>0</v>
      </c>
      <c r="M188" s="36">
        <v>0</v>
      </c>
      <c r="N188" s="36">
        <v>0</v>
      </c>
      <c r="O188" s="36">
        <v>0</v>
      </c>
      <c r="P188" s="36">
        <v>0</v>
      </c>
      <c r="Q188" s="36">
        <v>0</v>
      </c>
      <c r="R188" s="36">
        <v>0</v>
      </c>
      <c r="S188" s="253">
        <v>8227142281.5999994</v>
      </c>
      <c r="T188" s="254">
        <f t="shared" si="48"/>
        <v>8227142281.5999994</v>
      </c>
      <c r="U188" s="259">
        <v>3400000000</v>
      </c>
      <c r="V188" s="254">
        <f t="shared" si="52"/>
        <v>8227142281.5999994</v>
      </c>
      <c r="W188" s="34">
        <v>1</v>
      </c>
      <c r="X188" s="33">
        <v>1</v>
      </c>
      <c r="Y188" s="33">
        <v>0.94</v>
      </c>
      <c r="Z188" s="33">
        <v>0.94</v>
      </c>
      <c r="AA188" s="33">
        <f t="shared" si="53"/>
        <v>0.88</v>
      </c>
      <c r="AB188" s="33">
        <f t="shared" si="54"/>
        <v>0.85</v>
      </c>
      <c r="AC188" s="33">
        <f t="shared" si="55"/>
        <v>0.75</v>
      </c>
      <c r="AD188" s="33">
        <f t="shared" si="56"/>
        <v>0.85</v>
      </c>
      <c r="AE188" s="33">
        <f t="shared" si="57"/>
        <v>0.75</v>
      </c>
      <c r="AF188" s="33">
        <f t="shared" si="58"/>
        <v>0.85</v>
      </c>
      <c r="AG188" s="33">
        <f t="shared" si="59"/>
        <v>0.7</v>
      </c>
      <c r="AH188" s="394">
        <f t="shared" si="60"/>
        <v>5758999597.1199989</v>
      </c>
      <c r="AI188" s="400">
        <f t="shared" si="61"/>
        <v>2468142684.4799995</v>
      </c>
      <c r="AJ188" s="257">
        <v>100</v>
      </c>
      <c r="AK188" s="153">
        <f t="shared" si="49"/>
        <v>2468142684.4799995</v>
      </c>
      <c r="AM188" s="394">
        <f>IF(I188&gt;0,#REF!,0)</f>
        <v>0</v>
      </c>
      <c r="AN188" s="394">
        <f t="shared" si="50"/>
        <v>0</v>
      </c>
      <c r="AP188" s="394">
        <f t="shared" si="51"/>
        <v>0</v>
      </c>
    </row>
    <row r="189" spans="4:42" ht="21.75" thickBot="1" x14ac:dyDescent="0.6">
      <c r="D189" s="233" t="s">
        <v>573</v>
      </c>
      <c r="E189" s="578" t="s">
        <v>2287</v>
      </c>
      <c r="F189" s="403">
        <v>16433045919.84</v>
      </c>
      <c r="G189" s="598"/>
      <c r="H189" s="598"/>
      <c r="I189" s="39">
        <v>0</v>
      </c>
      <c r="J189" s="36">
        <v>0</v>
      </c>
      <c r="K189" s="36">
        <v>0</v>
      </c>
      <c r="L189" s="36">
        <v>0</v>
      </c>
      <c r="M189" s="36">
        <v>0</v>
      </c>
      <c r="N189" s="36">
        <v>0</v>
      </c>
      <c r="O189" s="36">
        <v>0</v>
      </c>
      <c r="P189" s="36">
        <v>0</v>
      </c>
      <c r="Q189" s="36">
        <v>0</v>
      </c>
      <c r="R189" s="36">
        <v>0</v>
      </c>
      <c r="S189" s="253">
        <v>16433045919.84</v>
      </c>
      <c r="T189" s="254">
        <f t="shared" si="48"/>
        <v>16433045919.84</v>
      </c>
      <c r="U189" s="259">
        <v>35200000000</v>
      </c>
      <c r="V189" s="254">
        <f t="shared" si="52"/>
        <v>16433045919.84</v>
      </c>
      <c r="W189" s="34">
        <v>1</v>
      </c>
      <c r="X189" s="33">
        <v>1</v>
      </c>
      <c r="Y189" s="33">
        <v>0.94</v>
      </c>
      <c r="Z189" s="33">
        <v>0.94</v>
      </c>
      <c r="AA189" s="33">
        <f t="shared" si="53"/>
        <v>0.88</v>
      </c>
      <c r="AB189" s="33">
        <f t="shared" si="54"/>
        <v>0.85</v>
      </c>
      <c r="AC189" s="33">
        <f t="shared" si="55"/>
        <v>0.75</v>
      </c>
      <c r="AD189" s="33">
        <f t="shared" si="56"/>
        <v>0.85</v>
      </c>
      <c r="AE189" s="33">
        <f t="shared" si="57"/>
        <v>0.75</v>
      </c>
      <c r="AF189" s="33">
        <f t="shared" si="58"/>
        <v>0.85</v>
      </c>
      <c r="AG189" s="33">
        <f t="shared" si="59"/>
        <v>0.7</v>
      </c>
      <c r="AH189" s="394">
        <f t="shared" si="60"/>
        <v>11503132143.887999</v>
      </c>
      <c r="AI189" s="400">
        <f t="shared" si="61"/>
        <v>4929913775.9520016</v>
      </c>
      <c r="AJ189" s="257">
        <v>100</v>
      </c>
      <c r="AK189" s="153">
        <f t="shared" si="49"/>
        <v>4929913775.9520016</v>
      </c>
      <c r="AM189" s="394">
        <f>IF(I189&gt;0,#REF!,0)</f>
        <v>0</v>
      </c>
      <c r="AN189" s="394">
        <f t="shared" si="50"/>
        <v>0</v>
      </c>
      <c r="AP189" s="394">
        <f t="shared" si="51"/>
        <v>0</v>
      </c>
    </row>
    <row r="190" spans="4:42" ht="21.75" thickBot="1" x14ac:dyDescent="0.6">
      <c r="D190" s="233" t="s">
        <v>573</v>
      </c>
      <c r="E190" s="578" t="s">
        <v>2287</v>
      </c>
      <c r="F190" s="403">
        <v>30255472415.520004</v>
      </c>
      <c r="G190" s="598"/>
      <c r="H190" s="598"/>
      <c r="I190" s="39">
        <v>0</v>
      </c>
      <c r="J190" s="36">
        <v>0</v>
      </c>
      <c r="K190" s="36">
        <v>0</v>
      </c>
      <c r="L190" s="36">
        <v>0</v>
      </c>
      <c r="M190" s="36">
        <v>0</v>
      </c>
      <c r="N190" s="36">
        <v>0</v>
      </c>
      <c r="O190" s="36">
        <v>0</v>
      </c>
      <c r="P190" s="36">
        <v>0</v>
      </c>
      <c r="Q190" s="36">
        <v>0</v>
      </c>
      <c r="R190" s="36">
        <v>0</v>
      </c>
      <c r="S190" s="253">
        <v>30255472415.520004</v>
      </c>
      <c r="T190" s="254">
        <f t="shared" si="48"/>
        <v>30255472415.520004</v>
      </c>
      <c r="U190" s="259">
        <v>11500000000</v>
      </c>
      <c r="V190" s="254">
        <f t="shared" si="52"/>
        <v>30255472415.520004</v>
      </c>
      <c r="W190" s="34">
        <v>1</v>
      </c>
      <c r="X190" s="33">
        <v>1</v>
      </c>
      <c r="Y190" s="33">
        <v>0.94</v>
      </c>
      <c r="Z190" s="33">
        <v>0.94</v>
      </c>
      <c r="AA190" s="33">
        <f t="shared" si="53"/>
        <v>0.88</v>
      </c>
      <c r="AB190" s="33">
        <f t="shared" si="54"/>
        <v>0.85</v>
      </c>
      <c r="AC190" s="33">
        <f t="shared" si="55"/>
        <v>0.75</v>
      </c>
      <c r="AD190" s="33">
        <f t="shared" si="56"/>
        <v>0.85</v>
      </c>
      <c r="AE190" s="33">
        <f t="shared" si="57"/>
        <v>0.75</v>
      </c>
      <c r="AF190" s="33">
        <f t="shared" si="58"/>
        <v>0.85</v>
      </c>
      <c r="AG190" s="33">
        <f t="shared" si="59"/>
        <v>0.7</v>
      </c>
      <c r="AH190" s="394">
        <f t="shared" si="60"/>
        <v>21178830690.864002</v>
      </c>
      <c r="AI190" s="400">
        <f t="shared" si="61"/>
        <v>9076641724.656002</v>
      </c>
      <c r="AJ190" s="257">
        <v>100</v>
      </c>
      <c r="AK190" s="153">
        <f t="shared" si="49"/>
        <v>9076641724.656002</v>
      </c>
      <c r="AM190" s="394">
        <f>IF(I190&gt;0,#REF!,0)</f>
        <v>0</v>
      </c>
      <c r="AN190" s="394">
        <f t="shared" si="50"/>
        <v>0</v>
      </c>
      <c r="AP190" s="394">
        <f t="shared" si="51"/>
        <v>0</v>
      </c>
    </row>
    <row r="191" spans="4:42" ht="21.75" thickBot="1" x14ac:dyDescent="0.6">
      <c r="D191" s="233" t="s">
        <v>573</v>
      </c>
      <c r="E191" s="578" t="s">
        <v>2287</v>
      </c>
      <c r="F191" s="403">
        <v>10273504912</v>
      </c>
      <c r="G191" s="598"/>
      <c r="H191" s="598"/>
      <c r="I191" s="39">
        <v>0</v>
      </c>
      <c r="J191" s="36">
        <v>0</v>
      </c>
      <c r="K191" s="36">
        <v>0</v>
      </c>
      <c r="L191" s="36">
        <v>0</v>
      </c>
      <c r="M191" s="36">
        <v>0</v>
      </c>
      <c r="N191" s="36">
        <v>0</v>
      </c>
      <c r="O191" s="36">
        <v>0</v>
      </c>
      <c r="P191" s="36">
        <v>0</v>
      </c>
      <c r="Q191" s="36">
        <v>0</v>
      </c>
      <c r="R191" s="36">
        <v>0</v>
      </c>
      <c r="S191" s="253">
        <v>10273504912</v>
      </c>
      <c r="T191" s="254">
        <f t="shared" si="48"/>
        <v>10273504912</v>
      </c>
      <c r="U191" s="259">
        <v>21100000000</v>
      </c>
      <c r="V191" s="254">
        <f t="shared" si="52"/>
        <v>10273504912</v>
      </c>
      <c r="W191" s="34">
        <v>1</v>
      </c>
      <c r="X191" s="33">
        <v>1</v>
      </c>
      <c r="Y191" s="33">
        <v>0.94</v>
      </c>
      <c r="Z191" s="33">
        <v>0.94</v>
      </c>
      <c r="AA191" s="33">
        <f t="shared" si="53"/>
        <v>0.88</v>
      </c>
      <c r="AB191" s="33">
        <f t="shared" si="54"/>
        <v>0.85</v>
      </c>
      <c r="AC191" s="33">
        <f t="shared" si="55"/>
        <v>0.75</v>
      </c>
      <c r="AD191" s="33">
        <f t="shared" si="56"/>
        <v>0.85</v>
      </c>
      <c r="AE191" s="33">
        <f t="shared" si="57"/>
        <v>0.75</v>
      </c>
      <c r="AF191" s="33">
        <f t="shared" si="58"/>
        <v>0.85</v>
      </c>
      <c r="AG191" s="33">
        <f t="shared" si="59"/>
        <v>0.7</v>
      </c>
      <c r="AH191" s="394">
        <f t="shared" si="60"/>
        <v>7191453438.3999996</v>
      </c>
      <c r="AI191" s="400">
        <f t="shared" si="61"/>
        <v>3082051473.6000004</v>
      </c>
      <c r="AJ191" s="257">
        <v>100</v>
      </c>
      <c r="AK191" s="153">
        <f t="shared" si="49"/>
        <v>3082051473.6000004</v>
      </c>
      <c r="AM191" s="394">
        <f>IF(I191&gt;0,#REF!,0)</f>
        <v>0</v>
      </c>
      <c r="AN191" s="394">
        <f t="shared" si="50"/>
        <v>0</v>
      </c>
      <c r="AP191" s="394">
        <f t="shared" si="51"/>
        <v>0</v>
      </c>
    </row>
    <row r="192" spans="4:42" ht="21.75" thickBot="1" x14ac:dyDescent="0.6">
      <c r="D192" s="233" t="s">
        <v>573</v>
      </c>
      <c r="E192" s="578" t="s">
        <v>2287</v>
      </c>
      <c r="F192" s="403">
        <v>3383559344</v>
      </c>
      <c r="G192" s="598"/>
      <c r="H192" s="598"/>
      <c r="I192" s="39">
        <v>0</v>
      </c>
      <c r="J192" s="36">
        <v>0</v>
      </c>
      <c r="K192" s="36">
        <v>0</v>
      </c>
      <c r="L192" s="36">
        <v>0</v>
      </c>
      <c r="M192" s="36">
        <v>0</v>
      </c>
      <c r="N192" s="36">
        <v>0</v>
      </c>
      <c r="O192" s="36">
        <v>0</v>
      </c>
      <c r="P192" s="36">
        <v>0</v>
      </c>
      <c r="Q192" s="36">
        <v>0</v>
      </c>
      <c r="R192" s="36">
        <v>0</v>
      </c>
      <c r="S192" s="253">
        <v>3383559344</v>
      </c>
      <c r="T192" s="254">
        <f t="shared" si="48"/>
        <v>3383559344</v>
      </c>
      <c r="U192" s="259">
        <v>7200000000</v>
      </c>
      <c r="V192" s="254">
        <f t="shared" si="52"/>
        <v>3383559344</v>
      </c>
      <c r="W192" s="34">
        <v>1</v>
      </c>
      <c r="X192" s="33">
        <v>1</v>
      </c>
      <c r="Y192" s="33">
        <v>0.94</v>
      </c>
      <c r="Z192" s="33">
        <v>0.94</v>
      </c>
      <c r="AA192" s="33">
        <f t="shared" si="53"/>
        <v>0.88</v>
      </c>
      <c r="AB192" s="33">
        <f t="shared" si="54"/>
        <v>0.85</v>
      </c>
      <c r="AC192" s="33">
        <f t="shared" si="55"/>
        <v>0.75</v>
      </c>
      <c r="AD192" s="33">
        <f t="shared" si="56"/>
        <v>0.85</v>
      </c>
      <c r="AE192" s="33">
        <f t="shared" si="57"/>
        <v>0.75</v>
      </c>
      <c r="AF192" s="33">
        <f t="shared" si="58"/>
        <v>0.85</v>
      </c>
      <c r="AG192" s="33">
        <f t="shared" si="59"/>
        <v>0.7</v>
      </c>
      <c r="AH192" s="394">
        <f t="shared" si="60"/>
        <v>2368491540.7999997</v>
      </c>
      <c r="AI192" s="400">
        <f t="shared" si="61"/>
        <v>1015067803.2000003</v>
      </c>
      <c r="AJ192" s="257">
        <v>100</v>
      </c>
      <c r="AK192" s="153">
        <f t="shared" si="49"/>
        <v>1015067803.2000003</v>
      </c>
      <c r="AM192" s="394">
        <f>IF(I192&gt;0,#REF!,0)</f>
        <v>0</v>
      </c>
      <c r="AN192" s="394">
        <f t="shared" si="50"/>
        <v>0</v>
      </c>
      <c r="AP192" s="394">
        <f t="shared" si="51"/>
        <v>0</v>
      </c>
    </row>
    <row r="193" spans="4:42" ht="21.75" thickBot="1" x14ac:dyDescent="0.6">
      <c r="D193" s="233" t="s">
        <v>573</v>
      </c>
      <c r="E193" s="578" t="s">
        <v>2287</v>
      </c>
      <c r="F193" s="403">
        <v>10273504912</v>
      </c>
      <c r="G193" s="598"/>
      <c r="H193" s="598"/>
      <c r="I193" s="39">
        <v>0</v>
      </c>
      <c r="J193" s="36">
        <v>0</v>
      </c>
      <c r="K193" s="36">
        <v>0</v>
      </c>
      <c r="L193" s="36">
        <v>0</v>
      </c>
      <c r="M193" s="36">
        <v>0</v>
      </c>
      <c r="N193" s="36">
        <v>0</v>
      </c>
      <c r="O193" s="36">
        <v>0</v>
      </c>
      <c r="P193" s="36">
        <v>0</v>
      </c>
      <c r="Q193" s="36">
        <v>0</v>
      </c>
      <c r="R193" s="36">
        <v>0</v>
      </c>
      <c r="S193" s="253">
        <v>10273504912</v>
      </c>
      <c r="T193" s="254">
        <f t="shared" si="48"/>
        <v>10273504912</v>
      </c>
      <c r="U193" s="259">
        <v>2400000000</v>
      </c>
      <c r="V193" s="254">
        <f t="shared" si="52"/>
        <v>10273504912</v>
      </c>
      <c r="W193" s="34">
        <v>1</v>
      </c>
      <c r="X193" s="33">
        <v>1</v>
      </c>
      <c r="Y193" s="33">
        <v>0.94</v>
      </c>
      <c r="Z193" s="33">
        <v>0.94</v>
      </c>
      <c r="AA193" s="33">
        <f t="shared" si="53"/>
        <v>0.88</v>
      </c>
      <c r="AB193" s="33">
        <f t="shared" si="54"/>
        <v>0.85</v>
      </c>
      <c r="AC193" s="33">
        <f t="shared" si="55"/>
        <v>0.75</v>
      </c>
      <c r="AD193" s="33">
        <f t="shared" si="56"/>
        <v>0.85</v>
      </c>
      <c r="AE193" s="33">
        <f t="shared" si="57"/>
        <v>0.75</v>
      </c>
      <c r="AF193" s="33">
        <f t="shared" si="58"/>
        <v>0.85</v>
      </c>
      <c r="AG193" s="33">
        <f t="shared" si="59"/>
        <v>0.7</v>
      </c>
      <c r="AH193" s="394">
        <f t="shared" si="60"/>
        <v>7191453438.3999996</v>
      </c>
      <c r="AI193" s="400">
        <f t="shared" si="61"/>
        <v>3082051473.6000004</v>
      </c>
      <c r="AJ193" s="257">
        <v>100</v>
      </c>
      <c r="AK193" s="153">
        <f t="shared" si="49"/>
        <v>3082051473.6000004</v>
      </c>
      <c r="AM193" s="394">
        <f>IF(I193&gt;0,#REF!,0)</f>
        <v>0</v>
      </c>
      <c r="AN193" s="394">
        <f t="shared" si="50"/>
        <v>0</v>
      </c>
      <c r="AP193" s="394">
        <f t="shared" si="51"/>
        <v>0</v>
      </c>
    </row>
    <row r="194" spans="4:42" ht="21.75" thickBot="1" x14ac:dyDescent="0.6">
      <c r="D194" s="233" t="s">
        <v>573</v>
      </c>
      <c r="E194" s="578" t="s">
        <v>2288</v>
      </c>
      <c r="F194" s="403">
        <v>46124244054.57</v>
      </c>
      <c r="G194" s="598"/>
      <c r="H194" s="598"/>
      <c r="I194" s="39">
        <v>0</v>
      </c>
      <c r="J194" s="36">
        <v>0</v>
      </c>
      <c r="K194" s="36">
        <v>0</v>
      </c>
      <c r="L194" s="36">
        <v>0</v>
      </c>
      <c r="M194" s="36">
        <v>0</v>
      </c>
      <c r="N194" s="36">
        <v>0</v>
      </c>
      <c r="O194" s="36">
        <v>0</v>
      </c>
      <c r="P194" s="36">
        <v>0</v>
      </c>
      <c r="Q194" s="36">
        <v>0</v>
      </c>
      <c r="R194" s="36">
        <v>0</v>
      </c>
      <c r="S194" s="253">
        <v>0</v>
      </c>
      <c r="T194" s="254">
        <f t="shared" si="48"/>
        <v>0</v>
      </c>
      <c r="U194" s="259">
        <v>7150000000</v>
      </c>
      <c r="V194" s="254">
        <f t="shared" si="52"/>
        <v>46124244054.57</v>
      </c>
      <c r="W194" s="34">
        <v>1</v>
      </c>
      <c r="X194" s="33">
        <v>1</v>
      </c>
      <c r="Y194" s="33">
        <v>0.94</v>
      </c>
      <c r="Z194" s="33">
        <v>0.94</v>
      </c>
      <c r="AA194" s="33">
        <f t="shared" si="53"/>
        <v>0.88</v>
      </c>
      <c r="AB194" s="33">
        <f t="shared" si="54"/>
        <v>0.85</v>
      </c>
      <c r="AC194" s="33">
        <f t="shared" si="55"/>
        <v>0.75</v>
      </c>
      <c r="AD194" s="33">
        <f t="shared" si="56"/>
        <v>0.85</v>
      </c>
      <c r="AE194" s="33">
        <f t="shared" si="57"/>
        <v>0.75</v>
      </c>
      <c r="AF194" s="33">
        <f t="shared" si="58"/>
        <v>0.85</v>
      </c>
      <c r="AG194" s="33">
        <f t="shared" si="59"/>
        <v>0.7</v>
      </c>
      <c r="AH194" s="394">
        <f t="shared" si="60"/>
        <v>0</v>
      </c>
      <c r="AI194" s="400">
        <f t="shared" si="61"/>
        <v>46124244054.57</v>
      </c>
      <c r="AJ194" s="257">
        <v>100</v>
      </c>
      <c r="AK194" s="153">
        <f t="shared" si="49"/>
        <v>46124244054.57</v>
      </c>
      <c r="AM194" s="394">
        <f>IF(I194&gt;0,#REF!,0)</f>
        <v>0</v>
      </c>
      <c r="AN194" s="394">
        <f t="shared" si="50"/>
        <v>0</v>
      </c>
      <c r="AP194" s="394">
        <f t="shared" si="51"/>
        <v>0</v>
      </c>
    </row>
    <row r="195" spans="4:42" ht="21.75" thickBot="1" x14ac:dyDescent="0.6">
      <c r="D195" s="233" t="s">
        <v>573</v>
      </c>
      <c r="E195" s="578" t="s">
        <v>2289</v>
      </c>
      <c r="F195" s="403">
        <v>98055184227.750015</v>
      </c>
      <c r="G195" s="598"/>
      <c r="H195" s="598"/>
      <c r="I195" s="39">
        <v>0</v>
      </c>
      <c r="J195" s="36">
        <v>0</v>
      </c>
      <c r="K195" s="36">
        <v>0</v>
      </c>
      <c r="L195" s="36">
        <v>0</v>
      </c>
      <c r="M195" s="36">
        <v>0</v>
      </c>
      <c r="N195" s="36">
        <v>0</v>
      </c>
      <c r="O195" s="36">
        <v>0</v>
      </c>
      <c r="P195" s="36">
        <v>0</v>
      </c>
      <c r="Q195" s="36">
        <v>0</v>
      </c>
      <c r="R195" s="36">
        <v>0</v>
      </c>
      <c r="S195" s="253">
        <v>0</v>
      </c>
      <c r="T195" s="254">
        <f t="shared" si="48"/>
        <v>0</v>
      </c>
      <c r="U195" s="259">
        <v>0</v>
      </c>
      <c r="V195" s="254">
        <f t="shared" si="52"/>
        <v>98055184227.750015</v>
      </c>
      <c r="W195" s="34">
        <v>1</v>
      </c>
      <c r="X195" s="33">
        <v>1</v>
      </c>
      <c r="Y195" s="33">
        <v>0.94</v>
      </c>
      <c r="Z195" s="33">
        <v>0.94</v>
      </c>
      <c r="AA195" s="33">
        <f t="shared" si="53"/>
        <v>0.88</v>
      </c>
      <c r="AB195" s="33">
        <f t="shared" si="54"/>
        <v>0.85</v>
      </c>
      <c r="AC195" s="33">
        <f t="shared" si="55"/>
        <v>0.75</v>
      </c>
      <c r="AD195" s="33">
        <f t="shared" si="56"/>
        <v>0.85</v>
      </c>
      <c r="AE195" s="33">
        <f t="shared" si="57"/>
        <v>0.75</v>
      </c>
      <c r="AF195" s="33">
        <f t="shared" si="58"/>
        <v>0.85</v>
      </c>
      <c r="AG195" s="33">
        <f t="shared" si="59"/>
        <v>0.7</v>
      </c>
      <c r="AH195" s="394">
        <f t="shared" si="60"/>
        <v>0</v>
      </c>
      <c r="AI195" s="400">
        <f t="shared" si="61"/>
        <v>98055184227.750015</v>
      </c>
      <c r="AJ195" s="257">
        <v>100</v>
      </c>
      <c r="AK195" s="153">
        <f t="shared" si="49"/>
        <v>98055184227.750015</v>
      </c>
      <c r="AM195" s="394">
        <f>IF(I195&gt;0,#REF!,0)</f>
        <v>0</v>
      </c>
      <c r="AN195" s="394">
        <f t="shared" si="50"/>
        <v>0</v>
      </c>
      <c r="AP195" s="394">
        <f t="shared" si="51"/>
        <v>0</v>
      </c>
    </row>
    <row r="196" spans="4:42" ht="21.75" thickBot="1" x14ac:dyDescent="0.6">
      <c r="D196" s="233" t="s">
        <v>573</v>
      </c>
      <c r="E196" s="578" t="s">
        <v>2290</v>
      </c>
      <c r="F196" s="403">
        <v>0</v>
      </c>
      <c r="G196" s="598"/>
      <c r="H196" s="598"/>
      <c r="I196" s="39">
        <v>0</v>
      </c>
      <c r="J196" s="36">
        <v>0</v>
      </c>
      <c r="K196" s="36">
        <v>0</v>
      </c>
      <c r="L196" s="36">
        <v>0</v>
      </c>
      <c r="M196" s="36">
        <v>0</v>
      </c>
      <c r="N196" s="36">
        <v>0</v>
      </c>
      <c r="O196" s="36">
        <v>0</v>
      </c>
      <c r="P196" s="36">
        <v>0</v>
      </c>
      <c r="Q196" s="36">
        <v>0</v>
      </c>
      <c r="R196" s="36">
        <v>0</v>
      </c>
      <c r="S196" s="253">
        <v>0</v>
      </c>
      <c r="T196" s="254">
        <f t="shared" si="48"/>
        <v>0</v>
      </c>
      <c r="U196" s="259">
        <v>65093414400</v>
      </c>
      <c r="V196" s="254">
        <f t="shared" si="52"/>
        <v>0</v>
      </c>
      <c r="W196" s="34">
        <v>1</v>
      </c>
      <c r="X196" s="33">
        <v>1</v>
      </c>
      <c r="Y196" s="33">
        <v>0.94</v>
      </c>
      <c r="Z196" s="33">
        <v>0.94</v>
      </c>
      <c r="AA196" s="33">
        <f t="shared" si="53"/>
        <v>0.88</v>
      </c>
      <c r="AB196" s="33">
        <f t="shared" si="54"/>
        <v>0.85</v>
      </c>
      <c r="AC196" s="33">
        <f t="shared" si="55"/>
        <v>0.75</v>
      </c>
      <c r="AD196" s="33">
        <f t="shared" si="56"/>
        <v>0.85</v>
      </c>
      <c r="AE196" s="33">
        <f t="shared" si="57"/>
        <v>0.75</v>
      </c>
      <c r="AF196" s="33">
        <f t="shared" si="58"/>
        <v>0.85</v>
      </c>
      <c r="AG196" s="33">
        <f t="shared" si="59"/>
        <v>0.7</v>
      </c>
      <c r="AH196" s="394">
        <f t="shared" si="60"/>
        <v>0</v>
      </c>
      <c r="AI196" s="400">
        <f t="shared" si="61"/>
        <v>0</v>
      </c>
      <c r="AJ196" s="257">
        <v>100</v>
      </c>
      <c r="AK196" s="153">
        <f t="shared" si="49"/>
        <v>0</v>
      </c>
      <c r="AM196" s="394">
        <f>IF(I196&gt;0,#REF!,0)</f>
        <v>0</v>
      </c>
      <c r="AN196" s="394">
        <f t="shared" si="50"/>
        <v>0</v>
      </c>
      <c r="AP196" s="394">
        <f t="shared" si="51"/>
        <v>0</v>
      </c>
    </row>
    <row r="197" spans="4:42" ht="21.75" thickBot="1" x14ac:dyDescent="0.6">
      <c r="D197" s="233" t="s">
        <v>573</v>
      </c>
      <c r="E197" s="578" t="s">
        <v>2291</v>
      </c>
      <c r="F197" s="403">
        <v>27647864190.990002</v>
      </c>
      <c r="G197" s="598"/>
      <c r="H197" s="598"/>
      <c r="I197" s="39">
        <v>0</v>
      </c>
      <c r="J197" s="36">
        <v>0</v>
      </c>
      <c r="K197" s="36">
        <v>0</v>
      </c>
      <c r="L197" s="36">
        <v>0</v>
      </c>
      <c r="M197" s="36">
        <v>0</v>
      </c>
      <c r="N197" s="36">
        <v>0</v>
      </c>
      <c r="O197" s="36">
        <v>0</v>
      </c>
      <c r="P197" s="36">
        <v>0</v>
      </c>
      <c r="Q197" s="36">
        <v>0</v>
      </c>
      <c r="R197" s="36">
        <v>0</v>
      </c>
      <c r="S197" s="253">
        <v>0</v>
      </c>
      <c r="T197" s="254">
        <f t="shared" si="48"/>
        <v>0</v>
      </c>
      <c r="U197" s="259">
        <v>0</v>
      </c>
      <c r="V197" s="254">
        <f t="shared" si="52"/>
        <v>27647864190.990002</v>
      </c>
      <c r="W197" s="34">
        <v>1</v>
      </c>
      <c r="X197" s="33">
        <v>1</v>
      </c>
      <c r="Y197" s="33">
        <v>0.94</v>
      </c>
      <c r="Z197" s="33">
        <v>0.94</v>
      </c>
      <c r="AA197" s="33">
        <f t="shared" si="53"/>
        <v>0.88</v>
      </c>
      <c r="AB197" s="33">
        <f t="shared" si="54"/>
        <v>0.85</v>
      </c>
      <c r="AC197" s="33">
        <f t="shared" si="55"/>
        <v>0.75</v>
      </c>
      <c r="AD197" s="33">
        <f t="shared" si="56"/>
        <v>0.85</v>
      </c>
      <c r="AE197" s="33">
        <f t="shared" si="57"/>
        <v>0.75</v>
      </c>
      <c r="AF197" s="33">
        <f t="shared" si="58"/>
        <v>0.85</v>
      </c>
      <c r="AG197" s="33">
        <f t="shared" si="59"/>
        <v>0.7</v>
      </c>
      <c r="AH197" s="394">
        <f t="shared" si="60"/>
        <v>0</v>
      </c>
      <c r="AI197" s="400">
        <f t="shared" si="61"/>
        <v>27647864190.990002</v>
      </c>
      <c r="AJ197" s="257">
        <v>100</v>
      </c>
      <c r="AK197" s="153">
        <f t="shared" si="49"/>
        <v>27647864190.990002</v>
      </c>
      <c r="AM197" s="394">
        <f>IF(I197&gt;0,#REF!,0)</f>
        <v>0</v>
      </c>
      <c r="AN197" s="394">
        <f t="shared" si="50"/>
        <v>0</v>
      </c>
      <c r="AP197" s="394">
        <f t="shared" si="51"/>
        <v>0</v>
      </c>
    </row>
    <row r="198" spans="4:42" ht="21.75" thickBot="1" x14ac:dyDescent="0.6">
      <c r="D198" s="233" t="s">
        <v>573</v>
      </c>
      <c r="E198" s="578" t="s">
        <v>2289</v>
      </c>
      <c r="F198" s="403">
        <v>80414493165</v>
      </c>
      <c r="G198" s="598"/>
      <c r="H198" s="598"/>
      <c r="I198" s="39">
        <v>0</v>
      </c>
      <c r="J198" s="36">
        <v>0</v>
      </c>
      <c r="K198" s="36">
        <v>0</v>
      </c>
      <c r="L198" s="36">
        <v>0</v>
      </c>
      <c r="M198" s="36">
        <v>0</v>
      </c>
      <c r="N198" s="36">
        <v>0</v>
      </c>
      <c r="O198" s="36">
        <v>0</v>
      </c>
      <c r="P198" s="36">
        <v>0</v>
      </c>
      <c r="Q198" s="36">
        <v>0</v>
      </c>
      <c r="R198" s="36">
        <v>0</v>
      </c>
      <c r="S198" s="253">
        <v>0</v>
      </c>
      <c r="T198" s="254">
        <f t="shared" si="48"/>
        <v>0</v>
      </c>
      <c r="U198" s="259">
        <v>0</v>
      </c>
      <c r="V198" s="254">
        <f t="shared" si="52"/>
        <v>80414493165</v>
      </c>
      <c r="W198" s="34">
        <v>1</v>
      </c>
      <c r="X198" s="33">
        <v>1</v>
      </c>
      <c r="Y198" s="33">
        <v>0.94</v>
      </c>
      <c r="Z198" s="33">
        <v>0.94</v>
      </c>
      <c r="AA198" s="33">
        <f t="shared" si="53"/>
        <v>0.88</v>
      </c>
      <c r="AB198" s="33">
        <f t="shared" si="54"/>
        <v>0.85</v>
      </c>
      <c r="AC198" s="33">
        <f t="shared" si="55"/>
        <v>0.75</v>
      </c>
      <c r="AD198" s="33">
        <f t="shared" si="56"/>
        <v>0.85</v>
      </c>
      <c r="AE198" s="33">
        <f t="shared" si="57"/>
        <v>0.75</v>
      </c>
      <c r="AF198" s="33">
        <f t="shared" si="58"/>
        <v>0.85</v>
      </c>
      <c r="AG198" s="33">
        <f t="shared" si="59"/>
        <v>0.7</v>
      </c>
      <c r="AH198" s="394">
        <f t="shared" si="60"/>
        <v>0</v>
      </c>
      <c r="AI198" s="400">
        <f t="shared" si="61"/>
        <v>80414493165</v>
      </c>
      <c r="AJ198" s="257">
        <v>100</v>
      </c>
      <c r="AK198" s="153">
        <f t="shared" si="49"/>
        <v>80414493165</v>
      </c>
      <c r="AM198" s="394">
        <f>IF(I198&gt;0,#REF!,0)</f>
        <v>0</v>
      </c>
      <c r="AN198" s="394">
        <f t="shared" si="50"/>
        <v>0</v>
      </c>
      <c r="AP198" s="394">
        <f t="shared" si="51"/>
        <v>0</v>
      </c>
    </row>
    <row r="199" spans="4:42" ht="21.75" thickBot="1" x14ac:dyDescent="0.6">
      <c r="D199" s="233" t="s">
        <v>573</v>
      </c>
      <c r="E199" s="578" t="s">
        <v>2289</v>
      </c>
      <c r="F199" s="403">
        <v>1612087596402.8701</v>
      </c>
      <c r="G199" s="598"/>
      <c r="H199" s="598"/>
      <c r="I199" s="39">
        <v>0</v>
      </c>
      <c r="J199" s="36">
        <v>0</v>
      </c>
      <c r="K199" s="36">
        <v>0</v>
      </c>
      <c r="L199" s="36">
        <v>0</v>
      </c>
      <c r="M199" s="36">
        <v>0</v>
      </c>
      <c r="N199" s="36">
        <v>0</v>
      </c>
      <c r="O199" s="36">
        <v>0</v>
      </c>
      <c r="P199" s="36">
        <v>0</v>
      </c>
      <c r="Q199" s="36">
        <v>0</v>
      </c>
      <c r="R199" s="36">
        <v>0</v>
      </c>
      <c r="S199" s="253">
        <v>0</v>
      </c>
      <c r="T199" s="254">
        <f t="shared" si="48"/>
        <v>0</v>
      </c>
      <c r="U199" s="259">
        <v>239593852299.99997</v>
      </c>
      <c r="V199" s="254">
        <f t="shared" si="52"/>
        <v>1612087596402.8701</v>
      </c>
      <c r="W199" s="34">
        <v>1</v>
      </c>
      <c r="X199" s="33">
        <v>1</v>
      </c>
      <c r="Y199" s="33">
        <v>0.94</v>
      </c>
      <c r="Z199" s="33">
        <v>0.94</v>
      </c>
      <c r="AA199" s="33">
        <f t="shared" si="53"/>
        <v>0.88</v>
      </c>
      <c r="AB199" s="33">
        <f t="shared" si="54"/>
        <v>0.85</v>
      </c>
      <c r="AC199" s="33">
        <f t="shared" si="55"/>
        <v>0.75</v>
      </c>
      <c r="AD199" s="33">
        <f t="shared" si="56"/>
        <v>0.85</v>
      </c>
      <c r="AE199" s="33">
        <f t="shared" si="57"/>
        <v>0.75</v>
      </c>
      <c r="AF199" s="33">
        <f t="shared" si="58"/>
        <v>0.85</v>
      </c>
      <c r="AG199" s="33">
        <f t="shared" si="59"/>
        <v>0.7</v>
      </c>
      <c r="AH199" s="394">
        <f t="shared" si="60"/>
        <v>0</v>
      </c>
      <c r="AI199" s="400">
        <f t="shared" si="61"/>
        <v>1612087596402.8701</v>
      </c>
      <c r="AJ199" s="257">
        <v>100</v>
      </c>
      <c r="AK199" s="153">
        <f t="shared" si="49"/>
        <v>1612087596402.8701</v>
      </c>
      <c r="AM199" s="394">
        <f>IF(I199&gt;0,#REF!,0)</f>
        <v>0</v>
      </c>
      <c r="AN199" s="394">
        <f t="shared" si="50"/>
        <v>0</v>
      </c>
      <c r="AP199" s="394">
        <f t="shared" si="51"/>
        <v>0</v>
      </c>
    </row>
    <row r="200" spans="4:42" ht="21.75" thickBot="1" x14ac:dyDescent="0.6">
      <c r="D200" s="233" t="s">
        <v>573</v>
      </c>
      <c r="E200" s="578" t="s">
        <v>2289</v>
      </c>
      <c r="F200" s="403">
        <v>123834645000</v>
      </c>
      <c r="G200" s="598"/>
      <c r="H200" s="598"/>
      <c r="I200" s="39">
        <v>0</v>
      </c>
      <c r="J200" s="36">
        <v>0</v>
      </c>
      <c r="K200" s="36">
        <v>0</v>
      </c>
      <c r="L200" s="36">
        <v>0</v>
      </c>
      <c r="M200" s="36">
        <v>0</v>
      </c>
      <c r="N200" s="36">
        <v>0</v>
      </c>
      <c r="O200" s="36">
        <v>0</v>
      </c>
      <c r="P200" s="36">
        <v>0</v>
      </c>
      <c r="Q200" s="36">
        <v>0</v>
      </c>
      <c r="R200" s="36">
        <v>0</v>
      </c>
      <c r="S200" s="253">
        <v>0</v>
      </c>
      <c r="T200" s="254">
        <f t="shared" si="48"/>
        <v>0</v>
      </c>
      <c r="U200" s="259">
        <v>124250000000</v>
      </c>
      <c r="V200" s="254">
        <f t="shared" si="52"/>
        <v>123834645000</v>
      </c>
      <c r="W200" s="34">
        <v>1</v>
      </c>
      <c r="X200" s="33">
        <v>1</v>
      </c>
      <c r="Y200" s="33">
        <v>0.94</v>
      </c>
      <c r="Z200" s="33">
        <v>0.94</v>
      </c>
      <c r="AA200" s="33">
        <f t="shared" si="53"/>
        <v>0.88</v>
      </c>
      <c r="AB200" s="33">
        <f t="shared" si="54"/>
        <v>0.85</v>
      </c>
      <c r="AC200" s="33">
        <f t="shared" si="55"/>
        <v>0.75</v>
      </c>
      <c r="AD200" s="33">
        <f t="shared" si="56"/>
        <v>0.85</v>
      </c>
      <c r="AE200" s="33">
        <f t="shared" si="57"/>
        <v>0.75</v>
      </c>
      <c r="AF200" s="33">
        <f t="shared" si="58"/>
        <v>0.85</v>
      </c>
      <c r="AG200" s="33">
        <f t="shared" si="59"/>
        <v>0.7</v>
      </c>
      <c r="AH200" s="394">
        <f t="shared" si="60"/>
        <v>0</v>
      </c>
      <c r="AI200" s="400">
        <f t="shared" si="61"/>
        <v>123834645000</v>
      </c>
      <c r="AJ200" s="257">
        <v>100</v>
      </c>
      <c r="AK200" s="153">
        <f t="shared" si="49"/>
        <v>123834645000</v>
      </c>
      <c r="AM200" s="394">
        <f>IF(I200&gt;0,#REF!,0)</f>
        <v>0</v>
      </c>
      <c r="AN200" s="394">
        <f t="shared" si="50"/>
        <v>0</v>
      </c>
      <c r="AP200" s="394">
        <f t="shared" si="51"/>
        <v>0</v>
      </c>
    </row>
    <row r="201" spans="4:42" ht="21.75" thickBot="1" x14ac:dyDescent="0.6">
      <c r="D201" s="233" t="s">
        <v>573</v>
      </c>
      <c r="E201" s="578" t="s">
        <v>2289</v>
      </c>
      <c r="F201" s="403">
        <v>124813575000</v>
      </c>
      <c r="G201" s="598"/>
      <c r="H201" s="598"/>
      <c r="I201" s="39">
        <v>0</v>
      </c>
      <c r="J201" s="36">
        <v>0</v>
      </c>
      <c r="K201" s="36">
        <v>0</v>
      </c>
      <c r="L201" s="36">
        <v>0</v>
      </c>
      <c r="M201" s="36">
        <v>0</v>
      </c>
      <c r="N201" s="36">
        <v>0</v>
      </c>
      <c r="O201" s="36">
        <v>0</v>
      </c>
      <c r="P201" s="36">
        <v>0</v>
      </c>
      <c r="Q201" s="36">
        <v>0</v>
      </c>
      <c r="R201" s="36">
        <v>0</v>
      </c>
      <c r="S201" s="253">
        <v>0</v>
      </c>
      <c r="T201" s="254">
        <f t="shared" si="48"/>
        <v>0</v>
      </c>
      <c r="U201" s="259">
        <v>854836400000.00012</v>
      </c>
      <c r="V201" s="254">
        <f t="shared" si="52"/>
        <v>124813575000</v>
      </c>
      <c r="W201" s="34">
        <v>1</v>
      </c>
      <c r="X201" s="33">
        <v>1</v>
      </c>
      <c r="Y201" s="33">
        <v>0.94</v>
      </c>
      <c r="Z201" s="33">
        <v>0.94</v>
      </c>
      <c r="AA201" s="33">
        <f t="shared" si="53"/>
        <v>0.88</v>
      </c>
      <c r="AB201" s="33">
        <f t="shared" si="54"/>
        <v>0.85</v>
      </c>
      <c r="AC201" s="33">
        <f t="shared" si="55"/>
        <v>0.75</v>
      </c>
      <c r="AD201" s="33">
        <f t="shared" si="56"/>
        <v>0.85</v>
      </c>
      <c r="AE201" s="33">
        <f t="shared" si="57"/>
        <v>0.75</v>
      </c>
      <c r="AF201" s="33">
        <f t="shared" si="58"/>
        <v>0.85</v>
      </c>
      <c r="AG201" s="33">
        <f t="shared" si="59"/>
        <v>0.7</v>
      </c>
      <c r="AH201" s="394">
        <f t="shared" si="60"/>
        <v>0</v>
      </c>
      <c r="AI201" s="400">
        <f t="shared" si="61"/>
        <v>124813575000</v>
      </c>
      <c r="AJ201" s="257">
        <v>100</v>
      </c>
      <c r="AK201" s="153">
        <f t="shared" si="49"/>
        <v>124813575000</v>
      </c>
      <c r="AM201" s="394">
        <f>IF(I201&gt;0,#REF!,0)</f>
        <v>0</v>
      </c>
      <c r="AN201" s="394">
        <f t="shared" si="50"/>
        <v>0</v>
      </c>
      <c r="AP201" s="394">
        <f t="shared" si="51"/>
        <v>0</v>
      </c>
    </row>
    <row r="202" spans="4:42" ht="21.75" thickBot="1" x14ac:dyDescent="0.6">
      <c r="D202" s="233" t="s">
        <v>573</v>
      </c>
      <c r="E202" s="578" t="s">
        <v>2289</v>
      </c>
      <c r="F202" s="403">
        <v>12462448488.120001</v>
      </c>
      <c r="G202" s="598"/>
      <c r="H202" s="598"/>
      <c r="I202" s="39">
        <v>0</v>
      </c>
      <c r="J202" s="36">
        <v>0</v>
      </c>
      <c r="K202" s="36">
        <v>0</v>
      </c>
      <c r="L202" s="36">
        <v>0</v>
      </c>
      <c r="M202" s="36">
        <v>0</v>
      </c>
      <c r="N202" s="36">
        <v>0</v>
      </c>
      <c r="O202" s="36">
        <v>0</v>
      </c>
      <c r="P202" s="36">
        <v>0</v>
      </c>
      <c r="Q202" s="36">
        <v>0</v>
      </c>
      <c r="R202" s="36">
        <v>0</v>
      </c>
      <c r="S202" s="253">
        <v>0</v>
      </c>
      <c r="T202" s="254">
        <f t="shared" si="48"/>
        <v>0</v>
      </c>
      <c r="U202" s="259">
        <v>861594000000</v>
      </c>
      <c r="V202" s="254">
        <f t="shared" si="52"/>
        <v>12462448488.120001</v>
      </c>
      <c r="W202" s="34">
        <v>1</v>
      </c>
      <c r="X202" s="33">
        <v>1</v>
      </c>
      <c r="Y202" s="33">
        <v>0.94</v>
      </c>
      <c r="Z202" s="33">
        <v>0.94</v>
      </c>
      <c r="AA202" s="33">
        <f t="shared" si="53"/>
        <v>0.88</v>
      </c>
      <c r="AB202" s="33">
        <f t="shared" si="54"/>
        <v>0.85</v>
      </c>
      <c r="AC202" s="33">
        <f t="shared" si="55"/>
        <v>0.75</v>
      </c>
      <c r="AD202" s="33">
        <f t="shared" si="56"/>
        <v>0.85</v>
      </c>
      <c r="AE202" s="33">
        <f t="shared" si="57"/>
        <v>0.75</v>
      </c>
      <c r="AF202" s="33">
        <f t="shared" si="58"/>
        <v>0.85</v>
      </c>
      <c r="AG202" s="33">
        <f t="shared" si="59"/>
        <v>0.7</v>
      </c>
      <c r="AH202" s="394">
        <f t="shared" si="60"/>
        <v>0</v>
      </c>
      <c r="AI202" s="400">
        <f t="shared" si="61"/>
        <v>12462448488.120001</v>
      </c>
      <c r="AJ202" s="257">
        <v>100</v>
      </c>
      <c r="AK202" s="153">
        <f t="shared" si="49"/>
        <v>12462448488.120001</v>
      </c>
      <c r="AM202" s="394">
        <f>IF(I202&gt;0,#REF!,0)</f>
        <v>0</v>
      </c>
      <c r="AN202" s="394">
        <f t="shared" si="50"/>
        <v>0</v>
      </c>
      <c r="AP202" s="394">
        <f t="shared" si="51"/>
        <v>0</v>
      </c>
    </row>
    <row r="203" spans="4:42" ht="21.75" thickBot="1" x14ac:dyDescent="0.6">
      <c r="D203" s="233" t="s">
        <v>573</v>
      </c>
      <c r="E203" s="578" t="s">
        <v>2289</v>
      </c>
      <c r="F203" s="403">
        <v>1381196926308.3203</v>
      </c>
      <c r="G203" s="598"/>
      <c r="H203" s="598"/>
      <c r="I203" s="39">
        <v>0</v>
      </c>
      <c r="J203" s="36">
        <v>0</v>
      </c>
      <c r="K203" s="36">
        <v>0</v>
      </c>
      <c r="L203" s="36">
        <v>0</v>
      </c>
      <c r="M203" s="36">
        <v>0</v>
      </c>
      <c r="N203" s="36">
        <v>0</v>
      </c>
      <c r="O203" s="36">
        <v>0</v>
      </c>
      <c r="P203" s="36">
        <v>0</v>
      </c>
      <c r="Q203" s="36">
        <v>0</v>
      </c>
      <c r="R203" s="36">
        <v>0</v>
      </c>
      <c r="S203" s="253">
        <v>0</v>
      </c>
      <c r="T203" s="254">
        <f t="shared" si="48"/>
        <v>0</v>
      </c>
      <c r="U203" s="259">
        <v>100783800000</v>
      </c>
      <c r="V203" s="254">
        <f t="shared" si="52"/>
        <v>1381196926308.3203</v>
      </c>
      <c r="W203" s="34">
        <v>1</v>
      </c>
      <c r="X203" s="33">
        <v>1</v>
      </c>
      <c r="Y203" s="33">
        <v>0.94</v>
      </c>
      <c r="Z203" s="33">
        <v>0.94</v>
      </c>
      <c r="AA203" s="33">
        <f t="shared" si="53"/>
        <v>0.88</v>
      </c>
      <c r="AB203" s="33">
        <f t="shared" si="54"/>
        <v>0.85</v>
      </c>
      <c r="AC203" s="33">
        <f t="shared" si="55"/>
        <v>0.75</v>
      </c>
      <c r="AD203" s="33">
        <f t="shared" si="56"/>
        <v>0.85</v>
      </c>
      <c r="AE203" s="33">
        <f t="shared" si="57"/>
        <v>0.75</v>
      </c>
      <c r="AF203" s="33">
        <f t="shared" si="58"/>
        <v>0.85</v>
      </c>
      <c r="AG203" s="33">
        <f t="shared" si="59"/>
        <v>0.7</v>
      </c>
      <c r="AH203" s="394">
        <f t="shared" si="60"/>
        <v>0</v>
      </c>
      <c r="AI203" s="400">
        <f t="shared" si="61"/>
        <v>1381196926308.3203</v>
      </c>
      <c r="AJ203" s="257">
        <v>100</v>
      </c>
      <c r="AK203" s="153">
        <f t="shared" si="49"/>
        <v>1381196926308.3203</v>
      </c>
      <c r="AM203" s="394">
        <f>IF(I203&gt;0,#REF!,0)</f>
        <v>0</v>
      </c>
      <c r="AN203" s="394">
        <f t="shared" si="50"/>
        <v>0</v>
      </c>
      <c r="AP203" s="394">
        <f t="shared" si="51"/>
        <v>0</v>
      </c>
    </row>
    <row r="204" spans="4:42" ht="21.75" thickBot="1" x14ac:dyDescent="0.6">
      <c r="D204" s="233" t="s">
        <v>573</v>
      </c>
      <c r="E204" s="578" t="s">
        <v>2289</v>
      </c>
      <c r="F204" s="403">
        <v>8322237450347.04</v>
      </c>
      <c r="G204" s="598"/>
      <c r="H204" s="598"/>
      <c r="I204" s="39">
        <v>0</v>
      </c>
      <c r="J204" s="36">
        <v>0</v>
      </c>
      <c r="K204" s="36">
        <v>0</v>
      </c>
      <c r="L204" s="36">
        <v>0</v>
      </c>
      <c r="M204" s="36">
        <v>0</v>
      </c>
      <c r="N204" s="36">
        <v>0</v>
      </c>
      <c r="O204" s="36">
        <v>0</v>
      </c>
      <c r="P204" s="36">
        <v>0</v>
      </c>
      <c r="Q204" s="36">
        <v>0</v>
      </c>
      <c r="R204" s="36">
        <v>0</v>
      </c>
      <c r="S204" s="253">
        <v>0</v>
      </c>
      <c r="T204" s="254">
        <f t="shared" ref="T204:T267" si="62">SUM(I204:S204)</f>
        <v>0</v>
      </c>
      <c r="U204" s="259">
        <v>694468566040</v>
      </c>
      <c r="V204" s="254">
        <f t="shared" si="52"/>
        <v>8322237450347.04</v>
      </c>
      <c r="W204" s="34">
        <v>1</v>
      </c>
      <c r="X204" s="33">
        <v>1</v>
      </c>
      <c r="Y204" s="33">
        <v>0.94</v>
      </c>
      <c r="Z204" s="33">
        <v>0.94</v>
      </c>
      <c r="AA204" s="33">
        <f t="shared" si="53"/>
        <v>0.88</v>
      </c>
      <c r="AB204" s="33">
        <f t="shared" si="54"/>
        <v>0.85</v>
      </c>
      <c r="AC204" s="33">
        <f t="shared" si="55"/>
        <v>0.75</v>
      </c>
      <c r="AD204" s="33">
        <f t="shared" si="56"/>
        <v>0.85</v>
      </c>
      <c r="AE204" s="33">
        <f t="shared" si="57"/>
        <v>0.75</v>
      </c>
      <c r="AF204" s="33">
        <f t="shared" si="58"/>
        <v>0.85</v>
      </c>
      <c r="AG204" s="33">
        <f t="shared" si="59"/>
        <v>0.7</v>
      </c>
      <c r="AH204" s="394">
        <f t="shared" si="60"/>
        <v>0</v>
      </c>
      <c r="AI204" s="400">
        <f t="shared" si="61"/>
        <v>8322237450347.04</v>
      </c>
      <c r="AJ204" s="257">
        <v>100</v>
      </c>
      <c r="AK204" s="153">
        <f t="shared" ref="AK204:AK267" si="63">(AI204*AJ204)/100</f>
        <v>8322237450347.04</v>
      </c>
      <c r="AM204" s="394">
        <f>IF(I204&gt;0,#REF!,0)</f>
        <v>0</v>
      </c>
      <c r="AN204" s="394">
        <f t="shared" ref="AN204:AN267" si="64">I204</f>
        <v>0</v>
      </c>
      <c r="AP204" s="394">
        <f t="shared" ref="AP204:AP267" si="65">IF(AI204&gt;V204,AI204-V204,0)</f>
        <v>0</v>
      </c>
    </row>
    <row r="205" spans="4:42" ht="21.75" thickBot="1" x14ac:dyDescent="0.6">
      <c r="D205" s="233" t="s">
        <v>573</v>
      </c>
      <c r="E205" s="578" t="s">
        <v>1359</v>
      </c>
      <c r="F205" s="403">
        <v>5415930225</v>
      </c>
      <c r="G205" s="598"/>
      <c r="H205" s="598"/>
      <c r="I205" s="39">
        <v>0</v>
      </c>
      <c r="J205" s="36">
        <v>0</v>
      </c>
      <c r="K205" s="36">
        <v>0</v>
      </c>
      <c r="L205" s="36">
        <v>0</v>
      </c>
      <c r="M205" s="36">
        <v>0</v>
      </c>
      <c r="N205" s="36">
        <v>0</v>
      </c>
      <c r="O205" s="36">
        <v>0</v>
      </c>
      <c r="P205" s="36">
        <v>0</v>
      </c>
      <c r="Q205" s="36">
        <v>0</v>
      </c>
      <c r="R205" s="36">
        <v>0</v>
      </c>
      <c r="S205" s="253">
        <v>0</v>
      </c>
      <c r="T205" s="254">
        <f t="shared" si="62"/>
        <v>0</v>
      </c>
      <c r="U205" s="259">
        <v>4184437570840</v>
      </c>
      <c r="V205" s="254">
        <f t="shared" si="52"/>
        <v>5415930225</v>
      </c>
      <c r="W205" s="34">
        <v>1</v>
      </c>
      <c r="X205" s="33">
        <v>1</v>
      </c>
      <c r="Y205" s="33">
        <v>0.94</v>
      </c>
      <c r="Z205" s="33">
        <v>0.94</v>
      </c>
      <c r="AA205" s="33">
        <f t="shared" si="53"/>
        <v>0.88</v>
      </c>
      <c r="AB205" s="33">
        <f t="shared" si="54"/>
        <v>0.85</v>
      </c>
      <c r="AC205" s="33">
        <f t="shared" si="55"/>
        <v>0.75</v>
      </c>
      <c r="AD205" s="33">
        <f t="shared" si="56"/>
        <v>0.85</v>
      </c>
      <c r="AE205" s="33">
        <f t="shared" si="57"/>
        <v>0.75</v>
      </c>
      <c r="AF205" s="33">
        <f t="shared" si="58"/>
        <v>0.85</v>
      </c>
      <c r="AG205" s="33">
        <f t="shared" si="59"/>
        <v>0.7</v>
      </c>
      <c r="AH205" s="394">
        <f t="shared" si="60"/>
        <v>0</v>
      </c>
      <c r="AI205" s="400">
        <f t="shared" si="61"/>
        <v>5415930225</v>
      </c>
      <c r="AJ205" s="257">
        <v>100</v>
      </c>
      <c r="AK205" s="153">
        <f t="shared" si="63"/>
        <v>5415930225</v>
      </c>
      <c r="AM205" s="394">
        <f>IF(I205&gt;0,#REF!,0)</f>
        <v>0</v>
      </c>
      <c r="AN205" s="394">
        <f t="shared" si="64"/>
        <v>0</v>
      </c>
      <c r="AP205" s="394">
        <f t="shared" si="65"/>
        <v>0</v>
      </c>
    </row>
    <row r="206" spans="4:42" ht="21.75" thickBot="1" x14ac:dyDescent="0.6">
      <c r="D206" s="233" t="s">
        <v>573</v>
      </c>
      <c r="E206" s="578" t="s">
        <v>2292</v>
      </c>
      <c r="F206" s="403">
        <v>2476863254.8799996</v>
      </c>
      <c r="G206" s="598"/>
      <c r="H206" s="598"/>
      <c r="I206" s="39">
        <v>0</v>
      </c>
      <c r="J206" s="36">
        <v>0</v>
      </c>
      <c r="K206" s="36">
        <v>0</v>
      </c>
      <c r="L206" s="36">
        <v>0</v>
      </c>
      <c r="M206" s="36">
        <v>0</v>
      </c>
      <c r="N206" s="36">
        <v>0</v>
      </c>
      <c r="O206" s="36">
        <v>0</v>
      </c>
      <c r="P206" s="36">
        <v>0</v>
      </c>
      <c r="Q206" s="36">
        <v>0</v>
      </c>
      <c r="R206" s="36">
        <v>0</v>
      </c>
      <c r="S206" s="253">
        <v>0</v>
      </c>
      <c r="T206" s="254">
        <f t="shared" si="62"/>
        <v>0</v>
      </c>
      <c r="U206" s="259">
        <v>3200000000</v>
      </c>
      <c r="V206" s="254">
        <f t="shared" si="52"/>
        <v>2476863254.8799996</v>
      </c>
      <c r="W206" s="34">
        <v>1</v>
      </c>
      <c r="X206" s="33">
        <v>1</v>
      </c>
      <c r="Y206" s="33">
        <v>0.94</v>
      </c>
      <c r="Z206" s="33">
        <v>0.94</v>
      </c>
      <c r="AA206" s="33">
        <f t="shared" si="53"/>
        <v>0.88</v>
      </c>
      <c r="AB206" s="33">
        <f t="shared" si="54"/>
        <v>0.85</v>
      </c>
      <c r="AC206" s="33">
        <f t="shared" si="55"/>
        <v>0.75</v>
      </c>
      <c r="AD206" s="33">
        <f t="shared" si="56"/>
        <v>0.85</v>
      </c>
      <c r="AE206" s="33">
        <f t="shared" si="57"/>
        <v>0.75</v>
      </c>
      <c r="AF206" s="33">
        <f t="shared" si="58"/>
        <v>0.85</v>
      </c>
      <c r="AG206" s="33">
        <f t="shared" si="59"/>
        <v>0.7</v>
      </c>
      <c r="AH206" s="394">
        <f t="shared" si="60"/>
        <v>0</v>
      </c>
      <c r="AI206" s="400">
        <f t="shared" si="61"/>
        <v>2476863254.8799996</v>
      </c>
      <c r="AJ206" s="257">
        <v>100</v>
      </c>
      <c r="AK206" s="153">
        <f t="shared" si="63"/>
        <v>2476863254.8799996</v>
      </c>
      <c r="AM206" s="394">
        <f>IF(I206&gt;0,#REF!,0)</f>
        <v>0</v>
      </c>
      <c r="AN206" s="394">
        <f t="shared" si="64"/>
        <v>0</v>
      </c>
      <c r="AP206" s="394">
        <f t="shared" si="65"/>
        <v>0</v>
      </c>
    </row>
    <row r="207" spans="4:42" ht="21.75" thickBot="1" x14ac:dyDescent="0.6">
      <c r="D207" s="233" t="s">
        <v>573</v>
      </c>
      <c r="E207" s="578" t="s">
        <v>2292</v>
      </c>
      <c r="F207" s="403">
        <v>0</v>
      </c>
      <c r="G207" s="598"/>
      <c r="H207" s="598"/>
      <c r="I207" s="39">
        <v>0</v>
      </c>
      <c r="J207" s="36">
        <v>0</v>
      </c>
      <c r="K207" s="36">
        <v>0</v>
      </c>
      <c r="L207" s="36">
        <v>0</v>
      </c>
      <c r="M207" s="36">
        <v>0</v>
      </c>
      <c r="N207" s="36">
        <v>0</v>
      </c>
      <c r="O207" s="36">
        <v>0</v>
      </c>
      <c r="P207" s="36">
        <v>0</v>
      </c>
      <c r="Q207" s="36">
        <v>0</v>
      </c>
      <c r="R207" s="36">
        <v>0</v>
      </c>
      <c r="S207" s="253">
        <v>0</v>
      </c>
      <c r="T207" s="254">
        <f t="shared" si="62"/>
        <v>0</v>
      </c>
      <c r="U207" s="259">
        <v>1843673602.4711177</v>
      </c>
      <c r="V207" s="254">
        <f t="shared" si="52"/>
        <v>0</v>
      </c>
      <c r="W207" s="34">
        <v>1</v>
      </c>
      <c r="X207" s="33">
        <v>1</v>
      </c>
      <c r="Y207" s="33">
        <v>0.94</v>
      </c>
      <c r="Z207" s="33">
        <v>0.94</v>
      </c>
      <c r="AA207" s="33">
        <f t="shared" si="53"/>
        <v>0.88</v>
      </c>
      <c r="AB207" s="33">
        <f t="shared" si="54"/>
        <v>0.85</v>
      </c>
      <c r="AC207" s="33">
        <f t="shared" si="55"/>
        <v>0.75</v>
      </c>
      <c r="AD207" s="33">
        <f t="shared" si="56"/>
        <v>0.85</v>
      </c>
      <c r="AE207" s="33">
        <f t="shared" si="57"/>
        <v>0.75</v>
      </c>
      <c r="AF207" s="33">
        <f t="shared" si="58"/>
        <v>0.85</v>
      </c>
      <c r="AG207" s="33">
        <f t="shared" si="59"/>
        <v>0.7</v>
      </c>
      <c r="AH207" s="394">
        <f t="shared" si="60"/>
        <v>0</v>
      </c>
      <c r="AI207" s="400">
        <f t="shared" si="61"/>
        <v>0</v>
      </c>
      <c r="AJ207" s="257">
        <v>100</v>
      </c>
      <c r="AK207" s="153">
        <f t="shared" si="63"/>
        <v>0</v>
      </c>
      <c r="AM207" s="394">
        <f>IF(I207&gt;0,#REF!,0)</f>
        <v>0</v>
      </c>
      <c r="AN207" s="394">
        <f t="shared" si="64"/>
        <v>0</v>
      </c>
      <c r="AP207" s="394">
        <f t="shared" si="65"/>
        <v>0</v>
      </c>
    </row>
    <row r="208" spans="4:42" ht="21.75" thickBot="1" x14ac:dyDescent="0.6">
      <c r="D208" s="233" t="s">
        <v>573</v>
      </c>
      <c r="E208" s="578" t="s">
        <v>2292</v>
      </c>
      <c r="F208" s="403">
        <v>0</v>
      </c>
      <c r="G208" s="598"/>
      <c r="H208" s="598"/>
      <c r="I208" s="39">
        <v>0</v>
      </c>
      <c r="J208" s="36">
        <v>0</v>
      </c>
      <c r="K208" s="36">
        <v>0</v>
      </c>
      <c r="L208" s="36">
        <v>0</v>
      </c>
      <c r="M208" s="36">
        <v>0</v>
      </c>
      <c r="N208" s="36">
        <v>0</v>
      </c>
      <c r="O208" s="36">
        <v>0</v>
      </c>
      <c r="P208" s="36">
        <v>0</v>
      </c>
      <c r="Q208" s="36">
        <v>0</v>
      </c>
      <c r="R208" s="36">
        <v>0</v>
      </c>
      <c r="S208" s="253">
        <v>0</v>
      </c>
      <c r="T208" s="254">
        <f t="shared" si="62"/>
        <v>0</v>
      </c>
      <c r="U208" s="259">
        <v>0</v>
      </c>
      <c r="V208" s="254">
        <f t="shared" si="52"/>
        <v>0</v>
      </c>
      <c r="W208" s="34">
        <v>1</v>
      </c>
      <c r="X208" s="33">
        <v>1</v>
      </c>
      <c r="Y208" s="33">
        <v>0.94</v>
      </c>
      <c r="Z208" s="33">
        <v>0.94</v>
      </c>
      <c r="AA208" s="33">
        <f t="shared" si="53"/>
        <v>0.88</v>
      </c>
      <c r="AB208" s="33">
        <f t="shared" si="54"/>
        <v>0.85</v>
      </c>
      <c r="AC208" s="33">
        <f t="shared" si="55"/>
        <v>0.75</v>
      </c>
      <c r="AD208" s="33">
        <f t="shared" si="56"/>
        <v>0.85</v>
      </c>
      <c r="AE208" s="33">
        <f t="shared" si="57"/>
        <v>0.75</v>
      </c>
      <c r="AF208" s="33">
        <f t="shared" si="58"/>
        <v>0.85</v>
      </c>
      <c r="AG208" s="33">
        <f t="shared" si="59"/>
        <v>0.7</v>
      </c>
      <c r="AH208" s="394">
        <f t="shared" si="60"/>
        <v>0</v>
      </c>
      <c r="AI208" s="400">
        <f t="shared" si="61"/>
        <v>0</v>
      </c>
      <c r="AJ208" s="257">
        <v>100</v>
      </c>
      <c r="AK208" s="153">
        <f t="shared" si="63"/>
        <v>0</v>
      </c>
      <c r="AM208" s="394">
        <f>IF(I208&gt;0,#REF!,0)</f>
        <v>0</v>
      </c>
      <c r="AN208" s="394">
        <f t="shared" si="64"/>
        <v>0</v>
      </c>
      <c r="AP208" s="394">
        <f t="shared" si="65"/>
        <v>0</v>
      </c>
    </row>
    <row r="209" spans="4:42" ht="21.75" thickBot="1" x14ac:dyDescent="0.6">
      <c r="D209" s="233" t="s">
        <v>573</v>
      </c>
      <c r="E209" s="578" t="s">
        <v>1352</v>
      </c>
      <c r="F209" s="403">
        <v>5462429400</v>
      </c>
      <c r="G209" s="598"/>
      <c r="H209" s="598"/>
      <c r="I209" s="39">
        <v>0</v>
      </c>
      <c r="J209" s="36">
        <v>0</v>
      </c>
      <c r="K209" s="36">
        <v>0</v>
      </c>
      <c r="L209" s="36">
        <v>0</v>
      </c>
      <c r="M209" s="36">
        <v>0</v>
      </c>
      <c r="N209" s="36">
        <v>0</v>
      </c>
      <c r="O209" s="36">
        <v>0</v>
      </c>
      <c r="P209" s="36">
        <v>0</v>
      </c>
      <c r="Q209" s="36">
        <v>0</v>
      </c>
      <c r="R209" s="36">
        <v>0</v>
      </c>
      <c r="S209" s="253">
        <v>0</v>
      </c>
      <c r="T209" s="254">
        <f t="shared" si="62"/>
        <v>0</v>
      </c>
      <c r="U209" s="259">
        <v>0</v>
      </c>
      <c r="V209" s="254">
        <f t="shared" si="52"/>
        <v>5462429400</v>
      </c>
      <c r="W209" s="34">
        <v>1</v>
      </c>
      <c r="X209" s="33">
        <v>1</v>
      </c>
      <c r="Y209" s="33">
        <v>0.94</v>
      </c>
      <c r="Z209" s="33">
        <v>0.94</v>
      </c>
      <c r="AA209" s="33">
        <f t="shared" si="53"/>
        <v>0.88</v>
      </c>
      <c r="AB209" s="33">
        <f t="shared" si="54"/>
        <v>0.85</v>
      </c>
      <c r="AC209" s="33">
        <f t="shared" si="55"/>
        <v>0.75</v>
      </c>
      <c r="AD209" s="33">
        <f t="shared" si="56"/>
        <v>0.85</v>
      </c>
      <c r="AE209" s="33">
        <f t="shared" si="57"/>
        <v>0.75</v>
      </c>
      <c r="AF209" s="33">
        <f t="shared" si="58"/>
        <v>0.85</v>
      </c>
      <c r="AG209" s="33">
        <f t="shared" si="59"/>
        <v>0.7</v>
      </c>
      <c r="AH209" s="394">
        <f t="shared" si="60"/>
        <v>0</v>
      </c>
      <c r="AI209" s="400">
        <f t="shared" si="61"/>
        <v>5462429400</v>
      </c>
      <c r="AJ209" s="257">
        <v>100</v>
      </c>
      <c r="AK209" s="153">
        <f t="shared" si="63"/>
        <v>5462429400</v>
      </c>
      <c r="AM209" s="394">
        <f>IF(I209&gt;0,#REF!,0)</f>
        <v>0</v>
      </c>
      <c r="AN209" s="394">
        <f t="shared" si="64"/>
        <v>0</v>
      </c>
      <c r="AP209" s="394">
        <f t="shared" si="65"/>
        <v>0</v>
      </c>
    </row>
    <row r="210" spans="4:42" ht="21.75" thickBot="1" x14ac:dyDescent="0.6">
      <c r="D210" s="233" t="s">
        <v>573</v>
      </c>
      <c r="E210" s="578" t="s">
        <v>2293</v>
      </c>
      <c r="F210" s="404">
        <v>637283430</v>
      </c>
      <c r="G210" s="599"/>
      <c r="H210" s="599"/>
      <c r="I210" s="39">
        <v>0</v>
      </c>
      <c r="J210" s="36">
        <v>0</v>
      </c>
      <c r="K210" s="36">
        <v>0</v>
      </c>
      <c r="L210" s="36">
        <v>0</v>
      </c>
      <c r="M210" s="36">
        <v>0</v>
      </c>
      <c r="N210" s="36">
        <v>0</v>
      </c>
      <c r="O210" s="36">
        <v>0</v>
      </c>
      <c r="P210" s="36">
        <v>0</v>
      </c>
      <c r="Q210" s="36">
        <v>0</v>
      </c>
      <c r="R210" s="36">
        <v>0</v>
      </c>
      <c r="S210" s="253">
        <v>637283430</v>
      </c>
      <c r="T210" s="254">
        <f t="shared" si="62"/>
        <v>637283430</v>
      </c>
      <c r="U210" s="259">
        <v>1467120000</v>
      </c>
      <c r="V210" s="254">
        <f t="shared" ref="V210:V273" si="66">IF((OR(T210&gt;F210,T210=0)),F210,T210)</f>
        <v>637283430</v>
      </c>
      <c r="W210" s="34">
        <v>1</v>
      </c>
      <c r="X210" s="33">
        <v>1</v>
      </c>
      <c r="Y210" s="33">
        <v>0.94</v>
      </c>
      <c r="Z210" s="33">
        <v>0.94</v>
      </c>
      <c r="AA210" s="33">
        <f t="shared" ref="AA210:AA273" si="67">1-0.12</f>
        <v>0.88</v>
      </c>
      <c r="AB210" s="33">
        <f t="shared" ref="AB210:AB273" si="68">1-0.15</f>
        <v>0.85</v>
      </c>
      <c r="AC210" s="33">
        <f t="shared" ref="AC210:AC273" si="69">1-0.25</f>
        <v>0.75</v>
      </c>
      <c r="AD210" s="33">
        <f t="shared" ref="AD210:AD273" si="70">1-0.15</f>
        <v>0.85</v>
      </c>
      <c r="AE210" s="33">
        <f t="shared" ref="AE210:AE273" si="71">1-0.25</f>
        <v>0.75</v>
      </c>
      <c r="AF210" s="33">
        <f t="shared" ref="AF210:AF273" si="72">1-0.15</f>
        <v>0.85</v>
      </c>
      <c r="AG210" s="33">
        <f t="shared" ref="AG210:AG273" si="73">1-0.3</f>
        <v>0.7</v>
      </c>
      <c r="AH210" s="394">
        <f t="shared" ref="AH210:AH273" si="74">(I210*W210)+(J210*X210)+(K210*Y210)+(L210*Z210)+(M210*AA210)+(N210*AB210)+(O210*AC210)+(P210*AD210)+(Q210*AE210)+(R210*AF210)+(S210*AG210)</f>
        <v>446098401</v>
      </c>
      <c r="AI210" s="400">
        <f t="shared" ref="AI210:AI273" si="75">IF(F210&gt;AH210,F210-AH210,0)</f>
        <v>191185029</v>
      </c>
      <c r="AJ210" s="257">
        <v>100</v>
      </c>
      <c r="AK210" s="153">
        <f t="shared" si="63"/>
        <v>191185029</v>
      </c>
      <c r="AM210" s="394">
        <f>IF(I210&gt;0,#REF!,0)</f>
        <v>0</v>
      </c>
      <c r="AN210" s="394">
        <f t="shared" si="64"/>
        <v>0</v>
      </c>
      <c r="AP210" s="394">
        <f t="shared" si="65"/>
        <v>0</v>
      </c>
    </row>
    <row r="211" spans="4:42" ht="21.75" thickBot="1" x14ac:dyDescent="0.6">
      <c r="D211" s="233" t="s">
        <v>573</v>
      </c>
      <c r="E211" s="578" t="s">
        <v>2294</v>
      </c>
      <c r="F211" s="405">
        <v>23426088579</v>
      </c>
      <c r="G211" s="600"/>
      <c r="H211" s="600"/>
      <c r="I211" s="39">
        <v>0</v>
      </c>
      <c r="J211" s="36">
        <v>0</v>
      </c>
      <c r="K211" s="36">
        <v>0</v>
      </c>
      <c r="L211" s="36">
        <v>0</v>
      </c>
      <c r="M211" s="36">
        <v>0</v>
      </c>
      <c r="N211" s="36">
        <v>0</v>
      </c>
      <c r="O211" s="36">
        <v>0</v>
      </c>
      <c r="P211" s="36">
        <v>0</v>
      </c>
      <c r="Q211" s="36">
        <v>0</v>
      </c>
      <c r="R211" s="36">
        <v>0</v>
      </c>
      <c r="S211" s="253">
        <v>0</v>
      </c>
      <c r="T211" s="254">
        <f t="shared" si="62"/>
        <v>0</v>
      </c>
      <c r="U211" s="259">
        <v>29000000000</v>
      </c>
      <c r="V211" s="254">
        <f t="shared" si="66"/>
        <v>23426088579</v>
      </c>
      <c r="W211" s="34">
        <v>1</v>
      </c>
      <c r="X211" s="33">
        <v>1</v>
      </c>
      <c r="Y211" s="33">
        <v>0.94</v>
      </c>
      <c r="Z211" s="33">
        <v>0.94</v>
      </c>
      <c r="AA211" s="33">
        <f t="shared" si="67"/>
        <v>0.88</v>
      </c>
      <c r="AB211" s="33">
        <f t="shared" si="68"/>
        <v>0.85</v>
      </c>
      <c r="AC211" s="33">
        <f t="shared" si="69"/>
        <v>0.75</v>
      </c>
      <c r="AD211" s="33">
        <f t="shared" si="70"/>
        <v>0.85</v>
      </c>
      <c r="AE211" s="33">
        <f t="shared" si="71"/>
        <v>0.75</v>
      </c>
      <c r="AF211" s="33">
        <f t="shared" si="72"/>
        <v>0.85</v>
      </c>
      <c r="AG211" s="33">
        <f t="shared" si="73"/>
        <v>0.7</v>
      </c>
      <c r="AH211" s="394">
        <f t="shared" si="74"/>
        <v>0</v>
      </c>
      <c r="AI211" s="400">
        <f t="shared" si="75"/>
        <v>23426088579</v>
      </c>
      <c r="AJ211" s="257">
        <v>100</v>
      </c>
      <c r="AK211" s="153">
        <f t="shared" si="63"/>
        <v>23426088579</v>
      </c>
      <c r="AM211" s="394">
        <f>IF(I211&gt;0,#REF!,0)</f>
        <v>0</v>
      </c>
      <c r="AN211" s="394">
        <f t="shared" si="64"/>
        <v>0</v>
      </c>
      <c r="AP211" s="394">
        <f t="shared" si="65"/>
        <v>0</v>
      </c>
    </row>
    <row r="212" spans="4:42" ht="21.75" thickBot="1" x14ac:dyDescent="0.6">
      <c r="D212" s="233" t="s">
        <v>573</v>
      </c>
      <c r="E212" s="578" t="s">
        <v>2294</v>
      </c>
      <c r="F212" s="405">
        <v>4805376478.6500006</v>
      </c>
      <c r="G212" s="600"/>
      <c r="H212" s="600"/>
      <c r="I212" s="39">
        <v>0</v>
      </c>
      <c r="J212" s="36">
        <v>0</v>
      </c>
      <c r="K212" s="36">
        <v>0</v>
      </c>
      <c r="L212" s="36">
        <v>0</v>
      </c>
      <c r="M212" s="36">
        <v>0</v>
      </c>
      <c r="N212" s="36">
        <v>0</v>
      </c>
      <c r="O212" s="36">
        <v>0</v>
      </c>
      <c r="P212" s="36">
        <v>0</v>
      </c>
      <c r="Q212" s="36">
        <v>0</v>
      </c>
      <c r="R212" s="36">
        <v>0</v>
      </c>
      <c r="S212" s="253">
        <v>0</v>
      </c>
      <c r="T212" s="254">
        <f t="shared" si="62"/>
        <v>0</v>
      </c>
      <c r="U212" s="259">
        <v>154348333333</v>
      </c>
      <c r="V212" s="254">
        <f t="shared" si="66"/>
        <v>4805376478.6500006</v>
      </c>
      <c r="W212" s="34">
        <v>1</v>
      </c>
      <c r="X212" s="33">
        <v>1</v>
      </c>
      <c r="Y212" s="33">
        <v>0.94</v>
      </c>
      <c r="Z212" s="33">
        <v>0.94</v>
      </c>
      <c r="AA212" s="33">
        <f t="shared" si="67"/>
        <v>0.88</v>
      </c>
      <c r="AB212" s="33">
        <f t="shared" si="68"/>
        <v>0.85</v>
      </c>
      <c r="AC212" s="33">
        <f t="shared" si="69"/>
        <v>0.75</v>
      </c>
      <c r="AD212" s="33">
        <f t="shared" si="70"/>
        <v>0.85</v>
      </c>
      <c r="AE212" s="33">
        <f t="shared" si="71"/>
        <v>0.75</v>
      </c>
      <c r="AF212" s="33">
        <f t="shared" si="72"/>
        <v>0.85</v>
      </c>
      <c r="AG212" s="33">
        <f t="shared" si="73"/>
        <v>0.7</v>
      </c>
      <c r="AH212" s="394">
        <f t="shared" si="74"/>
        <v>0</v>
      </c>
      <c r="AI212" s="400">
        <f t="shared" si="75"/>
        <v>4805376478.6500006</v>
      </c>
      <c r="AJ212" s="257">
        <v>100</v>
      </c>
      <c r="AK212" s="153">
        <f t="shared" si="63"/>
        <v>4805376478.6500006</v>
      </c>
      <c r="AM212" s="394">
        <f>IF(I212&gt;0,#REF!,0)</f>
        <v>0</v>
      </c>
      <c r="AN212" s="394">
        <f t="shared" si="64"/>
        <v>0</v>
      </c>
      <c r="AP212" s="394">
        <f t="shared" si="65"/>
        <v>0</v>
      </c>
    </row>
    <row r="213" spans="4:42" ht="21.75" thickBot="1" x14ac:dyDescent="0.6">
      <c r="D213" s="233" t="s">
        <v>573</v>
      </c>
      <c r="E213" s="578" t="s">
        <v>2295</v>
      </c>
      <c r="F213" s="405">
        <v>36248319360</v>
      </c>
      <c r="G213" s="600"/>
      <c r="H213" s="600"/>
      <c r="I213" s="39">
        <v>0</v>
      </c>
      <c r="J213" s="36">
        <v>0</v>
      </c>
      <c r="K213" s="36">
        <v>0</v>
      </c>
      <c r="L213" s="36">
        <v>0</v>
      </c>
      <c r="M213" s="36">
        <v>0</v>
      </c>
      <c r="N213" s="36">
        <v>0</v>
      </c>
      <c r="O213" s="36">
        <v>0</v>
      </c>
      <c r="P213" s="36">
        <v>0</v>
      </c>
      <c r="Q213" s="36">
        <v>0</v>
      </c>
      <c r="R213" s="36">
        <v>0</v>
      </c>
      <c r="S213" s="253">
        <v>36248319360</v>
      </c>
      <c r="T213" s="254">
        <f t="shared" si="62"/>
        <v>36248319360</v>
      </c>
      <c r="U213" s="259">
        <v>154348333333</v>
      </c>
      <c r="V213" s="254">
        <f t="shared" si="66"/>
        <v>36248319360</v>
      </c>
      <c r="W213" s="34">
        <v>1</v>
      </c>
      <c r="X213" s="33">
        <v>1</v>
      </c>
      <c r="Y213" s="33">
        <v>0.94</v>
      </c>
      <c r="Z213" s="33">
        <v>0.94</v>
      </c>
      <c r="AA213" s="33">
        <f t="shared" si="67"/>
        <v>0.88</v>
      </c>
      <c r="AB213" s="33">
        <f t="shared" si="68"/>
        <v>0.85</v>
      </c>
      <c r="AC213" s="33">
        <f t="shared" si="69"/>
        <v>0.75</v>
      </c>
      <c r="AD213" s="33">
        <f t="shared" si="70"/>
        <v>0.85</v>
      </c>
      <c r="AE213" s="33">
        <f t="shared" si="71"/>
        <v>0.75</v>
      </c>
      <c r="AF213" s="33">
        <f t="shared" si="72"/>
        <v>0.85</v>
      </c>
      <c r="AG213" s="33">
        <f t="shared" si="73"/>
        <v>0.7</v>
      </c>
      <c r="AH213" s="394">
        <f t="shared" si="74"/>
        <v>25373823552</v>
      </c>
      <c r="AI213" s="400">
        <f t="shared" si="75"/>
        <v>10874495808</v>
      </c>
      <c r="AJ213" s="257">
        <v>100</v>
      </c>
      <c r="AK213" s="153">
        <f t="shared" si="63"/>
        <v>10874495808</v>
      </c>
      <c r="AM213" s="394">
        <f>IF(I213&gt;0,#REF!,0)</f>
        <v>0</v>
      </c>
      <c r="AN213" s="394">
        <f t="shared" si="64"/>
        <v>0</v>
      </c>
      <c r="AP213" s="394">
        <f t="shared" si="65"/>
        <v>0</v>
      </c>
    </row>
    <row r="214" spans="4:42" ht="21.75" thickBot="1" x14ac:dyDescent="0.6">
      <c r="D214" s="233" t="s">
        <v>573</v>
      </c>
      <c r="E214" s="578" t="s">
        <v>2296</v>
      </c>
      <c r="F214" s="405">
        <v>1989419892646.4529</v>
      </c>
      <c r="G214" s="600"/>
      <c r="H214" s="600"/>
      <c r="I214" s="39">
        <v>0</v>
      </c>
      <c r="J214" s="36">
        <v>0</v>
      </c>
      <c r="K214" s="36">
        <v>0</v>
      </c>
      <c r="L214" s="36">
        <v>0</v>
      </c>
      <c r="M214" s="36">
        <v>0</v>
      </c>
      <c r="N214" s="36">
        <v>0</v>
      </c>
      <c r="O214" s="36">
        <v>0</v>
      </c>
      <c r="P214" s="36">
        <v>0</v>
      </c>
      <c r="Q214" s="36">
        <v>0</v>
      </c>
      <c r="R214" s="36">
        <v>0</v>
      </c>
      <c r="S214" s="253">
        <v>1989419892646.4529</v>
      </c>
      <c r="T214" s="254">
        <f t="shared" si="62"/>
        <v>1989419892646.4529</v>
      </c>
      <c r="U214" s="259">
        <v>26800000000</v>
      </c>
      <c r="V214" s="254">
        <f t="shared" si="66"/>
        <v>1989419892646.4529</v>
      </c>
      <c r="W214" s="34">
        <v>1</v>
      </c>
      <c r="X214" s="33">
        <v>1</v>
      </c>
      <c r="Y214" s="33">
        <v>0.94</v>
      </c>
      <c r="Z214" s="33">
        <v>0.94</v>
      </c>
      <c r="AA214" s="33">
        <f t="shared" si="67"/>
        <v>0.88</v>
      </c>
      <c r="AB214" s="33">
        <f t="shared" si="68"/>
        <v>0.85</v>
      </c>
      <c r="AC214" s="33">
        <f t="shared" si="69"/>
        <v>0.75</v>
      </c>
      <c r="AD214" s="33">
        <f t="shared" si="70"/>
        <v>0.85</v>
      </c>
      <c r="AE214" s="33">
        <f t="shared" si="71"/>
        <v>0.75</v>
      </c>
      <c r="AF214" s="33">
        <f t="shared" si="72"/>
        <v>0.85</v>
      </c>
      <c r="AG214" s="33">
        <f t="shared" si="73"/>
        <v>0.7</v>
      </c>
      <c r="AH214" s="394">
        <f t="shared" si="74"/>
        <v>1392593924852.5168</v>
      </c>
      <c r="AI214" s="400">
        <f t="shared" si="75"/>
        <v>596825967793.93604</v>
      </c>
      <c r="AJ214" s="257">
        <v>100</v>
      </c>
      <c r="AK214" s="153">
        <f t="shared" si="63"/>
        <v>596825967793.93604</v>
      </c>
      <c r="AM214" s="394">
        <f>IF(I214&gt;0,#REF!,0)</f>
        <v>0</v>
      </c>
      <c r="AN214" s="394">
        <f t="shared" si="64"/>
        <v>0</v>
      </c>
      <c r="AP214" s="394">
        <f t="shared" si="65"/>
        <v>0</v>
      </c>
    </row>
    <row r="215" spans="4:42" ht="21.75" thickBot="1" x14ac:dyDescent="0.6">
      <c r="D215" s="233" t="s">
        <v>573</v>
      </c>
      <c r="E215" s="578" t="s">
        <v>2296</v>
      </c>
      <c r="F215" s="393">
        <v>94064733690.726486</v>
      </c>
      <c r="G215" s="595"/>
      <c r="H215" s="595"/>
      <c r="I215" s="39">
        <v>0</v>
      </c>
      <c r="J215" s="36">
        <v>0</v>
      </c>
      <c r="K215" s="36">
        <v>0</v>
      </c>
      <c r="L215" s="36">
        <v>0</v>
      </c>
      <c r="M215" s="36">
        <v>0</v>
      </c>
      <c r="N215" s="36">
        <v>0</v>
      </c>
      <c r="O215" s="36">
        <v>0</v>
      </c>
      <c r="P215" s="36">
        <v>0</v>
      </c>
      <c r="Q215" s="36">
        <v>0</v>
      </c>
      <c r="R215" s="36">
        <v>0</v>
      </c>
      <c r="S215" s="253">
        <v>94064733690.726486</v>
      </c>
      <c r="T215" s="254">
        <f t="shared" si="62"/>
        <v>94064733690.726486</v>
      </c>
      <c r="U215" s="259">
        <v>2446500000000</v>
      </c>
      <c r="V215" s="254">
        <f t="shared" si="66"/>
        <v>94064733690.726486</v>
      </c>
      <c r="W215" s="34">
        <v>1</v>
      </c>
      <c r="X215" s="33">
        <v>1</v>
      </c>
      <c r="Y215" s="33">
        <v>0.94</v>
      </c>
      <c r="Z215" s="33">
        <v>0.94</v>
      </c>
      <c r="AA215" s="33">
        <f t="shared" si="67"/>
        <v>0.88</v>
      </c>
      <c r="AB215" s="33">
        <f t="shared" si="68"/>
        <v>0.85</v>
      </c>
      <c r="AC215" s="33">
        <f t="shared" si="69"/>
        <v>0.75</v>
      </c>
      <c r="AD215" s="33">
        <f t="shared" si="70"/>
        <v>0.85</v>
      </c>
      <c r="AE215" s="33">
        <f t="shared" si="71"/>
        <v>0.75</v>
      </c>
      <c r="AF215" s="33">
        <f t="shared" si="72"/>
        <v>0.85</v>
      </c>
      <c r="AG215" s="33">
        <f t="shared" si="73"/>
        <v>0.7</v>
      </c>
      <c r="AH215" s="394">
        <f t="shared" si="74"/>
        <v>65845313583.508537</v>
      </c>
      <c r="AI215" s="400">
        <f t="shared" si="75"/>
        <v>28219420107.217949</v>
      </c>
      <c r="AJ215" s="257">
        <v>100</v>
      </c>
      <c r="AK215" s="153">
        <f t="shared" si="63"/>
        <v>28219420107.217949</v>
      </c>
      <c r="AM215" s="394">
        <f>IF(I215&gt;0,#REF!,0)</f>
        <v>0</v>
      </c>
      <c r="AN215" s="394">
        <f t="shared" si="64"/>
        <v>0</v>
      </c>
      <c r="AP215" s="394">
        <f t="shared" si="65"/>
        <v>0</v>
      </c>
    </row>
    <row r="216" spans="4:42" ht="21.75" thickBot="1" x14ac:dyDescent="0.6">
      <c r="D216" s="233" t="s">
        <v>573</v>
      </c>
      <c r="E216" s="578" t="s">
        <v>2297</v>
      </c>
      <c r="F216" s="393">
        <v>117490497970.99998</v>
      </c>
      <c r="G216" s="595"/>
      <c r="H216" s="595"/>
      <c r="I216" s="39">
        <v>0</v>
      </c>
      <c r="J216" s="36">
        <v>0</v>
      </c>
      <c r="K216" s="36">
        <v>0</v>
      </c>
      <c r="L216" s="36">
        <v>0</v>
      </c>
      <c r="M216" s="36">
        <v>0</v>
      </c>
      <c r="N216" s="36">
        <v>0</v>
      </c>
      <c r="O216" s="36">
        <v>0</v>
      </c>
      <c r="P216" s="36">
        <v>0</v>
      </c>
      <c r="Q216" s="36">
        <v>0</v>
      </c>
      <c r="R216" s="36">
        <v>0</v>
      </c>
      <c r="S216" s="253">
        <v>0</v>
      </c>
      <c r="T216" s="254">
        <f t="shared" si="62"/>
        <v>0</v>
      </c>
      <c r="U216" s="259">
        <v>2446500000000</v>
      </c>
      <c r="V216" s="254">
        <f t="shared" si="66"/>
        <v>117490497970.99998</v>
      </c>
      <c r="W216" s="34">
        <v>1</v>
      </c>
      <c r="X216" s="33">
        <v>1</v>
      </c>
      <c r="Y216" s="33">
        <v>0.94</v>
      </c>
      <c r="Z216" s="33">
        <v>0.94</v>
      </c>
      <c r="AA216" s="33">
        <f t="shared" si="67"/>
        <v>0.88</v>
      </c>
      <c r="AB216" s="33">
        <f t="shared" si="68"/>
        <v>0.85</v>
      </c>
      <c r="AC216" s="33">
        <f t="shared" si="69"/>
        <v>0.75</v>
      </c>
      <c r="AD216" s="33">
        <f t="shared" si="70"/>
        <v>0.85</v>
      </c>
      <c r="AE216" s="33">
        <f t="shared" si="71"/>
        <v>0.75</v>
      </c>
      <c r="AF216" s="33">
        <f t="shared" si="72"/>
        <v>0.85</v>
      </c>
      <c r="AG216" s="33">
        <f t="shared" si="73"/>
        <v>0.7</v>
      </c>
      <c r="AH216" s="394">
        <f t="shared" si="74"/>
        <v>0</v>
      </c>
      <c r="AI216" s="400">
        <f t="shared" si="75"/>
        <v>117490497970.99998</v>
      </c>
      <c r="AJ216" s="257">
        <v>100</v>
      </c>
      <c r="AK216" s="153">
        <f t="shared" si="63"/>
        <v>117490497970.99998</v>
      </c>
      <c r="AM216" s="394">
        <f>IF(I216&gt;0,#REF!,0)</f>
        <v>0</v>
      </c>
      <c r="AN216" s="394">
        <f t="shared" si="64"/>
        <v>0</v>
      </c>
      <c r="AP216" s="394">
        <f t="shared" si="65"/>
        <v>0</v>
      </c>
    </row>
    <row r="217" spans="4:42" ht="21.75" thickBot="1" x14ac:dyDescent="0.6">
      <c r="D217" s="233" t="s">
        <v>573</v>
      </c>
      <c r="E217" s="578" t="s">
        <v>2297</v>
      </c>
      <c r="F217" s="393">
        <v>120028749202.99998</v>
      </c>
      <c r="G217" s="595"/>
      <c r="H217" s="595"/>
      <c r="I217" s="39">
        <v>0</v>
      </c>
      <c r="J217" s="36">
        <v>0</v>
      </c>
      <c r="K217" s="36">
        <v>0</v>
      </c>
      <c r="L217" s="36">
        <v>0</v>
      </c>
      <c r="M217" s="36">
        <v>0</v>
      </c>
      <c r="N217" s="36">
        <v>0</v>
      </c>
      <c r="O217" s="36">
        <v>0</v>
      </c>
      <c r="P217" s="36">
        <v>0</v>
      </c>
      <c r="Q217" s="36">
        <v>0</v>
      </c>
      <c r="R217" s="36">
        <v>0</v>
      </c>
      <c r="S217" s="253">
        <v>0</v>
      </c>
      <c r="T217" s="254">
        <f t="shared" si="62"/>
        <v>0</v>
      </c>
      <c r="U217" s="259">
        <v>69807875583</v>
      </c>
      <c r="V217" s="254">
        <f t="shared" si="66"/>
        <v>120028749202.99998</v>
      </c>
      <c r="W217" s="34">
        <v>1</v>
      </c>
      <c r="X217" s="33">
        <v>1</v>
      </c>
      <c r="Y217" s="33">
        <v>0.94</v>
      </c>
      <c r="Z217" s="33">
        <v>0.94</v>
      </c>
      <c r="AA217" s="33">
        <f t="shared" si="67"/>
        <v>0.88</v>
      </c>
      <c r="AB217" s="33">
        <f t="shared" si="68"/>
        <v>0.85</v>
      </c>
      <c r="AC217" s="33">
        <f t="shared" si="69"/>
        <v>0.75</v>
      </c>
      <c r="AD217" s="33">
        <f t="shared" si="70"/>
        <v>0.85</v>
      </c>
      <c r="AE217" s="33">
        <f t="shared" si="71"/>
        <v>0.75</v>
      </c>
      <c r="AF217" s="33">
        <f t="shared" si="72"/>
        <v>0.85</v>
      </c>
      <c r="AG217" s="33">
        <f t="shared" si="73"/>
        <v>0.7</v>
      </c>
      <c r="AH217" s="394">
        <f t="shared" si="74"/>
        <v>0</v>
      </c>
      <c r="AI217" s="400">
        <f t="shared" si="75"/>
        <v>120028749202.99998</v>
      </c>
      <c r="AJ217" s="257">
        <v>100</v>
      </c>
      <c r="AK217" s="153">
        <f t="shared" si="63"/>
        <v>120028749202.99998</v>
      </c>
      <c r="AM217" s="394">
        <f>IF(I217&gt;0,#REF!,0)</f>
        <v>0</v>
      </c>
      <c r="AN217" s="394">
        <f t="shared" si="64"/>
        <v>0</v>
      </c>
      <c r="AP217" s="394">
        <f t="shared" si="65"/>
        <v>0</v>
      </c>
    </row>
    <row r="218" spans="4:42" ht="21.75" thickBot="1" x14ac:dyDescent="0.6">
      <c r="D218" s="233" t="s">
        <v>573</v>
      </c>
      <c r="E218" s="578" t="s">
        <v>2298</v>
      </c>
      <c r="F218" s="393">
        <v>182818112.76998615</v>
      </c>
      <c r="G218" s="595"/>
      <c r="H218" s="595"/>
      <c r="I218" s="39">
        <v>0</v>
      </c>
      <c r="J218" s="36">
        <v>0</v>
      </c>
      <c r="K218" s="36">
        <v>0</v>
      </c>
      <c r="L218" s="36">
        <v>0</v>
      </c>
      <c r="M218" s="36">
        <v>0</v>
      </c>
      <c r="N218" s="36">
        <v>0</v>
      </c>
      <c r="O218" s="36">
        <v>0</v>
      </c>
      <c r="P218" s="36">
        <v>0</v>
      </c>
      <c r="Q218" s="36">
        <v>0</v>
      </c>
      <c r="R218" s="36">
        <v>0</v>
      </c>
      <c r="S218" s="253">
        <v>0</v>
      </c>
      <c r="T218" s="254">
        <f t="shared" si="62"/>
        <v>0</v>
      </c>
      <c r="U218" s="259">
        <v>71332715520</v>
      </c>
      <c r="V218" s="254">
        <f t="shared" si="66"/>
        <v>182818112.76998615</v>
      </c>
      <c r="W218" s="34">
        <v>1</v>
      </c>
      <c r="X218" s="33">
        <v>1</v>
      </c>
      <c r="Y218" s="33">
        <v>0.94</v>
      </c>
      <c r="Z218" s="33">
        <v>0.94</v>
      </c>
      <c r="AA218" s="33">
        <f t="shared" si="67"/>
        <v>0.88</v>
      </c>
      <c r="AB218" s="33">
        <f t="shared" si="68"/>
        <v>0.85</v>
      </c>
      <c r="AC218" s="33">
        <f t="shared" si="69"/>
        <v>0.75</v>
      </c>
      <c r="AD218" s="33">
        <f t="shared" si="70"/>
        <v>0.85</v>
      </c>
      <c r="AE218" s="33">
        <f t="shared" si="71"/>
        <v>0.75</v>
      </c>
      <c r="AF218" s="33">
        <f t="shared" si="72"/>
        <v>0.85</v>
      </c>
      <c r="AG218" s="33">
        <f t="shared" si="73"/>
        <v>0.7</v>
      </c>
      <c r="AH218" s="394">
        <f t="shared" si="74"/>
        <v>0</v>
      </c>
      <c r="AI218" s="400">
        <f t="shared" si="75"/>
        <v>182818112.76998615</v>
      </c>
      <c r="AJ218" s="257">
        <v>100</v>
      </c>
      <c r="AK218" s="153">
        <f t="shared" si="63"/>
        <v>182818112.76998615</v>
      </c>
      <c r="AM218" s="394">
        <f>IF(I218&gt;0,#REF!,0)</f>
        <v>0</v>
      </c>
      <c r="AN218" s="394">
        <f t="shared" si="64"/>
        <v>0</v>
      </c>
      <c r="AP218" s="394">
        <f t="shared" si="65"/>
        <v>0</v>
      </c>
    </row>
    <row r="219" spans="4:42" ht="21.75" thickBot="1" x14ac:dyDescent="0.6">
      <c r="D219" s="233" t="s">
        <v>573</v>
      </c>
      <c r="E219" s="578" t="s">
        <v>2298</v>
      </c>
      <c r="F219" s="393">
        <v>265681602</v>
      </c>
      <c r="G219" s="595"/>
      <c r="H219" s="595"/>
      <c r="I219" s="39">
        <v>0</v>
      </c>
      <c r="J219" s="36">
        <v>0</v>
      </c>
      <c r="K219" s="36">
        <v>0</v>
      </c>
      <c r="L219" s="36">
        <v>0</v>
      </c>
      <c r="M219" s="36">
        <v>0</v>
      </c>
      <c r="N219" s="36">
        <v>0</v>
      </c>
      <c r="O219" s="36">
        <v>0</v>
      </c>
      <c r="P219" s="36">
        <v>0</v>
      </c>
      <c r="Q219" s="36">
        <v>0</v>
      </c>
      <c r="R219" s="36">
        <v>0</v>
      </c>
      <c r="S219" s="253">
        <v>0</v>
      </c>
      <c r="T219" s="254">
        <f t="shared" si="62"/>
        <v>0</v>
      </c>
      <c r="U219" s="259">
        <v>3634427250</v>
      </c>
      <c r="V219" s="254">
        <f t="shared" si="66"/>
        <v>265681602</v>
      </c>
      <c r="W219" s="34">
        <v>1</v>
      </c>
      <c r="X219" s="33">
        <v>1</v>
      </c>
      <c r="Y219" s="33">
        <v>0.94</v>
      </c>
      <c r="Z219" s="33">
        <v>0.94</v>
      </c>
      <c r="AA219" s="33">
        <f t="shared" si="67"/>
        <v>0.88</v>
      </c>
      <c r="AB219" s="33">
        <f t="shared" si="68"/>
        <v>0.85</v>
      </c>
      <c r="AC219" s="33">
        <f t="shared" si="69"/>
        <v>0.75</v>
      </c>
      <c r="AD219" s="33">
        <f t="shared" si="70"/>
        <v>0.85</v>
      </c>
      <c r="AE219" s="33">
        <f t="shared" si="71"/>
        <v>0.75</v>
      </c>
      <c r="AF219" s="33">
        <f t="shared" si="72"/>
        <v>0.85</v>
      </c>
      <c r="AG219" s="33">
        <f t="shared" si="73"/>
        <v>0.7</v>
      </c>
      <c r="AH219" s="394">
        <f t="shared" si="74"/>
        <v>0</v>
      </c>
      <c r="AI219" s="400">
        <f t="shared" si="75"/>
        <v>265681602</v>
      </c>
      <c r="AJ219" s="257">
        <v>100</v>
      </c>
      <c r="AK219" s="153">
        <f t="shared" si="63"/>
        <v>265681602</v>
      </c>
      <c r="AM219" s="394">
        <f>IF(I219&gt;0,#REF!,0)</f>
        <v>0</v>
      </c>
      <c r="AN219" s="394">
        <f t="shared" si="64"/>
        <v>0</v>
      </c>
      <c r="AP219" s="394">
        <f t="shared" si="65"/>
        <v>0</v>
      </c>
    </row>
    <row r="220" spans="4:42" ht="21.75" thickBot="1" x14ac:dyDescent="0.6">
      <c r="D220" s="233" t="s">
        <v>573</v>
      </c>
      <c r="E220" s="578" t="s">
        <v>2298</v>
      </c>
      <c r="F220" s="393">
        <v>120802108793.61325</v>
      </c>
      <c r="G220" s="595"/>
      <c r="H220" s="595"/>
      <c r="I220" s="39">
        <v>0</v>
      </c>
      <c r="J220" s="36">
        <v>0</v>
      </c>
      <c r="K220" s="36">
        <v>0</v>
      </c>
      <c r="L220" s="36">
        <v>0</v>
      </c>
      <c r="M220" s="36">
        <v>0</v>
      </c>
      <c r="N220" s="36">
        <v>0</v>
      </c>
      <c r="O220" s="36">
        <v>0</v>
      </c>
      <c r="P220" s="36">
        <v>0</v>
      </c>
      <c r="Q220" s="36">
        <v>0</v>
      </c>
      <c r="R220" s="36">
        <v>0</v>
      </c>
      <c r="S220" s="253">
        <v>0</v>
      </c>
      <c r="T220" s="254">
        <f t="shared" si="62"/>
        <v>0</v>
      </c>
      <c r="U220" s="259">
        <v>10504125000</v>
      </c>
      <c r="V220" s="254">
        <f t="shared" si="66"/>
        <v>120802108793.61325</v>
      </c>
      <c r="W220" s="34">
        <v>1</v>
      </c>
      <c r="X220" s="33">
        <v>1</v>
      </c>
      <c r="Y220" s="33">
        <v>0.94</v>
      </c>
      <c r="Z220" s="33">
        <v>0.94</v>
      </c>
      <c r="AA220" s="33">
        <f t="shared" si="67"/>
        <v>0.88</v>
      </c>
      <c r="AB220" s="33">
        <f t="shared" si="68"/>
        <v>0.85</v>
      </c>
      <c r="AC220" s="33">
        <f t="shared" si="69"/>
        <v>0.75</v>
      </c>
      <c r="AD220" s="33">
        <f t="shared" si="70"/>
        <v>0.85</v>
      </c>
      <c r="AE220" s="33">
        <f t="shared" si="71"/>
        <v>0.75</v>
      </c>
      <c r="AF220" s="33">
        <f t="shared" si="72"/>
        <v>0.85</v>
      </c>
      <c r="AG220" s="33">
        <f t="shared" si="73"/>
        <v>0.7</v>
      </c>
      <c r="AH220" s="394">
        <f t="shared" si="74"/>
        <v>0</v>
      </c>
      <c r="AI220" s="400">
        <f t="shared" si="75"/>
        <v>120802108793.61325</v>
      </c>
      <c r="AJ220" s="257">
        <v>100</v>
      </c>
      <c r="AK220" s="153">
        <f t="shared" si="63"/>
        <v>120802108793.61324</v>
      </c>
      <c r="AM220" s="394">
        <f>IF(I220&gt;0,#REF!,0)</f>
        <v>0</v>
      </c>
      <c r="AN220" s="394">
        <f t="shared" si="64"/>
        <v>0</v>
      </c>
      <c r="AP220" s="394">
        <f t="shared" si="65"/>
        <v>0</v>
      </c>
    </row>
    <row r="221" spans="4:42" ht="21.75" thickBot="1" x14ac:dyDescent="0.6">
      <c r="D221" s="233" t="s">
        <v>573</v>
      </c>
      <c r="E221" s="578" t="s">
        <v>2298</v>
      </c>
      <c r="F221" s="393">
        <v>405166861007.92163</v>
      </c>
      <c r="G221" s="595"/>
      <c r="H221" s="595"/>
      <c r="I221" s="39">
        <v>0</v>
      </c>
      <c r="J221" s="36">
        <v>0</v>
      </c>
      <c r="K221" s="36">
        <v>0</v>
      </c>
      <c r="L221" s="36">
        <v>0</v>
      </c>
      <c r="M221" s="36">
        <v>0</v>
      </c>
      <c r="N221" s="36">
        <v>0</v>
      </c>
      <c r="O221" s="36">
        <v>0</v>
      </c>
      <c r="P221" s="36">
        <v>0</v>
      </c>
      <c r="Q221" s="36">
        <v>0</v>
      </c>
      <c r="R221" s="36">
        <v>0</v>
      </c>
      <c r="S221" s="253">
        <v>0</v>
      </c>
      <c r="T221" s="254">
        <f t="shared" si="62"/>
        <v>0</v>
      </c>
      <c r="U221" s="259">
        <v>12268818000</v>
      </c>
      <c r="V221" s="254">
        <f t="shared" si="66"/>
        <v>405166861007.92163</v>
      </c>
      <c r="W221" s="34">
        <v>1</v>
      </c>
      <c r="X221" s="33">
        <v>1</v>
      </c>
      <c r="Y221" s="33">
        <v>0.94</v>
      </c>
      <c r="Z221" s="33">
        <v>0.94</v>
      </c>
      <c r="AA221" s="33">
        <f t="shared" si="67"/>
        <v>0.88</v>
      </c>
      <c r="AB221" s="33">
        <f t="shared" si="68"/>
        <v>0.85</v>
      </c>
      <c r="AC221" s="33">
        <f t="shared" si="69"/>
        <v>0.75</v>
      </c>
      <c r="AD221" s="33">
        <f t="shared" si="70"/>
        <v>0.85</v>
      </c>
      <c r="AE221" s="33">
        <f t="shared" si="71"/>
        <v>0.75</v>
      </c>
      <c r="AF221" s="33">
        <f t="shared" si="72"/>
        <v>0.85</v>
      </c>
      <c r="AG221" s="33">
        <f t="shared" si="73"/>
        <v>0.7</v>
      </c>
      <c r="AH221" s="394">
        <f t="shared" si="74"/>
        <v>0</v>
      </c>
      <c r="AI221" s="400">
        <f t="shared" si="75"/>
        <v>405166861007.92163</v>
      </c>
      <c r="AJ221" s="257">
        <v>100</v>
      </c>
      <c r="AK221" s="153">
        <f t="shared" si="63"/>
        <v>405166861007.92163</v>
      </c>
      <c r="AM221" s="394">
        <f>IF(I221&gt;0,#REF!,0)</f>
        <v>0</v>
      </c>
      <c r="AN221" s="394">
        <f t="shared" si="64"/>
        <v>0</v>
      </c>
      <c r="AP221" s="394">
        <f t="shared" si="65"/>
        <v>0</v>
      </c>
    </row>
    <row r="222" spans="4:42" ht="21.75" thickBot="1" x14ac:dyDescent="0.6">
      <c r="D222" s="233" t="s">
        <v>573</v>
      </c>
      <c r="E222" s="578" t="s">
        <v>2299</v>
      </c>
      <c r="F222" s="393">
        <v>3643755000</v>
      </c>
      <c r="G222" s="595"/>
      <c r="H222" s="595"/>
      <c r="I222" s="39">
        <v>270000000</v>
      </c>
      <c r="J222" s="36">
        <v>0</v>
      </c>
      <c r="K222" s="36">
        <v>0</v>
      </c>
      <c r="L222" s="36">
        <v>0</v>
      </c>
      <c r="M222" s="36">
        <v>0</v>
      </c>
      <c r="N222" s="36">
        <v>0</v>
      </c>
      <c r="O222" s="36">
        <v>0</v>
      </c>
      <c r="P222" s="36">
        <v>0</v>
      </c>
      <c r="Q222" s="36">
        <v>0</v>
      </c>
      <c r="R222" s="36">
        <v>0</v>
      </c>
      <c r="S222" s="253">
        <v>0</v>
      </c>
      <c r="T222" s="254">
        <f t="shared" si="62"/>
        <v>270000000</v>
      </c>
      <c r="U222" s="259">
        <v>100695981000</v>
      </c>
      <c r="V222" s="254">
        <f t="shared" si="66"/>
        <v>270000000</v>
      </c>
      <c r="W222" s="34">
        <v>1</v>
      </c>
      <c r="X222" s="33">
        <v>1</v>
      </c>
      <c r="Y222" s="33">
        <v>0.94</v>
      </c>
      <c r="Z222" s="33">
        <v>0.94</v>
      </c>
      <c r="AA222" s="33">
        <f t="shared" si="67"/>
        <v>0.88</v>
      </c>
      <c r="AB222" s="33">
        <f t="shared" si="68"/>
        <v>0.85</v>
      </c>
      <c r="AC222" s="33">
        <f t="shared" si="69"/>
        <v>0.75</v>
      </c>
      <c r="AD222" s="33">
        <f t="shared" si="70"/>
        <v>0.85</v>
      </c>
      <c r="AE222" s="33">
        <f t="shared" si="71"/>
        <v>0.75</v>
      </c>
      <c r="AF222" s="33">
        <f t="shared" si="72"/>
        <v>0.85</v>
      </c>
      <c r="AG222" s="33">
        <f t="shared" si="73"/>
        <v>0.7</v>
      </c>
      <c r="AH222" s="394">
        <f t="shared" si="74"/>
        <v>270000000</v>
      </c>
      <c r="AI222" s="400">
        <f t="shared" si="75"/>
        <v>3373755000</v>
      </c>
      <c r="AJ222" s="257">
        <v>100</v>
      </c>
      <c r="AK222" s="153">
        <f t="shared" si="63"/>
        <v>3373755000</v>
      </c>
      <c r="AM222" s="394" t="e">
        <f>IF(I222&gt;0,#REF!,0)</f>
        <v>#REF!</v>
      </c>
      <c r="AN222" s="394">
        <f t="shared" si="64"/>
        <v>270000000</v>
      </c>
      <c r="AP222" s="394">
        <f t="shared" si="65"/>
        <v>3103755000</v>
      </c>
    </row>
    <row r="223" spans="4:42" ht="21.75" thickBot="1" x14ac:dyDescent="0.6">
      <c r="D223" s="233" t="s">
        <v>573</v>
      </c>
      <c r="E223" s="578" t="s">
        <v>2300</v>
      </c>
      <c r="F223" s="393">
        <v>18403884000</v>
      </c>
      <c r="G223" s="595"/>
      <c r="H223" s="595"/>
      <c r="I223" s="39">
        <v>0</v>
      </c>
      <c r="J223" s="36">
        <v>0</v>
      </c>
      <c r="K223" s="36">
        <v>0</v>
      </c>
      <c r="L223" s="36">
        <v>0</v>
      </c>
      <c r="M223" s="36">
        <v>0</v>
      </c>
      <c r="N223" s="36">
        <v>0</v>
      </c>
      <c r="O223" s="36">
        <v>0</v>
      </c>
      <c r="P223" s="36">
        <v>0</v>
      </c>
      <c r="Q223" s="36">
        <v>0</v>
      </c>
      <c r="R223" s="36">
        <v>0</v>
      </c>
      <c r="S223" s="253">
        <v>0</v>
      </c>
      <c r="T223" s="254">
        <f t="shared" si="62"/>
        <v>0</v>
      </c>
      <c r="U223" s="259">
        <v>0</v>
      </c>
      <c r="V223" s="254">
        <f t="shared" si="66"/>
        <v>18403884000</v>
      </c>
      <c r="W223" s="34">
        <v>1</v>
      </c>
      <c r="X223" s="33">
        <v>1</v>
      </c>
      <c r="Y223" s="33">
        <v>0.94</v>
      </c>
      <c r="Z223" s="33">
        <v>0.94</v>
      </c>
      <c r="AA223" s="33">
        <f t="shared" si="67"/>
        <v>0.88</v>
      </c>
      <c r="AB223" s="33">
        <f t="shared" si="68"/>
        <v>0.85</v>
      </c>
      <c r="AC223" s="33">
        <f t="shared" si="69"/>
        <v>0.75</v>
      </c>
      <c r="AD223" s="33">
        <f t="shared" si="70"/>
        <v>0.85</v>
      </c>
      <c r="AE223" s="33">
        <f t="shared" si="71"/>
        <v>0.75</v>
      </c>
      <c r="AF223" s="33">
        <f t="shared" si="72"/>
        <v>0.85</v>
      </c>
      <c r="AG223" s="33">
        <f t="shared" si="73"/>
        <v>0.7</v>
      </c>
      <c r="AH223" s="394">
        <f t="shared" si="74"/>
        <v>0</v>
      </c>
      <c r="AI223" s="400">
        <f t="shared" si="75"/>
        <v>18403884000</v>
      </c>
      <c r="AJ223" s="257">
        <v>100</v>
      </c>
      <c r="AK223" s="153">
        <f t="shared" si="63"/>
        <v>18403884000</v>
      </c>
      <c r="AM223" s="394">
        <f>IF(I223&gt;0,#REF!,0)</f>
        <v>0</v>
      </c>
      <c r="AN223" s="394">
        <f t="shared" si="64"/>
        <v>0</v>
      </c>
      <c r="AP223" s="394">
        <f t="shared" si="65"/>
        <v>0</v>
      </c>
    </row>
    <row r="224" spans="4:42" ht="21.75" thickBot="1" x14ac:dyDescent="0.6">
      <c r="D224" s="233" t="s">
        <v>573</v>
      </c>
      <c r="E224" s="578" t="s">
        <v>2300</v>
      </c>
      <c r="F224" s="393">
        <v>8223012000</v>
      </c>
      <c r="G224" s="595"/>
      <c r="H224" s="595"/>
      <c r="I224" s="39">
        <v>0</v>
      </c>
      <c r="J224" s="36">
        <v>0</v>
      </c>
      <c r="K224" s="36">
        <v>0</v>
      </c>
      <c r="L224" s="36">
        <v>0</v>
      </c>
      <c r="M224" s="36">
        <v>0</v>
      </c>
      <c r="N224" s="36">
        <v>0</v>
      </c>
      <c r="O224" s="36">
        <v>0</v>
      </c>
      <c r="P224" s="36">
        <v>0</v>
      </c>
      <c r="Q224" s="36">
        <v>0</v>
      </c>
      <c r="R224" s="36">
        <v>0</v>
      </c>
      <c r="S224" s="253">
        <v>0</v>
      </c>
      <c r="T224" s="254">
        <f t="shared" si="62"/>
        <v>0</v>
      </c>
      <c r="U224" s="259">
        <v>9600000000</v>
      </c>
      <c r="V224" s="254">
        <f t="shared" si="66"/>
        <v>8223012000</v>
      </c>
      <c r="W224" s="34">
        <v>1</v>
      </c>
      <c r="X224" s="33">
        <v>1</v>
      </c>
      <c r="Y224" s="33">
        <v>0.94</v>
      </c>
      <c r="Z224" s="33">
        <v>0.94</v>
      </c>
      <c r="AA224" s="33">
        <f t="shared" si="67"/>
        <v>0.88</v>
      </c>
      <c r="AB224" s="33">
        <f t="shared" si="68"/>
        <v>0.85</v>
      </c>
      <c r="AC224" s="33">
        <f t="shared" si="69"/>
        <v>0.75</v>
      </c>
      <c r="AD224" s="33">
        <f t="shared" si="70"/>
        <v>0.85</v>
      </c>
      <c r="AE224" s="33">
        <f t="shared" si="71"/>
        <v>0.75</v>
      </c>
      <c r="AF224" s="33">
        <f t="shared" si="72"/>
        <v>0.85</v>
      </c>
      <c r="AG224" s="33">
        <f t="shared" si="73"/>
        <v>0.7</v>
      </c>
      <c r="AH224" s="394">
        <f t="shared" si="74"/>
        <v>0</v>
      </c>
      <c r="AI224" s="400">
        <f t="shared" si="75"/>
        <v>8223012000</v>
      </c>
      <c r="AJ224" s="257">
        <v>100</v>
      </c>
      <c r="AK224" s="153">
        <f t="shared" si="63"/>
        <v>8223012000</v>
      </c>
      <c r="AM224" s="394">
        <f>IF(I224&gt;0,#REF!,0)</f>
        <v>0</v>
      </c>
      <c r="AN224" s="394">
        <f t="shared" si="64"/>
        <v>0</v>
      </c>
      <c r="AP224" s="394">
        <f t="shared" si="65"/>
        <v>0</v>
      </c>
    </row>
    <row r="225" spans="4:42" ht="21.75" thickBot="1" x14ac:dyDescent="0.6">
      <c r="D225" s="233" t="s">
        <v>573</v>
      </c>
      <c r="E225" s="578" t="s">
        <v>1279</v>
      </c>
      <c r="F225" s="393">
        <v>4439653857186.5098</v>
      </c>
      <c r="G225" s="595"/>
      <c r="H225" s="595"/>
      <c r="I225" s="39">
        <v>0</v>
      </c>
      <c r="J225" s="36">
        <v>0</v>
      </c>
      <c r="K225" s="36">
        <v>0</v>
      </c>
      <c r="L225" s="36">
        <v>0</v>
      </c>
      <c r="M225" s="36">
        <v>0</v>
      </c>
      <c r="N225" s="36">
        <v>0</v>
      </c>
      <c r="O225" s="36">
        <v>0</v>
      </c>
      <c r="P225" s="36">
        <v>0</v>
      </c>
      <c r="Q225" s="36">
        <v>0</v>
      </c>
      <c r="R225" s="36">
        <v>0</v>
      </c>
      <c r="S225" s="253">
        <v>0</v>
      </c>
      <c r="T225" s="254">
        <f t="shared" si="62"/>
        <v>0</v>
      </c>
      <c r="U225" s="259">
        <v>4200000000</v>
      </c>
      <c r="V225" s="254">
        <f t="shared" si="66"/>
        <v>4439653857186.5098</v>
      </c>
      <c r="W225" s="34">
        <v>1</v>
      </c>
      <c r="X225" s="33">
        <v>1</v>
      </c>
      <c r="Y225" s="33">
        <v>0.94</v>
      </c>
      <c r="Z225" s="33">
        <v>0.94</v>
      </c>
      <c r="AA225" s="33">
        <f t="shared" si="67"/>
        <v>0.88</v>
      </c>
      <c r="AB225" s="33">
        <f t="shared" si="68"/>
        <v>0.85</v>
      </c>
      <c r="AC225" s="33">
        <f t="shared" si="69"/>
        <v>0.75</v>
      </c>
      <c r="AD225" s="33">
        <f t="shared" si="70"/>
        <v>0.85</v>
      </c>
      <c r="AE225" s="33">
        <f t="shared" si="71"/>
        <v>0.75</v>
      </c>
      <c r="AF225" s="33">
        <f t="shared" si="72"/>
        <v>0.85</v>
      </c>
      <c r="AG225" s="33">
        <f t="shared" si="73"/>
        <v>0.7</v>
      </c>
      <c r="AH225" s="394">
        <f t="shared" si="74"/>
        <v>0</v>
      </c>
      <c r="AI225" s="400">
        <f t="shared" si="75"/>
        <v>4439653857186.5098</v>
      </c>
      <c r="AJ225" s="257">
        <v>100</v>
      </c>
      <c r="AK225" s="153">
        <f t="shared" si="63"/>
        <v>4439653857186.5098</v>
      </c>
      <c r="AM225" s="394">
        <f>IF(I225&gt;0,#REF!,0)</f>
        <v>0</v>
      </c>
      <c r="AN225" s="394">
        <f t="shared" si="64"/>
        <v>0</v>
      </c>
      <c r="AP225" s="394">
        <f t="shared" si="65"/>
        <v>0</v>
      </c>
    </row>
    <row r="226" spans="4:42" ht="21.75" thickBot="1" x14ac:dyDescent="0.6">
      <c r="D226" s="233" t="s">
        <v>573</v>
      </c>
      <c r="E226" s="578" t="s">
        <v>2301</v>
      </c>
      <c r="F226" s="393">
        <v>40798490887.558922</v>
      </c>
      <c r="G226" s="595"/>
      <c r="H226" s="595"/>
      <c r="I226" s="39">
        <v>0</v>
      </c>
      <c r="J226" s="36">
        <v>0</v>
      </c>
      <c r="K226" s="36">
        <v>0</v>
      </c>
      <c r="L226" s="36">
        <v>0</v>
      </c>
      <c r="M226" s="36">
        <v>0</v>
      </c>
      <c r="N226" s="36">
        <v>0</v>
      </c>
      <c r="O226" s="36">
        <v>0</v>
      </c>
      <c r="P226" s="36">
        <v>0</v>
      </c>
      <c r="Q226" s="36">
        <v>0</v>
      </c>
      <c r="R226" s="36">
        <v>0</v>
      </c>
      <c r="S226" s="253">
        <v>0</v>
      </c>
      <c r="T226" s="254">
        <f t="shared" si="62"/>
        <v>0</v>
      </c>
      <c r="U226" s="259">
        <v>1793453705244</v>
      </c>
      <c r="V226" s="254">
        <f t="shared" si="66"/>
        <v>40798490887.558922</v>
      </c>
      <c r="W226" s="34">
        <v>1</v>
      </c>
      <c r="X226" s="33">
        <v>1</v>
      </c>
      <c r="Y226" s="33">
        <v>0.94</v>
      </c>
      <c r="Z226" s="33">
        <v>0.94</v>
      </c>
      <c r="AA226" s="33">
        <f t="shared" si="67"/>
        <v>0.88</v>
      </c>
      <c r="AB226" s="33">
        <f t="shared" si="68"/>
        <v>0.85</v>
      </c>
      <c r="AC226" s="33">
        <f t="shared" si="69"/>
        <v>0.75</v>
      </c>
      <c r="AD226" s="33">
        <f t="shared" si="70"/>
        <v>0.85</v>
      </c>
      <c r="AE226" s="33">
        <f t="shared" si="71"/>
        <v>0.75</v>
      </c>
      <c r="AF226" s="33">
        <f t="shared" si="72"/>
        <v>0.85</v>
      </c>
      <c r="AG226" s="33">
        <f t="shared" si="73"/>
        <v>0.7</v>
      </c>
      <c r="AH226" s="394">
        <f t="shared" si="74"/>
        <v>0</v>
      </c>
      <c r="AI226" s="400">
        <f t="shared" si="75"/>
        <v>40798490887.558922</v>
      </c>
      <c r="AJ226" s="257">
        <v>100</v>
      </c>
      <c r="AK226" s="153">
        <f t="shared" si="63"/>
        <v>40798490887.558922</v>
      </c>
      <c r="AM226" s="394">
        <f>IF(I226&gt;0,#REF!,0)</f>
        <v>0</v>
      </c>
      <c r="AN226" s="394">
        <f t="shared" si="64"/>
        <v>0</v>
      </c>
      <c r="AP226" s="394">
        <f t="shared" si="65"/>
        <v>0</v>
      </c>
    </row>
    <row r="227" spans="4:42" ht="21.75" thickBot="1" x14ac:dyDescent="0.6">
      <c r="D227" s="233" t="s">
        <v>573</v>
      </c>
      <c r="E227" s="578" t="s">
        <v>2301</v>
      </c>
      <c r="F227" s="393">
        <v>157464779648</v>
      </c>
      <c r="G227" s="595"/>
      <c r="H227" s="595"/>
      <c r="I227" s="39">
        <v>157464779648</v>
      </c>
      <c r="J227" s="36">
        <v>0</v>
      </c>
      <c r="K227" s="36">
        <v>0</v>
      </c>
      <c r="L227" s="36">
        <v>0</v>
      </c>
      <c r="M227" s="36">
        <v>0</v>
      </c>
      <c r="N227" s="36">
        <v>0</v>
      </c>
      <c r="O227" s="36">
        <v>0</v>
      </c>
      <c r="P227" s="36">
        <v>0</v>
      </c>
      <c r="Q227" s="36">
        <v>0</v>
      </c>
      <c r="R227" s="36">
        <v>0</v>
      </c>
      <c r="S227" s="253">
        <v>0</v>
      </c>
      <c r="T227" s="254">
        <f t="shared" si="62"/>
        <v>157464779648</v>
      </c>
      <c r="U227" s="259">
        <v>25159000000</v>
      </c>
      <c r="V227" s="254">
        <f t="shared" si="66"/>
        <v>157464779648</v>
      </c>
      <c r="W227" s="34">
        <v>1</v>
      </c>
      <c r="X227" s="33">
        <v>1</v>
      </c>
      <c r="Y227" s="33">
        <v>0.94</v>
      </c>
      <c r="Z227" s="33">
        <v>0.94</v>
      </c>
      <c r="AA227" s="33">
        <f t="shared" si="67"/>
        <v>0.88</v>
      </c>
      <c r="AB227" s="33">
        <f t="shared" si="68"/>
        <v>0.85</v>
      </c>
      <c r="AC227" s="33">
        <f t="shared" si="69"/>
        <v>0.75</v>
      </c>
      <c r="AD227" s="33">
        <f t="shared" si="70"/>
        <v>0.85</v>
      </c>
      <c r="AE227" s="33">
        <f t="shared" si="71"/>
        <v>0.75</v>
      </c>
      <c r="AF227" s="33">
        <f t="shared" si="72"/>
        <v>0.85</v>
      </c>
      <c r="AG227" s="33">
        <f t="shared" si="73"/>
        <v>0.7</v>
      </c>
      <c r="AH227" s="394">
        <f t="shared" si="74"/>
        <v>157464779648</v>
      </c>
      <c r="AI227" s="400">
        <f t="shared" si="75"/>
        <v>0</v>
      </c>
      <c r="AJ227" s="257">
        <v>100</v>
      </c>
      <c r="AK227" s="153">
        <f t="shared" si="63"/>
        <v>0</v>
      </c>
      <c r="AM227" s="394" t="e">
        <f>IF(I227&gt;0,#REF!,0)</f>
        <v>#REF!</v>
      </c>
      <c r="AN227" s="394">
        <f t="shared" si="64"/>
        <v>157464779648</v>
      </c>
      <c r="AP227" s="394">
        <f t="shared" si="65"/>
        <v>0</v>
      </c>
    </row>
    <row r="228" spans="4:42" ht="21.75" thickBot="1" x14ac:dyDescent="0.6">
      <c r="D228" s="233" t="s">
        <v>573</v>
      </c>
      <c r="E228" s="578" t="s">
        <v>2301</v>
      </c>
      <c r="F228" s="393">
        <v>619956369000</v>
      </c>
      <c r="G228" s="595"/>
      <c r="H228" s="595"/>
      <c r="I228" s="39">
        <v>619956369000</v>
      </c>
      <c r="J228" s="36">
        <v>0</v>
      </c>
      <c r="K228" s="36">
        <v>0</v>
      </c>
      <c r="L228" s="36">
        <v>0</v>
      </c>
      <c r="M228" s="36">
        <v>0</v>
      </c>
      <c r="N228" s="36">
        <v>0</v>
      </c>
      <c r="O228" s="36">
        <v>0</v>
      </c>
      <c r="P228" s="36">
        <v>0</v>
      </c>
      <c r="Q228" s="36">
        <v>0</v>
      </c>
      <c r="R228" s="36">
        <v>0</v>
      </c>
      <c r="S228" s="253">
        <v>0</v>
      </c>
      <c r="T228" s="254">
        <f t="shared" si="62"/>
        <v>619956369000</v>
      </c>
      <c r="U228" s="259">
        <v>0</v>
      </c>
      <c r="V228" s="254">
        <f t="shared" si="66"/>
        <v>619956369000</v>
      </c>
      <c r="W228" s="34">
        <v>1</v>
      </c>
      <c r="X228" s="33">
        <v>1</v>
      </c>
      <c r="Y228" s="33">
        <v>0.94</v>
      </c>
      <c r="Z228" s="33">
        <v>0.94</v>
      </c>
      <c r="AA228" s="33">
        <f t="shared" si="67"/>
        <v>0.88</v>
      </c>
      <c r="AB228" s="33">
        <f t="shared" si="68"/>
        <v>0.85</v>
      </c>
      <c r="AC228" s="33">
        <f t="shared" si="69"/>
        <v>0.75</v>
      </c>
      <c r="AD228" s="33">
        <f t="shared" si="70"/>
        <v>0.85</v>
      </c>
      <c r="AE228" s="33">
        <f t="shared" si="71"/>
        <v>0.75</v>
      </c>
      <c r="AF228" s="33">
        <f t="shared" si="72"/>
        <v>0.85</v>
      </c>
      <c r="AG228" s="33">
        <f t="shared" si="73"/>
        <v>0.7</v>
      </c>
      <c r="AH228" s="394">
        <f t="shared" si="74"/>
        <v>619956369000</v>
      </c>
      <c r="AI228" s="400">
        <f t="shared" si="75"/>
        <v>0</v>
      </c>
      <c r="AJ228" s="257">
        <v>100</v>
      </c>
      <c r="AK228" s="153">
        <f t="shared" si="63"/>
        <v>0</v>
      </c>
      <c r="AM228" s="394" t="e">
        <f>IF(I228&gt;0,#REF!,0)</f>
        <v>#REF!</v>
      </c>
      <c r="AN228" s="394">
        <f t="shared" si="64"/>
        <v>619956369000</v>
      </c>
      <c r="AP228" s="394">
        <f t="shared" si="65"/>
        <v>0</v>
      </c>
    </row>
    <row r="229" spans="4:42" ht="21.75" thickBot="1" x14ac:dyDescent="0.6">
      <c r="D229" s="233" t="s">
        <v>573</v>
      </c>
      <c r="E229" s="578" t="s">
        <v>2302</v>
      </c>
      <c r="F229" s="393">
        <v>174376049584</v>
      </c>
      <c r="G229" s="595"/>
      <c r="H229" s="595"/>
      <c r="I229" s="39">
        <v>170000000000</v>
      </c>
      <c r="J229" s="36">
        <v>0</v>
      </c>
      <c r="K229" s="36">
        <v>0</v>
      </c>
      <c r="L229" s="36">
        <v>0</v>
      </c>
      <c r="M229" s="36">
        <v>0</v>
      </c>
      <c r="N229" s="36">
        <v>0</v>
      </c>
      <c r="O229" s="36">
        <v>0</v>
      </c>
      <c r="P229" s="36">
        <v>0</v>
      </c>
      <c r="Q229" s="36">
        <v>0</v>
      </c>
      <c r="R229" s="36">
        <v>0</v>
      </c>
      <c r="S229" s="253">
        <v>0</v>
      </c>
      <c r="T229" s="254">
        <f t="shared" si="62"/>
        <v>170000000000</v>
      </c>
      <c r="U229" s="259">
        <v>94400000000</v>
      </c>
      <c r="V229" s="254">
        <f t="shared" si="66"/>
        <v>170000000000</v>
      </c>
      <c r="W229" s="34">
        <v>1</v>
      </c>
      <c r="X229" s="33">
        <v>1</v>
      </c>
      <c r="Y229" s="33">
        <v>0.94</v>
      </c>
      <c r="Z229" s="33">
        <v>0.94</v>
      </c>
      <c r="AA229" s="33">
        <f t="shared" si="67"/>
        <v>0.88</v>
      </c>
      <c r="AB229" s="33">
        <f t="shared" si="68"/>
        <v>0.85</v>
      </c>
      <c r="AC229" s="33">
        <f t="shared" si="69"/>
        <v>0.75</v>
      </c>
      <c r="AD229" s="33">
        <f t="shared" si="70"/>
        <v>0.85</v>
      </c>
      <c r="AE229" s="33">
        <f t="shared" si="71"/>
        <v>0.75</v>
      </c>
      <c r="AF229" s="33">
        <f t="shared" si="72"/>
        <v>0.85</v>
      </c>
      <c r="AG229" s="33">
        <f t="shared" si="73"/>
        <v>0.7</v>
      </c>
      <c r="AH229" s="394">
        <f t="shared" si="74"/>
        <v>170000000000</v>
      </c>
      <c r="AI229" s="400">
        <f t="shared" si="75"/>
        <v>4376049584</v>
      </c>
      <c r="AJ229" s="257">
        <v>100</v>
      </c>
      <c r="AK229" s="153">
        <f t="shared" si="63"/>
        <v>4376049584</v>
      </c>
      <c r="AM229" s="394" t="e">
        <f>IF(I229&gt;0,#REF!,0)</f>
        <v>#REF!</v>
      </c>
      <c r="AN229" s="394">
        <f t="shared" si="64"/>
        <v>170000000000</v>
      </c>
      <c r="AP229" s="394">
        <f t="shared" si="65"/>
        <v>0</v>
      </c>
    </row>
    <row r="230" spans="4:42" ht="21.75" thickBot="1" x14ac:dyDescent="0.6">
      <c r="D230" s="233" t="s">
        <v>573</v>
      </c>
      <c r="E230" s="578" t="s">
        <v>2303</v>
      </c>
      <c r="F230" s="393">
        <v>6097660800</v>
      </c>
      <c r="G230" s="595"/>
      <c r="H230" s="595"/>
      <c r="I230" s="39">
        <v>0</v>
      </c>
      <c r="J230" s="36">
        <v>0</v>
      </c>
      <c r="K230" s="36">
        <v>0</v>
      </c>
      <c r="L230" s="36">
        <v>0</v>
      </c>
      <c r="M230" s="36">
        <v>0</v>
      </c>
      <c r="N230" s="36">
        <v>0</v>
      </c>
      <c r="O230" s="36">
        <v>0</v>
      </c>
      <c r="P230" s="36">
        <v>0</v>
      </c>
      <c r="Q230" s="36">
        <v>0</v>
      </c>
      <c r="R230" s="36">
        <v>0</v>
      </c>
      <c r="S230" s="253">
        <v>0</v>
      </c>
      <c r="T230" s="254">
        <f t="shared" si="62"/>
        <v>0</v>
      </c>
      <c r="U230" s="259">
        <v>0</v>
      </c>
      <c r="V230" s="254">
        <f t="shared" si="66"/>
        <v>6097660800</v>
      </c>
      <c r="W230" s="34">
        <v>1</v>
      </c>
      <c r="X230" s="33">
        <v>1</v>
      </c>
      <c r="Y230" s="33">
        <v>0.94</v>
      </c>
      <c r="Z230" s="33">
        <v>0.94</v>
      </c>
      <c r="AA230" s="33">
        <f t="shared" si="67"/>
        <v>0.88</v>
      </c>
      <c r="AB230" s="33">
        <f t="shared" si="68"/>
        <v>0.85</v>
      </c>
      <c r="AC230" s="33">
        <f t="shared" si="69"/>
        <v>0.75</v>
      </c>
      <c r="AD230" s="33">
        <f t="shared" si="70"/>
        <v>0.85</v>
      </c>
      <c r="AE230" s="33">
        <f t="shared" si="71"/>
        <v>0.75</v>
      </c>
      <c r="AF230" s="33">
        <f t="shared" si="72"/>
        <v>0.85</v>
      </c>
      <c r="AG230" s="33">
        <f t="shared" si="73"/>
        <v>0.7</v>
      </c>
      <c r="AH230" s="394">
        <f t="shared" si="74"/>
        <v>0</v>
      </c>
      <c r="AI230" s="400">
        <f t="shared" si="75"/>
        <v>6097660800</v>
      </c>
      <c r="AJ230" s="257">
        <v>100</v>
      </c>
      <c r="AK230" s="153">
        <f t="shared" si="63"/>
        <v>6097660800</v>
      </c>
      <c r="AM230" s="394">
        <f>IF(I230&gt;0,#REF!,0)</f>
        <v>0</v>
      </c>
      <c r="AN230" s="394">
        <f t="shared" si="64"/>
        <v>0</v>
      </c>
      <c r="AP230" s="394">
        <f t="shared" si="65"/>
        <v>0</v>
      </c>
    </row>
    <row r="231" spans="4:42" ht="21.75" thickBot="1" x14ac:dyDescent="0.6">
      <c r="D231" s="233" t="s">
        <v>573</v>
      </c>
      <c r="E231" s="578" t="s">
        <v>1298</v>
      </c>
      <c r="F231" s="393">
        <v>7777598850</v>
      </c>
      <c r="G231" s="595"/>
      <c r="H231" s="595"/>
      <c r="I231" s="39">
        <v>0</v>
      </c>
      <c r="J231" s="36">
        <v>0</v>
      </c>
      <c r="K231" s="36">
        <v>0</v>
      </c>
      <c r="L231" s="36">
        <v>0</v>
      </c>
      <c r="M231" s="36">
        <v>0</v>
      </c>
      <c r="N231" s="36">
        <v>0</v>
      </c>
      <c r="O231" s="36">
        <v>0</v>
      </c>
      <c r="P231" s="36">
        <v>0</v>
      </c>
      <c r="Q231" s="36">
        <v>0</v>
      </c>
      <c r="R231" s="36">
        <v>0</v>
      </c>
      <c r="S231" s="253">
        <v>0</v>
      </c>
      <c r="T231" s="254">
        <f t="shared" si="62"/>
        <v>0</v>
      </c>
      <c r="U231" s="259">
        <v>450000000</v>
      </c>
      <c r="V231" s="254">
        <f t="shared" si="66"/>
        <v>7777598850</v>
      </c>
      <c r="W231" s="34">
        <v>1</v>
      </c>
      <c r="X231" s="33">
        <v>1</v>
      </c>
      <c r="Y231" s="33">
        <v>0.94</v>
      </c>
      <c r="Z231" s="33">
        <v>0.94</v>
      </c>
      <c r="AA231" s="33">
        <f t="shared" si="67"/>
        <v>0.88</v>
      </c>
      <c r="AB231" s="33">
        <f t="shared" si="68"/>
        <v>0.85</v>
      </c>
      <c r="AC231" s="33">
        <f t="shared" si="69"/>
        <v>0.75</v>
      </c>
      <c r="AD231" s="33">
        <f t="shared" si="70"/>
        <v>0.85</v>
      </c>
      <c r="AE231" s="33">
        <f t="shared" si="71"/>
        <v>0.75</v>
      </c>
      <c r="AF231" s="33">
        <f t="shared" si="72"/>
        <v>0.85</v>
      </c>
      <c r="AG231" s="33">
        <f t="shared" si="73"/>
        <v>0.7</v>
      </c>
      <c r="AH231" s="394">
        <f t="shared" si="74"/>
        <v>0</v>
      </c>
      <c r="AI231" s="400">
        <f t="shared" si="75"/>
        <v>7777598850</v>
      </c>
      <c r="AJ231" s="257">
        <v>100</v>
      </c>
      <c r="AK231" s="153">
        <f t="shared" si="63"/>
        <v>7777598850</v>
      </c>
      <c r="AM231" s="394">
        <f>IF(I231&gt;0,#REF!,0)</f>
        <v>0</v>
      </c>
      <c r="AN231" s="394">
        <f t="shared" si="64"/>
        <v>0</v>
      </c>
      <c r="AP231" s="394">
        <f t="shared" si="65"/>
        <v>0</v>
      </c>
    </row>
    <row r="232" spans="4:42" ht="21.75" thickBot="1" x14ac:dyDescent="0.6">
      <c r="D232" s="233" t="s">
        <v>573</v>
      </c>
      <c r="E232" s="578" t="s">
        <v>2304</v>
      </c>
      <c r="F232" s="393">
        <v>0</v>
      </c>
      <c r="G232" s="595"/>
      <c r="H232" s="595"/>
      <c r="I232" s="39">
        <v>0</v>
      </c>
      <c r="J232" s="36">
        <v>0</v>
      </c>
      <c r="K232" s="36">
        <v>0</v>
      </c>
      <c r="L232" s="36">
        <v>0</v>
      </c>
      <c r="M232" s="36">
        <v>0</v>
      </c>
      <c r="N232" s="36">
        <v>0</v>
      </c>
      <c r="O232" s="36">
        <v>0</v>
      </c>
      <c r="P232" s="36">
        <v>0</v>
      </c>
      <c r="Q232" s="36">
        <v>0</v>
      </c>
      <c r="R232" s="36">
        <v>0</v>
      </c>
      <c r="S232" s="253">
        <v>0</v>
      </c>
      <c r="T232" s="254">
        <f t="shared" si="62"/>
        <v>0</v>
      </c>
      <c r="U232" s="259">
        <v>0</v>
      </c>
      <c r="V232" s="254">
        <f t="shared" si="66"/>
        <v>0</v>
      </c>
      <c r="W232" s="34">
        <v>1</v>
      </c>
      <c r="X232" s="33">
        <v>1</v>
      </c>
      <c r="Y232" s="33">
        <v>0.94</v>
      </c>
      <c r="Z232" s="33">
        <v>0.94</v>
      </c>
      <c r="AA232" s="33">
        <f t="shared" si="67"/>
        <v>0.88</v>
      </c>
      <c r="AB232" s="33">
        <f t="shared" si="68"/>
        <v>0.85</v>
      </c>
      <c r="AC232" s="33">
        <f t="shared" si="69"/>
        <v>0.75</v>
      </c>
      <c r="AD232" s="33">
        <f t="shared" si="70"/>
        <v>0.85</v>
      </c>
      <c r="AE232" s="33">
        <f t="shared" si="71"/>
        <v>0.75</v>
      </c>
      <c r="AF232" s="33">
        <f t="shared" si="72"/>
        <v>0.85</v>
      </c>
      <c r="AG232" s="33">
        <f t="shared" si="73"/>
        <v>0.7</v>
      </c>
      <c r="AH232" s="394">
        <f t="shared" si="74"/>
        <v>0</v>
      </c>
      <c r="AI232" s="400">
        <f t="shared" si="75"/>
        <v>0</v>
      </c>
      <c r="AJ232" s="257">
        <v>100</v>
      </c>
      <c r="AK232" s="153">
        <f t="shared" si="63"/>
        <v>0</v>
      </c>
      <c r="AM232" s="394">
        <f>IF(I232&gt;0,#REF!,0)</f>
        <v>0</v>
      </c>
      <c r="AN232" s="394">
        <f t="shared" si="64"/>
        <v>0</v>
      </c>
      <c r="AP232" s="394">
        <f t="shared" si="65"/>
        <v>0</v>
      </c>
    </row>
    <row r="233" spans="4:42" ht="21.75" thickBot="1" x14ac:dyDescent="0.6">
      <c r="D233" s="233" t="s">
        <v>573</v>
      </c>
      <c r="E233" s="578" t="s">
        <v>2304</v>
      </c>
      <c r="F233" s="393">
        <v>0</v>
      </c>
      <c r="G233" s="595"/>
      <c r="H233" s="595"/>
      <c r="I233" s="39">
        <v>0</v>
      </c>
      <c r="J233" s="36">
        <v>0</v>
      </c>
      <c r="K233" s="36">
        <v>0</v>
      </c>
      <c r="L233" s="36">
        <v>0</v>
      </c>
      <c r="M233" s="36">
        <v>0</v>
      </c>
      <c r="N233" s="36">
        <v>0</v>
      </c>
      <c r="O233" s="36">
        <v>0</v>
      </c>
      <c r="P233" s="36">
        <v>0</v>
      </c>
      <c r="Q233" s="36">
        <v>0</v>
      </c>
      <c r="R233" s="36">
        <v>0</v>
      </c>
      <c r="S233" s="253">
        <v>0</v>
      </c>
      <c r="T233" s="254">
        <f t="shared" si="62"/>
        <v>0</v>
      </c>
      <c r="U233" s="259">
        <v>0</v>
      </c>
      <c r="V233" s="254">
        <f t="shared" si="66"/>
        <v>0</v>
      </c>
      <c r="W233" s="34">
        <v>1</v>
      </c>
      <c r="X233" s="33">
        <v>1</v>
      </c>
      <c r="Y233" s="33">
        <v>0.94</v>
      </c>
      <c r="Z233" s="33">
        <v>0.94</v>
      </c>
      <c r="AA233" s="33">
        <f t="shared" si="67"/>
        <v>0.88</v>
      </c>
      <c r="AB233" s="33">
        <f t="shared" si="68"/>
        <v>0.85</v>
      </c>
      <c r="AC233" s="33">
        <f t="shared" si="69"/>
        <v>0.75</v>
      </c>
      <c r="AD233" s="33">
        <f t="shared" si="70"/>
        <v>0.85</v>
      </c>
      <c r="AE233" s="33">
        <f t="shared" si="71"/>
        <v>0.75</v>
      </c>
      <c r="AF233" s="33">
        <f t="shared" si="72"/>
        <v>0.85</v>
      </c>
      <c r="AG233" s="33">
        <f t="shared" si="73"/>
        <v>0.7</v>
      </c>
      <c r="AH233" s="394">
        <f t="shared" si="74"/>
        <v>0</v>
      </c>
      <c r="AI233" s="400">
        <f t="shared" si="75"/>
        <v>0</v>
      </c>
      <c r="AJ233" s="257">
        <v>100</v>
      </c>
      <c r="AK233" s="153">
        <f t="shared" si="63"/>
        <v>0</v>
      </c>
      <c r="AM233" s="394">
        <f>IF(I233&gt;0,#REF!,0)</f>
        <v>0</v>
      </c>
      <c r="AN233" s="394">
        <f t="shared" si="64"/>
        <v>0</v>
      </c>
      <c r="AP233" s="394">
        <f t="shared" si="65"/>
        <v>0</v>
      </c>
    </row>
    <row r="234" spans="4:42" ht="21.75" thickBot="1" x14ac:dyDescent="0.6">
      <c r="D234" s="233" t="s">
        <v>573</v>
      </c>
      <c r="E234" s="578" t="s">
        <v>2304</v>
      </c>
      <c r="F234" s="393">
        <v>0</v>
      </c>
      <c r="G234" s="595"/>
      <c r="H234" s="595"/>
      <c r="I234" s="39">
        <v>0</v>
      </c>
      <c r="J234" s="36">
        <v>0</v>
      </c>
      <c r="K234" s="36">
        <v>0</v>
      </c>
      <c r="L234" s="36">
        <v>0</v>
      </c>
      <c r="M234" s="36">
        <v>0</v>
      </c>
      <c r="N234" s="36">
        <v>0</v>
      </c>
      <c r="O234" s="36">
        <v>0</v>
      </c>
      <c r="P234" s="36">
        <v>0</v>
      </c>
      <c r="Q234" s="36">
        <v>0</v>
      </c>
      <c r="R234" s="36">
        <v>0</v>
      </c>
      <c r="S234" s="253">
        <v>0</v>
      </c>
      <c r="T234" s="254">
        <f t="shared" si="62"/>
        <v>0</v>
      </c>
      <c r="U234" s="259">
        <v>0</v>
      </c>
      <c r="V234" s="254">
        <f t="shared" si="66"/>
        <v>0</v>
      </c>
      <c r="W234" s="34">
        <v>1</v>
      </c>
      <c r="X234" s="33">
        <v>1</v>
      </c>
      <c r="Y234" s="33">
        <v>0.94</v>
      </c>
      <c r="Z234" s="33">
        <v>0.94</v>
      </c>
      <c r="AA234" s="33">
        <f t="shared" si="67"/>
        <v>0.88</v>
      </c>
      <c r="AB234" s="33">
        <f t="shared" si="68"/>
        <v>0.85</v>
      </c>
      <c r="AC234" s="33">
        <f t="shared" si="69"/>
        <v>0.75</v>
      </c>
      <c r="AD234" s="33">
        <f t="shared" si="70"/>
        <v>0.85</v>
      </c>
      <c r="AE234" s="33">
        <f t="shared" si="71"/>
        <v>0.75</v>
      </c>
      <c r="AF234" s="33">
        <f t="shared" si="72"/>
        <v>0.85</v>
      </c>
      <c r="AG234" s="33">
        <f t="shared" si="73"/>
        <v>0.7</v>
      </c>
      <c r="AH234" s="394">
        <f t="shared" si="74"/>
        <v>0</v>
      </c>
      <c r="AI234" s="400">
        <f t="shared" si="75"/>
        <v>0</v>
      </c>
      <c r="AJ234" s="257">
        <v>100</v>
      </c>
      <c r="AK234" s="153">
        <f t="shared" si="63"/>
        <v>0</v>
      </c>
      <c r="AM234" s="394">
        <f>IF(I234&gt;0,#REF!,0)</f>
        <v>0</v>
      </c>
      <c r="AN234" s="394">
        <f t="shared" si="64"/>
        <v>0</v>
      </c>
      <c r="AP234" s="394">
        <f t="shared" si="65"/>
        <v>0</v>
      </c>
    </row>
    <row r="235" spans="4:42" ht="21.75" thickBot="1" x14ac:dyDescent="0.6">
      <c r="D235" s="233" t="s">
        <v>573</v>
      </c>
      <c r="E235" s="578" t="s">
        <v>2304</v>
      </c>
      <c r="F235" s="393">
        <v>0</v>
      </c>
      <c r="G235" s="595"/>
      <c r="H235" s="595"/>
      <c r="I235" s="39">
        <v>0</v>
      </c>
      <c r="J235" s="36">
        <v>0</v>
      </c>
      <c r="K235" s="36">
        <v>0</v>
      </c>
      <c r="L235" s="36">
        <v>0</v>
      </c>
      <c r="M235" s="36">
        <v>0</v>
      </c>
      <c r="N235" s="36">
        <v>0</v>
      </c>
      <c r="O235" s="36">
        <v>0</v>
      </c>
      <c r="P235" s="36">
        <v>0</v>
      </c>
      <c r="Q235" s="36">
        <v>0</v>
      </c>
      <c r="R235" s="36">
        <v>0</v>
      </c>
      <c r="S235" s="253">
        <v>0</v>
      </c>
      <c r="T235" s="254">
        <f t="shared" si="62"/>
        <v>0</v>
      </c>
      <c r="U235" s="259">
        <v>0</v>
      </c>
      <c r="V235" s="254">
        <f t="shared" si="66"/>
        <v>0</v>
      </c>
      <c r="W235" s="34">
        <v>1</v>
      </c>
      <c r="X235" s="33">
        <v>1</v>
      </c>
      <c r="Y235" s="33">
        <v>0.94</v>
      </c>
      <c r="Z235" s="33">
        <v>0.94</v>
      </c>
      <c r="AA235" s="33">
        <f t="shared" si="67"/>
        <v>0.88</v>
      </c>
      <c r="AB235" s="33">
        <f t="shared" si="68"/>
        <v>0.85</v>
      </c>
      <c r="AC235" s="33">
        <f t="shared" si="69"/>
        <v>0.75</v>
      </c>
      <c r="AD235" s="33">
        <f t="shared" si="70"/>
        <v>0.85</v>
      </c>
      <c r="AE235" s="33">
        <f t="shared" si="71"/>
        <v>0.75</v>
      </c>
      <c r="AF235" s="33">
        <f t="shared" si="72"/>
        <v>0.85</v>
      </c>
      <c r="AG235" s="33">
        <f t="shared" si="73"/>
        <v>0.7</v>
      </c>
      <c r="AH235" s="394">
        <f t="shared" si="74"/>
        <v>0</v>
      </c>
      <c r="AI235" s="400">
        <f t="shared" si="75"/>
        <v>0</v>
      </c>
      <c r="AJ235" s="257">
        <v>100</v>
      </c>
      <c r="AK235" s="153">
        <f t="shared" si="63"/>
        <v>0</v>
      </c>
      <c r="AM235" s="394">
        <f>IF(I235&gt;0,#REF!,0)</f>
        <v>0</v>
      </c>
      <c r="AN235" s="394">
        <f t="shared" si="64"/>
        <v>0</v>
      </c>
      <c r="AP235" s="394">
        <f t="shared" si="65"/>
        <v>0</v>
      </c>
    </row>
    <row r="236" spans="4:42" ht="21.75" thickBot="1" x14ac:dyDescent="0.6">
      <c r="D236" s="233" t="s">
        <v>573</v>
      </c>
      <c r="E236" s="578" t="s">
        <v>2304</v>
      </c>
      <c r="F236" s="393">
        <v>0</v>
      </c>
      <c r="G236" s="595"/>
      <c r="H236" s="595"/>
      <c r="I236" s="39">
        <v>0</v>
      </c>
      <c r="J236" s="36">
        <v>0</v>
      </c>
      <c r="K236" s="36">
        <v>0</v>
      </c>
      <c r="L236" s="36">
        <v>0</v>
      </c>
      <c r="M236" s="36">
        <v>0</v>
      </c>
      <c r="N236" s="36">
        <v>0</v>
      </c>
      <c r="O236" s="36">
        <v>0</v>
      </c>
      <c r="P236" s="36">
        <v>0</v>
      </c>
      <c r="Q236" s="36">
        <v>0</v>
      </c>
      <c r="R236" s="36">
        <v>0</v>
      </c>
      <c r="S236" s="253">
        <v>0</v>
      </c>
      <c r="T236" s="254">
        <f t="shared" si="62"/>
        <v>0</v>
      </c>
      <c r="U236" s="259">
        <v>0</v>
      </c>
      <c r="V236" s="254">
        <f t="shared" si="66"/>
        <v>0</v>
      </c>
      <c r="W236" s="34">
        <v>1</v>
      </c>
      <c r="X236" s="33">
        <v>1</v>
      </c>
      <c r="Y236" s="33">
        <v>0.94</v>
      </c>
      <c r="Z236" s="33">
        <v>0.94</v>
      </c>
      <c r="AA236" s="33">
        <f t="shared" si="67"/>
        <v>0.88</v>
      </c>
      <c r="AB236" s="33">
        <f t="shared" si="68"/>
        <v>0.85</v>
      </c>
      <c r="AC236" s="33">
        <f t="shared" si="69"/>
        <v>0.75</v>
      </c>
      <c r="AD236" s="33">
        <f t="shared" si="70"/>
        <v>0.85</v>
      </c>
      <c r="AE236" s="33">
        <f t="shared" si="71"/>
        <v>0.75</v>
      </c>
      <c r="AF236" s="33">
        <f t="shared" si="72"/>
        <v>0.85</v>
      </c>
      <c r="AG236" s="33">
        <f t="shared" si="73"/>
        <v>0.7</v>
      </c>
      <c r="AH236" s="394">
        <f t="shared" si="74"/>
        <v>0</v>
      </c>
      <c r="AI236" s="400">
        <f t="shared" si="75"/>
        <v>0</v>
      </c>
      <c r="AJ236" s="257">
        <v>100</v>
      </c>
      <c r="AK236" s="153">
        <f t="shared" si="63"/>
        <v>0</v>
      </c>
      <c r="AM236" s="394">
        <f>IF(I236&gt;0,#REF!,0)</f>
        <v>0</v>
      </c>
      <c r="AN236" s="394">
        <f t="shared" si="64"/>
        <v>0</v>
      </c>
      <c r="AP236" s="394">
        <f t="shared" si="65"/>
        <v>0</v>
      </c>
    </row>
    <row r="237" spans="4:42" ht="21.75" thickBot="1" x14ac:dyDescent="0.6">
      <c r="D237" s="233" t="s">
        <v>573</v>
      </c>
      <c r="E237" s="578" t="s">
        <v>2304</v>
      </c>
      <c r="F237" s="393">
        <v>0</v>
      </c>
      <c r="G237" s="595"/>
      <c r="H237" s="595"/>
      <c r="I237" s="39">
        <v>0</v>
      </c>
      <c r="J237" s="36">
        <v>0</v>
      </c>
      <c r="K237" s="36">
        <v>0</v>
      </c>
      <c r="L237" s="36">
        <v>0</v>
      </c>
      <c r="M237" s="36">
        <v>0</v>
      </c>
      <c r="N237" s="36">
        <v>0</v>
      </c>
      <c r="O237" s="36">
        <v>0</v>
      </c>
      <c r="P237" s="36">
        <v>0</v>
      </c>
      <c r="Q237" s="36">
        <v>0</v>
      </c>
      <c r="R237" s="36">
        <v>0</v>
      </c>
      <c r="S237" s="253">
        <v>0</v>
      </c>
      <c r="T237" s="254">
        <f t="shared" si="62"/>
        <v>0</v>
      </c>
      <c r="U237" s="259">
        <v>0</v>
      </c>
      <c r="V237" s="254">
        <f t="shared" si="66"/>
        <v>0</v>
      </c>
      <c r="W237" s="34">
        <v>1</v>
      </c>
      <c r="X237" s="33">
        <v>1</v>
      </c>
      <c r="Y237" s="33">
        <v>0.94</v>
      </c>
      <c r="Z237" s="33">
        <v>0.94</v>
      </c>
      <c r="AA237" s="33">
        <f t="shared" si="67"/>
        <v>0.88</v>
      </c>
      <c r="AB237" s="33">
        <f t="shared" si="68"/>
        <v>0.85</v>
      </c>
      <c r="AC237" s="33">
        <f t="shared" si="69"/>
        <v>0.75</v>
      </c>
      <c r="AD237" s="33">
        <f t="shared" si="70"/>
        <v>0.85</v>
      </c>
      <c r="AE237" s="33">
        <f t="shared" si="71"/>
        <v>0.75</v>
      </c>
      <c r="AF237" s="33">
        <f t="shared" si="72"/>
        <v>0.85</v>
      </c>
      <c r="AG237" s="33">
        <f t="shared" si="73"/>
        <v>0.7</v>
      </c>
      <c r="AH237" s="394">
        <f t="shared" si="74"/>
        <v>0</v>
      </c>
      <c r="AI237" s="400">
        <f t="shared" si="75"/>
        <v>0</v>
      </c>
      <c r="AJ237" s="257">
        <v>100</v>
      </c>
      <c r="AK237" s="153">
        <f t="shared" si="63"/>
        <v>0</v>
      </c>
      <c r="AM237" s="394">
        <f>IF(I237&gt;0,#REF!,0)</f>
        <v>0</v>
      </c>
      <c r="AN237" s="394">
        <f t="shared" si="64"/>
        <v>0</v>
      </c>
      <c r="AP237" s="394">
        <f t="shared" si="65"/>
        <v>0</v>
      </c>
    </row>
    <row r="238" spans="4:42" ht="21.75" thickBot="1" x14ac:dyDescent="0.6">
      <c r="D238" s="233" t="s">
        <v>573</v>
      </c>
      <c r="E238" s="578" t="s">
        <v>2304</v>
      </c>
      <c r="F238" s="393">
        <v>0</v>
      </c>
      <c r="G238" s="595"/>
      <c r="H238" s="595"/>
      <c r="I238" s="39">
        <v>0</v>
      </c>
      <c r="J238" s="36">
        <v>0</v>
      </c>
      <c r="K238" s="36">
        <v>0</v>
      </c>
      <c r="L238" s="36">
        <v>0</v>
      </c>
      <c r="M238" s="36">
        <v>0</v>
      </c>
      <c r="N238" s="36">
        <v>0</v>
      </c>
      <c r="O238" s="36">
        <v>0</v>
      </c>
      <c r="P238" s="36">
        <v>0</v>
      </c>
      <c r="Q238" s="36">
        <v>0</v>
      </c>
      <c r="R238" s="36">
        <v>0</v>
      </c>
      <c r="S238" s="253">
        <v>0</v>
      </c>
      <c r="T238" s="254">
        <f t="shared" si="62"/>
        <v>0</v>
      </c>
      <c r="U238" s="259">
        <v>0</v>
      </c>
      <c r="V238" s="254">
        <f t="shared" si="66"/>
        <v>0</v>
      </c>
      <c r="W238" s="34">
        <v>1</v>
      </c>
      <c r="X238" s="33">
        <v>1</v>
      </c>
      <c r="Y238" s="33">
        <v>0.94</v>
      </c>
      <c r="Z238" s="33">
        <v>0.94</v>
      </c>
      <c r="AA238" s="33">
        <f t="shared" si="67"/>
        <v>0.88</v>
      </c>
      <c r="AB238" s="33">
        <f t="shared" si="68"/>
        <v>0.85</v>
      </c>
      <c r="AC238" s="33">
        <f t="shared" si="69"/>
        <v>0.75</v>
      </c>
      <c r="AD238" s="33">
        <f t="shared" si="70"/>
        <v>0.85</v>
      </c>
      <c r="AE238" s="33">
        <f t="shared" si="71"/>
        <v>0.75</v>
      </c>
      <c r="AF238" s="33">
        <f t="shared" si="72"/>
        <v>0.85</v>
      </c>
      <c r="AG238" s="33">
        <f t="shared" si="73"/>
        <v>0.7</v>
      </c>
      <c r="AH238" s="394">
        <f t="shared" si="74"/>
        <v>0</v>
      </c>
      <c r="AI238" s="400">
        <f t="shared" si="75"/>
        <v>0</v>
      </c>
      <c r="AJ238" s="257">
        <v>100</v>
      </c>
      <c r="AK238" s="153">
        <f t="shared" si="63"/>
        <v>0</v>
      </c>
      <c r="AM238" s="394">
        <f>IF(I238&gt;0,#REF!,0)</f>
        <v>0</v>
      </c>
      <c r="AN238" s="394">
        <f t="shared" si="64"/>
        <v>0</v>
      </c>
      <c r="AP238" s="394">
        <f t="shared" si="65"/>
        <v>0</v>
      </c>
    </row>
    <row r="239" spans="4:42" ht="21.75" thickBot="1" x14ac:dyDescent="0.6">
      <c r="D239" s="233" t="s">
        <v>573</v>
      </c>
      <c r="E239" s="578" t="s">
        <v>2304</v>
      </c>
      <c r="F239" s="393">
        <v>0</v>
      </c>
      <c r="G239" s="595"/>
      <c r="H239" s="595"/>
      <c r="I239" s="39">
        <v>0</v>
      </c>
      <c r="J239" s="36">
        <v>0</v>
      </c>
      <c r="K239" s="36">
        <v>0</v>
      </c>
      <c r="L239" s="36">
        <v>0</v>
      </c>
      <c r="M239" s="36">
        <v>0</v>
      </c>
      <c r="N239" s="36">
        <v>0</v>
      </c>
      <c r="O239" s="36">
        <v>0</v>
      </c>
      <c r="P239" s="36">
        <v>0</v>
      </c>
      <c r="Q239" s="36">
        <v>0</v>
      </c>
      <c r="R239" s="36">
        <v>0</v>
      </c>
      <c r="S239" s="253">
        <v>0</v>
      </c>
      <c r="T239" s="254">
        <f t="shared" si="62"/>
        <v>0</v>
      </c>
      <c r="U239" s="259">
        <v>0</v>
      </c>
      <c r="V239" s="254">
        <f t="shared" si="66"/>
        <v>0</v>
      </c>
      <c r="W239" s="34">
        <v>1</v>
      </c>
      <c r="X239" s="33">
        <v>1</v>
      </c>
      <c r="Y239" s="33">
        <v>0.94</v>
      </c>
      <c r="Z239" s="33">
        <v>0.94</v>
      </c>
      <c r="AA239" s="33">
        <f t="shared" si="67"/>
        <v>0.88</v>
      </c>
      <c r="AB239" s="33">
        <f t="shared" si="68"/>
        <v>0.85</v>
      </c>
      <c r="AC239" s="33">
        <f t="shared" si="69"/>
        <v>0.75</v>
      </c>
      <c r="AD239" s="33">
        <f t="shared" si="70"/>
        <v>0.85</v>
      </c>
      <c r="AE239" s="33">
        <f t="shared" si="71"/>
        <v>0.75</v>
      </c>
      <c r="AF239" s="33">
        <f t="shared" si="72"/>
        <v>0.85</v>
      </c>
      <c r="AG239" s="33">
        <f t="shared" si="73"/>
        <v>0.7</v>
      </c>
      <c r="AH239" s="394">
        <f t="shared" si="74"/>
        <v>0</v>
      </c>
      <c r="AI239" s="400">
        <f t="shared" si="75"/>
        <v>0</v>
      </c>
      <c r="AJ239" s="257">
        <v>100</v>
      </c>
      <c r="AK239" s="153">
        <f t="shared" si="63"/>
        <v>0</v>
      </c>
      <c r="AM239" s="394">
        <f>IF(I239&gt;0,#REF!,0)</f>
        <v>0</v>
      </c>
      <c r="AN239" s="394">
        <f t="shared" si="64"/>
        <v>0</v>
      </c>
      <c r="AP239" s="394">
        <f t="shared" si="65"/>
        <v>0</v>
      </c>
    </row>
    <row r="240" spans="4:42" ht="21.75" thickBot="1" x14ac:dyDescent="0.6">
      <c r="D240" s="233" t="s">
        <v>573</v>
      </c>
      <c r="E240" s="578" t="s">
        <v>2304</v>
      </c>
      <c r="F240" s="393">
        <v>0</v>
      </c>
      <c r="G240" s="595"/>
      <c r="H240" s="595"/>
      <c r="I240" s="39">
        <v>0</v>
      </c>
      <c r="J240" s="36">
        <v>0</v>
      </c>
      <c r="K240" s="36">
        <v>0</v>
      </c>
      <c r="L240" s="36">
        <v>0</v>
      </c>
      <c r="M240" s="36">
        <v>0</v>
      </c>
      <c r="N240" s="36">
        <v>0</v>
      </c>
      <c r="O240" s="36">
        <v>0</v>
      </c>
      <c r="P240" s="36">
        <v>0</v>
      </c>
      <c r="Q240" s="36">
        <v>0</v>
      </c>
      <c r="R240" s="36">
        <v>0</v>
      </c>
      <c r="S240" s="253">
        <v>0</v>
      </c>
      <c r="T240" s="254">
        <f t="shared" si="62"/>
        <v>0</v>
      </c>
      <c r="U240" s="259">
        <v>0</v>
      </c>
      <c r="V240" s="254">
        <f t="shared" si="66"/>
        <v>0</v>
      </c>
      <c r="W240" s="34">
        <v>1</v>
      </c>
      <c r="X240" s="33">
        <v>1</v>
      </c>
      <c r="Y240" s="33">
        <v>0.94</v>
      </c>
      <c r="Z240" s="33">
        <v>0.94</v>
      </c>
      <c r="AA240" s="33">
        <f t="shared" si="67"/>
        <v>0.88</v>
      </c>
      <c r="AB240" s="33">
        <f t="shared" si="68"/>
        <v>0.85</v>
      </c>
      <c r="AC240" s="33">
        <f t="shared" si="69"/>
        <v>0.75</v>
      </c>
      <c r="AD240" s="33">
        <f t="shared" si="70"/>
        <v>0.85</v>
      </c>
      <c r="AE240" s="33">
        <f t="shared" si="71"/>
        <v>0.75</v>
      </c>
      <c r="AF240" s="33">
        <f t="shared" si="72"/>
        <v>0.85</v>
      </c>
      <c r="AG240" s="33">
        <f t="shared" si="73"/>
        <v>0.7</v>
      </c>
      <c r="AH240" s="394">
        <f t="shared" si="74"/>
        <v>0</v>
      </c>
      <c r="AI240" s="400">
        <f t="shared" si="75"/>
        <v>0</v>
      </c>
      <c r="AJ240" s="257">
        <v>100</v>
      </c>
      <c r="AK240" s="153">
        <f t="shared" si="63"/>
        <v>0</v>
      </c>
      <c r="AM240" s="394">
        <f>IF(I240&gt;0,#REF!,0)</f>
        <v>0</v>
      </c>
      <c r="AN240" s="394">
        <f t="shared" si="64"/>
        <v>0</v>
      </c>
      <c r="AP240" s="394">
        <f t="shared" si="65"/>
        <v>0</v>
      </c>
    </row>
    <row r="241" spans="4:42" ht="21.75" thickBot="1" x14ac:dyDescent="0.6">
      <c r="D241" s="233" t="s">
        <v>573</v>
      </c>
      <c r="E241" s="578" t="s">
        <v>2304</v>
      </c>
      <c r="F241" s="393">
        <v>0</v>
      </c>
      <c r="G241" s="595"/>
      <c r="H241" s="595"/>
      <c r="I241" s="39">
        <v>0</v>
      </c>
      <c r="J241" s="36">
        <v>0</v>
      </c>
      <c r="K241" s="36">
        <v>0</v>
      </c>
      <c r="L241" s="36">
        <v>0</v>
      </c>
      <c r="M241" s="36">
        <v>0</v>
      </c>
      <c r="N241" s="36">
        <v>0</v>
      </c>
      <c r="O241" s="36">
        <v>0</v>
      </c>
      <c r="P241" s="36">
        <v>0</v>
      </c>
      <c r="Q241" s="36">
        <v>0</v>
      </c>
      <c r="R241" s="36">
        <v>0</v>
      </c>
      <c r="S241" s="253">
        <v>0</v>
      </c>
      <c r="T241" s="254">
        <f t="shared" si="62"/>
        <v>0</v>
      </c>
      <c r="U241" s="259">
        <v>0</v>
      </c>
      <c r="V241" s="254">
        <f t="shared" si="66"/>
        <v>0</v>
      </c>
      <c r="W241" s="34">
        <v>1</v>
      </c>
      <c r="X241" s="33">
        <v>1</v>
      </c>
      <c r="Y241" s="33">
        <v>0.94</v>
      </c>
      <c r="Z241" s="33">
        <v>0.94</v>
      </c>
      <c r="AA241" s="33">
        <f t="shared" si="67"/>
        <v>0.88</v>
      </c>
      <c r="AB241" s="33">
        <f t="shared" si="68"/>
        <v>0.85</v>
      </c>
      <c r="AC241" s="33">
        <f t="shared" si="69"/>
        <v>0.75</v>
      </c>
      <c r="AD241" s="33">
        <f t="shared" si="70"/>
        <v>0.85</v>
      </c>
      <c r="AE241" s="33">
        <f t="shared" si="71"/>
        <v>0.75</v>
      </c>
      <c r="AF241" s="33">
        <f t="shared" si="72"/>
        <v>0.85</v>
      </c>
      <c r="AG241" s="33">
        <f t="shared" si="73"/>
        <v>0.7</v>
      </c>
      <c r="AH241" s="394">
        <f t="shared" si="74"/>
        <v>0</v>
      </c>
      <c r="AI241" s="400">
        <f t="shared" si="75"/>
        <v>0</v>
      </c>
      <c r="AJ241" s="257">
        <v>100</v>
      </c>
      <c r="AK241" s="153">
        <f t="shared" si="63"/>
        <v>0</v>
      </c>
      <c r="AM241" s="394">
        <f>IF(I241&gt;0,#REF!,0)</f>
        <v>0</v>
      </c>
      <c r="AN241" s="394">
        <f t="shared" si="64"/>
        <v>0</v>
      </c>
      <c r="AP241" s="394">
        <f t="shared" si="65"/>
        <v>0</v>
      </c>
    </row>
    <row r="242" spans="4:42" ht="21.75" thickBot="1" x14ac:dyDescent="0.6">
      <c r="D242" s="233" t="s">
        <v>573</v>
      </c>
      <c r="E242" s="578" t="s">
        <v>2304</v>
      </c>
      <c r="F242" s="393">
        <v>0</v>
      </c>
      <c r="G242" s="595"/>
      <c r="H242" s="595"/>
      <c r="I242" s="39">
        <v>0</v>
      </c>
      <c r="J242" s="36">
        <v>0</v>
      </c>
      <c r="K242" s="36">
        <v>0</v>
      </c>
      <c r="L242" s="36">
        <v>0</v>
      </c>
      <c r="M242" s="36">
        <v>0</v>
      </c>
      <c r="N242" s="36">
        <v>0</v>
      </c>
      <c r="O242" s="36">
        <v>0</v>
      </c>
      <c r="P242" s="36">
        <v>0</v>
      </c>
      <c r="Q242" s="36">
        <v>0</v>
      </c>
      <c r="R242" s="36">
        <v>0</v>
      </c>
      <c r="S242" s="253">
        <v>0</v>
      </c>
      <c r="T242" s="254">
        <f t="shared" si="62"/>
        <v>0</v>
      </c>
      <c r="U242" s="259">
        <v>0</v>
      </c>
      <c r="V242" s="254">
        <f t="shared" si="66"/>
        <v>0</v>
      </c>
      <c r="W242" s="34">
        <v>1</v>
      </c>
      <c r="X242" s="33">
        <v>1</v>
      </c>
      <c r="Y242" s="33">
        <v>0.94</v>
      </c>
      <c r="Z242" s="33">
        <v>0.94</v>
      </c>
      <c r="AA242" s="33">
        <f t="shared" si="67"/>
        <v>0.88</v>
      </c>
      <c r="AB242" s="33">
        <f t="shared" si="68"/>
        <v>0.85</v>
      </c>
      <c r="AC242" s="33">
        <f t="shared" si="69"/>
        <v>0.75</v>
      </c>
      <c r="AD242" s="33">
        <f t="shared" si="70"/>
        <v>0.85</v>
      </c>
      <c r="AE242" s="33">
        <f t="shared" si="71"/>
        <v>0.75</v>
      </c>
      <c r="AF242" s="33">
        <f t="shared" si="72"/>
        <v>0.85</v>
      </c>
      <c r="AG242" s="33">
        <f t="shared" si="73"/>
        <v>0.7</v>
      </c>
      <c r="AH242" s="394">
        <f t="shared" si="74"/>
        <v>0</v>
      </c>
      <c r="AI242" s="400">
        <f t="shared" si="75"/>
        <v>0</v>
      </c>
      <c r="AJ242" s="257">
        <v>100</v>
      </c>
      <c r="AK242" s="153">
        <f t="shared" si="63"/>
        <v>0</v>
      </c>
      <c r="AM242" s="394">
        <f>IF(I242&gt;0,#REF!,0)</f>
        <v>0</v>
      </c>
      <c r="AN242" s="394">
        <f t="shared" si="64"/>
        <v>0</v>
      </c>
      <c r="AP242" s="394">
        <f t="shared" si="65"/>
        <v>0</v>
      </c>
    </row>
    <row r="243" spans="4:42" ht="21.75" thickBot="1" x14ac:dyDescent="0.6">
      <c r="D243" s="233" t="s">
        <v>573</v>
      </c>
      <c r="E243" s="578" t="s">
        <v>2304</v>
      </c>
      <c r="F243" s="393">
        <v>0</v>
      </c>
      <c r="G243" s="595"/>
      <c r="H243" s="595"/>
      <c r="I243" s="39">
        <v>0</v>
      </c>
      <c r="J243" s="36">
        <v>0</v>
      </c>
      <c r="K243" s="36">
        <v>0</v>
      </c>
      <c r="L243" s="36">
        <v>0</v>
      </c>
      <c r="M243" s="36">
        <v>0</v>
      </c>
      <c r="N243" s="36">
        <v>0</v>
      </c>
      <c r="O243" s="36">
        <v>0</v>
      </c>
      <c r="P243" s="36">
        <v>0</v>
      </c>
      <c r="Q243" s="36">
        <v>0</v>
      </c>
      <c r="R243" s="36">
        <v>0</v>
      </c>
      <c r="S243" s="253">
        <v>0</v>
      </c>
      <c r="T243" s="254">
        <f t="shared" si="62"/>
        <v>0</v>
      </c>
      <c r="U243" s="259">
        <v>0</v>
      </c>
      <c r="V243" s="254">
        <f t="shared" si="66"/>
        <v>0</v>
      </c>
      <c r="W243" s="34">
        <v>1</v>
      </c>
      <c r="X243" s="33">
        <v>1</v>
      </c>
      <c r="Y243" s="33">
        <v>0.94</v>
      </c>
      <c r="Z243" s="33">
        <v>0.94</v>
      </c>
      <c r="AA243" s="33">
        <f t="shared" si="67"/>
        <v>0.88</v>
      </c>
      <c r="AB243" s="33">
        <f t="shared" si="68"/>
        <v>0.85</v>
      </c>
      <c r="AC243" s="33">
        <f t="shared" si="69"/>
        <v>0.75</v>
      </c>
      <c r="AD243" s="33">
        <f t="shared" si="70"/>
        <v>0.85</v>
      </c>
      <c r="AE243" s="33">
        <f t="shared" si="71"/>
        <v>0.75</v>
      </c>
      <c r="AF243" s="33">
        <f t="shared" si="72"/>
        <v>0.85</v>
      </c>
      <c r="AG243" s="33">
        <f t="shared" si="73"/>
        <v>0.7</v>
      </c>
      <c r="AH243" s="394">
        <f t="shared" si="74"/>
        <v>0</v>
      </c>
      <c r="AI243" s="400">
        <f t="shared" si="75"/>
        <v>0</v>
      </c>
      <c r="AJ243" s="257">
        <v>100</v>
      </c>
      <c r="AK243" s="153">
        <f t="shared" si="63"/>
        <v>0</v>
      </c>
      <c r="AM243" s="394">
        <f>IF(I243&gt;0,#REF!,0)</f>
        <v>0</v>
      </c>
      <c r="AN243" s="394">
        <f t="shared" si="64"/>
        <v>0</v>
      </c>
      <c r="AP243" s="394">
        <f t="shared" si="65"/>
        <v>0</v>
      </c>
    </row>
    <row r="244" spans="4:42" ht="21.75" thickBot="1" x14ac:dyDescent="0.6">
      <c r="D244" s="233" t="s">
        <v>573</v>
      </c>
      <c r="E244" s="578" t="s">
        <v>2304</v>
      </c>
      <c r="F244" s="393">
        <v>33776107200</v>
      </c>
      <c r="G244" s="595"/>
      <c r="H244" s="595"/>
      <c r="I244" s="39">
        <v>2664934501.5070643</v>
      </c>
      <c r="J244" s="36">
        <v>0</v>
      </c>
      <c r="K244" s="36">
        <v>0</v>
      </c>
      <c r="L244" s="36">
        <v>0</v>
      </c>
      <c r="M244" s="36">
        <v>0</v>
      </c>
      <c r="N244" s="36">
        <v>0</v>
      </c>
      <c r="O244" s="36">
        <v>0</v>
      </c>
      <c r="P244" s="36">
        <v>0</v>
      </c>
      <c r="Q244" s="36">
        <v>0</v>
      </c>
      <c r="R244" s="36">
        <v>0</v>
      </c>
      <c r="S244" s="253">
        <v>0</v>
      </c>
      <c r="T244" s="254">
        <f t="shared" si="62"/>
        <v>2664934501.5070643</v>
      </c>
      <c r="U244" s="259">
        <v>0</v>
      </c>
      <c r="V244" s="254">
        <f t="shared" si="66"/>
        <v>2664934501.5070643</v>
      </c>
      <c r="W244" s="34">
        <v>1</v>
      </c>
      <c r="X244" s="33">
        <v>1</v>
      </c>
      <c r="Y244" s="33">
        <v>0.94</v>
      </c>
      <c r="Z244" s="33">
        <v>0.94</v>
      </c>
      <c r="AA244" s="33">
        <f t="shared" si="67"/>
        <v>0.88</v>
      </c>
      <c r="AB244" s="33">
        <f t="shared" si="68"/>
        <v>0.85</v>
      </c>
      <c r="AC244" s="33">
        <f t="shared" si="69"/>
        <v>0.75</v>
      </c>
      <c r="AD244" s="33">
        <f t="shared" si="70"/>
        <v>0.85</v>
      </c>
      <c r="AE244" s="33">
        <f t="shared" si="71"/>
        <v>0.75</v>
      </c>
      <c r="AF244" s="33">
        <f t="shared" si="72"/>
        <v>0.85</v>
      </c>
      <c r="AG244" s="33">
        <f t="shared" si="73"/>
        <v>0.7</v>
      </c>
      <c r="AH244" s="394">
        <f t="shared" si="74"/>
        <v>2664934501.5070643</v>
      </c>
      <c r="AI244" s="400">
        <f t="shared" si="75"/>
        <v>31111172698.492935</v>
      </c>
      <c r="AJ244" s="257">
        <v>100</v>
      </c>
      <c r="AK244" s="153">
        <f t="shared" si="63"/>
        <v>31111172698.492935</v>
      </c>
      <c r="AM244" s="394" t="e">
        <f>IF(I244&gt;0,#REF!,0)</f>
        <v>#REF!</v>
      </c>
      <c r="AN244" s="394">
        <f t="shared" si="64"/>
        <v>2664934501.5070643</v>
      </c>
      <c r="AP244" s="394">
        <f t="shared" si="65"/>
        <v>28446238196.98587</v>
      </c>
    </row>
    <row r="245" spans="4:42" ht="21.75" thickBot="1" x14ac:dyDescent="0.6">
      <c r="D245" s="233" t="s">
        <v>573</v>
      </c>
      <c r="E245" s="578" t="s">
        <v>2304</v>
      </c>
      <c r="F245" s="393">
        <v>6552480000</v>
      </c>
      <c r="G245" s="595"/>
      <c r="H245" s="595"/>
      <c r="I245" s="39">
        <v>329715000</v>
      </c>
      <c r="J245" s="36">
        <v>0</v>
      </c>
      <c r="K245" s="36">
        <v>0</v>
      </c>
      <c r="L245" s="36">
        <v>0</v>
      </c>
      <c r="M245" s="36">
        <v>0</v>
      </c>
      <c r="N245" s="36">
        <v>0</v>
      </c>
      <c r="O245" s="36">
        <v>0</v>
      </c>
      <c r="P245" s="36">
        <v>0</v>
      </c>
      <c r="Q245" s="36">
        <v>0</v>
      </c>
      <c r="R245" s="36">
        <v>0</v>
      </c>
      <c r="S245" s="253">
        <v>0</v>
      </c>
      <c r="T245" s="254">
        <f t="shared" si="62"/>
        <v>329715000</v>
      </c>
      <c r="U245" s="259">
        <v>31979214018.08477</v>
      </c>
      <c r="V245" s="254">
        <f t="shared" si="66"/>
        <v>329715000</v>
      </c>
      <c r="W245" s="34">
        <v>1</v>
      </c>
      <c r="X245" s="33">
        <v>1</v>
      </c>
      <c r="Y245" s="33">
        <v>0.94</v>
      </c>
      <c r="Z245" s="33">
        <v>0.94</v>
      </c>
      <c r="AA245" s="33">
        <f t="shared" si="67"/>
        <v>0.88</v>
      </c>
      <c r="AB245" s="33">
        <f t="shared" si="68"/>
        <v>0.85</v>
      </c>
      <c r="AC245" s="33">
        <f t="shared" si="69"/>
        <v>0.75</v>
      </c>
      <c r="AD245" s="33">
        <f t="shared" si="70"/>
        <v>0.85</v>
      </c>
      <c r="AE245" s="33">
        <f t="shared" si="71"/>
        <v>0.75</v>
      </c>
      <c r="AF245" s="33">
        <f t="shared" si="72"/>
        <v>0.85</v>
      </c>
      <c r="AG245" s="33">
        <f t="shared" si="73"/>
        <v>0.7</v>
      </c>
      <c r="AH245" s="394">
        <f t="shared" si="74"/>
        <v>329715000</v>
      </c>
      <c r="AI245" s="400">
        <f t="shared" si="75"/>
        <v>6222765000</v>
      </c>
      <c r="AJ245" s="257">
        <v>100</v>
      </c>
      <c r="AK245" s="153">
        <f t="shared" si="63"/>
        <v>6222765000</v>
      </c>
      <c r="AM245" s="394" t="e">
        <f>IF(I245&gt;0,#REF!,0)</f>
        <v>#REF!</v>
      </c>
      <c r="AN245" s="394">
        <f t="shared" si="64"/>
        <v>329715000</v>
      </c>
      <c r="AP245" s="394">
        <f t="shared" si="65"/>
        <v>5893050000</v>
      </c>
    </row>
    <row r="246" spans="4:42" ht="21.75" thickBot="1" x14ac:dyDescent="0.6">
      <c r="D246" s="233" t="s">
        <v>573</v>
      </c>
      <c r="E246" s="584" t="s">
        <v>2304</v>
      </c>
      <c r="F246" s="393">
        <v>36231360000</v>
      </c>
      <c r="G246" s="595"/>
      <c r="H246" s="595"/>
      <c r="I246" s="39">
        <v>1767294000</v>
      </c>
      <c r="J246" s="36">
        <v>0</v>
      </c>
      <c r="K246" s="36">
        <v>0</v>
      </c>
      <c r="L246" s="36">
        <v>0</v>
      </c>
      <c r="M246" s="36">
        <v>0</v>
      </c>
      <c r="N246" s="36">
        <v>0</v>
      </c>
      <c r="O246" s="36">
        <v>0</v>
      </c>
      <c r="P246" s="36">
        <v>0</v>
      </c>
      <c r="Q246" s="36">
        <v>0</v>
      </c>
      <c r="R246" s="36">
        <v>0</v>
      </c>
      <c r="S246" s="253">
        <v>0</v>
      </c>
      <c r="T246" s="254">
        <f t="shared" si="62"/>
        <v>1767294000</v>
      </c>
      <c r="U246" s="259">
        <v>3956580000</v>
      </c>
      <c r="V246" s="254">
        <f t="shared" si="66"/>
        <v>1767294000</v>
      </c>
      <c r="W246" s="34">
        <v>1</v>
      </c>
      <c r="X246" s="33">
        <v>1</v>
      </c>
      <c r="Y246" s="33">
        <v>0.94</v>
      </c>
      <c r="Z246" s="33">
        <v>0.94</v>
      </c>
      <c r="AA246" s="33">
        <f t="shared" si="67"/>
        <v>0.88</v>
      </c>
      <c r="AB246" s="33">
        <f t="shared" si="68"/>
        <v>0.85</v>
      </c>
      <c r="AC246" s="33">
        <f t="shared" si="69"/>
        <v>0.75</v>
      </c>
      <c r="AD246" s="33">
        <f t="shared" si="70"/>
        <v>0.85</v>
      </c>
      <c r="AE246" s="33">
        <f t="shared" si="71"/>
        <v>0.75</v>
      </c>
      <c r="AF246" s="33">
        <f t="shared" si="72"/>
        <v>0.85</v>
      </c>
      <c r="AG246" s="33">
        <f t="shared" si="73"/>
        <v>0.7</v>
      </c>
      <c r="AH246" s="394">
        <f t="shared" si="74"/>
        <v>1767294000</v>
      </c>
      <c r="AI246" s="400">
        <f t="shared" si="75"/>
        <v>34464066000</v>
      </c>
      <c r="AJ246" s="257">
        <v>100</v>
      </c>
      <c r="AK246" s="153">
        <f t="shared" si="63"/>
        <v>34464066000</v>
      </c>
      <c r="AM246" s="394" t="e">
        <f>IF(I246&gt;0,#REF!,0)</f>
        <v>#REF!</v>
      </c>
      <c r="AN246" s="394">
        <f t="shared" si="64"/>
        <v>1767294000</v>
      </c>
      <c r="AP246" s="394">
        <f t="shared" si="65"/>
        <v>32696772000</v>
      </c>
    </row>
    <row r="247" spans="4:42" ht="21.75" thickBot="1" x14ac:dyDescent="0.6">
      <c r="D247" s="233" t="s">
        <v>573</v>
      </c>
      <c r="E247" s="584" t="s">
        <v>2305</v>
      </c>
      <c r="F247" s="393">
        <v>32545612652257.238</v>
      </c>
      <c r="G247" s="595"/>
      <c r="H247" s="595"/>
      <c r="I247" s="39">
        <v>0</v>
      </c>
      <c r="J247" s="36">
        <v>0</v>
      </c>
      <c r="K247" s="36">
        <v>0</v>
      </c>
      <c r="L247" s="36">
        <v>0</v>
      </c>
      <c r="M247" s="36">
        <v>0</v>
      </c>
      <c r="N247" s="36">
        <v>0</v>
      </c>
      <c r="O247" s="36">
        <v>0</v>
      </c>
      <c r="P247" s="36">
        <v>0</v>
      </c>
      <c r="Q247" s="36">
        <v>0</v>
      </c>
      <c r="R247" s="36">
        <v>0</v>
      </c>
      <c r="S247" s="253">
        <v>0</v>
      </c>
      <c r="T247" s="254">
        <f t="shared" si="62"/>
        <v>0</v>
      </c>
      <c r="U247" s="259">
        <v>21207528000</v>
      </c>
      <c r="V247" s="254">
        <f t="shared" si="66"/>
        <v>32545612652257.238</v>
      </c>
      <c r="W247" s="34">
        <v>1</v>
      </c>
      <c r="X247" s="33">
        <v>1</v>
      </c>
      <c r="Y247" s="33">
        <v>0.94</v>
      </c>
      <c r="Z247" s="33">
        <v>0.94</v>
      </c>
      <c r="AA247" s="33">
        <f t="shared" si="67"/>
        <v>0.88</v>
      </c>
      <c r="AB247" s="33">
        <f t="shared" si="68"/>
        <v>0.85</v>
      </c>
      <c r="AC247" s="33">
        <f t="shared" si="69"/>
        <v>0.75</v>
      </c>
      <c r="AD247" s="33">
        <f t="shared" si="70"/>
        <v>0.85</v>
      </c>
      <c r="AE247" s="33">
        <f t="shared" si="71"/>
        <v>0.75</v>
      </c>
      <c r="AF247" s="33">
        <f t="shared" si="72"/>
        <v>0.85</v>
      </c>
      <c r="AG247" s="33">
        <f t="shared" si="73"/>
        <v>0.7</v>
      </c>
      <c r="AH247" s="394">
        <f t="shared" si="74"/>
        <v>0</v>
      </c>
      <c r="AI247" s="400">
        <f t="shared" si="75"/>
        <v>32545612652257.238</v>
      </c>
      <c r="AJ247" s="257">
        <v>100</v>
      </c>
      <c r="AK247" s="153">
        <f t="shared" si="63"/>
        <v>32545612652257.238</v>
      </c>
      <c r="AM247" s="394">
        <f>IF(I247&gt;0,#REF!,0)</f>
        <v>0</v>
      </c>
      <c r="AN247" s="394">
        <f t="shared" si="64"/>
        <v>0</v>
      </c>
      <c r="AP247" s="394">
        <f t="shared" si="65"/>
        <v>0</v>
      </c>
    </row>
    <row r="248" spans="4:42" ht="21.75" thickBot="1" x14ac:dyDescent="0.6">
      <c r="D248" s="233" t="s">
        <v>573</v>
      </c>
      <c r="E248" s="578" t="s">
        <v>2306</v>
      </c>
      <c r="F248" s="393">
        <v>293679000000</v>
      </c>
      <c r="G248" s="595"/>
      <c r="H248" s="595"/>
      <c r="I248" s="39">
        <v>0</v>
      </c>
      <c r="J248" s="36">
        <v>0</v>
      </c>
      <c r="K248" s="36">
        <v>0</v>
      </c>
      <c r="L248" s="36">
        <v>0</v>
      </c>
      <c r="M248" s="36">
        <v>0</v>
      </c>
      <c r="N248" s="36">
        <v>0</v>
      </c>
      <c r="O248" s="36">
        <v>0</v>
      </c>
      <c r="P248" s="36">
        <v>0</v>
      </c>
      <c r="Q248" s="36">
        <v>0</v>
      </c>
      <c r="R248" s="36">
        <v>0</v>
      </c>
      <c r="S248" s="253">
        <v>0</v>
      </c>
      <c r="T248" s="254">
        <f t="shared" si="62"/>
        <v>0</v>
      </c>
      <c r="U248" s="259">
        <v>0</v>
      </c>
      <c r="V248" s="254">
        <f t="shared" si="66"/>
        <v>293679000000</v>
      </c>
      <c r="W248" s="34">
        <v>1</v>
      </c>
      <c r="X248" s="33">
        <v>1</v>
      </c>
      <c r="Y248" s="33">
        <v>0.94</v>
      </c>
      <c r="Z248" s="33">
        <v>0.94</v>
      </c>
      <c r="AA248" s="33">
        <f t="shared" si="67"/>
        <v>0.88</v>
      </c>
      <c r="AB248" s="33">
        <f t="shared" si="68"/>
        <v>0.85</v>
      </c>
      <c r="AC248" s="33">
        <f t="shared" si="69"/>
        <v>0.75</v>
      </c>
      <c r="AD248" s="33">
        <f t="shared" si="70"/>
        <v>0.85</v>
      </c>
      <c r="AE248" s="33">
        <f t="shared" si="71"/>
        <v>0.75</v>
      </c>
      <c r="AF248" s="33">
        <f t="shared" si="72"/>
        <v>0.85</v>
      </c>
      <c r="AG248" s="33">
        <f t="shared" si="73"/>
        <v>0.7</v>
      </c>
      <c r="AH248" s="394">
        <f t="shared" si="74"/>
        <v>0</v>
      </c>
      <c r="AI248" s="400">
        <f t="shared" si="75"/>
        <v>293679000000</v>
      </c>
      <c r="AJ248" s="257">
        <v>100</v>
      </c>
      <c r="AK248" s="153">
        <f t="shared" si="63"/>
        <v>293679000000</v>
      </c>
      <c r="AM248" s="394">
        <f>IF(I248&gt;0,#REF!,0)</f>
        <v>0</v>
      </c>
      <c r="AN248" s="394">
        <f t="shared" si="64"/>
        <v>0</v>
      </c>
      <c r="AP248" s="394">
        <f t="shared" si="65"/>
        <v>0</v>
      </c>
    </row>
    <row r="249" spans="4:42" ht="21.75" thickBot="1" x14ac:dyDescent="0.6">
      <c r="D249" s="233" t="s">
        <v>573</v>
      </c>
      <c r="E249" s="578" t="s">
        <v>2307</v>
      </c>
      <c r="F249" s="393">
        <v>85159690392.277039</v>
      </c>
      <c r="G249" s="595"/>
      <c r="H249" s="595"/>
      <c r="I249" s="39">
        <v>85159690392.277039</v>
      </c>
      <c r="J249" s="36">
        <v>0</v>
      </c>
      <c r="K249" s="36">
        <v>0</v>
      </c>
      <c r="L249" s="36">
        <v>0</v>
      </c>
      <c r="M249" s="36">
        <v>0</v>
      </c>
      <c r="N249" s="36">
        <v>0</v>
      </c>
      <c r="O249" s="36">
        <v>0</v>
      </c>
      <c r="P249" s="36">
        <v>0</v>
      </c>
      <c r="Q249" s="36">
        <v>0</v>
      </c>
      <c r="R249" s="36">
        <v>0</v>
      </c>
      <c r="S249" s="253">
        <v>0</v>
      </c>
      <c r="T249" s="254">
        <f t="shared" si="62"/>
        <v>85159690392.277039</v>
      </c>
      <c r="U249" s="259">
        <v>0</v>
      </c>
      <c r="V249" s="254">
        <f t="shared" si="66"/>
        <v>85159690392.277039</v>
      </c>
      <c r="W249" s="34">
        <v>1</v>
      </c>
      <c r="X249" s="33">
        <v>1</v>
      </c>
      <c r="Y249" s="33">
        <v>0.94</v>
      </c>
      <c r="Z249" s="33">
        <v>0.94</v>
      </c>
      <c r="AA249" s="33">
        <f t="shared" si="67"/>
        <v>0.88</v>
      </c>
      <c r="AB249" s="33">
        <f t="shared" si="68"/>
        <v>0.85</v>
      </c>
      <c r="AC249" s="33">
        <f t="shared" si="69"/>
        <v>0.75</v>
      </c>
      <c r="AD249" s="33">
        <f t="shared" si="70"/>
        <v>0.85</v>
      </c>
      <c r="AE249" s="33">
        <f t="shared" si="71"/>
        <v>0.75</v>
      </c>
      <c r="AF249" s="33">
        <f t="shared" si="72"/>
        <v>0.85</v>
      </c>
      <c r="AG249" s="33">
        <f t="shared" si="73"/>
        <v>0.7</v>
      </c>
      <c r="AH249" s="394">
        <f t="shared" si="74"/>
        <v>85159690392.277039</v>
      </c>
      <c r="AI249" s="400">
        <f t="shared" si="75"/>
        <v>0</v>
      </c>
      <c r="AJ249" s="257">
        <v>100</v>
      </c>
      <c r="AK249" s="153">
        <f t="shared" si="63"/>
        <v>0</v>
      </c>
      <c r="AM249" s="394" t="e">
        <f>IF(I249&gt;0,#REF!,0)</f>
        <v>#REF!</v>
      </c>
      <c r="AN249" s="394">
        <f t="shared" si="64"/>
        <v>85159690392.277039</v>
      </c>
      <c r="AP249" s="394">
        <f t="shared" si="65"/>
        <v>0</v>
      </c>
    </row>
    <row r="250" spans="4:42" ht="21.75" thickBot="1" x14ac:dyDescent="0.6">
      <c r="D250" s="233" t="s">
        <v>573</v>
      </c>
      <c r="E250" s="582" t="s">
        <v>2308</v>
      </c>
      <c r="F250" s="393">
        <v>2729163359.1483068</v>
      </c>
      <c r="G250" s="595"/>
      <c r="H250" s="595"/>
      <c r="I250" s="39">
        <v>0</v>
      </c>
      <c r="J250" s="36">
        <v>0</v>
      </c>
      <c r="K250" s="36">
        <v>0</v>
      </c>
      <c r="L250" s="36">
        <v>0</v>
      </c>
      <c r="M250" s="36">
        <v>0</v>
      </c>
      <c r="N250" s="36">
        <v>0</v>
      </c>
      <c r="O250" s="36">
        <v>0</v>
      </c>
      <c r="P250" s="36">
        <v>0</v>
      </c>
      <c r="Q250" s="36">
        <v>0</v>
      </c>
      <c r="R250" s="36">
        <v>0</v>
      </c>
      <c r="S250" s="253">
        <v>0</v>
      </c>
      <c r="T250" s="254">
        <f t="shared" si="62"/>
        <v>0</v>
      </c>
      <c r="U250" s="259">
        <v>1560000000000</v>
      </c>
      <c r="V250" s="254">
        <f t="shared" si="66"/>
        <v>2729163359.1483068</v>
      </c>
      <c r="W250" s="34">
        <v>1</v>
      </c>
      <c r="X250" s="33">
        <v>1</v>
      </c>
      <c r="Y250" s="33">
        <v>0.94</v>
      </c>
      <c r="Z250" s="33">
        <v>0.94</v>
      </c>
      <c r="AA250" s="33">
        <f t="shared" si="67"/>
        <v>0.88</v>
      </c>
      <c r="AB250" s="33">
        <f t="shared" si="68"/>
        <v>0.85</v>
      </c>
      <c r="AC250" s="33">
        <f t="shared" si="69"/>
        <v>0.75</v>
      </c>
      <c r="AD250" s="33">
        <f t="shared" si="70"/>
        <v>0.85</v>
      </c>
      <c r="AE250" s="33">
        <f t="shared" si="71"/>
        <v>0.75</v>
      </c>
      <c r="AF250" s="33">
        <f t="shared" si="72"/>
        <v>0.85</v>
      </c>
      <c r="AG250" s="33">
        <f t="shared" si="73"/>
        <v>0.7</v>
      </c>
      <c r="AH250" s="394">
        <f t="shared" si="74"/>
        <v>0</v>
      </c>
      <c r="AI250" s="400">
        <f t="shared" si="75"/>
        <v>2729163359.1483068</v>
      </c>
      <c r="AJ250" s="257">
        <v>100</v>
      </c>
      <c r="AK250" s="153">
        <f t="shared" si="63"/>
        <v>2729163359.1483068</v>
      </c>
      <c r="AM250" s="394">
        <f>IF(I250&gt;0,#REF!,0)</f>
        <v>0</v>
      </c>
      <c r="AN250" s="394">
        <f t="shared" si="64"/>
        <v>0</v>
      </c>
      <c r="AP250" s="394">
        <f t="shared" si="65"/>
        <v>0</v>
      </c>
    </row>
    <row r="251" spans="4:42" ht="21.75" thickBot="1" x14ac:dyDescent="0.6">
      <c r="D251" s="233" t="s">
        <v>573</v>
      </c>
      <c r="E251" s="582" t="s">
        <v>2308</v>
      </c>
      <c r="F251" s="393">
        <v>2397512246.1617146</v>
      </c>
      <c r="G251" s="595"/>
      <c r="H251" s="595"/>
      <c r="I251" s="39">
        <v>0</v>
      </c>
      <c r="J251" s="36">
        <v>0</v>
      </c>
      <c r="K251" s="36">
        <v>0</v>
      </c>
      <c r="L251" s="36">
        <v>0</v>
      </c>
      <c r="M251" s="36">
        <v>0</v>
      </c>
      <c r="N251" s="36">
        <v>0</v>
      </c>
      <c r="O251" s="36">
        <v>0</v>
      </c>
      <c r="P251" s="36">
        <v>0</v>
      </c>
      <c r="Q251" s="36">
        <v>0</v>
      </c>
      <c r="R251" s="36">
        <v>0</v>
      </c>
      <c r="S251" s="253">
        <v>0</v>
      </c>
      <c r="T251" s="254">
        <f t="shared" si="62"/>
        <v>0</v>
      </c>
      <c r="U251" s="259">
        <v>0</v>
      </c>
      <c r="V251" s="254">
        <f t="shared" si="66"/>
        <v>2397512246.1617146</v>
      </c>
      <c r="W251" s="34">
        <v>1</v>
      </c>
      <c r="X251" s="33">
        <v>1</v>
      </c>
      <c r="Y251" s="33">
        <v>0.94</v>
      </c>
      <c r="Z251" s="33">
        <v>0.94</v>
      </c>
      <c r="AA251" s="33">
        <f t="shared" si="67"/>
        <v>0.88</v>
      </c>
      <c r="AB251" s="33">
        <f t="shared" si="68"/>
        <v>0.85</v>
      </c>
      <c r="AC251" s="33">
        <f t="shared" si="69"/>
        <v>0.75</v>
      </c>
      <c r="AD251" s="33">
        <f t="shared" si="70"/>
        <v>0.85</v>
      </c>
      <c r="AE251" s="33">
        <f t="shared" si="71"/>
        <v>0.75</v>
      </c>
      <c r="AF251" s="33">
        <f t="shared" si="72"/>
        <v>0.85</v>
      </c>
      <c r="AG251" s="33">
        <f t="shared" si="73"/>
        <v>0.7</v>
      </c>
      <c r="AH251" s="394">
        <f t="shared" si="74"/>
        <v>0</v>
      </c>
      <c r="AI251" s="400">
        <f t="shared" si="75"/>
        <v>2397512246.1617146</v>
      </c>
      <c r="AJ251" s="257">
        <v>100</v>
      </c>
      <c r="AK251" s="153">
        <f t="shared" si="63"/>
        <v>2397512246.1617146</v>
      </c>
      <c r="AM251" s="394">
        <f>IF(I251&gt;0,#REF!,0)</f>
        <v>0</v>
      </c>
      <c r="AN251" s="394">
        <f t="shared" si="64"/>
        <v>0</v>
      </c>
      <c r="AP251" s="394">
        <f t="shared" si="65"/>
        <v>0</v>
      </c>
    </row>
    <row r="252" spans="4:42" ht="21.75" thickBot="1" x14ac:dyDescent="0.6">
      <c r="D252" s="233" t="s">
        <v>573</v>
      </c>
      <c r="E252" s="582" t="s">
        <v>2308</v>
      </c>
      <c r="F252" s="393">
        <v>2742565861.4731841</v>
      </c>
      <c r="G252" s="595"/>
      <c r="H252" s="595"/>
      <c r="I252" s="39">
        <v>0</v>
      </c>
      <c r="J252" s="36">
        <v>0</v>
      </c>
      <c r="K252" s="36">
        <v>0</v>
      </c>
      <c r="L252" s="36">
        <v>0</v>
      </c>
      <c r="M252" s="36">
        <v>0</v>
      </c>
      <c r="N252" s="36">
        <v>0</v>
      </c>
      <c r="O252" s="36">
        <v>0</v>
      </c>
      <c r="P252" s="36">
        <v>0</v>
      </c>
      <c r="Q252" s="36">
        <v>0</v>
      </c>
      <c r="R252" s="36">
        <v>0</v>
      </c>
      <c r="S252" s="253">
        <v>0</v>
      </c>
      <c r="T252" s="254">
        <f t="shared" si="62"/>
        <v>0</v>
      </c>
      <c r="U252" s="259">
        <v>0</v>
      </c>
      <c r="V252" s="254">
        <f t="shared" si="66"/>
        <v>2742565861.4731841</v>
      </c>
      <c r="W252" s="34">
        <v>1</v>
      </c>
      <c r="X252" s="33">
        <v>1</v>
      </c>
      <c r="Y252" s="33">
        <v>0.94</v>
      </c>
      <c r="Z252" s="33">
        <v>0.94</v>
      </c>
      <c r="AA252" s="33">
        <f t="shared" si="67"/>
        <v>0.88</v>
      </c>
      <c r="AB252" s="33">
        <f t="shared" si="68"/>
        <v>0.85</v>
      </c>
      <c r="AC252" s="33">
        <f t="shared" si="69"/>
        <v>0.75</v>
      </c>
      <c r="AD252" s="33">
        <f t="shared" si="70"/>
        <v>0.85</v>
      </c>
      <c r="AE252" s="33">
        <f t="shared" si="71"/>
        <v>0.75</v>
      </c>
      <c r="AF252" s="33">
        <f t="shared" si="72"/>
        <v>0.85</v>
      </c>
      <c r="AG252" s="33">
        <f t="shared" si="73"/>
        <v>0.7</v>
      </c>
      <c r="AH252" s="394">
        <f t="shared" si="74"/>
        <v>0</v>
      </c>
      <c r="AI252" s="400">
        <f t="shared" si="75"/>
        <v>2742565861.4731841</v>
      </c>
      <c r="AJ252" s="257">
        <v>100</v>
      </c>
      <c r="AK252" s="153">
        <f t="shared" si="63"/>
        <v>2742565861.4731841</v>
      </c>
      <c r="AM252" s="394">
        <f>IF(I252&gt;0,#REF!,0)</f>
        <v>0</v>
      </c>
      <c r="AN252" s="394">
        <f t="shared" si="64"/>
        <v>0</v>
      </c>
      <c r="AP252" s="394">
        <f t="shared" si="65"/>
        <v>0</v>
      </c>
    </row>
    <row r="253" spans="4:42" ht="21.75" thickBot="1" x14ac:dyDescent="0.6">
      <c r="D253" s="233" t="s">
        <v>573</v>
      </c>
      <c r="E253" s="578" t="s">
        <v>2309</v>
      </c>
      <c r="F253" s="393">
        <v>498790195200</v>
      </c>
      <c r="G253" s="595"/>
      <c r="H253" s="595"/>
      <c r="I253" s="39">
        <v>0</v>
      </c>
      <c r="J253" s="36">
        <v>0</v>
      </c>
      <c r="K253" s="36">
        <v>0</v>
      </c>
      <c r="L253" s="36">
        <v>0</v>
      </c>
      <c r="M253" s="36">
        <v>0</v>
      </c>
      <c r="N253" s="36">
        <v>0</v>
      </c>
      <c r="O253" s="36">
        <v>0</v>
      </c>
      <c r="P253" s="36">
        <v>0</v>
      </c>
      <c r="Q253" s="36">
        <v>0</v>
      </c>
      <c r="R253" s="36">
        <v>0</v>
      </c>
      <c r="S253" s="253">
        <v>0</v>
      </c>
      <c r="T253" s="254">
        <f t="shared" si="62"/>
        <v>0</v>
      </c>
      <c r="U253" s="259">
        <v>0</v>
      </c>
      <c r="V253" s="254">
        <f t="shared" si="66"/>
        <v>498790195200</v>
      </c>
      <c r="W253" s="34">
        <v>1</v>
      </c>
      <c r="X253" s="33">
        <v>1</v>
      </c>
      <c r="Y253" s="33">
        <v>0.94</v>
      </c>
      <c r="Z253" s="33">
        <v>0.94</v>
      </c>
      <c r="AA253" s="33">
        <f t="shared" si="67"/>
        <v>0.88</v>
      </c>
      <c r="AB253" s="33">
        <f t="shared" si="68"/>
        <v>0.85</v>
      </c>
      <c r="AC253" s="33">
        <f t="shared" si="69"/>
        <v>0.75</v>
      </c>
      <c r="AD253" s="33">
        <f t="shared" si="70"/>
        <v>0.85</v>
      </c>
      <c r="AE253" s="33">
        <f t="shared" si="71"/>
        <v>0.75</v>
      </c>
      <c r="AF253" s="33">
        <f t="shared" si="72"/>
        <v>0.85</v>
      </c>
      <c r="AG253" s="33">
        <f t="shared" si="73"/>
        <v>0.7</v>
      </c>
      <c r="AH253" s="394">
        <f t="shared" si="74"/>
        <v>0</v>
      </c>
      <c r="AI253" s="400">
        <f t="shared" si="75"/>
        <v>498790195200</v>
      </c>
      <c r="AJ253" s="257">
        <v>100</v>
      </c>
      <c r="AK253" s="153">
        <f t="shared" si="63"/>
        <v>498790195200</v>
      </c>
      <c r="AM253" s="394">
        <f>IF(I253&gt;0,#REF!,0)</f>
        <v>0</v>
      </c>
      <c r="AN253" s="394">
        <f t="shared" si="64"/>
        <v>0</v>
      </c>
      <c r="AP253" s="394">
        <f t="shared" si="65"/>
        <v>0</v>
      </c>
    </row>
    <row r="254" spans="4:42" ht="21.75" thickBot="1" x14ac:dyDescent="0.6">
      <c r="D254" s="233" t="s">
        <v>573</v>
      </c>
      <c r="E254" s="578" t="s">
        <v>2309</v>
      </c>
      <c r="F254" s="393">
        <v>498790195200</v>
      </c>
      <c r="G254" s="595"/>
      <c r="H254" s="595"/>
      <c r="I254" s="39">
        <v>0</v>
      </c>
      <c r="J254" s="36">
        <v>0</v>
      </c>
      <c r="K254" s="36">
        <v>0</v>
      </c>
      <c r="L254" s="36">
        <v>0</v>
      </c>
      <c r="M254" s="36">
        <v>0</v>
      </c>
      <c r="N254" s="36">
        <v>0</v>
      </c>
      <c r="O254" s="36">
        <v>0</v>
      </c>
      <c r="P254" s="36">
        <v>0</v>
      </c>
      <c r="Q254" s="36">
        <v>0</v>
      </c>
      <c r="R254" s="36">
        <v>0</v>
      </c>
      <c r="S254" s="253">
        <v>0</v>
      </c>
      <c r="T254" s="254">
        <f t="shared" si="62"/>
        <v>0</v>
      </c>
      <c r="U254" s="259">
        <v>407853576000</v>
      </c>
      <c r="V254" s="254">
        <f t="shared" si="66"/>
        <v>498790195200</v>
      </c>
      <c r="W254" s="34">
        <v>1</v>
      </c>
      <c r="X254" s="33">
        <v>1</v>
      </c>
      <c r="Y254" s="33">
        <v>0.94</v>
      </c>
      <c r="Z254" s="33">
        <v>0.94</v>
      </c>
      <c r="AA254" s="33">
        <f t="shared" si="67"/>
        <v>0.88</v>
      </c>
      <c r="AB254" s="33">
        <f t="shared" si="68"/>
        <v>0.85</v>
      </c>
      <c r="AC254" s="33">
        <f t="shared" si="69"/>
        <v>0.75</v>
      </c>
      <c r="AD254" s="33">
        <f t="shared" si="70"/>
        <v>0.85</v>
      </c>
      <c r="AE254" s="33">
        <f t="shared" si="71"/>
        <v>0.75</v>
      </c>
      <c r="AF254" s="33">
        <f t="shared" si="72"/>
        <v>0.85</v>
      </c>
      <c r="AG254" s="33">
        <f t="shared" si="73"/>
        <v>0.7</v>
      </c>
      <c r="AH254" s="394">
        <f t="shared" si="74"/>
        <v>0</v>
      </c>
      <c r="AI254" s="400">
        <f t="shared" si="75"/>
        <v>498790195200</v>
      </c>
      <c r="AJ254" s="257">
        <v>100</v>
      </c>
      <c r="AK254" s="153">
        <f t="shared" si="63"/>
        <v>498790195200</v>
      </c>
      <c r="AM254" s="394">
        <f>IF(I254&gt;0,#REF!,0)</f>
        <v>0</v>
      </c>
      <c r="AN254" s="394">
        <f t="shared" si="64"/>
        <v>0</v>
      </c>
      <c r="AP254" s="394">
        <f t="shared" si="65"/>
        <v>0</v>
      </c>
    </row>
    <row r="255" spans="4:42" ht="21.75" thickBot="1" x14ac:dyDescent="0.6">
      <c r="D255" s="233" t="s">
        <v>573</v>
      </c>
      <c r="E255" s="578" t="s">
        <v>2310</v>
      </c>
      <c r="F255" s="393">
        <v>2277390950539.7769</v>
      </c>
      <c r="G255" s="595"/>
      <c r="H255" s="595"/>
      <c r="I255" s="39">
        <v>0</v>
      </c>
      <c r="J255" s="36">
        <v>0</v>
      </c>
      <c r="K255" s="36">
        <v>0</v>
      </c>
      <c r="L255" s="36">
        <v>0</v>
      </c>
      <c r="M255" s="36">
        <v>0</v>
      </c>
      <c r="N255" s="36">
        <v>0</v>
      </c>
      <c r="O255" s="36">
        <v>0</v>
      </c>
      <c r="P255" s="36">
        <v>0</v>
      </c>
      <c r="Q255" s="36">
        <v>0</v>
      </c>
      <c r="R255" s="36">
        <v>0</v>
      </c>
      <c r="S255" s="253">
        <v>0</v>
      </c>
      <c r="T255" s="254">
        <f t="shared" si="62"/>
        <v>0</v>
      </c>
      <c r="U255" s="259">
        <v>407853576000</v>
      </c>
      <c r="V255" s="254">
        <f t="shared" si="66"/>
        <v>2277390950539.7769</v>
      </c>
      <c r="W255" s="34">
        <v>1</v>
      </c>
      <c r="X255" s="33">
        <v>1</v>
      </c>
      <c r="Y255" s="33">
        <v>0.94</v>
      </c>
      <c r="Z255" s="33">
        <v>0.94</v>
      </c>
      <c r="AA255" s="33">
        <f t="shared" si="67"/>
        <v>0.88</v>
      </c>
      <c r="AB255" s="33">
        <f t="shared" si="68"/>
        <v>0.85</v>
      </c>
      <c r="AC255" s="33">
        <f t="shared" si="69"/>
        <v>0.75</v>
      </c>
      <c r="AD255" s="33">
        <f t="shared" si="70"/>
        <v>0.85</v>
      </c>
      <c r="AE255" s="33">
        <f t="shared" si="71"/>
        <v>0.75</v>
      </c>
      <c r="AF255" s="33">
        <f t="shared" si="72"/>
        <v>0.85</v>
      </c>
      <c r="AG255" s="33">
        <f t="shared" si="73"/>
        <v>0.7</v>
      </c>
      <c r="AH255" s="394">
        <f t="shared" si="74"/>
        <v>0</v>
      </c>
      <c r="AI255" s="400">
        <f t="shared" si="75"/>
        <v>2277390950539.7769</v>
      </c>
      <c r="AJ255" s="257">
        <v>100</v>
      </c>
      <c r="AK255" s="153">
        <f t="shared" si="63"/>
        <v>2277390950539.7769</v>
      </c>
      <c r="AM255" s="394">
        <f>IF(I255&gt;0,#REF!,0)</f>
        <v>0</v>
      </c>
      <c r="AN255" s="394">
        <f t="shared" si="64"/>
        <v>0</v>
      </c>
      <c r="AP255" s="394">
        <f t="shared" si="65"/>
        <v>0</v>
      </c>
    </row>
    <row r="256" spans="4:42" ht="21.75" thickBot="1" x14ac:dyDescent="0.6">
      <c r="D256" s="233" t="s">
        <v>573</v>
      </c>
      <c r="E256" s="578" t="s">
        <v>2310</v>
      </c>
      <c r="F256" s="393">
        <v>787400675217.44995</v>
      </c>
      <c r="G256" s="595"/>
      <c r="H256" s="595"/>
      <c r="I256" s="39">
        <v>0</v>
      </c>
      <c r="J256" s="36">
        <v>0</v>
      </c>
      <c r="K256" s="36">
        <v>0</v>
      </c>
      <c r="L256" s="36">
        <v>0</v>
      </c>
      <c r="M256" s="36">
        <v>0</v>
      </c>
      <c r="N256" s="36">
        <v>0</v>
      </c>
      <c r="O256" s="36">
        <v>0</v>
      </c>
      <c r="P256" s="36">
        <v>0</v>
      </c>
      <c r="Q256" s="36">
        <v>0</v>
      </c>
      <c r="R256" s="36">
        <v>0</v>
      </c>
      <c r="S256" s="253">
        <v>0</v>
      </c>
      <c r="T256" s="254">
        <f t="shared" si="62"/>
        <v>0</v>
      </c>
      <c r="U256" s="259">
        <v>0</v>
      </c>
      <c r="V256" s="254">
        <f t="shared" si="66"/>
        <v>787400675217.44995</v>
      </c>
      <c r="W256" s="34">
        <v>1</v>
      </c>
      <c r="X256" s="33">
        <v>1</v>
      </c>
      <c r="Y256" s="33">
        <v>0.94</v>
      </c>
      <c r="Z256" s="33">
        <v>0.94</v>
      </c>
      <c r="AA256" s="33">
        <f t="shared" si="67"/>
        <v>0.88</v>
      </c>
      <c r="AB256" s="33">
        <f t="shared" si="68"/>
        <v>0.85</v>
      </c>
      <c r="AC256" s="33">
        <f t="shared" si="69"/>
        <v>0.75</v>
      </c>
      <c r="AD256" s="33">
        <f t="shared" si="70"/>
        <v>0.85</v>
      </c>
      <c r="AE256" s="33">
        <f t="shared" si="71"/>
        <v>0.75</v>
      </c>
      <c r="AF256" s="33">
        <f t="shared" si="72"/>
        <v>0.85</v>
      </c>
      <c r="AG256" s="33">
        <f t="shared" si="73"/>
        <v>0.7</v>
      </c>
      <c r="AH256" s="394">
        <f t="shared" si="74"/>
        <v>0</v>
      </c>
      <c r="AI256" s="400">
        <f t="shared" si="75"/>
        <v>787400675217.44995</v>
      </c>
      <c r="AJ256" s="257">
        <v>100</v>
      </c>
      <c r="AK256" s="153">
        <f t="shared" si="63"/>
        <v>787400675217.44995</v>
      </c>
      <c r="AM256" s="394">
        <f>IF(I256&gt;0,#REF!,0)</f>
        <v>0</v>
      </c>
      <c r="AN256" s="394">
        <f t="shared" si="64"/>
        <v>0</v>
      </c>
      <c r="AP256" s="394">
        <f t="shared" si="65"/>
        <v>0</v>
      </c>
    </row>
    <row r="257" spans="4:42" ht="21.75" thickBot="1" x14ac:dyDescent="0.6">
      <c r="D257" s="233" t="s">
        <v>573</v>
      </c>
      <c r="E257" s="578" t="s">
        <v>2310</v>
      </c>
      <c r="F257" s="393">
        <v>426523012189.89001</v>
      </c>
      <c r="G257" s="595"/>
      <c r="H257" s="595"/>
      <c r="I257" s="39">
        <v>0</v>
      </c>
      <c r="J257" s="36">
        <v>0</v>
      </c>
      <c r="K257" s="36">
        <v>0</v>
      </c>
      <c r="L257" s="36">
        <v>0</v>
      </c>
      <c r="M257" s="36">
        <v>0</v>
      </c>
      <c r="N257" s="36">
        <v>0</v>
      </c>
      <c r="O257" s="36">
        <v>0</v>
      </c>
      <c r="P257" s="36">
        <v>0</v>
      </c>
      <c r="Q257" s="36">
        <v>0</v>
      </c>
      <c r="R257" s="36">
        <v>0</v>
      </c>
      <c r="S257" s="253">
        <v>0</v>
      </c>
      <c r="T257" s="254">
        <f t="shared" si="62"/>
        <v>0</v>
      </c>
      <c r="U257" s="259">
        <v>1336187376879.2808</v>
      </c>
      <c r="V257" s="254">
        <f t="shared" si="66"/>
        <v>426523012189.89001</v>
      </c>
      <c r="W257" s="34">
        <v>1</v>
      </c>
      <c r="X257" s="33">
        <v>1</v>
      </c>
      <c r="Y257" s="33">
        <v>0.94</v>
      </c>
      <c r="Z257" s="33">
        <v>0.94</v>
      </c>
      <c r="AA257" s="33">
        <f t="shared" si="67"/>
        <v>0.88</v>
      </c>
      <c r="AB257" s="33">
        <f t="shared" si="68"/>
        <v>0.85</v>
      </c>
      <c r="AC257" s="33">
        <f t="shared" si="69"/>
        <v>0.75</v>
      </c>
      <c r="AD257" s="33">
        <f t="shared" si="70"/>
        <v>0.85</v>
      </c>
      <c r="AE257" s="33">
        <f t="shared" si="71"/>
        <v>0.75</v>
      </c>
      <c r="AF257" s="33">
        <f t="shared" si="72"/>
        <v>0.85</v>
      </c>
      <c r="AG257" s="33">
        <f t="shared" si="73"/>
        <v>0.7</v>
      </c>
      <c r="AH257" s="394">
        <f t="shared" si="74"/>
        <v>0</v>
      </c>
      <c r="AI257" s="400">
        <f t="shared" si="75"/>
        <v>426523012189.89001</v>
      </c>
      <c r="AJ257" s="257">
        <v>100</v>
      </c>
      <c r="AK257" s="153">
        <f t="shared" si="63"/>
        <v>426523012189.89001</v>
      </c>
      <c r="AM257" s="394">
        <f>IF(I257&gt;0,#REF!,0)</f>
        <v>0</v>
      </c>
      <c r="AN257" s="394">
        <f t="shared" si="64"/>
        <v>0</v>
      </c>
      <c r="AP257" s="394">
        <f t="shared" si="65"/>
        <v>0</v>
      </c>
    </row>
    <row r="258" spans="4:42" ht="21.75" thickBot="1" x14ac:dyDescent="0.6">
      <c r="D258" s="233" t="s">
        <v>573</v>
      </c>
      <c r="E258" s="578" t="s">
        <v>2311</v>
      </c>
      <c r="F258" s="393">
        <v>3947528095453.0972</v>
      </c>
      <c r="G258" s="595"/>
      <c r="H258" s="595"/>
      <c r="I258" s="39">
        <v>0</v>
      </c>
      <c r="J258" s="36">
        <v>0</v>
      </c>
      <c r="K258" s="36">
        <v>0</v>
      </c>
      <c r="L258" s="36">
        <v>0</v>
      </c>
      <c r="M258" s="36">
        <v>0</v>
      </c>
      <c r="N258" s="36">
        <v>0</v>
      </c>
      <c r="O258" s="36">
        <v>0</v>
      </c>
      <c r="P258" s="36">
        <v>0</v>
      </c>
      <c r="Q258" s="36">
        <v>3947528095453.0977</v>
      </c>
      <c r="R258" s="36">
        <v>0</v>
      </c>
      <c r="S258" s="253">
        <v>0</v>
      </c>
      <c r="T258" s="254">
        <f t="shared" si="62"/>
        <v>3947528095453.0977</v>
      </c>
      <c r="U258" s="259">
        <v>0</v>
      </c>
      <c r="V258" s="254">
        <f t="shared" si="66"/>
        <v>3947528095453.0977</v>
      </c>
      <c r="W258" s="34">
        <v>1</v>
      </c>
      <c r="X258" s="33">
        <v>1</v>
      </c>
      <c r="Y258" s="33">
        <v>0.94</v>
      </c>
      <c r="Z258" s="33">
        <v>0.94</v>
      </c>
      <c r="AA258" s="33">
        <f t="shared" si="67"/>
        <v>0.88</v>
      </c>
      <c r="AB258" s="33">
        <f t="shared" si="68"/>
        <v>0.85</v>
      </c>
      <c r="AC258" s="33">
        <f t="shared" si="69"/>
        <v>0.75</v>
      </c>
      <c r="AD258" s="33">
        <f t="shared" si="70"/>
        <v>0.85</v>
      </c>
      <c r="AE258" s="33">
        <f t="shared" si="71"/>
        <v>0.75</v>
      </c>
      <c r="AF258" s="33">
        <f t="shared" si="72"/>
        <v>0.85</v>
      </c>
      <c r="AG258" s="33">
        <f t="shared" si="73"/>
        <v>0.7</v>
      </c>
      <c r="AH258" s="394">
        <f t="shared" si="74"/>
        <v>2960646071589.8232</v>
      </c>
      <c r="AI258" s="400">
        <f t="shared" si="75"/>
        <v>986882023863.27393</v>
      </c>
      <c r="AJ258" s="257">
        <v>100</v>
      </c>
      <c r="AK258" s="153">
        <f t="shared" si="63"/>
        <v>986882023863.27393</v>
      </c>
      <c r="AM258" s="394">
        <f>IF(I258&gt;0,#REF!,0)</f>
        <v>0</v>
      </c>
      <c r="AN258" s="394">
        <f t="shared" si="64"/>
        <v>0</v>
      </c>
      <c r="AP258" s="394">
        <f t="shared" si="65"/>
        <v>0</v>
      </c>
    </row>
    <row r="259" spans="4:42" ht="21.75" thickBot="1" x14ac:dyDescent="0.6">
      <c r="D259" s="233" t="s">
        <v>573</v>
      </c>
      <c r="E259" s="578" t="s">
        <v>2311</v>
      </c>
      <c r="F259" s="393">
        <v>1191096569802.4651</v>
      </c>
      <c r="G259" s="595"/>
      <c r="H259" s="595"/>
      <c r="I259" s="39">
        <v>0</v>
      </c>
      <c r="J259" s="36">
        <v>0</v>
      </c>
      <c r="K259" s="36">
        <v>0</v>
      </c>
      <c r="L259" s="36">
        <v>0</v>
      </c>
      <c r="M259" s="36">
        <v>0</v>
      </c>
      <c r="N259" s="36">
        <v>0</v>
      </c>
      <c r="O259" s="36">
        <v>0</v>
      </c>
      <c r="P259" s="36">
        <v>0</v>
      </c>
      <c r="Q259" s="36">
        <v>0</v>
      </c>
      <c r="R259" s="36">
        <v>0</v>
      </c>
      <c r="S259" s="253">
        <v>0</v>
      </c>
      <c r="T259" s="254">
        <f t="shared" si="62"/>
        <v>0</v>
      </c>
      <c r="U259" s="259">
        <v>0</v>
      </c>
      <c r="V259" s="254">
        <f t="shared" si="66"/>
        <v>1191096569802.4651</v>
      </c>
      <c r="W259" s="34">
        <v>1</v>
      </c>
      <c r="X259" s="33">
        <v>1</v>
      </c>
      <c r="Y259" s="33">
        <v>0.94</v>
      </c>
      <c r="Z259" s="33">
        <v>0.94</v>
      </c>
      <c r="AA259" s="33">
        <f t="shared" si="67"/>
        <v>0.88</v>
      </c>
      <c r="AB259" s="33">
        <f t="shared" si="68"/>
        <v>0.85</v>
      </c>
      <c r="AC259" s="33">
        <f t="shared" si="69"/>
        <v>0.75</v>
      </c>
      <c r="AD259" s="33">
        <f t="shared" si="70"/>
        <v>0.85</v>
      </c>
      <c r="AE259" s="33">
        <f t="shared" si="71"/>
        <v>0.75</v>
      </c>
      <c r="AF259" s="33">
        <f t="shared" si="72"/>
        <v>0.85</v>
      </c>
      <c r="AG259" s="33">
        <f t="shared" si="73"/>
        <v>0.7</v>
      </c>
      <c r="AH259" s="394">
        <f t="shared" si="74"/>
        <v>0</v>
      </c>
      <c r="AI259" s="400">
        <f t="shared" si="75"/>
        <v>1191096569802.4651</v>
      </c>
      <c r="AJ259" s="257">
        <v>100</v>
      </c>
      <c r="AK259" s="153">
        <f t="shared" si="63"/>
        <v>1191096569802.4651</v>
      </c>
      <c r="AM259" s="394">
        <f>IF(I259&gt;0,#REF!,0)</f>
        <v>0</v>
      </c>
      <c r="AN259" s="394">
        <f t="shared" si="64"/>
        <v>0</v>
      </c>
      <c r="AP259" s="394">
        <f t="shared" si="65"/>
        <v>0</v>
      </c>
    </row>
    <row r="260" spans="4:42" ht="21.75" thickBot="1" x14ac:dyDescent="0.6">
      <c r="D260" s="233" t="s">
        <v>573</v>
      </c>
      <c r="E260" s="578" t="s">
        <v>1293</v>
      </c>
      <c r="F260" s="393">
        <v>0</v>
      </c>
      <c r="G260" s="595"/>
      <c r="H260" s="595"/>
      <c r="I260" s="39">
        <v>0</v>
      </c>
      <c r="J260" s="36">
        <v>0</v>
      </c>
      <c r="K260" s="36">
        <v>0</v>
      </c>
      <c r="L260" s="36">
        <v>0</v>
      </c>
      <c r="M260" s="36">
        <v>0</v>
      </c>
      <c r="N260" s="36">
        <v>0</v>
      </c>
      <c r="O260" s="36">
        <v>0</v>
      </c>
      <c r="P260" s="36">
        <v>0</v>
      </c>
      <c r="Q260" s="36">
        <v>0</v>
      </c>
      <c r="R260" s="36">
        <v>0</v>
      </c>
      <c r="S260" s="253">
        <v>0</v>
      </c>
      <c r="T260" s="254">
        <f t="shared" si="62"/>
        <v>0</v>
      </c>
      <c r="U260" s="259">
        <v>1932645000000</v>
      </c>
      <c r="V260" s="254">
        <f t="shared" si="66"/>
        <v>0</v>
      </c>
      <c r="W260" s="34">
        <v>1</v>
      </c>
      <c r="X260" s="33">
        <v>1</v>
      </c>
      <c r="Y260" s="33">
        <v>0.94</v>
      </c>
      <c r="Z260" s="33">
        <v>0.94</v>
      </c>
      <c r="AA260" s="33">
        <f t="shared" si="67"/>
        <v>0.88</v>
      </c>
      <c r="AB260" s="33">
        <f t="shared" si="68"/>
        <v>0.85</v>
      </c>
      <c r="AC260" s="33">
        <f t="shared" si="69"/>
        <v>0.75</v>
      </c>
      <c r="AD260" s="33">
        <f t="shared" si="70"/>
        <v>0.85</v>
      </c>
      <c r="AE260" s="33">
        <f t="shared" si="71"/>
        <v>0.75</v>
      </c>
      <c r="AF260" s="33">
        <f t="shared" si="72"/>
        <v>0.85</v>
      </c>
      <c r="AG260" s="33">
        <f t="shared" si="73"/>
        <v>0.7</v>
      </c>
      <c r="AH260" s="394">
        <f t="shared" si="74"/>
        <v>0</v>
      </c>
      <c r="AI260" s="400">
        <f t="shared" si="75"/>
        <v>0</v>
      </c>
      <c r="AJ260" s="257">
        <v>100</v>
      </c>
      <c r="AK260" s="153">
        <f t="shared" si="63"/>
        <v>0</v>
      </c>
      <c r="AM260" s="394">
        <f>IF(I260&gt;0,#REF!,0)</f>
        <v>0</v>
      </c>
      <c r="AN260" s="394">
        <f t="shared" si="64"/>
        <v>0</v>
      </c>
      <c r="AP260" s="394">
        <f t="shared" si="65"/>
        <v>0</v>
      </c>
    </row>
    <row r="261" spans="4:42" ht="21.75" thickBot="1" x14ac:dyDescent="0.6">
      <c r="D261" s="233" t="s">
        <v>573</v>
      </c>
      <c r="E261" s="578" t="s">
        <v>1293</v>
      </c>
      <c r="F261" s="393">
        <v>0</v>
      </c>
      <c r="G261" s="595"/>
      <c r="H261" s="595"/>
      <c r="I261" s="39">
        <v>0</v>
      </c>
      <c r="J261" s="36">
        <v>0</v>
      </c>
      <c r="K261" s="36">
        <v>0</v>
      </c>
      <c r="L261" s="36">
        <v>0</v>
      </c>
      <c r="M261" s="36">
        <v>0</v>
      </c>
      <c r="N261" s="36">
        <v>0</v>
      </c>
      <c r="O261" s="36">
        <v>0</v>
      </c>
      <c r="P261" s="36">
        <v>0</v>
      </c>
      <c r="Q261" s="36">
        <v>0</v>
      </c>
      <c r="R261" s="36">
        <v>0</v>
      </c>
      <c r="S261" s="253">
        <v>0</v>
      </c>
      <c r="T261" s="254">
        <f t="shared" si="62"/>
        <v>0</v>
      </c>
      <c r="U261" s="259">
        <v>0</v>
      </c>
      <c r="V261" s="254">
        <f t="shared" si="66"/>
        <v>0</v>
      </c>
      <c r="W261" s="34">
        <v>1</v>
      </c>
      <c r="X261" s="33">
        <v>1</v>
      </c>
      <c r="Y261" s="33">
        <v>0.94</v>
      </c>
      <c r="Z261" s="33">
        <v>0.94</v>
      </c>
      <c r="AA261" s="33">
        <f t="shared" si="67"/>
        <v>0.88</v>
      </c>
      <c r="AB261" s="33">
        <f t="shared" si="68"/>
        <v>0.85</v>
      </c>
      <c r="AC261" s="33">
        <f t="shared" si="69"/>
        <v>0.75</v>
      </c>
      <c r="AD261" s="33">
        <f t="shared" si="70"/>
        <v>0.85</v>
      </c>
      <c r="AE261" s="33">
        <f t="shared" si="71"/>
        <v>0.75</v>
      </c>
      <c r="AF261" s="33">
        <f t="shared" si="72"/>
        <v>0.85</v>
      </c>
      <c r="AG261" s="33">
        <f t="shared" si="73"/>
        <v>0.7</v>
      </c>
      <c r="AH261" s="394">
        <f t="shared" si="74"/>
        <v>0</v>
      </c>
      <c r="AI261" s="400">
        <f t="shared" si="75"/>
        <v>0</v>
      </c>
      <c r="AJ261" s="257">
        <v>100</v>
      </c>
      <c r="AK261" s="153">
        <f t="shared" si="63"/>
        <v>0</v>
      </c>
      <c r="AM261" s="394">
        <f>IF(I261&gt;0,#REF!,0)</f>
        <v>0</v>
      </c>
      <c r="AN261" s="394">
        <f t="shared" si="64"/>
        <v>0</v>
      </c>
      <c r="AP261" s="394">
        <f t="shared" si="65"/>
        <v>0</v>
      </c>
    </row>
    <row r="262" spans="4:42" ht="21.75" thickBot="1" x14ac:dyDescent="0.6">
      <c r="D262" s="233" t="s">
        <v>573</v>
      </c>
      <c r="E262" s="578" t="s">
        <v>1293</v>
      </c>
      <c r="F262" s="393">
        <v>0</v>
      </c>
      <c r="G262" s="595"/>
      <c r="H262" s="595"/>
      <c r="I262" s="39">
        <v>0</v>
      </c>
      <c r="J262" s="36">
        <v>0</v>
      </c>
      <c r="K262" s="36">
        <v>0</v>
      </c>
      <c r="L262" s="36">
        <v>0</v>
      </c>
      <c r="M262" s="36">
        <v>0</v>
      </c>
      <c r="N262" s="36">
        <v>0</v>
      </c>
      <c r="O262" s="36">
        <v>0</v>
      </c>
      <c r="P262" s="36">
        <v>0</v>
      </c>
      <c r="Q262" s="36">
        <v>0</v>
      </c>
      <c r="R262" s="36">
        <v>0</v>
      </c>
      <c r="S262" s="253">
        <v>0</v>
      </c>
      <c r="T262" s="254">
        <f t="shared" si="62"/>
        <v>0</v>
      </c>
      <c r="U262" s="259">
        <v>0</v>
      </c>
      <c r="V262" s="254">
        <f t="shared" si="66"/>
        <v>0</v>
      </c>
      <c r="W262" s="34">
        <v>1</v>
      </c>
      <c r="X262" s="33">
        <v>1</v>
      </c>
      <c r="Y262" s="33">
        <v>0.94</v>
      </c>
      <c r="Z262" s="33">
        <v>0.94</v>
      </c>
      <c r="AA262" s="33">
        <f t="shared" si="67"/>
        <v>0.88</v>
      </c>
      <c r="AB262" s="33">
        <f t="shared" si="68"/>
        <v>0.85</v>
      </c>
      <c r="AC262" s="33">
        <f t="shared" si="69"/>
        <v>0.75</v>
      </c>
      <c r="AD262" s="33">
        <f t="shared" si="70"/>
        <v>0.85</v>
      </c>
      <c r="AE262" s="33">
        <f t="shared" si="71"/>
        <v>0.75</v>
      </c>
      <c r="AF262" s="33">
        <f t="shared" si="72"/>
        <v>0.85</v>
      </c>
      <c r="AG262" s="33">
        <f t="shared" si="73"/>
        <v>0.7</v>
      </c>
      <c r="AH262" s="394">
        <f t="shared" si="74"/>
        <v>0</v>
      </c>
      <c r="AI262" s="400">
        <f t="shared" si="75"/>
        <v>0</v>
      </c>
      <c r="AJ262" s="257">
        <v>100</v>
      </c>
      <c r="AK262" s="153">
        <f t="shared" si="63"/>
        <v>0</v>
      </c>
      <c r="AM262" s="394">
        <f>IF(I262&gt;0,#REF!,0)</f>
        <v>0</v>
      </c>
      <c r="AN262" s="394">
        <f t="shared" si="64"/>
        <v>0</v>
      </c>
      <c r="AP262" s="394">
        <f t="shared" si="65"/>
        <v>0</v>
      </c>
    </row>
    <row r="263" spans="4:42" ht="21.75" thickBot="1" x14ac:dyDescent="0.6">
      <c r="D263" s="233" t="s">
        <v>573</v>
      </c>
      <c r="E263" s="578" t="s">
        <v>1295</v>
      </c>
      <c r="F263" s="393">
        <v>672418187216.57227</v>
      </c>
      <c r="G263" s="595"/>
      <c r="H263" s="595"/>
      <c r="I263" s="39">
        <v>0</v>
      </c>
      <c r="J263" s="36">
        <v>0</v>
      </c>
      <c r="K263" s="36">
        <v>0</v>
      </c>
      <c r="L263" s="36">
        <v>0</v>
      </c>
      <c r="M263" s="36">
        <v>0</v>
      </c>
      <c r="N263" s="36">
        <v>0</v>
      </c>
      <c r="O263" s="36">
        <v>0</v>
      </c>
      <c r="P263" s="36">
        <v>0</v>
      </c>
      <c r="Q263" s="36">
        <v>0</v>
      </c>
      <c r="R263" s="36">
        <v>0</v>
      </c>
      <c r="S263" s="253">
        <v>0</v>
      </c>
      <c r="T263" s="254">
        <f t="shared" si="62"/>
        <v>0</v>
      </c>
      <c r="U263" s="259">
        <v>0</v>
      </c>
      <c r="V263" s="254">
        <f t="shared" si="66"/>
        <v>672418187216.57227</v>
      </c>
      <c r="W263" s="34">
        <v>1</v>
      </c>
      <c r="X263" s="33">
        <v>1</v>
      </c>
      <c r="Y263" s="33">
        <v>0.94</v>
      </c>
      <c r="Z263" s="33">
        <v>0.94</v>
      </c>
      <c r="AA263" s="33">
        <f t="shared" si="67"/>
        <v>0.88</v>
      </c>
      <c r="AB263" s="33">
        <f t="shared" si="68"/>
        <v>0.85</v>
      </c>
      <c r="AC263" s="33">
        <f t="shared" si="69"/>
        <v>0.75</v>
      </c>
      <c r="AD263" s="33">
        <f t="shared" si="70"/>
        <v>0.85</v>
      </c>
      <c r="AE263" s="33">
        <f t="shared" si="71"/>
        <v>0.75</v>
      </c>
      <c r="AF263" s="33">
        <f t="shared" si="72"/>
        <v>0.85</v>
      </c>
      <c r="AG263" s="33">
        <f t="shared" si="73"/>
        <v>0.7</v>
      </c>
      <c r="AH263" s="394">
        <f t="shared" si="74"/>
        <v>0</v>
      </c>
      <c r="AI263" s="400">
        <f t="shared" si="75"/>
        <v>672418187216.57227</v>
      </c>
      <c r="AJ263" s="257">
        <v>100</v>
      </c>
      <c r="AK263" s="153">
        <f t="shared" si="63"/>
        <v>672418187216.57227</v>
      </c>
      <c r="AM263" s="394">
        <f>IF(I263&gt;0,#REF!,0)</f>
        <v>0</v>
      </c>
      <c r="AN263" s="394">
        <f t="shared" si="64"/>
        <v>0</v>
      </c>
      <c r="AP263" s="394">
        <f t="shared" si="65"/>
        <v>0</v>
      </c>
    </row>
    <row r="264" spans="4:42" ht="21.75" thickBot="1" x14ac:dyDescent="0.6">
      <c r="D264" s="233" t="s">
        <v>573</v>
      </c>
      <c r="E264" s="582" t="s">
        <v>1294</v>
      </c>
      <c r="F264" s="393">
        <v>116630083382.66026</v>
      </c>
      <c r="G264" s="595"/>
      <c r="H264" s="595"/>
      <c r="I264" s="39">
        <v>0</v>
      </c>
      <c r="J264" s="36">
        <v>0</v>
      </c>
      <c r="K264" s="36">
        <v>0</v>
      </c>
      <c r="L264" s="36">
        <v>0</v>
      </c>
      <c r="M264" s="36">
        <v>0</v>
      </c>
      <c r="N264" s="36">
        <v>0</v>
      </c>
      <c r="O264" s="36">
        <v>0</v>
      </c>
      <c r="P264" s="36">
        <v>0</v>
      </c>
      <c r="Q264" s="36">
        <v>0</v>
      </c>
      <c r="R264" s="36">
        <v>0</v>
      </c>
      <c r="S264" s="253">
        <v>0</v>
      </c>
      <c r="T264" s="254">
        <f t="shared" si="62"/>
        <v>0</v>
      </c>
      <c r="U264" s="259">
        <v>0</v>
      </c>
      <c r="V264" s="254">
        <f t="shared" si="66"/>
        <v>116630083382.66026</v>
      </c>
      <c r="W264" s="34">
        <v>1</v>
      </c>
      <c r="X264" s="33">
        <v>1</v>
      </c>
      <c r="Y264" s="33">
        <v>0.94</v>
      </c>
      <c r="Z264" s="33">
        <v>0.94</v>
      </c>
      <c r="AA264" s="33">
        <f t="shared" si="67"/>
        <v>0.88</v>
      </c>
      <c r="AB264" s="33">
        <f t="shared" si="68"/>
        <v>0.85</v>
      </c>
      <c r="AC264" s="33">
        <f t="shared" si="69"/>
        <v>0.75</v>
      </c>
      <c r="AD264" s="33">
        <f t="shared" si="70"/>
        <v>0.85</v>
      </c>
      <c r="AE264" s="33">
        <f t="shared" si="71"/>
        <v>0.75</v>
      </c>
      <c r="AF264" s="33">
        <f t="shared" si="72"/>
        <v>0.85</v>
      </c>
      <c r="AG264" s="33">
        <f t="shared" si="73"/>
        <v>0.7</v>
      </c>
      <c r="AH264" s="394">
        <f t="shared" si="74"/>
        <v>0</v>
      </c>
      <c r="AI264" s="400">
        <f t="shared" si="75"/>
        <v>116630083382.66026</v>
      </c>
      <c r="AJ264" s="257">
        <v>100</v>
      </c>
      <c r="AK264" s="153">
        <f t="shared" si="63"/>
        <v>116630083382.66025</v>
      </c>
      <c r="AM264" s="394">
        <f>IF(I264&gt;0,#REF!,0)</f>
        <v>0</v>
      </c>
      <c r="AN264" s="394">
        <f t="shared" si="64"/>
        <v>0</v>
      </c>
      <c r="AP264" s="394">
        <f t="shared" si="65"/>
        <v>0</v>
      </c>
    </row>
    <row r="265" spans="4:42" ht="21.75" thickBot="1" x14ac:dyDescent="0.6">
      <c r="D265" s="233" t="s">
        <v>573</v>
      </c>
      <c r="E265" s="582" t="s">
        <v>1294</v>
      </c>
      <c r="F265" s="403">
        <v>888473996798.59753</v>
      </c>
      <c r="G265" s="598"/>
      <c r="H265" s="598"/>
      <c r="I265" s="39">
        <v>0</v>
      </c>
      <c r="J265" s="36">
        <v>0</v>
      </c>
      <c r="K265" s="36">
        <v>0</v>
      </c>
      <c r="L265" s="36">
        <v>0</v>
      </c>
      <c r="M265" s="36">
        <v>0</v>
      </c>
      <c r="N265" s="36">
        <v>0</v>
      </c>
      <c r="O265" s="36">
        <v>0</v>
      </c>
      <c r="P265" s="36">
        <v>0</v>
      </c>
      <c r="Q265" s="36">
        <v>0</v>
      </c>
      <c r="R265" s="36">
        <v>0</v>
      </c>
      <c r="S265" s="253">
        <v>0</v>
      </c>
      <c r="T265" s="254">
        <f t="shared" si="62"/>
        <v>0</v>
      </c>
      <c r="U265" s="259">
        <v>0</v>
      </c>
      <c r="V265" s="254">
        <f t="shared" si="66"/>
        <v>888473996798.59753</v>
      </c>
      <c r="W265" s="34">
        <v>1</v>
      </c>
      <c r="X265" s="33">
        <v>1</v>
      </c>
      <c r="Y265" s="33">
        <v>0.94</v>
      </c>
      <c r="Z265" s="33">
        <v>0.94</v>
      </c>
      <c r="AA265" s="33">
        <f t="shared" si="67"/>
        <v>0.88</v>
      </c>
      <c r="AB265" s="33">
        <f t="shared" si="68"/>
        <v>0.85</v>
      </c>
      <c r="AC265" s="33">
        <f t="shared" si="69"/>
        <v>0.75</v>
      </c>
      <c r="AD265" s="33">
        <f t="shared" si="70"/>
        <v>0.85</v>
      </c>
      <c r="AE265" s="33">
        <f t="shared" si="71"/>
        <v>0.75</v>
      </c>
      <c r="AF265" s="33">
        <f t="shared" si="72"/>
        <v>0.85</v>
      </c>
      <c r="AG265" s="33">
        <f t="shared" si="73"/>
        <v>0.7</v>
      </c>
      <c r="AH265" s="394">
        <f t="shared" si="74"/>
        <v>0</v>
      </c>
      <c r="AI265" s="400">
        <f t="shared" si="75"/>
        <v>888473996798.59753</v>
      </c>
      <c r="AJ265" s="257">
        <v>100</v>
      </c>
      <c r="AK265" s="153">
        <f t="shared" si="63"/>
        <v>888473996798.59753</v>
      </c>
      <c r="AM265" s="394">
        <f>IF(I265&gt;0,#REF!,0)</f>
        <v>0</v>
      </c>
      <c r="AN265" s="394">
        <f t="shared" si="64"/>
        <v>0</v>
      </c>
      <c r="AP265" s="394">
        <f t="shared" si="65"/>
        <v>0</v>
      </c>
    </row>
    <row r="266" spans="4:42" ht="21.75" thickBot="1" x14ac:dyDescent="0.6">
      <c r="D266" s="233" t="s">
        <v>573</v>
      </c>
      <c r="E266" s="578" t="s">
        <v>2312</v>
      </c>
      <c r="F266" s="403">
        <v>1219172860750.5469</v>
      </c>
      <c r="G266" s="598"/>
      <c r="H266" s="598"/>
      <c r="I266" s="39">
        <v>4282742496.9999995</v>
      </c>
      <c r="J266" s="36">
        <v>0</v>
      </c>
      <c r="K266" s="36">
        <v>0</v>
      </c>
      <c r="L266" s="36">
        <v>0</v>
      </c>
      <c r="M266" s="36">
        <v>0</v>
      </c>
      <c r="N266" s="36">
        <v>0</v>
      </c>
      <c r="O266" s="36">
        <v>0</v>
      </c>
      <c r="P266" s="36">
        <v>0</v>
      </c>
      <c r="Q266" s="36">
        <v>0</v>
      </c>
      <c r="R266" s="36">
        <v>0</v>
      </c>
      <c r="S266" s="253">
        <v>1165725200000</v>
      </c>
      <c r="T266" s="254">
        <f t="shared" si="62"/>
        <v>1170007942497</v>
      </c>
      <c r="U266" s="259">
        <v>0</v>
      </c>
      <c r="V266" s="254">
        <f t="shared" si="66"/>
        <v>1170007942497</v>
      </c>
      <c r="W266" s="34">
        <v>1</v>
      </c>
      <c r="X266" s="33">
        <v>1</v>
      </c>
      <c r="Y266" s="33">
        <v>0.94</v>
      </c>
      <c r="Z266" s="33">
        <v>0.94</v>
      </c>
      <c r="AA266" s="33">
        <f t="shared" si="67"/>
        <v>0.88</v>
      </c>
      <c r="AB266" s="33">
        <f t="shared" si="68"/>
        <v>0.85</v>
      </c>
      <c r="AC266" s="33">
        <f t="shared" si="69"/>
        <v>0.75</v>
      </c>
      <c r="AD266" s="33">
        <f t="shared" si="70"/>
        <v>0.85</v>
      </c>
      <c r="AE266" s="33">
        <f t="shared" si="71"/>
        <v>0.75</v>
      </c>
      <c r="AF266" s="33">
        <f t="shared" si="72"/>
        <v>0.85</v>
      </c>
      <c r="AG266" s="33">
        <f t="shared" si="73"/>
        <v>0.7</v>
      </c>
      <c r="AH266" s="394">
        <f t="shared" si="74"/>
        <v>820290382497</v>
      </c>
      <c r="AI266" s="400">
        <f t="shared" si="75"/>
        <v>398882478253.54688</v>
      </c>
      <c r="AJ266" s="257">
        <v>100</v>
      </c>
      <c r="AK266" s="153">
        <f t="shared" si="63"/>
        <v>398882478253.54688</v>
      </c>
      <c r="AM266" s="394" t="e">
        <f>IF(I266&gt;0,#REF!,0)</f>
        <v>#REF!</v>
      </c>
      <c r="AN266" s="394">
        <f t="shared" si="64"/>
        <v>4282742496.9999995</v>
      </c>
      <c r="AP266" s="394">
        <f t="shared" si="65"/>
        <v>0</v>
      </c>
    </row>
    <row r="267" spans="4:42" ht="21.75" thickBot="1" x14ac:dyDescent="0.6">
      <c r="D267" s="233" t="s">
        <v>573</v>
      </c>
      <c r="E267" s="578" t="s">
        <v>2313</v>
      </c>
      <c r="F267" s="403">
        <v>19284921000</v>
      </c>
      <c r="G267" s="598"/>
      <c r="H267" s="598"/>
      <c r="I267" s="39">
        <v>0</v>
      </c>
      <c r="J267" s="36">
        <v>0</v>
      </c>
      <c r="K267" s="36">
        <v>0</v>
      </c>
      <c r="L267" s="36">
        <v>0</v>
      </c>
      <c r="M267" s="36">
        <v>0</v>
      </c>
      <c r="N267" s="36">
        <v>0</v>
      </c>
      <c r="O267" s="36">
        <v>0</v>
      </c>
      <c r="P267" s="36">
        <v>0</v>
      </c>
      <c r="Q267" s="36">
        <v>0</v>
      </c>
      <c r="R267" s="36">
        <v>0</v>
      </c>
      <c r="S267" s="253">
        <v>0</v>
      </c>
      <c r="T267" s="254">
        <f t="shared" si="62"/>
        <v>0</v>
      </c>
      <c r="U267" s="259">
        <v>600000000000</v>
      </c>
      <c r="V267" s="254">
        <f t="shared" si="66"/>
        <v>19284921000</v>
      </c>
      <c r="W267" s="34">
        <v>1</v>
      </c>
      <c r="X267" s="33">
        <v>1</v>
      </c>
      <c r="Y267" s="33">
        <v>0.94</v>
      </c>
      <c r="Z267" s="33">
        <v>0.94</v>
      </c>
      <c r="AA267" s="33">
        <f t="shared" si="67"/>
        <v>0.88</v>
      </c>
      <c r="AB267" s="33">
        <f t="shared" si="68"/>
        <v>0.85</v>
      </c>
      <c r="AC267" s="33">
        <f t="shared" si="69"/>
        <v>0.75</v>
      </c>
      <c r="AD267" s="33">
        <f t="shared" si="70"/>
        <v>0.85</v>
      </c>
      <c r="AE267" s="33">
        <f t="shared" si="71"/>
        <v>0.75</v>
      </c>
      <c r="AF267" s="33">
        <f t="shared" si="72"/>
        <v>0.85</v>
      </c>
      <c r="AG267" s="33">
        <f t="shared" si="73"/>
        <v>0.7</v>
      </c>
      <c r="AH267" s="394">
        <f t="shared" si="74"/>
        <v>0</v>
      </c>
      <c r="AI267" s="400">
        <f t="shared" si="75"/>
        <v>19284921000</v>
      </c>
      <c r="AJ267" s="257">
        <v>100</v>
      </c>
      <c r="AK267" s="153">
        <f t="shared" si="63"/>
        <v>19284921000</v>
      </c>
      <c r="AM267" s="394">
        <f>IF(I267&gt;0,#REF!,0)</f>
        <v>0</v>
      </c>
      <c r="AN267" s="394">
        <f t="shared" si="64"/>
        <v>0</v>
      </c>
      <c r="AP267" s="394">
        <f t="shared" si="65"/>
        <v>0</v>
      </c>
    </row>
    <row r="268" spans="4:42" ht="21.75" thickBot="1" x14ac:dyDescent="0.6">
      <c r="D268" s="233" t="s">
        <v>573</v>
      </c>
      <c r="E268" s="578" t="s">
        <v>2313</v>
      </c>
      <c r="F268" s="403">
        <v>8430707918.2324543</v>
      </c>
      <c r="G268" s="598"/>
      <c r="H268" s="598"/>
      <c r="I268" s="39">
        <v>0</v>
      </c>
      <c r="J268" s="36">
        <v>0</v>
      </c>
      <c r="K268" s="36">
        <v>0</v>
      </c>
      <c r="L268" s="36">
        <v>0</v>
      </c>
      <c r="M268" s="36">
        <v>0</v>
      </c>
      <c r="N268" s="36">
        <v>0</v>
      </c>
      <c r="O268" s="36">
        <v>0</v>
      </c>
      <c r="P268" s="36">
        <v>0</v>
      </c>
      <c r="Q268" s="36">
        <v>0</v>
      </c>
      <c r="R268" s="36">
        <v>0</v>
      </c>
      <c r="S268" s="253">
        <v>0</v>
      </c>
      <c r="T268" s="254">
        <f t="shared" ref="T268:T331" si="76">SUM(I268:S268)</f>
        <v>0</v>
      </c>
      <c r="U268" s="259">
        <v>67905899999.999992</v>
      </c>
      <c r="V268" s="254">
        <f t="shared" si="66"/>
        <v>8430707918.2324543</v>
      </c>
      <c r="W268" s="34">
        <v>1</v>
      </c>
      <c r="X268" s="33">
        <v>1</v>
      </c>
      <c r="Y268" s="33">
        <v>0.94</v>
      </c>
      <c r="Z268" s="33">
        <v>0.94</v>
      </c>
      <c r="AA268" s="33">
        <f t="shared" si="67"/>
        <v>0.88</v>
      </c>
      <c r="AB268" s="33">
        <f t="shared" si="68"/>
        <v>0.85</v>
      </c>
      <c r="AC268" s="33">
        <f t="shared" si="69"/>
        <v>0.75</v>
      </c>
      <c r="AD268" s="33">
        <f t="shared" si="70"/>
        <v>0.85</v>
      </c>
      <c r="AE268" s="33">
        <f t="shared" si="71"/>
        <v>0.75</v>
      </c>
      <c r="AF268" s="33">
        <f t="shared" si="72"/>
        <v>0.85</v>
      </c>
      <c r="AG268" s="33">
        <f t="shared" si="73"/>
        <v>0.7</v>
      </c>
      <c r="AH268" s="394">
        <f t="shared" si="74"/>
        <v>0</v>
      </c>
      <c r="AI268" s="400">
        <f t="shared" si="75"/>
        <v>8430707918.2324543</v>
      </c>
      <c r="AJ268" s="257">
        <v>100</v>
      </c>
      <c r="AK268" s="153">
        <f t="shared" ref="AK268:AK331" si="77">(AI268*AJ268)/100</f>
        <v>8430707918.2324553</v>
      </c>
      <c r="AM268" s="394">
        <f>IF(I268&gt;0,#REF!,0)</f>
        <v>0</v>
      </c>
      <c r="AN268" s="394">
        <f t="shared" ref="AN268:AN331" si="78">I268</f>
        <v>0</v>
      </c>
      <c r="AP268" s="394">
        <f t="shared" ref="AP268:AP331" si="79">IF(AI268&gt;V268,AI268-V268,0)</f>
        <v>0</v>
      </c>
    </row>
    <row r="269" spans="4:42" ht="21.75" thickBot="1" x14ac:dyDescent="0.6">
      <c r="D269" s="233" t="s">
        <v>573</v>
      </c>
      <c r="E269" s="578" t="s">
        <v>2313</v>
      </c>
      <c r="F269" s="403">
        <v>335076559488</v>
      </c>
      <c r="G269" s="598"/>
      <c r="H269" s="598"/>
      <c r="I269" s="39">
        <v>0</v>
      </c>
      <c r="J269" s="36">
        <v>0</v>
      </c>
      <c r="K269" s="36">
        <v>0</v>
      </c>
      <c r="L269" s="36">
        <v>0</v>
      </c>
      <c r="M269" s="36">
        <v>0</v>
      </c>
      <c r="N269" s="36">
        <v>0</v>
      </c>
      <c r="O269" s="36">
        <v>0</v>
      </c>
      <c r="P269" s="36">
        <v>0</v>
      </c>
      <c r="Q269" s="36">
        <v>0</v>
      </c>
      <c r="R269" s="36">
        <v>0</v>
      </c>
      <c r="S269" s="253">
        <v>0</v>
      </c>
      <c r="T269" s="254">
        <f t="shared" si="76"/>
        <v>0</v>
      </c>
      <c r="U269" s="259">
        <v>4104458128</v>
      </c>
      <c r="V269" s="254">
        <f t="shared" si="66"/>
        <v>335076559488</v>
      </c>
      <c r="W269" s="34">
        <v>1</v>
      </c>
      <c r="X269" s="33">
        <v>1</v>
      </c>
      <c r="Y269" s="33">
        <v>0.94</v>
      </c>
      <c r="Z269" s="33">
        <v>0.94</v>
      </c>
      <c r="AA269" s="33">
        <f t="shared" si="67"/>
        <v>0.88</v>
      </c>
      <c r="AB269" s="33">
        <f t="shared" si="68"/>
        <v>0.85</v>
      </c>
      <c r="AC269" s="33">
        <f t="shared" si="69"/>
        <v>0.75</v>
      </c>
      <c r="AD269" s="33">
        <f t="shared" si="70"/>
        <v>0.85</v>
      </c>
      <c r="AE269" s="33">
        <f t="shared" si="71"/>
        <v>0.75</v>
      </c>
      <c r="AF269" s="33">
        <f t="shared" si="72"/>
        <v>0.85</v>
      </c>
      <c r="AG269" s="33">
        <f t="shared" si="73"/>
        <v>0.7</v>
      </c>
      <c r="AH269" s="394">
        <f t="shared" si="74"/>
        <v>0</v>
      </c>
      <c r="AI269" s="400">
        <f t="shared" si="75"/>
        <v>335076559488</v>
      </c>
      <c r="AJ269" s="257">
        <v>100</v>
      </c>
      <c r="AK269" s="153">
        <f t="shared" si="77"/>
        <v>335076559488</v>
      </c>
      <c r="AM269" s="394">
        <f>IF(I269&gt;0,#REF!,0)</f>
        <v>0</v>
      </c>
      <c r="AN269" s="394">
        <f t="shared" si="78"/>
        <v>0</v>
      </c>
      <c r="AP269" s="394">
        <f t="shared" si="79"/>
        <v>0</v>
      </c>
    </row>
    <row r="270" spans="4:42" ht="21.75" thickBot="1" x14ac:dyDescent="0.6">
      <c r="D270" s="233" t="s">
        <v>573</v>
      </c>
      <c r="E270" s="578" t="s">
        <v>2314</v>
      </c>
      <c r="F270" s="403">
        <v>961086931.20000005</v>
      </c>
      <c r="G270" s="598"/>
      <c r="H270" s="598"/>
      <c r="I270" s="39">
        <v>0</v>
      </c>
      <c r="J270" s="36">
        <v>0</v>
      </c>
      <c r="K270" s="36">
        <v>0</v>
      </c>
      <c r="L270" s="36">
        <v>0</v>
      </c>
      <c r="M270" s="36">
        <v>0</v>
      </c>
      <c r="N270" s="36">
        <v>0</v>
      </c>
      <c r="O270" s="36">
        <v>0</v>
      </c>
      <c r="P270" s="36">
        <v>0</v>
      </c>
      <c r="Q270" s="36">
        <v>0</v>
      </c>
      <c r="R270" s="36">
        <v>0</v>
      </c>
      <c r="S270" s="253">
        <v>0</v>
      </c>
      <c r="T270" s="254">
        <f t="shared" si="76"/>
        <v>0</v>
      </c>
      <c r="U270" s="259">
        <v>167590439856</v>
      </c>
      <c r="V270" s="254">
        <f t="shared" si="66"/>
        <v>961086931.20000005</v>
      </c>
      <c r="W270" s="34">
        <v>1</v>
      </c>
      <c r="X270" s="33">
        <v>1</v>
      </c>
      <c r="Y270" s="33">
        <v>0.94</v>
      </c>
      <c r="Z270" s="33">
        <v>0.94</v>
      </c>
      <c r="AA270" s="33">
        <f t="shared" si="67"/>
        <v>0.88</v>
      </c>
      <c r="AB270" s="33">
        <f t="shared" si="68"/>
        <v>0.85</v>
      </c>
      <c r="AC270" s="33">
        <f t="shared" si="69"/>
        <v>0.75</v>
      </c>
      <c r="AD270" s="33">
        <f t="shared" si="70"/>
        <v>0.85</v>
      </c>
      <c r="AE270" s="33">
        <f t="shared" si="71"/>
        <v>0.75</v>
      </c>
      <c r="AF270" s="33">
        <f t="shared" si="72"/>
        <v>0.85</v>
      </c>
      <c r="AG270" s="33">
        <f t="shared" si="73"/>
        <v>0.7</v>
      </c>
      <c r="AH270" s="394">
        <f t="shared" si="74"/>
        <v>0</v>
      </c>
      <c r="AI270" s="400">
        <f t="shared" si="75"/>
        <v>961086931.20000005</v>
      </c>
      <c r="AJ270" s="257">
        <v>100</v>
      </c>
      <c r="AK270" s="153">
        <f t="shared" si="77"/>
        <v>961086931.20000005</v>
      </c>
      <c r="AM270" s="394">
        <f>IF(I270&gt;0,#REF!,0)</f>
        <v>0</v>
      </c>
      <c r="AN270" s="394">
        <f t="shared" si="78"/>
        <v>0</v>
      </c>
      <c r="AP270" s="394">
        <f t="shared" si="79"/>
        <v>0</v>
      </c>
    </row>
    <row r="271" spans="4:42" ht="21.75" thickBot="1" x14ac:dyDescent="0.6">
      <c r="D271" s="233" t="s">
        <v>573</v>
      </c>
      <c r="E271" s="578" t="s">
        <v>2315</v>
      </c>
      <c r="F271" s="403">
        <v>216367199.99999997</v>
      </c>
      <c r="G271" s="598"/>
      <c r="H271" s="598"/>
      <c r="I271" s="39">
        <v>0</v>
      </c>
      <c r="J271" s="36">
        <v>0</v>
      </c>
      <c r="K271" s="36">
        <v>0</v>
      </c>
      <c r="L271" s="36">
        <v>0</v>
      </c>
      <c r="M271" s="36">
        <v>0</v>
      </c>
      <c r="N271" s="36">
        <v>0</v>
      </c>
      <c r="O271" s="36">
        <v>0</v>
      </c>
      <c r="P271" s="36">
        <v>0</v>
      </c>
      <c r="Q271" s="36">
        <v>0</v>
      </c>
      <c r="R271" s="36">
        <v>0</v>
      </c>
      <c r="S271" s="253">
        <v>0</v>
      </c>
      <c r="T271" s="254">
        <f t="shared" si="76"/>
        <v>0</v>
      </c>
      <c r="U271" s="259">
        <v>0</v>
      </c>
      <c r="V271" s="254">
        <f t="shared" si="66"/>
        <v>216367199.99999997</v>
      </c>
      <c r="W271" s="34">
        <v>1</v>
      </c>
      <c r="X271" s="33">
        <v>1</v>
      </c>
      <c r="Y271" s="33">
        <v>0.94</v>
      </c>
      <c r="Z271" s="33">
        <v>0.94</v>
      </c>
      <c r="AA271" s="33">
        <f t="shared" si="67"/>
        <v>0.88</v>
      </c>
      <c r="AB271" s="33">
        <f t="shared" si="68"/>
        <v>0.85</v>
      </c>
      <c r="AC271" s="33">
        <f t="shared" si="69"/>
        <v>0.75</v>
      </c>
      <c r="AD271" s="33">
        <f t="shared" si="70"/>
        <v>0.85</v>
      </c>
      <c r="AE271" s="33">
        <f t="shared" si="71"/>
        <v>0.75</v>
      </c>
      <c r="AF271" s="33">
        <f t="shared" si="72"/>
        <v>0.85</v>
      </c>
      <c r="AG271" s="33">
        <f t="shared" si="73"/>
        <v>0.7</v>
      </c>
      <c r="AH271" s="394">
        <f t="shared" si="74"/>
        <v>0</v>
      </c>
      <c r="AI271" s="400">
        <f t="shared" si="75"/>
        <v>216367199.99999997</v>
      </c>
      <c r="AJ271" s="257">
        <v>100</v>
      </c>
      <c r="AK271" s="153">
        <f t="shared" si="77"/>
        <v>216367199.99999997</v>
      </c>
      <c r="AM271" s="394">
        <f>IF(I271&gt;0,#REF!,0)</f>
        <v>0</v>
      </c>
      <c r="AN271" s="394">
        <f t="shared" si="78"/>
        <v>0</v>
      </c>
      <c r="AP271" s="394">
        <f t="shared" si="79"/>
        <v>0</v>
      </c>
    </row>
    <row r="272" spans="4:42" ht="21.75" thickBot="1" x14ac:dyDescent="0.6">
      <c r="D272" s="233" t="s">
        <v>573</v>
      </c>
      <c r="E272" s="578" t="s">
        <v>2315</v>
      </c>
      <c r="F272" s="403">
        <v>651861267.20000005</v>
      </c>
      <c r="G272" s="598"/>
      <c r="H272" s="598"/>
      <c r="I272" s="39">
        <v>0</v>
      </c>
      <c r="J272" s="36">
        <v>0</v>
      </c>
      <c r="K272" s="36">
        <v>0</v>
      </c>
      <c r="L272" s="36">
        <v>0</v>
      </c>
      <c r="M272" s="36">
        <v>0</v>
      </c>
      <c r="N272" s="36">
        <v>0</v>
      </c>
      <c r="O272" s="36">
        <v>0</v>
      </c>
      <c r="P272" s="36">
        <v>0</v>
      </c>
      <c r="Q272" s="36">
        <v>0</v>
      </c>
      <c r="R272" s="36">
        <v>0</v>
      </c>
      <c r="S272" s="253">
        <v>0</v>
      </c>
      <c r="T272" s="254">
        <f t="shared" si="76"/>
        <v>0</v>
      </c>
      <c r="U272" s="259">
        <v>0</v>
      </c>
      <c r="V272" s="254">
        <f t="shared" si="66"/>
        <v>651861267.20000005</v>
      </c>
      <c r="W272" s="34">
        <v>1</v>
      </c>
      <c r="X272" s="33">
        <v>1</v>
      </c>
      <c r="Y272" s="33">
        <v>0.94</v>
      </c>
      <c r="Z272" s="33">
        <v>0.94</v>
      </c>
      <c r="AA272" s="33">
        <f t="shared" si="67"/>
        <v>0.88</v>
      </c>
      <c r="AB272" s="33">
        <f t="shared" si="68"/>
        <v>0.85</v>
      </c>
      <c r="AC272" s="33">
        <f t="shared" si="69"/>
        <v>0.75</v>
      </c>
      <c r="AD272" s="33">
        <f t="shared" si="70"/>
        <v>0.85</v>
      </c>
      <c r="AE272" s="33">
        <f t="shared" si="71"/>
        <v>0.75</v>
      </c>
      <c r="AF272" s="33">
        <f t="shared" si="72"/>
        <v>0.85</v>
      </c>
      <c r="AG272" s="33">
        <f t="shared" si="73"/>
        <v>0.7</v>
      </c>
      <c r="AH272" s="394">
        <f t="shared" si="74"/>
        <v>0</v>
      </c>
      <c r="AI272" s="400">
        <f t="shared" si="75"/>
        <v>651861267.20000005</v>
      </c>
      <c r="AJ272" s="257">
        <v>100</v>
      </c>
      <c r="AK272" s="153">
        <f t="shared" si="77"/>
        <v>651861267.20000005</v>
      </c>
      <c r="AM272" s="394">
        <f>IF(I272&gt;0,#REF!,0)</f>
        <v>0</v>
      </c>
      <c r="AN272" s="394">
        <f t="shared" si="78"/>
        <v>0</v>
      </c>
      <c r="AP272" s="394">
        <f t="shared" si="79"/>
        <v>0</v>
      </c>
    </row>
    <row r="273" spans="4:42" ht="21.75" thickBot="1" x14ac:dyDescent="0.6">
      <c r="D273" s="233" t="s">
        <v>573</v>
      </c>
      <c r="E273" s="578" t="s">
        <v>2315</v>
      </c>
      <c r="F273" s="403">
        <v>5762159999.999999</v>
      </c>
      <c r="G273" s="598"/>
      <c r="H273" s="598"/>
      <c r="I273" s="39">
        <v>0</v>
      </c>
      <c r="J273" s="36">
        <v>0</v>
      </c>
      <c r="K273" s="36">
        <v>0</v>
      </c>
      <c r="L273" s="36">
        <v>0</v>
      </c>
      <c r="M273" s="36">
        <v>0</v>
      </c>
      <c r="N273" s="36">
        <v>0</v>
      </c>
      <c r="O273" s="36">
        <v>0</v>
      </c>
      <c r="P273" s="36">
        <v>0</v>
      </c>
      <c r="Q273" s="36">
        <v>0</v>
      </c>
      <c r="R273" s="36">
        <v>0</v>
      </c>
      <c r="S273" s="253">
        <v>0</v>
      </c>
      <c r="T273" s="254">
        <f t="shared" si="76"/>
        <v>0</v>
      </c>
      <c r="U273" s="259">
        <v>334959072</v>
      </c>
      <c r="V273" s="254">
        <f t="shared" si="66"/>
        <v>5762159999.999999</v>
      </c>
      <c r="W273" s="34">
        <v>1</v>
      </c>
      <c r="X273" s="33">
        <v>1</v>
      </c>
      <c r="Y273" s="33">
        <v>0.94</v>
      </c>
      <c r="Z273" s="33">
        <v>0.94</v>
      </c>
      <c r="AA273" s="33">
        <f t="shared" si="67"/>
        <v>0.88</v>
      </c>
      <c r="AB273" s="33">
        <f t="shared" si="68"/>
        <v>0.85</v>
      </c>
      <c r="AC273" s="33">
        <f t="shared" si="69"/>
        <v>0.75</v>
      </c>
      <c r="AD273" s="33">
        <f t="shared" si="70"/>
        <v>0.85</v>
      </c>
      <c r="AE273" s="33">
        <f t="shared" si="71"/>
        <v>0.75</v>
      </c>
      <c r="AF273" s="33">
        <f t="shared" si="72"/>
        <v>0.85</v>
      </c>
      <c r="AG273" s="33">
        <f t="shared" si="73"/>
        <v>0.7</v>
      </c>
      <c r="AH273" s="394">
        <f t="shared" si="74"/>
        <v>0</v>
      </c>
      <c r="AI273" s="400">
        <f t="shared" si="75"/>
        <v>5762159999.999999</v>
      </c>
      <c r="AJ273" s="257">
        <v>100</v>
      </c>
      <c r="AK273" s="153">
        <f t="shared" si="77"/>
        <v>5762159999.999999</v>
      </c>
      <c r="AM273" s="394">
        <f>IF(I273&gt;0,#REF!,0)</f>
        <v>0</v>
      </c>
      <c r="AN273" s="394">
        <f t="shared" si="78"/>
        <v>0</v>
      </c>
      <c r="AP273" s="394">
        <f t="shared" si="79"/>
        <v>0</v>
      </c>
    </row>
    <row r="274" spans="4:42" ht="21.75" thickBot="1" x14ac:dyDescent="0.6">
      <c r="D274" s="233" t="s">
        <v>573</v>
      </c>
      <c r="E274" s="578" t="s">
        <v>2316</v>
      </c>
      <c r="F274" s="393">
        <v>251856000</v>
      </c>
      <c r="G274" s="595"/>
      <c r="H274" s="595"/>
      <c r="I274" s="39">
        <v>0</v>
      </c>
      <c r="J274" s="36">
        <v>0</v>
      </c>
      <c r="K274" s="36">
        <v>0</v>
      </c>
      <c r="L274" s="36">
        <v>0</v>
      </c>
      <c r="M274" s="36">
        <v>0</v>
      </c>
      <c r="N274" s="36">
        <v>0</v>
      </c>
      <c r="O274" s="36">
        <v>0</v>
      </c>
      <c r="P274" s="36">
        <v>0</v>
      </c>
      <c r="Q274" s="36">
        <v>0</v>
      </c>
      <c r="R274" s="36">
        <v>0</v>
      </c>
      <c r="S274" s="253">
        <v>0</v>
      </c>
      <c r="T274" s="254">
        <f t="shared" si="76"/>
        <v>0</v>
      </c>
      <c r="U274" s="259">
        <v>2869000000</v>
      </c>
      <c r="V274" s="254">
        <f t="shared" ref="V274:V337" si="80">IF((OR(T274&gt;F274,T274=0)),F274,T274)</f>
        <v>251856000</v>
      </c>
      <c r="W274" s="34">
        <v>1</v>
      </c>
      <c r="X274" s="33">
        <v>1</v>
      </c>
      <c r="Y274" s="33">
        <v>0.94</v>
      </c>
      <c r="Z274" s="33">
        <v>0.94</v>
      </c>
      <c r="AA274" s="33">
        <f t="shared" ref="AA274:AA337" si="81">1-0.12</f>
        <v>0.88</v>
      </c>
      <c r="AB274" s="33">
        <f t="shared" ref="AB274:AB337" si="82">1-0.15</f>
        <v>0.85</v>
      </c>
      <c r="AC274" s="33">
        <f t="shared" ref="AC274:AC337" si="83">1-0.25</f>
        <v>0.75</v>
      </c>
      <c r="AD274" s="33">
        <f t="shared" ref="AD274:AD337" si="84">1-0.15</f>
        <v>0.85</v>
      </c>
      <c r="AE274" s="33">
        <f t="shared" ref="AE274:AE337" si="85">1-0.25</f>
        <v>0.75</v>
      </c>
      <c r="AF274" s="33">
        <f t="shared" ref="AF274:AF337" si="86">1-0.15</f>
        <v>0.85</v>
      </c>
      <c r="AG274" s="33">
        <f t="shared" ref="AG274:AG337" si="87">1-0.3</f>
        <v>0.7</v>
      </c>
      <c r="AH274" s="394">
        <f t="shared" ref="AH274:AH337" si="88">(I274*W274)+(J274*X274)+(K274*Y274)+(L274*Z274)+(M274*AA274)+(N274*AB274)+(O274*AC274)+(P274*AD274)+(Q274*AE274)+(R274*AF274)+(S274*AG274)</f>
        <v>0</v>
      </c>
      <c r="AI274" s="400">
        <f t="shared" ref="AI274:AI337" si="89">IF(F274&gt;AH274,F274-AH274,0)</f>
        <v>251856000</v>
      </c>
      <c r="AJ274" s="257">
        <v>100</v>
      </c>
      <c r="AK274" s="153">
        <f t="shared" si="77"/>
        <v>251856000</v>
      </c>
      <c r="AM274" s="394">
        <f>IF(I274&gt;0,#REF!,0)</f>
        <v>0</v>
      </c>
      <c r="AN274" s="394">
        <f t="shared" si="78"/>
        <v>0</v>
      </c>
      <c r="AP274" s="394">
        <f t="shared" si="79"/>
        <v>0</v>
      </c>
    </row>
    <row r="275" spans="4:42" ht="21.75" thickBot="1" x14ac:dyDescent="0.6">
      <c r="D275" s="233" t="s">
        <v>573</v>
      </c>
      <c r="E275" s="578" t="s">
        <v>2317</v>
      </c>
      <c r="F275" s="393">
        <v>30896988.742162909</v>
      </c>
      <c r="G275" s="595"/>
      <c r="H275" s="595"/>
      <c r="I275" s="39">
        <v>0</v>
      </c>
      <c r="J275" s="36">
        <v>0</v>
      </c>
      <c r="K275" s="36">
        <v>0</v>
      </c>
      <c r="L275" s="36">
        <v>0</v>
      </c>
      <c r="M275" s="36">
        <v>0</v>
      </c>
      <c r="N275" s="36">
        <v>0</v>
      </c>
      <c r="O275" s="36">
        <v>0</v>
      </c>
      <c r="P275" s="36">
        <v>0</v>
      </c>
      <c r="Q275" s="36">
        <v>0</v>
      </c>
      <c r="R275" s="36">
        <v>0</v>
      </c>
      <c r="S275" s="253">
        <v>0</v>
      </c>
      <c r="T275" s="254">
        <f t="shared" si="76"/>
        <v>0</v>
      </c>
      <c r="U275" s="259">
        <v>0</v>
      </c>
      <c r="V275" s="254">
        <f t="shared" si="80"/>
        <v>30896988.742162909</v>
      </c>
      <c r="W275" s="34">
        <v>1</v>
      </c>
      <c r="X275" s="33">
        <v>1</v>
      </c>
      <c r="Y275" s="33">
        <v>0.94</v>
      </c>
      <c r="Z275" s="33">
        <v>0.94</v>
      </c>
      <c r="AA275" s="33">
        <f t="shared" si="81"/>
        <v>0.88</v>
      </c>
      <c r="AB275" s="33">
        <f t="shared" si="82"/>
        <v>0.85</v>
      </c>
      <c r="AC275" s="33">
        <f t="shared" si="83"/>
        <v>0.75</v>
      </c>
      <c r="AD275" s="33">
        <f t="shared" si="84"/>
        <v>0.85</v>
      </c>
      <c r="AE275" s="33">
        <f t="shared" si="85"/>
        <v>0.75</v>
      </c>
      <c r="AF275" s="33">
        <f t="shared" si="86"/>
        <v>0.85</v>
      </c>
      <c r="AG275" s="33">
        <f t="shared" si="87"/>
        <v>0.7</v>
      </c>
      <c r="AH275" s="394">
        <f t="shared" si="88"/>
        <v>0</v>
      </c>
      <c r="AI275" s="400">
        <f t="shared" si="89"/>
        <v>30896988.742162909</v>
      </c>
      <c r="AJ275" s="257">
        <v>100</v>
      </c>
      <c r="AK275" s="153">
        <f t="shared" si="77"/>
        <v>30896988.742162909</v>
      </c>
      <c r="AM275" s="394">
        <f>IF(I275&gt;0,#REF!,0)</f>
        <v>0</v>
      </c>
      <c r="AN275" s="394">
        <f t="shared" si="78"/>
        <v>0</v>
      </c>
      <c r="AP275" s="394">
        <f t="shared" si="79"/>
        <v>0</v>
      </c>
    </row>
    <row r="276" spans="4:42" ht="21.75" thickBot="1" x14ac:dyDescent="0.6">
      <c r="D276" s="233" t="s">
        <v>573</v>
      </c>
      <c r="E276" s="578" t="s">
        <v>1301</v>
      </c>
      <c r="F276" s="393">
        <v>14882400000</v>
      </c>
      <c r="G276" s="595"/>
      <c r="H276" s="595"/>
      <c r="I276" s="39">
        <v>0</v>
      </c>
      <c r="J276" s="36">
        <v>0</v>
      </c>
      <c r="K276" s="36">
        <v>0</v>
      </c>
      <c r="L276" s="36">
        <v>0</v>
      </c>
      <c r="M276" s="36">
        <v>0</v>
      </c>
      <c r="N276" s="36">
        <v>0</v>
      </c>
      <c r="O276" s="36">
        <v>0</v>
      </c>
      <c r="P276" s="36">
        <v>0</v>
      </c>
      <c r="Q276" s="36">
        <v>0</v>
      </c>
      <c r="R276" s="36">
        <v>0</v>
      </c>
      <c r="S276" s="253">
        <v>0</v>
      </c>
      <c r="T276" s="254">
        <f t="shared" si="76"/>
        <v>0</v>
      </c>
      <c r="U276" s="259">
        <v>1529278440</v>
      </c>
      <c r="V276" s="254">
        <f t="shared" si="80"/>
        <v>14882400000</v>
      </c>
      <c r="W276" s="34">
        <v>1</v>
      </c>
      <c r="X276" s="33">
        <v>1</v>
      </c>
      <c r="Y276" s="33">
        <v>0.94</v>
      </c>
      <c r="Z276" s="33">
        <v>0.94</v>
      </c>
      <c r="AA276" s="33">
        <f t="shared" si="81"/>
        <v>0.88</v>
      </c>
      <c r="AB276" s="33">
        <f t="shared" si="82"/>
        <v>0.85</v>
      </c>
      <c r="AC276" s="33">
        <f t="shared" si="83"/>
        <v>0.75</v>
      </c>
      <c r="AD276" s="33">
        <f t="shared" si="84"/>
        <v>0.85</v>
      </c>
      <c r="AE276" s="33">
        <f t="shared" si="85"/>
        <v>0.75</v>
      </c>
      <c r="AF276" s="33">
        <f t="shared" si="86"/>
        <v>0.85</v>
      </c>
      <c r="AG276" s="33">
        <f t="shared" si="87"/>
        <v>0.7</v>
      </c>
      <c r="AH276" s="394">
        <f t="shared" si="88"/>
        <v>0</v>
      </c>
      <c r="AI276" s="400">
        <f t="shared" si="89"/>
        <v>14882400000</v>
      </c>
      <c r="AJ276" s="257">
        <v>100</v>
      </c>
      <c r="AK276" s="153">
        <f t="shared" si="77"/>
        <v>14882400000</v>
      </c>
      <c r="AM276" s="394">
        <f>IF(I276&gt;0,#REF!,0)</f>
        <v>0</v>
      </c>
      <c r="AN276" s="394">
        <f t="shared" si="78"/>
        <v>0</v>
      </c>
      <c r="AP276" s="394">
        <f t="shared" si="79"/>
        <v>0</v>
      </c>
    </row>
    <row r="277" spans="4:42" ht="21.75" thickBot="1" x14ac:dyDescent="0.6">
      <c r="D277" s="233" t="s">
        <v>573</v>
      </c>
      <c r="E277" s="578" t="s">
        <v>2318</v>
      </c>
      <c r="F277" s="393">
        <v>42746235000</v>
      </c>
      <c r="G277" s="595"/>
      <c r="H277" s="595"/>
      <c r="I277" s="39">
        <v>0</v>
      </c>
      <c r="J277" s="36">
        <v>0</v>
      </c>
      <c r="K277" s="36">
        <v>0</v>
      </c>
      <c r="L277" s="36">
        <v>0</v>
      </c>
      <c r="M277" s="36">
        <v>0</v>
      </c>
      <c r="N277" s="36">
        <v>0</v>
      </c>
      <c r="O277" s="36">
        <v>0</v>
      </c>
      <c r="P277" s="36">
        <v>0</v>
      </c>
      <c r="Q277" s="36">
        <v>0</v>
      </c>
      <c r="R277" s="36">
        <v>0</v>
      </c>
      <c r="S277" s="253">
        <v>0</v>
      </c>
      <c r="T277" s="254">
        <f t="shared" si="76"/>
        <v>0</v>
      </c>
      <c r="U277" s="259">
        <v>7605000000</v>
      </c>
      <c r="V277" s="254">
        <f t="shared" si="80"/>
        <v>42746235000</v>
      </c>
      <c r="W277" s="34">
        <v>1</v>
      </c>
      <c r="X277" s="33">
        <v>1</v>
      </c>
      <c r="Y277" s="33">
        <v>0.94</v>
      </c>
      <c r="Z277" s="33">
        <v>0.94</v>
      </c>
      <c r="AA277" s="33">
        <f t="shared" si="81"/>
        <v>0.88</v>
      </c>
      <c r="AB277" s="33">
        <f t="shared" si="82"/>
        <v>0.85</v>
      </c>
      <c r="AC277" s="33">
        <f t="shared" si="83"/>
        <v>0.75</v>
      </c>
      <c r="AD277" s="33">
        <f t="shared" si="84"/>
        <v>0.85</v>
      </c>
      <c r="AE277" s="33">
        <f t="shared" si="85"/>
        <v>0.75</v>
      </c>
      <c r="AF277" s="33">
        <f t="shared" si="86"/>
        <v>0.85</v>
      </c>
      <c r="AG277" s="33">
        <f t="shared" si="87"/>
        <v>0.7</v>
      </c>
      <c r="AH277" s="394">
        <f t="shared" si="88"/>
        <v>0</v>
      </c>
      <c r="AI277" s="400">
        <f t="shared" si="89"/>
        <v>42746235000</v>
      </c>
      <c r="AJ277" s="257">
        <v>100</v>
      </c>
      <c r="AK277" s="153">
        <f t="shared" si="77"/>
        <v>42746235000</v>
      </c>
      <c r="AM277" s="394">
        <f>IF(I277&gt;0,#REF!,0)</f>
        <v>0</v>
      </c>
      <c r="AN277" s="394">
        <f t="shared" si="78"/>
        <v>0</v>
      </c>
      <c r="AP277" s="394">
        <f t="shared" si="79"/>
        <v>0</v>
      </c>
    </row>
    <row r="278" spans="4:42" ht="21.75" thickBot="1" x14ac:dyDescent="0.6">
      <c r="D278" s="233" t="s">
        <v>573</v>
      </c>
      <c r="E278" s="578" t="s">
        <v>2318</v>
      </c>
      <c r="F278" s="393">
        <v>9876660000</v>
      </c>
      <c r="G278" s="595"/>
      <c r="H278" s="595"/>
      <c r="I278" s="39">
        <v>0</v>
      </c>
      <c r="J278" s="36">
        <v>0</v>
      </c>
      <c r="K278" s="36">
        <v>0</v>
      </c>
      <c r="L278" s="36">
        <v>0</v>
      </c>
      <c r="M278" s="36">
        <v>0</v>
      </c>
      <c r="N278" s="36">
        <v>0</v>
      </c>
      <c r="O278" s="36">
        <v>0</v>
      </c>
      <c r="P278" s="36">
        <v>0</v>
      </c>
      <c r="Q278" s="36">
        <v>0</v>
      </c>
      <c r="R278" s="36">
        <v>0</v>
      </c>
      <c r="S278" s="253">
        <v>0</v>
      </c>
      <c r="T278" s="254">
        <f t="shared" si="76"/>
        <v>0</v>
      </c>
      <c r="U278" s="259">
        <v>20070085000</v>
      </c>
      <c r="V278" s="254">
        <f t="shared" si="80"/>
        <v>9876660000</v>
      </c>
      <c r="W278" s="34">
        <v>1</v>
      </c>
      <c r="X278" s="33">
        <v>1</v>
      </c>
      <c r="Y278" s="33">
        <v>0.94</v>
      </c>
      <c r="Z278" s="33">
        <v>0.94</v>
      </c>
      <c r="AA278" s="33">
        <f t="shared" si="81"/>
        <v>0.88</v>
      </c>
      <c r="AB278" s="33">
        <f t="shared" si="82"/>
        <v>0.85</v>
      </c>
      <c r="AC278" s="33">
        <f t="shared" si="83"/>
        <v>0.75</v>
      </c>
      <c r="AD278" s="33">
        <f t="shared" si="84"/>
        <v>0.85</v>
      </c>
      <c r="AE278" s="33">
        <f t="shared" si="85"/>
        <v>0.75</v>
      </c>
      <c r="AF278" s="33">
        <f t="shared" si="86"/>
        <v>0.85</v>
      </c>
      <c r="AG278" s="33">
        <f t="shared" si="87"/>
        <v>0.7</v>
      </c>
      <c r="AH278" s="394">
        <f t="shared" si="88"/>
        <v>0</v>
      </c>
      <c r="AI278" s="400">
        <f t="shared" si="89"/>
        <v>9876660000</v>
      </c>
      <c r="AJ278" s="257">
        <v>100</v>
      </c>
      <c r="AK278" s="153">
        <f t="shared" si="77"/>
        <v>9876660000</v>
      </c>
      <c r="AM278" s="394">
        <f>IF(I278&gt;0,#REF!,0)</f>
        <v>0</v>
      </c>
      <c r="AN278" s="394">
        <f t="shared" si="78"/>
        <v>0</v>
      </c>
      <c r="AP278" s="394">
        <f t="shared" si="79"/>
        <v>0</v>
      </c>
    </row>
    <row r="279" spans="4:42" ht="21.75" thickBot="1" x14ac:dyDescent="0.6">
      <c r="D279" s="233" t="s">
        <v>573</v>
      </c>
      <c r="E279" s="578" t="s">
        <v>2318</v>
      </c>
      <c r="F279" s="393">
        <v>14757212800</v>
      </c>
      <c r="G279" s="595"/>
      <c r="H279" s="595"/>
      <c r="I279" s="39">
        <v>0</v>
      </c>
      <c r="J279" s="36">
        <v>0</v>
      </c>
      <c r="K279" s="36">
        <v>0</v>
      </c>
      <c r="L279" s="36">
        <v>0</v>
      </c>
      <c r="M279" s="36">
        <v>0</v>
      </c>
      <c r="N279" s="36">
        <v>0</v>
      </c>
      <c r="O279" s="36">
        <v>0</v>
      </c>
      <c r="P279" s="36">
        <v>0</v>
      </c>
      <c r="Q279" s="36">
        <v>0</v>
      </c>
      <c r="R279" s="36">
        <v>0</v>
      </c>
      <c r="S279" s="253">
        <v>0</v>
      </c>
      <c r="T279" s="254">
        <f t="shared" si="76"/>
        <v>0</v>
      </c>
      <c r="U279" s="259">
        <v>4645080000</v>
      </c>
      <c r="V279" s="254">
        <f t="shared" si="80"/>
        <v>14757212800</v>
      </c>
      <c r="W279" s="34">
        <v>1</v>
      </c>
      <c r="X279" s="33">
        <v>1</v>
      </c>
      <c r="Y279" s="33">
        <v>0.94</v>
      </c>
      <c r="Z279" s="33">
        <v>0.94</v>
      </c>
      <c r="AA279" s="33">
        <f t="shared" si="81"/>
        <v>0.88</v>
      </c>
      <c r="AB279" s="33">
        <f t="shared" si="82"/>
        <v>0.85</v>
      </c>
      <c r="AC279" s="33">
        <f t="shared" si="83"/>
        <v>0.75</v>
      </c>
      <c r="AD279" s="33">
        <f t="shared" si="84"/>
        <v>0.85</v>
      </c>
      <c r="AE279" s="33">
        <f t="shared" si="85"/>
        <v>0.75</v>
      </c>
      <c r="AF279" s="33">
        <f t="shared" si="86"/>
        <v>0.85</v>
      </c>
      <c r="AG279" s="33">
        <f t="shared" si="87"/>
        <v>0.7</v>
      </c>
      <c r="AH279" s="394">
        <f t="shared" si="88"/>
        <v>0</v>
      </c>
      <c r="AI279" s="400">
        <f t="shared" si="89"/>
        <v>14757212800</v>
      </c>
      <c r="AJ279" s="257">
        <v>100</v>
      </c>
      <c r="AK279" s="153">
        <f t="shared" si="77"/>
        <v>14757212800</v>
      </c>
      <c r="AM279" s="394">
        <f>IF(I279&gt;0,#REF!,0)</f>
        <v>0</v>
      </c>
      <c r="AN279" s="394">
        <f t="shared" si="78"/>
        <v>0</v>
      </c>
      <c r="AP279" s="394">
        <f t="shared" si="79"/>
        <v>0</v>
      </c>
    </row>
    <row r="280" spans="4:42" ht="21.75" thickBot="1" x14ac:dyDescent="0.6">
      <c r="D280" s="233" t="s">
        <v>573</v>
      </c>
      <c r="E280" s="578" t="s">
        <v>2318</v>
      </c>
      <c r="F280" s="393">
        <v>15358080000</v>
      </c>
      <c r="G280" s="595"/>
      <c r="H280" s="595"/>
      <c r="I280" s="39">
        <v>0</v>
      </c>
      <c r="J280" s="36">
        <v>0</v>
      </c>
      <c r="K280" s="36">
        <v>0</v>
      </c>
      <c r="L280" s="36">
        <v>0</v>
      </c>
      <c r="M280" s="36">
        <v>0</v>
      </c>
      <c r="N280" s="36">
        <v>0</v>
      </c>
      <c r="O280" s="36">
        <v>0</v>
      </c>
      <c r="P280" s="36">
        <v>0</v>
      </c>
      <c r="Q280" s="36">
        <v>0</v>
      </c>
      <c r="R280" s="36">
        <v>0</v>
      </c>
      <c r="S280" s="253">
        <v>0</v>
      </c>
      <c r="T280" s="254">
        <f t="shared" si="76"/>
        <v>0</v>
      </c>
      <c r="U280" s="259">
        <v>7198276200</v>
      </c>
      <c r="V280" s="254">
        <f t="shared" si="80"/>
        <v>15358080000</v>
      </c>
      <c r="W280" s="34">
        <v>1</v>
      </c>
      <c r="X280" s="33">
        <v>1</v>
      </c>
      <c r="Y280" s="33">
        <v>0.94</v>
      </c>
      <c r="Z280" s="33">
        <v>0.94</v>
      </c>
      <c r="AA280" s="33">
        <f t="shared" si="81"/>
        <v>0.88</v>
      </c>
      <c r="AB280" s="33">
        <f t="shared" si="82"/>
        <v>0.85</v>
      </c>
      <c r="AC280" s="33">
        <f t="shared" si="83"/>
        <v>0.75</v>
      </c>
      <c r="AD280" s="33">
        <f t="shared" si="84"/>
        <v>0.85</v>
      </c>
      <c r="AE280" s="33">
        <f t="shared" si="85"/>
        <v>0.75</v>
      </c>
      <c r="AF280" s="33">
        <f t="shared" si="86"/>
        <v>0.85</v>
      </c>
      <c r="AG280" s="33">
        <f t="shared" si="87"/>
        <v>0.7</v>
      </c>
      <c r="AH280" s="394">
        <f t="shared" si="88"/>
        <v>0</v>
      </c>
      <c r="AI280" s="400">
        <f t="shared" si="89"/>
        <v>15358080000</v>
      </c>
      <c r="AJ280" s="257">
        <v>100</v>
      </c>
      <c r="AK280" s="153">
        <f t="shared" si="77"/>
        <v>15358080000</v>
      </c>
      <c r="AM280" s="394">
        <f>IF(I280&gt;0,#REF!,0)</f>
        <v>0</v>
      </c>
      <c r="AN280" s="394">
        <f t="shared" si="78"/>
        <v>0</v>
      </c>
      <c r="AP280" s="394">
        <f t="shared" si="79"/>
        <v>0</v>
      </c>
    </row>
    <row r="281" spans="4:42" ht="21.75" thickBot="1" x14ac:dyDescent="0.6">
      <c r="D281" s="233" t="s">
        <v>573</v>
      </c>
      <c r="E281" s="578" t="s">
        <v>2318</v>
      </c>
      <c r="F281" s="393">
        <v>20492175000</v>
      </c>
      <c r="G281" s="595"/>
      <c r="H281" s="595"/>
      <c r="I281" s="39">
        <v>0</v>
      </c>
      <c r="J281" s="36">
        <v>0</v>
      </c>
      <c r="K281" s="36">
        <v>0</v>
      </c>
      <c r="L281" s="36">
        <v>0</v>
      </c>
      <c r="M281" s="36">
        <v>0</v>
      </c>
      <c r="N281" s="36">
        <v>0</v>
      </c>
      <c r="O281" s="36">
        <v>0</v>
      </c>
      <c r="P281" s="36">
        <v>0</v>
      </c>
      <c r="Q281" s="36">
        <v>0</v>
      </c>
      <c r="R281" s="36">
        <v>0</v>
      </c>
      <c r="S281" s="253">
        <v>0</v>
      </c>
      <c r="T281" s="254">
        <f t="shared" si="76"/>
        <v>0</v>
      </c>
      <c r="U281" s="259">
        <v>7308160000</v>
      </c>
      <c r="V281" s="254">
        <f t="shared" si="80"/>
        <v>20492175000</v>
      </c>
      <c r="W281" s="34">
        <v>1</v>
      </c>
      <c r="X281" s="33">
        <v>1</v>
      </c>
      <c r="Y281" s="33">
        <v>0.94</v>
      </c>
      <c r="Z281" s="33">
        <v>0.94</v>
      </c>
      <c r="AA281" s="33">
        <f t="shared" si="81"/>
        <v>0.88</v>
      </c>
      <c r="AB281" s="33">
        <f t="shared" si="82"/>
        <v>0.85</v>
      </c>
      <c r="AC281" s="33">
        <f t="shared" si="83"/>
        <v>0.75</v>
      </c>
      <c r="AD281" s="33">
        <f t="shared" si="84"/>
        <v>0.85</v>
      </c>
      <c r="AE281" s="33">
        <f t="shared" si="85"/>
        <v>0.75</v>
      </c>
      <c r="AF281" s="33">
        <f t="shared" si="86"/>
        <v>0.85</v>
      </c>
      <c r="AG281" s="33">
        <f t="shared" si="87"/>
        <v>0.7</v>
      </c>
      <c r="AH281" s="394">
        <f t="shared" si="88"/>
        <v>0</v>
      </c>
      <c r="AI281" s="400">
        <f t="shared" si="89"/>
        <v>20492175000</v>
      </c>
      <c r="AJ281" s="257">
        <v>100</v>
      </c>
      <c r="AK281" s="153">
        <f t="shared" si="77"/>
        <v>20492175000</v>
      </c>
      <c r="AM281" s="394">
        <f>IF(I281&gt;0,#REF!,0)</f>
        <v>0</v>
      </c>
      <c r="AN281" s="394">
        <f t="shared" si="78"/>
        <v>0</v>
      </c>
      <c r="AP281" s="394">
        <f t="shared" si="79"/>
        <v>0</v>
      </c>
    </row>
    <row r="282" spans="4:42" ht="21.75" thickBot="1" x14ac:dyDescent="0.6">
      <c r="D282" s="233" t="s">
        <v>573</v>
      </c>
      <c r="E282" s="578" t="s">
        <v>2319</v>
      </c>
      <c r="F282" s="393">
        <v>6962150160</v>
      </c>
      <c r="G282" s="595"/>
      <c r="H282" s="595"/>
      <c r="I282" s="39">
        <v>0</v>
      </c>
      <c r="J282" s="36">
        <v>0</v>
      </c>
      <c r="K282" s="36">
        <v>0</v>
      </c>
      <c r="L282" s="36">
        <v>0</v>
      </c>
      <c r="M282" s="36">
        <v>0</v>
      </c>
      <c r="N282" s="36">
        <v>0</v>
      </c>
      <c r="O282" s="36">
        <v>0</v>
      </c>
      <c r="P282" s="36">
        <v>0</v>
      </c>
      <c r="Q282" s="36">
        <v>0</v>
      </c>
      <c r="R282" s="36">
        <v>0</v>
      </c>
      <c r="S282" s="253">
        <v>0</v>
      </c>
      <c r="T282" s="254">
        <f t="shared" si="76"/>
        <v>0</v>
      </c>
      <c r="U282" s="259">
        <v>9978375000</v>
      </c>
      <c r="V282" s="254">
        <f t="shared" si="80"/>
        <v>6962150160</v>
      </c>
      <c r="W282" s="34">
        <v>1</v>
      </c>
      <c r="X282" s="33">
        <v>1</v>
      </c>
      <c r="Y282" s="33">
        <v>0.94</v>
      </c>
      <c r="Z282" s="33">
        <v>0.94</v>
      </c>
      <c r="AA282" s="33">
        <f t="shared" si="81"/>
        <v>0.88</v>
      </c>
      <c r="AB282" s="33">
        <f t="shared" si="82"/>
        <v>0.85</v>
      </c>
      <c r="AC282" s="33">
        <f t="shared" si="83"/>
        <v>0.75</v>
      </c>
      <c r="AD282" s="33">
        <f t="shared" si="84"/>
        <v>0.85</v>
      </c>
      <c r="AE282" s="33">
        <f t="shared" si="85"/>
        <v>0.75</v>
      </c>
      <c r="AF282" s="33">
        <f t="shared" si="86"/>
        <v>0.85</v>
      </c>
      <c r="AG282" s="33">
        <f t="shared" si="87"/>
        <v>0.7</v>
      </c>
      <c r="AH282" s="394">
        <f t="shared" si="88"/>
        <v>0</v>
      </c>
      <c r="AI282" s="400">
        <f t="shared" si="89"/>
        <v>6962150160</v>
      </c>
      <c r="AJ282" s="257">
        <v>100</v>
      </c>
      <c r="AK282" s="153">
        <f t="shared" si="77"/>
        <v>6962150160</v>
      </c>
      <c r="AM282" s="394">
        <f>IF(I282&gt;0,#REF!,0)</f>
        <v>0</v>
      </c>
      <c r="AN282" s="394">
        <f t="shared" si="78"/>
        <v>0</v>
      </c>
      <c r="AP282" s="394">
        <f t="shared" si="79"/>
        <v>0</v>
      </c>
    </row>
    <row r="283" spans="4:42" ht="21.75" thickBot="1" x14ac:dyDescent="0.6">
      <c r="D283" s="233" t="s">
        <v>573</v>
      </c>
      <c r="E283" s="578" t="s">
        <v>2319</v>
      </c>
      <c r="F283" s="393">
        <v>6962150160</v>
      </c>
      <c r="G283" s="595"/>
      <c r="H283" s="595"/>
      <c r="I283" s="39">
        <v>0</v>
      </c>
      <c r="J283" s="36">
        <v>0</v>
      </c>
      <c r="K283" s="36">
        <v>0</v>
      </c>
      <c r="L283" s="36">
        <v>0</v>
      </c>
      <c r="M283" s="36">
        <v>0</v>
      </c>
      <c r="N283" s="36">
        <v>0</v>
      </c>
      <c r="O283" s="36">
        <v>0</v>
      </c>
      <c r="P283" s="36">
        <v>0</v>
      </c>
      <c r="Q283" s="36">
        <v>0</v>
      </c>
      <c r="R283" s="36">
        <v>0</v>
      </c>
      <c r="S283" s="253">
        <v>0</v>
      </c>
      <c r="T283" s="254">
        <f t="shared" si="76"/>
        <v>0</v>
      </c>
      <c r="U283" s="259">
        <v>0</v>
      </c>
      <c r="V283" s="254">
        <f t="shared" si="80"/>
        <v>6962150160</v>
      </c>
      <c r="W283" s="34">
        <v>1</v>
      </c>
      <c r="X283" s="33">
        <v>1</v>
      </c>
      <c r="Y283" s="33">
        <v>0.94</v>
      </c>
      <c r="Z283" s="33">
        <v>0.94</v>
      </c>
      <c r="AA283" s="33">
        <f t="shared" si="81"/>
        <v>0.88</v>
      </c>
      <c r="AB283" s="33">
        <f t="shared" si="82"/>
        <v>0.85</v>
      </c>
      <c r="AC283" s="33">
        <f t="shared" si="83"/>
        <v>0.75</v>
      </c>
      <c r="AD283" s="33">
        <f t="shared" si="84"/>
        <v>0.85</v>
      </c>
      <c r="AE283" s="33">
        <f t="shared" si="85"/>
        <v>0.75</v>
      </c>
      <c r="AF283" s="33">
        <f t="shared" si="86"/>
        <v>0.85</v>
      </c>
      <c r="AG283" s="33">
        <f t="shared" si="87"/>
        <v>0.7</v>
      </c>
      <c r="AH283" s="394">
        <f t="shared" si="88"/>
        <v>0</v>
      </c>
      <c r="AI283" s="400">
        <f t="shared" si="89"/>
        <v>6962150160</v>
      </c>
      <c r="AJ283" s="257">
        <v>100</v>
      </c>
      <c r="AK283" s="153">
        <f t="shared" si="77"/>
        <v>6962150160</v>
      </c>
      <c r="AM283" s="394">
        <f>IF(I283&gt;0,#REF!,0)</f>
        <v>0</v>
      </c>
      <c r="AN283" s="394">
        <f t="shared" si="78"/>
        <v>0</v>
      </c>
      <c r="AP283" s="394">
        <f t="shared" si="79"/>
        <v>0</v>
      </c>
    </row>
    <row r="284" spans="4:42" ht="21.75" thickBot="1" x14ac:dyDescent="0.6">
      <c r="D284" s="233" t="s">
        <v>573</v>
      </c>
      <c r="E284" s="578" t="s">
        <v>2319</v>
      </c>
      <c r="F284" s="393">
        <v>3080250233.9686518</v>
      </c>
      <c r="G284" s="595"/>
      <c r="H284" s="595"/>
      <c r="I284" s="39">
        <v>0</v>
      </c>
      <c r="J284" s="36">
        <v>0</v>
      </c>
      <c r="K284" s="36">
        <v>0</v>
      </c>
      <c r="L284" s="36">
        <v>0</v>
      </c>
      <c r="M284" s="36">
        <v>0</v>
      </c>
      <c r="N284" s="36">
        <v>0</v>
      </c>
      <c r="O284" s="36">
        <v>0</v>
      </c>
      <c r="P284" s="36">
        <v>0</v>
      </c>
      <c r="Q284" s="36">
        <v>0</v>
      </c>
      <c r="R284" s="36">
        <v>0</v>
      </c>
      <c r="S284" s="253">
        <v>0</v>
      </c>
      <c r="T284" s="254">
        <f t="shared" si="76"/>
        <v>0</v>
      </c>
      <c r="U284" s="259">
        <v>0</v>
      </c>
      <c r="V284" s="254">
        <f t="shared" si="80"/>
        <v>3080250233.9686518</v>
      </c>
      <c r="W284" s="34">
        <v>1</v>
      </c>
      <c r="X284" s="33">
        <v>1</v>
      </c>
      <c r="Y284" s="33">
        <v>0.94</v>
      </c>
      <c r="Z284" s="33">
        <v>0.94</v>
      </c>
      <c r="AA284" s="33">
        <f t="shared" si="81"/>
        <v>0.88</v>
      </c>
      <c r="AB284" s="33">
        <f t="shared" si="82"/>
        <v>0.85</v>
      </c>
      <c r="AC284" s="33">
        <f t="shared" si="83"/>
        <v>0.75</v>
      </c>
      <c r="AD284" s="33">
        <f t="shared" si="84"/>
        <v>0.85</v>
      </c>
      <c r="AE284" s="33">
        <f t="shared" si="85"/>
        <v>0.75</v>
      </c>
      <c r="AF284" s="33">
        <f t="shared" si="86"/>
        <v>0.85</v>
      </c>
      <c r="AG284" s="33">
        <f t="shared" si="87"/>
        <v>0.7</v>
      </c>
      <c r="AH284" s="394">
        <f t="shared" si="88"/>
        <v>0</v>
      </c>
      <c r="AI284" s="400">
        <f t="shared" si="89"/>
        <v>3080250233.9686518</v>
      </c>
      <c r="AJ284" s="257">
        <v>100</v>
      </c>
      <c r="AK284" s="153">
        <f t="shared" si="77"/>
        <v>3080250233.9686518</v>
      </c>
      <c r="AM284" s="394">
        <f>IF(I284&gt;0,#REF!,0)</f>
        <v>0</v>
      </c>
      <c r="AN284" s="394">
        <f t="shared" si="78"/>
        <v>0</v>
      </c>
      <c r="AP284" s="394">
        <f t="shared" si="79"/>
        <v>0</v>
      </c>
    </row>
    <row r="285" spans="4:42" ht="21.75" thickBot="1" x14ac:dyDescent="0.6">
      <c r="D285" s="233" t="s">
        <v>573</v>
      </c>
      <c r="E285" s="578" t="s">
        <v>2319</v>
      </c>
      <c r="F285" s="393">
        <v>226273796.90595493</v>
      </c>
      <c r="G285" s="595"/>
      <c r="H285" s="595"/>
      <c r="I285" s="39">
        <v>0</v>
      </c>
      <c r="J285" s="36">
        <v>0</v>
      </c>
      <c r="K285" s="36">
        <v>0</v>
      </c>
      <c r="L285" s="36">
        <v>0</v>
      </c>
      <c r="M285" s="36">
        <v>0</v>
      </c>
      <c r="N285" s="36">
        <v>0</v>
      </c>
      <c r="O285" s="36">
        <v>0</v>
      </c>
      <c r="P285" s="36">
        <v>0</v>
      </c>
      <c r="Q285" s="36">
        <v>0</v>
      </c>
      <c r="R285" s="36">
        <v>0</v>
      </c>
      <c r="S285" s="253">
        <v>0</v>
      </c>
      <c r="T285" s="254">
        <f t="shared" si="76"/>
        <v>0</v>
      </c>
      <c r="U285" s="259">
        <v>16438101030</v>
      </c>
      <c r="V285" s="254">
        <f t="shared" si="80"/>
        <v>226273796.90595493</v>
      </c>
      <c r="W285" s="34">
        <v>1</v>
      </c>
      <c r="X285" s="33">
        <v>1</v>
      </c>
      <c r="Y285" s="33">
        <v>0.94</v>
      </c>
      <c r="Z285" s="33">
        <v>0.94</v>
      </c>
      <c r="AA285" s="33">
        <f t="shared" si="81"/>
        <v>0.88</v>
      </c>
      <c r="AB285" s="33">
        <f t="shared" si="82"/>
        <v>0.85</v>
      </c>
      <c r="AC285" s="33">
        <f t="shared" si="83"/>
        <v>0.75</v>
      </c>
      <c r="AD285" s="33">
        <f t="shared" si="84"/>
        <v>0.85</v>
      </c>
      <c r="AE285" s="33">
        <f t="shared" si="85"/>
        <v>0.75</v>
      </c>
      <c r="AF285" s="33">
        <f t="shared" si="86"/>
        <v>0.85</v>
      </c>
      <c r="AG285" s="33">
        <f t="shared" si="87"/>
        <v>0.7</v>
      </c>
      <c r="AH285" s="394">
        <f t="shared" si="88"/>
        <v>0</v>
      </c>
      <c r="AI285" s="400">
        <f t="shared" si="89"/>
        <v>226273796.90595493</v>
      </c>
      <c r="AJ285" s="257">
        <v>100</v>
      </c>
      <c r="AK285" s="153">
        <f t="shared" si="77"/>
        <v>226273796.90595493</v>
      </c>
      <c r="AM285" s="394">
        <f>IF(I285&gt;0,#REF!,0)</f>
        <v>0</v>
      </c>
      <c r="AN285" s="394">
        <f t="shared" si="78"/>
        <v>0</v>
      </c>
      <c r="AP285" s="394">
        <f t="shared" si="79"/>
        <v>0</v>
      </c>
    </row>
    <row r="286" spans="4:42" ht="21.75" thickBot="1" x14ac:dyDescent="0.6">
      <c r="D286" s="233" t="s">
        <v>573</v>
      </c>
      <c r="E286" s="578" t="s">
        <v>1302</v>
      </c>
      <c r="F286" s="393">
        <v>297349987.5</v>
      </c>
      <c r="G286" s="595"/>
      <c r="H286" s="595"/>
      <c r="I286" s="39">
        <v>0</v>
      </c>
      <c r="J286" s="36">
        <v>0</v>
      </c>
      <c r="K286" s="36">
        <v>0</v>
      </c>
      <c r="L286" s="36">
        <v>0</v>
      </c>
      <c r="M286" s="36">
        <v>0</v>
      </c>
      <c r="N286" s="36">
        <v>0</v>
      </c>
      <c r="O286" s="36">
        <v>0</v>
      </c>
      <c r="P286" s="36">
        <v>0</v>
      </c>
      <c r="Q286" s="36">
        <v>0</v>
      </c>
      <c r="R286" s="36">
        <v>0</v>
      </c>
      <c r="S286" s="253">
        <v>0</v>
      </c>
      <c r="T286" s="254">
        <f t="shared" si="76"/>
        <v>0</v>
      </c>
      <c r="U286" s="259">
        <v>0</v>
      </c>
      <c r="V286" s="254">
        <f t="shared" si="80"/>
        <v>297349987.5</v>
      </c>
      <c r="W286" s="34">
        <v>1</v>
      </c>
      <c r="X286" s="33">
        <v>1</v>
      </c>
      <c r="Y286" s="33">
        <v>0.94</v>
      </c>
      <c r="Z286" s="33">
        <v>0.94</v>
      </c>
      <c r="AA286" s="33">
        <f t="shared" si="81"/>
        <v>0.88</v>
      </c>
      <c r="AB286" s="33">
        <f t="shared" si="82"/>
        <v>0.85</v>
      </c>
      <c r="AC286" s="33">
        <f t="shared" si="83"/>
        <v>0.75</v>
      </c>
      <c r="AD286" s="33">
        <f t="shared" si="84"/>
        <v>0.85</v>
      </c>
      <c r="AE286" s="33">
        <f t="shared" si="85"/>
        <v>0.75</v>
      </c>
      <c r="AF286" s="33">
        <f t="shared" si="86"/>
        <v>0.85</v>
      </c>
      <c r="AG286" s="33">
        <f t="shared" si="87"/>
        <v>0.7</v>
      </c>
      <c r="AH286" s="394">
        <f t="shared" si="88"/>
        <v>0</v>
      </c>
      <c r="AI286" s="400">
        <f t="shared" si="89"/>
        <v>297349987.5</v>
      </c>
      <c r="AJ286" s="257">
        <v>100</v>
      </c>
      <c r="AK286" s="153">
        <f t="shared" si="77"/>
        <v>297349987.5</v>
      </c>
      <c r="AM286" s="394">
        <f>IF(I286&gt;0,#REF!,0)</f>
        <v>0</v>
      </c>
      <c r="AN286" s="394">
        <f t="shared" si="78"/>
        <v>0</v>
      </c>
      <c r="AP286" s="394">
        <f t="shared" si="79"/>
        <v>0</v>
      </c>
    </row>
    <row r="287" spans="4:42" ht="21.75" thickBot="1" x14ac:dyDescent="0.6">
      <c r="D287" s="233" t="s">
        <v>573</v>
      </c>
      <c r="E287" s="578" t="s">
        <v>1302</v>
      </c>
      <c r="F287" s="393">
        <v>180442552.73979977</v>
      </c>
      <c r="G287" s="595"/>
      <c r="H287" s="595"/>
      <c r="I287" s="39">
        <v>0</v>
      </c>
      <c r="J287" s="36">
        <v>0</v>
      </c>
      <c r="K287" s="36">
        <v>0</v>
      </c>
      <c r="L287" s="36">
        <v>0</v>
      </c>
      <c r="M287" s="36">
        <v>0</v>
      </c>
      <c r="N287" s="36">
        <v>0</v>
      </c>
      <c r="O287" s="36">
        <v>0</v>
      </c>
      <c r="P287" s="36">
        <v>0</v>
      </c>
      <c r="Q287" s="36">
        <v>0</v>
      </c>
      <c r="R287" s="36">
        <v>0</v>
      </c>
      <c r="S287" s="253">
        <v>0</v>
      </c>
      <c r="T287" s="254">
        <f t="shared" si="76"/>
        <v>0</v>
      </c>
      <c r="U287" s="259">
        <v>87847530</v>
      </c>
      <c r="V287" s="254">
        <f t="shared" si="80"/>
        <v>180442552.73979977</v>
      </c>
      <c r="W287" s="34">
        <v>1</v>
      </c>
      <c r="X287" s="33">
        <v>1</v>
      </c>
      <c r="Y287" s="33">
        <v>0.94</v>
      </c>
      <c r="Z287" s="33">
        <v>0.94</v>
      </c>
      <c r="AA287" s="33">
        <f t="shared" si="81"/>
        <v>0.88</v>
      </c>
      <c r="AB287" s="33">
        <f t="shared" si="82"/>
        <v>0.85</v>
      </c>
      <c r="AC287" s="33">
        <f t="shared" si="83"/>
        <v>0.75</v>
      </c>
      <c r="AD287" s="33">
        <f t="shared" si="84"/>
        <v>0.85</v>
      </c>
      <c r="AE287" s="33">
        <f t="shared" si="85"/>
        <v>0.75</v>
      </c>
      <c r="AF287" s="33">
        <f t="shared" si="86"/>
        <v>0.85</v>
      </c>
      <c r="AG287" s="33">
        <f t="shared" si="87"/>
        <v>0.7</v>
      </c>
      <c r="AH287" s="394">
        <f t="shared" si="88"/>
        <v>0</v>
      </c>
      <c r="AI287" s="400">
        <f t="shared" si="89"/>
        <v>180442552.73979977</v>
      </c>
      <c r="AJ287" s="257">
        <v>100</v>
      </c>
      <c r="AK287" s="153">
        <f t="shared" si="77"/>
        <v>180442552.73979977</v>
      </c>
      <c r="AM287" s="394">
        <f>IF(I287&gt;0,#REF!,0)</f>
        <v>0</v>
      </c>
      <c r="AN287" s="394">
        <f t="shared" si="78"/>
        <v>0</v>
      </c>
      <c r="AP287" s="394">
        <f t="shared" si="79"/>
        <v>0</v>
      </c>
    </row>
    <row r="288" spans="4:42" ht="21.75" thickBot="1" x14ac:dyDescent="0.6">
      <c r="D288" s="233" t="s">
        <v>573</v>
      </c>
      <c r="E288" s="578" t="s">
        <v>1302</v>
      </c>
      <c r="F288" s="393">
        <v>1670152473</v>
      </c>
      <c r="G288" s="595"/>
      <c r="H288" s="595"/>
      <c r="I288" s="39">
        <v>0</v>
      </c>
      <c r="J288" s="36">
        <v>0</v>
      </c>
      <c r="K288" s="36">
        <v>0</v>
      </c>
      <c r="L288" s="36">
        <v>0</v>
      </c>
      <c r="M288" s="36">
        <v>0</v>
      </c>
      <c r="N288" s="36">
        <v>0</v>
      </c>
      <c r="O288" s="36">
        <v>0</v>
      </c>
      <c r="P288" s="36">
        <v>0</v>
      </c>
      <c r="Q288" s="36">
        <v>0</v>
      </c>
      <c r="R288" s="36">
        <v>0</v>
      </c>
      <c r="S288" s="253">
        <v>0</v>
      </c>
      <c r="T288" s="254">
        <f t="shared" si="76"/>
        <v>0</v>
      </c>
      <c r="U288" s="259">
        <v>144761175</v>
      </c>
      <c r="V288" s="254">
        <f t="shared" si="80"/>
        <v>1670152473</v>
      </c>
      <c r="W288" s="34">
        <v>1</v>
      </c>
      <c r="X288" s="33">
        <v>1</v>
      </c>
      <c r="Y288" s="33">
        <v>0.94</v>
      </c>
      <c r="Z288" s="33">
        <v>0.94</v>
      </c>
      <c r="AA288" s="33">
        <f t="shared" si="81"/>
        <v>0.88</v>
      </c>
      <c r="AB288" s="33">
        <f t="shared" si="82"/>
        <v>0.85</v>
      </c>
      <c r="AC288" s="33">
        <f t="shared" si="83"/>
        <v>0.75</v>
      </c>
      <c r="AD288" s="33">
        <f t="shared" si="84"/>
        <v>0.85</v>
      </c>
      <c r="AE288" s="33">
        <f t="shared" si="85"/>
        <v>0.75</v>
      </c>
      <c r="AF288" s="33">
        <f t="shared" si="86"/>
        <v>0.85</v>
      </c>
      <c r="AG288" s="33">
        <f t="shared" si="87"/>
        <v>0.7</v>
      </c>
      <c r="AH288" s="394">
        <f t="shared" si="88"/>
        <v>0</v>
      </c>
      <c r="AI288" s="400">
        <f t="shared" si="89"/>
        <v>1670152473</v>
      </c>
      <c r="AJ288" s="257">
        <v>100</v>
      </c>
      <c r="AK288" s="153">
        <f t="shared" si="77"/>
        <v>1670152473</v>
      </c>
      <c r="AM288" s="394">
        <f>IF(I288&gt;0,#REF!,0)</f>
        <v>0</v>
      </c>
      <c r="AN288" s="394">
        <f t="shared" si="78"/>
        <v>0</v>
      </c>
      <c r="AP288" s="394">
        <f t="shared" si="79"/>
        <v>0</v>
      </c>
    </row>
    <row r="289" spans="4:42" ht="21.75" thickBot="1" x14ac:dyDescent="0.6">
      <c r="D289" s="233" t="s">
        <v>573</v>
      </c>
      <c r="E289" s="578" t="s">
        <v>1302</v>
      </c>
      <c r="F289" s="393">
        <v>3358079999.9999995</v>
      </c>
      <c r="G289" s="595"/>
      <c r="H289" s="595"/>
      <c r="I289" s="39">
        <v>0</v>
      </c>
      <c r="J289" s="36">
        <v>0</v>
      </c>
      <c r="K289" s="36">
        <v>0</v>
      </c>
      <c r="L289" s="36">
        <v>0</v>
      </c>
      <c r="M289" s="36">
        <v>0</v>
      </c>
      <c r="N289" s="36">
        <v>0</v>
      </c>
      <c r="O289" s="36">
        <v>0</v>
      </c>
      <c r="P289" s="36">
        <v>0</v>
      </c>
      <c r="Q289" s="36">
        <v>0</v>
      </c>
      <c r="R289" s="36">
        <v>0</v>
      </c>
      <c r="S289" s="253">
        <v>0</v>
      </c>
      <c r="T289" s="254">
        <f t="shared" si="76"/>
        <v>0</v>
      </c>
      <c r="U289" s="259">
        <v>813093138</v>
      </c>
      <c r="V289" s="254">
        <f t="shared" si="80"/>
        <v>3358079999.9999995</v>
      </c>
      <c r="W289" s="34">
        <v>1</v>
      </c>
      <c r="X289" s="33">
        <v>1</v>
      </c>
      <c r="Y289" s="33">
        <v>0.94</v>
      </c>
      <c r="Z289" s="33">
        <v>0.94</v>
      </c>
      <c r="AA289" s="33">
        <f t="shared" si="81"/>
        <v>0.88</v>
      </c>
      <c r="AB289" s="33">
        <f t="shared" si="82"/>
        <v>0.85</v>
      </c>
      <c r="AC289" s="33">
        <f t="shared" si="83"/>
        <v>0.75</v>
      </c>
      <c r="AD289" s="33">
        <f t="shared" si="84"/>
        <v>0.85</v>
      </c>
      <c r="AE289" s="33">
        <f t="shared" si="85"/>
        <v>0.75</v>
      </c>
      <c r="AF289" s="33">
        <f t="shared" si="86"/>
        <v>0.85</v>
      </c>
      <c r="AG289" s="33">
        <f t="shared" si="87"/>
        <v>0.7</v>
      </c>
      <c r="AH289" s="394">
        <f t="shared" si="88"/>
        <v>0</v>
      </c>
      <c r="AI289" s="400">
        <f t="shared" si="89"/>
        <v>3358079999.9999995</v>
      </c>
      <c r="AJ289" s="257">
        <v>100</v>
      </c>
      <c r="AK289" s="153">
        <f t="shared" si="77"/>
        <v>3358079999.9999995</v>
      </c>
      <c r="AM289" s="394">
        <f>IF(I289&gt;0,#REF!,0)</f>
        <v>0</v>
      </c>
      <c r="AN289" s="394">
        <f t="shared" si="78"/>
        <v>0</v>
      </c>
      <c r="AP289" s="394">
        <f t="shared" si="79"/>
        <v>0</v>
      </c>
    </row>
    <row r="290" spans="4:42" ht="21.75" thickBot="1" x14ac:dyDescent="0.6">
      <c r="D290" s="233" t="s">
        <v>573</v>
      </c>
      <c r="E290" s="578" t="s">
        <v>1303</v>
      </c>
      <c r="F290" s="393">
        <v>31187017227.606194</v>
      </c>
      <c r="G290" s="595"/>
      <c r="H290" s="595"/>
      <c r="I290" s="39">
        <v>0</v>
      </c>
      <c r="J290" s="36">
        <v>0</v>
      </c>
      <c r="K290" s="36">
        <v>0</v>
      </c>
      <c r="L290" s="36">
        <v>0</v>
      </c>
      <c r="M290" s="36">
        <v>0</v>
      </c>
      <c r="N290" s="36">
        <v>0</v>
      </c>
      <c r="O290" s="36">
        <v>0</v>
      </c>
      <c r="P290" s="36">
        <v>0</v>
      </c>
      <c r="Q290" s="36">
        <v>0</v>
      </c>
      <c r="R290" s="36">
        <v>0</v>
      </c>
      <c r="S290" s="253">
        <v>0</v>
      </c>
      <c r="T290" s="254">
        <f t="shared" si="76"/>
        <v>0</v>
      </c>
      <c r="U290" s="259">
        <v>1639869000</v>
      </c>
      <c r="V290" s="254">
        <f t="shared" si="80"/>
        <v>31187017227.606194</v>
      </c>
      <c r="W290" s="34">
        <v>1</v>
      </c>
      <c r="X290" s="33">
        <v>1</v>
      </c>
      <c r="Y290" s="33">
        <v>0.94</v>
      </c>
      <c r="Z290" s="33">
        <v>0.94</v>
      </c>
      <c r="AA290" s="33">
        <f t="shared" si="81"/>
        <v>0.88</v>
      </c>
      <c r="AB290" s="33">
        <f t="shared" si="82"/>
        <v>0.85</v>
      </c>
      <c r="AC290" s="33">
        <f t="shared" si="83"/>
        <v>0.75</v>
      </c>
      <c r="AD290" s="33">
        <f t="shared" si="84"/>
        <v>0.85</v>
      </c>
      <c r="AE290" s="33">
        <f t="shared" si="85"/>
        <v>0.75</v>
      </c>
      <c r="AF290" s="33">
        <f t="shared" si="86"/>
        <v>0.85</v>
      </c>
      <c r="AG290" s="33">
        <f t="shared" si="87"/>
        <v>0.7</v>
      </c>
      <c r="AH290" s="394">
        <f t="shared" si="88"/>
        <v>0</v>
      </c>
      <c r="AI290" s="400">
        <f t="shared" si="89"/>
        <v>31187017227.606194</v>
      </c>
      <c r="AJ290" s="257">
        <v>100</v>
      </c>
      <c r="AK290" s="153">
        <f t="shared" si="77"/>
        <v>31187017227.60619</v>
      </c>
      <c r="AM290" s="394">
        <f>IF(I290&gt;0,#REF!,0)</f>
        <v>0</v>
      </c>
      <c r="AN290" s="394">
        <f t="shared" si="78"/>
        <v>0</v>
      </c>
      <c r="AP290" s="394">
        <f t="shared" si="79"/>
        <v>0</v>
      </c>
    </row>
    <row r="291" spans="4:42" ht="21.75" thickBot="1" x14ac:dyDescent="0.6">
      <c r="D291" s="233" t="s">
        <v>573</v>
      </c>
      <c r="E291" s="578" t="s">
        <v>2320</v>
      </c>
      <c r="F291" s="393">
        <v>21673510200</v>
      </c>
      <c r="G291" s="595"/>
      <c r="H291" s="595"/>
      <c r="I291" s="39">
        <v>0</v>
      </c>
      <c r="J291" s="36">
        <v>1023952860</v>
      </c>
      <c r="K291" s="36">
        <v>0</v>
      </c>
      <c r="L291" s="36">
        <v>0</v>
      </c>
      <c r="M291" s="36">
        <v>0</v>
      </c>
      <c r="N291" s="36">
        <v>0</v>
      </c>
      <c r="O291" s="36">
        <v>0</v>
      </c>
      <c r="P291" s="36">
        <v>0</v>
      </c>
      <c r="Q291" s="36">
        <v>0</v>
      </c>
      <c r="R291" s="36">
        <v>0</v>
      </c>
      <c r="S291" s="253">
        <v>0</v>
      </c>
      <c r="T291" s="254">
        <f t="shared" si="76"/>
        <v>1023952860</v>
      </c>
      <c r="U291" s="259">
        <v>0</v>
      </c>
      <c r="V291" s="254">
        <f t="shared" si="80"/>
        <v>1023952860</v>
      </c>
      <c r="W291" s="34">
        <v>1</v>
      </c>
      <c r="X291" s="33">
        <v>1</v>
      </c>
      <c r="Y291" s="33">
        <v>0.94</v>
      </c>
      <c r="Z291" s="33">
        <v>0.94</v>
      </c>
      <c r="AA291" s="33">
        <f t="shared" si="81"/>
        <v>0.88</v>
      </c>
      <c r="AB291" s="33">
        <f t="shared" si="82"/>
        <v>0.85</v>
      </c>
      <c r="AC291" s="33">
        <f t="shared" si="83"/>
        <v>0.75</v>
      </c>
      <c r="AD291" s="33">
        <f t="shared" si="84"/>
        <v>0.85</v>
      </c>
      <c r="AE291" s="33">
        <f t="shared" si="85"/>
        <v>0.75</v>
      </c>
      <c r="AF291" s="33">
        <f t="shared" si="86"/>
        <v>0.85</v>
      </c>
      <c r="AG291" s="33">
        <f t="shared" si="87"/>
        <v>0.7</v>
      </c>
      <c r="AH291" s="394">
        <f t="shared" si="88"/>
        <v>1023952860</v>
      </c>
      <c r="AI291" s="400">
        <f t="shared" si="89"/>
        <v>20649557340</v>
      </c>
      <c r="AJ291" s="257">
        <v>100</v>
      </c>
      <c r="AK291" s="153">
        <f t="shared" si="77"/>
        <v>20649557340</v>
      </c>
      <c r="AM291" s="394">
        <f>IF(I291&gt;0,#REF!,0)</f>
        <v>0</v>
      </c>
      <c r="AN291" s="394">
        <f t="shared" si="78"/>
        <v>0</v>
      </c>
      <c r="AP291" s="394">
        <f t="shared" si="79"/>
        <v>19625604480</v>
      </c>
    </row>
    <row r="292" spans="4:42" ht="21.75" thickBot="1" x14ac:dyDescent="0.6">
      <c r="D292" s="233" t="s">
        <v>573</v>
      </c>
      <c r="E292" s="578" t="s">
        <v>2320</v>
      </c>
      <c r="F292" s="393">
        <v>3890456790</v>
      </c>
      <c r="G292" s="595"/>
      <c r="H292" s="595"/>
      <c r="I292" s="39">
        <v>0</v>
      </c>
      <c r="J292" s="36">
        <v>296635779.00000006</v>
      </c>
      <c r="K292" s="36">
        <v>0</v>
      </c>
      <c r="L292" s="36">
        <v>0</v>
      </c>
      <c r="M292" s="36">
        <v>0</v>
      </c>
      <c r="N292" s="36">
        <v>0</v>
      </c>
      <c r="O292" s="36">
        <v>0</v>
      </c>
      <c r="P292" s="36">
        <v>0</v>
      </c>
      <c r="Q292" s="36">
        <v>0</v>
      </c>
      <c r="R292" s="36">
        <v>0</v>
      </c>
      <c r="S292" s="253">
        <v>0</v>
      </c>
      <c r="T292" s="254">
        <f t="shared" si="76"/>
        <v>296635779.00000006</v>
      </c>
      <c r="U292" s="259">
        <v>10239528600</v>
      </c>
      <c r="V292" s="254">
        <f t="shared" si="80"/>
        <v>296635779.00000006</v>
      </c>
      <c r="W292" s="34">
        <v>1</v>
      </c>
      <c r="X292" s="33">
        <v>1</v>
      </c>
      <c r="Y292" s="33">
        <v>0.94</v>
      </c>
      <c r="Z292" s="33">
        <v>0.94</v>
      </c>
      <c r="AA292" s="33">
        <f t="shared" si="81"/>
        <v>0.88</v>
      </c>
      <c r="AB292" s="33">
        <f t="shared" si="82"/>
        <v>0.85</v>
      </c>
      <c r="AC292" s="33">
        <f t="shared" si="83"/>
        <v>0.75</v>
      </c>
      <c r="AD292" s="33">
        <f t="shared" si="84"/>
        <v>0.85</v>
      </c>
      <c r="AE292" s="33">
        <f t="shared" si="85"/>
        <v>0.75</v>
      </c>
      <c r="AF292" s="33">
        <f t="shared" si="86"/>
        <v>0.85</v>
      </c>
      <c r="AG292" s="33">
        <f t="shared" si="87"/>
        <v>0.7</v>
      </c>
      <c r="AH292" s="394">
        <f t="shared" si="88"/>
        <v>296635779.00000006</v>
      </c>
      <c r="AI292" s="400">
        <f t="shared" si="89"/>
        <v>3593821011</v>
      </c>
      <c r="AJ292" s="257">
        <v>100</v>
      </c>
      <c r="AK292" s="153">
        <f t="shared" si="77"/>
        <v>3593821011</v>
      </c>
      <c r="AM292" s="394">
        <f>IF(I292&gt;0,#REF!,0)</f>
        <v>0</v>
      </c>
      <c r="AN292" s="394">
        <f t="shared" si="78"/>
        <v>0</v>
      </c>
      <c r="AP292" s="394">
        <f t="shared" si="79"/>
        <v>3297185232</v>
      </c>
    </row>
    <row r="293" spans="4:42" ht="21.75" thickBot="1" x14ac:dyDescent="0.6">
      <c r="D293" s="233" t="s">
        <v>573</v>
      </c>
      <c r="E293" s="578" t="s">
        <v>2320</v>
      </c>
      <c r="F293" s="393">
        <v>44004400000</v>
      </c>
      <c r="G293" s="595"/>
      <c r="H293" s="595"/>
      <c r="I293" s="39">
        <v>0</v>
      </c>
      <c r="J293" s="36">
        <v>3126682500</v>
      </c>
      <c r="K293" s="36">
        <v>0</v>
      </c>
      <c r="L293" s="36">
        <v>0</v>
      </c>
      <c r="M293" s="36">
        <v>0</v>
      </c>
      <c r="N293" s="36">
        <v>0</v>
      </c>
      <c r="O293" s="36">
        <v>0</v>
      </c>
      <c r="P293" s="36">
        <v>0</v>
      </c>
      <c r="Q293" s="36">
        <v>0</v>
      </c>
      <c r="R293" s="36">
        <v>0</v>
      </c>
      <c r="S293" s="253">
        <v>0</v>
      </c>
      <c r="T293" s="254">
        <f t="shared" si="76"/>
        <v>3126682500</v>
      </c>
      <c r="U293" s="259">
        <v>2373086232.0000005</v>
      </c>
      <c r="V293" s="254">
        <f t="shared" si="80"/>
        <v>3126682500</v>
      </c>
      <c r="W293" s="34">
        <v>1</v>
      </c>
      <c r="X293" s="33">
        <v>1</v>
      </c>
      <c r="Y293" s="33">
        <v>0.94</v>
      </c>
      <c r="Z293" s="33">
        <v>0.94</v>
      </c>
      <c r="AA293" s="33">
        <f t="shared" si="81"/>
        <v>0.88</v>
      </c>
      <c r="AB293" s="33">
        <f t="shared" si="82"/>
        <v>0.85</v>
      </c>
      <c r="AC293" s="33">
        <f t="shared" si="83"/>
        <v>0.75</v>
      </c>
      <c r="AD293" s="33">
        <f t="shared" si="84"/>
        <v>0.85</v>
      </c>
      <c r="AE293" s="33">
        <f t="shared" si="85"/>
        <v>0.75</v>
      </c>
      <c r="AF293" s="33">
        <f t="shared" si="86"/>
        <v>0.85</v>
      </c>
      <c r="AG293" s="33">
        <f t="shared" si="87"/>
        <v>0.7</v>
      </c>
      <c r="AH293" s="394">
        <f t="shared" si="88"/>
        <v>3126682500</v>
      </c>
      <c r="AI293" s="400">
        <f t="shared" si="89"/>
        <v>40877717500</v>
      </c>
      <c r="AJ293" s="257">
        <v>100</v>
      </c>
      <c r="AK293" s="153">
        <f t="shared" si="77"/>
        <v>40877717500</v>
      </c>
      <c r="AM293" s="394">
        <f>IF(I293&gt;0,#REF!,0)</f>
        <v>0</v>
      </c>
      <c r="AN293" s="394">
        <f t="shared" si="78"/>
        <v>0</v>
      </c>
      <c r="AP293" s="394">
        <f t="shared" si="79"/>
        <v>37751035000</v>
      </c>
    </row>
    <row r="294" spans="4:42" ht="21.75" thickBot="1" x14ac:dyDescent="0.6">
      <c r="D294" s="233" t="s">
        <v>573</v>
      </c>
      <c r="E294" s="578" t="s">
        <v>2320</v>
      </c>
      <c r="F294" s="393">
        <v>25374800000</v>
      </c>
      <c r="G294" s="595"/>
      <c r="H294" s="595"/>
      <c r="I294" s="39">
        <v>0</v>
      </c>
      <c r="J294" s="36">
        <v>1827862500.0000002</v>
      </c>
      <c r="K294" s="36">
        <v>0</v>
      </c>
      <c r="L294" s="36">
        <v>0</v>
      </c>
      <c r="M294" s="36">
        <v>0</v>
      </c>
      <c r="N294" s="36">
        <v>0</v>
      </c>
      <c r="O294" s="36">
        <v>0</v>
      </c>
      <c r="P294" s="36">
        <v>0</v>
      </c>
      <c r="Q294" s="36">
        <v>0</v>
      </c>
      <c r="R294" s="36">
        <v>0</v>
      </c>
      <c r="S294" s="253">
        <v>0</v>
      </c>
      <c r="T294" s="254">
        <f t="shared" si="76"/>
        <v>1827862500.0000002</v>
      </c>
      <c r="U294" s="259">
        <v>25013460000</v>
      </c>
      <c r="V294" s="254">
        <f t="shared" si="80"/>
        <v>1827862500.0000002</v>
      </c>
      <c r="W294" s="34">
        <v>1</v>
      </c>
      <c r="X294" s="33">
        <v>1</v>
      </c>
      <c r="Y294" s="33">
        <v>0.94</v>
      </c>
      <c r="Z294" s="33">
        <v>0.94</v>
      </c>
      <c r="AA294" s="33">
        <f t="shared" si="81"/>
        <v>0.88</v>
      </c>
      <c r="AB294" s="33">
        <f t="shared" si="82"/>
        <v>0.85</v>
      </c>
      <c r="AC294" s="33">
        <f t="shared" si="83"/>
        <v>0.75</v>
      </c>
      <c r="AD294" s="33">
        <f t="shared" si="84"/>
        <v>0.85</v>
      </c>
      <c r="AE294" s="33">
        <f t="shared" si="85"/>
        <v>0.75</v>
      </c>
      <c r="AF294" s="33">
        <f t="shared" si="86"/>
        <v>0.85</v>
      </c>
      <c r="AG294" s="33">
        <f t="shared" si="87"/>
        <v>0.7</v>
      </c>
      <c r="AH294" s="394">
        <f t="shared" si="88"/>
        <v>1827862500.0000002</v>
      </c>
      <c r="AI294" s="400">
        <f t="shared" si="89"/>
        <v>23546937500</v>
      </c>
      <c r="AJ294" s="257">
        <v>100</v>
      </c>
      <c r="AK294" s="153">
        <f t="shared" si="77"/>
        <v>23546937500</v>
      </c>
      <c r="AM294" s="394">
        <f>IF(I294&gt;0,#REF!,0)</f>
        <v>0</v>
      </c>
      <c r="AN294" s="394">
        <f t="shared" si="78"/>
        <v>0</v>
      </c>
      <c r="AP294" s="394">
        <f t="shared" si="79"/>
        <v>21719075000</v>
      </c>
    </row>
    <row r="295" spans="4:42" ht="21.75" thickBot="1" x14ac:dyDescent="0.6">
      <c r="D295" s="233" t="s">
        <v>573</v>
      </c>
      <c r="E295" s="578" t="s">
        <v>2320</v>
      </c>
      <c r="F295" s="393">
        <v>22997920000</v>
      </c>
      <c r="G295" s="595"/>
      <c r="H295" s="595"/>
      <c r="I295" s="39">
        <v>0</v>
      </c>
      <c r="J295" s="36">
        <v>1651275000</v>
      </c>
      <c r="K295" s="36">
        <v>0</v>
      </c>
      <c r="L295" s="36">
        <v>0</v>
      </c>
      <c r="M295" s="36">
        <v>0</v>
      </c>
      <c r="N295" s="36">
        <v>0</v>
      </c>
      <c r="O295" s="36">
        <v>0</v>
      </c>
      <c r="P295" s="36">
        <v>0</v>
      </c>
      <c r="Q295" s="36">
        <v>0</v>
      </c>
      <c r="R295" s="36">
        <v>0</v>
      </c>
      <c r="S295" s="253">
        <v>0</v>
      </c>
      <c r="T295" s="254">
        <f t="shared" si="76"/>
        <v>1651275000</v>
      </c>
      <c r="U295" s="259">
        <v>14622900000.000002</v>
      </c>
      <c r="V295" s="254">
        <f t="shared" si="80"/>
        <v>1651275000</v>
      </c>
      <c r="W295" s="34">
        <v>1</v>
      </c>
      <c r="X295" s="33">
        <v>1</v>
      </c>
      <c r="Y295" s="33">
        <v>0.94</v>
      </c>
      <c r="Z295" s="33">
        <v>0.94</v>
      </c>
      <c r="AA295" s="33">
        <f t="shared" si="81"/>
        <v>0.88</v>
      </c>
      <c r="AB295" s="33">
        <f t="shared" si="82"/>
        <v>0.85</v>
      </c>
      <c r="AC295" s="33">
        <f t="shared" si="83"/>
        <v>0.75</v>
      </c>
      <c r="AD295" s="33">
        <f t="shared" si="84"/>
        <v>0.85</v>
      </c>
      <c r="AE295" s="33">
        <f t="shared" si="85"/>
        <v>0.75</v>
      </c>
      <c r="AF295" s="33">
        <f t="shared" si="86"/>
        <v>0.85</v>
      </c>
      <c r="AG295" s="33">
        <f t="shared" si="87"/>
        <v>0.7</v>
      </c>
      <c r="AH295" s="394">
        <f t="shared" si="88"/>
        <v>1651275000</v>
      </c>
      <c r="AI295" s="400">
        <f t="shared" si="89"/>
        <v>21346645000</v>
      </c>
      <c r="AJ295" s="257">
        <v>100</v>
      </c>
      <c r="AK295" s="153">
        <f t="shared" si="77"/>
        <v>21346645000</v>
      </c>
      <c r="AM295" s="394">
        <f>IF(I295&gt;0,#REF!,0)</f>
        <v>0</v>
      </c>
      <c r="AN295" s="394">
        <f t="shared" si="78"/>
        <v>0</v>
      </c>
      <c r="AP295" s="394">
        <f t="shared" si="79"/>
        <v>19695370000</v>
      </c>
    </row>
    <row r="296" spans="4:42" ht="21.75" thickBot="1" x14ac:dyDescent="0.6">
      <c r="D296" s="233" t="s">
        <v>573</v>
      </c>
      <c r="E296" s="578" t="s">
        <v>2320</v>
      </c>
      <c r="F296" s="393">
        <v>257703322.5</v>
      </c>
      <c r="G296" s="595"/>
      <c r="H296" s="595"/>
      <c r="I296" s="39">
        <v>0</v>
      </c>
      <c r="J296" s="36">
        <v>257703322.5</v>
      </c>
      <c r="K296" s="36">
        <v>0</v>
      </c>
      <c r="L296" s="36">
        <v>0</v>
      </c>
      <c r="M296" s="36">
        <v>0</v>
      </c>
      <c r="N296" s="36">
        <v>0</v>
      </c>
      <c r="O296" s="36">
        <v>0</v>
      </c>
      <c r="P296" s="36">
        <v>0</v>
      </c>
      <c r="Q296" s="36">
        <v>0</v>
      </c>
      <c r="R296" s="36">
        <v>0</v>
      </c>
      <c r="S296" s="253">
        <v>0</v>
      </c>
      <c r="T296" s="254">
        <f t="shared" si="76"/>
        <v>257703322.5</v>
      </c>
      <c r="U296" s="259">
        <v>13210200000</v>
      </c>
      <c r="V296" s="254">
        <f t="shared" si="80"/>
        <v>257703322.5</v>
      </c>
      <c r="W296" s="34">
        <v>1</v>
      </c>
      <c r="X296" s="33">
        <v>1</v>
      </c>
      <c r="Y296" s="33">
        <v>0.94</v>
      </c>
      <c r="Z296" s="33">
        <v>0.94</v>
      </c>
      <c r="AA296" s="33">
        <f t="shared" si="81"/>
        <v>0.88</v>
      </c>
      <c r="AB296" s="33">
        <f t="shared" si="82"/>
        <v>0.85</v>
      </c>
      <c r="AC296" s="33">
        <f t="shared" si="83"/>
        <v>0.75</v>
      </c>
      <c r="AD296" s="33">
        <f t="shared" si="84"/>
        <v>0.85</v>
      </c>
      <c r="AE296" s="33">
        <f t="shared" si="85"/>
        <v>0.75</v>
      </c>
      <c r="AF296" s="33">
        <f t="shared" si="86"/>
        <v>0.85</v>
      </c>
      <c r="AG296" s="33">
        <f t="shared" si="87"/>
        <v>0.7</v>
      </c>
      <c r="AH296" s="394">
        <f t="shared" si="88"/>
        <v>257703322.5</v>
      </c>
      <c r="AI296" s="400">
        <f t="shared" si="89"/>
        <v>0</v>
      </c>
      <c r="AJ296" s="257">
        <v>100</v>
      </c>
      <c r="AK296" s="153">
        <f t="shared" si="77"/>
        <v>0</v>
      </c>
      <c r="AM296" s="394">
        <f>IF(I296&gt;0,#REF!,0)</f>
        <v>0</v>
      </c>
      <c r="AN296" s="394">
        <f t="shared" si="78"/>
        <v>0</v>
      </c>
      <c r="AP296" s="394">
        <f t="shared" si="79"/>
        <v>0</v>
      </c>
    </row>
    <row r="297" spans="4:42" ht="21.75" thickBot="1" x14ac:dyDescent="0.6">
      <c r="D297" s="233" t="s">
        <v>573</v>
      </c>
      <c r="E297" s="578" t="s">
        <v>2320</v>
      </c>
      <c r="F297" s="393">
        <v>20964081600</v>
      </c>
      <c r="G297" s="595"/>
      <c r="H297" s="595"/>
      <c r="I297" s="39">
        <v>0</v>
      </c>
      <c r="J297" s="36">
        <v>1496676825</v>
      </c>
      <c r="K297" s="36">
        <v>0</v>
      </c>
      <c r="L297" s="36">
        <v>0</v>
      </c>
      <c r="M297" s="36">
        <v>0</v>
      </c>
      <c r="N297" s="36">
        <v>0</v>
      </c>
      <c r="O297" s="36">
        <v>0</v>
      </c>
      <c r="P297" s="36">
        <v>0</v>
      </c>
      <c r="Q297" s="36">
        <v>0</v>
      </c>
      <c r="R297" s="36">
        <v>0</v>
      </c>
      <c r="S297" s="253">
        <v>0</v>
      </c>
      <c r="T297" s="254">
        <f t="shared" si="76"/>
        <v>1496676825</v>
      </c>
      <c r="U297" s="259">
        <v>18481287240</v>
      </c>
      <c r="V297" s="254">
        <f t="shared" si="80"/>
        <v>1496676825</v>
      </c>
      <c r="W297" s="34">
        <v>1</v>
      </c>
      <c r="X297" s="33">
        <v>1</v>
      </c>
      <c r="Y297" s="33">
        <v>0.94</v>
      </c>
      <c r="Z297" s="33">
        <v>0.94</v>
      </c>
      <c r="AA297" s="33">
        <f t="shared" si="81"/>
        <v>0.88</v>
      </c>
      <c r="AB297" s="33">
        <f t="shared" si="82"/>
        <v>0.85</v>
      </c>
      <c r="AC297" s="33">
        <f t="shared" si="83"/>
        <v>0.75</v>
      </c>
      <c r="AD297" s="33">
        <f t="shared" si="84"/>
        <v>0.85</v>
      </c>
      <c r="AE297" s="33">
        <f t="shared" si="85"/>
        <v>0.75</v>
      </c>
      <c r="AF297" s="33">
        <f t="shared" si="86"/>
        <v>0.85</v>
      </c>
      <c r="AG297" s="33">
        <f t="shared" si="87"/>
        <v>0.7</v>
      </c>
      <c r="AH297" s="394">
        <f t="shared" si="88"/>
        <v>1496676825</v>
      </c>
      <c r="AI297" s="400">
        <f t="shared" si="89"/>
        <v>19467404775</v>
      </c>
      <c r="AJ297" s="257">
        <v>100</v>
      </c>
      <c r="AK297" s="153">
        <f t="shared" si="77"/>
        <v>19467404775</v>
      </c>
      <c r="AM297" s="394">
        <f>IF(I297&gt;0,#REF!,0)</f>
        <v>0</v>
      </c>
      <c r="AN297" s="394">
        <f t="shared" si="78"/>
        <v>0</v>
      </c>
      <c r="AP297" s="394">
        <f t="shared" si="79"/>
        <v>17970727950</v>
      </c>
    </row>
    <row r="298" spans="4:42" ht="21.75" thickBot="1" x14ac:dyDescent="0.6">
      <c r="D298" s="233" t="s">
        <v>573</v>
      </c>
      <c r="E298" s="578" t="s">
        <v>2320</v>
      </c>
      <c r="F298" s="393">
        <v>359823648</v>
      </c>
      <c r="G298" s="595"/>
      <c r="H298" s="595"/>
      <c r="I298" s="39">
        <v>0</v>
      </c>
      <c r="J298" s="36">
        <v>24230405</v>
      </c>
      <c r="K298" s="36">
        <v>0</v>
      </c>
      <c r="L298" s="36">
        <v>0</v>
      </c>
      <c r="M298" s="36">
        <v>0</v>
      </c>
      <c r="N298" s="36">
        <v>0</v>
      </c>
      <c r="O298" s="36">
        <v>0</v>
      </c>
      <c r="P298" s="36">
        <v>0</v>
      </c>
      <c r="Q298" s="36">
        <v>0</v>
      </c>
      <c r="R298" s="36">
        <v>0</v>
      </c>
      <c r="S298" s="253">
        <v>0</v>
      </c>
      <c r="T298" s="254">
        <f t="shared" si="76"/>
        <v>24230405</v>
      </c>
      <c r="U298" s="259">
        <v>11973414600</v>
      </c>
      <c r="V298" s="254">
        <f t="shared" si="80"/>
        <v>24230405</v>
      </c>
      <c r="W298" s="34">
        <v>1</v>
      </c>
      <c r="X298" s="33">
        <v>1</v>
      </c>
      <c r="Y298" s="33">
        <v>0.94</v>
      </c>
      <c r="Z298" s="33">
        <v>0.94</v>
      </c>
      <c r="AA298" s="33">
        <f t="shared" si="81"/>
        <v>0.88</v>
      </c>
      <c r="AB298" s="33">
        <f t="shared" si="82"/>
        <v>0.85</v>
      </c>
      <c r="AC298" s="33">
        <f t="shared" si="83"/>
        <v>0.75</v>
      </c>
      <c r="AD298" s="33">
        <f t="shared" si="84"/>
        <v>0.85</v>
      </c>
      <c r="AE298" s="33">
        <f t="shared" si="85"/>
        <v>0.75</v>
      </c>
      <c r="AF298" s="33">
        <f t="shared" si="86"/>
        <v>0.85</v>
      </c>
      <c r="AG298" s="33">
        <f t="shared" si="87"/>
        <v>0.7</v>
      </c>
      <c r="AH298" s="394">
        <f t="shared" si="88"/>
        <v>24230405</v>
      </c>
      <c r="AI298" s="400">
        <f t="shared" si="89"/>
        <v>335593243</v>
      </c>
      <c r="AJ298" s="257">
        <v>100</v>
      </c>
      <c r="AK298" s="153">
        <f t="shared" si="77"/>
        <v>335593243</v>
      </c>
      <c r="AM298" s="394">
        <f>IF(I298&gt;0,#REF!,0)</f>
        <v>0</v>
      </c>
      <c r="AN298" s="394">
        <f t="shared" si="78"/>
        <v>0</v>
      </c>
      <c r="AP298" s="394">
        <f t="shared" si="79"/>
        <v>311362838</v>
      </c>
    </row>
    <row r="299" spans="4:42" ht="21.75" thickBot="1" x14ac:dyDescent="0.6">
      <c r="D299" s="233" t="s">
        <v>573</v>
      </c>
      <c r="E299" s="578" t="s">
        <v>2320</v>
      </c>
      <c r="F299" s="393">
        <v>10836066375</v>
      </c>
      <c r="G299" s="595"/>
      <c r="H299" s="595"/>
      <c r="I299" s="39">
        <v>0</v>
      </c>
      <c r="J299" s="36">
        <v>732270994</v>
      </c>
      <c r="K299" s="36">
        <v>0</v>
      </c>
      <c r="L299" s="36">
        <v>0</v>
      </c>
      <c r="M299" s="36">
        <v>0</v>
      </c>
      <c r="N299" s="36">
        <v>0</v>
      </c>
      <c r="O299" s="36">
        <v>0</v>
      </c>
      <c r="P299" s="36">
        <v>0</v>
      </c>
      <c r="Q299" s="36">
        <v>0</v>
      </c>
      <c r="R299" s="36">
        <v>0</v>
      </c>
      <c r="S299" s="253">
        <v>0</v>
      </c>
      <c r="T299" s="254">
        <f t="shared" si="76"/>
        <v>732270994</v>
      </c>
      <c r="U299" s="259">
        <v>193843239</v>
      </c>
      <c r="V299" s="254">
        <f t="shared" si="80"/>
        <v>732270994</v>
      </c>
      <c r="W299" s="34">
        <v>1</v>
      </c>
      <c r="X299" s="33">
        <v>1</v>
      </c>
      <c r="Y299" s="33">
        <v>0.94</v>
      </c>
      <c r="Z299" s="33">
        <v>0.94</v>
      </c>
      <c r="AA299" s="33">
        <f t="shared" si="81"/>
        <v>0.88</v>
      </c>
      <c r="AB299" s="33">
        <f t="shared" si="82"/>
        <v>0.85</v>
      </c>
      <c r="AC299" s="33">
        <f t="shared" si="83"/>
        <v>0.75</v>
      </c>
      <c r="AD299" s="33">
        <f t="shared" si="84"/>
        <v>0.85</v>
      </c>
      <c r="AE299" s="33">
        <f t="shared" si="85"/>
        <v>0.75</v>
      </c>
      <c r="AF299" s="33">
        <f t="shared" si="86"/>
        <v>0.85</v>
      </c>
      <c r="AG299" s="33">
        <f t="shared" si="87"/>
        <v>0.7</v>
      </c>
      <c r="AH299" s="394">
        <f t="shared" si="88"/>
        <v>732270994</v>
      </c>
      <c r="AI299" s="400">
        <f t="shared" si="89"/>
        <v>10103795381</v>
      </c>
      <c r="AJ299" s="257">
        <v>100</v>
      </c>
      <c r="AK299" s="153">
        <f t="shared" si="77"/>
        <v>10103795381</v>
      </c>
      <c r="AM299" s="394">
        <f>IF(I299&gt;0,#REF!,0)</f>
        <v>0</v>
      </c>
      <c r="AN299" s="394">
        <f t="shared" si="78"/>
        <v>0</v>
      </c>
      <c r="AP299" s="394">
        <f t="shared" si="79"/>
        <v>9371524387</v>
      </c>
    </row>
    <row r="300" spans="4:42" ht="21.75" thickBot="1" x14ac:dyDescent="0.6">
      <c r="D300" s="233" t="s">
        <v>573</v>
      </c>
      <c r="E300" s="578" t="s">
        <v>2320</v>
      </c>
      <c r="F300" s="393">
        <v>47100768000</v>
      </c>
      <c r="G300" s="595"/>
      <c r="H300" s="595"/>
      <c r="I300" s="39">
        <v>0</v>
      </c>
      <c r="J300" s="36">
        <v>3358239300</v>
      </c>
      <c r="K300" s="36">
        <v>0</v>
      </c>
      <c r="L300" s="36">
        <v>0</v>
      </c>
      <c r="M300" s="36">
        <v>0</v>
      </c>
      <c r="N300" s="36">
        <v>0</v>
      </c>
      <c r="O300" s="36">
        <v>0</v>
      </c>
      <c r="P300" s="36">
        <v>0</v>
      </c>
      <c r="Q300" s="36">
        <v>0</v>
      </c>
      <c r="R300" s="36">
        <v>0</v>
      </c>
      <c r="S300" s="253">
        <v>0</v>
      </c>
      <c r="T300" s="254">
        <f t="shared" si="76"/>
        <v>3358239300</v>
      </c>
      <c r="U300" s="259">
        <v>5858167950</v>
      </c>
      <c r="V300" s="254">
        <f t="shared" si="80"/>
        <v>3358239300</v>
      </c>
      <c r="W300" s="34">
        <v>1</v>
      </c>
      <c r="X300" s="33">
        <v>1</v>
      </c>
      <c r="Y300" s="33">
        <v>0.94</v>
      </c>
      <c r="Z300" s="33">
        <v>0.94</v>
      </c>
      <c r="AA300" s="33">
        <f t="shared" si="81"/>
        <v>0.88</v>
      </c>
      <c r="AB300" s="33">
        <f t="shared" si="82"/>
        <v>0.85</v>
      </c>
      <c r="AC300" s="33">
        <f t="shared" si="83"/>
        <v>0.75</v>
      </c>
      <c r="AD300" s="33">
        <f t="shared" si="84"/>
        <v>0.85</v>
      </c>
      <c r="AE300" s="33">
        <f t="shared" si="85"/>
        <v>0.75</v>
      </c>
      <c r="AF300" s="33">
        <f t="shared" si="86"/>
        <v>0.85</v>
      </c>
      <c r="AG300" s="33">
        <f t="shared" si="87"/>
        <v>0.7</v>
      </c>
      <c r="AH300" s="394">
        <f t="shared" si="88"/>
        <v>3358239300</v>
      </c>
      <c r="AI300" s="400">
        <f t="shared" si="89"/>
        <v>43742528700</v>
      </c>
      <c r="AJ300" s="257">
        <v>100</v>
      </c>
      <c r="AK300" s="153">
        <f t="shared" si="77"/>
        <v>43742528700</v>
      </c>
      <c r="AM300" s="394">
        <f>IF(I300&gt;0,#REF!,0)</f>
        <v>0</v>
      </c>
      <c r="AN300" s="394">
        <f t="shared" si="78"/>
        <v>0</v>
      </c>
      <c r="AP300" s="394">
        <f t="shared" si="79"/>
        <v>40384289400</v>
      </c>
    </row>
    <row r="301" spans="4:42" ht="21.75" thickBot="1" x14ac:dyDescent="0.6">
      <c r="D301" s="233" t="s">
        <v>573</v>
      </c>
      <c r="E301" s="578" t="s">
        <v>2320</v>
      </c>
      <c r="F301" s="393">
        <v>2029009500</v>
      </c>
      <c r="G301" s="595"/>
      <c r="H301" s="595"/>
      <c r="I301" s="39">
        <v>0</v>
      </c>
      <c r="J301" s="36">
        <v>136391850</v>
      </c>
      <c r="K301" s="36">
        <v>0</v>
      </c>
      <c r="L301" s="36">
        <v>0</v>
      </c>
      <c r="M301" s="36">
        <v>0</v>
      </c>
      <c r="N301" s="36">
        <v>0</v>
      </c>
      <c r="O301" s="36">
        <v>0</v>
      </c>
      <c r="P301" s="36">
        <v>0</v>
      </c>
      <c r="Q301" s="36">
        <v>0</v>
      </c>
      <c r="R301" s="36">
        <v>0</v>
      </c>
      <c r="S301" s="253">
        <v>0</v>
      </c>
      <c r="T301" s="254">
        <f t="shared" si="76"/>
        <v>136391850</v>
      </c>
      <c r="U301" s="259">
        <v>26865914400</v>
      </c>
      <c r="V301" s="254">
        <f t="shared" si="80"/>
        <v>136391850</v>
      </c>
      <c r="W301" s="34">
        <v>1</v>
      </c>
      <c r="X301" s="33">
        <v>1</v>
      </c>
      <c r="Y301" s="33">
        <v>0.94</v>
      </c>
      <c r="Z301" s="33">
        <v>0.94</v>
      </c>
      <c r="AA301" s="33">
        <f t="shared" si="81"/>
        <v>0.88</v>
      </c>
      <c r="AB301" s="33">
        <f t="shared" si="82"/>
        <v>0.85</v>
      </c>
      <c r="AC301" s="33">
        <f t="shared" si="83"/>
        <v>0.75</v>
      </c>
      <c r="AD301" s="33">
        <f t="shared" si="84"/>
        <v>0.85</v>
      </c>
      <c r="AE301" s="33">
        <f t="shared" si="85"/>
        <v>0.75</v>
      </c>
      <c r="AF301" s="33">
        <f t="shared" si="86"/>
        <v>0.85</v>
      </c>
      <c r="AG301" s="33">
        <f t="shared" si="87"/>
        <v>0.7</v>
      </c>
      <c r="AH301" s="394">
        <f t="shared" si="88"/>
        <v>136391850</v>
      </c>
      <c r="AI301" s="400">
        <f t="shared" si="89"/>
        <v>1892617650</v>
      </c>
      <c r="AJ301" s="257">
        <v>100</v>
      </c>
      <c r="AK301" s="153">
        <f t="shared" si="77"/>
        <v>1892617650</v>
      </c>
      <c r="AM301" s="394">
        <f>IF(I301&gt;0,#REF!,0)</f>
        <v>0</v>
      </c>
      <c r="AN301" s="394">
        <f t="shared" si="78"/>
        <v>0</v>
      </c>
      <c r="AP301" s="394">
        <f t="shared" si="79"/>
        <v>1756225800</v>
      </c>
    </row>
    <row r="302" spans="4:42" ht="21.75" thickBot="1" x14ac:dyDescent="0.6">
      <c r="D302" s="233" t="s">
        <v>573</v>
      </c>
      <c r="E302" s="578" t="s">
        <v>2320</v>
      </c>
      <c r="F302" s="393">
        <v>19753635750</v>
      </c>
      <c r="G302" s="595"/>
      <c r="H302" s="595"/>
      <c r="I302" s="39">
        <v>0</v>
      </c>
      <c r="J302" s="36">
        <v>1339587413</v>
      </c>
      <c r="K302" s="36">
        <v>0</v>
      </c>
      <c r="L302" s="36">
        <v>0</v>
      </c>
      <c r="M302" s="36">
        <v>0</v>
      </c>
      <c r="N302" s="36">
        <v>0</v>
      </c>
      <c r="O302" s="36">
        <v>0</v>
      </c>
      <c r="P302" s="36">
        <v>0</v>
      </c>
      <c r="Q302" s="36">
        <v>0</v>
      </c>
      <c r="R302" s="36">
        <v>0</v>
      </c>
      <c r="S302" s="253">
        <v>0</v>
      </c>
      <c r="T302" s="254">
        <f t="shared" si="76"/>
        <v>1339587413</v>
      </c>
      <c r="U302" s="259">
        <v>1091134800</v>
      </c>
      <c r="V302" s="254">
        <f t="shared" si="80"/>
        <v>1339587413</v>
      </c>
      <c r="W302" s="34">
        <v>1</v>
      </c>
      <c r="X302" s="33">
        <v>1</v>
      </c>
      <c r="Y302" s="33">
        <v>0.94</v>
      </c>
      <c r="Z302" s="33">
        <v>0.94</v>
      </c>
      <c r="AA302" s="33">
        <f t="shared" si="81"/>
        <v>0.88</v>
      </c>
      <c r="AB302" s="33">
        <f t="shared" si="82"/>
        <v>0.85</v>
      </c>
      <c r="AC302" s="33">
        <f t="shared" si="83"/>
        <v>0.75</v>
      </c>
      <c r="AD302" s="33">
        <f t="shared" si="84"/>
        <v>0.85</v>
      </c>
      <c r="AE302" s="33">
        <f t="shared" si="85"/>
        <v>0.75</v>
      </c>
      <c r="AF302" s="33">
        <f t="shared" si="86"/>
        <v>0.85</v>
      </c>
      <c r="AG302" s="33">
        <f t="shared" si="87"/>
        <v>0.7</v>
      </c>
      <c r="AH302" s="394">
        <f t="shared" si="88"/>
        <v>1339587413</v>
      </c>
      <c r="AI302" s="400">
        <f t="shared" si="89"/>
        <v>18414048337</v>
      </c>
      <c r="AJ302" s="257">
        <v>100</v>
      </c>
      <c r="AK302" s="153">
        <f t="shared" si="77"/>
        <v>18414048337</v>
      </c>
      <c r="AM302" s="394">
        <f>IF(I302&gt;0,#REF!,0)</f>
        <v>0</v>
      </c>
      <c r="AN302" s="394">
        <f t="shared" si="78"/>
        <v>0</v>
      </c>
      <c r="AP302" s="394">
        <f t="shared" si="79"/>
        <v>17074460924</v>
      </c>
    </row>
    <row r="303" spans="4:42" ht="21.75" thickBot="1" x14ac:dyDescent="0.6">
      <c r="D303" s="233" t="s">
        <v>573</v>
      </c>
      <c r="E303" s="578" t="s">
        <v>2320</v>
      </c>
      <c r="F303" s="393">
        <v>5843736140.5135088</v>
      </c>
      <c r="G303" s="595"/>
      <c r="H303" s="595"/>
      <c r="I303" s="39">
        <v>0</v>
      </c>
      <c r="J303" s="36">
        <v>413923502</v>
      </c>
      <c r="K303" s="36">
        <v>0</v>
      </c>
      <c r="L303" s="36">
        <v>0</v>
      </c>
      <c r="M303" s="36">
        <v>0</v>
      </c>
      <c r="N303" s="36">
        <v>0</v>
      </c>
      <c r="O303" s="36">
        <v>0</v>
      </c>
      <c r="P303" s="36">
        <v>0</v>
      </c>
      <c r="Q303" s="36">
        <v>0</v>
      </c>
      <c r="R303" s="36">
        <v>0</v>
      </c>
      <c r="S303" s="253">
        <v>0</v>
      </c>
      <c r="T303" s="254">
        <f t="shared" si="76"/>
        <v>413923502</v>
      </c>
      <c r="U303" s="259">
        <v>10716699300</v>
      </c>
      <c r="V303" s="254">
        <f t="shared" si="80"/>
        <v>413923502</v>
      </c>
      <c r="W303" s="34">
        <v>1</v>
      </c>
      <c r="X303" s="33">
        <v>1</v>
      </c>
      <c r="Y303" s="33">
        <v>0.94</v>
      </c>
      <c r="Z303" s="33">
        <v>0.94</v>
      </c>
      <c r="AA303" s="33">
        <f t="shared" si="81"/>
        <v>0.88</v>
      </c>
      <c r="AB303" s="33">
        <f t="shared" si="82"/>
        <v>0.85</v>
      </c>
      <c r="AC303" s="33">
        <f t="shared" si="83"/>
        <v>0.75</v>
      </c>
      <c r="AD303" s="33">
        <f t="shared" si="84"/>
        <v>0.85</v>
      </c>
      <c r="AE303" s="33">
        <f t="shared" si="85"/>
        <v>0.75</v>
      </c>
      <c r="AF303" s="33">
        <f t="shared" si="86"/>
        <v>0.85</v>
      </c>
      <c r="AG303" s="33">
        <f t="shared" si="87"/>
        <v>0.7</v>
      </c>
      <c r="AH303" s="394">
        <f t="shared" si="88"/>
        <v>413923502</v>
      </c>
      <c r="AI303" s="400">
        <f t="shared" si="89"/>
        <v>5429812638.5135088</v>
      </c>
      <c r="AJ303" s="257">
        <v>100</v>
      </c>
      <c r="AK303" s="153">
        <f t="shared" si="77"/>
        <v>5429812638.5135088</v>
      </c>
      <c r="AM303" s="394">
        <f>IF(I303&gt;0,#REF!,0)</f>
        <v>0</v>
      </c>
      <c r="AN303" s="394">
        <f t="shared" si="78"/>
        <v>0</v>
      </c>
      <c r="AP303" s="394">
        <f t="shared" si="79"/>
        <v>5015889136.5135088</v>
      </c>
    </row>
    <row r="304" spans="4:42" ht="21.75" thickBot="1" x14ac:dyDescent="0.6">
      <c r="D304" s="233" t="s">
        <v>573</v>
      </c>
      <c r="E304" s="578" t="s">
        <v>2320</v>
      </c>
      <c r="F304" s="393">
        <v>177847108.7770364</v>
      </c>
      <c r="G304" s="595"/>
      <c r="H304" s="595"/>
      <c r="I304" s="39">
        <v>0</v>
      </c>
      <c r="J304" s="36">
        <v>177847108.7770364</v>
      </c>
      <c r="K304" s="36">
        <v>0</v>
      </c>
      <c r="L304" s="36">
        <v>0</v>
      </c>
      <c r="M304" s="36">
        <v>0</v>
      </c>
      <c r="N304" s="36">
        <v>0</v>
      </c>
      <c r="O304" s="36">
        <v>0</v>
      </c>
      <c r="P304" s="36">
        <v>0</v>
      </c>
      <c r="Q304" s="36">
        <v>0</v>
      </c>
      <c r="R304" s="36">
        <v>0</v>
      </c>
      <c r="S304" s="253">
        <v>0</v>
      </c>
      <c r="T304" s="254">
        <f t="shared" si="76"/>
        <v>177847108.7770364</v>
      </c>
      <c r="U304" s="259">
        <v>3311388015</v>
      </c>
      <c r="V304" s="254">
        <f t="shared" si="80"/>
        <v>177847108.7770364</v>
      </c>
      <c r="W304" s="34">
        <v>1</v>
      </c>
      <c r="X304" s="33">
        <v>1</v>
      </c>
      <c r="Y304" s="33">
        <v>0.94</v>
      </c>
      <c r="Z304" s="33">
        <v>0.94</v>
      </c>
      <c r="AA304" s="33">
        <f t="shared" si="81"/>
        <v>0.88</v>
      </c>
      <c r="AB304" s="33">
        <f t="shared" si="82"/>
        <v>0.85</v>
      </c>
      <c r="AC304" s="33">
        <f t="shared" si="83"/>
        <v>0.75</v>
      </c>
      <c r="AD304" s="33">
        <f t="shared" si="84"/>
        <v>0.85</v>
      </c>
      <c r="AE304" s="33">
        <f t="shared" si="85"/>
        <v>0.75</v>
      </c>
      <c r="AF304" s="33">
        <f t="shared" si="86"/>
        <v>0.85</v>
      </c>
      <c r="AG304" s="33">
        <f t="shared" si="87"/>
        <v>0.7</v>
      </c>
      <c r="AH304" s="394">
        <f t="shared" si="88"/>
        <v>177847108.7770364</v>
      </c>
      <c r="AI304" s="400">
        <f t="shared" si="89"/>
        <v>0</v>
      </c>
      <c r="AJ304" s="257">
        <v>100</v>
      </c>
      <c r="AK304" s="153">
        <f t="shared" si="77"/>
        <v>0</v>
      </c>
      <c r="AM304" s="394">
        <f>IF(I304&gt;0,#REF!,0)</f>
        <v>0</v>
      </c>
      <c r="AN304" s="394">
        <f t="shared" si="78"/>
        <v>0</v>
      </c>
      <c r="AP304" s="394">
        <f t="shared" si="79"/>
        <v>0</v>
      </c>
    </row>
    <row r="305" spans="4:42" ht="21.75" thickBot="1" x14ac:dyDescent="0.6">
      <c r="D305" s="233" t="s">
        <v>573</v>
      </c>
      <c r="E305" s="578" t="s">
        <v>2320</v>
      </c>
      <c r="F305" s="393">
        <v>45665126.968651645</v>
      </c>
      <c r="G305" s="595"/>
      <c r="H305" s="595"/>
      <c r="I305" s="39">
        <v>0</v>
      </c>
      <c r="J305" s="36">
        <v>45665126.968651645</v>
      </c>
      <c r="K305" s="36">
        <v>0</v>
      </c>
      <c r="L305" s="36">
        <v>0</v>
      </c>
      <c r="M305" s="36">
        <v>0</v>
      </c>
      <c r="N305" s="36">
        <v>0</v>
      </c>
      <c r="O305" s="36">
        <v>0</v>
      </c>
      <c r="P305" s="36">
        <v>0</v>
      </c>
      <c r="Q305" s="36">
        <v>0</v>
      </c>
      <c r="R305" s="36">
        <v>0</v>
      </c>
      <c r="S305" s="253">
        <v>0</v>
      </c>
      <c r="T305" s="254">
        <f t="shared" si="76"/>
        <v>45665126.968651645</v>
      </c>
      <c r="U305" s="259">
        <v>5875686756</v>
      </c>
      <c r="V305" s="254">
        <f t="shared" si="80"/>
        <v>45665126.968651645</v>
      </c>
      <c r="W305" s="34">
        <v>1</v>
      </c>
      <c r="X305" s="33">
        <v>1</v>
      </c>
      <c r="Y305" s="33">
        <v>0.94</v>
      </c>
      <c r="Z305" s="33">
        <v>0.94</v>
      </c>
      <c r="AA305" s="33">
        <f t="shared" si="81"/>
        <v>0.88</v>
      </c>
      <c r="AB305" s="33">
        <f t="shared" si="82"/>
        <v>0.85</v>
      </c>
      <c r="AC305" s="33">
        <f t="shared" si="83"/>
        <v>0.75</v>
      </c>
      <c r="AD305" s="33">
        <f t="shared" si="84"/>
        <v>0.85</v>
      </c>
      <c r="AE305" s="33">
        <f t="shared" si="85"/>
        <v>0.75</v>
      </c>
      <c r="AF305" s="33">
        <f t="shared" si="86"/>
        <v>0.85</v>
      </c>
      <c r="AG305" s="33">
        <f t="shared" si="87"/>
        <v>0.7</v>
      </c>
      <c r="AH305" s="394">
        <f t="shared" si="88"/>
        <v>45665126.968651645</v>
      </c>
      <c r="AI305" s="400">
        <f t="shared" si="89"/>
        <v>0</v>
      </c>
      <c r="AJ305" s="257">
        <v>100</v>
      </c>
      <c r="AK305" s="153">
        <f t="shared" si="77"/>
        <v>0</v>
      </c>
      <c r="AM305" s="394">
        <f>IF(I305&gt;0,#REF!,0)</f>
        <v>0</v>
      </c>
      <c r="AN305" s="394">
        <f t="shared" si="78"/>
        <v>0</v>
      </c>
      <c r="AP305" s="394">
        <f t="shared" si="79"/>
        <v>0</v>
      </c>
    </row>
    <row r="306" spans="4:42" ht="21.75" thickBot="1" x14ac:dyDescent="0.6">
      <c r="D306" s="233" t="s">
        <v>573</v>
      </c>
      <c r="E306" s="578" t="s">
        <v>2320</v>
      </c>
      <c r="F306" s="393">
        <v>307283189.67594111</v>
      </c>
      <c r="G306" s="595"/>
      <c r="H306" s="595"/>
      <c r="I306" s="39">
        <v>0</v>
      </c>
      <c r="J306" s="36">
        <v>307283189.67594111</v>
      </c>
      <c r="K306" s="36">
        <v>0</v>
      </c>
      <c r="L306" s="36">
        <v>0</v>
      </c>
      <c r="M306" s="36">
        <v>0</v>
      </c>
      <c r="N306" s="36">
        <v>0</v>
      </c>
      <c r="O306" s="36">
        <v>0</v>
      </c>
      <c r="P306" s="36">
        <v>0</v>
      </c>
      <c r="Q306" s="36">
        <v>0</v>
      </c>
      <c r="R306" s="36">
        <v>0</v>
      </c>
      <c r="S306" s="253">
        <v>0</v>
      </c>
      <c r="T306" s="254">
        <f t="shared" si="76"/>
        <v>307283189.67594111</v>
      </c>
      <c r="U306" s="259">
        <v>16779767940.000002</v>
      </c>
      <c r="V306" s="254">
        <f t="shared" si="80"/>
        <v>307283189.67594111</v>
      </c>
      <c r="W306" s="34">
        <v>1</v>
      </c>
      <c r="X306" s="33">
        <v>1</v>
      </c>
      <c r="Y306" s="33">
        <v>0.94</v>
      </c>
      <c r="Z306" s="33">
        <v>0.94</v>
      </c>
      <c r="AA306" s="33">
        <f t="shared" si="81"/>
        <v>0.88</v>
      </c>
      <c r="AB306" s="33">
        <f t="shared" si="82"/>
        <v>0.85</v>
      </c>
      <c r="AC306" s="33">
        <f t="shared" si="83"/>
        <v>0.75</v>
      </c>
      <c r="AD306" s="33">
        <f t="shared" si="84"/>
        <v>0.85</v>
      </c>
      <c r="AE306" s="33">
        <f t="shared" si="85"/>
        <v>0.75</v>
      </c>
      <c r="AF306" s="33">
        <f t="shared" si="86"/>
        <v>0.85</v>
      </c>
      <c r="AG306" s="33">
        <f t="shared" si="87"/>
        <v>0.7</v>
      </c>
      <c r="AH306" s="394">
        <f t="shared" si="88"/>
        <v>307283189.67594111</v>
      </c>
      <c r="AI306" s="400">
        <f t="shared" si="89"/>
        <v>0</v>
      </c>
      <c r="AJ306" s="257">
        <v>100</v>
      </c>
      <c r="AK306" s="153">
        <f t="shared" si="77"/>
        <v>0</v>
      </c>
      <c r="AM306" s="394">
        <f>IF(I306&gt;0,#REF!,0)</f>
        <v>0</v>
      </c>
      <c r="AN306" s="394">
        <f t="shared" si="78"/>
        <v>0</v>
      </c>
      <c r="AP306" s="394">
        <f t="shared" si="79"/>
        <v>0</v>
      </c>
    </row>
    <row r="307" spans="4:42" ht="21.75" thickBot="1" x14ac:dyDescent="0.6">
      <c r="D307" s="233" t="s">
        <v>573</v>
      </c>
      <c r="E307" s="578" t="s">
        <v>2320</v>
      </c>
      <c r="F307" s="393">
        <v>71970934.421629101</v>
      </c>
      <c r="G307" s="595"/>
      <c r="H307" s="595"/>
      <c r="I307" s="39">
        <v>0</v>
      </c>
      <c r="J307" s="36">
        <v>71970934.421629101</v>
      </c>
      <c r="K307" s="36">
        <v>0</v>
      </c>
      <c r="L307" s="36">
        <v>0</v>
      </c>
      <c r="M307" s="36">
        <v>0</v>
      </c>
      <c r="N307" s="36">
        <v>0</v>
      </c>
      <c r="O307" s="36">
        <v>0</v>
      </c>
      <c r="P307" s="36">
        <v>0</v>
      </c>
      <c r="Q307" s="36">
        <v>0</v>
      </c>
      <c r="R307" s="36">
        <v>0</v>
      </c>
      <c r="S307" s="253">
        <v>0</v>
      </c>
      <c r="T307" s="254">
        <f t="shared" si="76"/>
        <v>71970934.421629101</v>
      </c>
      <c r="U307" s="259">
        <v>17851771700</v>
      </c>
      <c r="V307" s="254">
        <f t="shared" si="80"/>
        <v>71970934.421629101</v>
      </c>
      <c r="W307" s="34">
        <v>1</v>
      </c>
      <c r="X307" s="33">
        <v>1</v>
      </c>
      <c r="Y307" s="33">
        <v>0.94</v>
      </c>
      <c r="Z307" s="33">
        <v>0.94</v>
      </c>
      <c r="AA307" s="33">
        <f t="shared" si="81"/>
        <v>0.88</v>
      </c>
      <c r="AB307" s="33">
        <f t="shared" si="82"/>
        <v>0.85</v>
      </c>
      <c r="AC307" s="33">
        <f t="shared" si="83"/>
        <v>0.75</v>
      </c>
      <c r="AD307" s="33">
        <f t="shared" si="84"/>
        <v>0.85</v>
      </c>
      <c r="AE307" s="33">
        <f t="shared" si="85"/>
        <v>0.75</v>
      </c>
      <c r="AF307" s="33">
        <f t="shared" si="86"/>
        <v>0.85</v>
      </c>
      <c r="AG307" s="33">
        <f t="shared" si="87"/>
        <v>0.7</v>
      </c>
      <c r="AH307" s="394">
        <f t="shared" si="88"/>
        <v>71970934.421629101</v>
      </c>
      <c r="AI307" s="400">
        <f t="shared" si="89"/>
        <v>0</v>
      </c>
      <c r="AJ307" s="257">
        <v>100</v>
      </c>
      <c r="AK307" s="153">
        <f t="shared" si="77"/>
        <v>0</v>
      </c>
      <c r="AM307" s="394">
        <f>IF(I307&gt;0,#REF!,0)</f>
        <v>0</v>
      </c>
      <c r="AN307" s="394">
        <f t="shared" si="78"/>
        <v>0</v>
      </c>
      <c r="AP307" s="394">
        <f t="shared" si="79"/>
        <v>0</v>
      </c>
    </row>
    <row r="308" spans="4:42" ht="21.75" thickBot="1" x14ac:dyDescent="0.6">
      <c r="D308" s="233" t="s">
        <v>573</v>
      </c>
      <c r="E308" s="578" t="s">
        <v>2320</v>
      </c>
      <c r="F308" s="393">
        <v>48385568000</v>
      </c>
      <c r="G308" s="595"/>
      <c r="H308" s="595"/>
      <c r="I308" s="39">
        <v>0</v>
      </c>
      <c r="J308" s="36">
        <v>3545312400.0000005</v>
      </c>
      <c r="K308" s="36">
        <v>0</v>
      </c>
      <c r="L308" s="36">
        <v>0</v>
      </c>
      <c r="M308" s="36">
        <v>0</v>
      </c>
      <c r="N308" s="36">
        <v>0</v>
      </c>
      <c r="O308" s="36">
        <v>0</v>
      </c>
      <c r="P308" s="36">
        <v>0</v>
      </c>
      <c r="Q308" s="36">
        <v>0</v>
      </c>
      <c r="R308" s="36">
        <v>0</v>
      </c>
      <c r="S308" s="253">
        <v>0</v>
      </c>
      <c r="T308" s="254">
        <f t="shared" si="76"/>
        <v>3545312400.0000005</v>
      </c>
      <c r="U308" s="259">
        <v>6373301760</v>
      </c>
      <c r="V308" s="254">
        <f t="shared" si="80"/>
        <v>3545312400.0000005</v>
      </c>
      <c r="W308" s="34">
        <v>1</v>
      </c>
      <c r="X308" s="33">
        <v>1</v>
      </c>
      <c r="Y308" s="33">
        <v>0.94</v>
      </c>
      <c r="Z308" s="33">
        <v>0.94</v>
      </c>
      <c r="AA308" s="33">
        <f t="shared" si="81"/>
        <v>0.88</v>
      </c>
      <c r="AB308" s="33">
        <f t="shared" si="82"/>
        <v>0.85</v>
      </c>
      <c r="AC308" s="33">
        <f t="shared" si="83"/>
        <v>0.75</v>
      </c>
      <c r="AD308" s="33">
        <f t="shared" si="84"/>
        <v>0.85</v>
      </c>
      <c r="AE308" s="33">
        <f t="shared" si="85"/>
        <v>0.75</v>
      </c>
      <c r="AF308" s="33">
        <f t="shared" si="86"/>
        <v>0.85</v>
      </c>
      <c r="AG308" s="33">
        <f t="shared" si="87"/>
        <v>0.7</v>
      </c>
      <c r="AH308" s="394">
        <f t="shared" si="88"/>
        <v>3545312400.0000005</v>
      </c>
      <c r="AI308" s="400">
        <f t="shared" si="89"/>
        <v>44840255600</v>
      </c>
      <c r="AJ308" s="257">
        <v>100</v>
      </c>
      <c r="AK308" s="153">
        <f t="shared" si="77"/>
        <v>44840255600</v>
      </c>
      <c r="AM308" s="394">
        <f>IF(I308&gt;0,#REF!,0)</f>
        <v>0</v>
      </c>
      <c r="AN308" s="394">
        <f t="shared" si="78"/>
        <v>0</v>
      </c>
      <c r="AP308" s="394">
        <f t="shared" si="79"/>
        <v>41294943200</v>
      </c>
    </row>
    <row r="309" spans="4:42" ht="21.75" thickBot="1" x14ac:dyDescent="0.6">
      <c r="D309" s="233" t="s">
        <v>573</v>
      </c>
      <c r="E309" s="578" t="s">
        <v>2321</v>
      </c>
      <c r="F309" s="393">
        <v>11555491200</v>
      </c>
      <c r="G309" s="595"/>
      <c r="H309" s="595"/>
      <c r="I309" s="39">
        <v>5620350600</v>
      </c>
      <c r="J309" s="36">
        <v>0</v>
      </c>
      <c r="K309" s="36">
        <v>0</v>
      </c>
      <c r="L309" s="36">
        <v>0</v>
      </c>
      <c r="M309" s="36">
        <v>0</v>
      </c>
      <c r="N309" s="36">
        <v>0</v>
      </c>
      <c r="O309" s="36">
        <v>0</v>
      </c>
      <c r="P309" s="36">
        <v>0</v>
      </c>
      <c r="Q309" s="36">
        <v>0</v>
      </c>
      <c r="R309" s="36">
        <v>0</v>
      </c>
      <c r="S309" s="253">
        <v>0</v>
      </c>
      <c r="T309" s="254">
        <f t="shared" si="76"/>
        <v>5620350600</v>
      </c>
      <c r="U309" s="259">
        <v>28362499200.000004</v>
      </c>
      <c r="V309" s="254">
        <f t="shared" si="80"/>
        <v>5620350600</v>
      </c>
      <c r="W309" s="34">
        <v>1</v>
      </c>
      <c r="X309" s="33">
        <v>1</v>
      </c>
      <c r="Y309" s="33">
        <v>0.94</v>
      </c>
      <c r="Z309" s="33">
        <v>0.94</v>
      </c>
      <c r="AA309" s="33">
        <f t="shared" si="81"/>
        <v>0.88</v>
      </c>
      <c r="AB309" s="33">
        <f t="shared" si="82"/>
        <v>0.85</v>
      </c>
      <c r="AC309" s="33">
        <f t="shared" si="83"/>
        <v>0.75</v>
      </c>
      <c r="AD309" s="33">
        <f t="shared" si="84"/>
        <v>0.85</v>
      </c>
      <c r="AE309" s="33">
        <f t="shared" si="85"/>
        <v>0.75</v>
      </c>
      <c r="AF309" s="33">
        <f t="shared" si="86"/>
        <v>0.85</v>
      </c>
      <c r="AG309" s="33">
        <f t="shared" si="87"/>
        <v>0.7</v>
      </c>
      <c r="AH309" s="394">
        <f t="shared" si="88"/>
        <v>5620350600</v>
      </c>
      <c r="AI309" s="400">
        <f t="shared" si="89"/>
        <v>5935140600</v>
      </c>
      <c r="AJ309" s="257">
        <v>100</v>
      </c>
      <c r="AK309" s="153">
        <f t="shared" si="77"/>
        <v>5935140600</v>
      </c>
      <c r="AM309" s="394" t="e">
        <f>IF(I309&gt;0,#REF!,0)</f>
        <v>#REF!</v>
      </c>
      <c r="AN309" s="394">
        <f t="shared" si="78"/>
        <v>5620350600</v>
      </c>
      <c r="AP309" s="394">
        <f t="shared" si="79"/>
        <v>314790000</v>
      </c>
    </row>
    <row r="310" spans="4:42" ht="21.75" thickBot="1" x14ac:dyDescent="0.6">
      <c r="D310" s="233" t="s">
        <v>573</v>
      </c>
      <c r="E310" s="578" t="s">
        <v>2321</v>
      </c>
      <c r="F310" s="393">
        <v>10859129600</v>
      </c>
      <c r="G310" s="595"/>
      <c r="H310" s="595"/>
      <c r="I310" s="39">
        <v>5281654800</v>
      </c>
      <c r="J310" s="36">
        <v>0</v>
      </c>
      <c r="K310" s="36">
        <v>0</v>
      </c>
      <c r="L310" s="36">
        <v>0</v>
      </c>
      <c r="M310" s="36">
        <v>0</v>
      </c>
      <c r="N310" s="36">
        <v>0</v>
      </c>
      <c r="O310" s="36">
        <v>0</v>
      </c>
      <c r="P310" s="36">
        <v>0</v>
      </c>
      <c r="Q310" s="36">
        <v>0</v>
      </c>
      <c r="R310" s="36">
        <v>0</v>
      </c>
      <c r="S310" s="253">
        <v>0</v>
      </c>
      <c r="T310" s="254">
        <f t="shared" si="76"/>
        <v>5281654800</v>
      </c>
      <c r="U310" s="259">
        <v>1780000000</v>
      </c>
      <c r="V310" s="254">
        <f t="shared" si="80"/>
        <v>5281654800</v>
      </c>
      <c r="W310" s="34">
        <v>1</v>
      </c>
      <c r="X310" s="33">
        <v>1</v>
      </c>
      <c r="Y310" s="33">
        <v>0.94</v>
      </c>
      <c r="Z310" s="33">
        <v>0.94</v>
      </c>
      <c r="AA310" s="33">
        <f t="shared" si="81"/>
        <v>0.88</v>
      </c>
      <c r="AB310" s="33">
        <f t="shared" si="82"/>
        <v>0.85</v>
      </c>
      <c r="AC310" s="33">
        <f t="shared" si="83"/>
        <v>0.75</v>
      </c>
      <c r="AD310" s="33">
        <f t="shared" si="84"/>
        <v>0.85</v>
      </c>
      <c r="AE310" s="33">
        <f t="shared" si="85"/>
        <v>0.75</v>
      </c>
      <c r="AF310" s="33">
        <f t="shared" si="86"/>
        <v>0.85</v>
      </c>
      <c r="AG310" s="33">
        <f t="shared" si="87"/>
        <v>0.7</v>
      </c>
      <c r="AH310" s="394">
        <f t="shared" si="88"/>
        <v>5281654800</v>
      </c>
      <c r="AI310" s="400">
        <f t="shared" si="89"/>
        <v>5577474800</v>
      </c>
      <c r="AJ310" s="257">
        <v>100</v>
      </c>
      <c r="AK310" s="153">
        <f t="shared" si="77"/>
        <v>5577474800</v>
      </c>
      <c r="AM310" s="394" t="e">
        <f>IF(I310&gt;0,#REF!,0)</f>
        <v>#REF!</v>
      </c>
      <c r="AN310" s="394">
        <f t="shared" si="78"/>
        <v>5281654800</v>
      </c>
      <c r="AP310" s="394">
        <f t="shared" si="79"/>
        <v>295820000</v>
      </c>
    </row>
    <row r="311" spans="4:42" ht="21.75" thickBot="1" x14ac:dyDescent="0.6">
      <c r="D311" s="233" t="s">
        <v>573</v>
      </c>
      <c r="E311" s="578" t="s">
        <v>2321</v>
      </c>
      <c r="F311" s="393">
        <v>10002168000</v>
      </c>
      <c r="G311" s="595"/>
      <c r="H311" s="595"/>
      <c r="I311" s="39">
        <v>4864846500</v>
      </c>
      <c r="J311" s="36">
        <v>0</v>
      </c>
      <c r="K311" s="36">
        <v>0</v>
      </c>
      <c r="L311" s="36">
        <v>0</v>
      </c>
      <c r="M311" s="36">
        <v>0</v>
      </c>
      <c r="N311" s="36">
        <v>0</v>
      </c>
      <c r="O311" s="36">
        <v>0</v>
      </c>
      <c r="P311" s="36">
        <v>0</v>
      </c>
      <c r="Q311" s="36">
        <v>0</v>
      </c>
      <c r="R311" s="36">
        <v>0</v>
      </c>
      <c r="S311" s="253">
        <v>0</v>
      </c>
      <c r="T311" s="254">
        <f t="shared" si="76"/>
        <v>4864846500</v>
      </c>
      <c r="U311" s="259">
        <v>1673000000</v>
      </c>
      <c r="V311" s="254">
        <f t="shared" si="80"/>
        <v>4864846500</v>
      </c>
      <c r="W311" s="34">
        <v>1</v>
      </c>
      <c r="X311" s="33">
        <v>1</v>
      </c>
      <c r="Y311" s="33">
        <v>0.94</v>
      </c>
      <c r="Z311" s="33">
        <v>0.94</v>
      </c>
      <c r="AA311" s="33">
        <f t="shared" si="81"/>
        <v>0.88</v>
      </c>
      <c r="AB311" s="33">
        <f t="shared" si="82"/>
        <v>0.85</v>
      </c>
      <c r="AC311" s="33">
        <f t="shared" si="83"/>
        <v>0.75</v>
      </c>
      <c r="AD311" s="33">
        <f t="shared" si="84"/>
        <v>0.85</v>
      </c>
      <c r="AE311" s="33">
        <f t="shared" si="85"/>
        <v>0.75</v>
      </c>
      <c r="AF311" s="33">
        <f t="shared" si="86"/>
        <v>0.85</v>
      </c>
      <c r="AG311" s="33">
        <f t="shared" si="87"/>
        <v>0.7</v>
      </c>
      <c r="AH311" s="394">
        <f t="shared" si="88"/>
        <v>4864846500</v>
      </c>
      <c r="AI311" s="400">
        <f t="shared" si="89"/>
        <v>5137321500</v>
      </c>
      <c r="AJ311" s="257">
        <v>100</v>
      </c>
      <c r="AK311" s="153">
        <f t="shared" si="77"/>
        <v>5137321500</v>
      </c>
      <c r="AM311" s="394" t="e">
        <f>IF(I311&gt;0,#REF!,0)</f>
        <v>#REF!</v>
      </c>
      <c r="AN311" s="394">
        <f t="shared" si="78"/>
        <v>4864846500</v>
      </c>
      <c r="AP311" s="394">
        <f t="shared" si="79"/>
        <v>272475000</v>
      </c>
    </row>
    <row r="312" spans="4:42" ht="21.75" thickBot="1" x14ac:dyDescent="0.6">
      <c r="D312" s="233" t="s">
        <v>573</v>
      </c>
      <c r="E312" s="578" t="s">
        <v>2322</v>
      </c>
      <c r="F312" s="393">
        <v>24877327750.610813</v>
      </c>
      <c r="G312" s="595"/>
      <c r="H312" s="595"/>
      <c r="I312" s="39">
        <v>1200022972</v>
      </c>
      <c r="J312" s="36">
        <v>0</v>
      </c>
      <c r="K312" s="36">
        <v>0</v>
      </c>
      <c r="L312" s="36">
        <v>0</v>
      </c>
      <c r="M312" s="36">
        <v>0</v>
      </c>
      <c r="N312" s="36">
        <v>0</v>
      </c>
      <c r="O312" s="36">
        <v>0</v>
      </c>
      <c r="P312" s="36">
        <v>0</v>
      </c>
      <c r="Q312" s="36">
        <v>0</v>
      </c>
      <c r="R312" s="36">
        <v>0</v>
      </c>
      <c r="S312" s="253">
        <v>0</v>
      </c>
      <c r="T312" s="254">
        <f t="shared" si="76"/>
        <v>1200022972</v>
      </c>
      <c r="U312" s="259">
        <v>1541000000</v>
      </c>
      <c r="V312" s="254">
        <f t="shared" si="80"/>
        <v>1200022972</v>
      </c>
      <c r="W312" s="34">
        <v>1</v>
      </c>
      <c r="X312" s="33">
        <v>1</v>
      </c>
      <c r="Y312" s="33">
        <v>0.94</v>
      </c>
      <c r="Z312" s="33">
        <v>0.94</v>
      </c>
      <c r="AA312" s="33">
        <f t="shared" si="81"/>
        <v>0.88</v>
      </c>
      <c r="AB312" s="33">
        <f t="shared" si="82"/>
        <v>0.85</v>
      </c>
      <c r="AC312" s="33">
        <f t="shared" si="83"/>
        <v>0.75</v>
      </c>
      <c r="AD312" s="33">
        <f t="shared" si="84"/>
        <v>0.85</v>
      </c>
      <c r="AE312" s="33">
        <f t="shared" si="85"/>
        <v>0.75</v>
      </c>
      <c r="AF312" s="33">
        <f t="shared" si="86"/>
        <v>0.85</v>
      </c>
      <c r="AG312" s="33">
        <f t="shared" si="87"/>
        <v>0.7</v>
      </c>
      <c r="AH312" s="394">
        <f t="shared" si="88"/>
        <v>1200022972</v>
      </c>
      <c r="AI312" s="400">
        <f t="shared" si="89"/>
        <v>23677304778.610813</v>
      </c>
      <c r="AJ312" s="257">
        <v>100</v>
      </c>
      <c r="AK312" s="153">
        <f t="shared" si="77"/>
        <v>23677304778.610817</v>
      </c>
      <c r="AM312" s="394" t="e">
        <f>IF(I312&gt;0,#REF!,0)</f>
        <v>#REF!</v>
      </c>
      <c r="AN312" s="394">
        <f t="shared" si="78"/>
        <v>1200022972</v>
      </c>
      <c r="AP312" s="394">
        <f t="shared" si="79"/>
        <v>22477281806.610813</v>
      </c>
    </row>
    <row r="313" spans="4:42" ht="21.75" thickBot="1" x14ac:dyDescent="0.6">
      <c r="D313" s="233" t="s">
        <v>573</v>
      </c>
      <c r="E313" s="578" t="s">
        <v>2322</v>
      </c>
      <c r="F313" s="393">
        <v>16170263813</v>
      </c>
      <c r="G313" s="595"/>
      <c r="H313" s="595"/>
      <c r="I313" s="39">
        <v>780014969</v>
      </c>
      <c r="J313" s="36">
        <v>0</v>
      </c>
      <c r="K313" s="36">
        <v>0</v>
      </c>
      <c r="L313" s="36">
        <v>0</v>
      </c>
      <c r="M313" s="36">
        <v>0</v>
      </c>
      <c r="N313" s="36">
        <v>0</v>
      </c>
      <c r="O313" s="36">
        <v>0</v>
      </c>
      <c r="P313" s="36">
        <v>0</v>
      </c>
      <c r="Q313" s="36">
        <v>0</v>
      </c>
      <c r="R313" s="36">
        <v>0</v>
      </c>
      <c r="S313" s="253">
        <v>0</v>
      </c>
      <c r="T313" s="254">
        <f t="shared" si="76"/>
        <v>780014969</v>
      </c>
      <c r="U313" s="259">
        <v>12352517100.000002</v>
      </c>
      <c r="V313" s="254">
        <f t="shared" si="80"/>
        <v>780014969</v>
      </c>
      <c r="W313" s="34">
        <v>1</v>
      </c>
      <c r="X313" s="33">
        <v>1</v>
      </c>
      <c r="Y313" s="33">
        <v>0.94</v>
      </c>
      <c r="Z313" s="33">
        <v>0.94</v>
      </c>
      <c r="AA313" s="33">
        <f t="shared" si="81"/>
        <v>0.88</v>
      </c>
      <c r="AB313" s="33">
        <f t="shared" si="82"/>
        <v>0.85</v>
      </c>
      <c r="AC313" s="33">
        <f t="shared" si="83"/>
        <v>0.75</v>
      </c>
      <c r="AD313" s="33">
        <f t="shared" si="84"/>
        <v>0.85</v>
      </c>
      <c r="AE313" s="33">
        <f t="shared" si="85"/>
        <v>0.75</v>
      </c>
      <c r="AF313" s="33">
        <f t="shared" si="86"/>
        <v>0.85</v>
      </c>
      <c r="AG313" s="33">
        <f t="shared" si="87"/>
        <v>0.7</v>
      </c>
      <c r="AH313" s="394">
        <f t="shared" si="88"/>
        <v>780014969</v>
      </c>
      <c r="AI313" s="400">
        <f t="shared" si="89"/>
        <v>15390248844</v>
      </c>
      <c r="AJ313" s="257">
        <v>100</v>
      </c>
      <c r="AK313" s="153">
        <f t="shared" si="77"/>
        <v>15390248844</v>
      </c>
      <c r="AM313" s="394" t="e">
        <f>IF(I313&gt;0,#REF!,0)</f>
        <v>#REF!</v>
      </c>
      <c r="AN313" s="394">
        <f t="shared" si="78"/>
        <v>780014969</v>
      </c>
      <c r="AP313" s="394">
        <f t="shared" si="79"/>
        <v>14610233875</v>
      </c>
    </row>
    <row r="314" spans="4:42" ht="21.75" thickBot="1" x14ac:dyDescent="0.6">
      <c r="D314" s="233" t="s">
        <v>573</v>
      </c>
      <c r="E314" s="578" t="s">
        <v>2322</v>
      </c>
      <c r="F314" s="393">
        <v>17635472747.889187</v>
      </c>
      <c r="G314" s="595"/>
      <c r="H314" s="595"/>
      <c r="I314" s="39">
        <v>2051163081</v>
      </c>
      <c r="J314" s="36">
        <v>0</v>
      </c>
      <c r="K314" s="36">
        <v>0</v>
      </c>
      <c r="L314" s="36">
        <v>0</v>
      </c>
      <c r="M314" s="36">
        <v>0</v>
      </c>
      <c r="N314" s="36">
        <v>0</v>
      </c>
      <c r="O314" s="36">
        <v>0</v>
      </c>
      <c r="P314" s="36">
        <v>0</v>
      </c>
      <c r="Q314" s="36">
        <v>0</v>
      </c>
      <c r="R314" s="36">
        <v>0</v>
      </c>
      <c r="S314" s="253">
        <v>0</v>
      </c>
      <c r="T314" s="254">
        <f t="shared" si="76"/>
        <v>2051163081</v>
      </c>
      <c r="U314" s="259">
        <v>8987426700</v>
      </c>
      <c r="V314" s="254">
        <f t="shared" si="80"/>
        <v>2051163081</v>
      </c>
      <c r="W314" s="34">
        <v>1</v>
      </c>
      <c r="X314" s="33">
        <v>1</v>
      </c>
      <c r="Y314" s="33">
        <v>0.94</v>
      </c>
      <c r="Z314" s="33">
        <v>0.94</v>
      </c>
      <c r="AA314" s="33">
        <f t="shared" si="81"/>
        <v>0.88</v>
      </c>
      <c r="AB314" s="33">
        <f t="shared" si="82"/>
        <v>0.85</v>
      </c>
      <c r="AC314" s="33">
        <f t="shared" si="83"/>
        <v>0.75</v>
      </c>
      <c r="AD314" s="33">
        <f t="shared" si="84"/>
        <v>0.85</v>
      </c>
      <c r="AE314" s="33">
        <f t="shared" si="85"/>
        <v>0.75</v>
      </c>
      <c r="AF314" s="33">
        <f t="shared" si="86"/>
        <v>0.85</v>
      </c>
      <c r="AG314" s="33">
        <f t="shared" si="87"/>
        <v>0.7</v>
      </c>
      <c r="AH314" s="394">
        <f t="shared" si="88"/>
        <v>2051163081</v>
      </c>
      <c r="AI314" s="400">
        <f t="shared" si="89"/>
        <v>15584309666.889187</v>
      </c>
      <c r="AJ314" s="257">
        <v>100</v>
      </c>
      <c r="AK314" s="153">
        <f t="shared" si="77"/>
        <v>15584309666.889187</v>
      </c>
      <c r="AM314" s="394" t="e">
        <f>IF(I314&gt;0,#REF!,0)</f>
        <v>#REF!</v>
      </c>
      <c r="AN314" s="394">
        <f t="shared" si="78"/>
        <v>2051163081</v>
      </c>
      <c r="AP314" s="394">
        <f t="shared" si="79"/>
        <v>13533146585.889187</v>
      </c>
    </row>
    <row r="315" spans="4:42" ht="21.75" thickBot="1" x14ac:dyDescent="0.6">
      <c r="D315" s="233" t="s">
        <v>573</v>
      </c>
      <c r="E315" s="578" t="s">
        <v>2323</v>
      </c>
      <c r="F315" s="393">
        <v>12399745084.871082</v>
      </c>
      <c r="G315" s="595"/>
      <c r="H315" s="595"/>
      <c r="I315" s="39">
        <v>0</v>
      </c>
      <c r="J315" s="36">
        <v>0</v>
      </c>
      <c r="K315" s="36">
        <v>0</v>
      </c>
      <c r="L315" s="36">
        <v>0</v>
      </c>
      <c r="M315" s="36">
        <v>0</v>
      </c>
      <c r="N315" s="36">
        <v>0</v>
      </c>
      <c r="O315" s="36">
        <v>0</v>
      </c>
      <c r="P315" s="36">
        <v>0</v>
      </c>
      <c r="Q315" s="36">
        <v>0</v>
      </c>
      <c r="R315" s="36">
        <v>0</v>
      </c>
      <c r="S315" s="253">
        <v>4572000000</v>
      </c>
      <c r="T315" s="254">
        <f t="shared" si="76"/>
        <v>4572000000</v>
      </c>
      <c r="U315" s="259">
        <v>20511630810</v>
      </c>
      <c r="V315" s="254">
        <f t="shared" si="80"/>
        <v>4572000000</v>
      </c>
      <c r="W315" s="34">
        <v>1</v>
      </c>
      <c r="X315" s="33">
        <v>1</v>
      </c>
      <c r="Y315" s="33">
        <v>0.94</v>
      </c>
      <c r="Z315" s="33">
        <v>0.94</v>
      </c>
      <c r="AA315" s="33">
        <f t="shared" si="81"/>
        <v>0.88</v>
      </c>
      <c r="AB315" s="33">
        <f t="shared" si="82"/>
        <v>0.85</v>
      </c>
      <c r="AC315" s="33">
        <f t="shared" si="83"/>
        <v>0.75</v>
      </c>
      <c r="AD315" s="33">
        <f t="shared" si="84"/>
        <v>0.85</v>
      </c>
      <c r="AE315" s="33">
        <f t="shared" si="85"/>
        <v>0.75</v>
      </c>
      <c r="AF315" s="33">
        <f t="shared" si="86"/>
        <v>0.85</v>
      </c>
      <c r="AG315" s="33">
        <f t="shared" si="87"/>
        <v>0.7</v>
      </c>
      <c r="AH315" s="394">
        <f t="shared" si="88"/>
        <v>3200400000</v>
      </c>
      <c r="AI315" s="400">
        <f t="shared" si="89"/>
        <v>9199345084.8710823</v>
      </c>
      <c r="AJ315" s="257">
        <v>100</v>
      </c>
      <c r="AK315" s="153">
        <f t="shared" si="77"/>
        <v>9199345084.8710823</v>
      </c>
      <c r="AM315" s="394">
        <f>IF(I315&gt;0,#REF!,0)</f>
        <v>0</v>
      </c>
      <c r="AN315" s="394">
        <f t="shared" si="78"/>
        <v>0</v>
      </c>
      <c r="AP315" s="394">
        <f t="shared" si="79"/>
        <v>4627345084.8710823</v>
      </c>
    </row>
    <row r="316" spans="4:42" ht="21.75" thickBot="1" x14ac:dyDescent="0.6">
      <c r="D316" s="233" t="s">
        <v>573</v>
      </c>
      <c r="E316" s="578" t="s">
        <v>2324</v>
      </c>
      <c r="F316" s="393">
        <v>984482316710.953</v>
      </c>
      <c r="G316" s="595"/>
      <c r="H316" s="595"/>
      <c r="I316" s="39">
        <v>169481000000</v>
      </c>
      <c r="J316" s="36">
        <v>0</v>
      </c>
      <c r="K316" s="36">
        <v>0</v>
      </c>
      <c r="L316" s="36">
        <v>0</v>
      </c>
      <c r="M316" s="36">
        <v>0</v>
      </c>
      <c r="N316" s="36">
        <v>0</v>
      </c>
      <c r="O316" s="36">
        <v>0</v>
      </c>
      <c r="P316" s="36">
        <v>0</v>
      </c>
      <c r="Q316" s="36">
        <v>0</v>
      </c>
      <c r="R316" s="36">
        <v>0</v>
      </c>
      <c r="S316" s="253">
        <v>0</v>
      </c>
      <c r="T316" s="254">
        <f t="shared" si="76"/>
        <v>169481000000</v>
      </c>
      <c r="U316" s="259">
        <v>98625000000</v>
      </c>
      <c r="V316" s="254">
        <f t="shared" si="80"/>
        <v>169481000000</v>
      </c>
      <c r="W316" s="34">
        <v>1</v>
      </c>
      <c r="X316" s="33">
        <v>1</v>
      </c>
      <c r="Y316" s="33">
        <v>0.94</v>
      </c>
      <c r="Z316" s="33">
        <v>0.94</v>
      </c>
      <c r="AA316" s="33">
        <f t="shared" si="81"/>
        <v>0.88</v>
      </c>
      <c r="AB316" s="33">
        <f t="shared" si="82"/>
        <v>0.85</v>
      </c>
      <c r="AC316" s="33">
        <f t="shared" si="83"/>
        <v>0.75</v>
      </c>
      <c r="AD316" s="33">
        <f t="shared" si="84"/>
        <v>0.85</v>
      </c>
      <c r="AE316" s="33">
        <f t="shared" si="85"/>
        <v>0.75</v>
      </c>
      <c r="AF316" s="33">
        <f t="shared" si="86"/>
        <v>0.85</v>
      </c>
      <c r="AG316" s="33">
        <f t="shared" si="87"/>
        <v>0.7</v>
      </c>
      <c r="AH316" s="394">
        <f t="shared" si="88"/>
        <v>169481000000</v>
      </c>
      <c r="AI316" s="400">
        <f t="shared" si="89"/>
        <v>815001316710.953</v>
      </c>
      <c r="AJ316" s="257">
        <v>100</v>
      </c>
      <c r="AK316" s="153">
        <f t="shared" si="77"/>
        <v>815001316710.953</v>
      </c>
      <c r="AM316" s="394" t="e">
        <f>IF(I316&gt;0,#REF!,0)</f>
        <v>#REF!</v>
      </c>
      <c r="AN316" s="394">
        <f t="shared" si="78"/>
        <v>169481000000</v>
      </c>
      <c r="AP316" s="394">
        <f t="shared" si="79"/>
        <v>645520316710.953</v>
      </c>
    </row>
    <row r="317" spans="4:42" ht="21.75" thickBot="1" x14ac:dyDescent="0.6">
      <c r="D317" s="233" t="s">
        <v>573</v>
      </c>
      <c r="E317" s="584" t="s">
        <v>2325</v>
      </c>
      <c r="F317" s="393">
        <v>308135125760</v>
      </c>
      <c r="G317" s="595"/>
      <c r="H317" s="595"/>
      <c r="I317" s="39">
        <v>0</v>
      </c>
      <c r="J317" s="36">
        <v>0</v>
      </c>
      <c r="K317" s="36">
        <v>0</v>
      </c>
      <c r="L317" s="36">
        <v>0</v>
      </c>
      <c r="M317" s="36">
        <v>0</v>
      </c>
      <c r="N317" s="36">
        <v>0</v>
      </c>
      <c r="O317" s="36">
        <v>0</v>
      </c>
      <c r="P317" s="36">
        <v>0</v>
      </c>
      <c r="Q317" s="36">
        <v>0</v>
      </c>
      <c r="R317" s="36">
        <v>0</v>
      </c>
      <c r="S317" s="253">
        <v>0</v>
      </c>
      <c r="T317" s="254">
        <f t="shared" si="76"/>
        <v>0</v>
      </c>
      <c r="U317" s="259">
        <v>0</v>
      </c>
      <c r="V317" s="254">
        <f t="shared" si="80"/>
        <v>308135125760</v>
      </c>
      <c r="W317" s="34">
        <v>1</v>
      </c>
      <c r="X317" s="33">
        <v>1</v>
      </c>
      <c r="Y317" s="33">
        <v>0.94</v>
      </c>
      <c r="Z317" s="33">
        <v>0.94</v>
      </c>
      <c r="AA317" s="33">
        <f t="shared" si="81"/>
        <v>0.88</v>
      </c>
      <c r="AB317" s="33">
        <f t="shared" si="82"/>
        <v>0.85</v>
      </c>
      <c r="AC317" s="33">
        <f t="shared" si="83"/>
        <v>0.75</v>
      </c>
      <c r="AD317" s="33">
        <f t="shared" si="84"/>
        <v>0.85</v>
      </c>
      <c r="AE317" s="33">
        <f t="shared" si="85"/>
        <v>0.75</v>
      </c>
      <c r="AF317" s="33">
        <f t="shared" si="86"/>
        <v>0.85</v>
      </c>
      <c r="AG317" s="33">
        <f t="shared" si="87"/>
        <v>0.7</v>
      </c>
      <c r="AH317" s="394">
        <f t="shared" si="88"/>
        <v>0</v>
      </c>
      <c r="AI317" s="400">
        <f t="shared" si="89"/>
        <v>308135125760</v>
      </c>
      <c r="AJ317" s="257">
        <v>100</v>
      </c>
      <c r="AK317" s="153">
        <f t="shared" si="77"/>
        <v>308135125760</v>
      </c>
      <c r="AM317" s="394">
        <f>IF(I317&gt;0,#REF!,0)</f>
        <v>0</v>
      </c>
      <c r="AN317" s="394">
        <f t="shared" si="78"/>
        <v>0</v>
      </c>
      <c r="AP317" s="394">
        <f t="shared" si="79"/>
        <v>0</v>
      </c>
    </row>
    <row r="318" spans="4:42" ht="21.75" thickBot="1" x14ac:dyDescent="0.6">
      <c r="D318" s="233" t="s">
        <v>573</v>
      </c>
      <c r="E318" s="584" t="s">
        <v>2326</v>
      </c>
      <c r="F318" s="393">
        <v>161426085543.1546</v>
      </c>
      <c r="G318" s="595"/>
      <c r="H318" s="595"/>
      <c r="I318" s="39">
        <v>0</v>
      </c>
      <c r="J318" s="36">
        <v>0</v>
      </c>
      <c r="K318" s="36">
        <v>0</v>
      </c>
      <c r="L318" s="36">
        <v>0</v>
      </c>
      <c r="M318" s="36">
        <v>0</v>
      </c>
      <c r="N318" s="36">
        <v>0</v>
      </c>
      <c r="O318" s="36">
        <v>0</v>
      </c>
      <c r="P318" s="36">
        <v>0</v>
      </c>
      <c r="Q318" s="36">
        <v>0</v>
      </c>
      <c r="R318" s="36">
        <v>0</v>
      </c>
      <c r="S318" s="253">
        <v>0</v>
      </c>
      <c r="T318" s="254">
        <f t="shared" si="76"/>
        <v>0</v>
      </c>
      <c r="U318" s="259">
        <v>0</v>
      </c>
      <c r="V318" s="254">
        <f t="shared" si="80"/>
        <v>161426085543.1546</v>
      </c>
      <c r="W318" s="34">
        <v>1</v>
      </c>
      <c r="X318" s="33">
        <v>1</v>
      </c>
      <c r="Y318" s="33">
        <v>0.94</v>
      </c>
      <c r="Z318" s="33">
        <v>0.94</v>
      </c>
      <c r="AA318" s="33">
        <f t="shared" si="81"/>
        <v>0.88</v>
      </c>
      <c r="AB318" s="33">
        <f t="shared" si="82"/>
        <v>0.85</v>
      </c>
      <c r="AC318" s="33">
        <f t="shared" si="83"/>
        <v>0.75</v>
      </c>
      <c r="AD318" s="33">
        <f t="shared" si="84"/>
        <v>0.85</v>
      </c>
      <c r="AE318" s="33">
        <f t="shared" si="85"/>
        <v>0.75</v>
      </c>
      <c r="AF318" s="33">
        <f t="shared" si="86"/>
        <v>0.85</v>
      </c>
      <c r="AG318" s="33">
        <f t="shared" si="87"/>
        <v>0.7</v>
      </c>
      <c r="AH318" s="394">
        <f t="shared" si="88"/>
        <v>0</v>
      </c>
      <c r="AI318" s="400">
        <f t="shared" si="89"/>
        <v>161426085543.1546</v>
      </c>
      <c r="AJ318" s="257">
        <v>100</v>
      </c>
      <c r="AK318" s="153">
        <f t="shared" si="77"/>
        <v>161426085543.1546</v>
      </c>
      <c r="AM318" s="394">
        <f>IF(I318&gt;0,#REF!,0)</f>
        <v>0</v>
      </c>
      <c r="AN318" s="394">
        <f t="shared" si="78"/>
        <v>0</v>
      </c>
      <c r="AP318" s="394">
        <f t="shared" si="79"/>
        <v>0</v>
      </c>
    </row>
    <row r="319" spans="4:42" ht="21.75" thickBot="1" x14ac:dyDescent="0.6">
      <c r="D319" s="233" t="s">
        <v>573</v>
      </c>
      <c r="E319" s="584" t="s">
        <v>2327</v>
      </c>
      <c r="F319" s="393">
        <v>27125742321.231564</v>
      </c>
      <c r="G319" s="595"/>
      <c r="H319" s="595"/>
      <c r="I319" s="39">
        <v>0</v>
      </c>
      <c r="J319" s="36">
        <v>0</v>
      </c>
      <c r="K319" s="36">
        <v>0</v>
      </c>
      <c r="L319" s="36">
        <v>0</v>
      </c>
      <c r="M319" s="36">
        <v>0</v>
      </c>
      <c r="N319" s="36">
        <v>0</v>
      </c>
      <c r="O319" s="36">
        <v>0</v>
      </c>
      <c r="P319" s="36">
        <v>0</v>
      </c>
      <c r="Q319" s="36">
        <v>0</v>
      </c>
      <c r="R319" s="36">
        <v>0</v>
      </c>
      <c r="S319" s="253">
        <v>0</v>
      </c>
      <c r="T319" s="254">
        <f t="shared" si="76"/>
        <v>0</v>
      </c>
      <c r="U319" s="259">
        <v>0</v>
      </c>
      <c r="V319" s="254">
        <f t="shared" si="80"/>
        <v>27125742321.231564</v>
      </c>
      <c r="W319" s="34">
        <v>1</v>
      </c>
      <c r="X319" s="33">
        <v>1</v>
      </c>
      <c r="Y319" s="33">
        <v>0.94</v>
      </c>
      <c r="Z319" s="33">
        <v>0.94</v>
      </c>
      <c r="AA319" s="33">
        <f t="shared" si="81"/>
        <v>0.88</v>
      </c>
      <c r="AB319" s="33">
        <f t="shared" si="82"/>
        <v>0.85</v>
      </c>
      <c r="AC319" s="33">
        <f t="shared" si="83"/>
        <v>0.75</v>
      </c>
      <c r="AD319" s="33">
        <f t="shared" si="84"/>
        <v>0.85</v>
      </c>
      <c r="AE319" s="33">
        <f t="shared" si="85"/>
        <v>0.75</v>
      </c>
      <c r="AF319" s="33">
        <f t="shared" si="86"/>
        <v>0.85</v>
      </c>
      <c r="AG319" s="33">
        <f t="shared" si="87"/>
        <v>0.7</v>
      </c>
      <c r="AH319" s="394">
        <f t="shared" si="88"/>
        <v>0</v>
      </c>
      <c r="AI319" s="400">
        <f t="shared" si="89"/>
        <v>27125742321.231564</v>
      </c>
      <c r="AJ319" s="257">
        <v>100</v>
      </c>
      <c r="AK319" s="153">
        <f t="shared" si="77"/>
        <v>27125742321.231564</v>
      </c>
      <c r="AM319" s="394">
        <f>IF(I319&gt;0,#REF!,0)</f>
        <v>0</v>
      </c>
      <c r="AN319" s="394">
        <f t="shared" si="78"/>
        <v>0</v>
      </c>
      <c r="AP319" s="394">
        <f t="shared" si="79"/>
        <v>0</v>
      </c>
    </row>
    <row r="320" spans="4:42" ht="21.75" thickBot="1" x14ac:dyDescent="0.6">
      <c r="D320" s="233" t="s">
        <v>573</v>
      </c>
      <c r="E320" s="584" t="s">
        <v>2328</v>
      </c>
      <c r="F320" s="393">
        <v>10471120000</v>
      </c>
      <c r="G320" s="595"/>
      <c r="H320" s="595"/>
      <c r="I320" s="39">
        <v>0</v>
      </c>
      <c r="J320" s="36">
        <v>0</v>
      </c>
      <c r="K320" s="36">
        <v>0</v>
      </c>
      <c r="L320" s="36">
        <v>0</v>
      </c>
      <c r="M320" s="36">
        <v>0</v>
      </c>
      <c r="N320" s="36">
        <v>0</v>
      </c>
      <c r="O320" s="36">
        <v>0</v>
      </c>
      <c r="P320" s="36">
        <v>0</v>
      </c>
      <c r="Q320" s="36">
        <v>0</v>
      </c>
      <c r="R320" s="36">
        <v>0</v>
      </c>
      <c r="S320" s="253">
        <v>0</v>
      </c>
      <c r="T320" s="254">
        <f t="shared" si="76"/>
        <v>0</v>
      </c>
      <c r="U320" s="259">
        <v>0</v>
      </c>
      <c r="V320" s="254">
        <f t="shared" si="80"/>
        <v>10471120000</v>
      </c>
      <c r="W320" s="34">
        <v>1</v>
      </c>
      <c r="X320" s="33">
        <v>1</v>
      </c>
      <c r="Y320" s="33">
        <v>0.94</v>
      </c>
      <c r="Z320" s="33">
        <v>0.94</v>
      </c>
      <c r="AA320" s="33">
        <f t="shared" si="81"/>
        <v>0.88</v>
      </c>
      <c r="AB320" s="33">
        <f t="shared" si="82"/>
        <v>0.85</v>
      </c>
      <c r="AC320" s="33">
        <f t="shared" si="83"/>
        <v>0.75</v>
      </c>
      <c r="AD320" s="33">
        <f t="shared" si="84"/>
        <v>0.85</v>
      </c>
      <c r="AE320" s="33">
        <f t="shared" si="85"/>
        <v>0.75</v>
      </c>
      <c r="AF320" s="33">
        <f t="shared" si="86"/>
        <v>0.85</v>
      </c>
      <c r="AG320" s="33">
        <f t="shared" si="87"/>
        <v>0.7</v>
      </c>
      <c r="AH320" s="394">
        <f t="shared" si="88"/>
        <v>0</v>
      </c>
      <c r="AI320" s="400">
        <f t="shared" si="89"/>
        <v>10471120000</v>
      </c>
      <c r="AJ320" s="257">
        <v>100</v>
      </c>
      <c r="AK320" s="153">
        <f t="shared" si="77"/>
        <v>10471120000</v>
      </c>
      <c r="AM320" s="394">
        <f>IF(I320&gt;0,#REF!,0)</f>
        <v>0</v>
      </c>
      <c r="AN320" s="394">
        <f t="shared" si="78"/>
        <v>0</v>
      </c>
      <c r="AP320" s="394">
        <f t="shared" si="79"/>
        <v>0</v>
      </c>
    </row>
    <row r="321" spans="4:42" ht="21.75" thickBot="1" x14ac:dyDescent="0.6">
      <c r="D321" s="233" t="s">
        <v>573</v>
      </c>
      <c r="E321" s="584" t="s">
        <v>2328</v>
      </c>
      <c r="F321" s="393">
        <v>13078668120</v>
      </c>
      <c r="G321" s="595"/>
      <c r="H321" s="595"/>
      <c r="I321" s="39">
        <v>0</v>
      </c>
      <c r="J321" s="36">
        <v>0</v>
      </c>
      <c r="K321" s="36">
        <v>0</v>
      </c>
      <c r="L321" s="36">
        <v>0</v>
      </c>
      <c r="M321" s="36">
        <v>0</v>
      </c>
      <c r="N321" s="36">
        <v>0</v>
      </c>
      <c r="O321" s="36">
        <v>0</v>
      </c>
      <c r="P321" s="36">
        <v>0</v>
      </c>
      <c r="Q321" s="36">
        <v>0</v>
      </c>
      <c r="R321" s="36">
        <v>0</v>
      </c>
      <c r="S321" s="253">
        <v>0</v>
      </c>
      <c r="T321" s="254">
        <f t="shared" si="76"/>
        <v>0</v>
      </c>
      <c r="U321" s="259">
        <v>0</v>
      </c>
      <c r="V321" s="254">
        <f t="shared" si="80"/>
        <v>13078668120</v>
      </c>
      <c r="W321" s="34">
        <v>1</v>
      </c>
      <c r="X321" s="33">
        <v>1</v>
      </c>
      <c r="Y321" s="33">
        <v>0.94</v>
      </c>
      <c r="Z321" s="33">
        <v>0.94</v>
      </c>
      <c r="AA321" s="33">
        <f t="shared" si="81"/>
        <v>0.88</v>
      </c>
      <c r="AB321" s="33">
        <f t="shared" si="82"/>
        <v>0.85</v>
      </c>
      <c r="AC321" s="33">
        <f t="shared" si="83"/>
        <v>0.75</v>
      </c>
      <c r="AD321" s="33">
        <f t="shared" si="84"/>
        <v>0.85</v>
      </c>
      <c r="AE321" s="33">
        <f t="shared" si="85"/>
        <v>0.75</v>
      </c>
      <c r="AF321" s="33">
        <f t="shared" si="86"/>
        <v>0.85</v>
      </c>
      <c r="AG321" s="33">
        <f t="shared" si="87"/>
        <v>0.7</v>
      </c>
      <c r="AH321" s="394">
        <f t="shared" si="88"/>
        <v>0</v>
      </c>
      <c r="AI321" s="400">
        <f t="shared" si="89"/>
        <v>13078668120</v>
      </c>
      <c r="AJ321" s="257">
        <v>100</v>
      </c>
      <c r="AK321" s="153">
        <f t="shared" si="77"/>
        <v>13078668120</v>
      </c>
      <c r="AM321" s="394">
        <f>IF(I321&gt;0,#REF!,0)</f>
        <v>0</v>
      </c>
      <c r="AN321" s="394">
        <f t="shared" si="78"/>
        <v>0</v>
      </c>
      <c r="AP321" s="394">
        <f t="shared" si="79"/>
        <v>0</v>
      </c>
    </row>
    <row r="322" spans="4:42" ht="21.75" thickBot="1" x14ac:dyDescent="0.6">
      <c r="D322" s="233" t="s">
        <v>573</v>
      </c>
      <c r="E322" s="584" t="s">
        <v>1304</v>
      </c>
      <c r="F322" s="393">
        <v>124446476250</v>
      </c>
      <c r="G322" s="595"/>
      <c r="H322" s="595"/>
      <c r="I322" s="39">
        <v>0</v>
      </c>
      <c r="J322" s="36">
        <v>0</v>
      </c>
      <c r="K322" s="36">
        <v>0</v>
      </c>
      <c r="L322" s="36">
        <v>0</v>
      </c>
      <c r="M322" s="36">
        <v>0</v>
      </c>
      <c r="N322" s="36">
        <v>0</v>
      </c>
      <c r="O322" s="36">
        <v>0</v>
      </c>
      <c r="P322" s="36">
        <v>0</v>
      </c>
      <c r="Q322" s="36">
        <v>0</v>
      </c>
      <c r="R322" s="36">
        <v>0</v>
      </c>
      <c r="S322" s="253">
        <v>0</v>
      </c>
      <c r="T322" s="254">
        <f t="shared" si="76"/>
        <v>0</v>
      </c>
      <c r="U322" s="259">
        <v>0</v>
      </c>
      <c r="V322" s="254">
        <f t="shared" si="80"/>
        <v>124446476250</v>
      </c>
      <c r="W322" s="34">
        <v>1</v>
      </c>
      <c r="X322" s="33">
        <v>1</v>
      </c>
      <c r="Y322" s="33">
        <v>0.94</v>
      </c>
      <c r="Z322" s="33">
        <v>0.94</v>
      </c>
      <c r="AA322" s="33">
        <f t="shared" si="81"/>
        <v>0.88</v>
      </c>
      <c r="AB322" s="33">
        <f t="shared" si="82"/>
        <v>0.85</v>
      </c>
      <c r="AC322" s="33">
        <f t="shared" si="83"/>
        <v>0.75</v>
      </c>
      <c r="AD322" s="33">
        <f t="shared" si="84"/>
        <v>0.85</v>
      </c>
      <c r="AE322" s="33">
        <f t="shared" si="85"/>
        <v>0.75</v>
      </c>
      <c r="AF322" s="33">
        <f t="shared" si="86"/>
        <v>0.85</v>
      </c>
      <c r="AG322" s="33">
        <f t="shared" si="87"/>
        <v>0.7</v>
      </c>
      <c r="AH322" s="394">
        <f t="shared" si="88"/>
        <v>0</v>
      </c>
      <c r="AI322" s="400">
        <f t="shared" si="89"/>
        <v>124446476250</v>
      </c>
      <c r="AJ322" s="257">
        <v>100</v>
      </c>
      <c r="AK322" s="153">
        <f t="shared" si="77"/>
        <v>124446476250</v>
      </c>
      <c r="AM322" s="394">
        <f>IF(I322&gt;0,#REF!,0)</f>
        <v>0</v>
      </c>
      <c r="AN322" s="394">
        <f t="shared" si="78"/>
        <v>0</v>
      </c>
      <c r="AP322" s="394">
        <f t="shared" si="79"/>
        <v>0</v>
      </c>
    </row>
    <row r="323" spans="4:42" ht="21.75" thickBot="1" x14ac:dyDescent="0.6">
      <c r="D323" s="233" t="s">
        <v>573</v>
      </c>
      <c r="E323" s="584" t="s">
        <v>2329</v>
      </c>
      <c r="F323" s="393">
        <v>0</v>
      </c>
      <c r="G323" s="595"/>
      <c r="H323" s="595"/>
      <c r="I323" s="39">
        <v>0</v>
      </c>
      <c r="J323" s="36">
        <v>0</v>
      </c>
      <c r="K323" s="36">
        <v>0</v>
      </c>
      <c r="L323" s="36">
        <v>0</v>
      </c>
      <c r="M323" s="36">
        <v>0</v>
      </c>
      <c r="N323" s="36">
        <v>0</v>
      </c>
      <c r="O323" s="36">
        <v>0</v>
      </c>
      <c r="P323" s="36">
        <v>0</v>
      </c>
      <c r="Q323" s="36">
        <v>0</v>
      </c>
      <c r="R323" s="36">
        <v>0</v>
      </c>
      <c r="S323" s="253">
        <v>0</v>
      </c>
      <c r="T323" s="254">
        <f t="shared" si="76"/>
        <v>0</v>
      </c>
      <c r="U323" s="259">
        <v>0</v>
      </c>
      <c r="V323" s="254">
        <f t="shared" si="80"/>
        <v>0</v>
      </c>
      <c r="W323" s="34">
        <v>1</v>
      </c>
      <c r="X323" s="33">
        <v>1</v>
      </c>
      <c r="Y323" s="33">
        <v>0.94</v>
      </c>
      <c r="Z323" s="33">
        <v>0.94</v>
      </c>
      <c r="AA323" s="33">
        <f t="shared" si="81"/>
        <v>0.88</v>
      </c>
      <c r="AB323" s="33">
        <f t="shared" si="82"/>
        <v>0.85</v>
      </c>
      <c r="AC323" s="33">
        <f t="shared" si="83"/>
        <v>0.75</v>
      </c>
      <c r="AD323" s="33">
        <f t="shared" si="84"/>
        <v>0.85</v>
      </c>
      <c r="AE323" s="33">
        <f t="shared" si="85"/>
        <v>0.75</v>
      </c>
      <c r="AF323" s="33">
        <f t="shared" si="86"/>
        <v>0.85</v>
      </c>
      <c r="AG323" s="33">
        <f t="shared" si="87"/>
        <v>0.7</v>
      </c>
      <c r="AH323" s="394">
        <f t="shared" si="88"/>
        <v>0</v>
      </c>
      <c r="AI323" s="400">
        <f t="shared" si="89"/>
        <v>0</v>
      </c>
      <c r="AJ323" s="257">
        <v>100</v>
      </c>
      <c r="AK323" s="153">
        <f t="shared" si="77"/>
        <v>0</v>
      </c>
      <c r="AM323" s="394">
        <f>IF(I323&gt;0,#REF!,0)</f>
        <v>0</v>
      </c>
      <c r="AN323" s="394">
        <f t="shared" si="78"/>
        <v>0</v>
      </c>
      <c r="AP323" s="394">
        <f t="shared" si="79"/>
        <v>0</v>
      </c>
    </row>
    <row r="324" spans="4:42" ht="21.75" thickBot="1" x14ac:dyDescent="0.6">
      <c r="D324" s="233" t="s">
        <v>573</v>
      </c>
      <c r="E324" s="584" t="s">
        <v>2330</v>
      </c>
      <c r="F324" s="393">
        <v>431628560</v>
      </c>
      <c r="G324" s="595"/>
      <c r="H324" s="595"/>
      <c r="I324" s="39">
        <v>0</v>
      </c>
      <c r="J324" s="36">
        <v>0</v>
      </c>
      <c r="K324" s="36">
        <v>0</v>
      </c>
      <c r="L324" s="36">
        <v>0</v>
      </c>
      <c r="M324" s="36">
        <v>0</v>
      </c>
      <c r="N324" s="36">
        <v>0</v>
      </c>
      <c r="O324" s="36">
        <v>0</v>
      </c>
      <c r="P324" s="36">
        <v>0</v>
      </c>
      <c r="Q324" s="36">
        <v>0</v>
      </c>
      <c r="R324" s="36">
        <v>0</v>
      </c>
      <c r="S324" s="253">
        <v>0</v>
      </c>
      <c r="T324" s="254">
        <f t="shared" si="76"/>
        <v>0</v>
      </c>
      <c r="U324" s="259">
        <v>0</v>
      </c>
      <c r="V324" s="254">
        <f t="shared" si="80"/>
        <v>431628560</v>
      </c>
      <c r="W324" s="34">
        <v>1</v>
      </c>
      <c r="X324" s="33">
        <v>1</v>
      </c>
      <c r="Y324" s="33">
        <v>0.94</v>
      </c>
      <c r="Z324" s="33">
        <v>0.94</v>
      </c>
      <c r="AA324" s="33">
        <f t="shared" si="81"/>
        <v>0.88</v>
      </c>
      <c r="AB324" s="33">
        <f t="shared" si="82"/>
        <v>0.85</v>
      </c>
      <c r="AC324" s="33">
        <f t="shared" si="83"/>
        <v>0.75</v>
      </c>
      <c r="AD324" s="33">
        <f t="shared" si="84"/>
        <v>0.85</v>
      </c>
      <c r="AE324" s="33">
        <f t="shared" si="85"/>
        <v>0.75</v>
      </c>
      <c r="AF324" s="33">
        <f t="shared" si="86"/>
        <v>0.85</v>
      </c>
      <c r="AG324" s="33">
        <f t="shared" si="87"/>
        <v>0.7</v>
      </c>
      <c r="AH324" s="394">
        <f t="shared" si="88"/>
        <v>0</v>
      </c>
      <c r="AI324" s="400">
        <f t="shared" si="89"/>
        <v>431628560</v>
      </c>
      <c r="AJ324" s="257">
        <v>100</v>
      </c>
      <c r="AK324" s="153">
        <f t="shared" si="77"/>
        <v>431628560</v>
      </c>
      <c r="AM324" s="394">
        <f>IF(I324&gt;0,#REF!,0)</f>
        <v>0</v>
      </c>
      <c r="AN324" s="394">
        <f t="shared" si="78"/>
        <v>0</v>
      </c>
      <c r="AP324" s="394">
        <f t="shared" si="79"/>
        <v>0</v>
      </c>
    </row>
    <row r="325" spans="4:42" ht="21.75" thickBot="1" x14ac:dyDescent="0.6">
      <c r="D325" s="233" t="s">
        <v>573</v>
      </c>
      <c r="E325" s="584" t="s">
        <v>2330</v>
      </c>
      <c r="F325" s="393">
        <v>4313073600</v>
      </c>
      <c r="G325" s="595"/>
      <c r="H325" s="595"/>
      <c r="I325" s="39">
        <v>0</v>
      </c>
      <c r="J325" s="36">
        <v>0</v>
      </c>
      <c r="K325" s="36">
        <v>0</v>
      </c>
      <c r="L325" s="36">
        <v>0</v>
      </c>
      <c r="M325" s="36">
        <v>0</v>
      </c>
      <c r="N325" s="36">
        <v>0</v>
      </c>
      <c r="O325" s="36">
        <v>0</v>
      </c>
      <c r="P325" s="36">
        <v>0</v>
      </c>
      <c r="Q325" s="36">
        <v>0</v>
      </c>
      <c r="R325" s="36">
        <v>0</v>
      </c>
      <c r="S325" s="253">
        <v>0</v>
      </c>
      <c r="T325" s="254">
        <f t="shared" si="76"/>
        <v>0</v>
      </c>
      <c r="U325" s="259">
        <v>0</v>
      </c>
      <c r="V325" s="254">
        <f t="shared" si="80"/>
        <v>4313073600</v>
      </c>
      <c r="W325" s="34">
        <v>1</v>
      </c>
      <c r="X325" s="33">
        <v>1</v>
      </c>
      <c r="Y325" s="33">
        <v>0.94</v>
      </c>
      <c r="Z325" s="33">
        <v>0.94</v>
      </c>
      <c r="AA325" s="33">
        <f t="shared" si="81"/>
        <v>0.88</v>
      </c>
      <c r="AB325" s="33">
        <f t="shared" si="82"/>
        <v>0.85</v>
      </c>
      <c r="AC325" s="33">
        <f t="shared" si="83"/>
        <v>0.75</v>
      </c>
      <c r="AD325" s="33">
        <f t="shared" si="84"/>
        <v>0.85</v>
      </c>
      <c r="AE325" s="33">
        <f t="shared" si="85"/>
        <v>0.75</v>
      </c>
      <c r="AF325" s="33">
        <f t="shared" si="86"/>
        <v>0.85</v>
      </c>
      <c r="AG325" s="33">
        <f t="shared" si="87"/>
        <v>0.7</v>
      </c>
      <c r="AH325" s="394">
        <f t="shared" si="88"/>
        <v>0</v>
      </c>
      <c r="AI325" s="400">
        <f t="shared" si="89"/>
        <v>4313073600</v>
      </c>
      <c r="AJ325" s="257">
        <v>100</v>
      </c>
      <c r="AK325" s="153">
        <f t="shared" si="77"/>
        <v>4313073600</v>
      </c>
      <c r="AM325" s="394">
        <f>IF(I325&gt;0,#REF!,0)</f>
        <v>0</v>
      </c>
      <c r="AN325" s="394">
        <f t="shared" si="78"/>
        <v>0</v>
      </c>
      <c r="AP325" s="394">
        <f t="shared" si="79"/>
        <v>0</v>
      </c>
    </row>
    <row r="326" spans="4:42" ht="21.75" thickBot="1" x14ac:dyDescent="0.6">
      <c r="D326" s="233" t="s">
        <v>573</v>
      </c>
      <c r="E326" s="578" t="s">
        <v>2331</v>
      </c>
      <c r="F326" s="393">
        <v>9632671200</v>
      </c>
      <c r="G326" s="595"/>
      <c r="H326" s="595"/>
      <c r="I326" s="39">
        <v>0</v>
      </c>
      <c r="J326" s="36">
        <v>0</v>
      </c>
      <c r="K326" s="36">
        <v>0</v>
      </c>
      <c r="L326" s="36">
        <v>0</v>
      </c>
      <c r="M326" s="36">
        <v>0</v>
      </c>
      <c r="N326" s="36">
        <v>0</v>
      </c>
      <c r="O326" s="36">
        <v>0</v>
      </c>
      <c r="P326" s="36">
        <v>0</v>
      </c>
      <c r="Q326" s="36">
        <v>0</v>
      </c>
      <c r="R326" s="36">
        <v>0</v>
      </c>
      <c r="S326" s="253">
        <v>9632671200</v>
      </c>
      <c r="T326" s="254">
        <f t="shared" si="76"/>
        <v>9632671200</v>
      </c>
      <c r="U326" s="259">
        <v>0</v>
      </c>
      <c r="V326" s="254">
        <f t="shared" si="80"/>
        <v>9632671200</v>
      </c>
      <c r="W326" s="34">
        <v>1</v>
      </c>
      <c r="X326" s="33">
        <v>1</v>
      </c>
      <c r="Y326" s="33">
        <v>0.94</v>
      </c>
      <c r="Z326" s="33">
        <v>0.94</v>
      </c>
      <c r="AA326" s="33">
        <f t="shared" si="81"/>
        <v>0.88</v>
      </c>
      <c r="AB326" s="33">
        <f t="shared" si="82"/>
        <v>0.85</v>
      </c>
      <c r="AC326" s="33">
        <f t="shared" si="83"/>
        <v>0.75</v>
      </c>
      <c r="AD326" s="33">
        <f t="shared" si="84"/>
        <v>0.85</v>
      </c>
      <c r="AE326" s="33">
        <f t="shared" si="85"/>
        <v>0.75</v>
      </c>
      <c r="AF326" s="33">
        <f t="shared" si="86"/>
        <v>0.85</v>
      </c>
      <c r="AG326" s="33">
        <f t="shared" si="87"/>
        <v>0.7</v>
      </c>
      <c r="AH326" s="394">
        <f t="shared" si="88"/>
        <v>6742869840</v>
      </c>
      <c r="AI326" s="400">
        <f t="shared" si="89"/>
        <v>2889801360</v>
      </c>
      <c r="AJ326" s="257">
        <v>100</v>
      </c>
      <c r="AK326" s="153">
        <f t="shared" si="77"/>
        <v>2889801360</v>
      </c>
      <c r="AM326" s="394">
        <f>IF(I326&gt;0,#REF!,0)</f>
        <v>0</v>
      </c>
      <c r="AN326" s="394">
        <f t="shared" si="78"/>
        <v>0</v>
      </c>
      <c r="AP326" s="394">
        <f t="shared" si="79"/>
        <v>0</v>
      </c>
    </row>
    <row r="327" spans="4:42" ht="21.75" thickBot="1" x14ac:dyDescent="0.6">
      <c r="D327" s="233" t="s">
        <v>573</v>
      </c>
      <c r="E327" s="578" t="s">
        <v>2331</v>
      </c>
      <c r="F327" s="393">
        <v>14078237062.5</v>
      </c>
      <c r="G327" s="595"/>
      <c r="H327" s="595"/>
      <c r="I327" s="39">
        <v>0</v>
      </c>
      <c r="J327" s="36">
        <v>0</v>
      </c>
      <c r="K327" s="36">
        <v>0</v>
      </c>
      <c r="L327" s="36">
        <v>0</v>
      </c>
      <c r="M327" s="36">
        <v>0</v>
      </c>
      <c r="N327" s="36">
        <v>0</v>
      </c>
      <c r="O327" s="36">
        <v>0</v>
      </c>
      <c r="P327" s="36">
        <v>0</v>
      </c>
      <c r="Q327" s="36">
        <v>0</v>
      </c>
      <c r="R327" s="36">
        <v>0</v>
      </c>
      <c r="S327" s="253">
        <v>14078237062.5</v>
      </c>
      <c r="T327" s="254">
        <f t="shared" si="76"/>
        <v>14078237062.5</v>
      </c>
      <c r="U327" s="259">
        <v>27600000000</v>
      </c>
      <c r="V327" s="254">
        <f t="shared" si="80"/>
        <v>14078237062.5</v>
      </c>
      <c r="W327" s="34">
        <v>1</v>
      </c>
      <c r="X327" s="33">
        <v>1</v>
      </c>
      <c r="Y327" s="33">
        <v>0.94</v>
      </c>
      <c r="Z327" s="33">
        <v>0.94</v>
      </c>
      <c r="AA327" s="33">
        <f t="shared" si="81"/>
        <v>0.88</v>
      </c>
      <c r="AB327" s="33">
        <f t="shared" si="82"/>
        <v>0.85</v>
      </c>
      <c r="AC327" s="33">
        <f t="shared" si="83"/>
        <v>0.75</v>
      </c>
      <c r="AD327" s="33">
        <f t="shared" si="84"/>
        <v>0.85</v>
      </c>
      <c r="AE327" s="33">
        <f t="shared" si="85"/>
        <v>0.75</v>
      </c>
      <c r="AF327" s="33">
        <f t="shared" si="86"/>
        <v>0.85</v>
      </c>
      <c r="AG327" s="33">
        <f t="shared" si="87"/>
        <v>0.7</v>
      </c>
      <c r="AH327" s="394">
        <f t="shared" si="88"/>
        <v>9854765943.75</v>
      </c>
      <c r="AI327" s="400">
        <f t="shared" si="89"/>
        <v>4223471118.75</v>
      </c>
      <c r="AJ327" s="257">
        <v>100</v>
      </c>
      <c r="AK327" s="153">
        <f t="shared" si="77"/>
        <v>4223471118.75</v>
      </c>
      <c r="AM327" s="394">
        <f>IF(I327&gt;0,#REF!,0)</f>
        <v>0</v>
      </c>
      <c r="AN327" s="394">
        <f t="shared" si="78"/>
        <v>0</v>
      </c>
      <c r="AP327" s="394">
        <f t="shared" si="79"/>
        <v>0</v>
      </c>
    </row>
    <row r="328" spans="4:42" ht="21.75" thickBot="1" x14ac:dyDescent="0.6">
      <c r="D328" s="233" t="s">
        <v>573</v>
      </c>
      <c r="E328" s="578" t="s">
        <v>2331</v>
      </c>
      <c r="F328" s="393">
        <v>19466522304.710815</v>
      </c>
      <c r="G328" s="595"/>
      <c r="H328" s="595"/>
      <c r="I328" s="39">
        <v>0</v>
      </c>
      <c r="J328" s="36">
        <v>0</v>
      </c>
      <c r="K328" s="36">
        <v>0</v>
      </c>
      <c r="L328" s="36">
        <v>0</v>
      </c>
      <c r="M328" s="36">
        <v>0</v>
      </c>
      <c r="N328" s="36">
        <v>0</v>
      </c>
      <c r="O328" s="36">
        <v>0</v>
      </c>
      <c r="P328" s="36">
        <v>0</v>
      </c>
      <c r="Q328" s="36">
        <v>0</v>
      </c>
      <c r="R328" s="36">
        <v>0</v>
      </c>
      <c r="S328" s="253">
        <v>19466522304.710815</v>
      </c>
      <c r="T328" s="254">
        <f t="shared" si="76"/>
        <v>19466522304.710815</v>
      </c>
      <c r="U328" s="259">
        <v>40900000000</v>
      </c>
      <c r="V328" s="254">
        <f t="shared" si="80"/>
        <v>19466522304.710815</v>
      </c>
      <c r="W328" s="34">
        <v>1</v>
      </c>
      <c r="X328" s="33">
        <v>1</v>
      </c>
      <c r="Y328" s="33">
        <v>0.94</v>
      </c>
      <c r="Z328" s="33">
        <v>0.94</v>
      </c>
      <c r="AA328" s="33">
        <f t="shared" si="81"/>
        <v>0.88</v>
      </c>
      <c r="AB328" s="33">
        <f t="shared" si="82"/>
        <v>0.85</v>
      </c>
      <c r="AC328" s="33">
        <f t="shared" si="83"/>
        <v>0.75</v>
      </c>
      <c r="AD328" s="33">
        <f t="shared" si="84"/>
        <v>0.85</v>
      </c>
      <c r="AE328" s="33">
        <f t="shared" si="85"/>
        <v>0.75</v>
      </c>
      <c r="AF328" s="33">
        <f t="shared" si="86"/>
        <v>0.85</v>
      </c>
      <c r="AG328" s="33">
        <f t="shared" si="87"/>
        <v>0.7</v>
      </c>
      <c r="AH328" s="394">
        <f t="shared" si="88"/>
        <v>13626565613.297569</v>
      </c>
      <c r="AI328" s="400">
        <f t="shared" si="89"/>
        <v>5839956691.4132462</v>
      </c>
      <c r="AJ328" s="257">
        <v>100</v>
      </c>
      <c r="AK328" s="153">
        <f t="shared" si="77"/>
        <v>5839956691.4132462</v>
      </c>
      <c r="AM328" s="394">
        <f>IF(I328&gt;0,#REF!,0)</f>
        <v>0</v>
      </c>
      <c r="AN328" s="394">
        <f t="shared" si="78"/>
        <v>0</v>
      </c>
      <c r="AP328" s="394">
        <f t="shared" si="79"/>
        <v>0</v>
      </c>
    </row>
    <row r="329" spans="4:42" ht="21.75" thickBot="1" x14ac:dyDescent="0.6">
      <c r="D329" s="233" t="s">
        <v>573</v>
      </c>
      <c r="E329" s="578" t="s">
        <v>2331</v>
      </c>
      <c r="F329" s="393">
        <v>75847496400</v>
      </c>
      <c r="G329" s="595"/>
      <c r="H329" s="595"/>
      <c r="I329" s="39">
        <v>0</v>
      </c>
      <c r="J329" s="36">
        <v>0</v>
      </c>
      <c r="K329" s="36">
        <v>0</v>
      </c>
      <c r="L329" s="36">
        <v>0</v>
      </c>
      <c r="M329" s="36">
        <v>0</v>
      </c>
      <c r="N329" s="36">
        <v>0</v>
      </c>
      <c r="O329" s="36">
        <v>0</v>
      </c>
      <c r="P329" s="36">
        <v>0</v>
      </c>
      <c r="Q329" s="36">
        <v>0</v>
      </c>
      <c r="R329" s="36">
        <v>0</v>
      </c>
      <c r="S329" s="253">
        <v>25182000000</v>
      </c>
      <c r="T329" s="254">
        <f t="shared" si="76"/>
        <v>25182000000</v>
      </c>
      <c r="U329" s="259">
        <v>43700000000</v>
      </c>
      <c r="V329" s="254">
        <f t="shared" si="80"/>
        <v>25182000000</v>
      </c>
      <c r="W329" s="34">
        <v>1</v>
      </c>
      <c r="X329" s="33">
        <v>1</v>
      </c>
      <c r="Y329" s="33">
        <v>0.94</v>
      </c>
      <c r="Z329" s="33">
        <v>0.94</v>
      </c>
      <c r="AA329" s="33">
        <f t="shared" si="81"/>
        <v>0.88</v>
      </c>
      <c r="AB329" s="33">
        <f t="shared" si="82"/>
        <v>0.85</v>
      </c>
      <c r="AC329" s="33">
        <f t="shared" si="83"/>
        <v>0.75</v>
      </c>
      <c r="AD329" s="33">
        <f t="shared" si="84"/>
        <v>0.85</v>
      </c>
      <c r="AE329" s="33">
        <f t="shared" si="85"/>
        <v>0.75</v>
      </c>
      <c r="AF329" s="33">
        <f t="shared" si="86"/>
        <v>0.85</v>
      </c>
      <c r="AG329" s="33">
        <f t="shared" si="87"/>
        <v>0.7</v>
      </c>
      <c r="AH329" s="394">
        <f t="shared" si="88"/>
        <v>17627400000</v>
      </c>
      <c r="AI329" s="400">
        <f t="shared" si="89"/>
        <v>58220096400</v>
      </c>
      <c r="AJ329" s="257">
        <v>100</v>
      </c>
      <c r="AK329" s="153">
        <f t="shared" si="77"/>
        <v>58220096400</v>
      </c>
      <c r="AM329" s="394">
        <f>IF(I329&gt;0,#REF!,0)</f>
        <v>0</v>
      </c>
      <c r="AN329" s="394">
        <f t="shared" si="78"/>
        <v>0</v>
      </c>
      <c r="AP329" s="394">
        <f t="shared" si="79"/>
        <v>33038096400</v>
      </c>
    </row>
    <row r="330" spans="4:42" ht="21.75" thickBot="1" x14ac:dyDescent="0.6">
      <c r="D330" s="233" t="s">
        <v>573</v>
      </c>
      <c r="E330" s="578" t="s">
        <v>2331</v>
      </c>
      <c r="F330" s="393">
        <v>7860807900</v>
      </c>
      <c r="G330" s="595"/>
      <c r="H330" s="595"/>
      <c r="I330" s="39">
        <v>2478610046.2735505</v>
      </c>
      <c r="J330" s="36">
        <v>0</v>
      </c>
      <c r="K330" s="36">
        <v>0</v>
      </c>
      <c r="L330" s="36">
        <v>0</v>
      </c>
      <c r="M330" s="36">
        <v>0</v>
      </c>
      <c r="N330" s="36">
        <v>0</v>
      </c>
      <c r="O330" s="36">
        <v>0</v>
      </c>
      <c r="P330" s="36">
        <v>0</v>
      </c>
      <c r="Q330" s="36">
        <v>0</v>
      </c>
      <c r="R330" s="36">
        <v>0</v>
      </c>
      <c r="S330" s="253">
        <v>5382197853.72645</v>
      </c>
      <c r="T330" s="254">
        <f t="shared" si="76"/>
        <v>7860807900</v>
      </c>
      <c r="U330" s="259">
        <v>226550000000</v>
      </c>
      <c r="V330" s="254">
        <f t="shared" si="80"/>
        <v>7860807900</v>
      </c>
      <c r="W330" s="34">
        <v>1</v>
      </c>
      <c r="X330" s="33">
        <v>1</v>
      </c>
      <c r="Y330" s="33">
        <v>0.94</v>
      </c>
      <c r="Z330" s="33">
        <v>0.94</v>
      </c>
      <c r="AA330" s="33">
        <f t="shared" si="81"/>
        <v>0.88</v>
      </c>
      <c r="AB330" s="33">
        <f t="shared" si="82"/>
        <v>0.85</v>
      </c>
      <c r="AC330" s="33">
        <f t="shared" si="83"/>
        <v>0.75</v>
      </c>
      <c r="AD330" s="33">
        <f t="shared" si="84"/>
        <v>0.85</v>
      </c>
      <c r="AE330" s="33">
        <f t="shared" si="85"/>
        <v>0.75</v>
      </c>
      <c r="AF330" s="33">
        <f t="shared" si="86"/>
        <v>0.85</v>
      </c>
      <c r="AG330" s="33">
        <f t="shared" si="87"/>
        <v>0.7</v>
      </c>
      <c r="AH330" s="394">
        <f t="shared" si="88"/>
        <v>6246148543.8820648</v>
      </c>
      <c r="AI330" s="400">
        <f t="shared" si="89"/>
        <v>1614659356.1179352</v>
      </c>
      <c r="AJ330" s="257">
        <v>100</v>
      </c>
      <c r="AK330" s="153">
        <f t="shared" si="77"/>
        <v>1614659356.1179352</v>
      </c>
      <c r="AM330" s="394" t="e">
        <f>IF(I330&gt;0,#REF!,0)</f>
        <v>#REF!</v>
      </c>
      <c r="AN330" s="394">
        <f t="shared" si="78"/>
        <v>2478610046.2735505</v>
      </c>
      <c r="AP330" s="394">
        <f t="shared" si="79"/>
        <v>0</v>
      </c>
    </row>
    <row r="331" spans="4:42" ht="21.75" thickBot="1" x14ac:dyDescent="0.6">
      <c r="D331" s="233" t="s">
        <v>573</v>
      </c>
      <c r="E331" s="582" t="s">
        <v>2332</v>
      </c>
      <c r="F331" s="402">
        <v>91210138569</v>
      </c>
      <c r="G331" s="597"/>
      <c r="H331" s="597"/>
      <c r="I331" s="39">
        <v>0</v>
      </c>
      <c r="J331" s="36">
        <v>0</v>
      </c>
      <c r="K331" s="36">
        <v>0</v>
      </c>
      <c r="L331" s="36">
        <v>0</v>
      </c>
      <c r="M331" s="36">
        <v>0</v>
      </c>
      <c r="N331" s="36">
        <v>0</v>
      </c>
      <c r="O331" s="36">
        <v>0</v>
      </c>
      <c r="P331" s="36">
        <v>0</v>
      </c>
      <c r="Q331" s="36">
        <v>0</v>
      </c>
      <c r="R331" s="36">
        <v>0</v>
      </c>
      <c r="S331" s="253">
        <v>0</v>
      </c>
      <c r="T331" s="254">
        <f t="shared" si="76"/>
        <v>0</v>
      </c>
      <c r="U331" s="259">
        <v>0</v>
      </c>
      <c r="V331" s="254">
        <f t="shared" si="80"/>
        <v>91210138569</v>
      </c>
      <c r="W331" s="34">
        <v>1</v>
      </c>
      <c r="X331" s="33">
        <v>1</v>
      </c>
      <c r="Y331" s="33">
        <v>0.94</v>
      </c>
      <c r="Z331" s="33">
        <v>0.94</v>
      </c>
      <c r="AA331" s="33">
        <f t="shared" si="81"/>
        <v>0.88</v>
      </c>
      <c r="AB331" s="33">
        <f t="shared" si="82"/>
        <v>0.85</v>
      </c>
      <c r="AC331" s="33">
        <f t="shared" si="83"/>
        <v>0.75</v>
      </c>
      <c r="AD331" s="33">
        <f t="shared" si="84"/>
        <v>0.85</v>
      </c>
      <c r="AE331" s="33">
        <f t="shared" si="85"/>
        <v>0.75</v>
      </c>
      <c r="AF331" s="33">
        <f t="shared" si="86"/>
        <v>0.85</v>
      </c>
      <c r="AG331" s="33">
        <f t="shared" si="87"/>
        <v>0.7</v>
      </c>
      <c r="AH331" s="394">
        <f t="shared" si="88"/>
        <v>0</v>
      </c>
      <c r="AI331" s="400">
        <f t="shared" si="89"/>
        <v>91210138569</v>
      </c>
      <c r="AJ331" s="257">
        <v>100</v>
      </c>
      <c r="AK331" s="153">
        <f t="shared" si="77"/>
        <v>91210138569</v>
      </c>
      <c r="AM331" s="394">
        <f>IF(I331&gt;0,#REF!,0)</f>
        <v>0</v>
      </c>
      <c r="AN331" s="394">
        <f t="shared" si="78"/>
        <v>0</v>
      </c>
      <c r="AP331" s="394">
        <f t="shared" si="79"/>
        <v>0</v>
      </c>
    </row>
    <row r="332" spans="4:42" ht="21.75" thickBot="1" x14ac:dyDescent="0.6">
      <c r="D332" s="233" t="s">
        <v>573</v>
      </c>
      <c r="E332" s="582" t="s">
        <v>2332</v>
      </c>
      <c r="F332" s="402">
        <v>602622786368.25781</v>
      </c>
      <c r="G332" s="597"/>
      <c r="H332" s="597"/>
      <c r="I332" s="39">
        <v>0</v>
      </c>
      <c r="J332" s="36">
        <v>0</v>
      </c>
      <c r="K332" s="36">
        <v>0</v>
      </c>
      <c r="L332" s="36">
        <v>0</v>
      </c>
      <c r="M332" s="36">
        <v>0</v>
      </c>
      <c r="N332" s="36">
        <v>0</v>
      </c>
      <c r="O332" s="36">
        <v>0</v>
      </c>
      <c r="P332" s="36">
        <v>0</v>
      </c>
      <c r="Q332" s="36">
        <v>0</v>
      </c>
      <c r="R332" s="36">
        <v>0</v>
      </c>
      <c r="S332" s="253">
        <v>0</v>
      </c>
      <c r="T332" s="254">
        <f t="shared" ref="T332:T395" si="90">SUM(I332:S332)</f>
        <v>0</v>
      </c>
      <c r="U332" s="259">
        <v>0</v>
      </c>
      <c r="V332" s="254">
        <f t="shared" si="80"/>
        <v>602622786368.25781</v>
      </c>
      <c r="W332" s="34">
        <v>1</v>
      </c>
      <c r="X332" s="33">
        <v>1</v>
      </c>
      <c r="Y332" s="33">
        <v>0.94</v>
      </c>
      <c r="Z332" s="33">
        <v>0.94</v>
      </c>
      <c r="AA332" s="33">
        <f t="shared" si="81"/>
        <v>0.88</v>
      </c>
      <c r="AB332" s="33">
        <f t="shared" si="82"/>
        <v>0.85</v>
      </c>
      <c r="AC332" s="33">
        <f t="shared" si="83"/>
        <v>0.75</v>
      </c>
      <c r="AD332" s="33">
        <f t="shared" si="84"/>
        <v>0.85</v>
      </c>
      <c r="AE332" s="33">
        <f t="shared" si="85"/>
        <v>0.75</v>
      </c>
      <c r="AF332" s="33">
        <f t="shared" si="86"/>
        <v>0.85</v>
      </c>
      <c r="AG332" s="33">
        <f t="shared" si="87"/>
        <v>0.7</v>
      </c>
      <c r="AH332" s="394">
        <f t="shared" si="88"/>
        <v>0</v>
      </c>
      <c r="AI332" s="400">
        <f t="shared" si="89"/>
        <v>602622786368.25781</v>
      </c>
      <c r="AJ332" s="257">
        <v>100</v>
      </c>
      <c r="AK332" s="153">
        <f t="shared" ref="AK332:AK395" si="91">(AI332*AJ332)/100</f>
        <v>602622786368.25781</v>
      </c>
      <c r="AM332" s="394">
        <f>IF(I332&gt;0,#REF!,0)</f>
        <v>0</v>
      </c>
      <c r="AN332" s="394">
        <f t="shared" ref="AN332:AN395" si="92">I332</f>
        <v>0</v>
      </c>
      <c r="AP332" s="394">
        <f t="shared" ref="AP332:AP395" si="93">IF(AI332&gt;V332,AI332-V332,0)</f>
        <v>0</v>
      </c>
    </row>
    <row r="333" spans="4:42" ht="21.75" thickBot="1" x14ac:dyDescent="0.6">
      <c r="D333" s="233" t="s">
        <v>573</v>
      </c>
      <c r="E333" s="582" t="s">
        <v>2332</v>
      </c>
      <c r="F333" s="402">
        <v>180538871571</v>
      </c>
      <c r="G333" s="597"/>
      <c r="H333" s="597"/>
      <c r="I333" s="39">
        <v>0</v>
      </c>
      <c r="J333" s="36">
        <v>0</v>
      </c>
      <c r="K333" s="36">
        <v>0</v>
      </c>
      <c r="L333" s="36">
        <v>0</v>
      </c>
      <c r="M333" s="36">
        <v>0</v>
      </c>
      <c r="N333" s="36">
        <v>0</v>
      </c>
      <c r="O333" s="36">
        <v>0</v>
      </c>
      <c r="P333" s="36">
        <v>0</v>
      </c>
      <c r="Q333" s="36">
        <v>0</v>
      </c>
      <c r="R333" s="36">
        <v>0</v>
      </c>
      <c r="S333" s="253">
        <v>0</v>
      </c>
      <c r="T333" s="254">
        <f t="shared" si="90"/>
        <v>0</v>
      </c>
      <c r="U333" s="259">
        <v>0</v>
      </c>
      <c r="V333" s="254">
        <f t="shared" si="80"/>
        <v>180538871571</v>
      </c>
      <c r="W333" s="34">
        <v>1</v>
      </c>
      <c r="X333" s="33">
        <v>1</v>
      </c>
      <c r="Y333" s="33">
        <v>0.94</v>
      </c>
      <c r="Z333" s="33">
        <v>0.94</v>
      </c>
      <c r="AA333" s="33">
        <f t="shared" si="81"/>
        <v>0.88</v>
      </c>
      <c r="AB333" s="33">
        <f t="shared" si="82"/>
        <v>0.85</v>
      </c>
      <c r="AC333" s="33">
        <f t="shared" si="83"/>
        <v>0.75</v>
      </c>
      <c r="AD333" s="33">
        <f t="shared" si="84"/>
        <v>0.85</v>
      </c>
      <c r="AE333" s="33">
        <f t="shared" si="85"/>
        <v>0.75</v>
      </c>
      <c r="AF333" s="33">
        <f t="shared" si="86"/>
        <v>0.85</v>
      </c>
      <c r="AG333" s="33">
        <f t="shared" si="87"/>
        <v>0.7</v>
      </c>
      <c r="AH333" s="394">
        <f t="shared" si="88"/>
        <v>0</v>
      </c>
      <c r="AI333" s="400">
        <f t="shared" si="89"/>
        <v>180538871571</v>
      </c>
      <c r="AJ333" s="257">
        <v>100</v>
      </c>
      <c r="AK333" s="153">
        <f t="shared" si="91"/>
        <v>180538871571</v>
      </c>
      <c r="AM333" s="394">
        <f>IF(I333&gt;0,#REF!,0)</f>
        <v>0</v>
      </c>
      <c r="AN333" s="394">
        <f t="shared" si="92"/>
        <v>0</v>
      </c>
      <c r="AP333" s="394">
        <f t="shared" si="93"/>
        <v>0</v>
      </c>
    </row>
    <row r="334" spans="4:42" ht="21.75" thickBot="1" x14ac:dyDescent="0.6">
      <c r="D334" s="233" t="s">
        <v>573</v>
      </c>
      <c r="E334" s="582" t="s">
        <v>2332</v>
      </c>
      <c r="F334" s="402">
        <v>483011991332.99994</v>
      </c>
      <c r="G334" s="597"/>
      <c r="H334" s="597"/>
      <c r="I334" s="39">
        <v>0</v>
      </c>
      <c r="J334" s="36">
        <v>0</v>
      </c>
      <c r="K334" s="36">
        <v>0</v>
      </c>
      <c r="L334" s="36">
        <v>0</v>
      </c>
      <c r="M334" s="36">
        <v>0</v>
      </c>
      <c r="N334" s="36">
        <v>0</v>
      </c>
      <c r="O334" s="36">
        <v>0</v>
      </c>
      <c r="P334" s="36">
        <v>0</v>
      </c>
      <c r="Q334" s="36">
        <v>0</v>
      </c>
      <c r="R334" s="36">
        <v>0</v>
      </c>
      <c r="S334" s="253">
        <v>0</v>
      </c>
      <c r="T334" s="254">
        <f t="shared" si="90"/>
        <v>0</v>
      </c>
      <c r="U334" s="259">
        <v>0</v>
      </c>
      <c r="V334" s="254">
        <f t="shared" si="80"/>
        <v>483011991332.99994</v>
      </c>
      <c r="W334" s="34">
        <v>1</v>
      </c>
      <c r="X334" s="33">
        <v>1</v>
      </c>
      <c r="Y334" s="33">
        <v>0.94</v>
      </c>
      <c r="Z334" s="33">
        <v>0.94</v>
      </c>
      <c r="AA334" s="33">
        <f t="shared" si="81"/>
        <v>0.88</v>
      </c>
      <c r="AB334" s="33">
        <f t="shared" si="82"/>
        <v>0.85</v>
      </c>
      <c r="AC334" s="33">
        <f t="shared" si="83"/>
        <v>0.75</v>
      </c>
      <c r="AD334" s="33">
        <f t="shared" si="84"/>
        <v>0.85</v>
      </c>
      <c r="AE334" s="33">
        <f t="shared" si="85"/>
        <v>0.75</v>
      </c>
      <c r="AF334" s="33">
        <f t="shared" si="86"/>
        <v>0.85</v>
      </c>
      <c r="AG334" s="33">
        <f t="shared" si="87"/>
        <v>0.7</v>
      </c>
      <c r="AH334" s="394">
        <f t="shared" si="88"/>
        <v>0</v>
      </c>
      <c r="AI334" s="400">
        <f t="shared" si="89"/>
        <v>483011991332.99994</v>
      </c>
      <c r="AJ334" s="257">
        <v>100</v>
      </c>
      <c r="AK334" s="153">
        <f t="shared" si="91"/>
        <v>483011991332.99994</v>
      </c>
      <c r="AM334" s="394">
        <f>IF(I334&gt;0,#REF!,0)</f>
        <v>0</v>
      </c>
      <c r="AN334" s="394">
        <f t="shared" si="92"/>
        <v>0</v>
      </c>
      <c r="AP334" s="394">
        <f t="shared" si="93"/>
        <v>0</v>
      </c>
    </row>
    <row r="335" spans="4:42" ht="21.75" thickBot="1" x14ac:dyDescent="0.6">
      <c r="D335" s="233" t="s">
        <v>573</v>
      </c>
      <c r="E335" s="582" t="s">
        <v>2332</v>
      </c>
      <c r="F335" s="402">
        <v>71052795153</v>
      </c>
      <c r="G335" s="597"/>
      <c r="H335" s="597"/>
      <c r="I335" s="39">
        <v>0</v>
      </c>
      <c r="J335" s="36">
        <v>0</v>
      </c>
      <c r="K335" s="36">
        <v>0</v>
      </c>
      <c r="L335" s="36">
        <v>0</v>
      </c>
      <c r="M335" s="36">
        <v>0</v>
      </c>
      <c r="N335" s="36">
        <v>0</v>
      </c>
      <c r="O335" s="36">
        <v>0</v>
      </c>
      <c r="P335" s="36">
        <v>0</v>
      </c>
      <c r="Q335" s="36">
        <v>0</v>
      </c>
      <c r="R335" s="36">
        <v>0</v>
      </c>
      <c r="S335" s="253">
        <v>0</v>
      </c>
      <c r="T335" s="254">
        <f t="shared" si="90"/>
        <v>0</v>
      </c>
      <c r="U335" s="259">
        <v>0</v>
      </c>
      <c r="V335" s="254">
        <f t="shared" si="80"/>
        <v>71052795153</v>
      </c>
      <c r="W335" s="34">
        <v>1</v>
      </c>
      <c r="X335" s="33">
        <v>1</v>
      </c>
      <c r="Y335" s="33">
        <v>0.94</v>
      </c>
      <c r="Z335" s="33">
        <v>0.94</v>
      </c>
      <c r="AA335" s="33">
        <f t="shared" si="81"/>
        <v>0.88</v>
      </c>
      <c r="AB335" s="33">
        <f t="shared" si="82"/>
        <v>0.85</v>
      </c>
      <c r="AC335" s="33">
        <f t="shared" si="83"/>
        <v>0.75</v>
      </c>
      <c r="AD335" s="33">
        <f t="shared" si="84"/>
        <v>0.85</v>
      </c>
      <c r="AE335" s="33">
        <f t="shared" si="85"/>
        <v>0.75</v>
      </c>
      <c r="AF335" s="33">
        <f t="shared" si="86"/>
        <v>0.85</v>
      </c>
      <c r="AG335" s="33">
        <f t="shared" si="87"/>
        <v>0.7</v>
      </c>
      <c r="AH335" s="394">
        <f t="shared" si="88"/>
        <v>0</v>
      </c>
      <c r="AI335" s="400">
        <f t="shared" si="89"/>
        <v>71052795153</v>
      </c>
      <c r="AJ335" s="257">
        <v>100</v>
      </c>
      <c r="AK335" s="153">
        <f t="shared" si="91"/>
        <v>71052795153</v>
      </c>
      <c r="AM335" s="394">
        <f>IF(I335&gt;0,#REF!,0)</f>
        <v>0</v>
      </c>
      <c r="AN335" s="394">
        <f t="shared" si="92"/>
        <v>0</v>
      </c>
      <c r="AP335" s="394">
        <f t="shared" si="93"/>
        <v>0</v>
      </c>
    </row>
    <row r="336" spans="4:42" ht="21.75" thickBot="1" x14ac:dyDescent="0.6">
      <c r="D336" s="233" t="s">
        <v>573</v>
      </c>
      <c r="E336" s="582" t="s">
        <v>2332</v>
      </c>
      <c r="F336" s="402">
        <v>648603014912.953</v>
      </c>
      <c r="G336" s="597"/>
      <c r="H336" s="597"/>
      <c r="I336" s="39">
        <v>0</v>
      </c>
      <c r="J336" s="36">
        <v>0</v>
      </c>
      <c r="K336" s="36">
        <v>0</v>
      </c>
      <c r="L336" s="36">
        <v>0</v>
      </c>
      <c r="M336" s="36">
        <v>0</v>
      </c>
      <c r="N336" s="36">
        <v>0</v>
      </c>
      <c r="O336" s="36">
        <v>0</v>
      </c>
      <c r="P336" s="36">
        <v>0</v>
      </c>
      <c r="Q336" s="36">
        <v>0</v>
      </c>
      <c r="R336" s="36">
        <v>0</v>
      </c>
      <c r="S336" s="253">
        <v>0</v>
      </c>
      <c r="T336" s="254">
        <f t="shared" si="90"/>
        <v>0</v>
      </c>
      <c r="U336" s="259">
        <v>0</v>
      </c>
      <c r="V336" s="254">
        <f t="shared" si="80"/>
        <v>648603014912.953</v>
      </c>
      <c r="W336" s="34">
        <v>1</v>
      </c>
      <c r="X336" s="33">
        <v>1</v>
      </c>
      <c r="Y336" s="33">
        <v>0.94</v>
      </c>
      <c r="Z336" s="33">
        <v>0.94</v>
      </c>
      <c r="AA336" s="33">
        <f t="shared" si="81"/>
        <v>0.88</v>
      </c>
      <c r="AB336" s="33">
        <f t="shared" si="82"/>
        <v>0.85</v>
      </c>
      <c r="AC336" s="33">
        <f t="shared" si="83"/>
        <v>0.75</v>
      </c>
      <c r="AD336" s="33">
        <f t="shared" si="84"/>
        <v>0.85</v>
      </c>
      <c r="AE336" s="33">
        <f t="shared" si="85"/>
        <v>0.75</v>
      </c>
      <c r="AF336" s="33">
        <f t="shared" si="86"/>
        <v>0.85</v>
      </c>
      <c r="AG336" s="33">
        <f t="shared" si="87"/>
        <v>0.7</v>
      </c>
      <c r="AH336" s="394">
        <f t="shared" si="88"/>
        <v>0</v>
      </c>
      <c r="AI336" s="400">
        <f t="shared" si="89"/>
        <v>648603014912.953</v>
      </c>
      <c r="AJ336" s="257">
        <v>100</v>
      </c>
      <c r="AK336" s="153">
        <f t="shared" si="91"/>
        <v>648603014912.953</v>
      </c>
      <c r="AM336" s="394">
        <f>IF(I336&gt;0,#REF!,0)</f>
        <v>0</v>
      </c>
      <c r="AN336" s="394">
        <f t="shared" si="92"/>
        <v>0</v>
      </c>
      <c r="AP336" s="394">
        <f t="shared" si="93"/>
        <v>0</v>
      </c>
    </row>
    <row r="337" spans="4:42" ht="21.75" thickBot="1" x14ac:dyDescent="0.6">
      <c r="D337" s="233" t="s">
        <v>573</v>
      </c>
      <c r="E337" s="578" t="s">
        <v>2333</v>
      </c>
      <c r="F337" s="402">
        <v>0</v>
      </c>
      <c r="G337" s="597"/>
      <c r="H337" s="597"/>
      <c r="I337" s="39">
        <v>0</v>
      </c>
      <c r="J337" s="36">
        <v>0</v>
      </c>
      <c r="K337" s="36">
        <v>0</v>
      </c>
      <c r="L337" s="36">
        <v>0</v>
      </c>
      <c r="M337" s="36">
        <v>0</v>
      </c>
      <c r="N337" s="36">
        <v>0</v>
      </c>
      <c r="O337" s="36">
        <v>0</v>
      </c>
      <c r="P337" s="36">
        <v>0</v>
      </c>
      <c r="Q337" s="36">
        <v>0</v>
      </c>
      <c r="R337" s="36">
        <v>0</v>
      </c>
      <c r="S337" s="253">
        <v>0</v>
      </c>
      <c r="T337" s="254">
        <f t="shared" si="90"/>
        <v>0</v>
      </c>
      <c r="U337" s="259">
        <v>0</v>
      </c>
      <c r="V337" s="254">
        <f t="shared" si="80"/>
        <v>0</v>
      </c>
      <c r="W337" s="34">
        <v>1</v>
      </c>
      <c r="X337" s="33">
        <v>1</v>
      </c>
      <c r="Y337" s="33">
        <v>0.94</v>
      </c>
      <c r="Z337" s="33">
        <v>0.94</v>
      </c>
      <c r="AA337" s="33">
        <f t="shared" si="81"/>
        <v>0.88</v>
      </c>
      <c r="AB337" s="33">
        <f t="shared" si="82"/>
        <v>0.85</v>
      </c>
      <c r="AC337" s="33">
        <f t="shared" si="83"/>
        <v>0.75</v>
      </c>
      <c r="AD337" s="33">
        <f t="shared" si="84"/>
        <v>0.85</v>
      </c>
      <c r="AE337" s="33">
        <f t="shared" si="85"/>
        <v>0.75</v>
      </c>
      <c r="AF337" s="33">
        <f t="shared" si="86"/>
        <v>0.85</v>
      </c>
      <c r="AG337" s="33">
        <f t="shared" si="87"/>
        <v>0.7</v>
      </c>
      <c r="AH337" s="394">
        <f t="shared" si="88"/>
        <v>0</v>
      </c>
      <c r="AI337" s="400">
        <f t="shared" si="89"/>
        <v>0</v>
      </c>
      <c r="AJ337" s="257">
        <v>100</v>
      </c>
      <c r="AK337" s="153">
        <f t="shared" si="91"/>
        <v>0</v>
      </c>
      <c r="AM337" s="394">
        <f>IF(I337&gt;0,#REF!,0)</f>
        <v>0</v>
      </c>
      <c r="AN337" s="394">
        <f t="shared" si="92"/>
        <v>0</v>
      </c>
      <c r="AP337" s="394">
        <f t="shared" si="93"/>
        <v>0</v>
      </c>
    </row>
    <row r="338" spans="4:42" ht="21.75" thickBot="1" x14ac:dyDescent="0.6">
      <c r="D338" s="233" t="s">
        <v>573</v>
      </c>
      <c r="E338" s="578" t="s">
        <v>2333</v>
      </c>
      <c r="F338" s="393">
        <v>7642128600</v>
      </c>
      <c r="G338" s="595"/>
      <c r="H338" s="595"/>
      <c r="I338" s="39">
        <v>0</v>
      </c>
      <c r="J338" s="36">
        <v>0</v>
      </c>
      <c r="K338" s="36">
        <v>0</v>
      </c>
      <c r="L338" s="36">
        <v>0</v>
      </c>
      <c r="M338" s="36">
        <v>0</v>
      </c>
      <c r="N338" s="36">
        <v>0</v>
      </c>
      <c r="O338" s="36">
        <v>0</v>
      </c>
      <c r="P338" s="36">
        <v>0</v>
      </c>
      <c r="Q338" s="36">
        <v>0</v>
      </c>
      <c r="R338" s="36">
        <v>0</v>
      </c>
      <c r="S338" s="253">
        <v>7642128599.999999</v>
      </c>
      <c r="T338" s="254">
        <f t="shared" si="90"/>
        <v>7642128599.999999</v>
      </c>
      <c r="U338" s="259">
        <v>0</v>
      </c>
      <c r="V338" s="254">
        <f t="shared" ref="V338:V401" si="94">IF((OR(T338&gt;F338,T338=0)),F338,T338)</f>
        <v>7642128599.999999</v>
      </c>
      <c r="W338" s="34">
        <v>1</v>
      </c>
      <c r="X338" s="33">
        <v>1</v>
      </c>
      <c r="Y338" s="33">
        <v>0.94</v>
      </c>
      <c r="Z338" s="33">
        <v>0.94</v>
      </c>
      <c r="AA338" s="33">
        <f t="shared" ref="AA338:AA401" si="95">1-0.12</f>
        <v>0.88</v>
      </c>
      <c r="AB338" s="33">
        <f t="shared" ref="AB338:AB401" si="96">1-0.15</f>
        <v>0.85</v>
      </c>
      <c r="AC338" s="33">
        <f t="shared" ref="AC338:AC401" si="97">1-0.25</f>
        <v>0.75</v>
      </c>
      <c r="AD338" s="33">
        <f t="shared" ref="AD338:AD401" si="98">1-0.15</f>
        <v>0.85</v>
      </c>
      <c r="AE338" s="33">
        <f t="shared" ref="AE338:AE401" si="99">1-0.25</f>
        <v>0.75</v>
      </c>
      <c r="AF338" s="33">
        <f t="shared" ref="AF338:AF401" si="100">1-0.15</f>
        <v>0.85</v>
      </c>
      <c r="AG338" s="33">
        <f t="shared" ref="AG338:AG401" si="101">1-0.3</f>
        <v>0.7</v>
      </c>
      <c r="AH338" s="394">
        <f t="shared" ref="AH338:AH401" si="102">(I338*W338)+(J338*X338)+(K338*Y338)+(L338*Z338)+(M338*AA338)+(N338*AB338)+(O338*AC338)+(P338*AD338)+(Q338*AE338)+(R338*AF338)+(S338*AG338)</f>
        <v>5349490019.999999</v>
      </c>
      <c r="AI338" s="400">
        <f t="shared" ref="AI338:AI401" si="103">IF(F338&gt;AH338,F338-AH338,0)</f>
        <v>2292638580.000001</v>
      </c>
      <c r="AJ338" s="257">
        <v>100</v>
      </c>
      <c r="AK338" s="153">
        <f t="shared" si="91"/>
        <v>2292638580.000001</v>
      </c>
      <c r="AM338" s="394">
        <f>IF(I338&gt;0,#REF!,0)</f>
        <v>0</v>
      </c>
      <c r="AN338" s="394">
        <f t="shared" si="92"/>
        <v>0</v>
      </c>
      <c r="AP338" s="394">
        <f t="shared" si="93"/>
        <v>0</v>
      </c>
    </row>
    <row r="339" spans="4:42" ht="21.75" thickBot="1" x14ac:dyDescent="0.6">
      <c r="D339" s="233" t="s">
        <v>573</v>
      </c>
      <c r="E339" s="578" t="s">
        <v>1287</v>
      </c>
      <c r="F339" s="393">
        <v>949527181566.07825</v>
      </c>
      <c r="G339" s="595"/>
      <c r="H339" s="595"/>
      <c r="I339" s="39">
        <v>0</v>
      </c>
      <c r="J339" s="36">
        <v>0</v>
      </c>
      <c r="K339" s="36">
        <v>0</v>
      </c>
      <c r="L339" s="36">
        <v>0</v>
      </c>
      <c r="M339" s="36">
        <v>0</v>
      </c>
      <c r="N339" s="36">
        <v>0</v>
      </c>
      <c r="O339" s="36">
        <v>0</v>
      </c>
      <c r="P339" s="36">
        <v>0</v>
      </c>
      <c r="Q339" s="36">
        <v>0</v>
      </c>
      <c r="R339" s="36">
        <v>0</v>
      </c>
      <c r="S339" s="253">
        <v>0</v>
      </c>
      <c r="T339" s="254">
        <f t="shared" si="90"/>
        <v>0</v>
      </c>
      <c r="U339" s="259">
        <v>52634219999.999992</v>
      </c>
      <c r="V339" s="254">
        <f t="shared" si="94"/>
        <v>949527181566.07825</v>
      </c>
      <c r="W339" s="34">
        <v>1</v>
      </c>
      <c r="X339" s="33">
        <v>1</v>
      </c>
      <c r="Y339" s="33">
        <v>0.94</v>
      </c>
      <c r="Z339" s="33">
        <v>0.94</v>
      </c>
      <c r="AA339" s="33">
        <f t="shared" si="95"/>
        <v>0.88</v>
      </c>
      <c r="AB339" s="33">
        <f t="shared" si="96"/>
        <v>0.85</v>
      </c>
      <c r="AC339" s="33">
        <f t="shared" si="97"/>
        <v>0.75</v>
      </c>
      <c r="AD339" s="33">
        <f t="shared" si="98"/>
        <v>0.85</v>
      </c>
      <c r="AE339" s="33">
        <f t="shared" si="99"/>
        <v>0.75</v>
      </c>
      <c r="AF339" s="33">
        <f t="shared" si="100"/>
        <v>0.85</v>
      </c>
      <c r="AG339" s="33">
        <f t="shared" si="101"/>
        <v>0.7</v>
      </c>
      <c r="AH339" s="394">
        <f t="shared" si="102"/>
        <v>0</v>
      </c>
      <c r="AI339" s="400">
        <f t="shared" si="103"/>
        <v>949527181566.07825</v>
      </c>
      <c r="AJ339" s="257">
        <v>100</v>
      </c>
      <c r="AK339" s="153">
        <f t="shared" si="91"/>
        <v>949527181566.07825</v>
      </c>
      <c r="AM339" s="394">
        <f>IF(I339&gt;0,#REF!,0)</f>
        <v>0</v>
      </c>
      <c r="AN339" s="394">
        <f t="shared" si="92"/>
        <v>0</v>
      </c>
      <c r="AP339" s="394">
        <f t="shared" si="93"/>
        <v>0</v>
      </c>
    </row>
    <row r="340" spans="4:42" ht="21.75" thickBot="1" x14ac:dyDescent="0.6">
      <c r="D340" s="233" t="s">
        <v>573</v>
      </c>
      <c r="E340" s="578" t="s">
        <v>2334</v>
      </c>
      <c r="F340" s="393">
        <v>0</v>
      </c>
      <c r="G340" s="595"/>
      <c r="H340" s="595"/>
      <c r="I340" s="39">
        <v>0</v>
      </c>
      <c r="J340" s="36">
        <v>0</v>
      </c>
      <c r="K340" s="36">
        <v>0</v>
      </c>
      <c r="L340" s="36">
        <v>0</v>
      </c>
      <c r="M340" s="36">
        <v>0</v>
      </c>
      <c r="N340" s="36">
        <v>0</v>
      </c>
      <c r="O340" s="36">
        <v>0</v>
      </c>
      <c r="P340" s="36">
        <v>0</v>
      </c>
      <c r="Q340" s="36">
        <v>0</v>
      </c>
      <c r="R340" s="36">
        <v>0</v>
      </c>
      <c r="S340" s="253">
        <v>0</v>
      </c>
      <c r="T340" s="254">
        <f t="shared" si="90"/>
        <v>0</v>
      </c>
      <c r="U340" s="259">
        <v>197000000000</v>
      </c>
      <c r="V340" s="254">
        <f t="shared" si="94"/>
        <v>0</v>
      </c>
      <c r="W340" s="34">
        <v>1</v>
      </c>
      <c r="X340" s="33">
        <v>1</v>
      </c>
      <c r="Y340" s="33">
        <v>0.94</v>
      </c>
      <c r="Z340" s="33">
        <v>0.94</v>
      </c>
      <c r="AA340" s="33">
        <f t="shared" si="95"/>
        <v>0.88</v>
      </c>
      <c r="AB340" s="33">
        <f t="shared" si="96"/>
        <v>0.85</v>
      </c>
      <c r="AC340" s="33">
        <f t="shared" si="97"/>
        <v>0.75</v>
      </c>
      <c r="AD340" s="33">
        <f t="shared" si="98"/>
        <v>0.85</v>
      </c>
      <c r="AE340" s="33">
        <f t="shared" si="99"/>
        <v>0.75</v>
      </c>
      <c r="AF340" s="33">
        <f t="shared" si="100"/>
        <v>0.85</v>
      </c>
      <c r="AG340" s="33">
        <f t="shared" si="101"/>
        <v>0.7</v>
      </c>
      <c r="AH340" s="394">
        <f t="shared" si="102"/>
        <v>0</v>
      </c>
      <c r="AI340" s="400">
        <f t="shared" si="103"/>
        <v>0</v>
      </c>
      <c r="AJ340" s="257">
        <v>100</v>
      </c>
      <c r="AK340" s="153">
        <f t="shared" si="91"/>
        <v>0</v>
      </c>
      <c r="AM340" s="394">
        <f>IF(I340&gt;0,#REF!,0)</f>
        <v>0</v>
      </c>
      <c r="AN340" s="394">
        <f t="shared" si="92"/>
        <v>0</v>
      </c>
      <c r="AP340" s="394">
        <f t="shared" si="93"/>
        <v>0</v>
      </c>
    </row>
    <row r="341" spans="4:42" ht="21.75" thickBot="1" x14ac:dyDescent="0.6">
      <c r="D341" s="233" t="s">
        <v>573</v>
      </c>
      <c r="E341" s="578" t="s">
        <v>2334</v>
      </c>
      <c r="F341" s="393">
        <v>0</v>
      </c>
      <c r="G341" s="595"/>
      <c r="H341" s="595"/>
      <c r="I341" s="39">
        <v>0</v>
      </c>
      <c r="J341" s="36">
        <v>0</v>
      </c>
      <c r="K341" s="36">
        <v>0</v>
      </c>
      <c r="L341" s="36">
        <v>0</v>
      </c>
      <c r="M341" s="36">
        <v>0</v>
      </c>
      <c r="N341" s="36">
        <v>0</v>
      </c>
      <c r="O341" s="36">
        <v>0</v>
      </c>
      <c r="P341" s="36">
        <v>0</v>
      </c>
      <c r="Q341" s="36">
        <v>0</v>
      </c>
      <c r="R341" s="36">
        <v>0</v>
      </c>
      <c r="S341" s="253">
        <v>0</v>
      </c>
      <c r="T341" s="254">
        <f t="shared" si="90"/>
        <v>0</v>
      </c>
      <c r="U341" s="259">
        <v>0</v>
      </c>
      <c r="V341" s="254">
        <f t="shared" si="94"/>
        <v>0</v>
      </c>
      <c r="W341" s="34">
        <v>1</v>
      </c>
      <c r="X341" s="33">
        <v>1</v>
      </c>
      <c r="Y341" s="33">
        <v>0.94</v>
      </c>
      <c r="Z341" s="33">
        <v>0.94</v>
      </c>
      <c r="AA341" s="33">
        <f t="shared" si="95"/>
        <v>0.88</v>
      </c>
      <c r="AB341" s="33">
        <f t="shared" si="96"/>
        <v>0.85</v>
      </c>
      <c r="AC341" s="33">
        <f t="shared" si="97"/>
        <v>0.75</v>
      </c>
      <c r="AD341" s="33">
        <f t="shared" si="98"/>
        <v>0.85</v>
      </c>
      <c r="AE341" s="33">
        <f t="shared" si="99"/>
        <v>0.75</v>
      </c>
      <c r="AF341" s="33">
        <f t="shared" si="100"/>
        <v>0.85</v>
      </c>
      <c r="AG341" s="33">
        <f t="shared" si="101"/>
        <v>0.7</v>
      </c>
      <c r="AH341" s="394">
        <f t="shared" si="102"/>
        <v>0</v>
      </c>
      <c r="AI341" s="400">
        <f t="shared" si="103"/>
        <v>0</v>
      </c>
      <c r="AJ341" s="257">
        <v>100</v>
      </c>
      <c r="AK341" s="153">
        <f t="shared" si="91"/>
        <v>0</v>
      </c>
      <c r="AM341" s="394">
        <f>IF(I341&gt;0,#REF!,0)</f>
        <v>0</v>
      </c>
      <c r="AN341" s="394">
        <f t="shared" si="92"/>
        <v>0</v>
      </c>
      <c r="AP341" s="394">
        <f t="shared" si="93"/>
        <v>0</v>
      </c>
    </row>
    <row r="342" spans="4:42" ht="21.75" thickBot="1" x14ac:dyDescent="0.6">
      <c r="D342" s="233" t="s">
        <v>573</v>
      </c>
      <c r="E342" s="578" t="s">
        <v>2334</v>
      </c>
      <c r="F342" s="393">
        <v>0</v>
      </c>
      <c r="G342" s="595"/>
      <c r="H342" s="595"/>
      <c r="I342" s="39">
        <v>0</v>
      </c>
      <c r="J342" s="36">
        <v>0</v>
      </c>
      <c r="K342" s="36">
        <v>0</v>
      </c>
      <c r="L342" s="36">
        <v>0</v>
      </c>
      <c r="M342" s="36">
        <v>0</v>
      </c>
      <c r="N342" s="36">
        <v>0</v>
      </c>
      <c r="O342" s="36">
        <v>0</v>
      </c>
      <c r="P342" s="36">
        <v>0</v>
      </c>
      <c r="Q342" s="36">
        <v>0</v>
      </c>
      <c r="R342" s="36">
        <v>0</v>
      </c>
      <c r="S342" s="253">
        <v>0</v>
      </c>
      <c r="T342" s="254">
        <f t="shared" si="90"/>
        <v>0</v>
      </c>
      <c r="U342" s="259">
        <v>0</v>
      </c>
      <c r="V342" s="254">
        <f t="shared" si="94"/>
        <v>0</v>
      </c>
      <c r="W342" s="34">
        <v>1</v>
      </c>
      <c r="X342" s="33">
        <v>1</v>
      </c>
      <c r="Y342" s="33">
        <v>0.94</v>
      </c>
      <c r="Z342" s="33">
        <v>0.94</v>
      </c>
      <c r="AA342" s="33">
        <f t="shared" si="95"/>
        <v>0.88</v>
      </c>
      <c r="AB342" s="33">
        <f t="shared" si="96"/>
        <v>0.85</v>
      </c>
      <c r="AC342" s="33">
        <f t="shared" si="97"/>
        <v>0.75</v>
      </c>
      <c r="AD342" s="33">
        <f t="shared" si="98"/>
        <v>0.85</v>
      </c>
      <c r="AE342" s="33">
        <f t="shared" si="99"/>
        <v>0.75</v>
      </c>
      <c r="AF342" s="33">
        <f t="shared" si="100"/>
        <v>0.85</v>
      </c>
      <c r="AG342" s="33">
        <f t="shared" si="101"/>
        <v>0.7</v>
      </c>
      <c r="AH342" s="394">
        <f t="shared" si="102"/>
        <v>0</v>
      </c>
      <c r="AI342" s="400">
        <f t="shared" si="103"/>
        <v>0</v>
      </c>
      <c r="AJ342" s="257">
        <v>100</v>
      </c>
      <c r="AK342" s="153">
        <f t="shared" si="91"/>
        <v>0</v>
      </c>
      <c r="AM342" s="394">
        <f>IF(I342&gt;0,#REF!,0)</f>
        <v>0</v>
      </c>
      <c r="AN342" s="394">
        <f t="shared" si="92"/>
        <v>0</v>
      </c>
      <c r="AP342" s="394">
        <f t="shared" si="93"/>
        <v>0</v>
      </c>
    </row>
    <row r="343" spans="4:42" ht="21.75" thickBot="1" x14ac:dyDescent="0.6">
      <c r="D343" s="233" t="s">
        <v>573</v>
      </c>
      <c r="E343" s="578" t="s">
        <v>2335</v>
      </c>
      <c r="F343" s="393">
        <v>0</v>
      </c>
      <c r="G343" s="595"/>
      <c r="H343" s="595"/>
      <c r="I343" s="39">
        <v>0</v>
      </c>
      <c r="J343" s="36">
        <v>0</v>
      </c>
      <c r="K343" s="36">
        <v>0</v>
      </c>
      <c r="L343" s="36">
        <v>0</v>
      </c>
      <c r="M343" s="36">
        <v>0</v>
      </c>
      <c r="N343" s="36">
        <v>0</v>
      </c>
      <c r="O343" s="36">
        <v>0</v>
      </c>
      <c r="P343" s="36">
        <v>0</v>
      </c>
      <c r="Q343" s="36">
        <v>0</v>
      </c>
      <c r="R343" s="36">
        <v>0</v>
      </c>
      <c r="S343" s="253">
        <v>0</v>
      </c>
      <c r="T343" s="254">
        <f t="shared" si="90"/>
        <v>0</v>
      </c>
      <c r="U343" s="259">
        <v>0</v>
      </c>
      <c r="V343" s="254">
        <f t="shared" si="94"/>
        <v>0</v>
      </c>
      <c r="W343" s="34">
        <v>1</v>
      </c>
      <c r="X343" s="33">
        <v>1</v>
      </c>
      <c r="Y343" s="33">
        <v>0.94</v>
      </c>
      <c r="Z343" s="33">
        <v>0.94</v>
      </c>
      <c r="AA343" s="33">
        <f t="shared" si="95"/>
        <v>0.88</v>
      </c>
      <c r="AB343" s="33">
        <f t="shared" si="96"/>
        <v>0.85</v>
      </c>
      <c r="AC343" s="33">
        <f t="shared" si="97"/>
        <v>0.75</v>
      </c>
      <c r="AD343" s="33">
        <f t="shared" si="98"/>
        <v>0.85</v>
      </c>
      <c r="AE343" s="33">
        <f t="shared" si="99"/>
        <v>0.75</v>
      </c>
      <c r="AF343" s="33">
        <f t="shared" si="100"/>
        <v>0.85</v>
      </c>
      <c r="AG343" s="33">
        <f t="shared" si="101"/>
        <v>0.7</v>
      </c>
      <c r="AH343" s="394">
        <f t="shared" si="102"/>
        <v>0</v>
      </c>
      <c r="AI343" s="400">
        <f t="shared" si="103"/>
        <v>0</v>
      </c>
      <c r="AJ343" s="257">
        <v>100</v>
      </c>
      <c r="AK343" s="153">
        <f t="shared" si="91"/>
        <v>0</v>
      </c>
      <c r="AM343" s="394">
        <f>IF(I343&gt;0,#REF!,0)</f>
        <v>0</v>
      </c>
      <c r="AN343" s="394">
        <f t="shared" si="92"/>
        <v>0</v>
      </c>
      <c r="AP343" s="394">
        <f t="shared" si="93"/>
        <v>0</v>
      </c>
    </row>
    <row r="344" spans="4:42" ht="21.75" thickBot="1" x14ac:dyDescent="0.6">
      <c r="D344" s="233" t="s">
        <v>573</v>
      </c>
      <c r="E344" s="578" t="s">
        <v>2335</v>
      </c>
      <c r="F344" s="393">
        <v>0</v>
      </c>
      <c r="G344" s="595"/>
      <c r="H344" s="595"/>
      <c r="I344" s="39">
        <v>0</v>
      </c>
      <c r="J344" s="36">
        <v>0</v>
      </c>
      <c r="K344" s="36">
        <v>0</v>
      </c>
      <c r="L344" s="36">
        <v>0</v>
      </c>
      <c r="M344" s="36">
        <v>0</v>
      </c>
      <c r="N344" s="36">
        <v>0</v>
      </c>
      <c r="O344" s="36">
        <v>0</v>
      </c>
      <c r="P344" s="36">
        <v>0</v>
      </c>
      <c r="Q344" s="36">
        <v>0</v>
      </c>
      <c r="R344" s="36">
        <v>0</v>
      </c>
      <c r="S344" s="253">
        <v>0</v>
      </c>
      <c r="T344" s="254">
        <f t="shared" si="90"/>
        <v>0</v>
      </c>
      <c r="U344" s="259">
        <v>0</v>
      </c>
      <c r="V344" s="254">
        <f t="shared" si="94"/>
        <v>0</v>
      </c>
      <c r="W344" s="34">
        <v>1</v>
      </c>
      <c r="X344" s="33">
        <v>1</v>
      </c>
      <c r="Y344" s="33">
        <v>0.94</v>
      </c>
      <c r="Z344" s="33">
        <v>0.94</v>
      </c>
      <c r="AA344" s="33">
        <f t="shared" si="95"/>
        <v>0.88</v>
      </c>
      <c r="AB344" s="33">
        <f t="shared" si="96"/>
        <v>0.85</v>
      </c>
      <c r="AC344" s="33">
        <f t="shared" si="97"/>
        <v>0.75</v>
      </c>
      <c r="AD344" s="33">
        <f t="shared" si="98"/>
        <v>0.85</v>
      </c>
      <c r="AE344" s="33">
        <f t="shared" si="99"/>
        <v>0.75</v>
      </c>
      <c r="AF344" s="33">
        <f t="shared" si="100"/>
        <v>0.85</v>
      </c>
      <c r="AG344" s="33">
        <f t="shared" si="101"/>
        <v>0.7</v>
      </c>
      <c r="AH344" s="394">
        <f t="shared" si="102"/>
        <v>0</v>
      </c>
      <c r="AI344" s="400">
        <f t="shared" si="103"/>
        <v>0</v>
      </c>
      <c r="AJ344" s="257">
        <v>100</v>
      </c>
      <c r="AK344" s="153">
        <f t="shared" si="91"/>
        <v>0</v>
      </c>
      <c r="AM344" s="394">
        <f>IF(I344&gt;0,#REF!,0)</f>
        <v>0</v>
      </c>
      <c r="AN344" s="394">
        <f t="shared" si="92"/>
        <v>0</v>
      </c>
      <c r="AP344" s="394">
        <f t="shared" si="93"/>
        <v>0</v>
      </c>
    </row>
    <row r="345" spans="4:42" ht="21.75" thickBot="1" x14ac:dyDescent="0.6">
      <c r="D345" s="233" t="s">
        <v>573</v>
      </c>
      <c r="E345" s="578" t="s">
        <v>2336</v>
      </c>
      <c r="F345" s="402">
        <v>110523242963.28918</v>
      </c>
      <c r="G345" s="597"/>
      <c r="H345" s="597"/>
      <c r="I345" s="39">
        <v>0</v>
      </c>
      <c r="J345" s="36">
        <v>0</v>
      </c>
      <c r="K345" s="36">
        <v>0</v>
      </c>
      <c r="L345" s="36">
        <v>0</v>
      </c>
      <c r="M345" s="36">
        <v>0</v>
      </c>
      <c r="N345" s="36">
        <v>0</v>
      </c>
      <c r="O345" s="36">
        <v>0</v>
      </c>
      <c r="P345" s="36">
        <v>0</v>
      </c>
      <c r="Q345" s="36">
        <v>0</v>
      </c>
      <c r="R345" s="36">
        <v>0</v>
      </c>
      <c r="S345" s="253">
        <v>0</v>
      </c>
      <c r="T345" s="254">
        <f t="shared" si="90"/>
        <v>0</v>
      </c>
      <c r="U345" s="259">
        <v>0</v>
      </c>
      <c r="V345" s="254">
        <f t="shared" si="94"/>
        <v>110523242963.28918</v>
      </c>
      <c r="W345" s="34">
        <v>1</v>
      </c>
      <c r="X345" s="33">
        <v>1</v>
      </c>
      <c r="Y345" s="33">
        <v>0.94</v>
      </c>
      <c r="Z345" s="33">
        <v>0.94</v>
      </c>
      <c r="AA345" s="33">
        <f t="shared" si="95"/>
        <v>0.88</v>
      </c>
      <c r="AB345" s="33">
        <f t="shared" si="96"/>
        <v>0.85</v>
      </c>
      <c r="AC345" s="33">
        <f t="shared" si="97"/>
        <v>0.75</v>
      </c>
      <c r="AD345" s="33">
        <f t="shared" si="98"/>
        <v>0.85</v>
      </c>
      <c r="AE345" s="33">
        <f t="shared" si="99"/>
        <v>0.75</v>
      </c>
      <c r="AF345" s="33">
        <f t="shared" si="100"/>
        <v>0.85</v>
      </c>
      <c r="AG345" s="33">
        <f t="shared" si="101"/>
        <v>0.7</v>
      </c>
      <c r="AH345" s="394">
        <f t="shared" si="102"/>
        <v>0</v>
      </c>
      <c r="AI345" s="400">
        <f t="shared" si="103"/>
        <v>110523242963.28918</v>
      </c>
      <c r="AJ345" s="257">
        <v>100</v>
      </c>
      <c r="AK345" s="153">
        <f t="shared" si="91"/>
        <v>110523242963.28918</v>
      </c>
      <c r="AM345" s="394">
        <f>IF(I345&gt;0,#REF!,0)</f>
        <v>0</v>
      </c>
      <c r="AN345" s="394">
        <f t="shared" si="92"/>
        <v>0</v>
      </c>
      <c r="AP345" s="394">
        <f t="shared" si="93"/>
        <v>0</v>
      </c>
    </row>
    <row r="346" spans="4:42" ht="21.75" thickBot="1" x14ac:dyDescent="0.6">
      <c r="D346" s="233" t="s">
        <v>573</v>
      </c>
      <c r="E346" s="578" t="s">
        <v>2337</v>
      </c>
      <c r="F346" s="402">
        <v>35519985585</v>
      </c>
      <c r="G346" s="597"/>
      <c r="H346" s="597"/>
      <c r="I346" s="39">
        <v>0</v>
      </c>
      <c r="J346" s="36">
        <v>0</v>
      </c>
      <c r="K346" s="36">
        <v>0</v>
      </c>
      <c r="L346" s="36">
        <v>0</v>
      </c>
      <c r="M346" s="36">
        <v>0</v>
      </c>
      <c r="N346" s="36">
        <v>0</v>
      </c>
      <c r="O346" s="36">
        <v>0</v>
      </c>
      <c r="P346" s="36">
        <v>0</v>
      </c>
      <c r="Q346" s="36">
        <v>0</v>
      </c>
      <c r="R346" s="36">
        <v>0</v>
      </c>
      <c r="S346" s="253">
        <v>0</v>
      </c>
      <c r="T346" s="254">
        <f t="shared" si="90"/>
        <v>0</v>
      </c>
      <c r="U346" s="259">
        <v>120000000000</v>
      </c>
      <c r="V346" s="254">
        <f t="shared" si="94"/>
        <v>35519985585</v>
      </c>
      <c r="W346" s="34">
        <v>1</v>
      </c>
      <c r="X346" s="33">
        <v>1</v>
      </c>
      <c r="Y346" s="33">
        <v>0.94</v>
      </c>
      <c r="Z346" s="33">
        <v>0.94</v>
      </c>
      <c r="AA346" s="33">
        <f t="shared" si="95"/>
        <v>0.88</v>
      </c>
      <c r="AB346" s="33">
        <f t="shared" si="96"/>
        <v>0.85</v>
      </c>
      <c r="AC346" s="33">
        <f t="shared" si="97"/>
        <v>0.75</v>
      </c>
      <c r="AD346" s="33">
        <f t="shared" si="98"/>
        <v>0.85</v>
      </c>
      <c r="AE346" s="33">
        <f t="shared" si="99"/>
        <v>0.75</v>
      </c>
      <c r="AF346" s="33">
        <f t="shared" si="100"/>
        <v>0.85</v>
      </c>
      <c r="AG346" s="33">
        <f t="shared" si="101"/>
        <v>0.7</v>
      </c>
      <c r="AH346" s="394">
        <f t="shared" si="102"/>
        <v>0</v>
      </c>
      <c r="AI346" s="400">
        <f t="shared" si="103"/>
        <v>35519985585</v>
      </c>
      <c r="AJ346" s="257">
        <v>100</v>
      </c>
      <c r="AK346" s="153">
        <f t="shared" si="91"/>
        <v>35519985585</v>
      </c>
      <c r="AM346" s="394">
        <f>IF(I346&gt;0,#REF!,0)</f>
        <v>0</v>
      </c>
      <c r="AN346" s="394">
        <f t="shared" si="92"/>
        <v>0</v>
      </c>
      <c r="AP346" s="394">
        <f t="shared" si="93"/>
        <v>0</v>
      </c>
    </row>
    <row r="347" spans="4:42" ht="21.75" thickBot="1" x14ac:dyDescent="0.6">
      <c r="D347" s="233" t="s">
        <v>573</v>
      </c>
      <c r="E347" s="578" t="s">
        <v>1305</v>
      </c>
      <c r="F347" s="402">
        <v>3855024367.6111913</v>
      </c>
      <c r="G347" s="597"/>
      <c r="H347" s="597"/>
      <c r="I347" s="39">
        <v>0</v>
      </c>
      <c r="J347" s="36">
        <v>0</v>
      </c>
      <c r="K347" s="36">
        <v>0</v>
      </c>
      <c r="L347" s="36">
        <v>0</v>
      </c>
      <c r="M347" s="36">
        <v>0</v>
      </c>
      <c r="N347" s="36">
        <v>0</v>
      </c>
      <c r="O347" s="36">
        <v>0</v>
      </c>
      <c r="P347" s="36">
        <v>0</v>
      </c>
      <c r="Q347" s="36">
        <v>0</v>
      </c>
      <c r="R347" s="36">
        <v>0</v>
      </c>
      <c r="S347" s="253">
        <v>0</v>
      </c>
      <c r="T347" s="254">
        <f t="shared" si="90"/>
        <v>0</v>
      </c>
      <c r="U347" s="259">
        <v>0</v>
      </c>
      <c r="V347" s="254">
        <f t="shared" si="94"/>
        <v>3855024367.6111913</v>
      </c>
      <c r="W347" s="34">
        <v>1</v>
      </c>
      <c r="X347" s="33">
        <v>1</v>
      </c>
      <c r="Y347" s="33">
        <v>0.94</v>
      </c>
      <c r="Z347" s="33">
        <v>0.94</v>
      </c>
      <c r="AA347" s="33">
        <f t="shared" si="95"/>
        <v>0.88</v>
      </c>
      <c r="AB347" s="33">
        <f t="shared" si="96"/>
        <v>0.85</v>
      </c>
      <c r="AC347" s="33">
        <f t="shared" si="97"/>
        <v>0.75</v>
      </c>
      <c r="AD347" s="33">
        <f t="shared" si="98"/>
        <v>0.85</v>
      </c>
      <c r="AE347" s="33">
        <f t="shared" si="99"/>
        <v>0.75</v>
      </c>
      <c r="AF347" s="33">
        <f t="shared" si="100"/>
        <v>0.85</v>
      </c>
      <c r="AG347" s="33">
        <f t="shared" si="101"/>
        <v>0.7</v>
      </c>
      <c r="AH347" s="394">
        <f t="shared" si="102"/>
        <v>0</v>
      </c>
      <c r="AI347" s="400">
        <f t="shared" si="103"/>
        <v>3855024367.6111913</v>
      </c>
      <c r="AJ347" s="257">
        <v>100</v>
      </c>
      <c r="AK347" s="153">
        <f t="shared" si="91"/>
        <v>3855024367.6111913</v>
      </c>
      <c r="AM347" s="394">
        <f>IF(I347&gt;0,#REF!,0)</f>
        <v>0</v>
      </c>
      <c r="AN347" s="394">
        <f t="shared" si="92"/>
        <v>0</v>
      </c>
      <c r="AP347" s="394">
        <f t="shared" si="93"/>
        <v>0</v>
      </c>
    </row>
    <row r="348" spans="4:42" ht="21.75" thickBot="1" x14ac:dyDescent="0.6">
      <c r="D348" s="233" t="s">
        <v>573</v>
      </c>
      <c r="E348" s="578" t="s">
        <v>1305</v>
      </c>
      <c r="F348" s="402">
        <v>4894564220.6235008</v>
      </c>
      <c r="G348" s="597"/>
      <c r="H348" s="597"/>
      <c r="I348" s="39">
        <v>0</v>
      </c>
      <c r="J348" s="36">
        <v>0</v>
      </c>
      <c r="K348" s="36">
        <v>0</v>
      </c>
      <c r="L348" s="36">
        <v>0</v>
      </c>
      <c r="M348" s="36">
        <v>0</v>
      </c>
      <c r="N348" s="36">
        <v>0</v>
      </c>
      <c r="O348" s="36">
        <v>0</v>
      </c>
      <c r="P348" s="36">
        <v>0</v>
      </c>
      <c r="Q348" s="36">
        <v>0</v>
      </c>
      <c r="R348" s="36">
        <v>0</v>
      </c>
      <c r="S348" s="253">
        <v>0</v>
      </c>
      <c r="T348" s="254">
        <f t="shared" si="90"/>
        <v>0</v>
      </c>
      <c r="U348" s="259">
        <v>0</v>
      </c>
      <c r="V348" s="254">
        <f t="shared" si="94"/>
        <v>4894564220.6235008</v>
      </c>
      <c r="W348" s="34">
        <v>1</v>
      </c>
      <c r="X348" s="33">
        <v>1</v>
      </c>
      <c r="Y348" s="33">
        <v>0.94</v>
      </c>
      <c r="Z348" s="33">
        <v>0.94</v>
      </c>
      <c r="AA348" s="33">
        <f t="shared" si="95"/>
        <v>0.88</v>
      </c>
      <c r="AB348" s="33">
        <f t="shared" si="96"/>
        <v>0.85</v>
      </c>
      <c r="AC348" s="33">
        <f t="shared" si="97"/>
        <v>0.75</v>
      </c>
      <c r="AD348" s="33">
        <f t="shared" si="98"/>
        <v>0.85</v>
      </c>
      <c r="AE348" s="33">
        <f t="shared" si="99"/>
        <v>0.75</v>
      </c>
      <c r="AF348" s="33">
        <f t="shared" si="100"/>
        <v>0.85</v>
      </c>
      <c r="AG348" s="33">
        <f t="shared" si="101"/>
        <v>0.7</v>
      </c>
      <c r="AH348" s="394">
        <f t="shared" si="102"/>
        <v>0</v>
      </c>
      <c r="AI348" s="400">
        <f t="shared" si="103"/>
        <v>4894564220.6235008</v>
      </c>
      <c r="AJ348" s="257">
        <v>100</v>
      </c>
      <c r="AK348" s="153">
        <f t="shared" si="91"/>
        <v>4894564220.6235008</v>
      </c>
      <c r="AM348" s="394">
        <f>IF(I348&gt;0,#REF!,0)</f>
        <v>0</v>
      </c>
      <c r="AN348" s="394">
        <f t="shared" si="92"/>
        <v>0</v>
      </c>
      <c r="AP348" s="394">
        <f t="shared" si="93"/>
        <v>0</v>
      </c>
    </row>
    <row r="349" spans="4:42" ht="21.75" thickBot="1" x14ac:dyDescent="0.6">
      <c r="D349" s="233" t="s">
        <v>573</v>
      </c>
      <c r="E349" s="578" t="s">
        <v>1305</v>
      </c>
      <c r="F349" s="402">
        <v>0</v>
      </c>
      <c r="G349" s="597"/>
      <c r="H349" s="597"/>
      <c r="I349" s="39">
        <v>0</v>
      </c>
      <c r="J349" s="36">
        <v>0</v>
      </c>
      <c r="K349" s="36">
        <v>0</v>
      </c>
      <c r="L349" s="36">
        <v>0</v>
      </c>
      <c r="M349" s="36">
        <v>0</v>
      </c>
      <c r="N349" s="36">
        <v>0</v>
      </c>
      <c r="O349" s="36">
        <v>0</v>
      </c>
      <c r="P349" s="36">
        <v>0</v>
      </c>
      <c r="Q349" s="36">
        <v>0</v>
      </c>
      <c r="R349" s="36">
        <v>0</v>
      </c>
      <c r="S349" s="253">
        <v>0</v>
      </c>
      <c r="T349" s="254">
        <f t="shared" si="90"/>
        <v>0</v>
      </c>
      <c r="U349" s="259">
        <v>0</v>
      </c>
      <c r="V349" s="254">
        <f t="shared" si="94"/>
        <v>0</v>
      </c>
      <c r="W349" s="34">
        <v>1</v>
      </c>
      <c r="X349" s="33">
        <v>1</v>
      </c>
      <c r="Y349" s="33">
        <v>0.94</v>
      </c>
      <c r="Z349" s="33">
        <v>0.94</v>
      </c>
      <c r="AA349" s="33">
        <f t="shared" si="95"/>
        <v>0.88</v>
      </c>
      <c r="AB349" s="33">
        <f t="shared" si="96"/>
        <v>0.85</v>
      </c>
      <c r="AC349" s="33">
        <f t="shared" si="97"/>
        <v>0.75</v>
      </c>
      <c r="AD349" s="33">
        <f t="shared" si="98"/>
        <v>0.85</v>
      </c>
      <c r="AE349" s="33">
        <f t="shared" si="99"/>
        <v>0.75</v>
      </c>
      <c r="AF349" s="33">
        <f t="shared" si="100"/>
        <v>0.85</v>
      </c>
      <c r="AG349" s="33">
        <f t="shared" si="101"/>
        <v>0.7</v>
      </c>
      <c r="AH349" s="394">
        <f t="shared" si="102"/>
        <v>0</v>
      </c>
      <c r="AI349" s="400">
        <f t="shared" si="103"/>
        <v>0</v>
      </c>
      <c r="AJ349" s="257">
        <v>100</v>
      </c>
      <c r="AK349" s="153">
        <f t="shared" si="91"/>
        <v>0</v>
      </c>
      <c r="AM349" s="394">
        <f>IF(I349&gt;0,#REF!,0)</f>
        <v>0</v>
      </c>
      <c r="AN349" s="394">
        <f t="shared" si="92"/>
        <v>0</v>
      </c>
      <c r="AP349" s="394">
        <f t="shared" si="93"/>
        <v>0</v>
      </c>
    </row>
    <row r="350" spans="4:42" ht="21.75" thickBot="1" x14ac:dyDescent="0.6">
      <c r="D350" s="233" t="s">
        <v>573</v>
      </c>
      <c r="E350" s="578" t="s">
        <v>2338</v>
      </c>
      <c r="F350" s="402">
        <v>339786561.02486807</v>
      </c>
      <c r="G350" s="597"/>
      <c r="H350" s="597"/>
      <c r="I350" s="39">
        <v>0</v>
      </c>
      <c r="J350" s="36">
        <v>0</v>
      </c>
      <c r="K350" s="36">
        <v>0</v>
      </c>
      <c r="L350" s="36">
        <v>0</v>
      </c>
      <c r="M350" s="36">
        <v>0</v>
      </c>
      <c r="N350" s="36">
        <v>0</v>
      </c>
      <c r="O350" s="36">
        <v>0</v>
      </c>
      <c r="P350" s="36">
        <v>0</v>
      </c>
      <c r="Q350" s="36">
        <v>0</v>
      </c>
      <c r="R350" s="36">
        <v>0</v>
      </c>
      <c r="S350" s="253">
        <v>0</v>
      </c>
      <c r="T350" s="254">
        <f t="shared" si="90"/>
        <v>0</v>
      </c>
      <c r="U350" s="259">
        <v>0</v>
      </c>
      <c r="V350" s="254">
        <f t="shared" si="94"/>
        <v>339786561.02486807</v>
      </c>
      <c r="W350" s="34">
        <v>1</v>
      </c>
      <c r="X350" s="33">
        <v>1</v>
      </c>
      <c r="Y350" s="33">
        <v>0.94</v>
      </c>
      <c r="Z350" s="33">
        <v>0.94</v>
      </c>
      <c r="AA350" s="33">
        <f t="shared" si="95"/>
        <v>0.88</v>
      </c>
      <c r="AB350" s="33">
        <f t="shared" si="96"/>
        <v>0.85</v>
      </c>
      <c r="AC350" s="33">
        <f t="shared" si="97"/>
        <v>0.75</v>
      </c>
      <c r="AD350" s="33">
        <f t="shared" si="98"/>
        <v>0.85</v>
      </c>
      <c r="AE350" s="33">
        <f t="shared" si="99"/>
        <v>0.75</v>
      </c>
      <c r="AF350" s="33">
        <f t="shared" si="100"/>
        <v>0.85</v>
      </c>
      <c r="AG350" s="33">
        <f t="shared" si="101"/>
        <v>0.7</v>
      </c>
      <c r="AH350" s="394">
        <f t="shared" si="102"/>
        <v>0</v>
      </c>
      <c r="AI350" s="400">
        <f t="shared" si="103"/>
        <v>339786561.02486807</v>
      </c>
      <c r="AJ350" s="257">
        <v>100</v>
      </c>
      <c r="AK350" s="153">
        <f t="shared" si="91"/>
        <v>339786561.02486807</v>
      </c>
      <c r="AM350" s="394">
        <f>IF(I350&gt;0,#REF!,0)</f>
        <v>0</v>
      </c>
      <c r="AN350" s="394">
        <f t="shared" si="92"/>
        <v>0</v>
      </c>
      <c r="AP350" s="394">
        <f t="shared" si="93"/>
        <v>0</v>
      </c>
    </row>
    <row r="351" spans="4:42" ht="21.75" thickBot="1" x14ac:dyDescent="0.6">
      <c r="D351" s="233" t="s">
        <v>573</v>
      </c>
      <c r="E351" s="578" t="s">
        <v>2339</v>
      </c>
      <c r="F351" s="406">
        <v>28532003039.999996</v>
      </c>
      <c r="G351" s="601"/>
      <c r="H351" s="601"/>
      <c r="I351" s="39">
        <v>0</v>
      </c>
      <c r="J351" s="36">
        <v>0</v>
      </c>
      <c r="K351" s="36">
        <v>0</v>
      </c>
      <c r="L351" s="36">
        <v>0</v>
      </c>
      <c r="M351" s="36">
        <v>0</v>
      </c>
      <c r="N351" s="36">
        <v>0</v>
      </c>
      <c r="O351" s="36">
        <v>0</v>
      </c>
      <c r="P351" s="36">
        <v>0</v>
      </c>
      <c r="Q351" s="36">
        <v>0</v>
      </c>
      <c r="R351" s="36">
        <v>0</v>
      </c>
      <c r="S351" s="253">
        <v>6900000000</v>
      </c>
      <c r="T351" s="254">
        <f t="shared" si="90"/>
        <v>6900000000</v>
      </c>
      <c r="U351" s="259">
        <v>0</v>
      </c>
      <c r="V351" s="254">
        <f t="shared" si="94"/>
        <v>6900000000</v>
      </c>
      <c r="W351" s="34">
        <v>1</v>
      </c>
      <c r="X351" s="33">
        <v>1</v>
      </c>
      <c r="Y351" s="33">
        <v>0.94</v>
      </c>
      <c r="Z351" s="33">
        <v>0.94</v>
      </c>
      <c r="AA351" s="33">
        <f t="shared" si="95"/>
        <v>0.88</v>
      </c>
      <c r="AB351" s="33">
        <f t="shared" si="96"/>
        <v>0.85</v>
      </c>
      <c r="AC351" s="33">
        <f t="shared" si="97"/>
        <v>0.75</v>
      </c>
      <c r="AD351" s="33">
        <f t="shared" si="98"/>
        <v>0.85</v>
      </c>
      <c r="AE351" s="33">
        <f t="shared" si="99"/>
        <v>0.75</v>
      </c>
      <c r="AF351" s="33">
        <f t="shared" si="100"/>
        <v>0.85</v>
      </c>
      <c r="AG351" s="33">
        <f t="shared" si="101"/>
        <v>0.7</v>
      </c>
      <c r="AH351" s="394">
        <f t="shared" si="102"/>
        <v>4830000000</v>
      </c>
      <c r="AI351" s="400">
        <f t="shared" si="103"/>
        <v>23702003039.999996</v>
      </c>
      <c r="AJ351" s="257">
        <v>100</v>
      </c>
      <c r="AK351" s="153">
        <f t="shared" si="91"/>
        <v>23702003039.999996</v>
      </c>
      <c r="AM351" s="394">
        <f>IF(I351&gt;0,#REF!,0)</f>
        <v>0</v>
      </c>
      <c r="AN351" s="394">
        <f t="shared" si="92"/>
        <v>0</v>
      </c>
      <c r="AP351" s="394">
        <f t="shared" si="93"/>
        <v>16802003039.999996</v>
      </c>
    </row>
    <row r="352" spans="4:42" ht="21.75" thickBot="1" x14ac:dyDescent="0.6">
      <c r="D352" s="233" t="s">
        <v>573</v>
      </c>
      <c r="E352" s="578" t="s">
        <v>2339</v>
      </c>
      <c r="F352" s="406">
        <v>10177080672</v>
      </c>
      <c r="G352" s="601"/>
      <c r="H352" s="601"/>
      <c r="I352" s="39">
        <v>0</v>
      </c>
      <c r="J352" s="36">
        <v>0</v>
      </c>
      <c r="K352" s="36">
        <v>0</v>
      </c>
      <c r="L352" s="36">
        <v>0</v>
      </c>
      <c r="M352" s="36">
        <v>0</v>
      </c>
      <c r="N352" s="36">
        <v>0</v>
      </c>
      <c r="O352" s="36">
        <v>0</v>
      </c>
      <c r="P352" s="36">
        <v>0</v>
      </c>
      <c r="Q352" s="36">
        <v>0</v>
      </c>
      <c r="R352" s="36">
        <v>0</v>
      </c>
      <c r="S352" s="253">
        <v>6900000000</v>
      </c>
      <c r="T352" s="254">
        <f t="shared" si="90"/>
        <v>6900000000</v>
      </c>
      <c r="U352" s="259">
        <v>16000000000</v>
      </c>
      <c r="V352" s="254">
        <f t="shared" si="94"/>
        <v>6900000000</v>
      </c>
      <c r="W352" s="34">
        <v>1</v>
      </c>
      <c r="X352" s="33">
        <v>1</v>
      </c>
      <c r="Y352" s="33">
        <v>0.94</v>
      </c>
      <c r="Z352" s="33">
        <v>0.94</v>
      </c>
      <c r="AA352" s="33">
        <f t="shared" si="95"/>
        <v>0.88</v>
      </c>
      <c r="AB352" s="33">
        <f t="shared" si="96"/>
        <v>0.85</v>
      </c>
      <c r="AC352" s="33">
        <f t="shared" si="97"/>
        <v>0.75</v>
      </c>
      <c r="AD352" s="33">
        <f t="shared" si="98"/>
        <v>0.85</v>
      </c>
      <c r="AE352" s="33">
        <f t="shared" si="99"/>
        <v>0.75</v>
      </c>
      <c r="AF352" s="33">
        <f t="shared" si="100"/>
        <v>0.85</v>
      </c>
      <c r="AG352" s="33">
        <f t="shared" si="101"/>
        <v>0.7</v>
      </c>
      <c r="AH352" s="394">
        <f t="shared" si="102"/>
        <v>4830000000</v>
      </c>
      <c r="AI352" s="400">
        <f t="shared" si="103"/>
        <v>5347080672</v>
      </c>
      <c r="AJ352" s="257">
        <v>100</v>
      </c>
      <c r="AK352" s="153">
        <f t="shared" si="91"/>
        <v>5347080672</v>
      </c>
      <c r="AM352" s="394">
        <f>IF(I352&gt;0,#REF!,0)</f>
        <v>0</v>
      </c>
      <c r="AN352" s="394">
        <f t="shared" si="92"/>
        <v>0</v>
      </c>
      <c r="AP352" s="394">
        <f t="shared" si="93"/>
        <v>0</v>
      </c>
    </row>
    <row r="353" spans="4:42" ht="21.75" thickBot="1" x14ac:dyDescent="0.6">
      <c r="D353" s="233" t="s">
        <v>573</v>
      </c>
      <c r="E353" s="578" t="s">
        <v>2339</v>
      </c>
      <c r="F353" s="402">
        <v>3059599196.718699</v>
      </c>
      <c r="G353" s="597"/>
      <c r="H353" s="597"/>
      <c r="I353" s="39">
        <v>0</v>
      </c>
      <c r="J353" s="36">
        <v>0</v>
      </c>
      <c r="K353" s="36">
        <v>0</v>
      </c>
      <c r="L353" s="36">
        <v>0</v>
      </c>
      <c r="M353" s="36">
        <v>0</v>
      </c>
      <c r="N353" s="36">
        <v>0</v>
      </c>
      <c r="O353" s="36">
        <v>0</v>
      </c>
      <c r="P353" s="36">
        <v>0</v>
      </c>
      <c r="Q353" s="36">
        <v>0</v>
      </c>
      <c r="R353" s="36">
        <v>0</v>
      </c>
      <c r="S353" s="253">
        <v>3059599196.7186995</v>
      </c>
      <c r="T353" s="254">
        <f t="shared" si="90"/>
        <v>3059599196.7186995</v>
      </c>
      <c r="U353" s="259">
        <v>6500000000</v>
      </c>
      <c r="V353" s="254">
        <f t="shared" si="94"/>
        <v>3059599196.7186995</v>
      </c>
      <c r="W353" s="34">
        <v>1</v>
      </c>
      <c r="X353" s="33">
        <v>1</v>
      </c>
      <c r="Y353" s="33">
        <v>0.94</v>
      </c>
      <c r="Z353" s="33">
        <v>0.94</v>
      </c>
      <c r="AA353" s="33">
        <f t="shared" si="95"/>
        <v>0.88</v>
      </c>
      <c r="AB353" s="33">
        <f t="shared" si="96"/>
        <v>0.85</v>
      </c>
      <c r="AC353" s="33">
        <f t="shared" si="97"/>
        <v>0.75</v>
      </c>
      <c r="AD353" s="33">
        <f t="shared" si="98"/>
        <v>0.85</v>
      </c>
      <c r="AE353" s="33">
        <f t="shared" si="99"/>
        <v>0.75</v>
      </c>
      <c r="AF353" s="33">
        <f t="shared" si="100"/>
        <v>0.85</v>
      </c>
      <c r="AG353" s="33">
        <f t="shared" si="101"/>
        <v>0.7</v>
      </c>
      <c r="AH353" s="394">
        <f t="shared" si="102"/>
        <v>2141719437.7030895</v>
      </c>
      <c r="AI353" s="400">
        <f t="shared" si="103"/>
        <v>917879759.0156095</v>
      </c>
      <c r="AJ353" s="257">
        <v>100</v>
      </c>
      <c r="AK353" s="153">
        <f t="shared" si="91"/>
        <v>917879759.01560938</v>
      </c>
      <c r="AM353" s="394">
        <f>IF(I353&gt;0,#REF!,0)</f>
        <v>0</v>
      </c>
      <c r="AN353" s="394">
        <f t="shared" si="92"/>
        <v>0</v>
      </c>
      <c r="AP353" s="394">
        <f t="shared" si="93"/>
        <v>0</v>
      </c>
    </row>
    <row r="354" spans="4:42" ht="21.75" thickBot="1" x14ac:dyDescent="0.6">
      <c r="D354" s="233" t="s">
        <v>573</v>
      </c>
      <c r="E354" s="578" t="s">
        <v>2340</v>
      </c>
      <c r="F354" s="402">
        <v>5159231999.999999</v>
      </c>
      <c r="G354" s="597"/>
      <c r="H354" s="597"/>
      <c r="I354" s="39">
        <v>0</v>
      </c>
      <c r="J354" s="36">
        <v>0</v>
      </c>
      <c r="K354" s="36">
        <v>0</v>
      </c>
      <c r="L354" s="36">
        <v>0</v>
      </c>
      <c r="M354" s="36">
        <v>0</v>
      </c>
      <c r="N354" s="36">
        <v>0</v>
      </c>
      <c r="O354" s="36">
        <v>0</v>
      </c>
      <c r="P354" s="36">
        <v>0</v>
      </c>
      <c r="Q354" s="36">
        <v>0</v>
      </c>
      <c r="R354" s="36">
        <v>0</v>
      </c>
      <c r="S354" s="253">
        <v>5159231999.999999</v>
      </c>
      <c r="T354" s="254">
        <f t="shared" si="90"/>
        <v>5159231999.999999</v>
      </c>
      <c r="U354" s="259">
        <v>3000000000</v>
      </c>
      <c r="V354" s="254">
        <f t="shared" si="94"/>
        <v>5159231999.999999</v>
      </c>
      <c r="W354" s="34">
        <v>1</v>
      </c>
      <c r="X354" s="33">
        <v>1</v>
      </c>
      <c r="Y354" s="33">
        <v>0.94</v>
      </c>
      <c r="Z354" s="33">
        <v>0.94</v>
      </c>
      <c r="AA354" s="33">
        <f t="shared" si="95"/>
        <v>0.88</v>
      </c>
      <c r="AB354" s="33">
        <f t="shared" si="96"/>
        <v>0.85</v>
      </c>
      <c r="AC354" s="33">
        <f t="shared" si="97"/>
        <v>0.75</v>
      </c>
      <c r="AD354" s="33">
        <f t="shared" si="98"/>
        <v>0.85</v>
      </c>
      <c r="AE354" s="33">
        <f t="shared" si="99"/>
        <v>0.75</v>
      </c>
      <c r="AF354" s="33">
        <f t="shared" si="100"/>
        <v>0.85</v>
      </c>
      <c r="AG354" s="33">
        <f t="shared" si="101"/>
        <v>0.7</v>
      </c>
      <c r="AH354" s="394">
        <f t="shared" si="102"/>
        <v>3611462399.999999</v>
      </c>
      <c r="AI354" s="400">
        <f t="shared" si="103"/>
        <v>1547769600</v>
      </c>
      <c r="AJ354" s="257">
        <v>100</v>
      </c>
      <c r="AK354" s="153">
        <f t="shared" si="91"/>
        <v>1547769600</v>
      </c>
      <c r="AM354" s="394">
        <f>IF(I354&gt;0,#REF!,0)</f>
        <v>0</v>
      </c>
      <c r="AN354" s="394">
        <f t="shared" si="92"/>
        <v>0</v>
      </c>
      <c r="AP354" s="394">
        <f t="shared" si="93"/>
        <v>0</v>
      </c>
    </row>
    <row r="355" spans="4:42" ht="21.75" thickBot="1" x14ac:dyDescent="0.6">
      <c r="D355" s="233" t="s">
        <v>573</v>
      </c>
      <c r="E355" s="578" t="s">
        <v>2341</v>
      </c>
      <c r="F355" s="406">
        <v>2241426816.4108086</v>
      </c>
      <c r="G355" s="601"/>
      <c r="H355" s="601"/>
      <c r="I355" s="39">
        <v>0</v>
      </c>
      <c r="J355" s="36">
        <v>0</v>
      </c>
      <c r="K355" s="36">
        <v>0</v>
      </c>
      <c r="L355" s="36">
        <v>0</v>
      </c>
      <c r="M355" s="36">
        <v>0</v>
      </c>
      <c r="N355" s="36">
        <v>0</v>
      </c>
      <c r="O355" s="36">
        <v>0</v>
      </c>
      <c r="P355" s="36">
        <v>0</v>
      </c>
      <c r="Q355" s="36">
        <v>0</v>
      </c>
      <c r="R355" s="36">
        <v>0</v>
      </c>
      <c r="S355" s="253">
        <v>0</v>
      </c>
      <c r="T355" s="254">
        <f t="shared" si="90"/>
        <v>0</v>
      </c>
      <c r="U355" s="259">
        <v>4000000000</v>
      </c>
      <c r="V355" s="254">
        <f t="shared" si="94"/>
        <v>2241426816.4108086</v>
      </c>
      <c r="W355" s="34">
        <v>1</v>
      </c>
      <c r="X355" s="33">
        <v>1</v>
      </c>
      <c r="Y355" s="33">
        <v>0.94</v>
      </c>
      <c r="Z355" s="33">
        <v>0.94</v>
      </c>
      <c r="AA355" s="33">
        <f t="shared" si="95"/>
        <v>0.88</v>
      </c>
      <c r="AB355" s="33">
        <f t="shared" si="96"/>
        <v>0.85</v>
      </c>
      <c r="AC355" s="33">
        <f t="shared" si="97"/>
        <v>0.75</v>
      </c>
      <c r="AD355" s="33">
        <f t="shared" si="98"/>
        <v>0.85</v>
      </c>
      <c r="AE355" s="33">
        <f t="shared" si="99"/>
        <v>0.75</v>
      </c>
      <c r="AF355" s="33">
        <f t="shared" si="100"/>
        <v>0.85</v>
      </c>
      <c r="AG355" s="33">
        <f t="shared" si="101"/>
        <v>0.7</v>
      </c>
      <c r="AH355" s="394">
        <f t="shared" si="102"/>
        <v>0</v>
      </c>
      <c r="AI355" s="400">
        <f t="shared" si="103"/>
        <v>2241426816.4108086</v>
      </c>
      <c r="AJ355" s="257">
        <v>100</v>
      </c>
      <c r="AK355" s="153">
        <f t="shared" si="91"/>
        <v>2241426816.4108086</v>
      </c>
      <c r="AM355" s="394">
        <f>IF(I355&gt;0,#REF!,0)</f>
        <v>0</v>
      </c>
      <c r="AN355" s="394">
        <f t="shared" si="92"/>
        <v>0</v>
      </c>
      <c r="AP355" s="394">
        <f t="shared" si="93"/>
        <v>0</v>
      </c>
    </row>
    <row r="356" spans="4:42" ht="21.75" thickBot="1" x14ac:dyDescent="0.6">
      <c r="D356" s="233" t="s">
        <v>573</v>
      </c>
      <c r="E356" s="578" t="s">
        <v>1306</v>
      </c>
      <c r="F356" s="402">
        <v>41320635300</v>
      </c>
      <c r="G356" s="597"/>
      <c r="H356" s="597"/>
      <c r="I356" s="39">
        <v>0</v>
      </c>
      <c r="J356" s="36">
        <v>0</v>
      </c>
      <c r="K356" s="36">
        <v>0</v>
      </c>
      <c r="L356" s="36">
        <v>0</v>
      </c>
      <c r="M356" s="36">
        <v>0</v>
      </c>
      <c r="N356" s="36">
        <v>0</v>
      </c>
      <c r="O356" s="36">
        <v>0</v>
      </c>
      <c r="P356" s="36">
        <v>0</v>
      </c>
      <c r="Q356" s="36">
        <v>0</v>
      </c>
      <c r="R356" s="36">
        <v>0</v>
      </c>
      <c r="S356" s="253">
        <v>0</v>
      </c>
      <c r="T356" s="254">
        <f t="shared" si="90"/>
        <v>0</v>
      </c>
      <c r="U356" s="259">
        <v>1827216369</v>
      </c>
      <c r="V356" s="254">
        <f t="shared" si="94"/>
        <v>41320635300</v>
      </c>
      <c r="W356" s="34">
        <v>1</v>
      </c>
      <c r="X356" s="33">
        <v>1</v>
      </c>
      <c r="Y356" s="33">
        <v>0.94</v>
      </c>
      <c r="Z356" s="33">
        <v>0.94</v>
      </c>
      <c r="AA356" s="33">
        <f t="shared" si="95"/>
        <v>0.88</v>
      </c>
      <c r="AB356" s="33">
        <f t="shared" si="96"/>
        <v>0.85</v>
      </c>
      <c r="AC356" s="33">
        <f t="shared" si="97"/>
        <v>0.75</v>
      </c>
      <c r="AD356" s="33">
        <f t="shared" si="98"/>
        <v>0.85</v>
      </c>
      <c r="AE356" s="33">
        <f t="shared" si="99"/>
        <v>0.75</v>
      </c>
      <c r="AF356" s="33">
        <f t="shared" si="100"/>
        <v>0.85</v>
      </c>
      <c r="AG356" s="33">
        <f t="shared" si="101"/>
        <v>0.7</v>
      </c>
      <c r="AH356" s="394">
        <f t="shared" si="102"/>
        <v>0</v>
      </c>
      <c r="AI356" s="400">
        <f t="shared" si="103"/>
        <v>41320635300</v>
      </c>
      <c r="AJ356" s="257">
        <v>100</v>
      </c>
      <c r="AK356" s="153">
        <f t="shared" si="91"/>
        <v>41320635300</v>
      </c>
      <c r="AM356" s="394">
        <f>IF(I356&gt;0,#REF!,0)</f>
        <v>0</v>
      </c>
      <c r="AN356" s="394">
        <f t="shared" si="92"/>
        <v>0</v>
      </c>
      <c r="AP356" s="394">
        <f t="shared" si="93"/>
        <v>0</v>
      </c>
    </row>
    <row r="357" spans="4:42" ht="21.75" thickBot="1" x14ac:dyDescent="0.6">
      <c r="D357" s="233" t="s">
        <v>573</v>
      </c>
      <c r="E357" s="578" t="s">
        <v>2342</v>
      </c>
      <c r="F357" s="406">
        <v>5456160000</v>
      </c>
      <c r="G357" s="601"/>
      <c r="H357" s="601"/>
      <c r="I357" s="39">
        <v>0</v>
      </c>
      <c r="J357" s="36">
        <v>0</v>
      </c>
      <c r="K357" s="36">
        <v>0</v>
      </c>
      <c r="L357" s="36">
        <v>0</v>
      </c>
      <c r="M357" s="36">
        <v>0</v>
      </c>
      <c r="N357" s="36">
        <v>0</v>
      </c>
      <c r="O357" s="36">
        <v>0</v>
      </c>
      <c r="P357" s="36">
        <v>0</v>
      </c>
      <c r="Q357" s="36">
        <v>0</v>
      </c>
      <c r="R357" s="36">
        <v>0</v>
      </c>
      <c r="S357" s="253">
        <v>0</v>
      </c>
      <c r="T357" s="254">
        <f t="shared" si="90"/>
        <v>0</v>
      </c>
      <c r="U357" s="259">
        <v>0</v>
      </c>
      <c r="V357" s="254">
        <f t="shared" si="94"/>
        <v>5456160000</v>
      </c>
      <c r="W357" s="34">
        <v>1</v>
      </c>
      <c r="X357" s="33">
        <v>1</v>
      </c>
      <c r="Y357" s="33">
        <v>0.94</v>
      </c>
      <c r="Z357" s="33">
        <v>0.94</v>
      </c>
      <c r="AA357" s="33">
        <f t="shared" si="95"/>
        <v>0.88</v>
      </c>
      <c r="AB357" s="33">
        <f t="shared" si="96"/>
        <v>0.85</v>
      </c>
      <c r="AC357" s="33">
        <f t="shared" si="97"/>
        <v>0.75</v>
      </c>
      <c r="AD357" s="33">
        <f t="shared" si="98"/>
        <v>0.85</v>
      </c>
      <c r="AE357" s="33">
        <f t="shared" si="99"/>
        <v>0.75</v>
      </c>
      <c r="AF357" s="33">
        <f t="shared" si="100"/>
        <v>0.85</v>
      </c>
      <c r="AG357" s="33">
        <f t="shared" si="101"/>
        <v>0.7</v>
      </c>
      <c r="AH357" s="394">
        <f t="shared" si="102"/>
        <v>0</v>
      </c>
      <c r="AI357" s="400">
        <f t="shared" si="103"/>
        <v>5456160000</v>
      </c>
      <c r="AJ357" s="257">
        <v>100</v>
      </c>
      <c r="AK357" s="153">
        <f t="shared" si="91"/>
        <v>5456160000</v>
      </c>
      <c r="AM357" s="394">
        <f>IF(I357&gt;0,#REF!,0)</f>
        <v>0</v>
      </c>
      <c r="AN357" s="394">
        <f t="shared" si="92"/>
        <v>0</v>
      </c>
      <c r="AP357" s="394">
        <f t="shared" si="93"/>
        <v>0</v>
      </c>
    </row>
    <row r="358" spans="4:42" ht="21.75" thickBot="1" x14ac:dyDescent="0.6">
      <c r="D358" s="233" t="s">
        <v>573</v>
      </c>
      <c r="E358" s="578" t="s">
        <v>2343</v>
      </c>
      <c r="F358" s="406">
        <v>476032222390.53137</v>
      </c>
      <c r="G358" s="601"/>
      <c r="H358" s="601"/>
      <c r="I358" s="39">
        <v>0</v>
      </c>
      <c r="J358" s="36">
        <v>0</v>
      </c>
      <c r="K358" s="36">
        <v>0</v>
      </c>
      <c r="L358" s="36">
        <v>0</v>
      </c>
      <c r="M358" s="36">
        <v>0</v>
      </c>
      <c r="N358" s="36">
        <v>0</v>
      </c>
      <c r="O358" s="36">
        <v>0</v>
      </c>
      <c r="P358" s="36">
        <v>0</v>
      </c>
      <c r="Q358" s="36">
        <v>0</v>
      </c>
      <c r="R358" s="36">
        <v>0</v>
      </c>
      <c r="S358" s="253">
        <v>0</v>
      </c>
      <c r="T358" s="254">
        <f t="shared" si="90"/>
        <v>0</v>
      </c>
      <c r="U358" s="259">
        <v>10710000000</v>
      </c>
      <c r="V358" s="254">
        <f t="shared" si="94"/>
        <v>476032222390.53137</v>
      </c>
      <c r="W358" s="34">
        <v>1</v>
      </c>
      <c r="X358" s="33">
        <v>1</v>
      </c>
      <c r="Y358" s="33">
        <v>0.94</v>
      </c>
      <c r="Z358" s="33">
        <v>0.94</v>
      </c>
      <c r="AA358" s="33">
        <f t="shared" si="95"/>
        <v>0.88</v>
      </c>
      <c r="AB358" s="33">
        <f t="shared" si="96"/>
        <v>0.85</v>
      </c>
      <c r="AC358" s="33">
        <f t="shared" si="97"/>
        <v>0.75</v>
      </c>
      <c r="AD358" s="33">
        <f t="shared" si="98"/>
        <v>0.85</v>
      </c>
      <c r="AE358" s="33">
        <f t="shared" si="99"/>
        <v>0.75</v>
      </c>
      <c r="AF358" s="33">
        <f t="shared" si="100"/>
        <v>0.85</v>
      </c>
      <c r="AG358" s="33">
        <f t="shared" si="101"/>
        <v>0.7</v>
      </c>
      <c r="AH358" s="394">
        <f t="shared" si="102"/>
        <v>0</v>
      </c>
      <c r="AI358" s="400">
        <f t="shared" si="103"/>
        <v>476032222390.53137</v>
      </c>
      <c r="AJ358" s="257">
        <v>100</v>
      </c>
      <c r="AK358" s="153">
        <f t="shared" si="91"/>
        <v>476032222390.53143</v>
      </c>
      <c r="AM358" s="394">
        <f>IF(I358&gt;0,#REF!,0)</f>
        <v>0</v>
      </c>
      <c r="AN358" s="394">
        <f t="shared" si="92"/>
        <v>0</v>
      </c>
      <c r="AP358" s="394">
        <f t="shared" si="93"/>
        <v>0</v>
      </c>
    </row>
    <row r="359" spans="4:42" ht="21.75" thickBot="1" x14ac:dyDescent="0.6">
      <c r="D359" s="233" t="s">
        <v>573</v>
      </c>
      <c r="E359" s="578" t="s">
        <v>2344</v>
      </c>
      <c r="F359" s="402">
        <v>121838775.38594036</v>
      </c>
      <c r="G359" s="597"/>
      <c r="H359" s="597"/>
      <c r="I359" s="39">
        <v>0</v>
      </c>
      <c r="J359" s="36">
        <v>0</v>
      </c>
      <c r="K359" s="36">
        <v>0</v>
      </c>
      <c r="L359" s="36">
        <v>0</v>
      </c>
      <c r="M359" s="36">
        <v>0</v>
      </c>
      <c r="N359" s="36">
        <v>0</v>
      </c>
      <c r="O359" s="36">
        <v>0</v>
      </c>
      <c r="P359" s="36">
        <v>0</v>
      </c>
      <c r="Q359" s="36">
        <v>0</v>
      </c>
      <c r="R359" s="36">
        <v>0</v>
      </c>
      <c r="S359" s="253">
        <v>0</v>
      </c>
      <c r="T359" s="254">
        <f t="shared" si="90"/>
        <v>0</v>
      </c>
      <c r="U359" s="259">
        <v>231750417851</v>
      </c>
      <c r="V359" s="254">
        <f t="shared" si="94"/>
        <v>121838775.38594036</v>
      </c>
      <c r="W359" s="34">
        <v>1</v>
      </c>
      <c r="X359" s="33">
        <v>1</v>
      </c>
      <c r="Y359" s="33">
        <v>0.94</v>
      </c>
      <c r="Z359" s="33">
        <v>0.94</v>
      </c>
      <c r="AA359" s="33">
        <f t="shared" si="95"/>
        <v>0.88</v>
      </c>
      <c r="AB359" s="33">
        <f t="shared" si="96"/>
        <v>0.85</v>
      </c>
      <c r="AC359" s="33">
        <f t="shared" si="97"/>
        <v>0.75</v>
      </c>
      <c r="AD359" s="33">
        <f t="shared" si="98"/>
        <v>0.85</v>
      </c>
      <c r="AE359" s="33">
        <f t="shared" si="99"/>
        <v>0.75</v>
      </c>
      <c r="AF359" s="33">
        <f t="shared" si="100"/>
        <v>0.85</v>
      </c>
      <c r="AG359" s="33">
        <f t="shared" si="101"/>
        <v>0.7</v>
      </c>
      <c r="AH359" s="394">
        <f t="shared" si="102"/>
        <v>0</v>
      </c>
      <c r="AI359" s="400">
        <f t="shared" si="103"/>
        <v>121838775.38594036</v>
      </c>
      <c r="AJ359" s="257">
        <v>100</v>
      </c>
      <c r="AK359" s="153">
        <f t="shared" si="91"/>
        <v>121838775.38594036</v>
      </c>
      <c r="AM359" s="394">
        <f>IF(I359&gt;0,#REF!,0)</f>
        <v>0</v>
      </c>
      <c r="AN359" s="394">
        <f t="shared" si="92"/>
        <v>0</v>
      </c>
      <c r="AP359" s="394">
        <f t="shared" si="93"/>
        <v>0</v>
      </c>
    </row>
    <row r="360" spans="4:42" ht="21.75" thickBot="1" x14ac:dyDescent="0.6">
      <c r="D360" s="233" t="s">
        <v>573</v>
      </c>
      <c r="E360" s="578" t="s">
        <v>2345</v>
      </c>
      <c r="F360" s="406">
        <v>379645188.7164883</v>
      </c>
      <c r="G360" s="601"/>
      <c r="H360" s="601"/>
      <c r="I360" s="39">
        <v>0</v>
      </c>
      <c r="J360" s="36">
        <v>0</v>
      </c>
      <c r="K360" s="36">
        <v>0</v>
      </c>
      <c r="L360" s="36">
        <v>0</v>
      </c>
      <c r="M360" s="36">
        <v>0</v>
      </c>
      <c r="N360" s="36">
        <v>0</v>
      </c>
      <c r="O360" s="36">
        <v>0</v>
      </c>
      <c r="P360" s="36">
        <v>0</v>
      </c>
      <c r="Q360" s="36">
        <v>0</v>
      </c>
      <c r="R360" s="36">
        <v>0</v>
      </c>
      <c r="S360" s="253">
        <v>0</v>
      </c>
      <c r="T360" s="254">
        <f t="shared" si="90"/>
        <v>0</v>
      </c>
      <c r="U360" s="259">
        <v>1650000000</v>
      </c>
      <c r="V360" s="254">
        <f t="shared" si="94"/>
        <v>379645188.7164883</v>
      </c>
      <c r="W360" s="34">
        <v>1</v>
      </c>
      <c r="X360" s="33">
        <v>1</v>
      </c>
      <c r="Y360" s="33">
        <v>0.94</v>
      </c>
      <c r="Z360" s="33">
        <v>0.94</v>
      </c>
      <c r="AA360" s="33">
        <f t="shared" si="95"/>
        <v>0.88</v>
      </c>
      <c r="AB360" s="33">
        <f t="shared" si="96"/>
        <v>0.85</v>
      </c>
      <c r="AC360" s="33">
        <f t="shared" si="97"/>
        <v>0.75</v>
      </c>
      <c r="AD360" s="33">
        <f t="shared" si="98"/>
        <v>0.85</v>
      </c>
      <c r="AE360" s="33">
        <f t="shared" si="99"/>
        <v>0.75</v>
      </c>
      <c r="AF360" s="33">
        <f t="shared" si="100"/>
        <v>0.85</v>
      </c>
      <c r="AG360" s="33">
        <f t="shared" si="101"/>
        <v>0.7</v>
      </c>
      <c r="AH360" s="394">
        <f t="shared" si="102"/>
        <v>0</v>
      </c>
      <c r="AI360" s="400">
        <f t="shared" si="103"/>
        <v>379645188.7164883</v>
      </c>
      <c r="AJ360" s="257">
        <v>100</v>
      </c>
      <c r="AK360" s="153">
        <f t="shared" si="91"/>
        <v>379645188.71648824</v>
      </c>
      <c r="AM360" s="394">
        <f>IF(I360&gt;0,#REF!,0)</f>
        <v>0</v>
      </c>
      <c r="AN360" s="394">
        <f t="shared" si="92"/>
        <v>0</v>
      </c>
      <c r="AP360" s="394">
        <f t="shared" si="93"/>
        <v>0</v>
      </c>
    </row>
    <row r="361" spans="4:42" ht="21.75" thickBot="1" x14ac:dyDescent="0.6">
      <c r="D361" s="233" t="s">
        <v>573</v>
      </c>
      <c r="E361" s="578" t="s">
        <v>2346</v>
      </c>
      <c r="F361" s="407">
        <v>11058972210</v>
      </c>
      <c r="G361" s="602"/>
      <c r="H361" s="602"/>
      <c r="I361" s="39">
        <v>0</v>
      </c>
      <c r="J361" s="36">
        <v>0</v>
      </c>
      <c r="K361" s="36">
        <v>0</v>
      </c>
      <c r="L361" s="36">
        <v>0</v>
      </c>
      <c r="M361" s="36">
        <v>0</v>
      </c>
      <c r="N361" s="36">
        <v>0</v>
      </c>
      <c r="O361" s="36">
        <v>0</v>
      </c>
      <c r="P361" s="36">
        <v>0</v>
      </c>
      <c r="Q361" s="36">
        <v>0</v>
      </c>
      <c r="R361" s="36">
        <v>0</v>
      </c>
      <c r="S361" s="253">
        <v>0</v>
      </c>
      <c r="T361" s="254">
        <f t="shared" si="90"/>
        <v>0</v>
      </c>
      <c r="U361" s="259">
        <v>3619999999.9999995</v>
      </c>
      <c r="V361" s="254">
        <f t="shared" si="94"/>
        <v>11058972210</v>
      </c>
      <c r="W361" s="34">
        <v>1</v>
      </c>
      <c r="X361" s="33">
        <v>1</v>
      </c>
      <c r="Y361" s="33">
        <v>0.94</v>
      </c>
      <c r="Z361" s="33">
        <v>0.94</v>
      </c>
      <c r="AA361" s="33">
        <f t="shared" si="95"/>
        <v>0.88</v>
      </c>
      <c r="AB361" s="33">
        <f t="shared" si="96"/>
        <v>0.85</v>
      </c>
      <c r="AC361" s="33">
        <f t="shared" si="97"/>
        <v>0.75</v>
      </c>
      <c r="AD361" s="33">
        <f t="shared" si="98"/>
        <v>0.85</v>
      </c>
      <c r="AE361" s="33">
        <f t="shared" si="99"/>
        <v>0.75</v>
      </c>
      <c r="AF361" s="33">
        <f t="shared" si="100"/>
        <v>0.85</v>
      </c>
      <c r="AG361" s="33">
        <f t="shared" si="101"/>
        <v>0.7</v>
      </c>
      <c r="AH361" s="394">
        <f t="shared" si="102"/>
        <v>0</v>
      </c>
      <c r="AI361" s="400">
        <f t="shared" si="103"/>
        <v>11058972210</v>
      </c>
      <c r="AJ361" s="257">
        <v>100</v>
      </c>
      <c r="AK361" s="153">
        <f t="shared" si="91"/>
        <v>11058972210</v>
      </c>
      <c r="AM361" s="394">
        <f>IF(I361&gt;0,#REF!,0)</f>
        <v>0</v>
      </c>
      <c r="AN361" s="394">
        <f t="shared" si="92"/>
        <v>0</v>
      </c>
      <c r="AP361" s="394">
        <f t="shared" si="93"/>
        <v>0</v>
      </c>
    </row>
    <row r="362" spans="4:42" ht="21.75" thickBot="1" x14ac:dyDescent="0.6">
      <c r="D362" s="233" t="s">
        <v>573</v>
      </c>
      <c r="E362" s="578" t="s">
        <v>1329</v>
      </c>
      <c r="F362" s="407">
        <v>5979989691</v>
      </c>
      <c r="G362" s="602"/>
      <c r="H362" s="602"/>
      <c r="I362" s="39">
        <v>0</v>
      </c>
      <c r="J362" s="36">
        <v>0</v>
      </c>
      <c r="K362" s="36">
        <v>0</v>
      </c>
      <c r="L362" s="36">
        <v>0</v>
      </c>
      <c r="M362" s="36">
        <v>0</v>
      </c>
      <c r="N362" s="36">
        <v>0</v>
      </c>
      <c r="O362" s="36">
        <v>0</v>
      </c>
      <c r="P362" s="36">
        <v>0</v>
      </c>
      <c r="Q362" s="36">
        <v>0</v>
      </c>
      <c r="R362" s="36">
        <v>0</v>
      </c>
      <c r="S362" s="253">
        <v>5979989691</v>
      </c>
      <c r="T362" s="254">
        <f t="shared" si="90"/>
        <v>5979989691</v>
      </c>
      <c r="U362" s="259">
        <v>7310000000.000001</v>
      </c>
      <c r="V362" s="254">
        <f t="shared" si="94"/>
        <v>5979989691</v>
      </c>
      <c r="W362" s="34">
        <v>1</v>
      </c>
      <c r="X362" s="33">
        <v>1</v>
      </c>
      <c r="Y362" s="33">
        <v>0.94</v>
      </c>
      <c r="Z362" s="33">
        <v>0.94</v>
      </c>
      <c r="AA362" s="33">
        <f t="shared" si="95"/>
        <v>0.88</v>
      </c>
      <c r="AB362" s="33">
        <f t="shared" si="96"/>
        <v>0.85</v>
      </c>
      <c r="AC362" s="33">
        <f t="shared" si="97"/>
        <v>0.75</v>
      </c>
      <c r="AD362" s="33">
        <f t="shared" si="98"/>
        <v>0.85</v>
      </c>
      <c r="AE362" s="33">
        <f t="shared" si="99"/>
        <v>0.75</v>
      </c>
      <c r="AF362" s="33">
        <f t="shared" si="100"/>
        <v>0.85</v>
      </c>
      <c r="AG362" s="33">
        <f t="shared" si="101"/>
        <v>0.7</v>
      </c>
      <c r="AH362" s="394">
        <f t="shared" si="102"/>
        <v>4185992783.6999998</v>
      </c>
      <c r="AI362" s="400">
        <f t="shared" si="103"/>
        <v>1793996907.3000002</v>
      </c>
      <c r="AJ362" s="257">
        <v>100</v>
      </c>
      <c r="AK362" s="153">
        <f t="shared" si="91"/>
        <v>1793996907.3000002</v>
      </c>
      <c r="AM362" s="394">
        <f>IF(I362&gt;0,#REF!,0)</f>
        <v>0</v>
      </c>
      <c r="AN362" s="394">
        <f t="shared" si="92"/>
        <v>0</v>
      </c>
      <c r="AP362" s="394">
        <f t="shared" si="93"/>
        <v>0</v>
      </c>
    </row>
    <row r="363" spans="4:42" ht="21.75" thickBot="1" x14ac:dyDescent="0.6">
      <c r="D363" s="233" t="s">
        <v>573</v>
      </c>
      <c r="E363" s="578" t="s">
        <v>2347</v>
      </c>
      <c r="F363" s="407">
        <v>4603081572.0940447</v>
      </c>
      <c r="G363" s="602"/>
      <c r="H363" s="602"/>
      <c r="I363" s="39">
        <v>0</v>
      </c>
      <c r="J363" s="36">
        <v>0</v>
      </c>
      <c r="K363" s="36">
        <v>0</v>
      </c>
      <c r="L363" s="36">
        <v>0</v>
      </c>
      <c r="M363" s="36">
        <v>0</v>
      </c>
      <c r="N363" s="36">
        <v>0</v>
      </c>
      <c r="O363" s="36">
        <v>0</v>
      </c>
      <c r="P363" s="36">
        <v>0</v>
      </c>
      <c r="Q363" s="36">
        <v>0</v>
      </c>
      <c r="R363" s="36">
        <v>0</v>
      </c>
      <c r="S363" s="253">
        <v>0</v>
      </c>
      <c r="T363" s="254">
        <f t="shared" si="90"/>
        <v>0</v>
      </c>
      <c r="U363" s="259">
        <v>5000000000</v>
      </c>
      <c r="V363" s="254">
        <f t="shared" si="94"/>
        <v>4603081572.0940447</v>
      </c>
      <c r="W363" s="34">
        <v>1</v>
      </c>
      <c r="X363" s="33">
        <v>1</v>
      </c>
      <c r="Y363" s="33">
        <v>0.94</v>
      </c>
      <c r="Z363" s="33">
        <v>0.94</v>
      </c>
      <c r="AA363" s="33">
        <f t="shared" si="95"/>
        <v>0.88</v>
      </c>
      <c r="AB363" s="33">
        <f t="shared" si="96"/>
        <v>0.85</v>
      </c>
      <c r="AC363" s="33">
        <f t="shared" si="97"/>
        <v>0.75</v>
      </c>
      <c r="AD363" s="33">
        <f t="shared" si="98"/>
        <v>0.85</v>
      </c>
      <c r="AE363" s="33">
        <f t="shared" si="99"/>
        <v>0.75</v>
      </c>
      <c r="AF363" s="33">
        <f t="shared" si="100"/>
        <v>0.85</v>
      </c>
      <c r="AG363" s="33">
        <f t="shared" si="101"/>
        <v>0.7</v>
      </c>
      <c r="AH363" s="394">
        <f t="shared" si="102"/>
        <v>0</v>
      </c>
      <c r="AI363" s="400">
        <f t="shared" si="103"/>
        <v>4603081572.0940447</v>
      </c>
      <c r="AJ363" s="257">
        <v>100</v>
      </c>
      <c r="AK363" s="153">
        <f t="shared" si="91"/>
        <v>4603081572.0940447</v>
      </c>
      <c r="AM363" s="394">
        <f>IF(I363&gt;0,#REF!,0)</f>
        <v>0</v>
      </c>
      <c r="AN363" s="394">
        <f t="shared" si="92"/>
        <v>0</v>
      </c>
      <c r="AP363" s="394">
        <f t="shared" si="93"/>
        <v>0</v>
      </c>
    </row>
    <row r="364" spans="4:42" ht="21.75" thickBot="1" x14ac:dyDescent="0.6">
      <c r="D364" s="233" t="s">
        <v>573</v>
      </c>
      <c r="E364" s="578" t="s">
        <v>2347</v>
      </c>
      <c r="F364" s="407">
        <v>24544462262.644592</v>
      </c>
      <c r="G364" s="602"/>
      <c r="H364" s="602"/>
      <c r="I364" s="39">
        <v>0</v>
      </c>
      <c r="J364" s="36">
        <v>0</v>
      </c>
      <c r="K364" s="36">
        <v>0</v>
      </c>
      <c r="L364" s="36">
        <v>0</v>
      </c>
      <c r="M364" s="36">
        <v>0</v>
      </c>
      <c r="N364" s="36">
        <v>0</v>
      </c>
      <c r="O364" s="36">
        <v>0</v>
      </c>
      <c r="P364" s="36">
        <v>0</v>
      </c>
      <c r="Q364" s="36">
        <v>0</v>
      </c>
      <c r="R364" s="36">
        <v>0</v>
      </c>
      <c r="S364" s="253">
        <v>0</v>
      </c>
      <c r="T364" s="254">
        <f t="shared" si="90"/>
        <v>0</v>
      </c>
      <c r="U364" s="259">
        <v>2240953506</v>
      </c>
      <c r="V364" s="254">
        <f t="shared" si="94"/>
        <v>24544462262.644592</v>
      </c>
      <c r="W364" s="34">
        <v>1</v>
      </c>
      <c r="X364" s="33">
        <v>1</v>
      </c>
      <c r="Y364" s="33">
        <v>0.94</v>
      </c>
      <c r="Z364" s="33">
        <v>0.94</v>
      </c>
      <c r="AA364" s="33">
        <f t="shared" si="95"/>
        <v>0.88</v>
      </c>
      <c r="AB364" s="33">
        <f t="shared" si="96"/>
        <v>0.85</v>
      </c>
      <c r="AC364" s="33">
        <f t="shared" si="97"/>
        <v>0.75</v>
      </c>
      <c r="AD364" s="33">
        <f t="shared" si="98"/>
        <v>0.85</v>
      </c>
      <c r="AE364" s="33">
        <f t="shared" si="99"/>
        <v>0.75</v>
      </c>
      <c r="AF364" s="33">
        <f t="shared" si="100"/>
        <v>0.85</v>
      </c>
      <c r="AG364" s="33">
        <f t="shared" si="101"/>
        <v>0.7</v>
      </c>
      <c r="AH364" s="394">
        <f t="shared" si="102"/>
        <v>0</v>
      </c>
      <c r="AI364" s="400">
        <f t="shared" si="103"/>
        <v>24544462262.644592</v>
      </c>
      <c r="AJ364" s="257">
        <v>100</v>
      </c>
      <c r="AK364" s="153">
        <f t="shared" si="91"/>
        <v>24544462262.644588</v>
      </c>
      <c r="AM364" s="394">
        <f>IF(I364&gt;0,#REF!,0)</f>
        <v>0</v>
      </c>
      <c r="AN364" s="394">
        <f t="shared" si="92"/>
        <v>0</v>
      </c>
      <c r="AP364" s="394">
        <f t="shared" si="93"/>
        <v>0</v>
      </c>
    </row>
    <row r="365" spans="4:42" ht="21.75" thickBot="1" x14ac:dyDescent="0.6">
      <c r="D365" s="233" t="s">
        <v>573</v>
      </c>
      <c r="E365" s="578" t="s">
        <v>2348</v>
      </c>
      <c r="F365" s="408">
        <v>0</v>
      </c>
      <c r="G365" s="603"/>
      <c r="H365" s="603"/>
      <c r="I365" s="39">
        <v>0</v>
      </c>
      <c r="J365" s="36">
        <v>0</v>
      </c>
      <c r="K365" s="36">
        <v>0</v>
      </c>
      <c r="L365" s="36">
        <v>0</v>
      </c>
      <c r="M365" s="36">
        <v>0</v>
      </c>
      <c r="N365" s="36">
        <v>0</v>
      </c>
      <c r="O365" s="36">
        <v>0</v>
      </c>
      <c r="P365" s="36">
        <v>0</v>
      </c>
      <c r="Q365" s="36">
        <v>0</v>
      </c>
      <c r="R365" s="36">
        <v>0</v>
      </c>
      <c r="S365" s="253">
        <v>0</v>
      </c>
      <c r="T365" s="254">
        <f t="shared" si="90"/>
        <v>0</v>
      </c>
      <c r="U365" s="259">
        <v>11949168812</v>
      </c>
      <c r="V365" s="254">
        <f t="shared" si="94"/>
        <v>0</v>
      </c>
      <c r="W365" s="34">
        <v>1</v>
      </c>
      <c r="X365" s="33">
        <v>1</v>
      </c>
      <c r="Y365" s="33">
        <v>0.94</v>
      </c>
      <c r="Z365" s="33">
        <v>0.94</v>
      </c>
      <c r="AA365" s="33">
        <f t="shared" si="95"/>
        <v>0.88</v>
      </c>
      <c r="AB365" s="33">
        <f t="shared" si="96"/>
        <v>0.85</v>
      </c>
      <c r="AC365" s="33">
        <f t="shared" si="97"/>
        <v>0.75</v>
      </c>
      <c r="AD365" s="33">
        <f t="shared" si="98"/>
        <v>0.85</v>
      </c>
      <c r="AE365" s="33">
        <f t="shared" si="99"/>
        <v>0.75</v>
      </c>
      <c r="AF365" s="33">
        <f t="shared" si="100"/>
        <v>0.85</v>
      </c>
      <c r="AG365" s="33">
        <f t="shared" si="101"/>
        <v>0.7</v>
      </c>
      <c r="AH365" s="394">
        <f t="shared" si="102"/>
        <v>0</v>
      </c>
      <c r="AI365" s="400">
        <f t="shared" si="103"/>
        <v>0</v>
      </c>
      <c r="AJ365" s="257">
        <v>100</v>
      </c>
      <c r="AK365" s="153">
        <f t="shared" si="91"/>
        <v>0</v>
      </c>
      <c r="AM365" s="394">
        <f>IF(I365&gt;0,#REF!,0)</f>
        <v>0</v>
      </c>
      <c r="AN365" s="394">
        <f t="shared" si="92"/>
        <v>0</v>
      </c>
      <c r="AP365" s="394">
        <f t="shared" si="93"/>
        <v>0</v>
      </c>
    </row>
    <row r="366" spans="4:42" ht="21.75" thickBot="1" x14ac:dyDescent="0.6">
      <c r="D366" s="233" t="s">
        <v>573</v>
      </c>
      <c r="E366" s="584" t="s">
        <v>2349</v>
      </c>
      <c r="F366" s="407">
        <v>11102172390.078371</v>
      </c>
      <c r="G366" s="602"/>
      <c r="H366" s="602"/>
      <c r="I366" s="39">
        <v>0</v>
      </c>
      <c r="J366" s="36">
        <v>0</v>
      </c>
      <c r="K366" s="36">
        <v>0</v>
      </c>
      <c r="L366" s="36">
        <v>0</v>
      </c>
      <c r="M366" s="36">
        <v>0</v>
      </c>
      <c r="N366" s="36">
        <v>0</v>
      </c>
      <c r="O366" s="36">
        <v>0</v>
      </c>
      <c r="P366" s="36">
        <v>0</v>
      </c>
      <c r="Q366" s="36">
        <v>0</v>
      </c>
      <c r="R366" s="36">
        <v>0</v>
      </c>
      <c r="S366" s="253">
        <v>11102172390.078371</v>
      </c>
      <c r="T366" s="254">
        <f t="shared" si="90"/>
        <v>11102172390.078371</v>
      </c>
      <c r="U366" s="259">
        <v>0</v>
      </c>
      <c r="V366" s="254">
        <f t="shared" si="94"/>
        <v>11102172390.078371</v>
      </c>
      <c r="W366" s="34">
        <v>1</v>
      </c>
      <c r="X366" s="33">
        <v>1</v>
      </c>
      <c r="Y366" s="33">
        <v>0.94</v>
      </c>
      <c r="Z366" s="33">
        <v>0.94</v>
      </c>
      <c r="AA366" s="33">
        <f t="shared" si="95"/>
        <v>0.88</v>
      </c>
      <c r="AB366" s="33">
        <f t="shared" si="96"/>
        <v>0.85</v>
      </c>
      <c r="AC366" s="33">
        <f t="shared" si="97"/>
        <v>0.75</v>
      </c>
      <c r="AD366" s="33">
        <f t="shared" si="98"/>
        <v>0.85</v>
      </c>
      <c r="AE366" s="33">
        <f t="shared" si="99"/>
        <v>0.75</v>
      </c>
      <c r="AF366" s="33">
        <f t="shared" si="100"/>
        <v>0.85</v>
      </c>
      <c r="AG366" s="33">
        <f t="shared" si="101"/>
        <v>0.7</v>
      </c>
      <c r="AH366" s="394">
        <f t="shared" si="102"/>
        <v>7771520673.0548592</v>
      </c>
      <c r="AI366" s="400">
        <f t="shared" si="103"/>
        <v>3330651717.0235119</v>
      </c>
      <c r="AJ366" s="257">
        <v>100</v>
      </c>
      <c r="AK366" s="153">
        <f t="shared" si="91"/>
        <v>3330651717.0235119</v>
      </c>
      <c r="AM366" s="394">
        <f>IF(I366&gt;0,#REF!,0)</f>
        <v>0</v>
      </c>
      <c r="AN366" s="394">
        <f t="shared" si="92"/>
        <v>0</v>
      </c>
      <c r="AP366" s="394">
        <f t="shared" si="93"/>
        <v>0</v>
      </c>
    </row>
    <row r="367" spans="4:42" ht="21.75" thickBot="1" x14ac:dyDescent="0.6">
      <c r="D367" s="233" t="s">
        <v>573</v>
      </c>
      <c r="E367" s="584" t="s">
        <v>2350</v>
      </c>
      <c r="F367" s="407">
        <v>826768800</v>
      </c>
      <c r="G367" s="602"/>
      <c r="H367" s="602"/>
      <c r="I367" s="39">
        <v>0</v>
      </c>
      <c r="J367" s="36">
        <v>0</v>
      </c>
      <c r="K367" s="36">
        <v>0</v>
      </c>
      <c r="L367" s="36">
        <v>0</v>
      </c>
      <c r="M367" s="36">
        <v>0</v>
      </c>
      <c r="N367" s="36">
        <v>0</v>
      </c>
      <c r="O367" s="36">
        <v>0</v>
      </c>
      <c r="P367" s="36">
        <v>0</v>
      </c>
      <c r="Q367" s="36">
        <v>0</v>
      </c>
      <c r="R367" s="36">
        <v>0</v>
      </c>
      <c r="S367" s="253">
        <v>0</v>
      </c>
      <c r="T367" s="254">
        <f t="shared" si="90"/>
        <v>0</v>
      </c>
      <c r="U367" s="259">
        <v>42000000000</v>
      </c>
      <c r="V367" s="254">
        <f t="shared" si="94"/>
        <v>826768800</v>
      </c>
      <c r="W367" s="34">
        <v>1</v>
      </c>
      <c r="X367" s="33">
        <v>1</v>
      </c>
      <c r="Y367" s="33">
        <v>0.94</v>
      </c>
      <c r="Z367" s="33">
        <v>0.94</v>
      </c>
      <c r="AA367" s="33">
        <f t="shared" si="95"/>
        <v>0.88</v>
      </c>
      <c r="AB367" s="33">
        <f t="shared" si="96"/>
        <v>0.85</v>
      </c>
      <c r="AC367" s="33">
        <f t="shared" si="97"/>
        <v>0.75</v>
      </c>
      <c r="AD367" s="33">
        <f t="shared" si="98"/>
        <v>0.85</v>
      </c>
      <c r="AE367" s="33">
        <f t="shared" si="99"/>
        <v>0.75</v>
      </c>
      <c r="AF367" s="33">
        <f t="shared" si="100"/>
        <v>0.85</v>
      </c>
      <c r="AG367" s="33">
        <f t="shared" si="101"/>
        <v>0.7</v>
      </c>
      <c r="AH367" s="394">
        <f t="shared" si="102"/>
        <v>0</v>
      </c>
      <c r="AI367" s="400">
        <f t="shared" si="103"/>
        <v>826768800</v>
      </c>
      <c r="AJ367" s="257">
        <v>100</v>
      </c>
      <c r="AK367" s="153">
        <f t="shared" si="91"/>
        <v>826768800</v>
      </c>
      <c r="AM367" s="394">
        <f>IF(I367&gt;0,#REF!,0)</f>
        <v>0</v>
      </c>
      <c r="AN367" s="394">
        <f t="shared" si="92"/>
        <v>0</v>
      </c>
      <c r="AP367" s="394">
        <f t="shared" si="93"/>
        <v>0</v>
      </c>
    </row>
    <row r="368" spans="4:42" ht="21.75" thickBot="1" x14ac:dyDescent="0.6">
      <c r="D368" s="233" t="s">
        <v>573</v>
      </c>
      <c r="E368" s="584" t="s">
        <v>2350</v>
      </c>
      <c r="F368" s="407">
        <v>245556501.35891286</v>
      </c>
      <c r="G368" s="602"/>
      <c r="H368" s="602"/>
      <c r="I368" s="39">
        <v>0</v>
      </c>
      <c r="J368" s="36">
        <v>0</v>
      </c>
      <c r="K368" s="36">
        <v>0</v>
      </c>
      <c r="L368" s="36">
        <v>0</v>
      </c>
      <c r="M368" s="36">
        <v>0</v>
      </c>
      <c r="N368" s="36">
        <v>0</v>
      </c>
      <c r="O368" s="36">
        <v>0</v>
      </c>
      <c r="P368" s="36">
        <v>0</v>
      </c>
      <c r="Q368" s="36">
        <v>0</v>
      </c>
      <c r="R368" s="36">
        <v>0</v>
      </c>
      <c r="S368" s="253">
        <v>0</v>
      </c>
      <c r="T368" s="254">
        <f t="shared" si="90"/>
        <v>0</v>
      </c>
      <c r="U368" s="259">
        <v>360000000</v>
      </c>
      <c r="V368" s="254">
        <f t="shared" si="94"/>
        <v>245556501.35891286</v>
      </c>
      <c r="W368" s="34">
        <v>1</v>
      </c>
      <c r="X368" s="33">
        <v>1</v>
      </c>
      <c r="Y368" s="33">
        <v>0.94</v>
      </c>
      <c r="Z368" s="33">
        <v>0.94</v>
      </c>
      <c r="AA368" s="33">
        <f t="shared" si="95"/>
        <v>0.88</v>
      </c>
      <c r="AB368" s="33">
        <f t="shared" si="96"/>
        <v>0.85</v>
      </c>
      <c r="AC368" s="33">
        <f t="shared" si="97"/>
        <v>0.75</v>
      </c>
      <c r="AD368" s="33">
        <f t="shared" si="98"/>
        <v>0.85</v>
      </c>
      <c r="AE368" s="33">
        <f t="shared" si="99"/>
        <v>0.75</v>
      </c>
      <c r="AF368" s="33">
        <f t="shared" si="100"/>
        <v>0.85</v>
      </c>
      <c r="AG368" s="33">
        <f t="shared" si="101"/>
        <v>0.7</v>
      </c>
      <c r="AH368" s="394">
        <f t="shared" si="102"/>
        <v>0</v>
      </c>
      <c r="AI368" s="400">
        <f t="shared" si="103"/>
        <v>245556501.35891286</v>
      </c>
      <c r="AJ368" s="257">
        <v>100</v>
      </c>
      <c r="AK368" s="153">
        <f t="shared" si="91"/>
        <v>245556501.35891286</v>
      </c>
      <c r="AM368" s="394">
        <f>IF(I368&gt;0,#REF!,0)</f>
        <v>0</v>
      </c>
      <c r="AN368" s="394">
        <f t="shared" si="92"/>
        <v>0</v>
      </c>
      <c r="AP368" s="394">
        <f t="shared" si="93"/>
        <v>0</v>
      </c>
    </row>
    <row r="369" spans="4:42" ht="21.75" thickBot="1" x14ac:dyDescent="0.6">
      <c r="D369" s="233" t="s">
        <v>573</v>
      </c>
      <c r="E369" s="584" t="s">
        <v>2350</v>
      </c>
      <c r="F369" s="407">
        <v>20701211520</v>
      </c>
      <c r="G369" s="602"/>
      <c r="H369" s="602"/>
      <c r="I369" s="39">
        <v>0</v>
      </c>
      <c r="J369" s="36">
        <v>0</v>
      </c>
      <c r="K369" s="36">
        <v>0</v>
      </c>
      <c r="L369" s="36">
        <v>0</v>
      </c>
      <c r="M369" s="36">
        <v>0</v>
      </c>
      <c r="N369" s="36">
        <v>0</v>
      </c>
      <c r="O369" s="36">
        <v>0</v>
      </c>
      <c r="P369" s="36">
        <v>0</v>
      </c>
      <c r="Q369" s="36">
        <v>0</v>
      </c>
      <c r="R369" s="36">
        <v>0</v>
      </c>
      <c r="S369" s="253">
        <v>0</v>
      </c>
      <c r="T369" s="254">
        <f t="shared" si="90"/>
        <v>0</v>
      </c>
      <c r="U369" s="259">
        <v>2020000000</v>
      </c>
      <c r="V369" s="254">
        <f t="shared" si="94"/>
        <v>20701211520</v>
      </c>
      <c r="W369" s="34">
        <v>1</v>
      </c>
      <c r="X369" s="33">
        <v>1</v>
      </c>
      <c r="Y369" s="33">
        <v>0.94</v>
      </c>
      <c r="Z369" s="33">
        <v>0.94</v>
      </c>
      <c r="AA369" s="33">
        <f t="shared" si="95"/>
        <v>0.88</v>
      </c>
      <c r="AB369" s="33">
        <f t="shared" si="96"/>
        <v>0.85</v>
      </c>
      <c r="AC369" s="33">
        <f t="shared" si="97"/>
        <v>0.75</v>
      </c>
      <c r="AD369" s="33">
        <f t="shared" si="98"/>
        <v>0.85</v>
      </c>
      <c r="AE369" s="33">
        <f t="shared" si="99"/>
        <v>0.75</v>
      </c>
      <c r="AF369" s="33">
        <f t="shared" si="100"/>
        <v>0.85</v>
      </c>
      <c r="AG369" s="33">
        <f t="shared" si="101"/>
        <v>0.7</v>
      </c>
      <c r="AH369" s="394">
        <f t="shared" si="102"/>
        <v>0</v>
      </c>
      <c r="AI369" s="400">
        <f t="shared" si="103"/>
        <v>20701211520</v>
      </c>
      <c r="AJ369" s="257">
        <v>100</v>
      </c>
      <c r="AK369" s="153">
        <f t="shared" si="91"/>
        <v>20701211520</v>
      </c>
      <c r="AM369" s="394">
        <f>IF(I369&gt;0,#REF!,0)</f>
        <v>0</v>
      </c>
      <c r="AN369" s="394">
        <f t="shared" si="92"/>
        <v>0</v>
      </c>
      <c r="AP369" s="394">
        <f t="shared" si="93"/>
        <v>0</v>
      </c>
    </row>
    <row r="370" spans="4:42" ht="21.75" thickBot="1" x14ac:dyDescent="0.6">
      <c r="D370" s="233" t="s">
        <v>573</v>
      </c>
      <c r="E370" s="584" t="s">
        <v>1307</v>
      </c>
      <c r="F370" s="407">
        <v>2222960960</v>
      </c>
      <c r="G370" s="602"/>
      <c r="H370" s="602"/>
      <c r="I370" s="39">
        <v>2222960960</v>
      </c>
      <c r="J370" s="36">
        <v>0</v>
      </c>
      <c r="K370" s="36">
        <v>0</v>
      </c>
      <c r="L370" s="36">
        <v>0</v>
      </c>
      <c r="M370" s="36">
        <v>0</v>
      </c>
      <c r="N370" s="36">
        <v>0</v>
      </c>
      <c r="O370" s="36">
        <v>0</v>
      </c>
      <c r="P370" s="36">
        <v>0</v>
      </c>
      <c r="Q370" s="36">
        <v>0</v>
      </c>
      <c r="R370" s="36">
        <v>0</v>
      </c>
      <c r="S370" s="253">
        <v>0</v>
      </c>
      <c r="T370" s="254">
        <f t="shared" si="90"/>
        <v>2222960960</v>
      </c>
      <c r="U370" s="259">
        <v>3500000000</v>
      </c>
      <c r="V370" s="254">
        <f t="shared" si="94"/>
        <v>2222960960</v>
      </c>
      <c r="W370" s="34">
        <v>1</v>
      </c>
      <c r="X370" s="33">
        <v>1</v>
      </c>
      <c r="Y370" s="33">
        <v>0.94</v>
      </c>
      <c r="Z370" s="33">
        <v>0.94</v>
      </c>
      <c r="AA370" s="33">
        <f t="shared" si="95"/>
        <v>0.88</v>
      </c>
      <c r="AB370" s="33">
        <f t="shared" si="96"/>
        <v>0.85</v>
      </c>
      <c r="AC370" s="33">
        <f t="shared" si="97"/>
        <v>0.75</v>
      </c>
      <c r="AD370" s="33">
        <f t="shared" si="98"/>
        <v>0.85</v>
      </c>
      <c r="AE370" s="33">
        <f t="shared" si="99"/>
        <v>0.75</v>
      </c>
      <c r="AF370" s="33">
        <f t="shared" si="100"/>
        <v>0.85</v>
      </c>
      <c r="AG370" s="33">
        <f t="shared" si="101"/>
        <v>0.7</v>
      </c>
      <c r="AH370" s="394">
        <f t="shared" si="102"/>
        <v>2222960960</v>
      </c>
      <c r="AI370" s="400">
        <f t="shared" si="103"/>
        <v>0</v>
      </c>
      <c r="AJ370" s="257">
        <v>100</v>
      </c>
      <c r="AK370" s="153">
        <f t="shared" si="91"/>
        <v>0</v>
      </c>
      <c r="AM370" s="394" t="e">
        <f>IF(I370&gt;0,#REF!,0)</f>
        <v>#REF!</v>
      </c>
      <c r="AN370" s="394">
        <f t="shared" si="92"/>
        <v>2222960960</v>
      </c>
      <c r="AP370" s="394">
        <f t="shared" si="93"/>
        <v>0</v>
      </c>
    </row>
    <row r="371" spans="4:42" ht="21.75" thickBot="1" x14ac:dyDescent="0.6">
      <c r="D371" s="233" t="s">
        <v>573</v>
      </c>
      <c r="E371" s="584" t="s">
        <v>1307</v>
      </c>
      <c r="F371" s="393">
        <v>2222960960</v>
      </c>
      <c r="G371" s="595"/>
      <c r="H371" s="595"/>
      <c r="I371" s="39">
        <v>2222960960</v>
      </c>
      <c r="J371" s="36">
        <v>0</v>
      </c>
      <c r="K371" s="36">
        <v>0</v>
      </c>
      <c r="L371" s="36">
        <v>0</v>
      </c>
      <c r="M371" s="36">
        <v>0</v>
      </c>
      <c r="N371" s="36">
        <v>0</v>
      </c>
      <c r="O371" s="36">
        <v>0</v>
      </c>
      <c r="P371" s="36">
        <v>0</v>
      </c>
      <c r="Q371" s="36">
        <v>0</v>
      </c>
      <c r="R371" s="36">
        <v>0</v>
      </c>
      <c r="S371" s="253">
        <v>0</v>
      </c>
      <c r="T371" s="254">
        <f t="shared" si="90"/>
        <v>2222960960</v>
      </c>
      <c r="U371" s="259">
        <v>0</v>
      </c>
      <c r="V371" s="254">
        <f t="shared" si="94"/>
        <v>2222960960</v>
      </c>
      <c r="W371" s="34">
        <v>1</v>
      </c>
      <c r="X371" s="33">
        <v>1</v>
      </c>
      <c r="Y371" s="33">
        <v>0.94</v>
      </c>
      <c r="Z371" s="33">
        <v>0.94</v>
      </c>
      <c r="AA371" s="33">
        <f t="shared" si="95"/>
        <v>0.88</v>
      </c>
      <c r="AB371" s="33">
        <f t="shared" si="96"/>
        <v>0.85</v>
      </c>
      <c r="AC371" s="33">
        <f t="shared" si="97"/>
        <v>0.75</v>
      </c>
      <c r="AD371" s="33">
        <f t="shared" si="98"/>
        <v>0.85</v>
      </c>
      <c r="AE371" s="33">
        <f t="shared" si="99"/>
        <v>0.75</v>
      </c>
      <c r="AF371" s="33">
        <f t="shared" si="100"/>
        <v>0.85</v>
      </c>
      <c r="AG371" s="33">
        <f t="shared" si="101"/>
        <v>0.7</v>
      </c>
      <c r="AH371" s="394">
        <f t="shared" si="102"/>
        <v>2222960960</v>
      </c>
      <c r="AI371" s="400">
        <f t="shared" si="103"/>
        <v>0</v>
      </c>
      <c r="AJ371" s="257">
        <v>100</v>
      </c>
      <c r="AK371" s="153">
        <f t="shared" si="91"/>
        <v>0</v>
      </c>
      <c r="AM371" s="394" t="e">
        <f>IF(I371&gt;0,#REF!,0)</f>
        <v>#REF!</v>
      </c>
      <c r="AN371" s="394">
        <f t="shared" si="92"/>
        <v>2222960960</v>
      </c>
      <c r="AP371" s="394">
        <f t="shared" si="93"/>
        <v>0</v>
      </c>
    </row>
    <row r="372" spans="4:42" ht="21.75" thickBot="1" x14ac:dyDescent="0.6">
      <c r="D372" s="233" t="s">
        <v>573</v>
      </c>
      <c r="E372" s="584" t="s">
        <v>2351</v>
      </c>
      <c r="F372" s="393">
        <v>391572000</v>
      </c>
      <c r="G372" s="595"/>
      <c r="H372" s="595"/>
      <c r="I372" s="39">
        <v>0</v>
      </c>
      <c r="J372" s="36">
        <v>0</v>
      </c>
      <c r="K372" s="36">
        <v>0</v>
      </c>
      <c r="L372" s="36">
        <v>0</v>
      </c>
      <c r="M372" s="36">
        <v>0</v>
      </c>
      <c r="N372" s="36">
        <v>0</v>
      </c>
      <c r="O372" s="36">
        <v>0</v>
      </c>
      <c r="P372" s="36">
        <v>0</v>
      </c>
      <c r="Q372" s="36">
        <v>0</v>
      </c>
      <c r="R372" s="36">
        <v>0</v>
      </c>
      <c r="S372" s="253">
        <v>0</v>
      </c>
      <c r="T372" s="254">
        <f t="shared" si="90"/>
        <v>0</v>
      </c>
      <c r="U372" s="259">
        <v>0</v>
      </c>
      <c r="V372" s="254">
        <f t="shared" si="94"/>
        <v>391572000</v>
      </c>
      <c r="W372" s="34">
        <v>1</v>
      </c>
      <c r="X372" s="33">
        <v>1</v>
      </c>
      <c r="Y372" s="33">
        <v>0.94</v>
      </c>
      <c r="Z372" s="33">
        <v>0.94</v>
      </c>
      <c r="AA372" s="33">
        <f t="shared" si="95"/>
        <v>0.88</v>
      </c>
      <c r="AB372" s="33">
        <f t="shared" si="96"/>
        <v>0.85</v>
      </c>
      <c r="AC372" s="33">
        <f t="shared" si="97"/>
        <v>0.75</v>
      </c>
      <c r="AD372" s="33">
        <f t="shared" si="98"/>
        <v>0.85</v>
      </c>
      <c r="AE372" s="33">
        <f t="shared" si="99"/>
        <v>0.75</v>
      </c>
      <c r="AF372" s="33">
        <f t="shared" si="100"/>
        <v>0.85</v>
      </c>
      <c r="AG372" s="33">
        <f t="shared" si="101"/>
        <v>0.7</v>
      </c>
      <c r="AH372" s="394">
        <f t="shared" si="102"/>
        <v>0</v>
      </c>
      <c r="AI372" s="400">
        <f t="shared" si="103"/>
        <v>391572000</v>
      </c>
      <c r="AJ372" s="257">
        <v>100</v>
      </c>
      <c r="AK372" s="153">
        <f t="shared" si="91"/>
        <v>391572000</v>
      </c>
      <c r="AM372" s="394">
        <f>IF(I372&gt;0,#REF!,0)</f>
        <v>0</v>
      </c>
      <c r="AN372" s="394">
        <f t="shared" si="92"/>
        <v>0</v>
      </c>
      <c r="AP372" s="394">
        <f t="shared" si="93"/>
        <v>0</v>
      </c>
    </row>
    <row r="373" spans="4:42" ht="21.75" thickBot="1" x14ac:dyDescent="0.6">
      <c r="D373" s="233" t="s">
        <v>573</v>
      </c>
      <c r="E373" s="584" t="s">
        <v>2352</v>
      </c>
      <c r="F373" s="393">
        <v>22000766499</v>
      </c>
      <c r="G373" s="595"/>
      <c r="H373" s="595"/>
      <c r="I373" s="39">
        <v>0</v>
      </c>
      <c r="J373" s="36">
        <v>0</v>
      </c>
      <c r="K373" s="36">
        <v>0</v>
      </c>
      <c r="L373" s="36">
        <v>0</v>
      </c>
      <c r="M373" s="36">
        <v>0</v>
      </c>
      <c r="N373" s="36">
        <v>0</v>
      </c>
      <c r="O373" s="36">
        <v>0</v>
      </c>
      <c r="P373" s="36">
        <v>0</v>
      </c>
      <c r="Q373" s="36">
        <v>0</v>
      </c>
      <c r="R373" s="36">
        <v>0</v>
      </c>
      <c r="S373" s="253">
        <v>0</v>
      </c>
      <c r="T373" s="254">
        <f t="shared" si="90"/>
        <v>0</v>
      </c>
      <c r="U373" s="259">
        <v>5680000000</v>
      </c>
      <c r="V373" s="254">
        <f t="shared" si="94"/>
        <v>22000766499</v>
      </c>
      <c r="W373" s="34">
        <v>1</v>
      </c>
      <c r="X373" s="33">
        <v>1</v>
      </c>
      <c r="Y373" s="33">
        <v>0.94</v>
      </c>
      <c r="Z373" s="33">
        <v>0.94</v>
      </c>
      <c r="AA373" s="33">
        <f t="shared" si="95"/>
        <v>0.88</v>
      </c>
      <c r="AB373" s="33">
        <f t="shared" si="96"/>
        <v>0.85</v>
      </c>
      <c r="AC373" s="33">
        <f t="shared" si="97"/>
        <v>0.75</v>
      </c>
      <c r="AD373" s="33">
        <f t="shared" si="98"/>
        <v>0.85</v>
      </c>
      <c r="AE373" s="33">
        <f t="shared" si="99"/>
        <v>0.75</v>
      </c>
      <c r="AF373" s="33">
        <f t="shared" si="100"/>
        <v>0.85</v>
      </c>
      <c r="AG373" s="33">
        <f t="shared" si="101"/>
        <v>0.7</v>
      </c>
      <c r="AH373" s="394">
        <f t="shared" si="102"/>
        <v>0</v>
      </c>
      <c r="AI373" s="400">
        <f t="shared" si="103"/>
        <v>22000766499</v>
      </c>
      <c r="AJ373" s="257">
        <v>100</v>
      </c>
      <c r="AK373" s="153">
        <f t="shared" si="91"/>
        <v>22000766499</v>
      </c>
      <c r="AM373" s="394">
        <f>IF(I373&gt;0,#REF!,0)</f>
        <v>0</v>
      </c>
      <c r="AN373" s="394">
        <f t="shared" si="92"/>
        <v>0</v>
      </c>
      <c r="AP373" s="394">
        <f t="shared" si="93"/>
        <v>0</v>
      </c>
    </row>
    <row r="374" spans="4:42" ht="21.75" thickBot="1" x14ac:dyDescent="0.6">
      <c r="D374" s="233" t="s">
        <v>573</v>
      </c>
      <c r="E374" s="584" t="s">
        <v>2352</v>
      </c>
      <c r="F374" s="393">
        <v>24589546884</v>
      </c>
      <c r="G374" s="595"/>
      <c r="H374" s="595"/>
      <c r="I374" s="39">
        <v>0</v>
      </c>
      <c r="J374" s="36">
        <v>0</v>
      </c>
      <c r="K374" s="36">
        <v>0</v>
      </c>
      <c r="L374" s="36">
        <v>0</v>
      </c>
      <c r="M374" s="36">
        <v>0</v>
      </c>
      <c r="N374" s="36">
        <v>0</v>
      </c>
      <c r="O374" s="36">
        <v>0</v>
      </c>
      <c r="P374" s="36">
        <v>0</v>
      </c>
      <c r="Q374" s="36">
        <v>0</v>
      </c>
      <c r="R374" s="36">
        <v>0</v>
      </c>
      <c r="S374" s="253">
        <v>0</v>
      </c>
      <c r="T374" s="254">
        <f t="shared" si="90"/>
        <v>0</v>
      </c>
      <c r="U374" s="259">
        <v>20400000000</v>
      </c>
      <c r="V374" s="254">
        <f t="shared" si="94"/>
        <v>24589546884</v>
      </c>
      <c r="W374" s="34">
        <v>1</v>
      </c>
      <c r="X374" s="33">
        <v>1</v>
      </c>
      <c r="Y374" s="33">
        <v>0.94</v>
      </c>
      <c r="Z374" s="33">
        <v>0.94</v>
      </c>
      <c r="AA374" s="33">
        <f t="shared" si="95"/>
        <v>0.88</v>
      </c>
      <c r="AB374" s="33">
        <f t="shared" si="96"/>
        <v>0.85</v>
      </c>
      <c r="AC374" s="33">
        <f t="shared" si="97"/>
        <v>0.75</v>
      </c>
      <c r="AD374" s="33">
        <f t="shared" si="98"/>
        <v>0.85</v>
      </c>
      <c r="AE374" s="33">
        <f t="shared" si="99"/>
        <v>0.75</v>
      </c>
      <c r="AF374" s="33">
        <f t="shared" si="100"/>
        <v>0.85</v>
      </c>
      <c r="AG374" s="33">
        <f t="shared" si="101"/>
        <v>0.7</v>
      </c>
      <c r="AH374" s="394">
        <f t="shared" si="102"/>
        <v>0</v>
      </c>
      <c r="AI374" s="400">
        <f t="shared" si="103"/>
        <v>24589546884</v>
      </c>
      <c r="AJ374" s="257">
        <v>100</v>
      </c>
      <c r="AK374" s="153">
        <f t="shared" si="91"/>
        <v>24589546884</v>
      </c>
      <c r="AM374" s="394">
        <f>IF(I374&gt;0,#REF!,0)</f>
        <v>0</v>
      </c>
      <c r="AN374" s="394">
        <f t="shared" si="92"/>
        <v>0</v>
      </c>
      <c r="AP374" s="394">
        <f t="shared" si="93"/>
        <v>0</v>
      </c>
    </row>
    <row r="375" spans="4:42" ht="21.75" thickBot="1" x14ac:dyDescent="0.6">
      <c r="D375" s="233" t="s">
        <v>573</v>
      </c>
      <c r="E375" s="584" t="s">
        <v>1308</v>
      </c>
      <c r="F375" s="393">
        <v>1928492100</v>
      </c>
      <c r="G375" s="595"/>
      <c r="H375" s="595"/>
      <c r="I375" s="39">
        <v>0</v>
      </c>
      <c r="J375" s="36">
        <v>0</v>
      </c>
      <c r="K375" s="36">
        <v>0</v>
      </c>
      <c r="L375" s="36">
        <v>0</v>
      </c>
      <c r="M375" s="36">
        <v>0</v>
      </c>
      <c r="N375" s="36">
        <v>0</v>
      </c>
      <c r="O375" s="36">
        <v>0</v>
      </c>
      <c r="P375" s="36">
        <v>0</v>
      </c>
      <c r="Q375" s="36">
        <v>0</v>
      </c>
      <c r="R375" s="36">
        <v>0</v>
      </c>
      <c r="S375" s="253">
        <v>0</v>
      </c>
      <c r="T375" s="254">
        <f t="shared" si="90"/>
        <v>0</v>
      </c>
      <c r="U375" s="259">
        <v>13680000000</v>
      </c>
      <c r="V375" s="254">
        <f t="shared" si="94"/>
        <v>1928492100</v>
      </c>
      <c r="W375" s="34">
        <v>1</v>
      </c>
      <c r="X375" s="33">
        <v>1</v>
      </c>
      <c r="Y375" s="33">
        <v>0.94</v>
      </c>
      <c r="Z375" s="33">
        <v>0.94</v>
      </c>
      <c r="AA375" s="33">
        <f t="shared" si="95"/>
        <v>0.88</v>
      </c>
      <c r="AB375" s="33">
        <f t="shared" si="96"/>
        <v>0.85</v>
      </c>
      <c r="AC375" s="33">
        <f t="shared" si="97"/>
        <v>0.75</v>
      </c>
      <c r="AD375" s="33">
        <f t="shared" si="98"/>
        <v>0.85</v>
      </c>
      <c r="AE375" s="33">
        <f t="shared" si="99"/>
        <v>0.75</v>
      </c>
      <c r="AF375" s="33">
        <f t="shared" si="100"/>
        <v>0.85</v>
      </c>
      <c r="AG375" s="33">
        <f t="shared" si="101"/>
        <v>0.7</v>
      </c>
      <c r="AH375" s="394">
        <f t="shared" si="102"/>
        <v>0</v>
      </c>
      <c r="AI375" s="400">
        <f t="shared" si="103"/>
        <v>1928492100</v>
      </c>
      <c r="AJ375" s="257">
        <v>100</v>
      </c>
      <c r="AK375" s="153">
        <f t="shared" si="91"/>
        <v>1928492100</v>
      </c>
      <c r="AM375" s="394">
        <f>IF(I375&gt;0,#REF!,0)</f>
        <v>0</v>
      </c>
      <c r="AN375" s="394">
        <f t="shared" si="92"/>
        <v>0</v>
      </c>
      <c r="AP375" s="394">
        <f t="shared" si="93"/>
        <v>0</v>
      </c>
    </row>
    <row r="376" spans="4:42" ht="21.75" thickBot="1" x14ac:dyDescent="0.6">
      <c r="D376" s="233" t="s">
        <v>573</v>
      </c>
      <c r="E376" s="584" t="s">
        <v>2353</v>
      </c>
      <c r="F376" s="393">
        <v>404557824</v>
      </c>
      <c r="G376" s="595"/>
      <c r="H376" s="595"/>
      <c r="I376" s="39">
        <v>0</v>
      </c>
      <c r="J376" s="36">
        <v>0</v>
      </c>
      <c r="K376" s="36">
        <v>0</v>
      </c>
      <c r="L376" s="36">
        <v>0</v>
      </c>
      <c r="M376" s="36">
        <v>0</v>
      </c>
      <c r="N376" s="36">
        <v>0</v>
      </c>
      <c r="O376" s="36">
        <v>0</v>
      </c>
      <c r="P376" s="36">
        <v>0</v>
      </c>
      <c r="Q376" s="36">
        <v>0</v>
      </c>
      <c r="R376" s="36">
        <v>0</v>
      </c>
      <c r="S376" s="253">
        <v>0</v>
      </c>
      <c r="T376" s="254">
        <f t="shared" si="90"/>
        <v>0</v>
      </c>
      <c r="U376" s="259">
        <v>20400000000.000004</v>
      </c>
      <c r="V376" s="254">
        <f t="shared" si="94"/>
        <v>404557824</v>
      </c>
      <c r="W376" s="34">
        <v>1</v>
      </c>
      <c r="X376" s="33">
        <v>1</v>
      </c>
      <c r="Y376" s="33">
        <v>0.94</v>
      </c>
      <c r="Z376" s="33">
        <v>0.94</v>
      </c>
      <c r="AA376" s="33">
        <f t="shared" si="95"/>
        <v>0.88</v>
      </c>
      <c r="AB376" s="33">
        <f t="shared" si="96"/>
        <v>0.85</v>
      </c>
      <c r="AC376" s="33">
        <f t="shared" si="97"/>
        <v>0.75</v>
      </c>
      <c r="AD376" s="33">
        <f t="shared" si="98"/>
        <v>0.85</v>
      </c>
      <c r="AE376" s="33">
        <f t="shared" si="99"/>
        <v>0.75</v>
      </c>
      <c r="AF376" s="33">
        <f t="shared" si="100"/>
        <v>0.85</v>
      </c>
      <c r="AG376" s="33">
        <f t="shared" si="101"/>
        <v>0.7</v>
      </c>
      <c r="AH376" s="394">
        <f t="shared" si="102"/>
        <v>0</v>
      </c>
      <c r="AI376" s="400">
        <f t="shared" si="103"/>
        <v>404557824</v>
      </c>
      <c r="AJ376" s="257">
        <v>100</v>
      </c>
      <c r="AK376" s="153">
        <f t="shared" si="91"/>
        <v>404557824</v>
      </c>
      <c r="AM376" s="394">
        <f>IF(I376&gt;0,#REF!,0)</f>
        <v>0</v>
      </c>
      <c r="AN376" s="394">
        <f t="shared" si="92"/>
        <v>0</v>
      </c>
      <c r="AP376" s="394">
        <f t="shared" si="93"/>
        <v>0</v>
      </c>
    </row>
    <row r="377" spans="4:42" ht="21.75" thickBot="1" x14ac:dyDescent="0.6">
      <c r="D377" s="233" t="s">
        <v>573</v>
      </c>
      <c r="E377" s="584" t="s">
        <v>2354</v>
      </c>
      <c r="F377" s="393">
        <v>35399079807.936073</v>
      </c>
      <c r="G377" s="595"/>
      <c r="H377" s="595"/>
      <c r="I377" s="39">
        <v>0</v>
      </c>
      <c r="J377" s="36">
        <v>0</v>
      </c>
      <c r="K377" s="36">
        <v>0</v>
      </c>
      <c r="L377" s="36">
        <v>0</v>
      </c>
      <c r="M377" s="36">
        <v>0</v>
      </c>
      <c r="N377" s="36">
        <v>0</v>
      </c>
      <c r="O377" s="36">
        <v>0</v>
      </c>
      <c r="P377" s="36">
        <v>0</v>
      </c>
      <c r="Q377" s="36">
        <v>0</v>
      </c>
      <c r="R377" s="36">
        <v>0</v>
      </c>
      <c r="S377" s="253">
        <v>0</v>
      </c>
      <c r="T377" s="254">
        <f t="shared" si="90"/>
        <v>0</v>
      </c>
      <c r="U377" s="259">
        <v>196957440</v>
      </c>
      <c r="V377" s="254">
        <f t="shared" si="94"/>
        <v>35399079807.936073</v>
      </c>
      <c r="W377" s="34">
        <v>1</v>
      </c>
      <c r="X377" s="33">
        <v>1</v>
      </c>
      <c r="Y377" s="33">
        <v>0.94</v>
      </c>
      <c r="Z377" s="33">
        <v>0.94</v>
      </c>
      <c r="AA377" s="33">
        <f t="shared" si="95"/>
        <v>0.88</v>
      </c>
      <c r="AB377" s="33">
        <f t="shared" si="96"/>
        <v>0.85</v>
      </c>
      <c r="AC377" s="33">
        <f t="shared" si="97"/>
        <v>0.75</v>
      </c>
      <c r="AD377" s="33">
        <f t="shared" si="98"/>
        <v>0.85</v>
      </c>
      <c r="AE377" s="33">
        <f t="shared" si="99"/>
        <v>0.75</v>
      </c>
      <c r="AF377" s="33">
        <f t="shared" si="100"/>
        <v>0.85</v>
      </c>
      <c r="AG377" s="33">
        <f t="shared" si="101"/>
        <v>0.7</v>
      </c>
      <c r="AH377" s="394">
        <f t="shared" si="102"/>
        <v>0</v>
      </c>
      <c r="AI377" s="400">
        <f t="shared" si="103"/>
        <v>35399079807.936073</v>
      </c>
      <c r="AJ377" s="257">
        <v>100</v>
      </c>
      <c r="AK377" s="153">
        <f t="shared" si="91"/>
        <v>35399079807.936073</v>
      </c>
      <c r="AM377" s="394">
        <f>IF(I377&gt;0,#REF!,0)</f>
        <v>0</v>
      </c>
      <c r="AN377" s="394">
        <f t="shared" si="92"/>
        <v>0</v>
      </c>
      <c r="AP377" s="394">
        <f t="shared" si="93"/>
        <v>0</v>
      </c>
    </row>
    <row r="378" spans="4:42" ht="21.75" thickBot="1" x14ac:dyDescent="0.6">
      <c r="D378" s="233" t="s">
        <v>573</v>
      </c>
      <c r="E378" s="584" t="s">
        <v>2355</v>
      </c>
      <c r="F378" s="393">
        <v>233279851200</v>
      </c>
      <c r="G378" s="595"/>
      <c r="H378" s="595"/>
      <c r="I378" s="39">
        <v>10737990660</v>
      </c>
      <c r="J378" s="36">
        <v>0</v>
      </c>
      <c r="K378" s="36">
        <v>0</v>
      </c>
      <c r="L378" s="36">
        <v>0</v>
      </c>
      <c r="M378" s="36">
        <v>0</v>
      </c>
      <c r="N378" s="36">
        <v>0</v>
      </c>
      <c r="O378" s="36">
        <v>0</v>
      </c>
      <c r="P378" s="36">
        <v>0</v>
      </c>
      <c r="Q378" s="36">
        <v>0</v>
      </c>
      <c r="R378" s="36">
        <v>0</v>
      </c>
      <c r="S378" s="253">
        <v>0</v>
      </c>
      <c r="T378" s="254">
        <f t="shared" si="90"/>
        <v>10737990660</v>
      </c>
      <c r="U378" s="259">
        <v>27172045568</v>
      </c>
      <c r="V378" s="254">
        <f t="shared" si="94"/>
        <v>10737990660</v>
      </c>
      <c r="W378" s="34">
        <v>1</v>
      </c>
      <c r="X378" s="33">
        <v>1</v>
      </c>
      <c r="Y378" s="33">
        <v>0.94</v>
      </c>
      <c r="Z378" s="33">
        <v>0.94</v>
      </c>
      <c r="AA378" s="33">
        <f t="shared" si="95"/>
        <v>0.88</v>
      </c>
      <c r="AB378" s="33">
        <f t="shared" si="96"/>
        <v>0.85</v>
      </c>
      <c r="AC378" s="33">
        <f t="shared" si="97"/>
        <v>0.75</v>
      </c>
      <c r="AD378" s="33">
        <f t="shared" si="98"/>
        <v>0.85</v>
      </c>
      <c r="AE378" s="33">
        <f t="shared" si="99"/>
        <v>0.75</v>
      </c>
      <c r="AF378" s="33">
        <f t="shared" si="100"/>
        <v>0.85</v>
      </c>
      <c r="AG378" s="33">
        <f t="shared" si="101"/>
        <v>0.7</v>
      </c>
      <c r="AH378" s="394">
        <f t="shared" si="102"/>
        <v>10737990660</v>
      </c>
      <c r="AI378" s="400">
        <f t="shared" si="103"/>
        <v>222541860540</v>
      </c>
      <c r="AJ378" s="257">
        <v>100</v>
      </c>
      <c r="AK378" s="153">
        <f t="shared" si="91"/>
        <v>222541860540</v>
      </c>
      <c r="AM378" s="394" t="e">
        <f>IF(I378&gt;0,#REF!,0)</f>
        <v>#REF!</v>
      </c>
      <c r="AN378" s="394">
        <f t="shared" si="92"/>
        <v>10737990660</v>
      </c>
      <c r="AP378" s="394">
        <f t="shared" si="93"/>
        <v>211803869880</v>
      </c>
    </row>
    <row r="379" spans="4:42" ht="21.75" thickBot="1" x14ac:dyDescent="0.6">
      <c r="D379" s="233" t="s">
        <v>573</v>
      </c>
      <c r="E379" s="584" t="s">
        <v>2355</v>
      </c>
      <c r="F379" s="402">
        <v>7657408000</v>
      </c>
      <c r="G379" s="597"/>
      <c r="H379" s="597"/>
      <c r="I379" s="39">
        <v>392585200</v>
      </c>
      <c r="J379" s="36">
        <v>0</v>
      </c>
      <c r="K379" s="36">
        <v>0</v>
      </c>
      <c r="L379" s="36">
        <v>0</v>
      </c>
      <c r="M379" s="36">
        <v>0</v>
      </c>
      <c r="N379" s="36">
        <v>0</v>
      </c>
      <c r="O379" s="36">
        <v>0</v>
      </c>
      <c r="P379" s="36">
        <v>0</v>
      </c>
      <c r="Q379" s="36">
        <v>0</v>
      </c>
      <c r="R379" s="36">
        <v>0</v>
      </c>
      <c r="S379" s="253">
        <v>0</v>
      </c>
      <c r="T379" s="254">
        <f t="shared" si="90"/>
        <v>392585200</v>
      </c>
      <c r="U379" s="259">
        <v>96641915940</v>
      </c>
      <c r="V379" s="254">
        <f t="shared" si="94"/>
        <v>392585200</v>
      </c>
      <c r="W379" s="34">
        <v>1</v>
      </c>
      <c r="X379" s="33">
        <v>1</v>
      </c>
      <c r="Y379" s="33">
        <v>0.94</v>
      </c>
      <c r="Z379" s="33">
        <v>0.94</v>
      </c>
      <c r="AA379" s="33">
        <f t="shared" si="95"/>
        <v>0.88</v>
      </c>
      <c r="AB379" s="33">
        <f t="shared" si="96"/>
        <v>0.85</v>
      </c>
      <c r="AC379" s="33">
        <f t="shared" si="97"/>
        <v>0.75</v>
      </c>
      <c r="AD379" s="33">
        <f t="shared" si="98"/>
        <v>0.85</v>
      </c>
      <c r="AE379" s="33">
        <f t="shared" si="99"/>
        <v>0.75</v>
      </c>
      <c r="AF379" s="33">
        <f t="shared" si="100"/>
        <v>0.85</v>
      </c>
      <c r="AG379" s="33">
        <f t="shared" si="101"/>
        <v>0.7</v>
      </c>
      <c r="AH379" s="394">
        <f t="shared" si="102"/>
        <v>392585200</v>
      </c>
      <c r="AI379" s="400">
        <f t="shared" si="103"/>
        <v>7264822800</v>
      </c>
      <c r="AJ379" s="257">
        <v>100</v>
      </c>
      <c r="AK379" s="153">
        <f t="shared" si="91"/>
        <v>7264822800</v>
      </c>
      <c r="AM379" s="394" t="e">
        <f>IF(I379&gt;0,#REF!,0)</f>
        <v>#REF!</v>
      </c>
      <c r="AN379" s="394">
        <f t="shared" si="92"/>
        <v>392585200</v>
      </c>
      <c r="AP379" s="394">
        <f t="shared" si="93"/>
        <v>6872237600</v>
      </c>
    </row>
    <row r="380" spans="4:42" ht="21.75" thickBot="1" x14ac:dyDescent="0.6">
      <c r="D380" s="233" t="s">
        <v>573</v>
      </c>
      <c r="E380" s="584" t="s">
        <v>2355</v>
      </c>
      <c r="F380" s="393">
        <v>41805464800</v>
      </c>
      <c r="G380" s="595"/>
      <c r="H380" s="595"/>
      <c r="I380" s="39">
        <v>2846622400</v>
      </c>
      <c r="J380" s="36">
        <v>0</v>
      </c>
      <c r="K380" s="36">
        <v>0</v>
      </c>
      <c r="L380" s="36">
        <v>0</v>
      </c>
      <c r="M380" s="36">
        <v>0</v>
      </c>
      <c r="N380" s="36">
        <v>0</v>
      </c>
      <c r="O380" s="36">
        <v>0</v>
      </c>
      <c r="P380" s="36">
        <v>0</v>
      </c>
      <c r="Q380" s="36">
        <v>0</v>
      </c>
      <c r="R380" s="36">
        <v>0</v>
      </c>
      <c r="S380" s="253">
        <v>0</v>
      </c>
      <c r="T380" s="254">
        <f t="shared" si="90"/>
        <v>2846622400</v>
      </c>
      <c r="U380" s="259">
        <v>3533266800</v>
      </c>
      <c r="V380" s="254">
        <f t="shared" si="94"/>
        <v>2846622400</v>
      </c>
      <c r="W380" s="34">
        <v>1</v>
      </c>
      <c r="X380" s="33">
        <v>1</v>
      </c>
      <c r="Y380" s="33">
        <v>0.94</v>
      </c>
      <c r="Z380" s="33">
        <v>0.94</v>
      </c>
      <c r="AA380" s="33">
        <f t="shared" si="95"/>
        <v>0.88</v>
      </c>
      <c r="AB380" s="33">
        <f t="shared" si="96"/>
        <v>0.85</v>
      </c>
      <c r="AC380" s="33">
        <f t="shared" si="97"/>
        <v>0.75</v>
      </c>
      <c r="AD380" s="33">
        <f t="shared" si="98"/>
        <v>0.85</v>
      </c>
      <c r="AE380" s="33">
        <f t="shared" si="99"/>
        <v>0.75</v>
      </c>
      <c r="AF380" s="33">
        <f t="shared" si="100"/>
        <v>0.85</v>
      </c>
      <c r="AG380" s="33">
        <f t="shared" si="101"/>
        <v>0.7</v>
      </c>
      <c r="AH380" s="394">
        <f t="shared" si="102"/>
        <v>2846622400</v>
      </c>
      <c r="AI380" s="400">
        <f t="shared" si="103"/>
        <v>38958842400</v>
      </c>
      <c r="AJ380" s="257">
        <v>100</v>
      </c>
      <c r="AK380" s="153">
        <f t="shared" si="91"/>
        <v>38958842400</v>
      </c>
      <c r="AM380" s="394" t="e">
        <f>IF(I380&gt;0,#REF!,0)</f>
        <v>#REF!</v>
      </c>
      <c r="AN380" s="394">
        <f t="shared" si="92"/>
        <v>2846622400</v>
      </c>
      <c r="AP380" s="394">
        <f t="shared" si="93"/>
        <v>36112220000</v>
      </c>
    </row>
    <row r="381" spans="4:42" ht="21.75" thickBot="1" x14ac:dyDescent="0.6">
      <c r="D381" s="233" t="s">
        <v>573</v>
      </c>
      <c r="E381" s="584" t="s">
        <v>2355</v>
      </c>
      <c r="F381" s="393">
        <v>2802007472</v>
      </c>
      <c r="G381" s="595"/>
      <c r="H381" s="595"/>
      <c r="I381" s="39">
        <v>133317805</v>
      </c>
      <c r="J381" s="36">
        <v>0</v>
      </c>
      <c r="K381" s="36">
        <v>0</v>
      </c>
      <c r="L381" s="36">
        <v>0</v>
      </c>
      <c r="M381" s="36">
        <v>0</v>
      </c>
      <c r="N381" s="36">
        <v>0</v>
      </c>
      <c r="O381" s="36">
        <v>0</v>
      </c>
      <c r="P381" s="36">
        <v>0</v>
      </c>
      <c r="Q381" s="36">
        <v>0</v>
      </c>
      <c r="R381" s="36">
        <v>0</v>
      </c>
      <c r="S381" s="253">
        <v>0</v>
      </c>
      <c r="T381" s="254">
        <f t="shared" si="90"/>
        <v>133317805</v>
      </c>
      <c r="U381" s="259">
        <v>25619601600</v>
      </c>
      <c r="V381" s="254">
        <f t="shared" si="94"/>
        <v>133317805</v>
      </c>
      <c r="W381" s="34">
        <v>1</v>
      </c>
      <c r="X381" s="33">
        <v>1</v>
      </c>
      <c r="Y381" s="33">
        <v>0.94</v>
      </c>
      <c r="Z381" s="33">
        <v>0.94</v>
      </c>
      <c r="AA381" s="33">
        <f t="shared" si="95"/>
        <v>0.88</v>
      </c>
      <c r="AB381" s="33">
        <f t="shared" si="96"/>
        <v>0.85</v>
      </c>
      <c r="AC381" s="33">
        <f t="shared" si="97"/>
        <v>0.75</v>
      </c>
      <c r="AD381" s="33">
        <f t="shared" si="98"/>
        <v>0.85</v>
      </c>
      <c r="AE381" s="33">
        <f t="shared" si="99"/>
        <v>0.75</v>
      </c>
      <c r="AF381" s="33">
        <f t="shared" si="100"/>
        <v>0.85</v>
      </c>
      <c r="AG381" s="33">
        <f t="shared" si="101"/>
        <v>0.7</v>
      </c>
      <c r="AH381" s="394">
        <f t="shared" si="102"/>
        <v>133317805</v>
      </c>
      <c r="AI381" s="400">
        <f t="shared" si="103"/>
        <v>2668689667</v>
      </c>
      <c r="AJ381" s="257">
        <v>100</v>
      </c>
      <c r="AK381" s="153">
        <f t="shared" si="91"/>
        <v>2668689667</v>
      </c>
      <c r="AM381" s="394" t="e">
        <f>IF(I381&gt;0,#REF!,0)</f>
        <v>#REF!</v>
      </c>
      <c r="AN381" s="394">
        <f t="shared" si="92"/>
        <v>133317805</v>
      </c>
      <c r="AP381" s="394">
        <f t="shared" si="93"/>
        <v>2535371862</v>
      </c>
    </row>
    <row r="382" spans="4:42" ht="21.75" thickBot="1" x14ac:dyDescent="0.6">
      <c r="D382" s="233" t="s">
        <v>573</v>
      </c>
      <c r="E382" s="584" t="s">
        <v>2356</v>
      </c>
      <c r="F382" s="393">
        <v>5330815919454.4912</v>
      </c>
      <c r="G382" s="595"/>
      <c r="H382" s="595"/>
      <c r="I382" s="39">
        <v>128641142276.75589</v>
      </c>
      <c r="J382" s="36">
        <v>0</v>
      </c>
      <c r="K382" s="36">
        <v>0</v>
      </c>
      <c r="L382" s="36">
        <v>0</v>
      </c>
      <c r="M382" s="36">
        <v>0</v>
      </c>
      <c r="N382" s="36">
        <v>0</v>
      </c>
      <c r="O382" s="36">
        <v>0</v>
      </c>
      <c r="P382" s="36">
        <v>0</v>
      </c>
      <c r="Q382" s="36">
        <v>0</v>
      </c>
      <c r="R382" s="36">
        <v>0</v>
      </c>
      <c r="S382" s="253">
        <v>0</v>
      </c>
      <c r="T382" s="254">
        <f t="shared" si="90"/>
        <v>128641142276.75589</v>
      </c>
      <c r="U382" s="259">
        <v>1199860252</v>
      </c>
      <c r="V382" s="254">
        <f t="shared" si="94"/>
        <v>128641142276.75589</v>
      </c>
      <c r="W382" s="34">
        <v>1</v>
      </c>
      <c r="X382" s="33">
        <v>1</v>
      </c>
      <c r="Y382" s="33">
        <v>0.94</v>
      </c>
      <c r="Z382" s="33">
        <v>0.94</v>
      </c>
      <c r="AA382" s="33">
        <f t="shared" si="95"/>
        <v>0.88</v>
      </c>
      <c r="AB382" s="33">
        <f t="shared" si="96"/>
        <v>0.85</v>
      </c>
      <c r="AC382" s="33">
        <f t="shared" si="97"/>
        <v>0.75</v>
      </c>
      <c r="AD382" s="33">
        <f t="shared" si="98"/>
        <v>0.85</v>
      </c>
      <c r="AE382" s="33">
        <f t="shared" si="99"/>
        <v>0.75</v>
      </c>
      <c r="AF382" s="33">
        <f t="shared" si="100"/>
        <v>0.85</v>
      </c>
      <c r="AG382" s="33">
        <f t="shared" si="101"/>
        <v>0.7</v>
      </c>
      <c r="AH382" s="394">
        <f t="shared" si="102"/>
        <v>128641142276.75589</v>
      </c>
      <c r="AI382" s="400">
        <f t="shared" si="103"/>
        <v>5202174777177.7354</v>
      </c>
      <c r="AJ382" s="257">
        <v>100</v>
      </c>
      <c r="AK382" s="153">
        <f t="shared" si="91"/>
        <v>5202174777177.7354</v>
      </c>
      <c r="AM382" s="394" t="e">
        <f>IF(I382&gt;0,#REF!,0)</f>
        <v>#REF!</v>
      </c>
      <c r="AN382" s="394">
        <f t="shared" si="92"/>
        <v>128641142276.75589</v>
      </c>
      <c r="AP382" s="394">
        <f t="shared" si="93"/>
        <v>5073533634900.9795</v>
      </c>
    </row>
    <row r="383" spans="4:42" ht="21.75" thickBot="1" x14ac:dyDescent="0.6">
      <c r="D383" s="233" t="s">
        <v>573</v>
      </c>
      <c r="E383" s="584" t="s">
        <v>1309</v>
      </c>
      <c r="F383" s="393">
        <v>1185420720</v>
      </c>
      <c r="G383" s="595"/>
      <c r="H383" s="595"/>
      <c r="I383" s="39">
        <v>1185420720</v>
      </c>
      <c r="J383" s="36">
        <v>0</v>
      </c>
      <c r="K383" s="36">
        <v>0</v>
      </c>
      <c r="L383" s="36">
        <v>0</v>
      </c>
      <c r="M383" s="36">
        <v>0</v>
      </c>
      <c r="N383" s="36">
        <v>0</v>
      </c>
      <c r="O383" s="36">
        <v>0</v>
      </c>
      <c r="P383" s="36">
        <v>0</v>
      </c>
      <c r="Q383" s="36">
        <v>0</v>
      </c>
      <c r="R383" s="36">
        <v>0</v>
      </c>
      <c r="S383" s="253">
        <v>0</v>
      </c>
      <c r="T383" s="254">
        <f t="shared" si="90"/>
        <v>1185420720</v>
      </c>
      <c r="U383" s="259">
        <v>2568884487697.5908</v>
      </c>
      <c r="V383" s="254">
        <f t="shared" si="94"/>
        <v>1185420720</v>
      </c>
      <c r="W383" s="34">
        <v>1</v>
      </c>
      <c r="X383" s="33">
        <v>1</v>
      </c>
      <c r="Y383" s="33">
        <v>0.94</v>
      </c>
      <c r="Z383" s="33">
        <v>0.94</v>
      </c>
      <c r="AA383" s="33">
        <f t="shared" si="95"/>
        <v>0.88</v>
      </c>
      <c r="AB383" s="33">
        <f t="shared" si="96"/>
        <v>0.85</v>
      </c>
      <c r="AC383" s="33">
        <f t="shared" si="97"/>
        <v>0.75</v>
      </c>
      <c r="AD383" s="33">
        <f t="shared" si="98"/>
        <v>0.85</v>
      </c>
      <c r="AE383" s="33">
        <f t="shared" si="99"/>
        <v>0.75</v>
      </c>
      <c r="AF383" s="33">
        <f t="shared" si="100"/>
        <v>0.85</v>
      </c>
      <c r="AG383" s="33">
        <f t="shared" si="101"/>
        <v>0.7</v>
      </c>
      <c r="AH383" s="394">
        <f t="shared" si="102"/>
        <v>1185420720</v>
      </c>
      <c r="AI383" s="400">
        <f t="shared" si="103"/>
        <v>0</v>
      </c>
      <c r="AJ383" s="257">
        <v>100</v>
      </c>
      <c r="AK383" s="153">
        <f t="shared" si="91"/>
        <v>0</v>
      </c>
      <c r="AM383" s="394" t="e">
        <f>IF(I383&gt;0,#REF!,0)</f>
        <v>#REF!</v>
      </c>
      <c r="AN383" s="394">
        <f t="shared" si="92"/>
        <v>1185420720</v>
      </c>
      <c r="AP383" s="394">
        <f t="shared" si="93"/>
        <v>0</v>
      </c>
    </row>
    <row r="384" spans="4:42" ht="21.75" thickBot="1" x14ac:dyDescent="0.6">
      <c r="D384" s="233" t="s">
        <v>573</v>
      </c>
      <c r="E384" s="584" t="s">
        <v>1309</v>
      </c>
      <c r="F384" s="393">
        <v>9667798800</v>
      </c>
      <c r="G384" s="595"/>
      <c r="H384" s="595"/>
      <c r="I384" s="39">
        <v>4774848075</v>
      </c>
      <c r="J384" s="36">
        <v>0</v>
      </c>
      <c r="K384" s="36">
        <v>0</v>
      </c>
      <c r="L384" s="36">
        <v>0</v>
      </c>
      <c r="M384" s="36">
        <v>0</v>
      </c>
      <c r="N384" s="36">
        <v>0</v>
      </c>
      <c r="O384" s="36">
        <v>0</v>
      </c>
      <c r="P384" s="36">
        <v>0</v>
      </c>
      <c r="Q384" s="36">
        <v>0</v>
      </c>
      <c r="R384" s="36">
        <v>0</v>
      </c>
      <c r="S384" s="253">
        <v>0</v>
      </c>
      <c r="T384" s="254">
        <f t="shared" si="90"/>
        <v>4774848075</v>
      </c>
      <c r="U384" s="259">
        <v>24766456077</v>
      </c>
      <c r="V384" s="254">
        <f t="shared" si="94"/>
        <v>4774848075</v>
      </c>
      <c r="W384" s="34">
        <v>1</v>
      </c>
      <c r="X384" s="33">
        <v>1</v>
      </c>
      <c r="Y384" s="33">
        <v>0.94</v>
      </c>
      <c r="Z384" s="33">
        <v>0.94</v>
      </c>
      <c r="AA384" s="33">
        <f t="shared" si="95"/>
        <v>0.88</v>
      </c>
      <c r="AB384" s="33">
        <f t="shared" si="96"/>
        <v>0.85</v>
      </c>
      <c r="AC384" s="33">
        <f t="shared" si="97"/>
        <v>0.75</v>
      </c>
      <c r="AD384" s="33">
        <f t="shared" si="98"/>
        <v>0.85</v>
      </c>
      <c r="AE384" s="33">
        <f t="shared" si="99"/>
        <v>0.75</v>
      </c>
      <c r="AF384" s="33">
        <f t="shared" si="100"/>
        <v>0.85</v>
      </c>
      <c r="AG384" s="33">
        <f t="shared" si="101"/>
        <v>0.7</v>
      </c>
      <c r="AH384" s="394">
        <f t="shared" si="102"/>
        <v>4774848075</v>
      </c>
      <c r="AI384" s="400">
        <f t="shared" si="103"/>
        <v>4892950725</v>
      </c>
      <c r="AJ384" s="257">
        <v>100</v>
      </c>
      <c r="AK384" s="153">
        <f t="shared" si="91"/>
        <v>4892950725</v>
      </c>
      <c r="AM384" s="394" t="e">
        <f>IF(I384&gt;0,#REF!,0)</f>
        <v>#REF!</v>
      </c>
      <c r="AN384" s="394">
        <f t="shared" si="92"/>
        <v>4774848075</v>
      </c>
      <c r="AP384" s="394">
        <f t="shared" si="93"/>
        <v>118102650</v>
      </c>
    </row>
    <row r="385" spans="4:42" ht="21.75" thickBot="1" x14ac:dyDescent="0.6">
      <c r="D385" s="233" t="s">
        <v>573</v>
      </c>
      <c r="E385" s="584" t="s">
        <v>1309</v>
      </c>
      <c r="F385" s="393">
        <v>41884480000</v>
      </c>
      <c r="G385" s="595"/>
      <c r="H385" s="595"/>
      <c r="I385" s="39">
        <v>2039129999.9999998</v>
      </c>
      <c r="J385" s="36">
        <v>0</v>
      </c>
      <c r="K385" s="36">
        <v>0</v>
      </c>
      <c r="L385" s="36">
        <v>0</v>
      </c>
      <c r="M385" s="36">
        <v>0</v>
      </c>
      <c r="N385" s="36">
        <v>0</v>
      </c>
      <c r="O385" s="36">
        <v>0</v>
      </c>
      <c r="P385" s="36">
        <v>0</v>
      </c>
      <c r="Q385" s="36">
        <v>0</v>
      </c>
      <c r="R385" s="36">
        <v>0</v>
      </c>
      <c r="S385" s="253">
        <v>0</v>
      </c>
      <c r="T385" s="254">
        <f t="shared" si="90"/>
        <v>2039129999.9999998</v>
      </c>
      <c r="U385" s="259">
        <v>42973632675</v>
      </c>
      <c r="V385" s="254">
        <f t="shared" si="94"/>
        <v>2039129999.9999998</v>
      </c>
      <c r="W385" s="34">
        <v>1</v>
      </c>
      <c r="X385" s="33">
        <v>1</v>
      </c>
      <c r="Y385" s="33">
        <v>0.94</v>
      </c>
      <c r="Z385" s="33">
        <v>0.94</v>
      </c>
      <c r="AA385" s="33">
        <f t="shared" si="95"/>
        <v>0.88</v>
      </c>
      <c r="AB385" s="33">
        <f t="shared" si="96"/>
        <v>0.85</v>
      </c>
      <c r="AC385" s="33">
        <f t="shared" si="97"/>
        <v>0.75</v>
      </c>
      <c r="AD385" s="33">
        <f t="shared" si="98"/>
        <v>0.85</v>
      </c>
      <c r="AE385" s="33">
        <f t="shared" si="99"/>
        <v>0.75</v>
      </c>
      <c r="AF385" s="33">
        <f t="shared" si="100"/>
        <v>0.85</v>
      </c>
      <c r="AG385" s="33">
        <f t="shared" si="101"/>
        <v>0.7</v>
      </c>
      <c r="AH385" s="394">
        <f t="shared" si="102"/>
        <v>2039129999.9999998</v>
      </c>
      <c r="AI385" s="400">
        <f t="shared" si="103"/>
        <v>39845350000</v>
      </c>
      <c r="AJ385" s="257">
        <v>100</v>
      </c>
      <c r="AK385" s="153">
        <f t="shared" si="91"/>
        <v>39845350000</v>
      </c>
      <c r="AM385" s="394" t="e">
        <f>IF(I385&gt;0,#REF!,0)</f>
        <v>#REF!</v>
      </c>
      <c r="AN385" s="394">
        <f t="shared" si="92"/>
        <v>2039129999.9999998</v>
      </c>
      <c r="AP385" s="394">
        <f t="shared" si="93"/>
        <v>37806220000</v>
      </c>
    </row>
    <row r="386" spans="4:42" ht="21.75" thickBot="1" x14ac:dyDescent="0.6">
      <c r="D386" s="233" t="s">
        <v>573</v>
      </c>
      <c r="E386" s="584" t="s">
        <v>1309</v>
      </c>
      <c r="F386" s="393">
        <v>4392474240</v>
      </c>
      <c r="G386" s="595"/>
      <c r="H386" s="595"/>
      <c r="I386" s="39">
        <v>213845940</v>
      </c>
      <c r="J386" s="36">
        <v>0</v>
      </c>
      <c r="K386" s="36">
        <v>0</v>
      </c>
      <c r="L386" s="36">
        <v>0</v>
      </c>
      <c r="M386" s="36">
        <v>0</v>
      </c>
      <c r="N386" s="36">
        <v>0</v>
      </c>
      <c r="O386" s="36">
        <v>0</v>
      </c>
      <c r="P386" s="36">
        <v>0</v>
      </c>
      <c r="Q386" s="36">
        <v>0</v>
      </c>
      <c r="R386" s="36">
        <v>0</v>
      </c>
      <c r="S386" s="253">
        <v>0</v>
      </c>
      <c r="T386" s="254">
        <f t="shared" si="90"/>
        <v>213845940</v>
      </c>
      <c r="U386" s="259">
        <v>18352170000</v>
      </c>
      <c r="V386" s="254">
        <f t="shared" si="94"/>
        <v>213845940</v>
      </c>
      <c r="W386" s="34">
        <v>1</v>
      </c>
      <c r="X386" s="33">
        <v>1</v>
      </c>
      <c r="Y386" s="33">
        <v>0.94</v>
      </c>
      <c r="Z386" s="33">
        <v>0.94</v>
      </c>
      <c r="AA386" s="33">
        <f t="shared" si="95"/>
        <v>0.88</v>
      </c>
      <c r="AB386" s="33">
        <f t="shared" si="96"/>
        <v>0.85</v>
      </c>
      <c r="AC386" s="33">
        <f t="shared" si="97"/>
        <v>0.75</v>
      </c>
      <c r="AD386" s="33">
        <f t="shared" si="98"/>
        <v>0.85</v>
      </c>
      <c r="AE386" s="33">
        <f t="shared" si="99"/>
        <v>0.75</v>
      </c>
      <c r="AF386" s="33">
        <f t="shared" si="100"/>
        <v>0.85</v>
      </c>
      <c r="AG386" s="33">
        <f t="shared" si="101"/>
        <v>0.7</v>
      </c>
      <c r="AH386" s="394">
        <f t="shared" si="102"/>
        <v>213845940</v>
      </c>
      <c r="AI386" s="400">
        <f t="shared" si="103"/>
        <v>4178628300</v>
      </c>
      <c r="AJ386" s="257">
        <v>100</v>
      </c>
      <c r="AK386" s="153">
        <f t="shared" si="91"/>
        <v>4178628300</v>
      </c>
      <c r="AM386" s="394" t="e">
        <f>IF(I386&gt;0,#REF!,0)</f>
        <v>#REF!</v>
      </c>
      <c r="AN386" s="394">
        <f t="shared" si="92"/>
        <v>213845940</v>
      </c>
      <c r="AP386" s="394">
        <f t="shared" si="93"/>
        <v>3964782360</v>
      </c>
    </row>
    <row r="387" spans="4:42" ht="21.75" thickBot="1" x14ac:dyDescent="0.6">
      <c r="D387" s="233" t="s">
        <v>573</v>
      </c>
      <c r="E387" s="584" t="s">
        <v>2357</v>
      </c>
      <c r="F387" s="393">
        <v>358112107991.19513</v>
      </c>
      <c r="G387" s="595"/>
      <c r="H387" s="595"/>
      <c r="I387" s="39">
        <v>78190558028</v>
      </c>
      <c r="J387" s="36">
        <v>0</v>
      </c>
      <c r="K387" s="36">
        <v>0</v>
      </c>
      <c r="L387" s="36">
        <v>0</v>
      </c>
      <c r="M387" s="36">
        <v>0</v>
      </c>
      <c r="N387" s="36">
        <v>0</v>
      </c>
      <c r="O387" s="36">
        <v>0</v>
      </c>
      <c r="P387" s="36">
        <v>0</v>
      </c>
      <c r="Q387" s="36">
        <v>0</v>
      </c>
      <c r="R387" s="36">
        <v>0</v>
      </c>
      <c r="S387" s="253">
        <v>0</v>
      </c>
      <c r="T387" s="254">
        <f t="shared" si="90"/>
        <v>78190558028</v>
      </c>
      <c r="U387" s="259">
        <v>1924613460</v>
      </c>
      <c r="V387" s="254">
        <f t="shared" si="94"/>
        <v>78190558028</v>
      </c>
      <c r="W387" s="34">
        <v>1</v>
      </c>
      <c r="X387" s="33">
        <v>1</v>
      </c>
      <c r="Y387" s="33">
        <v>0.94</v>
      </c>
      <c r="Z387" s="33">
        <v>0.94</v>
      </c>
      <c r="AA387" s="33">
        <f t="shared" si="95"/>
        <v>0.88</v>
      </c>
      <c r="AB387" s="33">
        <f t="shared" si="96"/>
        <v>0.85</v>
      </c>
      <c r="AC387" s="33">
        <f t="shared" si="97"/>
        <v>0.75</v>
      </c>
      <c r="AD387" s="33">
        <f t="shared" si="98"/>
        <v>0.85</v>
      </c>
      <c r="AE387" s="33">
        <f t="shared" si="99"/>
        <v>0.75</v>
      </c>
      <c r="AF387" s="33">
        <f t="shared" si="100"/>
        <v>0.85</v>
      </c>
      <c r="AG387" s="33">
        <f t="shared" si="101"/>
        <v>0.7</v>
      </c>
      <c r="AH387" s="394">
        <f t="shared" si="102"/>
        <v>78190558028</v>
      </c>
      <c r="AI387" s="400">
        <f t="shared" si="103"/>
        <v>279921549963.19513</v>
      </c>
      <c r="AJ387" s="257">
        <v>100</v>
      </c>
      <c r="AK387" s="153">
        <f t="shared" si="91"/>
        <v>279921549963.19513</v>
      </c>
      <c r="AM387" s="394" t="e">
        <f>IF(I387&gt;0,#REF!,0)</f>
        <v>#REF!</v>
      </c>
      <c r="AN387" s="394">
        <f t="shared" si="92"/>
        <v>78190558028</v>
      </c>
      <c r="AP387" s="394">
        <f t="shared" si="93"/>
        <v>201730991935.19513</v>
      </c>
    </row>
    <row r="388" spans="4:42" ht="21.75" thickBot="1" x14ac:dyDescent="0.6">
      <c r="D388" s="233" t="s">
        <v>573</v>
      </c>
      <c r="E388" s="584" t="s">
        <v>2357</v>
      </c>
      <c r="F388" s="393">
        <v>55858301831.336205</v>
      </c>
      <c r="G388" s="595"/>
      <c r="H388" s="595"/>
      <c r="I388" s="39">
        <v>55858301831.336197</v>
      </c>
      <c r="J388" s="36">
        <v>0</v>
      </c>
      <c r="K388" s="36">
        <v>0</v>
      </c>
      <c r="L388" s="36">
        <v>0</v>
      </c>
      <c r="M388" s="36">
        <v>0</v>
      </c>
      <c r="N388" s="36">
        <v>0</v>
      </c>
      <c r="O388" s="36">
        <v>0</v>
      </c>
      <c r="P388" s="36">
        <v>0</v>
      </c>
      <c r="Q388" s="36">
        <v>0</v>
      </c>
      <c r="R388" s="36">
        <v>0</v>
      </c>
      <c r="S388" s="253">
        <v>0</v>
      </c>
      <c r="T388" s="254">
        <f t="shared" si="90"/>
        <v>55858301831.336197</v>
      </c>
      <c r="U388" s="259">
        <v>703715022258</v>
      </c>
      <c r="V388" s="254">
        <f t="shared" si="94"/>
        <v>55858301831.336197</v>
      </c>
      <c r="W388" s="34">
        <v>1</v>
      </c>
      <c r="X388" s="33">
        <v>1</v>
      </c>
      <c r="Y388" s="33">
        <v>0.94</v>
      </c>
      <c r="Z388" s="33">
        <v>0.94</v>
      </c>
      <c r="AA388" s="33">
        <f t="shared" si="95"/>
        <v>0.88</v>
      </c>
      <c r="AB388" s="33">
        <f t="shared" si="96"/>
        <v>0.85</v>
      </c>
      <c r="AC388" s="33">
        <f t="shared" si="97"/>
        <v>0.75</v>
      </c>
      <c r="AD388" s="33">
        <f t="shared" si="98"/>
        <v>0.85</v>
      </c>
      <c r="AE388" s="33">
        <f t="shared" si="99"/>
        <v>0.75</v>
      </c>
      <c r="AF388" s="33">
        <f t="shared" si="100"/>
        <v>0.85</v>
      </c>
      <c r="AG388" s="33">
        <f t="shared" si="101"/>
        <v>0.7</v>
      </c>
      <c r="AH388" s="394">
        <f t="shared" si="102"/>
        <v>55858301831.336197</v>
      </c>
      <c r="AI388" s="400">
        <f t="shared" si="103"/>
        <v>0</v>
      </c>
      <c r="AJ388" s="257">
        <v>100</v>
      </c>
      <c r="AK388" s="153">
        <f t="shared" si="91"/>
        <v>0</v>
      </c>
      <c r="AM388" s="394" t="e">
        <f>IF(I388&gt;0,#REF!,0)</f>
        <v>#REF!</v>
      </c>
      <c r="AN388" s="394">
        <f t="shared" si="92"/>
        <v>55858301831.336197</v>
      </c>
      <c r="AP388" s="394">
        <f t="shared" si="93"/>
        <v>0</v>
      </c>
    </row>
    <row r="389" spans="4:42" ht="21.75" thickBot="1" x14ac:dyDescent="0.6">
      <c r="D389" s="233" t="s">
        <v>573</v>
      </c>
      <c r="E389" s="584" t="s">
        <v>2358</v>
      </c>
      <c r="F389" s="393">
        <v>9381498977.7956829</v>
      </c>
      <c r="G389" s="595"/>
      <c r="H389" s="595"/>
      <c r="I389" s="39">
        <v>0</v>
      </c>
      <c r="J389" s="36">
        <v>0</v>
      </c>
      <c r="K389" s="36">
        <v>0</v>
      </c>
      <c r="L389" s="36">
        <v>0</v>
      </c>
      <c r="M389" s="36">
        <v>0</v>
      </c>
      <c r="N389" s="36">
        <v>0</v>
      </c>
      <c r="O389" s="36">
        <v>0</v>
      </c>
      <c r="P389" s="36">
        <v>0</v>
      </c>
      <c r="Q389" s="36">
        <v>0</v>
      </c>
      <c r="R389" s="36">
        <v>0</v>
      </c>
      <c r="S389" s="253">
        <v>0</v>
      </c>
      <c r="T389" s="254">
        <f t="shared" si="90"/>
        <v>0</v>
      </c>
      <c r="U389" s="259">
        <v>967274102798</v>
      </c>
      <c r="V389" s="254">
        <f t="shared" si="94"/>
        <v>9381498977.7956829</v>
      </c>
      <c r="W389" s="34">
        <v>1</v>
      </c>
      <c r="X389" s="33">
        <v>1</v>
      </c>
      <c r="Y389" s="33">
        <v>0.94</v>
      </c>
      <c r="Z389" s="33">
        <v>0.94</v>
      </c>
      <c r="AA389" s="33">
        <f t="shared" si="95"/>
        <v>0.88</v>
      </c>
      <c r="AB389" s="33">
        <f t="shared" si="96"/>
        <v>0.85</v>
      </c>
      <c r="AC389" s="33">
        <f t="shared" si="97"/>
        <v>0.75</v>
      </c>
      <c r="AD389" s="33">
        <f t="shared" si="98"/>
        <v>0.85</v>
      </c>
      <c r="AE389" s="33">
        <f t="shared" si="99"/>
        <v>0.75</v>
      </c>
      <c r="AF389" s="33">
        <f t="shared" si="100"/>
        <v>0.85</v>
      </c>
      <c r="AG389" s="33">
        <f t="shared" si="101"/>
        <v>0.7</v>
      </c>
      <c r="AH389" s="394">
        <f t="shared" si="102"/>
        <v>0</v>
      </c>
      <c r="AI389" s="400">
        <f t="shared" si="103"/>
        <v>9381498977.7956829</v>
      </c>
      <c r="AJ389" s="257">
        <v>100</v>
      </c>
      <c r="AK389" s="153">
        <f t="shared" si="91"/>
        <v>9381498977.7956829</v>
      </c>
      <c r="AM389" s="394">
        <f>IF(I389&gt;0,#REF!,0)</f>
        <v>0</v>
      </c>
      <c r="AN389" s="394">
        <f t="shared" si="92"/>
        <v>0</v>
      </c>
      <c r="AP389" s="394">
        <f t="shared" si="93"/>
        <v>0</v>
      </c>
    </row>
    <row r="390" spans="4:42" ht="21.75" thickBot="1" x14ac:dyDescent="0.6">
      <c r="D390" s="233" t="s">
        <v>573</v>
      </c>
      <c r="E390" s="578" t="s">
        <v>2359</v>
      </c>
      <c r="F390" s="402">
        <v>17326751658.695141</v>
      </c>
      <c r="G390" s="597"/>
      <c r="H390" s="597"/>
      <c r="I390" s="39">
        <v>0</v>
      </c>
      <c r="J390" s="36">
        <v>0</v>
      </c>
      <c r="K390" s="36">
        <v>0</v>
      </c>
      <c r="L390" s="36">
        <v>0</v>
      </c>
      <c r="M390" s="36">
        <v>0</v>
      </c>
      <c r="N390" s="36">
        <v>0</v>
      </c>
      <c r="O390" s="36">
        <v>0</v>
      </c>
      <c r="P390" s="36">
        <v>0</v>
      </c>
      <c r="Q390" s="36">
        <v>0</v>
      </c>
      <c r="R390" s="36">
        <v>0</v>
      </c>
      <c r="S390" s="253">
        <v>0</v>
      </c>
      <c r="T390" s="254">
        <f t="shared" si="90"/>
        <v>0</v>
      </c>
      <c r="U390" s="259">
        <v>15000000000</v>
      </c>
      <c r="V390" s="254">
        <f t="shared" si="94"/>
        <v>17326751658.695141</v>
      </c>
      <c r="W390" s="34">
        <v>1</v>
      </c>
      <c r="X390" s="33">
        <v>1</v>
      </c>
      <c r="Y390" s="33">
        <v>0.94</v>
      </c>
      <c r="Z390" s="33">
        <v>0.94</v>
      </c>
      <c r="AA390" s="33">
        <f t="shared" si="95"/>
        <v>0.88</v>
      </c>
      <c r="AB390" s="33">
        <f t="shared" si="96"/>
        <v>0.85</v>
      </c>
      <c r="AC390" s="33">
        <f t="shared" si="97"/>
        <v>0.75</v>
      </c>
      <c r="AD390" s="33">
        <f t="shared" si="98"/>
        <v>0.85</v>
      </c>
      <c r="AE390" s="33">
        <f t="shared" si="99"/>
        <v>0.75</v>
      </c>
      <c r="AF390" s="33">
        <f t="shared" si="100"/>
        <v>0.85</v>
      </c>
      <c r="AG390" s="33">
        <f t="shared" si="101"/>
        <v>0.7</v>
      </c>
      <c r="AH390" s="394">
        <f t="shared" si="102"/>
        <v>0</v>
      </c>
      <c r="AI390" s="400">
        <f t="shared" si="103"/>
        <v>17326751658.695141</v>
      </c>
      <c r="AJ390" s="257">
        <v>100</v>
      </c>
      <c r="AK390" s="153">
        <f t="shared" si="91"/>
        <v>17326751658.695141</v>
      </c>
      <c r="AM390" s="394">
        <f>IF(I390&gt;0,#REF!,0)</f>
        <v>0</v>
      </c>
      <c r="AN390" s="394">
        <f t="shared" si="92"/>
        <v>0</v>
      </c>
      <c r="AP390" s="394">
        <f t="shared" si="93"/>
        <v>0</v>
      </c>
    </row>
    <row r="391" spans="4:42" ht="21.75" thickBot="1" x14ac:dyDescent="0.6">
      <c r="D391" s="233" t="s">
        <v>573</v>
      </c>
      <c r="E391" s="578" t="s">
        <v>2359</v>
      </c>
      <c r="F391" s="393">
        <v>1058574061039.5784</v>
      </c>
      <c r="G391" s="595"/>
      <c r="H391" s="595"/>
      <c r="I391" s="39">
        <v>0</v>
      </c>
      <c r="J391" s="36">
        <v>0</v>
      </c>
      <c r="K391" s="36">
        <v>0</v>
      </c>
      <c r="L391" s="36">
        <v>0</v>
      </c>
      <c r="M391" s="36">
        <v>0</v>
      </c>
      <c r="N391" s="36">
        <v>0</v>
      </c>
      <c r="O391" s="36">
        <v>0</v>
      </c>
      <c r="P391" s="36">
        <v>0</v>
      </c>
      <c r="Q391" s="36">
        <v>0</v>
      </c>
      <c r="R391" s="36">
        <v>0</v>
      </c>
      <c r="S391" s="253">
        <v>0</v>
      </c>
      <c r="T391" s="254">
        <f t="shared" si="90"/>
        <v>0</v>
      </c>
      <c r="U391" s="259">
        <v>8500000000</v>
      </c>
      <c r="V391" s="254">
        <f t="shared" si="94"/>
        <v>1058574061039.5784</v>
      </c>
      <c r="W391" s="34">
        <v>1</v>
      </c>
      <c r="X391" s="33">
        <v>1</v>
      </c>
      <c r="Y391" s="33">
        <v>0.94</v>
      </c>
      <c r="Z391" s="33">
        <v>0.94</v>
      </c>
      <c r="AA391" s="33">
        <f t="shared" si="95"/>
        <v>0.88</v>
      </c>
      <c r="AB391" s="33">
        <f t="shared" si="96"/>
        <v>0.85</v>
      </c>
      <c r="AC391" s="33">
        <f t="shared" si="97"/>
        <v>0.75</v>
      </c>
      <c r="AD391" s="33">
        <f t="shared" si="98"/>
        <v>0.85</v>
      </c>
      <c r="AE391" s="33">
        <f t="shared" si="99"/>
        <v>0.75</v>
      </c>
      <c r="AF391" s="33">
        <f t="shared" si="100"/>
        <v>0.85</v>
      </c>
      <c r="AG391" s="33">
        <f t="shared" si="101"/>
        <v>0.7</v>
      </c>
      <c r="AH391" s="394">
        <f t="shared" si="102"/>
        <v>0</v>
      </c>
      <c r="AI391" s="400">
        <f t="shared" si="103"/>
        <v>1058574061039.5784</v>
      </c>
      <c r="AJ391" s="257">
        <v>100</v>
      </c>
      <c r="AK391" s="153">
        <f t="shared" si="91"/>
        <v>1058574061039.5785</v>
      </c>
      <c r="AM391" s="394">
        <f>IF(I391&gt;0,#REF!,0)</f>
        <v>0</v>
      </c>
      <c r="AN391" s="394">
        <f t="shared" si="92"/>
        <v>0</v>
      </c>
      <c r="AP391" s="394">
        <f t="shared" si="93"/>
        <v>0</v>
      </c>
    </row>
    <row r="392" spans="4:42" ht="21.75" thickBot="1" x14ac:dyDescent="0.6">
      <c r="D392" s="233" t="s">
        <v>573</v>
      </c>
      <c r="E392" s="578" t="s">
        <v>2360</v>
      </c>
      <c r="F392" s="393">
        <v>16394048000</v>
      </c>
      <c r="G392" s="595"/>
      <c r="H392" s="595"/>
      <c r="I392" s="39">
        <v>0</v>
      </c>
      <c r="J392" s="36">
        <v>0</v>
      </c>
      <c r="K392" s="36">
        <v>0</v>
      </c>
      <c r="L392" s="36">
        <v>0</v>
      </c>
      <c r="M392" s="36">
        <v>0</v>
      </c>
      <c r="N392" s="36">
        <v>0</v>
      </c>
      <c r="O392" s="36">
        <v>0</v>
      </c>
      <c r="P392" s="36">
        <v>0</v>
      </c>
      <c r="Q392" s="36">
        <v>0</v>
      </c>
      <c r="R392" s="36">
        <v>0</v>
      </c>
      <c r="S392" s="253">
        <v>16394048000</v>
      </c>
      <c r="T392" s="254">
        <f t="shared" si="90"/>
        <v>16394048000</v>
      </c>
      <c r="U392" s="259">
        <v>575000000000</v>
      </c>
      <c r="V392" s="254">
        <f t="shared" si="94"/>
        <v>16394048000</v>
      </c>
      <c r="W392" s="34">
        <v>1</v>
      </c>
      <c r="X392" s="33">
        <v>1</v>
      </c>
      <c r="Y392" s="33">
        <v>0.94</v>
      </c>
      <c r="Z392" s="33">
        <v>0.94</v>
      </c>
      <c r="AA392" s="33">
        <f t="shared" si="95"/>
        <v>0.88</v>
      </c>
      <c r="AB392" s="33">
        <f t="shared" si="96"/>
        <v>0.85</v>
      </c>
      <c r="AC392" s="33">
        <f t="shared" si="97"/>
        <v>0.75</v>
      </c>
      <c r="AD392" s="33">
        <f t="shared" si="98"/>
        <v>0.85</v>
      </c>
      <c r="AE392" s="33">
        <f t="shared" si="99"/>
        <v>0.75</v>
      </c>
      <c r="AF392" s="33">
        <f t="shared" si="100"/>
        <v>0.85</v>
      </c>
      <c r="AG392" s="33">
        <f t="shared" si="101"/>
        <v>0.7</v>
      </c>
      <c r="AH392" s="394">
        <f t="shared" si="102"/>
        <v>11475833600</v>
      </c>
      <c r="AI392" s="400">
        <f t="shared" si="103"/>
        <v>4918214400</v>
      </c>
      <c r="AJ392" s="257">
        <v>100</v>
      </c>
      <c r="AK392" s="153">
        <f t="shared" si="91"/>
        <v>4918214400</v>
      </c>
      <c r="AM392" s="394">
        <f>IF(I392&gt;0,#REF!,0)</f>
        <v>0</v>
      </c>
      <c r="AN392" s="394">
        <f t="shared" si="92"/>
        <v>0</v>
      </c>
      <c r="AP392" s="394">
        <f t="shared" si="93"/>
        <v>0</v>
      </c>
    </row>
    <row r="393" spans="4:42" ht="21.75" thickBot="1" x14ac:dyDescent="0.6">
      <c r="D393" s="233" t="s">
        <v>573</v>
      </c>
      <c r="E393" s="578" t="s">
        <v>2361</v>
      </c>
      <c r="F393" s="393">
        <v>13279692800</v>
      </c>
      <c r="G393" s="595"/>
      <c r="H393" s="595"/>
      <c r="I393" s="39">
        <v>0</v>
      </c>
      <c r="J393" s="36">
        <v>0</v>
      </c>
      <c r="K393" s="36">
        <v>0</v>
      </c>
      <c r="L393" s="36">
        <v>0</v>
      </c>
      <c r="M393" s="36">
        <v>0</v>
      </c>
      <c r="N393" s="36">
        <v>0</v>
      </c>
      <c r="O393" s="36">
        <v>0</v>
      </c>
      <c r="P393" s="36">
        <v>0</v>
      </c>
      <c r="Q393" s="36">
        <v>0</v>
      </c>
      <c r="R393" s="36">
        <v>0</v>
      </c>
      <c r="S393" s="253">
        <v>0</v>
      </c>
      <c r="T393" s="254">
        <f t="shared" si="90"/>
        <v>0</v>
      </c>
      <c r="U393" s="259">
        <v>0</v>
      </c>
      <c r="V393" s="254">
        <f t="shared" si="94"/>
        <v>13279692800</v>
      </c>
      <c r="W393" s="34">
        <v>1</v>
      </c>
      <c r="X393" s="33">
        <v>1</v>
      </c>
      <c r="Y393" s="33">
        <v>0.94</v>
      </c>
      <c r="Z393" s="33">
        <v>0.94</v>
      </c>
      <c r="AA393" s="33">
        <f t="shared" si="95"/>
        <v>0.88</v>
      </c>
      <c r="AB393" s="33">
        <f t="shared" si="96"/>
        <v>0.85</v>
      </c>
      <c r="AC393" s="33">
        <f t="shared" si="97"/>
        <v>0.75</v>
      </c>
      <c r="AD393" s="33">
        <f t="shared" si="98"/>
        <v>0.85</v>
      </c>
      <c r="AE393" s="33">
        <f t="shared" si="99"/>
        <v>0.75</v>
      </c>
      <c r="AF393" s="33">
        <f t="shared" si="100"/>
        <v>0.85</v>
      </c>
      <c r="AG393" s="33">
        <f t="shared" si="101"/>
        <v>0.7</v>
      </c>
      <c r="AH393" s="394">
        <f t="shared" si="102"/>
        <v>0</v>
      </c>
      <c r="AI393" s="400">
        <f t="shared" si="103"/>
        <v>13279692800</v>
      </c>
      <c r="AJ393" s="257">
        <v>100</v>
      </c>
      <c r="AK393" s="153">
        <f t="shared" si="91"/>
        <v>13279692800</v>
      </c>
      <c r="AM393" s="394">
        <f>IF(I393&gt;0,#REF!,0)</f>
        <v>0</v>
      </c>
      <c r="AN393" s="394">
        <f t="shared" si="92"/>
        <v>0</v>
      </c>
      <c r="AP393" s="394">
        <f t="shared" si="93"/>
        <v>0</v>
      </c>
    </row>
    <row r="394" spans="4:42" ht="21.75" thickBot="1" x14ac:dyDescent="0.6">
      <c r="D394" s="233" t="s">
        <v>573</v>
      </c>
      <c r="E394" s="578" t="s">
        <v>2362</v>
      </c>
      <c r="F394" s="393">
        <v>1391886005176.3772</v>
      </c>
      <c r="G394" s="595"/>
      <c r="H394" s="595"/>
      <c r="I394" s="39">
        <v>0</v>
      </c>
      <c r="J394" s="36">
        <v>0</v>
      </c>
      <c r="K394" s="36">
        <v>0</v>
      </c>
      <c r="L394" s="36">
        <v>0</v>
      </c>
      <c r="M394" s="36">
        <v>0</v>
      </c>
      <c r="N394" s="36">
        <v>0</v>
      </c>
      <c r="O394" s="36">
        <v>0</v>
      </c>
      <c r="P394" s="36">
        <v>0</v>
      </c>
      <c r="Q394" s="36">
        <v>0</v>
      </c>
      <c r="R394" s="36">
        <v>0</v>
      </c>
      <c r="S394" s="253">
        <v>0</v>
      </c>
      <c r="T394" s="254">
        <f t="shared" si="90"/>
        <v>0</v>
      </c>
      <c r="U394" s="259">
        <v>6307680000</v>
      </c>
      <c r="V394" s="254">
        <f t="shared" si="94"/>
        <v>1391886005176.3772</v>
      </c>
      <c r="W394" s="34">
        <v>1</v>
      </c>
      <c r="X394" s="33">
        <v>1</v>
      </c>
      <c r="Y394" s="33">
        <v>0.94</v>
      </c>
      <c r="Z394" s="33">
        <v>0.94</v>
      </c>
      <c r="AA394" s="33">
        <f t="shared" si="95"/>
        <v>0.88</v>
      </c>
      <c r="AB394" s="33">
        <f t="shared" si="96"/>
        <v>0.85</v>
      </c>
      <c r="AC394" s="33">
        <f t="shared" si="97"/>
        <v>0.75</v>
      </c>
      <c r="AD394" s="33">
        <f t="shared" si="98"/>
        <v>0.85</v>
      </c>
      <c r="AE394" s="33">
        <f t="shared" si="99"/>
        <v>0.75</v>
      </c>
      <c r="AF394" s="33">
        <f t="shared" si="100"/>
        <v>0.85</v>
      </c>
      <c r="AG394" s="33">
        <f t="shared" si="101"/>
        <v>0.7</v>
      </c>
      <c r="AH394" s="394">
        <f t="shared" si="102"/>
        <v>0</v>
      </c>
      <c r="AI394" s="400">
        <f t="shared" si="103"/>
        <v>1391886005176.3772</v>
      </c>
      <c r="AJ394" s="257">
        <v>100</v>
      </c>
      <c r="AK394" s="153">
        <f t="shared" si="91"/>
        <v>1391886005176.3772</v>
      </c>
      <c r="AM394" s="394">
        <f>IF(I394&gt;0,#REF!,0)</f>
        <v>0</v>
      </c>
      <c r="AN394" s="394">
        <f t="shared" si="92"/>
        <v>0</v>
      </c>
      <c r="AP394" s="394">
        <f t="shared" si="93"/>
        <v>0</v>
      </c>
    </row>
    <row r="395" spans="4:42" ht="21.75" thickBot="1" x14ac:dyDescent="0.6">
      <c r="D395" s="233" t="s">
        <v>573</v>
      </c>
      <c r="E395" s="578" t="s">
        <v>2363</v>
      </c>
      <c r="F395" s="409">
        <v>642277945.02701843</v>
      </c>
      <c r="G395" s="604"/>
      <c r="H395" s="604"/>
      <c r="I395" s="39">
        <v>0</v>
      </c>
      <c r="J395" s="36">
        <v>0</v>
      </c>
      <c r="K395" s="36">
        <v>0</v>
      </c>
      <c r="L395" s="36">
        <v>0</v>
      </c>
      <c r="M395" s="36">
        <v>0</v>
      </c>
      <c r="N395" s="36">
        <v>0</v>
      </c>
      <c r="O395" s="36">
        <v>0</v>
      </c>
      <c r="P395" s="36">
        <v>0</v>
      </c>
      <c r="Q395" s="36">
        <v>0</v>
      </c>
      <c r="R395" s="36">
        <v>0</v>
      </c>
      <c r="S395" s="253">
        <v>0</v>
      </c>
      <c r="T395" s="254">
        <f t="shared" si="90"/>
        <v>0</v>
      </c>
      <c r="U395" s="259">
        <v>175031897329.40305</v>
      </c>
      <c r="V395" s="254">
        <f t="shared" si="94"/>
        <v>642277945.02701843</v>
      </c>
      <c r="W395" s="34">
        <v>1</v>
      </c>
      <c r="X395" s="33">
        <v>1</v>
      </c>
      <c r="Y395" s="33">
        <v>0.94</v>
      </c>
      <c r="Z395" s="33">
        <v>0.94</v>
      </c>
      <c r="AA395" s="33">
        <f t="shared" si="95"/>
        <v>0.88</v>
      </c>
      <c r="AB395" s="33">
        <f t="shared" si="96"/>
        <v>0.85</v>
      </c>
      <c r="AC395" s="33">
        <f t="shared" si="97"/>
        <v>0.75</v>
      </c>
      <c r="AD395" s="33">
        <f t="shared" si="98"/>
        <v>0.85</v>
      </c>
      <c r="AE395" s="33">
        <f t="shared" si="99"/>
        <v>0.75</v>
      </c>
      <c r="AF395" s="33">
        <f t="shared" si="100"/>
        <v>0.85</v>
      </c>
      <c r="AG395" s="33">
        <f t="shared" si="101"/>
        <v>0.7</v>
      </c>
      <c r="AH395" s="394">
        <f t="shared" si="102"/>
        <v>0</v>
      </c>
      <c r="AI395" s="400">
        <f t="shared" si="103"/>
        <v>642277945.02701843</v>
      </c>
      <c r="AJ395" s="257">
        <v>100</v>
      </c>
      <c r="AK395" s="153">
        <f t="shared" si="91"/>
        <v>642277945.02701843</v>
      </c>
      <c r="AM395" s="394">
        <f>IF(I395&gt;0,#REF!,0)</f>
        <v>0</v>
      </c>
      <c r="AN395" s="394">
        <f t="shared" si="92"/>
        <v>0</v>
      </c>
      <c r="AP395" s="394">
        <f t="shared" si="93"/>
        <v>0</v>
      </c>
    </row>
    <row r="396" spans="4:42" ht="21.75" thickBot="1" x14ac:dyDescent="0.6">
      <c r="D396" s="233" t="s">
        <v>573</v>
      </c>
      <c r="E396" s="578" t="s">
        <v>2364</v>
      </c>
      <c r="F396" s="393">
        <v>169362617.52682927</v>
      </c>
      <c r="G396" s="595"/>
      <c r="H396" s="595"/>
      <c r="I396" s="39">
        <v>0</v>
      </c>
      <c r="J396" s="36">
        <v>0</v>
      </c>
      <c r="K396" s="36">
        <v>0</v>
      </c>
      <c r="L396" s="36">
        <v>0</v>
      </c>
      <c r="M396" s="36">
        <v>0</v>
      </c>
      <c r="N396" s="36">
        <v>0</v>
      </c>
      <c r="O396" s="36">
        <v>0</v>
      </c>
      <c r="P396" s="36">
        <v>0</v>
      </c>
      <c r="Q396" s="36">
        <v>0</v>
      </c>
      <c r="R396" s="36">
        <v>0</v>
      </c>
      <c r="S396" s="253">
        <v>169362617.52682927</v>
      </c>
      <c r="T396" s="254">
        <f t="shared" ref="T396:T459" si="104">SUM(I396:S396)</f>
        <v>169362617.52682927</v>
      </c>
      <c r="U396" s="259">
        <v>15000000000.000002</v>
      </c>
      <c r="V396" s="254">
        <f t="shared" si="94"/>
        <v>169362617.52682927</v>
      </c>
      <c r="W396" s="34">
        <v>1</v>
      </c>
      <c r="X396" s="33">
        <v>1</v>
      </c>
      <c r="Y396" s="33">
        <v>0.94</v>
      </c>
      <c r="Z396" s="33">
        <v>0.94</v>
      </c>
      <c r="AA396" s="33">
        <f t="shared" si="95"/>
        <v>0.88</v>
      </c>
      <c r="AB396" s="33">
        <f t="shared" si="96"/>
        <v>0.85</v>
      </c>
      <c r="AC396" s="33">
        <f t="shared" si="97"/>
        <v>0.75</v>
      </c>
      <c r="AD396" s="33">
        <f t="shared" si="98"/>
        <v>0.85</v>
      </c>
      <c r="AE396" s="33">
        <f t="shared" si="99"/>
        <v>0.75</v>
      </c>
      <c r="AF396" s="33">
        <f t="shared" si="100"/>
        <v>0.85</v>
      </c>
      <c r="AG396" s="33">
        <f t="shared" si="101"/>
        <v>0.7</v>
      </c>
      <c r="AH396" s="394">
        <f t="shared" si="102"/>
        <v>118553832.26878048</v>
      </c>
      <c r="AI396" s="400">
        <f t="shared" si="103"/>
        <v>50808785.258048788</v>
      </c>
      <c r="AJ396" s="257">
        <v>100</v>
      </c>
      <c r="AK396" s="153">
        <f t="shared" ref="AK396:AK459" si="105">(AI396*AJ396)/100</f>
        <v>50808785.258048795</v>
      </c>
      <c r="AM396" s="394">
        <f>IF(I396&gt;0,#REF!,0)</f>
        <v>0</v>
      </c>
      <c r="AN396" s="394">
        <f t="shared" ref="AN396:AN459" si="106">I396</f>
        <v>0</v>
      </c>
      <c r="AP396" s="394">
        <f t="shared" ref="AP396:AP459" si="107">IF(AI396&gt;V396,AI396-V396,0)</f>
        <v>0</v>
      </c>
    </row>
    <row r="397" spans="4:42" ht="21.75" thickBot="1" x14ac:dyDescent="0.6">
      <c r="D397" s="233" t="s">
        <v>573</v>
      </c>
      <c r="E397" s="578" t="s">
        <v>1310</v>
      </c>
      <c r="F397" s="393">
        <v>992003680</v>
      </c>
      <c r="G397" s="595"/>
      <c r="H397" s="595"/>
      <c r="I397" s="39">
        <v>0</v>
      </c>
      <c r="J397" s="36">
        <v>0</v>
      </c>
      <c r="K397" s="36">
        <v>0</v>
      </c>
      <c r="L397" s="36">
        <v>0</v>
      </c>
      <c r="M397" s="36">
        <v>0</v>
      </c>
      <c r="N397" s="36">
        <v>0</v>
      </c>
      <c r="O397" s="36">
        <v>0</v>
      </c>
      <c r="P397" s="36">
        <v>0</v>
      </c>
      <c r="Q397" s="36">
        <v>0</v>
      </c>
      <c r="R397" s="36">
        <v>0</v>
      </c>
      <c r="S397" s="253">
        <v>0</v>
      </c>
      <c r="T397" s="254">
        <f t="shared" si="104"/>
        <v>0</v>
      </c>
      <c r="U397" s="259">
        <v>25500000000</v>
      </c>
      <c r="V397" s="254">
        <f t="shared" si="94"/>
        <v>992003680</v>
      </c>
      <c r="W397" s="34">
        <v>1</v>
      </c>
      <c r="X397" s="33">
        <v>1</v>
      </c>
      <c r="Y397" s="33">
        <v>0.94</v>
      </c>
      <c r="Z397" s="33">
        <v>0.94</v>
      </c>
      <c r="AA397" s="33">
        <f t="shared" si="95"/>
        <v>0.88</v>
      </c>
      <c r="AB397" s="33">
        <f t="shared" si="96"/>
        <v>0.85</v>
      </c>
      <c r="AC397" s="33">
        <f t="shared" si="97"/>
        <v>0.75</v>
      </c>
      <c r="AD397" s="33">
        <f t="shared" si="98"/>
        <v>0.85</v>
      </c>
      <c r="AE397" s="33">
        <f t="shared" si="99"/>
        <v>0.75</v>
      </c>
      <c r="AF397" s="33">
        <f t="shared" si="100"/>
        <v>0.85</v>
      </c>
      <c r="AG397" s="33">
        <f t="shared" si="101"/>
        <v>0.7</v>
      </c>
      <c r="AH397" s="394">
        <f t="shared" si="102"/>
        <v>0</v>
      </c>
      <c r="AI397" s="400">
        <f t="shared" si="103"/>
        <v>992003680</v>
      </c>
      <c r="AJ397" s="257">
        <v>100</v>
      </c>
      <c r="AK397" s="153">
        <f t="shared" si="105"/>
        <v>992003680</v>
      </c>
      <c r="AM397" s="394">
        <f>IF(I397&gt;0,#REF!,0)</f>
        <v>0</v>
      </c>
      <c r="AN397" s="394">
        <f t="shared" si="106"/>
        <v>0</v>
      </c>
      <c r="AP397" s="394">
        <f t="shared" si="107"/>
        <v>0</v>
      </c>
    </row>
    <row r="398" spans="4:42" ht="21.75" thickBot="1" x14ac:dyDescent="0.6">
      <c r="D398" s="233" t="s">
        <v>573</v>
      </c>
      <c r="E398" s="578" t="s">
        <v>1310</v>
      </c>
      <c r="F398" s="393">
        <v>15732689456.242163</v>
      </c>
      <c r="G398" s="595"/>
      <c r="H398" s="595"/>
      <c r="I398" s="39">
        <v>0</v>
      </c>
      <c r="J398" s="36">
        <v>0</v>
      </c>
      <c r="K398" s="36">
        <v>0</v>
      </c>
      <c r="L398" s="36">
        <v>0</v>
      </c>
      <c r="M398" s="36">
        <v>0</v>
      </c>
      <c r="N398" s="36">
        <v>0</v>
      </c>
      <c r="O398" s="36">
        <v>0</v>
      </c>
      <c r="P398" s="36">
        <v>0</v>
      </c>
      <c r="Q398" s="36">
        <v>0</v>
      </c>
      <c r="R398" s="36">
        <v>0</v>
      </c>
      <c r="S398" s="253">
        <v>0</v>
      </c>
      <c r="T398" s="254">
        <f t="shared" si="104"/>
        <v>0</v>
      </c>
      <c r="U398" s="259">
        <v>0</v>
      </c>
      <c r="V398" s="254">
        <f t="shared" si="94"/>
        <v>15732689456.242163</v>
      </c>
      <c r="W398" s="34">
        <v>1</v>
      </c>
      <c r="X398" s="33">
        <v>1</v>
      </c>
      <c r="Y398" s="33">
        <v>0.94</v>
      </c>
      <c r="Z398" s="33">
        <v>0.94</v>
      </c>
      <c r="AA398" s="33">
        <f t="shared" si="95"/>
        <v>0.88</v>
      </c>
      <c r="AB398" s="33">
        <f t="shared" si="96"/>
        <v>0.85</v>
      </c>
      <c r="AC398" s="33">
        <f t="shared" si="97"/>
        <v>0.75</v>
      </c>
      <c r="AD398" s="33">
        <f t="shared" si="98"/>
        <v>0.85</v>
      </c>
      <c r="AE398" s="33">
        <f t="shared" si="99"/>
        <v>0.75</v>
      </c>
      <c r="AF398" s="33">
        <f t="shared" si="100"/>
        <v>0.85</v>
      </c>
      <c r="AG398" s="33">
        <f t="shared" si="101"/>
        <v>0.7</v>
      </c>
      <c r="AH398" s="394">
        <f t="shared" si="102"/>
        <v>0</v>
      </c>
      <c r="AI398" s="400">
        <f t="shared" si="103"/>
        <v>15732689456.242163</v>
      </c>
      <c r="AJ398" s="257">
        <v>100</v>
      </c>
      <c r="AK398" s="153">
        <f t="shared" si="105"/>
        <v>15732689456.242163</v>
      </c>
      <c r="AM398" s="394">
        <f>IF(I398&gt;0,#REF!,0)</f>
        <v>0</v>
      </c>
      <c r="AN398" s="394">
        <f t="shared" si="106"/>
        <v>0</v>
      </c>
      <c r="AP398" s="394">
        <f t="shared" si="107"/>
        <v>0</v>
      </c>
    </row>
    <row r="399" spans="4:42" ht="21.75" thickBot="1" x14ac:dyDescent="0.6">
      <c r="D399" s="233" t="s">
        <v>573</v>
      </c>
      <c r="E399" s="578" t="s">
        <v>2365</v>
      </c>
      <c r="F399" s="393">
        <v>44325600000</v>
      </c>
      <c r="G399" s="595"/>
      <c r="H399" s="595"/>
      <c r="I399" s="39">
        <v>0</v>
      </c>
      <c r="J399" s="36">
        <v>0</v>
      </c>
      <c r="K399" s="36">
        <v>0</v>
      </c>
      <c r="L399" s="36">
        <v>0</v>
      </c>
      <c r="M399" s="36">
        <v>0</v>
      </c>
      <c r="N399" s="36">
        <v>0</v>
      </c>
      <c r="O399" s="36">
        <v>0</v>
      </c>
      <c r="P399" s="36">
        <v>0</v>
      </c>
      <c r="Q399" s="36">
        <v>0</v>
      </c>
      <c r="R399" s="36">
        <v>0</v>
      </c>
      <c r="S399" s="253">
        <v>12070000000</v>
      </c>
      <c r="T399" s="254">
        <f t="shared" si="104"/>
        <v>12070000000</v>
      </c>
      <c r="U399" s="259">
        <v>0</v>
      </c>
      <c r="V399" s="254">
        <f t="shared" si="94"/>
        <v>12070000000</v>
      </c>
      <c r="W399" s="34">
        <v>1</v>
      </c>
      <c r="X399" s="33">
        <v>1</v>
      </c>
      <c r="Y399" s="33">
        <v>0.94</v>
      </c>
      <c r="Z399" s="33">
        <v>0.94</v>
      </c>
      <c r="AA399" s="33">
        <f t="shared" si="95"/>
        <v>0.88</v>
      </c>
      <c r="AB399" s="33">
        <f t="shared" si="96"/>
        <v>0.85</v>
      </c>
      <c r="AC399" s="33">
        <f t="shared" si="97"/>
        <v>0.75</v>
      </c>
      <c r="AD399" s="33">
        <f t="shared" si="98"/>
        <v>0.85</v>
      </c>
      <c r="AE399" s="33">
        <f t="shared" si="99"/>
        <v>0.75</v>
      </c>
      <c r="AF399" s="33">
        <f t="shared" si="100"/>
        <v>0.85</v>
      </c>
      <c r="AG399" s="33">
        <f t="shared" si="101"/>
        <v>0.7</v>
      </c>
      <c r="AH399" s="394">
        <f t="shared" si="102"/>
        <v>8448999999.999999</v>
      </c>
      <c r="AI399" s="400">
        <f t="shared" si="103"/>
        <v>35876600000</v>
      </c>
      <c r="AJ399" s="257">
        <v>100</v>
      </c>
      <c r="AK399" s="153">
        <f t="shared" si="105"/>
        <v>35876600000</v>
      </c>
      <c r="AM399" s="394">
        <f>IF(I399&gt;0,#REF!,0)</f>
        <v>0</v>
      </c>
      <c r="AN399" s="394">
        <f t="shared" si="106"/>
        <v>0</v>
      </c>
      <c r="AP399" s="394">
        <f t="shared" si="107"/>
        <v>23806600000</v>
      </c>
    </row>
    <row r="400" spans="4:42" ht="21.75" thickBot="1" x14ac:dyDescent="0.6">
      <c r="D400" s="233" t="s">
        <v>573</v>
      </c>
      <c r="E400" s="585" t="s">
        <v>2366</v>
      </c>
      <c r="F400" s="393">
        <v>2567824406.4000001</v>
      </c>
      <c r="G400" s="595"/>
      <c r="H400" s="595"/>
      <c r="I400" s="39">
        <v>0</v>
      </c>
      <c r="J400" s="36">
        <v>0</v>
      </c>
      <c r="K400" s="36">
        <v>0</v>
      </c>
      <c r="L400" s="36">
        <v>0</v>
      </c>
      <c r="M400" s="36">
        <v>0</v>
      </c>
      <c r="N400" s="36">
        <v>0</v>
      </c>
      <c r="O400" s="36">
        <v>0</v>
      </c>
      <c r="P400" s="36">
        <v>0</v>
      </c>
      <c r="Q400" s="36">
        <v>0</v>
      </c>
      <c r="R400" s="36">
        <v>0</v>
      </c>
      <c r="S400" s="253">
        <v>0</v>
      </c>
      <c r="T400" s="254">
        <f t="shared" si="104"/>
        <v>0</v>
      </c>
      <c r="U400" s="259">
        <v>0</v>
      </c>
      <c r="V400" s="254">
        <f t="shared" si="94"/>
        <v>2567824406.4000001</v>
      </c>
      <c r="W400" s="34">
        <v>1</v>
      </c>
      <c r="X400" s="33">
        <v>1</v>
      </c>
      <c r="Y400" s="33">
        <v>0.94</v>
      </c>
      <c r="Z400" s="33">
        <v>0.94</v>
      </c>
      <c r="AA400" s="33">
        <f t="shared" si="95"/>
        <v>0.88</v>
      </c>
      <c r="AB400" s="33">
        <f t="shared" si="96"/>
        <v>0.85</v>
      </c>
      <c r="AC400" s="33">
        <f t="shared" si="97"/>
        <v>0.75</v>
      </c>
      <c r="AD400" s="33">
        <f t="shared" si="98"/>
        <v>0.85</v>
      </c>
      <c r="AE400" s="33">
        <f t="shared" si="99"/>
        <v>0.75</v>
      </c>
      <c r="AF400" s="33">
        <f t="shared" si="100"/>
        <v>0.85</v>
      </c>
      <c r="AG400" s="33">
        <f t="shared" si="101"/>
        <v>0.7</v>
      </c>
      <c r="AH400" s="394">
        <f t="shared" si="102"/>
        <v>0</v>
      </c>
      <c r="AI400" s="400">
        <f t="shared" si="103"/>
        <v>2567824406.4000001</v>
      </c>
      <c r="AJ400" s="257">
        <v>100</v>
      </c>
      <c r="AK400" s="153">
        <f t="shared" si="105"/>
        <v>2567824406.4000001</v>
      </c>
      <c r="AM400" s="394">
        <f>IF(I400&gt;0,#REF!,0)</f>
        <v>0</v>
      </c>
      <c r="AN400" s="394">
        <f t="shared" si="106"/>
        <v>0</v>
      </c>
      <c r="AP400" s="394">
        <f t="shared" si="107"/>
        <v>0</v>
      </c>
    </row>
    <row r="401" spans="4:42" ht="21.75" thickBot="1" x14ac:dyDescent="0.6">
      <c r="D401" s="233" t="s">
        <v>573</v>
      </c>
      <c r="E401" s="585" t="s">
        <v>2367</v>
      </c>
      <c r="F401" s="393">
        <v>14968622844</v>
      </c>
      <c r="G401" s="595"/>
      <c r="H401" s="595"/>
      <c r="I401" s="39">
        <v>1194000000</v>
      </c>
      <c r="J401" s="36">
        <v>0</v>
      </c>
      <c r="K401" s="36">
        <v>0</v>
      </c>
      <c r="L401" s="36">
        <v>0</v>
      </c>
      <c r="M401" s="36">
        <v>0</v>
      </c>
      <c r="N401" s="36">
        <v>0</v>
      </c>
      <c r="O401" s="36">
        <v>0</v>
      </c>
      <c r="P401" s="36">
        <v>0</v>
      </c>
      <c r="Q401" s="36">
        <v>0</v>
      </c>
      <c r="R401" s="36">
        <v>0</v>
      </c>
      <c r="S401" s="253">
        <v>0</v>
      </c>
      <c r="T401" s="254">
        <f t="shared" si="104"/>
        <v>1194000000</v>
      </c>
      <c r="U401" s="259">
        <v>3218765813.3663044</v>
      </c>
      <c r="V401" s="254">
        <f t="shared" si="94"/>
        <v>1194000000</v>
      </c>
      <c r="W401" s="34">
        <v>1</v>
      </c>
      <c r="X401" s="33">
        <v>1</v>
      </c>
      <c r="Y401" s="33">
        <v>0.94</v>
      </c>
      <c r="Z401" s="33">
        <v>0.94</v>
      </c>
      <c r="AA401" s="33">
        <f t="shared" si="95"/>
        <v>0.88</v>
      </c>
      <c r="AB401" s="33">
        <f t="shared" si="96"/>
        <v>0.85</v>
      </c>
      <c r="AC401" s="33">
        <f t="shared" si="97"/>
        <v>0.75</v>
      </c>
      <c r="AD401" s="33">
        <f t="shared" si="98"/>
        <v>0.85</v>
      </c>
      <c r="AE401" s="33">
        <f t="shared" si="99"/>
        <v>0.75</v>
      </c>
      <c r="AF401" s="33">
        <f t="shared" si="100"/>
        <v>0.85</v>
      </c>
      <c r="AG401" s="33">
        <f t="shared" si="101"/>
        <v>0.7</v>
      </c>
      <c r="AH401" s="394">
        <f t="shared" si="102"/>
        <v>1194000000</v>
      </c>
      <c r="AI401" s="400">
        <f t="shared" si="103"/>
        <v>13774622844</v>
      </c>
      <c r="AJ401" s="257">
        <v>100</v>
      </c>
      <c r="AK401" s="153">
        <f t="shared" si="105"/>
        <v>13774622844</v>
      </c>
      <c r="AM401" s="394" t="e">
        <f>IF(I401&gt;0,#REF!,0)</f>
        <v>#REF!</v>
      </c>
      <c r="AN401" s="394">
        <f t="shared" si="106"/>
        <v>1194000000</v>
      </c>
      <c r="AP401" s="394">
        <f t="shared" si="107"/>
        <v>12580622844</v>
      </c>
    </row>
    <row r="402" spans="4:42" ht="21.75" thickBot="1" x14ac:dyDescent="0.6">
      <c r="D402" s="233" t="s">
        <v>573</v>
      </c>
      <c r="E402" s="586" t="s">
        <v>1311</v>
      </c>
      <c r="F402" s="393">
        <v>1174716000</v>
      </c>
      <c r="G402" s="595"/>
      <c r="H402" s="595"/>
      <c r="I402" s="39">
        <v>1174716000</v>
      </c>
      <c r="J402" s="36">
        <v>0</v>
      </c>
      <c r="K402" s="36">
        <v>0</v>
      </c>
      <c r="L402" s="36">
        <v>0</v>
      </c>
      <c r="M402" s="36">
        <v>0</v>
      </c>
      <c r="N402" s="36">
        <v>0</v>
      </c>
      <c r="O402" s="36">
        <v>0</v>
      </c>
      <c r="P402" s="36">
        <v>0</v>
      </c>
      <c r="Q402" s="36">
        <v>0</v>
      </c>
      <c r="R402" s="36">
        <v>0</v>
      </c>
      <c r="S402" s="253">
        <v>0</v>
      </c>
      <c r="T402" s="254">
        <f t="shared" si="104"/>
        <v>1174716000</v>
      </c>
      <c r="U402" s="259">
        <v>0</v>
      </c>
      <c r="V402" s="254">
        <f t="shared" ref="V402:V465" si="108">IF((OR(T402&gt;F402,T402=0)),F402,T402)</f>
        <v>1174716000</v>
      </c>
      <c r="W402" s="34">
        <v>1</v>
      </c>
      <c r="X402" s="33">
        <v>1</v>
      </c>
      <c r="Y402" s="33">
        <v>0.94</v>
      </c>
      <c r="Z402" s="33">
        <v>0.94</v>
      </c>
      <c r="AA402" s="33">
        <f t="shared" ref="AA402:AA465" si="109">1-0.12</f>
        <v>0.88</v>
      </c>
      <c r="AB402" s="33">
        <f t="shared" ref="AB402:AB465" si="110">1-0.15</f>
        <v>0.85</v>
      </c>
      <c r="AC402" s="33">
        <f t="shared" ref="AC402:AC465" si="111">1-0.25</f>
        <v>0.75</v>
      </c>
      <c r="AD402" s="33">
        <f t="shared" ref="AD402:AD465" si="112">1-0.15</f>
        <v>0.85</v>
      </c>
      <c r="AE402" s="33">
        <f t="shared" ref="AE402:AE465" si="113">1-0.25</f>
        <v>0.75</v>
      </c>
      <c r="AF402" s="33">
        <f t="shared" ref="AF402:AF465" si="114">1-0.15</f>
        <v>0.85</v>
      </c>
      <c r="AG402" s="33">
        <f t="shared" ref="AG402:AG465" si="115">1-0.3</f>
        <v>0.7</v>
      </c>
      <c r="AH402" s="394">
        <f t="shared" ref="AH402:AH465" si="116">(I402*W402)+(J402*X402)+(K402*Y402)+(L402*Z402)+(M402*AA402)+(N402*AB402)+(O402*AC402)+(P402*AD402)+(Q402*AE402)+(R402*AF402)+(S402*AG402)</f>
        <v>1174716000</v>
      </c>
      <c r="AI402" s="400">
        <f t="shared" ref="AI402:AI465" si="117">IF(F402&gt;AH402,F402-AH402,0)</f>
        <v>0</v>
      </c>
      <c r="AJ402" s="257">
        <v>100</v>
      </c>
      <c r="AK402" s="153">
        <f t="shared" si="105"/>
        <v>0</v>
      </c>
      <c r="AM402" s="394" t="e">
        <f>IF(I402&gt;0,#REF!,0)</f>
        <v>#REF!</v>
      </c>
      <c r="AN402" s="394">
        <f t="shared" si="106"/>
        <v>1174716000</v>
      </c>
      <c r="AP402" s="394">
        <f t="shared" si="107"/>
        <v>0</v>
      </c>
    </row>
    <row r="403" spans="4:42" ht="21.75" thickBot="1" x14ac:dyDescent="0.6">
      <c r="D403" s="233" t="s">
        <v>573</v>
      </c>
      <c r="E403" s="586" t="s">
        <v>2368</v>
      </c>
      <c r="F403" s="393">
        <v>0</v>
      </c>
      <c r="G403" s="595"/>
      <c r="H403" s="595"/>
      <c r="I403" s="39">
        <v>0</v>
      </c>
      <c r="J403" s="36">
        <v>0</v>
      </c>
      <c r="K403" s="36">
        <v>0</v>
      </c>
      <c r="L403" s="36">
        <v>0</v>
      </c>
      <c r="M403" s="36">
        <v>0</v>
      </c>
      <c r="N403" s="36">
        <v>0</v>
      </c>
      <c r="O403" s="36">
        <v>0</v>
      </c>
      <c r="P403" s="36">
        <v>0</v>
      </c>
      <c r="Q403" s="36">
        <v>0</v>
      </c>
      <c r="R403" s="36">
        <v>0</v>
      </c>
      <c r="S403" s="253">
        <v>0</v>
      </c>
      <c r="T403" s="254">
        <f t="shared" si="104"/>
        <v>0</v>
      </c>
      <c r="U403" s="259">
        <v>24033640350</v>
      </c>
      <c r="V403" s="254">
        <f t="shared" si="108"/>
        <v>0</v>
      </c>
      <c r="W403" s="34">
        <v>1</v>
      </c>
      <c r="X403" s="33">
        <v>1</v>
      </c>
      <c r="Y403" s="33">
        <v>0.94</v>
      </c>
      <c r="Z403" s="33">
        <v>0.94</v>
      </c>
      <c r="AA403" s="33">
        <f t="shared" si="109"/>
        <v>0.88</v>
      </c>
      <c r="AB403" s="33">
        <f t="shared" si="110"/>
        <v>0.85</v>
      </c>
      <c r="AC403" s="33">
        <f t="shared" si="111"/>
        <v>0.75</v>
      </c>
      <c r="AD403" s="33">
        <f t="shared" si="112"/>
        <v>0.85</v>
      </c>
      <c r="AE403" s="33">
        <f t="shared" si="113"/>
        <v>0.75</v>
      </c>
      <c r="AF403" s="33">
        <f t="shared" si="114"/>
        <v>0.85</v>
      </c>
      <c r="AG403" s="33">
        <f t="shared" si="115"/>
        <v>0.7</v>
      </c>
      <c r="AH403" s="394">
        <f t="shared" si="116"/>
        <v>0</v>
      </c>
      <c r="AI403" s="400">
        <f t="shared" si="117"/>
        <v>0</v>
      </c>
      <c r="AJ403" s="257">
        <v>100</v>
      </c>
      <c r="AK403" s="153">
        <f t="shared" si="105"/>
        <v>0</v>
      </c>
      <c r="AM403" s="394">
        <f>IF(I403&gt;0,#REF!,0)</f>
        <v>0</v>
      </c>
      <c r="AN403" s="394">
        <f t="shared" si="106"/>
        <v>0</v>
      </c>
      <c r="AP403" s="394">
        <f t="shared" si="107"/>
        <v>0</v>
      </c>
    </row>
    <row r="404" spans="4:42" ht="21.75" thickBot="1" x14ac:dyDescent="0.6">
      <c r="D404" s="233" t="s">
        <v>573</v>
      </c>
      <c r="E404" s="585" t="s">
        <v>1312</v>
      </c>
      <c r="F404" s="393">
        <v>186182696.28918543</v>
      </c>
      <c r="G404" s="595"/>
      <c r="H404" s="595"/>
      <c r="I404" s="39">
        <v>0</v>
      </c>
      <c r="J404" s="36">
        <v>0</v>
      </c>
      <c r="K404" s="36">
        <v>0</v>
      </c>
      <c r="L404" s="36">
        <v>0</v>
      </c>
      <c r="M404" s="36">
        <v>0</v>
      </c>
      <c r="N404" s="36">
        <v>0</v>
      </c>
      <c r="O404" s="36">
        <v>0</v>
      </c>
      <c r="P404" s="36">
        <v>0</v>
      </c>
      <c r="Q404" s="36">
        <v>0</v>
      </c>
      <c r="R404" s="36">
        <v>0</v>
      </c>
      <c r="S404" s="253">
        <v>0</v>
      </c>
      <c r="T404" s="254">
        <f t="shared" si="104"/>
        <v>0</v>
      </c>
      <c r="U404" s="259">
        <v>0</v>
      </c>
      <c r="V404" s="254">
        <f t="shared" si="108"/>
        <v>186182696.28918543</v>
      </c>
      <c r="W404" s="34">
        <v>1</v>
      </c>
      <c r="X404" s="33">
        <v>1</v>
      </c>
      <c r="Y404" s="33">
        <v>0.94</v>
      </c>
      <c r="Z404" s="33">
        <v>0.94</v>
      </c>
      <c r="AA404" s="33">
        <f t="shared" si="109"/>
        <v>0.88</v>
      </c>
      <c r="AB404" s="33">
        <f t="shared" si="110"/>
        <v>0.85</v>
      </c>
      <c r="AC404" s="33">
        <f t="shared" si="111"/>
        <v>0.75</v>
      </c>
      <c r="AD404" s="33">
        <f t="shared" si="112"/>
        <v>0.85</v>
      </c>
      <c r="AE404" s="33">
        <f t="shared" si="113"/>
        <v>0.75</v>
      </c>
      <c r="AF404" s="33">
        <f t="shared" si="114"/>
        <v>0.85</v>
      </c>
      <c r="AG404" s="33">
        <f t="shared" si="115"/>
        <v>0.7</v>
      </c>
      <c r="AH404" s="394">
        <f t="shared" si="116"/>
        <v>0</v>
      </c>
      <c r="AI404" s="400">
        <f t="shared" si="117"/>
        <v>186182696.28918543</v>
      </c>
      <c r="AJ404" s="257">
        <v>100</v>
      </c>
      <c r="AK404" s="153">
        <f t="shared" si="105"/>
        <v>186182696.28918543</v>
      </c>
      <c r="AM404" s="394">
        <f>IF(I404&gt;0,#REF!,0)</f>
        <v>0</v>
      </c>
      <c r="AN404" s="394">
        <f t="shared" si="106"/>
        <v>0</v>
      </c>
      <c r="AP404" s="394">
        <f t="shared" si="107"/>
        <v>0</v>
      </c>
    </row>
    <row r="405" spans="4:42" ht="21.75" thickBot="1" x14ac:dyDescent="0.6">
      <c r="D405" s="233" t="s">
        <v>573</v>
      </c>
      <c r="E405" s="587" t="s">
        <v>2369</v>
      </c>
      <c r="F405" s="393">
        <v>136971886.4216291</v>
      </c>
      <c r="G405" s="595"/>
      <c r="H405" s="595"/>
      <c r="I405" s="39">
        <v>0</v>
      </c>
      <c r="J405" s="36">
        <v>0</v>
      </c>
      <c r="K405" s="36">
        <v>0</v>
      </c>
      <c r="L405" s="36">
        <v>0</v>
      </c>
      <c r="M405" s="36">
        <v>0</v>
      </c>
      <c r="N405" s="36">
        <v>0</v>
      </c>
      <c r="O405" s="36">
        <v>0</v>
      </c>
      <c r="P405" s="36">
        <v>0</v>
      </c>
      <c r="Q405" s="36">
        <v>0</v>
      </c>
      <c r="R405" s="36">
        <v>0</v>
      </c>
      <c r="S405" s="253">
        <v>0</v>
      </c>
      <c r="T405" s="254">
        <f t="shared" si="104"/>
        <v>0</v>
      </c>
      <c r="U405" s="259">
        <v>6505000000</v>
      </c>
      <c r="V405" s="254">
        <f t="shared" si="108"/>
        <v>136971886.4216291</v>
      </c>
      <c r="W405" s="34">
        <v>1</v>
      </c>
      <c r="X405" s="33">
        <v>1</v>
      </c>
      <c r="Y405" s="33">
        <v>0.94</v>
      </c>
      <c r="Z405" s="33">
        <v>0.94</v>
      </c>
      <c r="AA405" s="33">
        <f t="shared" si="109"/>
        <v>0.88</v>
      </c>
      <c r="AB405" s="33">
        <f t="shared" si="110"/>
        <v>0.85</v>
      </c>
      <c r="AC405" s="33">
        <f t="shared" si="111"/>
        <v>0.75</v>
      </c>
      <c r="AD405" s="33">
        <f t="shared" si="112"/>
        <v>0.85</v>
      </c>
      <c r="AE405" s="33">
        <f t="shared" si="113"/>
        <v>0.75</v>
      </c>
      <c r="AF405" s="33">
        <f t="shared" si="114"/>
        <v>0.85</v>
      </c>
      <c r="AG405" s="33">
        <f t="shared" si="115"/>
        <v>0.7</v>
      </c>
      <c r="AH405" s="394">
        <f t="shared" si="116"/>
        <v>0</v>
      </c>
      <c r="AI405" s="400">
        <f t="shared" si="117"/>
        <v>136971886.4216291</v>
      </c>
      <c r="AJ405" s="257">
        <v>100</v>
      </c>
      <c r="AK405" s="153">
        <f t="shared" si="105"/>
        <v>136971886.4216291</v>
      </c>
      <c r="AM405" s="394">
        <f>IF(I405&gt;0,#REF!,0)</f>
        <v>0</v>
      </c>
      <c r="AN405" s="394">
        <f t="shared" si="106"/>
        <v>0</v>
      </c>
      <c r="AP405" s="394">
        <f t="shared" si="107"/>
        <v>0</v>
      </c>
    </row>
    <row r="406" spans="4:42" ht="21.75" thickBot="1" x14ac:dyDescent="0.6">
      <c r="D406" s="233" t="s">
        <v>573</v>
      </c>
      <c r="E406" s="586" t="s">
        <v>2370</v>
      </c>
      <c r="F406" s="393">
        <v>54162263514.277039</v>
      </c>
      <c r="G406" s="595"/>
      <c r="H406" s="595"/>
      <c r="I406" s="39">
        <v>0</v>
      </c>
      <c r="J406" s="36">
        <v>0</v>
      </c>
      <c r="K406" s="36">
        <v>0</v>
      </c>
      <c r="L406" s="36">
        <v>0</v>
      </c>
      <c r="M406" s="36">
        <v>0</v>
      </c>
      <c r="N406" s="36">
        <v>0</v>
      </c>
      <c r="O406" s="36">
        <v>0</v>
      </c>
      <c r="P406" s="36">
        <v>0</v>
      </c>
      <c r="Q406" s="36">
        <v>0</v>
      </c>
      <c r="R406" s="36">
        <v>0</v>
      </c>
      <c r="S406" s="253">
        <v>0</v>
      </c>
      <c r="T406" s="254">
        <f t="shared" si="104"/>
        <v>0</v>
      </c>
      <c r="U406" s="259">
        <v>2810000000</v>
      </c>
      <c r="V406" s="254">
        <f t="shared" si="108"/>
        <v>54162263514.277039</v>
      </c>
      <c r="W406" s="34">
        <v>1</v>
      </c>
      <c r="X406" s="33">
        <v>1</v>
      </c>
      <c r="Y406" s="33">
        <v>0.94</v>
      </c>
      <c r="Z406" s="33">
        <v>0.94</v>
      </c>
      <c r="AA406" s="33">
        <f t="shared" si="109"/>
        <v>0.88</v>
      </c>
      <c r="AB406" s="33">
        <f t="shared" si="110"/>
        <v>0.85</v>
      </c>
      <c r="AC406" s="33">
        <f t="shared" si="111"/>
        <v>0.75</v>
      </c>
      <c r="AD406" s="33">
        <f t="shared" si="112"/>
        <v>0.85</v>
      </c>
      <c r="AE406" s="33">
        <f t="shared" si="113"/>
        <v>0.75</v>
      </c>
      <c r="AF406" s="33">
        <f t="shared" si="114"/>
        <v>0.85</v>
      </c>
      <c r="AG406" s="33">
        <f t="shared" si="115"/>
        <v>0.7</v>
      </c>
      <c r="AH406" s="394">
        <f t="shared" si="116"/>
        <v>0</v>
      </c>
      <c r="AI406" s="400">
        <f t="shared" si="117"/>
        <v>54162263514.277039</v>
      </c>
      <c r="AJ406" s="257">
        <v>100</v>
      </c>
      <c r="AK406" s="153">
        <f t="shared" si="105"/>
        <v>54162263514.277039</v>
      </c>
      <c r="AM406" s="394">
        <f>IF(I406&gt;0,#REF!,0)</f>
        <v>0</v>
      </c>
      <c r="AN406" s="394">
        <f t="shared" si="106"/>
        <v>0</v>
      </c>
      <c r="AP406" s="394">
        <f t="shared" si="107"/>
        <v>0</v>
      </c>
    </row>
    <row r="407" spans="4:42" ht="21.75" thickBot="1" x14ac:dyDescent="0.6">
      <c r="D407" s="233" t="s">
        <v>573</v>
      </c>
      <c r="E407" s="586" t="s">
        <v>2370</v>
      </c>
      <c r="F407" s="393">
        <v>174445326</v>
      </c>
      <c r="G407" s="595"/>
      <c r="H407" s="595"/>
      <c r="I407" s="39">
        <v>0</v>
      </c>
      <c r="J407" s="36">
        <v>0</v>
      </c>
      <c r="K407" s="36">
        <v>0</v>
      </c>
      <c r="L407" s="36">
        <v>0</v>
      </c>
      <c r="M407" s="36">
        <v>0</v>
      </c>
      <c r="N407" s="36">
        <v>0</v>
      </c>
      <c r="O407" s="36">
        <v>0</v>
      </c>
      <c r="P407" s="36">
        <v>0</v>
      </c>
      <c r="Q407" s="36">
        <v>0</v>
      </c>
      <c r="R407" s="36">
        <v>0</v>
      </c>
      <c r="S407" s="253">
        <v>0</v>
      </c>
      <c r="T407" s="254">
        <f t="shared" si="104"/>
        <v>0</v>
      </c>
      <c r="U407" s="259">
        <v>44700000000</v>
      </c>
      <c r="V407" s="254">
        <f t="shared" si="108"/>
        <v>174445326</v>
      </c>
      <c r="W407" s="34">
        <v>1</v>
      </c>
      <c r="X407" s="33">
        <v>1</v>
      </c>
      <c r="Y407" s="33">
        <v>0.94</v>
      </c>
      <c r="Z407" s="33">
        <v>0.94</v>
      </c>
      <c r="AA407" s="33">
        <f t="shared" si="109"/>
        <v>0.88</v>
      </c>
      <c r="AB407" s="33">
        <f t="shared" si="110"/>
        <v>0.85</v>
      </c>
      <c r="AC407" s="33">
        <f t="shared" si="111"/>
        <v>0.75</v>
      </c>
      <c r="AD407" s="33">
        <f t="shared" si="112"/>
        <v>0.85</v>
      </c>
      <c r="AE407" s="33">
        <f t="shared" si="113"/>
        <v>0.75</v>
      </c>
      <c r="AF407" s="33">
        <f t="shared" si="114"/>
        <v>0.85</v>
      </c>
      <c r="AG407" s="33">
        <f t="shared" si="115"/>
        <v>0.7</v>
      </c>
      <c r="AH407" s="394">
        <f t="shared" si="116"/>
        <v>0</v>
      </c>
      <c r="AI407" s="400">
        <f t="shared" si="117"/>
        <v>174445326</v>
      </c>
      <c r="AJ407" s="257">
        <v>100</v>
      </c>
      <c r="AK407" s="153">
        <f t="shared" si="105"/>
        <v>174445326</v>
      </c>
      <c r="AM407" s="394">
        <f>IF(I407&gt;0,#REF!,0)</f>
        <v>0</v>
      </c>
      <c r="AN407" s="394">
        <f t="shared" si="106"/>
        <v>0</v>
      </c>
      <c r="AP407" s="394">
        <f t="shared" si="107"/>
        <v>0</v>
      </c>
    </row>
    <row r="408" spans="4:42" ht="21.75" thickBot="1" x14ac:dyDescent="0.6">
      <c r="D408" s="233" t="s">
        <v>573</v>
      </c>
      <c r="E408" s="585" t="s">
        <v>2370</v>
      </c>
      <c r="F408" s="393">
        <v>606936600</v>
      </c>
      <c r="G408" s="595"/>
      <c r="H408" s="595"/>
      <c r="I408" s="39">
        <v>0</v>
      </c>
      <c r="J408" s="36">
        <v>0</v>
      </c>
      <c r="K408" s="36">
        <v>0</v>
      </c>
      <c r="L408" s="36">
        <v>0</v>
      </c>
      <c r="M408" s="36">
        <v>0</v>
      </c>
      <c r="N408" s="36">
        <v>0</v>
      </c>
      <c r="O408" s="36">
        <v>0</v>
      </c>
      <c r="P408" s="36">
        <v>0</v>
      </c>
      <c r="Q408" s="36">
        <v>0</v>
      </c>
      <c r="R408" s="36">
        <v>0</v>
      </c>
      <c r="S408" s="253">
        <v>0</v>
      </c>
      <c r="T408" s="254">
        <f t="shared" si="104"/>
        <v>0</v>
      </c>
      <c r="U408" s="259">
        <v>29700000000.000004</v>
      </c>
      <c r="V408" s="254">
        <f t="shared" si="108"/>
        <v>606936600</v>
      </c>
      <c r="W408" s="34">
        <v>1</v>
      </c>
      <c r="X408" s="33">
        <v>1</v>
      </c>
      <c r="Y408" s="33">
        <v>0.94</v>
      </c>
      <c r="Z408" s="33">
        <v>0.94</v>
      </c>
      <c r="AA408" s="33">
        <f t="shared" si="109"/>
        <v>0.88</v>
      </c>
      <c r="AB408" s="33">
        <f t="shared" si="110"/>
        <v>0.85</v>
      </c>
      <c r="AC408" s="33">
        <f t="shared" si="111"/>
        <v>0.75</v>
      </c>
      <c r="AD408" s="33">
        <f t="shared" si="112"/>
        <v>0.85</v>
      </c>
      <c r="AE408" s="33">
        <f t="shared" si="113"/>
        <v>0.75</v>
      </c>
      <c r="AF408" s="33">
        <f t="shared" si="114"/>
        <v>0.85</v>
      </c>
      <c r="AG408" s="33">
        <f t="shared" si="115"/>
        <v>0.7</v>
      </c>
      <c r="AH408" s="394">
        <f t="shared" si="116"/>
        <v>0</v>
      </c>
      <c r="AI408" s="400">
        <f t="shared" si="117"/>
        <v>606936600</v>
      </c>
      <c r="AJ408" s="257">
        <v>100</v>
      </c>
      <c r="AK408" s="153">
        <f t="shared" si="105"/>
        <v>606936600</v>
      </c>
      <c r="AM408" s="394">
        <f>IF(I408&gt;0,#REF!,0)</f>
        <v>0</v>
      </c>
      <c r="AN408" s="394">
        <f t="shared" si="106"/>
        <v>0</v>
      </c>
      <c r="AP408" s="394">
        <f t="shared" si="107"/>
        <v>0</v>
      </c>
    </row>
    <row r="409" spans="4:42" ht="21.75" thickBot="1" x14ac:dyDescent="0.6">
      <c r="D409" s="233" t="s">
        <v>573</v>
      </c>
      <c r="E409" s="585" t="s">
        <v>2370</v>
      </c>
      <c r="F409" s="393">
        <v>195786000000</v>
      </c>
      <c r="G409" s="595"/>
      <c r="H409" s="595"/>
      <c r="I409" s="39">
        <v>0</v>
      </c>
      <c r="J409" s="36">
        <v>0</v>
      </c>
      <c r="K409" s="36">
        <v>0</v>
      </c>
      <c r="L409" s="36">
        <v>0</v>
      </c>
      <c r="M409" s="36">
        <v>0</v>
      </c>
      <c r="N409" s="36">
        <v>0</v>
      </c>
      <c r="O409" s="36">
        <v>0</v>
      </c>
      <c r="P409" s="36">
        <v>0</v>
      </c>
      <c r="Q409" s="36">
        <v>0</v>
      </c>
      <c r="R409" s="36">
        <v>0</v>
      </c>
      <c r="S409" s="253">
        <v>0</v>
      </c>
      <c r="T409" s="254">
        <f t="shared" si="104"/>
        <v>0</v>
      </c>
      <c r="U409" s="259">
        <v>44250000000</v>
      </c>
      <c r="V409" s="254">
        <f t="shared" si="108"/>
        <v>195786000000</v>
      </c>
      <c r="W409" s="34">
        <v>1</v>
      </c>
      <c r="X409" s="33">
        <v>1</v>
      </c>
      <c r="Y409" s="33">
        <v>0.94</v>
      </c>
      <c r="Z409" s="33">
        <v>0.94</v>
      </c>
      <c r="AA409" s="33">
        <f t="shared" si="109"/>
        <v>0.88</v>
      </c>
      <c r="AB409" s="33">
        <f t="shared" si="110"/>
        <v>0.85</v>
      </c>
      <c r="AC409" s="33">
        <f t="shared" si="111"/>
        <v>0.75</v>
      </c>
      <c r="AD409" s="33">
        <f t="shared" si="112"/>
        <v>0.85</v>
      </c>
      <c r="AE409" s="33">
        <f t="shared" si="113"/>
        <v>0.75</v>
      </c>
      <c r="AF409" s="33">
        <f t="shared" si="114"/>
        <v>0.85</v>
      </c>
      <c r="AG409" s="33">
        <f t="shared" si="115"/>
        <v>0.7</v>
      </c>
      <c r="AH409" s="394">
        <f t="shared" si="116"/>
        <v>0</v>
      </c>
      <c r="AI409" s="400">
        <f t="shared" si="117"/>
        <v>195786000000</v>
      </c>
      <c r="AJ409" s="257">
        <v>100</v>
      </c>
      <c r="AK409" s="153">
        <f t="shared" si="105"/>
        <v>195786000000</v>
      </c>
      <c r="AM409" s="394">
        <f>IF(I409&gt;0,#REF!,0)</f>
        <v>0</v>
      </c>
      <c r="AN409" s="394">
        <f t="shared" si="106"/>
        <v>0</v>
      </c>
      <c r="AP409" s="394">
        <f t="shared" si="107"/>
        <v>0</v>
      </c>
    </row>
    <row r="410" spans="4:42" ht="21.75" thickBot="1" x14ac:dyDescent="0.6">
      <c r="D410" s="233" t="s">
        <v>573</v>
      </c>
      <c r="E410" s="585" t="s">
        <v>2370</v>
      </c>
      <c r="F410" s="393">
        <v>296494011108</v>
      </c>
      <c r="G410" s="595"/>
      <c r="H410" s="595"/>
      <c r="I410" s="39">
        <v>0</v>
      </c>
      <c r="J410" s="36">
        <v>0</v>
      </c>
      <c r="K410" s="36">
        <v>0</v>
      </c>
      <c r="L410" s="36">
        <v>0</v>
      </c>
      <c r="M410" s="36">
        <v>0</v>
      </c>
      <c r="N410" s="36">
        <v>0</v>
      </c>
      <c r="O410" s="36">
        <v>0</v>
      </c>
      <c r="P410" s="36">
        <v>0</v>
      </c>
      <c r="Q410" s="36">
        <v>0</v>
      </c>
      <c r="R410" s="36">
        <v>0</v>
      </c>
      <c r="S410" s="253">
        <v>0</v>
      </c>
      <c r="T410" s="254">
        <f t="shared" si="104"/>
        <v>0</v>
      </c>
      <c r="U410" s="259">
        <v>307350000000</v>
      </c>
      <c r="V410" s="254">
        <f t="shared" si="108"/>
        <v>296494011108</v>
      </c>
      <c r="W410" s="34">
        <v>1</v>
      </c>
      <c r="X410" s="33">
        <v>1</v>
      </c>
      <c r="Y410" s="33">
        <v>0.94</v>
      </c>
      <c r="Z410" s="33">
        <v>0.94</v>
      </c>
      <c r="AA410" s="33">
        <f t="shared" si="109"/>
        <v>0.88</v>
      </c>
      <c r="AB410" s="33">
        <f t="shared" si="110"/>
        <v>0.85</v>
      </c>
      <c r="AC410" s="33">
        <f t="shared" si="111"/>
        <v>0.75</v>
      </c>
      <c r="AD410" s="33">
        <f t="shared" si="112"/>
        <v>0.85</v>
      </c>
      <c r="AE410" s="33">
        <f t="shared" si="113"/>
        <v>0.75</v>
      </c>
      <c r="AF410" s="33">
        <f t="shared" si="114"/>
        <v>0.85</v>
      </c>
      <c r="AG410" s="33">
        <f t="shared" si="115"/>
        <v>0.7</v>
      </c>
      <c r="AH410" s="394">
        <f t="shared" si="116"/>
        <v>0</v>
      </c>
      <c r="AI410" s="400">
        <f t="shared" si="117"/>
        <v>296494011108</v>
      </c>
      <c r="AJ410" s="257">
        <v>100</v>
      </c>
      <c r="AK410" s="153">
        <f t="shared" si="105"/>
        <v>296494011108</v>
      </c>
      <c r="AM410" s="394">
        <f>IF(I410&gt;0,#REF!,0)</f>
        <v>0</v>
      </c>
      <c r="AN410" s="394">
        <f t="shared" si="106"/>
        <v>0</v>
      </c>
      <c r="AP410" s="394">
        <f t="shared" si="107"/>
        <v>0</v>
      </c>
    </row>
    <row r="411" spans="4:42" ht="21.75" thickBot="1" x14ac:dyDescent="0.6">
      <c r="D411" s="233" t="s">
        <v>573</v>
      </c>
      <c r="E411" s="578" t="s">
        <v>2371</v>
      </c>
      <c r="F411" s="393">
        <v>1514096346.4337783</v>
      </c>
      <c r="G411" s="595"/>
      <c r="H411" s="595"/>
      <c r="I411" s="39">
        <v>0</v>
      </c>
      <c r="J411" s="36">
        <v>0</v>
      </c>
      <c r="K411" s="36">
        <v>0</v>
      </c>
      <c r="L411" s="36">
        <v>0</v>
      </c>
      <c r="M411" s="36">
        <v>0</v>
      </c>
      <c r="N411" s="36">
        <v>0</v>
      </c>
      <c r="O411" s="36">
        <v>0</v>
      </c>
      <c r="P411" s="36">
        <v>0</v>
      </c>
      <c r="Q411" s="36">
        <v>0</v>
      </c>
      <c r="R411" s="36">
        <v>0</v>
      </c>
      <c r="S411" s="253">
        <v>0</v>
      </c>
      <c r="T411" s="254">
        <f t="shared" si="104"/>
        <v>0</v>
      </c>
      <c r="U411" s="259">
        <v>423000000000</v>
      </c>
      <c r="V411" s="254">
        <f t="shared" si="108"/>
        <v>1514096346.4337783</v>
      </c>
      <c r="W411" s="34">
        <v>1</v>
      </c>
      <c r="X411" s="33">
        <v>1</v>
      </c>
      <c r="Y411" s="33">
        <v>0.94</v>
      </c>
      <c r="Z411" s="33">
        <v>0.94</v>
      </c>
      <c r="AA411" s="33">
        <f t="shared" si="109"/>
        <v>0.88</v>
      </c>
      <c r="AB411" s="33">
        <f t="shared" si="110"/>
        <v>0.85</v>
      </c>
      <c r="AC411" s="33">
        <f t="shared" si="111"/>
        <v>0.75</v>
      </c>
      <c r="AD411" s="33">
        <f t="shared" si="112"/>
        <v>0.85</v>
      </c>
      <c r="AE411" s="33">
        <f t="shared" si="113"/>
        <v>0.75</v>
      </c>
      <c r="AF411" s="33">
        <f t="shared" si="114"/>
        <v>0.85</v>
      </c>
      <c r="AG411" s="33">
        <f t="shared" si="115"/>
        <v>0.7</v>
      </c>
      <c r="AH411" s="394">
        <f t="shared" si="116"/>
        <v>0</v>
      </c>
      <c r="AI411" s="400">
        <f t="shared" si="117"/>
        <v>1514096346.4337783</v>
      </c>
      <c r="AJ411" s="257">
        <v>100</v>
      </c>
      <c r="AK411" s="153">
        <f t="shared" si="105"/>
        <v>1514096346.4337783</v>
      </c>
      <c r="AM411" s="394">
        <f>IF(I411&gt;0,#REF!,0)</f>
        <v>0</v>
      </c>
      <c r="AN411" s="394">
        <f t="shared" si="106"/>
        <v>0</v>
      </c>
      <c r="AP411" s="394">
        <f t="shared" si="107"/>
        <v>0</v>
      </c>
    </row>
    <row r="412" spans="4:42" ht="21.75" thickBot="1" x14ac:dyDescent="0.6">
      <c r="D412" s="233" t="s">
        <v>573</v>
      </c>
      <c r="E412" s="578" t="s">
        <v>2371</v>
      </c>
      <c r="F412" s="393">
        <v>1618709701.5</v>
      </c>
      <c r="G412" s="595"/>
      <c r="H412" s="595"/>
      <c r="I412" s="39">
        <v>0</v>
      </c>
      <c r="J412" s="36">
        <v>0</v>
      </c>
      <c r="K412" s="36">
        <v>0</v>
      </c>
      <c r="L412" s="36">
        <v>0</v>
      </c>
      <c r="M412" s="36">
        <v>0</v>
      </c>
      <c r="N412" s="36">
        <v>0</v>
      </c>
      <c r="O412" s="36">
        <v>0</v>
      </c>
      <c r="P412" s="36">
        <v>0</v>
      </c>
      <c r="Q412" s="36">
        <v>0</v>
      </c>
      <c r="R412" s="36">
        <v>0</v>
      </c>
      <c r="S412" s="253">
        <v>0</v>
      </c>
      <c r="T412" s="254">
        <f t="shared" si="104"/>
        <v>0</v>
      </c>
      <c r="U412" s="259">
        <v>20000000000</v>
      </c>
      <c r="V412" s="254">
        <f t="shared" si="108"/>
        <v>1618709701.5</v>
      </c>
      <c r="W412" s="34">
        <v>1</v>
      </c>
      <c r="X412" s="33">
        <v>1</v>
      </c>
      <c r="Y412" s="33">
        <v>0.94</v>
      </c>
      <c r="Z412" s="33">
        <v>0.94</v>
      </c>
      <c r="AA412" s="33">
        <f t="shared" si="109"/>
        <v>0.88</v>
      </c>
      <c r="AB412" s="33">
        <f t="shared" si="110"/>
        <v>0.85</v>
      </c>
      <c r="AC412" s="33">
        <f t="shared" si="111"/>
        <v>0.75</v>
      </c>
      <c r="AD412" s="33">
        <f t="shared" si="112"/>
        <v>0.85</v>
      </c>
      <c r="AE412" s="33">
        <f t="shared" si="113"/>
        <v>0.75</v>
      </c>
      <c r="AF412" s="33">
        <f t="shared" si="114"/>
        <v>0.85</v>
      </c>
      <c r="AG412" s="33">
        <f t="shared" si="115"/>
        <v>0.7</v>
      </c>
      <c r="AH412" s="394">
        <f t="shared" si="116"/>
        <v>0</v>
      </c>
      <c r="AI412" s="400">
        <f t="shared" si="117"/>
        <v>1618709701.5</v>
      </c>
      <c r="AJ412" s="257">
        <v>100</v>
      </c>
      <c r="AK412" s="153">
        <f t="shared" si="105"/>
        <v>1618709701.5</v>
      </c>
      <c r="AM412" s="394">
        <f>IF(I412&gt;0,#REF!,0)</f>
        <v>0</v>
      </c>
      <c r="AN412" s="394">
        <f t="shared" si="106"/>
        <v>0</v>
      </c>
      <c r="AP412" s="394">
        <f t="shared" si="107"/>
        <v>0</v>
      </c>
    </row>
    <row r="413" spans="4:42" ht="21.75" thickBot="1" x14ac:dyDescent="0.6">
      <c r="D413" s="233" t="s">
        <v>573</v>
      </c>
      <c r="E413" s="578" t="s">
        <v>2371</v>
      </c>
      <c r="F413" s="393">
        <v>6225064816.5</v>
      </c>
      <c r="G413" s="595"/>
      <c r="H413" s="595"/>
      <c r="I413" s="39">
        <v>0</v>
      </c>
      <c r="J413" s="36">
        <v>0</v>
      </c>
      <c r="K413" s="36">
        <v>0</v>
      </c>
      <c r="L413" s="36">
        <v>0</v>
      </c>
      <c r="M413" s="36">
        <v>0</v>
      </c>
      <c r="N413" s="36">
        <v>0</v>
      </c>
      <c r="O413" s="36">
        <v>0</v>
      </c>
      <c r="P413" s="36">
        <v>0</v>
      </c>
      <c r="Q413" s="36">
        <v>0</v>
      </c>
      <c r="R413" s="36">
        <v>0</v>
      </c>
      <c r="S413" s="253">
        <v>0</v>
      </c>
      <c r="T413" s="254">
        <f t="shared" si="104"/>
        <v>0</v>
      </c>
      <c r="U413" s="259">
        <v>21150000000</v>
      </c>
      <c r="V413" s="254">
        <f t="shared" si="108"/>
        <v>6225064816.5</v>
      </c>
      <c r="W413" s="34">
        <v>1</v>
      </c>
      <c r="X413" s="33">
        <v>1</v>
      </c>
      <c r="Y413" s="33">
        <v>0.94</v>
      </c>
      <c r="Z413" s="33">
        <v>0.94</v>
      </c>
      <c r="AA413" s="33">
        <f t="shared" si="109"/>
        <v>0.88</v>
      </c>
      <c r="AB413" s="33">
        <f t="shared" si="110"/>
        <v>0.85</v>
      </c>
      <c r="AC413" s="33">
        <f t="shared" si="111"/>
        <v>0.75</v>
      </c>
      <c r="AD413" s="33">
        <f t="shared" si="112"/>
        <v>0.85</v>
      </c>
      <c r="AE413" s="33">
        <f t="shared" si="113"/>
        <v>0.75</v>
      </c>
      <c r="AF413" s="33">
        <f t="shared" si="114"/>
        <v>0.85</v>
      </c>
      <c r="AG413" s="33">
        <f t="shared" si="115"/>
        <v>0.7</v>
      </c>
      <c r="AH413" s="394">
        <f t="shared" si="116"/>
        <v>0</v>
      </c>
      <c r="AI413" s="400">
        <f t="shared" si="117"/>
        <v>6225064816.5</v>
      </c>
      <c r="AJ413" s="257">
        <v>100</v>
      </c>
      <c r="AK413" s="153">
        <f t="shared" si="105"/>
        <v>6225064816.5</v>
      </c>
      <c r="AM413" s="394">
        <f>IF(I413&gt;0,#REF!,0)</f>
        <v>0</v>
      </c>
      <c r="AN413" s="394">
        <f t="shared" si="106"/>
        <v>0</v>
      </c>
      <c r="AP413" s="394">
        <f t="shared" si="107"/>
        <v>0</v>
      </c>
    </row>
    <row r="414" spans="4:42" ht="21.75" thickBot="1" x14ac:dyDescent="0.6">
      <c r="D414" s="233" t="s">
        <v>573</v>
      </c>
      <c r="E414" s="586" t="s">
        <v>2372</v>
      </c>
      <c r="F414" s="393">
        <v>0</v>
      </c>
      <c r="G414" s="595"/>
      <c r="H414" s="595"/>
      <c r="I414" s="39">
        <v>0</v>
      </c>
      <c r="J414" s="36">
        <v>0</v>
      </c>
      <c r="K414" s="36">
        <v>0</v>
      </c>
      <c r="L414" s="36">
        <v>0</v>
      </c>
      <c r="M414" s="36">
        <v>0</v>
      </c>
      <c r="N414" s="36">
        <v>0</v>
      </c>
      <c r="O414" s="36">
        <v>0</v>
      </c>
      <c r="P414" s="36">
        <v>0</v>
      </c>
      <c r="Q414" s="36">
        <v>0</v>
      </c>
      <c r="R414" s="36">
        <v>0</v>
      </c>
      <c r="S414" s="253">
        <v>0</v>
      </c>
      <c r="T414" s="254">
        <f t="shared" si="104"/>
        <v>0</v>
      </c>
      <c r="U414" s="259">
        <v>47625000000.000008</v>
      </c>
      <c r="V414" s="254">
        <f t="shared" si="108"/>
        <v>0</v>
      </c>
      <c r="W414" s="34">
        <v>1</v>
      </c>
      <c r="X414" s="33">
        <v>1</v>
      </c>
      <c r="Y414" s="33">
        <v>0.94</v>
      </c>
      <c r="Z414" s="33">
        <v>0.94</v>
      </c>
      <c r="AA414" s="33">
        <f t="shared" si="109"/>
        <v>0.88</v>
      </c>
      <c r="AB414" s="33">
        <f t="shared" si="110"/>
        <v>0.85</v>
      </c>
      <c r="AC414" s="33">
        <f t="shared" si="111"/>
        <v>0.75</v>
      </c>
      <c r="AD414" s="33">
        <f t="shared" si="112"/>
        <v>0.85</v>
      </c>
      <c r="AE414" s="33">
        <f t="shared" si="113"/>
        <v>0.75</v>
      </c>
      <c r="AF414" s="33">
        <f t="shared" si="114"/>
        <v>0.85</v>
      </c>
      <c r="AG414" s="33">
        <f t="shared" si="115"/>
        <v>0.7</v>
      </c>
      <c r="AH414" s="394">
        <f t="shared" si="116"/>
        <v>0</v>
      </c>
      <c r="AI414" s="400">
        <f t="shared" si="117"/>
        <v>0</v>
      </c>
      <c r="AJ414" s="257">
        <v>100</v>
      </c>
      <c r="AK414" s="153">
        <f t="shared" si="105"/>
        <v>0</v>
      </c>
      <c r="AM414" s="394">
        <f>IF(I414&gt;0,#REF!,0)</f>
        <v>0</v>
      </c>
      <c r="AN414" s="394">
        <f t="shared" si="106"/>
        <v>0</v>
      </c>
      <c r="AP414" s="394">
        <f t="shared" si="107"/>
        <v>0</v>
      </c>
    </row>
    <row r="415" spans="4:42" ht="21.75" thickBot="1" x14ac:dyDescent="0.6">
      <c r="D415" s="233" t="s">
        <v>573</v>
      </c>
      <c r="E415" s="586" t="s">
        <v>2372</v>
      </c>
      <c r="F415" s="393">
        <v>0</v>
      </c>
      <c r="G415" s="595"/>
      <c r="H415" s="595"/>
      <c r="I415" s="39">
        <v>0</v>
      </c>
      <c r="J415" s="36">
        <v>0</v>
      </c>
      <c r="K415" s="36">
        <v>0</v>
      </c>
      <c r="L415" s="36">
        <v>0</v>
      </c>
      <c r="M415" s="36">
        <v>0</v>
      </c>
      <c r="N415" s="36">
        <v>0</v>
      </c>
      <c r="O415" s="36">
        <v>0</v>
      </c>
      <c r="P415" s="36">
        <v>0</v>
      </c>
      <c r="Q415" s="36">
        <v>0</v>
      </c>
      <c r="R415" s="36">
        <v>0</v>
      </c>
      <c r="S415" s="253">
        <v>0</v>
      </c>
      <c r="T415" s="254">
        <f t="shared" si="104"/>
        <v>0</v>
      </c>
      <c r="U415" s="259">
        <v>0</v>
      </c>
      <c r="V415" s="254">
        <f t="shared" si="108"/>
        <v>0</v>
      </c>
      <c r="W415" s="34">
        <v>1</v>
      </c>
      <c r="X415" s="33">
        <v>1</v>
      </c>
      <c r="Y415" s="33">
        <v>0.94</v>
      </c>
      <c r="Z415" s="33">
        <v>0.94</v>
      </c>
      <c r="AA415" s="33">
        <f t="shared" si="109"/>
        <v>0.88</v>
      </c>
      <c r="AB415" s="33">
        <f t="shared" si="110"/>
        <v>0.85</v>
      </c>
      <c r="AC415" s="33">
        <f t="shared" si="111"/>
        <v>0.75</v>
      </c>
      <c r="AD415" s="33">
        <f t="shared" si="112"/>
        <v>0.85</v>
      </c>
      <c r="AE415" s="33">
        <f t="shared" si="113"/>
        <v>0.75</v>
      </c>
      <c r="AF415" s="33">
        <f t="shared" si="114"/>
        <v>0.85</v>
      </c>
      <c r="AG415" s="33">
        <f t="shared" si="115"/>
        <v>0.7</v>
      </c>
      <c r="AH415" s="394">
        <f t="shared" si="116"/>
        <v>0</v>
      </c>
      <c r="AI415" s="400">
        <f t="shared" si="117"/>
        <v>0</v>
      </c>
      <c r="AJ415" s="257">
        <v>100</v>
      </c>
      <c r="AK415" s="153">
        <f t="shared" si="105"/>
        <v>0</v>
      </c>
      <c r="AM415" s="394">
        <f>IF(I415&gt;0,#REF!,0)</f>
        <v>0</v>
      </c>
      <c r="AN415" s="394">
        <f t="shared" si="106"/>
        <v>0</v>
      </c>
      <c r="AP415" s="394">
        <f t="shared" si="107"/>
        <v>0</v>
      </c>
    </row>
    <row r="416" spans="4:42" ht="21.75" thickBot="1" x14ac:dyDescent="0.6">
      <c r="D416" s="233" t="s">
        <v>573</v>
      </c>
      <c r="E416" s="585" t="s">
        <v>2373</v>
      </c>
      <c r="F416" s="393">
        <v>0</v>
      </c>
      <c r="G416" s="595"/>
      <c r="H416" s="595"/>
      <c r="I416" s="39">
        <v>0</v>
      </c>
      <c r="J416" s="36">
        <v>0</v>
      </c>
      <c r="K416" s="36">
        <v>0</v>
      </c>
      <c r="L416" s="36">
        <v>0</v>
      </c>
      <c r="M416" s="36">
        <v>0</v>
      </c>
      <c r="N416" s="36">
        <v>0</v>
      </c>
      <c r="O416" s="36">
        <v>0</v>
      </c>
      <c r="P416" s="36">
        <v>0</v>
      </c>
      <c r="Q416" s="36">
        <v>0</v>
      </c>
      <c r="R416" s="36">
        <v>0</v>
      </c>
      <c r="S416" s="253">
        <v>0</v>
      </c>
      <c r="T416" s="254">
        <f t="shared" si="104"/>
        <v>0</v>
      </c>
      <c r="U416" s="259">
        <v>0</v>
      </c>
      <c r="V416" s="254">
        <f t="shared" si="108"/>
        <v>0</v>
      </c>
      <c r="W416" s="34">
        <v>1</v>
      </c>
      <c r="X416" s="33">
        <v>1</v>
      </c>
      <c r="Y416" s="33">
        <v>0.94</v>
      </c>
      <c r="Z416" s="33">
        <v>0.94</v>
      </c>
      <c r="AA416" s="33">
        <f t="shared" si="109"/>
        <v>0.88</v>
      </c>
      <c r="AB416" s="33">
        <f t="shared" si="110"/>
        <v>0.85</v>
      </c>
      <c r="AC416" s="33">
        <f t="shared" si="111"/>
        <v>0.75</v>
      </c>
      <c r="AD416" s="33">
        <f t="shared" si="112"/>
        <v>0.85</v>
      </c>
      <c r="AE416" s="33">
        <f t="shared" si="113"/>
        <v>0.75</v>
      </c>
      <c r="AF416" s="33">
        <f t="shared" si="114"/>
        <v>0.85</v>
      </c>
      <c r="AG416" s="33">
        <f t="shared" si="115"/>
        <v>0.7</v>
      </c>
      <c r="AH416" s="394">
        <f t="shared" si="116"/>
        <v>0</v>
      </c>
      <c r="AI416" s="400">
        <f t="shared" si="117"/>
        <v>0</v>
      </c>
      <c r="AJ416" s="257">
        <v>100</v>
      </c>
      <c r="AK416" s="153">
        <f t="shared" si="105"/>
        <v>0</v>
      </c>
      <c r="AM416" s="394">
        <f>IF(I416&gt;0,#REF!,0)</f>
        <v>0</v>
      </c>
      <c r="AN416" s="394">
        <f t="shared" si="106"/>
        <v>0</v>
      </c>
      <c r="AP416" s="394">
        <f t="shared" si="107"/>
        <v>0</v>
      </c>
    </row>
    <row r="417" spans="4:42" ht="21.75" thickBot="1" x14ac:dyDescent="0.6">
      <c r="D417" s="233" t="s">
        <v>573</v>
      </c>
      <c r="E417" s="585" t="s">
        <v>2373</v>
      </c>
      <c r="F417" s="393">
        <v>53645364000</v>
      </c>
      <c r="G417" s="595"/>
      <c r="H417" s="595"/>
      <c r="I417" s="39">
        <v>0</v>
      </c>
      <c r="J417" s="36">
        <v>0</v>
      </c>
      <c r="K417" s="36">
        <v>0</v>
      </c>
      <c r="L417" s="36">
        <v>0</v>
      </c>
      <c r="M417" s="36">
        <v>0</v>
      </c>
      <c r="N417" s="36">
        <v>0</v>
      </c>
      <c r="O417" s="36">
        <v>0</v>
      </c>
      <c r="P417" s="36">
        <v>0</v>
      </c>
      <c r="Q417" s="36">
        <v>0</v>
      </c>
      <c r="R417" s="36">
        <v>0</v>
      </c>
      <c r="S417" s="253">
        <v>0</v>
      </c>
      <c r="T417" s="254">
        <f t="shared" si="104"/>
        <v>0</v>
      </c>
      <c r="U417" s="259">
        <v>0</v>
      </c>
      <c r="V417" s="254">
        <f t="shared" si="108"/>
        <v>53645364000</v>
      </c>
      <c r="W417" s="34">
        <v>1</v>
      </c>
      <c r="X417" s="33">
        <v>1</v>
      </c>
      <c r="Y417" s="33">
        <v>0.94</v>
      </c>
      <c r="Z417" s="33">
        <v>0.94</v>
      </c>
      <c r="AA417" s="33">
        <f t="shared" si="109"/>
        <v>0.88</v>
      </c>
      <c r="AB417" s="33">
        <f t="shared" si="110"/>
        <v>0.85</v>
      </c>
      <c r="AC417" s="33">
        <f t="shared" si="111"/>
        <v>0.75</v>
      </c>
      <c r="AD417" s="33">
        <f t="shared" si="112"/>
        <v>0.85</v>
      </c>
      <c r="AE417" s="33">
        <f t="shared" si="113"/>
        <v>0.75</v>
      </c>
      <c r="AF417" s="33">
        <f t="shared" si="114"/>
        <v>0.85</v>
      </c>
      <c r="AG417" s="33">
        <f t="shared" si="115"/>
        <v>0.7</v>
      </c>
      <c r="AH417" s="394">
        <f t="shared" si="116"/>
        <v>0</v>
      </c>
      <c r="AI417" s="400">
        <f t="shared" si="117"/>
        <v>53645364000</v>
      </c>
      <c r="AJ417" s="257">
        <v>100</v>
      </c>
      <c r="AK417" s="153">
        <f t="shared" si="105"/>
        <v>53645364000</v>
      </c>
      <c r="AM417" s="394">
        <f>IF(I417&gt;0,#REF!,0)</f>
        <v>0</v>
      </c>
      <c r="AN417" s="394">
        <f t="shared" si="106"/>
        <v>0</v>
      </c>
      <c r="AP417" s="394">
        <f t="shared" si="107"/>
        <v>0</v>
      </c>
    </row>
    <row r="418" spans="4:42" ht="21.75" thickBot="1" x14ac:dyDescent="0.6">
      <c r="D418" s="233" t="s">
        <v>573</v>
      </c>
      <c r="E418" s="585" t="s">
        <v>2373</v>
      </c>
      <c r="F418" s="393">
        <v>34399668018.045944</v>
      </c>
      <c r="G418" s="595"/>
      <c r="H418" s="595"/>
      <c r="I418" s="39">
        <v>0</v>
      </c>
      <c r="J418" s="36">
        <v>0</v>
      </c>
      <c r="K418" s="36">
        <v>0</v>
      </c>
      <c r="L418" s="36">
        <v>0</v>
      </c>
      <c r="M418" s="36">
        <v>0</v>
      </c>
      <c r="N418" s="36">
        <v>0</v>
      </c>
      <c r="O418" s="36">
        <v>0</v>
      </c>
      <c r="P418" s="36">
        <v>0</v>
      </c>
      <c r="Q418" s="36">
        <v>0</v>
      </c>
      <c r="R418" s="36">
        <v>0</v>
      </c>
      <c r="S418" s="253">
        <v>0</v>
      </c>
      <c r="T418" s="254">
        <f t="shared" si="104"/>
        <v>0</v>
      </c>
      <c r="U418" s="259">
        <v>29378345759.999996</v>
      </c>
      <c r="V418" s="254">
        <f t="shared" si="108"/>
        <v>34399668018.045944</v>
      </c>
      <c r="W418" s="34">
        <v>1</v>
      </c>
      <c r="X418" s="33">
        <v>1</v>
      </c>
      <c r="Y418" s="33">
        <v>0.94</v>
      </c>
      <c r="Z418" s="33">
        <v>0.94</v>
      </c>
      <c r="AA418" s="33">
        <f t="shared" si="109"/>
        <v>0.88</v>
      </c>
      <c r="AB418" s="33">
        <f t="shared" si="110"/>
        <v>0.85</v>
      </c>
      <c r="AC418" s="33">
        <f t="shared" si="111"/>
        <v>0.75</v>
      </c>
      <c r="AD418" s="33">
        <f t="shared" si="112"/>
        <v>0.85</v>
      </c>
      <c r="AE418" s="33">
        <f t="shared" si="113"/>
        <v>0.75</v>
      </c>
      <c r="AF418" s="33">
        <f t="shared" si="114"/>
        <v>0.85</v>
      </c>
      <c r="AG418" s="33">
        <f t="shared" si="115"/>
        <v>0.7</v>
      </c>
      <c r="AH418" s="394">
        <f t="shared" si="116"/>
        <v>0</v>
      </c>
      <c r="AI418" s="400">
        <f t="shared" si="117"/>
        <v>34399668018.045944</v>
      </c>
      <c r="AJ418" s="257">
        <v>100</v>
      </c>
      <c r="AK418" s="153">
        <f t="shared" si="105"/>
        <v>34399668018.045944</v>
      </c>
      <c r="AM418" s="394">
        <f>IF(I418&gt;0,#REF!,0)</f>
        <v>0</v>
      </c>
      <c r="AN418" s="394">
        <f t="shared" si="106"/>
        <v>0</v>
      </c>
      <c r="AP418" s="394">
        <f t="shared" si="107"/>
        <v>0</v>
      </c>
    </row>
    <row r="419" spans="4:42" ht="21.75" thickBot="1" x14ac:dyDescent="0.6">
      <c r="D419" s="233" t="s">
        <v>573</v>
      </c>
      <c r="E419" s="578" t="s">
        <v>2374</v>
      </c>
      <c r="F419" s="393">
        <v>115632000</v>
      </c>
      <c r="G419" s="595"/>
      <c r="H419" s="595"/>
      <c r="I419" s="39">
        <v>0</v>
      </c>
      <c r="J419" s="36">
        <v>0</v>
      </c>
      <c r="K419" s="36">
        <v>0</v>
      </c>
      <c r="L419" s="36">
        <v>0</v>
      </c>
      <c r="M419" s="36">
        <v>0</v>
      </c>
      <c r="N419" s="36">
        <v>0</v>
      </c>
      <c r="O419" s="36">
        <v>0</v>
      </c>
      <c r="P419" s="36">
        <v>0</v>
      </c>
      <c r="Q419" s="36">
        <v>0</v>
      </c>
      <c r="R419" s="36">
        <v>0</v>
      </c>
      <c r="S419" s="253">
        <v>115632000</v>
      </c>
      <c r="T419" s="254">
        <f t="shared" si="104"/>
        <v>115632000</v>
      </c>
      <c r="U419" s="259">
        <v>29520000000</v>
      </c>
      <c r="V419" s="254">
        <f t="shared" si="108"/>
        <v>115632000</v>
      </c>
      <c r="W419" s="34">
        <v>1</v>
      </c>
      <c r="X419" s="33">
        <v>1</v>
      </c>
      <c r="Y419" s="33">
        <v>0.94</v>
      </c>
      <c r="Z419" s="33">
        <v>0.94</v>
      </c>
      <c r="AA419" s="33">
        <f t="shared" si="109"/>
        <v>0.88</v>
      </c>
      <c r="AB419" s="33">
        <f t="shared" si="110"/>
        <v>0.85</v>
      </c>
      <c r="AC419" s="33">
        <f t="shared" si="111"/>
        <v>0.75</v>
      </c>
      <c r="AD419" s="33">
        <f t="shared" si="112"/>
        <v>0.85</v>
      </c>
      <c r="AE419" s="33">
        <f t="shared" si="113"/>
        <v>0.75</v>
      </c>
      <c r="AF419" s="33">
        <f t="shared" si="114"/>
        <v>0.85</v>
      </c>
      <c r="AG419" s="33">
        <f t="shared" si="115"/>
        <v>0.7</v>
      </c>
      <c r="AH419" s="394">
        <f t="shared" si="116"/>
        <v>80942400</v>
      </c>
      <c r="AI419" s="400">
        <f t="shared" si="117"/>
        <v>34689600</v>
      </c>
      <c r="AJ419" s="257">
        <v>100</v>
      </c>
      <c r="AK419" s="153">
        <f t="shared" si="105"/>
        <v>34689600</v>
      </c>
      <c r="AM419" s="394">
        <f>IF(I419&gt;0,#REF!,0)</f>
        <v>0</v>
      </c>
      <c r="AN419" s="394">
        <f t="shared" si="106"/>
        <v>0</v>
      </c>
      <c r="AP419" s="394">
        <f t="shared" si="107"/>
        <v>0</v>
      </c>
    </row>
    <row r="420" spans="4:42" ht="21.75" thickBot="1" x14ac:dyDescent="0.6">
      <c r="D420" s="233" t="s">
        <v>573</v>
      </c>
      <c r="E420" s="578" t="s">
        <v>1332</v>
      </c>
      <c r="F420" s="393">
        <v>13759077493.160267</v>
      </c>
      <c r="G420" s="595"/>
      <c r="H420" s="595"/>
      <c r="I420" s="39">
        <v>0</v>
      </c>
      <c r="J420" s="36">
        <v>0</v>
      </c>
      <c r="K420" s="36">
        <v>0</v>
      </c>
      <c r="L420" s="36">
        <v>0</v>
      </c>
      <c r="M420" s="36">
        <v>0</v>
      </c>
      <c r="N420" s="36">
        <v>0</v>
      </c>
      <c r="O420" s="36">
        <v>0</v>
      </c>
      <c r="P420" s="36">
        <v>0</v>
      </c>
      <c r="Q420" s="36">
        <v>0</v>
      </c>
      <c r="R420" s="36">
        <v>0</v>
      </c>
      <c r="S420" s="253">
        <v>13759077493.160265</v>
      </c>
      <c r="T420" s="254">
        <f t="shared" si="104"/>
        <v>13759077493.160265</v>
      </c>
      <c r="U420" s="259">
        <v>16850000000</v>
      </c>
      <c r="V420" s="254">
        <f t="shared" si="108"/>
        <v>13759077493.160265</v>
      </c>
      <c r="W420" s="34">
        <v>1</v>
      </c>
      <c r="X420" s="33">
        <v>1</v>
      </c>
      <c r="Y420" s="33">
        <v>0.94</v>
      </c>
      <c r="Z420" s="33">
        <v>0.94</v>
      </c>
      <c r="AA420" s="33">
        <f t="shared" si="109"/>
        <v>0.88</v>
      </c>
      <c r="AB420" s="33">
        <f t="shared" si="110"/>
        <v>0.85</v>
      </c>
      <c r="AC420" s="33">
        <f t="shared" si="111"/>
        <v>0.75</v>
      </c>
      <c r="AD420" s="33">
        <f t="shared" si="112"/>
        <v>0.85</v>
      </c>
      <c r="AE420" s="33">
        <f t="shared" si="113"/>
        <v>0.75</v>
      </c>
      <c r="AF420" s="33">
        <f t="shared" si="114"/>
        <v>0.85</v>
      </c>
      <c r="AG420" s="33">
        <f t="shared" si="115"/>
        <v>0.7</v>
      </c>
      <c r="AH420" s="394">
        <f t="shared" si="116"/>
        <v>9631354245.2121849</v>
      </c>
      <c r="AI420" s="400">
        <f t="shared" si="117"/>
        <v>4127723247.948082</v>
      </c>
      <c r="AJ420" s="257">
        <v>100</v>
      </c>
      <c r="AK420" s="153">
        <f t="shared" si="105"/>
        <v>4127723247.9480824</v>
      </c>
      <c r="AM420" s="394">
        <f>IF(I420&gt;0,#REF!,0)</f>
        <v>0</v>
      </c>
      <c r="AN420" s="394">
        <f t="shared" si="106"/>
        <v>0</v>
      </c>
      <c r="AP420" s="394">
        <f t="shared" si="107"/>
        <v>0</v>
      </c>
    </row>
    <row r="421" spans="4:42" ht="21.75" thickBot="1" x14ac:dyDescent="0.6">
      <c r="D421" s="233" t="s">
        <v>573</v>
      </c>
      <c r="E421" s="578" t="s">
        <v>1333</v>
      </c>
      <c r="F421" s="393">
        <v>1050098675990.7229</v>
      </c>
      <c r="G421" s="595"/>
      <c r="H421" s="595"/>
      <c r="I421" s="39">
        <v>0</v>
      </c>
      <c r="J421" s="36">
        <v>0</v>
      </c>
      <c r="K421" s="36">
        <v>0</v>
      </c>
      <c r="L421" s="36">
        <v>0</v>
      </c>
      <c r="M421" s="36">
        <v>0</v>
      </c>
      <c r="N421" s="36">
        <v>0</v>
      </c>
      <c r="O421" s="36">
        <v>0</v>
      </c>
      <c r="P421" s="36">
        <v>0</v>
      </c>
      <c r="Q421" s="36">
        <v>0</v>
      </c>
      <c r="R421" s="36">
        <v>0</v>
      </c>
      <c r="S421" s="253">
        <v>0</v>
      </c>
      <c r="T421" s="254">
        <f t="shared" si="104"/>
        <v>0</v>
      </c>
      <c r="U421" s="259">
        <v>0</v>
      </c>
      <c r="V421" s="254">
        <f t="shared" si="108"/>
        <v>1050098675990.7229</v>
      </c>
      <c r="W421" s="34">
        <v>1</v>
      </c>
      <c r="X421" s="33">
        <v>1</v>
      </c>
      <c r="Y421" s="33">
        <v>0.94</v>
      </c>
      <c r="Z421" s="33">
        <v>0.94</v>
      </c>
      <c r="AA421" s="33">
        <f t="shared" si="109"/>
        <v>0.88</v>
      </c>
      <c r="AB421" s="33">
        <f t="shared" si="110"/>
        <v>0.85</v>
      </c>
      <c r="AC421" s="33">
        <f t="shared" si="111"/>
        <v>0.75</v>
      </c>
      <c r="AD421" s="33">
        <f t="shared" si="112"/>
        <v>0.85</v>
      </c>
      <c r="AE421" s="33">
        <f t="shared" si="113"/>
        <v>0.75</v>
      </c>
      <c r="AF421" s="33">
        <f t="shared" si="114"/>
        <v>0.85</v>
      </c>
      <c r="AG421" s="33">
        <f t="shared" si="115"/>
        <v>0.7</v>
      </c>
      <c r="AH421" s="394">
        <f t="shared" si="116"/>
        <v>0</v>
      </c>
      <c r="AI421" s="400">
        <f t="shared" si="117"/>
        <v>1050098675990.7229</v>
      </c>
      <c r="AJ421" s="257">
        <v>100</v>
      </c>
      <c r="AK421" s="153">
        <f t="shared" si="105"/>
        <v>1050098675990.723</v>
      </c>
      <c r="AM421" s="394">
        <f>IF(I421&gt;0,#REF!,0)</f>
        <v>0</v>
      </c>
      <c r="AN421" s="394">
        <f t="shared" si="106"/>
        <v>0</v>
      </c>
      <c r="AP421" s="394">
        <f t="shared" si="107"/>
        <v>0</v>
      </c>
    </row>
    <row r="422" spans="4:42" ht="21.75" thickBot="1" x14ac:dyDescent="0.6">
      <c r="D422" s="233" t="s">
        <v>573</v>
      </c>
      <c r="E422" s="578" t="s">
        <v>2375</v>
      </c>
      <c r="F422" s="393">
        <v>6199160000</v>
      </c>
      <c r="G422" s="595"/>
      <c r="H422" s="595"/>
      <c r="I422" s="39">
        <v>0</v>
      </c>
      <c r="J422" s="36">
        <v>0</v>
      </c>
      <c r="K422" s="36">
        <v>0</v>
      </c>
      <c r="L422" s="36">
        <v>0</v>
      </c>
      <c r="M422" s="36">
        <v>0</v>
      </c>
      <c r="N422" s="36">
        <v>0</v>
      </c>
      <c r="O422" s="36">
        <v>0</v>
      </c>
      <c r="P422" s="36">
        <v>0</v>
      </c>
      <c r="Q422" s="36">
        <v>0</v>
      </c>
      <c r="R422" s="36">
        <v>0</v>
      </c>
      <c r="S422" s="253">
        <v>6199159999.999999</v>
      </c>
      <c r="T422" s="254">
        <f t="shared" si="104"/>
        <v>6199159999.999999</v>
      </c>
      <c r="U422" s="259">
        <v>0</v>
      </c>
      <c r="V422" s="254">
        <f t="shared" si="108"/>
        <v>6199159999.999999</v>
      </c>
      <c r="W422" s="34">
        <v>1</v>
      </c>
      <c r="X422" s="33">
        <v>1</v>
      </c>
      <c r="Y422" s="33">
        <v>0.94</v>
      </c>
      <c r="Z422" s="33">
        <v>0.94</v>
      </c>
      <c r="AA422" s="33">
        <f t="shared" si="109"/>
        <v>0.88</v>
      </c>
      <c r="AB422" s="33">
        <f t="shared" si="110"/>
        <v>0.85</v>
      </c>
      <c r="AC422" s="33">
        <f t="shared" si="111"/>
        <v>0.75</v>
      </c>
      <c r="AD422" s="33">
        <f t="shared" si="112"/>
        <v>0.85</v>
      </c>
      <c r="AE422" s="33">
        <f t="shared" si="113"/>
        <v>0.75</v>
      </c>
      <c r="AF422" s="33">
        <f t="shared" si="114"/>
        <v>0.85</v>
      </c>
      <c r="AG422" s="33">
        <f t="shared" si="115"/>
        <v>0.7</v>
      </c>
      <c r="AH422" s="394">
        <f t="shared" si="116"/>
        <v>4339411999.999999</v>
      </c>
      <c r="AI422" s="400">
        <f t="shared" si="117"/>
        <v>1859748000.000001</v>
      </c>
      <c r="AJ422" s="257">
        <v>100</v>
      </c>
      <c r="AK422" s="153">
        <f t="shared" si="105"/>
        <v>1859748000.000001</v>
      </c>
      <c r="AM422" s="394">
        <f>IF(I422&gt;0,#REF!,0)</f>
        <v>0</v>
      </c>
      <c r="AN422" s="394">
        <f t="shared" si="106"/>
        <v>0</v>
      </c>
      <c r="AP422" s="394">
        <f t="shared" si="107"/>
        <v>0</v>
      </c>
    </row>
    <row r="423" spans="4:42" ht="21.75" thickBot="1" x14ac:dyDescent="0.6">
      <c r="D423" s="233" t="s">
        <v>573</v>
      </c>
      <c r="E423" s="578" t="s">
        <v>1437</v>
      </c>
      <c r="F423" s="393">
        <v>41115060000</v>
      </c>
      <c r="G423" s="595"/>
      <c r="H423" s="595"/>
      <c r="I423" s="39">
        <v>0</v>
      </c>
      <c r="J423" s="36">
        <v>0</v>
      </c>
      <c r="K423" s="36">
        <v>0</v>
      </c>
      <c r="L423" s="36">
        <v>0</v>
      </c>
      <c r="M423" s="36">
        <v>0</v>
      </c>
      <c r="N423" s="36">
        <v>0</v>
      </c>
      <c r="O423" s="36">
        <v>0</v>
      </c>
      <c r="P423" s="36">
        <v>0</v>
      </c>
      <c r="Q423" s="36">
        <v>0</v>
      </c>
      <c r="R423" s="36">
        <v>0</v>
      </c>
      <c r="S423" s="253">
        <v>0</v>
      </c>
      <c r="T423" s="254">
        <f t="shared" si="104"/>
        <v>0</v>
      </c>
      <c r="U423" s="259">
        <v>0</v>
      </c>
      <c r="V423" s="254">
        <f t="shared" si="108"/>
        <v>41115060000</v>
      </c>
      <c r="W423" s="34">
        <v>1</v>
      </c>
      <c r="X423" s="33">
        <v>1</v>
      </c>
      <c r="Y423" s="33">
        <v>0.94</v>
      </c>
      <c r="Z423" s="33">
        <v>0.94</v>
      </c>
      <c r="AA423" s="33">
        <f t="shared" si="109"/>
        <v>0.88</v>
      </c>
      <c r="AB423" s="33">
        <f t="shared" si="110"/>
        <v>0.85</v>
      </c>
      <c r="AC423" s="33">
        <f t="shared" si="111"/>
        <v>0.75</v>
      </c>
      <c r="AD423" s="33">
        <f t="shared" si="112"/>
        <v>0.85</v>
      </c>
      <c r="AE423" s="33">
        <f t="shared" si="113"/>
        <v>0.75</v>
      </c>
      <c r="AF423" s="33">
        <f t="shared" si="114"/>
        <v>0.85</v>
      </c>
      <c r="AG423" s="33">
        <f t="shared" si="115"/>
        <v>0.7</v>
      </c>
      <c r="AH423" s="394">
        <f t="shared" si="116"/>
        <v>0</v>
      </c>
      <c r="AI423" s="400">
        <f t="shared" si="117"/>
        <v>41115060000</v>
      </c>
      <c r="AJ423" s="257">
        <v>100</v>
      </c>
      <c r="AK423" s="153">
        <f t="shared" si="105"/>
        <v>41115060000</v>
      </c>
      <c r="AM423" s="394">
        <f>IF(I423&gt;0,#REF!,0)</f>
        <v>0</v>
      </c>
      <c r="AN423" s="394">
        <f t="shared" si="106"/>
        <v>0</v>
      </c>
      <c r="AP423" s="394">
        <f t="shared" si="107"/>
        <v>0</v>
      </c>
    </row>
    <row r="424" spans="4:42" ht="21.75" thickBot="1" x14ac:dyDescent="0.6">
      <c r="D424" s="233" t="s">
        <v>573</v>
      </c>
      <c r="E424" s="578" t="s">
        <v>1437</v>
      </c>
      <c r="F424" s="393">
        <v>36979080750</v>
      </c>
      <c r="G424" s="595"/>
      <c r="H424" s="595"/>
      <c r="I424" s="39">
        <v>0</v>
      </c>
      <c r="J424" s="36">
        <v>0</v>
      </c>
      <c r="K424" s="36">
        <v>0</v>
      </c>
      <c r="L424" s="36">
        <v>0</v>
      </c>
      <c r="M424" s="36">
        <v>0</v>
      </c>
      <c r="N424" s="36">
        <v>0</v>
      </c>
      <c r="O424" s="36">
        <v>0</v>
      </c>
      <c r="P424" s="36">
        <v>0</v>
      </c>
      <c r="Q424" s="36">
        <v>0</v>
      </c>
      <c r="R424" s="36">
        <v>0</v>
      </c>
      <c r="S424" s="253">
        <v>0</v>
      </c>
      <c r="T424" s="254">
        <f t="shared" si="104"/>
        <v>0</v>
      </c>
      <c r="U424" s="259">
        <v>25900000000</v>
      </c>
      <c r="V424" s="254">
        <f t="shared" si="108"/>
        <v>36979080750</v>
      </c>
      <c r="W424" s="34">
        <v>1</v>
      </c>
      <c r="X424" s="33">
        <v>1</v>
      </c>
      <c r="Y424" s="33">
        <v>0.94</v>
      </c>
      <c r="Z424" s="33">
        <v>0.94</v>
      </c>
      <c r="AA424" s="33">
        <f t="shared" si="109"/>
        <v>0.88</v>
      </c>
      <c r="AB424" s="33">
        <f t="shared" si="110"/>
        <v>0.85</v>
      </c>
      <c r="AC424" s="33">
        <f t="shared" si="111"/>
        <v>0.75</v>
      </c>
      <c r="AD424" s="33">
        <f t="shared" si="112"/>
        <v>0.85</v>
      </c>
      <c r="AE424" s="33">
        <f t="shared" si="113"/>
        <v>0.75</v>
      </c>
      <c r="AF424" s="33">
        <f t="shared" si="114"/>
        <v>0.85</v>
      </c>
      <c r="AG424" s="33">
        <f t="shared" si="115"/>
        <v>0.7</v>
      </c>
      <c r="AH424" s="394">
        <f t="shared" si="116"/>
        <v>0</v>
      </c>
      <c r="AI424" s="400">
        <f t="shared" si="117"/>
        <v>36979080750</v>
      </c>
      <c r="AJ424" s="257">
        <v>100</v>
      </c>
      <c r="AK424" s="153">
        <f t="shared" si="105"/>
        <v>36979080750</v>
      </c>
      <c r="AM424" s="394">
        <f>IF(I424&gt;0,#REF!,0)</f>
        <v>0</v>
      </c>
      <c r="AN424" s="394">
        <f t="shared" si="106"/>
        <v>0</v>
      </c>
      <c r="AP424" s="394">
        <f t="shared" si="107"/>
        <v>0</v>
      </c>
    </row>
    <row r="425" spans="4:42" ht="21.75" thickBot="1" x14ac:dyDescent="0.6">
      <c r="D425" s="233" t="s">
        <v>573</v>
      </c>
      <c r="E425" s="578" t="s">
        <v>1437</v>
      </c>
      <c r="F425" s="393">
        <v>557990100000</v>
      </c>
      <c r="G425" s="595"/>
      <c r="H425" s="595"/>
      <c r="I425" s="39">
        <v>0</v>
      </c>
      <c r="J425" s="36">
        <v>0</v>
      </c>
      <c r="K425" s="36">
        <v>0</v>
      </c>
      <c r="L425" s="36">
        <v>0</v>
      </c>
      <c r="M425" s="36">
        <v>0</v>
      </c>
      <c r="N425" s="36">
        <v>0</v>
      </c>
      <c r="O425" s="36">
        <v>0</v>
      </c>
      <c r="P425" s="36">
        <v>0</v>
      </c>
      <c r="Q425" s="36">
        <v>0</v>
      </c>
      <c r="R425" s="36">
        <v>0</v>
      </c>
      <c r="S425" s="253">
        <v>0</v>
      </c>
      <c r="T425" s="254">
        <f t="shared" si="104"/>
        <v>0</v>
      </c>
      <c r="U425" s="259">
        <v>22800000000</v>
      </c>
      <c r="V425" s="254">
        <f t="shared" si="108"/>
        <v>557990100000</v>
      </c>
      <c r="W425" s="34">
        <v>1</v>
      </c>
      <c r="X425" s="33">
        <v>1</v>
      </c>
      <c r="Y425" s="33">
        <v>0.94</v>
      </c>
      <c r="Z425" s="33">
        <v>0.94</v>
      </c>
      <c r="AA425" s="33">
        <f t="shared" si="109"/>
        <v>0.88</v>
      </c>
      <c r="AB425" s="33">
        <f t="shared" si="110"/>
        <v>0.85</v>
      </c>
      <c r="AC425" s="33">
        <f t="shared" si="111"/>
        <v>0.75</v>
      </c>
      <c r="AD425" s="33">
        <f t="shared" si="112"/>
        <v>0.85</v>
      </c>
      <c r="AE425" s="33">
        <f t="shared" si="113"/>
        <v>0.75</v>
      </c>
      <c r="AF425" s="33">
        <f t="shared" si="114"/>
        <v>0.85</v>
      </c>
      <c r="AG425" s="33">
        <f t="shared" si="115"/>
        <v>0.7</v>
      </c>
      <c r="AH425" s="394">
        <f t="shared" si="116"/>
        <v>0</v>
      </c>
      <c r="AI425" s="400">
        <f t="shared" si="117"/>
        <v>557990100000</v>
      </c>
      <c r="AJ425" s="257">
        <v>100</v>
      </c>
      <c r="AK425" s="153">
        <f t="shared" si="105"/>
        <v>557990100000</v>
      </c>
      <c r="AM425" s="394">
        <f>IF(I425&gt;0,#REF!,0)</f>
        <v>0</v>
      </c>
      <c r="AN425" s="394">
        <f t="shared" si="106"/>
        <v>0</v>
      </c>
      <c r="AP425" s="394">
        <f t="shared" si="107"/>
        <v>0</v>
      </c>
    </row>
    <row r="426" spans="4:42" ht="21.75" thickBot="1" x14ac:dyDescent="0.6">
      <c r="D426" s="233" t="s">
        <v>573</v>
      </c>
      <c r="E426" s="578" t="s">
        <v>2376</v>
      </c>
      <c r="F426" s="393">
        <v>0</v>
      </c>
      <c r="G426" s="595"/>
      <c r="H426" s="595"/>
      <c r="I426" s="39">
        <v>0</v>
      </c>
      <c r="J426" s="36">
        <v>0</v>
      </c>
      <c r="K426" s="36">
        <v>0</v>
      </c>
      <c r="L426" s="36">
        <v>0</v>
      </c>
      <c r="M426" s="36">
        <v>0</v>
      </c>
      <c r="N426" s="36">
        <v>0</v>
      </c>
      <c r="O426" s="36">
        <v>0</v>
      </c>
      <c r="P426" s="36">
        <v>0</v>
      </c>
      <c r="Q426" s="36">
        <v>0</v>
      </c>
      <c r="R426" s="36">
        <v>0</v>
      </c>
      <c r="S426" s="253">
        <v>0</v>
      </c>
      <c r="T426" s="254">
        <f t="shared" si="104"/>
        <v>0</v>
      </c>
      <c r="U426" s="259">
        <v>228000000000</v>
      </c>
      <c r="V426" s="254">
        <f t="shared" si="108"/>
        <v>0</v>
      </c>
      <c r="W426" s="34">
        <v>1</v>
      </c>
      <c r="X426" s="33">
        <v>1</v>
      </c>
      <c r="Y426" s="33">
        <v>0.94</v>
      </c>
      <c r="Z426" s="33">
        <v>0.94</v>
      </c>
      <c r="AA426" s="33">
        <f t="shared" si="109"/>
        <v>0.88</v>
      </c>
      <c r="AB426" s="33">
        <f t="shared" si="110"/>
        <v>0.85</v>
      </c>
      <c r="AC426" s="33">
        <f t="shared" si="111"/>
        <v>0.75</v>
      </c>
      <c r="AD426" s="33">
        <f t="shared" si="112"/>
        <v>0.85</v>
      </c>
      <c r="AE426" s="33">
        <f t="shared" si="113"/>
        <v>0.75</v>
      </c>
      <c r="AF426" s="33">
        <f t="shared" si="114"/>
        <v>0.85</v>
      </c>
      <c r="AG426" s="33">
        <f t="shared" si="115"/>
        <v>0.7</v>
      </c>
      <c r="AH426" s="394">
        <f t="shared" si="116"/>
        <v>0</v>
      </c>
      <c r="AI426" s="400">
        <f t="shared" si="117"/>
        <v>0</v>
      </c>
      <c r="AJ426" s="257">
        <v>100</v>
      </c>
      <c r="AK426" s="153">
        <f t="shared" si="105"/>
        <v>0</v>
      </c>
      <c r="AM426" s="394">
        <f>IF(I426&gt;0,#REF!,0)</f>
        <v>0</v>
      </c>
      <c r="AN426" s="394">
        <f t="shared" si="106"/>
        <v>0</v>
      </c>
      <c r="AP426" s="394">
        <f t="shared" si="107"/>
        <v>0</v>
      </c>
    </row>
    <row r="427" spans="4:42" ht="21.75" thickBot="1" x14ac:dyDescent="0.6">
      <c r="D427" s="233" t="s">
        <v>573</v>
      </c>
      <c r="E427" s="578" t="s">
        <v>2376</v>
      </c>
      <c r="F427" s="393">
        <v>123428449743.74216</v>
      </c>
      <c r="G427" s="595"/>
      <c r="H427" s="595"/>
      <c r="I427" s="39">
        <v>0</v>
      </c>
      <c r="J427" s="36">
        <v>0</v>
      </c>
      <c r="K427" s="36">
        <v>0</v>
      </c>
      <c r="L427" s="36">
        <v>0</v>
      </c>
      <c r="M427" s="36">
        <v>0</v>
      </c>
      <c r="N427" s="36">
        <v>0</v>
      </c>
      <c r="O427" s="36">
        <v>0</v>
      </c>
      <c r="P427" s="36">
        <v>0</v>
      </c>
      <c r="Q427" s="36">
        <v>0</v>
      </c>
      <c r="R427" s="36">
        <v>0</v>
      </c>
      <c r="S427" s="253">
        <v>0</v>
      </c>
      <c r="T427" s="254">
        <f t="shared" si="104"/>
        <v>0</v>
      </c>
      <c r="U427" s="259">
        <v>0</v>
      </c>
      <c r="V427" s="254">
        <f t="shared" si="108"/>
        <v>123428449743.74216</v>
      </c>
      <c r="W427" s="34">
        <v>1</v>
      </c>
      <c r="X427" s="33">
        <v>1</v>
      </c>
      <c r="Y427" s="33">
        <v>0.94</v>
      </c>
      <c r="Z427" s="33">
        <v>0.94</v>
      </c>
      <c r="AA427" s="33">
        <f t="shared" si="109"/>
        <v>0.88</v>
      </c>
      <c r="AB427" s="33">
        <f t="shared" si="110"/>
        <v>0.85</v>
      </c>
      <c r="AC427" s="33">
        <f t="shared" si="111"/>
        <v>0.75</v>
      </c>
      <c r="AD427" s="33">
        <f t="shared" si="112"/>
        <v>0.85</v>
      </c>
      <c r="AE427" s="33">
        <f t="shared" si="113"/>
        <v>0.75</v>
      </c>
      <c r="AF427" s="33">
        <f t="shared" si="114"/>
        <v>0.85</v>
      </c>
      <c r="AG427" s="33">
        <f t="shared" si="115"/>
        <v>0.7</v>
      </c>
      <c r="AH427" s="394">
        <f t="shared" si="116"/>
        <v>0</v>
      </c>
      <c r="AI427" s="400">
        <f t="shared" si="117"/>
        <v>123428449743.74216</v>
      </c>
      <c r="AJ427" s="257">
        <v>100</v>
      </c>
      <c r="AK427" s="153">
        <f t="shared" si="105"/>
        <v>123428449743.74214</v>
      </c>
      <c r="AM427" s="394">
        <f>IF(I427&gt;0,#REF!,0)</f>
        <v>0</v>
      </c>
      <c r="AN427" s="394">
        <f t="shared" si="106"/>
        <v>0</v>
      </c>
      <c r="AP427" s="394">
        <f t="shared" si="107"/>
        <v>0</v>
      </c>
    </row>
    <row r="428" spans="4:42" ht="21.75" thickBot="1" x14ac:dyDescent="0.6">
      <c r="D428" s="233" t="s">
        <v>573</v>
      </c>
      <c r="E428" s="578" t="s">
        <v>2376</v>
      </c>
      <c r="F428" s="393">
        <v>0</v>
      </c>
      <c r="G428" s="595"/>
      <c r="H428" s="595"/>
      <c r="I428" s="39">
        <v>0</v>
      </c>
      <c r="J428" s="36">
        <v>0</v>
      </c>
      <c r="K428" s="36">
        <v>0</v>
      </c>
      <c r="L428" s="36">
        <v>0</v>
      </c>
      <c r="M428" s="36">
        <v>0</v>
      </c>
      <c r="N428" s="36">
        <v>0</v>
      </c>
      <c r="O428" s="36">
        <v>0</v>
      </c>
      <c r="P428" s="36">
        <v>0</v>
      </c>
      <c r="Q428" s="36">
        <v>0</v>
      </c>
      <c r="R428" s="36">
        <v>0</v>
      </c>
      <c r="S428" s="253">
        <v>0</v>
      </c>
      <c r="T428" s="254">
        <f t="shared" si="104"/>
        <v>0</v>
      </c>
      <c r="U428" s="259">
        <v>6000000000</v>
      </c>
      <c r="V428" s="254">
        <f t="shared" si="108"/>
        <v>0</v>
      </c>
      <c r="W428" s="34">
        <v>1</v>
      </c>
      <c r="X428" s="33">
        <v>1</v>
      </c>
      <c r="Y428" s="33">
        <v>0.94</v>
      </c>
      <c r="Z428" s="33">
        <v>0.94</v>
      </c>
      <c r="AA428" s="33">
        <f t="shared" si="109"/>
        <v>0.88</v>
      </c>
      <c r="AB428" s="33">
        <f t="shared" si="110"/>
        <v>0.85</v>
      </c>
      <c r="AC428" s="33">
        <f t="shared" si="111"/>
        <v>0.75</v>
      </c>
      <c r="AD428" s="33">
        <f t="shared" si="112"/>
        <v>0.85</v>
      </c>
      <c r="AE428" s="33">
        <f t="shared" si="113"/>
        <v>0.75</v>
      </c>
      <c r="AF428" s="33">
        <f t="shared" si="114"/>
        <v>0.85</v>
      </c>
      <c r="AG428" s="33">
        <f t="shared" si="115"/>
        <v>0.7</v>
      </c>
      <c r="AH428" s="394">
        <f t="shared" si="116"/>
        <v>0</v>
      </c>
      <c r="AI428" s="400">
        <f t="shared" si="117"/>
        <v>0</v>
      </c>
      <c r="AJ428" s="257">
        <v>100</v>
      </c>
      <c r="AK428" s="153">
        <f t="shared" si="105"/>
        <v>0</v>
      </c>
      <c r="AM428" s="394">
        <f>IF(I428&gt;0,#REF!,0)</f>
        <v>0</v>
      </c>
      <c r="AN428" s="394">
        <f t="shared" si="106"/>
        <v>0</v>
      </c>
      <c r="AP428" s="394">
        <f t="shared" si="107"/>
        <v>0</v>
      </c>
    </row>
    <row r="429" spans="4:42" ht="21.75" thickBot="1" x14ac:dyDescent="0.6">
      <c r="D429" s="233" t="s">
        <v>573</v>
      </c>
      <c r="E429" s="578" t="s">
        <v>2377</v>
      </c>
      <c r="F429" s="393">
        <v>143217459000</v>
      </c>
      <c r="G429" s="595"/>
      <c r="H429" s="595"/>
      <c r="I429" s="39">
        <v>0</v>
      </c>
      <c r="J429" s="36">
        <v>0</v>
      </c>
      <c r="K429" s="36">
        <v>0</v>
      </c>
      <c r="L429" s="36">
        <v>0</v>
      </c>
      <c r="M429" s="36">
        <v>0</v>
      </c>
      <c r="N429" s="36">
        <v>0</v>
      </c>
      <c r="O429" s="36">
        <v>0</v>
      </c>
      <c r="P429" s="36">
        <v>0</v>
      </c>
      <c r="Q429" s="36">
        <v>0</v>
      </c>
      <c r="R429" s="36">
        <v>0</v>
      </c>
      <c r="S429" s="253">
        <v>0</v>
      </c>
      <c r="T429" s="254">
        <f t="shared" si="104"/>
        <v>0</v>
      </c>
      <c r="U429" s="259">
        <v>0</v>
      </c>
      <c r="V429" s="254">
        <f t="shared" si="108"/>
        <v>143217459000</v>
      </c>
      <c r="W429" s="34">
        <v>1</v>
      </c>
      <c r="X429" s="33">
        <v>1</v>
      </c>
      <c r="Y429" s="33">
        <v>0.94</v>
      </c>
      <c r="Z429" s="33">
        <v>0.94</v>
      </c>
      <c r="AA429" s="33">
        <f t="shared" si="109"/>
        <v>0.88</v>
      </c>
      <c r="AB429" s="33">
        <f t="shared" si="110"/>
        <v>0.85</v>
      </c>
      <c r="AC429" s="33">
        <f t="shared" si="111"/>
        <v>0.75</v>
      </c>
      <c r="AD429" s="33">
        <f t="shared" si="112"/>
        <v>0.85</v>
      </c>
      <c r="AE429" s="33">
        <f t="shared" si="113"/>
        <v>0.75</v>
      </c>
      <c r="AF429" s="33">
        <f t="shared" si="114"/>
        <v>0.85</v>
      </c>
      <c r="AG429" s="33">
        <f t="shared" si="115"/>
        <v>0.7</v>
      </c>
      <c r="AH429" s="394">
        <f t="shared" si="116"/>
        <v>0</v>
      </c>
      <c r="AI429" s="400">
        <f t="shared" si="117"/>
        <v>143217459000</v>
      </c>
      <c r="AJ429" s="257">
        <v>100</v>
      </c>
      <c r="AK429" s="153">
        <f t="shared" si="105"/>
        <v>143217459000</v>
      </c>
      <c r="AM429" s="394">
        <f>IF(I429&gt;0,#REF!,0)</f>
        <v>0</v>
      </c>
      <c r="AN429" s="394">
        <f t="shared" si="106"/>
        <v>0</v>
      </c>
      <c r="AP429" s="394">
        <f t="shared" si="107"/>
        <v>0</v>
      </c>
    </row>
    <row r="430" spans="4:42" ht="21.75" thickBot="1" x14ac:dyDescent="0.6">
      <c r="D430" s="233" t="s">
        <v>573</v>
      </c>
      <c r="E430" s="578" t="s">
        <v>2378</v>
      </c>
      <c r="F430" s="393">
        <v>0</v>
      </c>
      <c r="G430" s="595"/>
      <c r="H430" s="595"/>
      <c r="I430" s="39">
        <v>0</v>
      </c>
      <c r="J430" s="36">
        <v>0</v>
      </c>
      <c r="K430" s="36">
        <v>0</v>
      </c>
      <c r="L430" s="36">
        <v>0</v>
      </c>
      <c r="M430" s="36">
        <v>0</v>
      </c>
      <c r="N430" s="36">
        <v>0</v>
      </c>
      <c r="O430" s="36">
        <v>0</v>
      </c>
      <c r="P430" s="36">
        <v>0</v>
      </c>
      <c r="Q430" s="36">
        <v>0</v>
      </c>
      <c r="R430" s="36">
        <v>0</v>
      </c>
      <c r="S430" s="253">
        <v>0</v>
      </c>
      <c r="T430" s="254">
        <f t="shared" si="104"/>
        <v>0</v>
      </c>
      <c r="U430" s="259">
        <v>0</v>
      </c>
      <c r="V430" s="254">
        <f t="shared" si="108"/>
        <v>0</v>
      </c>
      <c r="W430" s="34">
        <v>1</v>
      </c>
      <c r="X430" s="33">
        <v>1</v>
      </c>
      <c r="Y430" s="33">
        <v>0.94</v>
      </c>
      <c r="Z430" s="33">
        <v>0.94</v>
      </c>
      <c r="AA430" s="33">
        <f t="shared" si="109"/>
        <v>0.88</v>
      </c>
      <c r="AB430" s="33">
        <f t="shared" si="110"/>
        <v>0.85</v>
      </c>
      <c r="AC430" s="33">
        <f t="shared" si="111"/>
        <v>0.75</v>
      </c>
      <c r="AD430" s="33">
        <f t="shared" si="112"/>
        <v>0.85</v>
      </c>
      <c r="AE430" s="33">
        <f t="shared" si="113"/>
        <v>0.75</v>
      </c>
      <c r="AF430" s="33">
        <f t="shared" si="114"/>
        <v>0.85</v>
      </c>
      <c r="AG430" s="33">
        <f t="shared" si="115"/>
        <v>0.7</v>
      </c>
      <c r="AH430" s="394">
        <f t="shared" si="116"/>
        <v>0</v>
      </c>
      <c r="AI430" s="400">
        <f t="shared" si="117"/>
        <v>0</v>
      </c>
      <c r="AJ430" s="257">
        <v>100</v>
      </c>
      <c r="AK430" s="153">
        <f t="shared" si="105"/>
        <v>0</v>
      </c>
      <c r="AM430" s="394">
        <f>IF(I430&gt;0,#REF!,0)</f>
        <v>0</v>
      </c>
      <c r="AN430" s="394">
        <f t="shared" si="106"/>
        <v>0</v>
      </c>
      <c r="AP430" s="394">
        <f t="shared" si="107"/>
        <v>0</v>
      </c>
    </row>
    <row r="431" spans="4:42" ht="21.75" thickBot="1" x14ac:dyDescent="0.6">
      <c r="D431" s="233" t="s">
        <v>573</v>
      </c>
      <c r="E431" s="578" t="s">
        <v>2379</v>
      </c>
      <c r="F431" s="393">
        <v>0</v>
      </c>
      <c r="G431" s="595"/>
      <c r="H431" s="595"/>
      <c r="I431" s="39">
        <v>0</v>
      </c>
      <c r="J431" s="36">
        <v>0</v>
      </c>
      <c r="K431" s="36">
        <v>0</v>
      </c>
      <c r="L431" s="36">
        <v>0</v>
      </c>
      <c r="M431" s="36">
        <v>0</v>
      </c>
      <c r="N431" s="36">
        <v>0</v>
      </c>
      <c r="O431" s="36">
        <v>0</v>
      </c>
      <c r="P431" s="36">
        <v>0</v>
      </c>
      <c r="Q431" s="36">
        <v>0</v>
      </c>
      <c r="R431" s="36">
        <v>0</v>
      </c>
      <c r="S431" s="253">
        <v>0</v>
      </c>
      <c r="T431" s="254">
        <f t="shared" si="104"/>
        <v>0</v>
      </c>
      <c r="U431" s="259">
        <v>0</v>
      </c>
      <c r="V431" s="254">
        <f t="shared" si="108"/>
        <v>0</v>
      </c>
      <c r="W431" s="34">
        <v>1</v>
      </c>
      <c r="X431" s="33">
        <v>1</v>
      </c>
      <c r="Y431" s="33">
        <v>0.94</v>
      </c>
      <c r="Z431" s="33">
        <v>0.94</v>
      </c>
      <c r="AA431" s="33">
        <f t="shared" si="109"/>
        <v>0.88</v>
      </c>
      <c r="AB431" s="33">
        <f t="shared" si="110"/>
        <v>0.85</v>
      </c>
      <c r="AC431" s="33">
        <f t="shared" si="111"/>
        <v>0.75</v>
      </c>
      <c r="AD431" s="33">
        <f t="shared" si="112"/>
        <v>0.85</v>
      </c>
      <c r="AE431" s="33">
        <f t="shared" si="113"/>
        <v>0.75</v>
      </c>
      <c r="AF431" s="33">
        <f t="shared" si="114"/>
        <v>0.85</v>
      </c>
      <c r="AG431" s="33">
        <f t="shared" si="115"/>
        <v>0.7</v>
      </c>
      <c r="AH431" s="394">
        <f t="shared" si="116"/>
        <v>0</v>
      </c>
      <c r="AI431" s="400">
        <f t="shared" si="117"/>
        <v>0</v>
      </c>
      <c r="AJ431" s="257">
        <v>100</v>
      </c>
      <c r="AK431" s="153">
        <f t="shared" si="105"/>
        <v>0</v>
      </c>
      <c r="AM431" s="394">
        <f>IF(I431&gt;0,#REF!,0)</f>
        <v>0</v>
      </c>
      <c r="AN431" s="394">
        <f t="shared" si="106"/>
        <v>0</v>
      </c>
      <c r="AP431" s="394">
        <f t="shared" si="107"/>
        <v>0</v>
      </c>
    </row>
    <row r="432" spans="4:42" ht="21.75" thickBot="1" x14ac:dyDescent="0.6">
      <c r="D432" s="233" t="s">
        <v>573</v>
      </c>
      <c r="E432" s="578" t="s">
        <v>2380</v>
      </c>
      <c r="F432" s="393">
        <v>0</v>
      </c>
      <c r="G432" s="595"/>
      <c r="H432" s="595"/>
      <c r="I432" s="39">
        <v>0</v>
      </c>
      <c r="J432" s="36">
        <v>0</v>
      </c>
      <c r="K432" s="36">
        <v>0</v>
      </c>
      <c r="L432" s="36">
        <v>0</v>
      </c>
      <c r="M432" s="36">
        <v>0</v>
      </c>
      <c r="N432" s="36">
        <v>0</v>
      </c>
      <c r="O432" s="36">
        <v>0</v>
      </c>
      <c r="P432" s="36">
        <v>0</v>
      </c>
      <c r="Q432" s="36">
        <v>0</v>
      </c>
      <c r="R432" s="36">
        <v>0</v>
      </c>
      <c r="S432" s="253">
        <v>0</v>
      </c>
      <c r="T432" s="254">
        <f t="shared" si="104"/>
        <v>0</v>
      </c>
      <c r="U432" s="259">
        <v>0</v>
      </c>
      <c r="V432" s="254">
        <f t="shared" si="108"/>
        <v>0</v>
      </c>
      <c r="W432" s="34">
        <v>1</v>
      </c>
      <c r="X432" s="33">
        <v>1</v>
      </c>
      <c r="Y432" s="33">
        <v>0.94</v>
      </c>
      <c r="Z432" s="33">
        <v>0.94</v>
      </c>
      <c r="AA432" s="33">
        <f t="shared" si="109"/>
        <v>0.88</v>
      </c>
      <c r="AB432" s="33">
        <f t="shared" si="110"/>
        <v>0.85</v>
      </c>
      <c r="AC432" s="33">
        <f t="shared" si="111"/>
        <v>0.75</v>
      </c>
      <c r="AD432" s="33">
        <f t="shared" si="112"/>
        <v>0.85</v>
      </c>
      <c r="AE432" s="33">
        <f t="shared" si="113"/>
        <v>0.75</v>
      </c>
      <c r="AF432" s="33">
        <f t="shared" si="114"/>
        <v>0.85</v>
      </c>
      <c r="AG432" s="33">
        <f t="shared" si="115"/>
        <v>0.7</v>
      </c>
      <c r="AH432" s="394">
        <f t="shared" si="116"/>
        <v>0</v>
      </c>
      <c r="AI432" s="400">
        <f t="shared" si="117"/>
        <v>0</v>
      </c>
      <c r="AJ432" s="257">
        <v>100</v>
      </c>
      <c r="AK432" s="153">
        <f t="shared" si="105"/>
        <v>0</v>
      </c>
      <c r="AM432" s="394">
        <f>IF(I432&gt;0,#REF!,0)</f>
        <v>0</v>
      </c>
      <c r="AN432" s="394">
        <f t="shared" si="106"/>
        <v>0</v>
      </c>
      <c r="AP432" s="394">
        <f t="shared" si="107"/>
        <v>0</v>
      </c>
    </row>
    <row r="433" spans="4:42" ht="21.75" thickBot="1" x14ac:dyDescent="0.6">
      <c r="D433" s="233" t="s">
        <v>573</v>
      </c>
      <c r="E433" s="578" t="s">
        <v>2380</v>
      </c>
      <c r="F433" s="393">
        <v>0</v>
      </c>
      <c r="G433" s="595"/>
      <c r="H433" s="595"/>
      <c r="I433" s="39">
        <v>0</v>
      </c>
      <c r="J433" s="36">
        <v>0</v>
      </c>
      <c r="K433" s="36">
        <v>0</v>
      </c>
      <c r="L433" s="36">
        <v>0</v>
      </c>
      <c r="M433" s="36">
        <v>0</v>
      </c>
      <c r="N433" s="36">
        <v>0</v>
      </c>
      <c r="O433" s="36">
        <v>0</v>
      </c>
      <c r="P433" s="36">
        <v>0</v>
      </c>
      <c r="Q433" s="36">
        <v>0</v>
      </c>
      <c r="R433" s="36">
        <v>0</v>
      </c>
      <c r="S433" s="253">
        <v>0</v>
      </c>
      <c r="T433" s="254">
        <f t="shared" si="104"/>
        <v>0</v>
      </c>
      <c r="U433" s="259">
        <v>0</v>
      </c>
      <c r="V433" s="254">
        <f t="shared" si="108"/>
        <v>0</v>
      </c>
      <c r="W433" s="34">
        <v>1</v>
      </c>
      <c r="X433" s="33">
        <v>1</v>
      </c>
      <c r="Y433" s="33">
        <v>0.94</v>
      </c>
      <c r="Z433" s="33">
        <v>0.94</v>
      </c>
      <c r="AA433" s="33">
        <f t="shared" si="109"/>
        <v>0.88</v>
      </c>
      <c r="AB433" s="33">
        <f t="shared" si="110"/>
        <v>0.85</v>
      </c>
      <c r="AC433" s="33">
        <f t="shared" si="111"/>
        <v>0.75</v>
      </c>
      <c r="AD433" s="33">
        <f t="shared" si="112"/>
        <v>0.85</v>
      </c>
      <c r="AE433" s="33">
        <f t="shared" si="113"/>
        <v>0.75</v>
      </c>
      <c r="AF433" s="33">
        <f t="shared" si="114"/>
        <v>0.85</v>
      </c>
      <c r="AG433" s="33">
        <f t="shared" si="115"/>
        <v>0.7</v>
      </c>
      <c r="AH433" s="394">
        <f t="shared" si="116"/>
        <v>0</v>
      </c>
      <c r="AI433" s="400">
        <f t="shared" si="117"/>
        <v>0</v>
      </c>
      <c r="AJ433" s="257">
        <v>100</v>
      </c>
      <c r="AK433" s="153">
        <f t="shared" si="105"/>
        <v>0</v>
      </c>
      <c r="AM433" s="394">
        <f>IF(I433&gt;0,#REF!,0)</f>
        <v>0</v>
      </c>
      <c r="AN433" s="394">
        <f t="shared" si="106"/>
        <v>0</v>
      </c>
      <c r="AP433" s="394">
        <f t="shared" si="107"/>
        <v>0</v>
      </c>
    </row>
    <row r="434" spans="4:42" ht="21.75" thickBot="1" x14ac:dyDescent="0.6">
      <c r="D434" s="233" t="s">
        <v>573</v>
      </c>
      <c r="E434" s="578" t="s">
        <v>2380</v>
      </c>
      <c r="F434" s="402">
        <v>0</v>
      </c>
      <c r="G434" s="597"/>
      <c r="H434" s="597"/>
      <c r="I434" s="39">
        <v>0</v>
      </c>
      <c r="J434" s="36">
        <v>0</v>
      </c>
      <c r="K434" s="36">
        <v>0</v>
      </c>
      <c r="L434" s="36">
        <v>0</v>
      </c>
      <c r="M434" s="36">
        <v>0</v>
      </c>
      <c r="N434" s="36">
        <v>0</v>
      </c>
      <c r="O434" s="36">
        <v>0</v>
      </c>
      <c r="P434" s="36">
        <v>0</v>
      </c>
      <c r="Q434" s="36">
        <v>0</v>
      </c>
      <c r="R434" s="36">
        <v>0</v>
      </c>
      <c r="S434" s="253">
        <v>0</v>
      </c>
      <c r="T434" s="254">
        <f t="shared" si="104"/>
        <v>0</v>
      </c>
      <c r="U434" s="259">
        <v>0</v>
      </c>
      <c r="V434" s="254">
        <f t="shared" si="108"/>
        <v>0</v>
      </c>
      <c r="W434" s="34">
        <v>1</v>
      </c>
      <c r="X434" s="33">
        <v>1</v>
      </c>
      <c r="Y434" s="33">
        <v>0.94</v>
      </c>
      <c r="Z434" s="33">
        <v>0.94</v>
      </c>
      <c r="AA434" s="33">
        <f t="shared" si="109"/>
        <v>0.88</v>
      </c>
      <c r="AB434" s="33">
        <f t="shared" si="110"/>
        <v>0.85</v>
      </c>
      <c r="AC434" s="33">
        <f t="shared" si="111"/>
        <v>0.75</v>
      </c>
      <c r="AD434" s="33">
        <f t="shared" si="112"/>
        <v>0.85</v>
      </c>
      <c r="AE434" s="33">
        <f t="shared" si="113"/>
        <v>0.75</v>
      </c>
      <c r="AF434" s="33">
        <f t="shared" si="114"/>
        <v>0.85</v>
      </c>
      <c r="AG434" s="33">
        <f t="shared" si="115"/>
        <v>0.7</v>
      </c>
      <c r="AH434" s="394">
        <f t="shared" si="116"/>
        <v>0</v>
      </c>
      <c r="AI434" s="400">
        <f t="shared" si="117"/>
        <v>0</v>
      </c>
      <c r="AJ434" s="257">
        <v>100</v>
      </c>
      <c r="AK434" s="153">
        <f t="shared" si="105"/>
        <v>0</v>
      </c>
      <c r="AM434" s="394">
        <f>IF(I434&gt;0,#REF!,0)</f>
        <v>0</v>
      </c>
      <c r="AN434" s="394">
        <f t="shared" si="106"/>
        <v>0</v>
      </c>
      <c r="AP434" s="394">
        <f t="shared" si="107"/>
        <v>0</v>
      </c>
    </row>
    <row r="435" spans="4:42" ht="21.75" thickBot="1" x14ac:dyDescent="0.6">
      <c r="D435" s="233" t="s">
        <v>573</v>
      </c>
      <c r="E435" s="578" t="s">
        <v>2380</v>
      </c>
      <c r="F435" s="402">
        <v>0</v>
      </c>
      <c r="G435" s="597"/>
      <c r="H435" s="597"/>
      <c r="I435" s="39">
        <v>0</v>
      </c>
      <c r="J435" s="36">
        <v>0</v>
      </c>
      <c r="K435" s="36">
        <v>0</v>
      </c>
      <c r="L435" s="36">
        <v>0</v>
      </c>
      <c r="M435" s="36">
        <v>0</v>
      </c>
      <c r="N435" s="36">
        <v>0</v>
      </c>
      <c r="O435" s="36">
        <v>0</v>
      </c>
      <c r="P435" s="36">
        <v>0</v>
      </c>
      <c r="Q435" s="36">
        <v>0</v>
      </c>
      <c r="R435" s="36">
        <v>0</v>
      </c>
      <c r="S435" s="253">
        <v>0</v>
      </c>
      <c r="T435" s="254">
        <f t="shared" si="104"/>
        <v>0</v>
      </c>
      <c r="U435" s="259">
        <v>0</v>
      </c>
      <c r="V435" s="254">
        <f t="shared" si="108"/>
        <v>0</v>
      </c>
      <c r="W435" s="34">
        <v>1</v>
      </c>
      <c r="X435" s="33">
        <v>1</v>
      </c>
      <c r="Y435" s="33">
        <v>0.94</v>
      </c>
      <c r="Z435" s="33">
        <v>0.94</v>
      </c>
      <c r="AA435" s="33">
        <f t="shared" si="109"/>
        <v>0.88</v>
      </c>
      <c r="AB435" s="33">
        <f t="shared" si="110"/>
        <v>0.85</v>
      </c>
      <c r="AC435" s="33">
        <f t="shared" si="111"/>
        <v>0.75</v>
      </c>
      <c r="AD435" s="33">
        <f t="shared" si="112"/>
        <v>0.85</v>
      </c>
      <c r="AE435" s="33">
        <f t="shared" si="113"/>
        <v>0.75</v>
      </c>
      <c r="AF435" s="33">
        <f t="shared" si="114"/>
        <v>0.85</v>
      </c>
      <c r="AG435" s="33">
        <f t="shared" si="115"/>
        <v>0.7</v>
      </c>
      <c r="AH435" s="394">
        <f t="shared" si="116"/>
        <v>0</v>
      </c>
      <c r="AI435" s="400">
        <f t="shared" si="117"/>
        <v>0</v>
      </c>
      <c r="AJ435" s="257">
        <v>100</v>
      </c>
      <c r="AK435" s="153">
        <f t="shared" si="105"/>
        <v>0</v>
      </c>
      <c r="AM435" s="394">
        <f>IF(I435&gt;0,#REF!,0)</f>
        <v>0</v>
      </c>
      <c r="AN435" s="394">
        <f t="shared" si="106"/>
        <v>0</v>
      </c>
      <c r="AP435" s="394">
        <f t="shared" si="107"/>
        <v>0</v>
      </c>
    </row>
    <row r="436" spans="4:42" ht="21.75" thickBot="1" x14ac:dyDescent="0.6">
      <c r="D436" s="233" t="s">
        <v>573</v>
      </c>
      <c r="E436" s="578" t="s">
        <v>2380</v>
      </c>
      <c r="F436" s="402">
        <v>0</v>
      </c>
      <c r="G436" s="597"/>
      <c r="H436" s="597"/>
      <c r="I436" s="39">
        <v>0</v>
      </c>
      <c r="J436" s="36">
        <v>0</v>
      </c>
      <c r="K436" s="36">
        <v>0</v>
      </c>
      <c r="L436" s="36">
        <v>0</v>
      </c>
      <c r="M436" s="36">
        <v>0</v>
      </c>
      <c r="N436" s="36">
        <v>0</v>
      </c>
      <c r="O436" s="36">
        <v>0</v>
      </c>
      <c r="P436" s="36">
        <v>0</v>
      </c>
      <c r="Q436" s="36">
        <v>0</v>
      </c>
      <c r="R436" s="36">
        <v>0</v>
      </c>
      <c r="S436" s="253">
        <v>0</v>
      </c>
      <c r="T436" s="254">
        <f t="shared" si="104"/>
        <v>0</v>
      </c>
      <c r="U436" s="259">
        <v>0</v>
      </c>
      <c r="V436" s="254">
        <f t="shared" si="108"/>
        <v>0</v>
      </c>
      <c r="W436" s="34">
        <v>1</v>
      </c>
      <c r="X436" s="33">
        <v>1</v>
      </c>
      <c r="Y436" s="33">
        <v>0.94</v>
      </c>
      <c r="Z436" s="33">
        <v>0.94</v>
      </c>
      <c r="AA436" s="33">
        <f t="shared" si="109"/>
        <v>0.88</v>
      </c>
      <c r="AB436" s="33">
        <f t="shared" si="110"/>
        <v>0.85</v>
      </c>
      <c r="AC436" s="33">
        <f t="shared" si="111"/>
        <v>0.75</v>
      </c>
      <c r="AD436" s="33">
        <f t="shared" si="112"/>
        <v>0.85</v>
      </c>
      <c r="AE436" s="33">
        <f t="shared" si="113"/>
        <v>0.75</v>
      </c>
      <c r="AF436" s="33">
        <f t="shared" si="114"/>
        <v>0.85</v>
      </c>
      <c r="AG436" s="33">
        <f t="shared" si="115"/>
        <v>0.7</v>
      </c>
      <c r="AH436" s="394">
        <f t="shared" si="116"/>
        <v>0</v>
      </c>
      <c r="AI436" s="400">
        <f t="shared" si="117"/>
        <v>0</v>
      </c>
      <c r="AJ436" s="257">
        <v>100</v>
      </c>
      <c r="AK436" s="153">
        <f t="shared" si="105"/>
        <v>0</v>
      </c>
      <c r="AM436" s="394">
        <f>IF(I436&gt;0,#REF!,0)</f>
        <v>0</v>
      </c>
      <c r="AN436" s="394">
        <f t="shared" si="106"/>
        <v>0</v>
      </c>
      <c r="AP436" s="394">
        <f t="shared" si="107"/>
        <v>0</v>
      </c>
    </row>
    <row r="437" spans="4:42" ht="21.75" thickBot="1" x14ac:dyDescent="0.6">
      <c r="D437" s="233" t="s">
        <v>573</v>
      </c>
      <c r="E437" s="578" t="s">
        <v>2380</v>
      </c>
      <c r="F437" s="402">
        <v>0</v>
      </c>
      <c r="G437" s="597"/>
      <c r="H437" s="597"/>
      <c r="I437" s="39">
        <v>0</v>
      </c>
      <c r="J437" s="36">
        <v>0</v>
      </c>
      <c r="K437" s="36">
        <v>0</v>
      </c>
      <c r="L437" s="36">
        <v>0</v>
      </c>
      <c r="M437" s="36">
        <v>0</v>
      </c>
      <c r="N437" s="36">
        <v>0</v>
      </c>
      <c r="O437" s="36">
        <v>0</v>
      </c>
      <c r="P437" s="36">
        <v>0</v>
      </c>
      <c r="Q437" s="36">
        <v>0</v>
      </c>
      <c r="R437" s="36">
        <v>0</v>
      </c>
      <c r="S437" s="253">
        <v>0</v>
      </c>
      <c r="T437" s="254">
        <f t="shared" si="104"/>
        <v>0</v>
      </c>
      <c r="U437" s="259">
        <v>0</v>
      </c>
      <c r="V437" s="254">
        <f t="shared" si="108"/>
        <v>0</v>
      </c>
      <c r="W437" s="34">
        <v>1</v>
      </c>
      <c r="X437" s="33">
        <v>1</v>
      </c>
      <c r="Y437" s="33">
        <v>0.94</v>
      </c>
      <c r="Z437" s="33">
        <v>0.94</v>
      </c>
      <c r="AA437" s="33">
        <f t="shared" si="109"/>
        <v>0.88</v>
      </c>
      <c r="AB437" s="33">
        <f t="shared" si="110"/>
        <v>0.85</v>
      </c>
      <c r="AC437" s="33">
        <f t="shared" si="111"/>
        <v>0.75</v>
      </c>
      <c r="AD437" s="33">
        <f t="shared" si="112"/>
        <v>0.85</v>
      </c>
      <c r="AE437" s="33">
        <f t="shared" si="113"/>
        <v>0.75</v>
      </c>
      <c r="AF437" s="33">
        <f t="shared" si="114"/>
        <v>0.85</v>
      </c>
      <c r="AG437" s="33">
        <f t="shared" si="115"/>
        <v>0.7</v>
      </c>
      <c r="AH437" s="394">
        <f t="shared" si="116"/>
        <v>0</v>
      </c>
      <c r="AI437" s="400">
        <f t="shared" si="117"/>
        <v>0</v>
      </c>
      <c r="AJ437" s="257">
        <v>100</v>
      </c>
      <c r="AK437" s="153">
        <f t="shared" si="105"/>
        <v>0</v>
      </c>
      <c r="AM437" s="394">
        <f>IF(I437&gt;0,#REF!,0)</f>
        <v>0</v>
      </c>
      <c r="AN437" s="394">
        <f t="shared" si="106"/>
        <v>0</v>
      </c>
      <c r="AP437" s="394">
        <f t="shared" si="107"/>
        <v>0</v>
      </c>
    </row>
    <row r="438" spans="4:42" ht="21.75" thickBot="1" x14ac:dyDescent="0.6">
      <c r="D438" s="233" t="s">
        <v>573</v>
      </c>
      <c r="E438" s="578" t="s">
        <v>2380</v>
      </c>
      <c r="F438" s="402">
        <v>0</v>
      </c>
      <c r="G438" s="597"/>
      <c r="H438" s="597"/>
      <c r="I438" s="39">
        <v>0</v>
      </c>
      <c r="J438" s="36">
        <v>0</v>
      </c>
      <c r="K438" s="36">
        <v>0</v>
      </c>
      <c r="L438" s="36">
        <v>0</v>
      </c>
      <c r="M438" s="36">
        <v>0</v>
      </c>
      <c r="N438" s="36">
        <v>0</v>
      </c>
      <c r="O438" s="36">
        <v>0</v>
      </c>
      <c r="P438" s="36">
        <v>0</v>
      </c>
      <c r="Q438" s="36">
        <v>0</v>
      </c>
      <c r="R438" s="36">
        <v>0</v>
      </c>
      <c r="S438" s="253">
        <v>0</v>
      </c>
      <c r="T438" s="254">
        <f t="shared" si="104"/>
        <v>0</v>
      </c>
      <c r="U438" s="259">
        <v>0</v>
      </c>
      <c r="V438" s="254">
        <f t="shared" si="108"/>
        <v>0</v>
      </c>
      <c r="W438" s="34">
        <v>1</v>
      </c>
      <c r="X438" s="33">
        <v>1</v>
      </c>
      <c r="Y438" s="33">
        <v>0.94</v>
      </c>
      <c r="Z438" s="33">
        <v>0.94</v>
      </c>
      <c r="AA438" s="33">
        <f t="shared" si="109"/>
        <v>0.88</v>
      </c>
      <c r="AB438" s="33">
        <f t="shared" si="110"/>
        <v>0.85</v>
      </c>
      <c r="AC438" s="33">
        <f t="shared" si="111"/>
        <v>0.75</v>
      </c>
      <c r="AD438" s="33">
        <f t="shared" si="112"/>
        <v>0.85</v>
      </c>
      <c r="AE438" s="33">
        <f t="shared" si="113"/>
        <v>0.75</v>
      </c>
      <c r="AF438" s="33">
        <f t="shared" si="114"/>
        <v>0.85</v>
      </c>
      <c r="AG438" s="33">
        <f t="shared" si="115"/>
        <v>0.7</v>
      </c>
      <c r="AH438" s="394">
        <f t="shared" si="116"/>
        <v>0</v>
      </c>
      <c r="AI438" s="400">
        <f t="shared" si="117"/>
        <v>0</v>
      </c>
      <c r="AJ438" s="257">
        <v>100</v>
      </c>
      <c r="AK438" s="153">
        <f t="shared" si="105"/>
        <v>0</v>
      </c>
      <c r="AM438" s="394">
        <f>IF(I438&gt;0,#REF!,0)</f>
        <v>0</v>
      </c>
      <c r="AN438" s="394">
        <f t="shared" si="106"/>
        <v>0</v>
      </c>
      <c r="AP438" s="394">
        <f t="shared" si="107"/>
        <v>0</v>
      </c>
    </row>
    <row r="439" spans="4:42" ht="21.75" thickBot="1" x14ac:dyDescent="0.6">
      <c r="D439" s="233" t="s">
        <v>573</v>
      </c>
      <c r="E439" s="578" t="s">
        <v>2380</v>
      </c>
      <c r="F439" s="402">
        <v>0</v>
      </c>
      <c r="G439" s="597"/>
      <c r="H439" s="597"/>
      <c r="I439" s="39">
        <v>0</v>
      </c>
      <c r="J439" s="36">
        <v>0</v>
      </c>
      <c r="K439" s="36">
        <v>0</v>
      </c>
      <c r="L439" s="36">
        <v>0</v>
      </c>
      <c r="M439" s="36">
        <v>0</v>
      </c>
      <c r="N439" s="36">
        <v>0</v>
      </c>
      <c r="O439" s="36">
        <v>0</v>
      </c>
      <c r="P439" s="36">
        <v>0</v>
      </c>
      <c r="Q439" s="36">
        <v>0</v>
      </c>
      <c r="R439" s="36">
        <v>0</v>
      </c>
      <c r="S439" s="253">
        <v>0</v>
      </c>
      <c r="T439" s="254">
        <f t="shared" si="104"/>
        <v>0</v>
      </c>
      <c r="U439" s="259">
        <v>0</v>
      </c>
      <c r="V439" s="254">
        <f t="shared" si="108"/>
        <v>0</v>
      </c>
      <c r="W439" s="34">
        <v>1</v>
      </c>
      <c r="X439" s="33">
        <v>1</v>
      </c>
      <c r="Y439" s="33">
        <v>0.94</v>
      </c>
      <c r="Z439" s="33">
        <v>0.94</v>
      </c>
      <c r="AA439" s="33">
        <f t="shared" si="109"/>
        <v>0.88</v>
      </c>
      <c r="AB439" s="33">
        <f t="shared" si="110"/>
        <v>0.85</v>
      </c>
      <c r="AC439" s="33">
        <f t="shared" si="111"/>
        <v>0.75</v>
      </c>
      <c r="AD439" s="33">
        <f t="shared" si="112"/>
        <v>0.85</v>
      </c>
      <c r="AE439" s="33">
        <f t="shared" si="113"/>
        <v>0.75</v>
      </c>
      <c r="AF439" s="33">
        <f t="shared" si="114"/>
        <v>0.85</v>
      </c>
      <c r="AG439" s="33">
        <f t="shared" si="115"/>
        <v>0.7</v>
      </c>
      <c r="AH439" s="394">
        <f t="shared" si="116"/>
        <v>0</v>
      </c>
      <c r="AI439" s="400">
        <f t="shared" si="117"/>
        <v>0</v>
      </c>
      <c r="AJ439" s="257">
        <v>100</v>
      </c>
      <c r="AK439" s="153">
        <f t="shared" si="105"/>
        <v>0</v>
      </c>
      <c r="AM439" s="394">
        <f>IF(I439&gt;0,#REF!,0)</f>
        <v>0</v>
      </c>
      <c r="AN439" s="394">
        <f t="shared" si="106"/>
        <v>0</v>
      </c>
      <c r="AP439" s="394">
        <f t="shared" si="107"/>
        <v>0</v>
      </c>
    </row>
    <row r="440" spans="4:42" ht="21.75" thickBot="1" x14ac:dyDescent="0.6">
      <c r="D440" s="233" t="s">
        <v>573</v>
      </c>
      <c r="E440" s="578" t="s">
        <v>2380</v>
      </c>
      <c r="F440" s="402">
        <v>0</v>
      </c>
      <c r="G440" s="597"/>
      <c r="H440" s="597"/>
      <c r="I440" s="39">
        <v>0</v>
      </c>
      <c r="J440" s="36">
        <v>0</v>
      </c>
      <c r="K440" s="36">
        <v>0</v>
      </c>
      <c r="L440" s="36">
        <v>0</v>
      </c>
      <c r="M440" s="36">
        <v>0</v>
      </c>
      <c r="N440" s="36">
        <v>0</v>
      </c>
      <c r="O440" s="36">
        <v>0</v>
      </c>
      <c r="P440" s="36">
        <v>0</v>
      </c>
      <c r="Q440" s="36">
        <v>0</v>
      </c>
      <c r="R440" s="36">
        <v>0</v>
      </c>
      <c r="S440" s="253">
        <v>0</v>
      </c>
      <c r="T440" s="254">
        <f t="shared" si="104"/>
        <v>0</v>
      </c>
      <c r="U440" s="259">
        <v>0</v>
      </c>
      <c r="V440" s="254">
        <f t="shared" si="108"/>
        <v>0</v>
      </c>
      <c r="W440" s="34">
        <v>1</v>
      </c>
      <c r="X440" s="33">
        <v>1</v>
      </c>
      <c r="Y440" s="33">
        <v>0.94</v>
      </c>
      <c r="Z440" s="33">
        <v>0.94</v>
      </c>
      <c r="AA440" s="33">
        <f t="shared" si="109"/>
        <v>0.88</v>
      </c>
      <c r="AB440" s="33">
        <f t="shared" si="110"/>
        <v>0.85</v>
      </c>
      <c r="AC440" s="33">
        <f t="shared" si="111"/>
        <v>0.75</v>
      </c>
      <c r="AD440" s="33">
        <f t="shared" si="112"/>
        <v>0.85</v>
      </c>
      <c r="AE440" s="33">
        <f t="shared" si="113"/>
        <v>0.75</v>
      </c>
      <c r="AF440" s="33">
        <f t="shared" si="114"/>
        <v>0.85</v>
      </c>
      <c r="AG440" s="33">
        <f t="shared" si="115"/>
        <v>0.7</v>
      </c>
      <c r="AH440" s="394">
        <f t="shared" si="116"/>
        <v>0</v>
      </c>
      <c r="AI440" s="400">
        <f t="shared" si="117"/>
        <v>0</v>
      </c>
      <c r="AJ440" s="257">
        <v>100</v>
      </c>
      <c r="AK440" s="153">
        <f t="shared" si="105"/>
        <v>0</v>
      </c>
      <c r="AM440" s="394">
        <f>IF(I440&gt;0,#REF!,0)</f>
        <v>0</v>
      </c>
      <c r="AN440" s="394">
        <f t="shared" si="106"/>
        <v>0</v>
      </c>
      <c r="AP440" s="394">
        <f t="shared" si="107"/>
        <v>0</v>
      </c>
    </row>
    <row r="441" spans="4:42" ht="21.75" thickBot="1" x14ac:dyDescent="0.6">
      <c r="D441" s="233" t="s">
        <v>573</v>
      </c>
      <c r="E441" s="578" t="s">
        <v>2380</v>
      </c>
      <c r="F441" s="402">
        <v>0</v>
      </c>
      <c r="G441" s="597"/>
      <c r="H441" s="597"/>
      <c r="I441" s="39">
        <v>0</v>
      </c>
      <c r="J441" s="36">
        <v>0</v>
      </c>
      <c r="K441" s="36">
        <v>0</v>
      </c>
      <c r="L441" s="36">
        <v>0</v>
      </c>
      <c r="M441" s="36">
        <v>0</v>
      </c>
      <c r="N441" s="36">
        <v>0</v>
      </c>
      <c r="O441" s="36">
        <v>0</v>
      </c>
      <c r="P441" s="36">
        <v>0</v>
      </c>
      <c r="Q441" s="36">
        <v>0</v>
      </c>
      <c r="R441" s="36">
        <v>0</v>
      </c>
      <c r="S441" s="253">
        <v>0</v>
      </c>
      <c r="T441" s="254">
        <f t="shared" si="104"/>
        <v>0</v>
      </c>
      <c r="U441" s="259">
        <v>0</v>
      </c>
      <c r="V441" s="254">
        <f t="shared" si="108"/>
        <v>0</v>
      </c>
      <c r="W441" s="34">
        <v>1</v>
      </c>
      <c r="X441" s="33">
        <v>1</v>
      </c>
      <c r="Y441" s="33">
        <v>0.94</v>
      </c>
      <c r="Z441" s="33">
        <v>0.94</v>
      </c>
      <c r="AA441" s="33">
        <f t="shared" si="109"/>
        <v>0.88</v>
      </c>
      <c r="AB441" s="33">
        <f t="shared" si="110"/>
        <v>0.85</v>
      </c>
      <c r="AC441" s="33">
        <f t="shared" si="111"/>
        <v>0.75</v>
      </c>
      <c r="AD441" s="33">
        <f t="shared" si="112"/>
        <v>0.85</v>
      </c>
      <c r="AE441" s="33">
        <f t="shared" si="113"/>
        <v>0.75</v>
      </c>
      <c r="AF441" s="33">
        <f t="shared" si="114"/>
        <v>0.85</v>
      </c>
      <c r="AG441" s="33">
        <f t="shared" si="115"/>
        <v>0.7</v>
      </c>
      <c r="AH441" s="394">
        <f t="shared" si="116"/>
        <v>0</v>
      </c>
      <c r="AI441" s="400">
        <f t="shared" si="117"/>
        <v>0</v>
      </c>
      <c r="AJ441" s="257">
        <v>100</v>
      </c>
      <c r="AK441" s="153">
        <f t="shared" si="105"/>
        <v>0</v>
      </c>
      <c r="AM441" s="394">
        <f>IF(I441&gt;0,#REF!,0)</f>
        <v>0</v>
      </c>
      <c r="AN441" s="394">
        <f t="shared" si="106"/>
        <v>0</v>
      </c>
      <c r="AP441" s="394">
        <f t="shared" si="107"/>
        <v>0</v>
      </c>
    </row>
    <row r="442" spans="4:42" ht="21.75" thickBot="1" x14ac:dyDescent="0.6">
      <c r="D442" s="233" t="s">
        <v>573</v>
      </c>
      <c r="E442" s="578" t="s">
        <v>2380</v>
      </c>
      <c r="F442" s="402">
        <v>0</v>
      </c>
      <c r="G442" s="597"/>
      <c r="H442" s="597"/>
      <c r="I442" s="39">
        <v>0</v>
      </c>
      <c r="J442" s="36">
        <v>0</v>
      </c>
      <c r="K442" s="36">
        <v>0</v>
      </c>
      <c r="L442" s="36">
        <v>0</v>
      </c>
      <c r="M442" s="36">
        <v>0</v>
      </c>
      <c r="N442" s="36">
        <v>0</v>
      </c>
      <c r="O442" s="36">
        <v>0</v>
      </c>
      <c r="P442" s="36">
        <v>0</v>
      </c>
      <c r="Q442" s="36">
        <v>0</v>
      </c>
      <c r="R442" s="36">
        <v>0</v>
      </c>
      <c r="S442" s="253">
        <v>0</v>
      </c>
      <c r="T442" s="254">
        <f t="shared" si="104"/>
        <v>0</v>
      </c>
      <c r="U442" s="259">
        <v>0</v>
      </c>
      <c r="V442" s="254">
        <f t="shared" si="108"/>
        <v>0</v>
      </c>
      <c r="W442" s="34">
        <v>1</v>
      </c>
      <c r="X442" s="33">
        <v>1</v>
      </c>
      <c r="Y442" s="33">
        <v>0.94</v>
      </c>
      <c r="Z442" s="33">
        <v>0.94</v>
      </c>
      <c r="AA442" s="33">
        <f t="shared" si="109"/>
        <v>0.88</v>
      </c>
      <c r="AB442" s="33">
        <f t="shared" si="110"/>
        <v>0.85</v>
      </c>
      <c r="AC442" s="33">
        <f t="shared" si="111"/>
        <v>0.75</v>
      </c>
      <c r="AD442" s="33">
        <f t="shared" si="112"/>
        <v>0.85</v>
      </c>
      <c r="AE442" s="33">
        <f t="shared" si="113"/>
        <v>0.75</v>
      </c>
      <c r="AF442" s="33">
        <f t="shared" si="114"/>
        <v>0.85</v>
      </c>
      <c r="AG442" s="33">
        <f t="shared" si="115"/>
        <v>0.7</v>
      </c>
      <c r="AH442" s="394">
        <f t="shared" si="116"/>
        <v>0</v>
      </c>
      <c r="AI442" s="400">
        <f t="shared" si="117"/>
        <v>0</v>
      </c>
      <c r="AJ442" s="257">
        <v>100</v>
      </c>
      <c r="AK442" s="153">
        <f t="shared" si="105"/>
        <v>0</v>
      </c>
      <c r="AM442" s="394">
        <f>IF(I442&gt;0,#REF!,0)</f>
        <v>0</v>
      </c>
      <c r="AN442" s="394">
        <f t="shared" si="106"/>
        <v>0</v>
      </c>
      <c r="AP442" s="394">
        <f t="shared" si="107"/>
        <v>0</v>
      </c>
    </row>
    <row r="443" spans="4:42" ht="21.75" thickBot="1" x14ac:dyDescent="0.6">
      <c r="D443" s="233" t="s">
        <v>573</v>
      </c>
      <c r="E443" s="578" t="s">
        <v>2380</v>
      </c>
      <c r="F443" s="402">
        <v>0</v>
      </c>
      <c r="G443" s="597"/>
      <c r="H443" s="597"/>
      <c r="I443" s="39">
        <v>0</v>
      </c>
      <c r="J443" s="36">
        <v>0</v>
      </c>
      <c r="K443" s="36">
        <v>0</v>
      </c>
      <c r="L443" s="36">
        <v>0</v>
      </c>
      <c r="M443" s="36">
        <v>0</v>
      </c>
      <c r="N443" s="36">
        <v>0</v>
      </c>
      <c r="O443" s="36">
        <v>0</v>
      </c>
      <c r="P443" s="36">
        <v>0</v>
      </c>
      <c r="Q443" s="36">
        <v>0</v>
      </c>
      <c r="R443" s="36">
        <v>0</v>
      </c>
      <c r="S443" s="253">
        <v>0</v>
      </c>
      <c r="T443" s="254">
        <f t="shared" si="104"/>
        <v>0</v>
      </c>
      <c r="U443" s="259">
        <v>0</v>
      </c>
      <c r="V443" s="254">
        <f t="shared" si="108"/>
        <v>0</v>
      </c>
      <c r="W443" s="34">
        <v>1</v>
      </c>
      <c r="X443" s="33">
        <v>1</v>
      </c>
      <c r="Y443" s="33">
        <v>0.94</v>
      </c>
      <c r="Z443" s="33">
        <v>0.94</v>
      </c>
      <c r="AA443" s="33">
        <f t="shared" si="109"/>
        <v>0.88</v>
      </c>
      <c r="AB443" s="33">
        <f t="shared" si="110"/>
        <v>0.85</v>
      </c>
      <c r="AC443" s="33">
        <f t="shared" si="111"/>
        <v>0.75</v>
      </c>
      <c r="AD443" s="33">
        <f t="shared" si="112"/>
        <v>0.85</v>
      </c>
      <c r="AE443" s="33">
        <f t="shared" si="113"/>
        <v>0.75</v>
      </c>
      <c r="AF443" s="33">
        <f t="shared" si="114"/>
        <v>0.85</v>
      </c>
      <c r="AG443" s="33">
        <f t="shared" si="115"/>
        <v>0.7</v>
      </c>
      <c r="AH443" s="394">
        <f t="shared" si="116"/>
        <v>0</v>
      </c>
      <c r="AI443" s="400">
        <f t="shared" si="117"/>
        <v>0</v>
      </c>
      <c r="AJ443" s="257">
        <v>100</v>
      </c>
      <c r="AK443" s="153">
        <f t="shared" si="105"/>
        <v>0</v>
      </c>
      <c r="AM443" s="394">
        <f>IF(I443&gt;0,#REF!,0)</f>
        <v>0</v>
      </c>
      <c r="AN443" s="394">
        <f t="shared" si="106"/>
        <v>0</v>
      </c>
      <c r="AP443" s="394">
        <f t="shared" si="107"/>
        <v>0</v>
      </c>
    </row>
    <row r="444" spans="4:42" ht="21.75" thickBot="1" x14ac:dyDescent="0.6">
      <c r="D444" s="233" t="s">
        <v>573</v>
      </c>
      <c r="E444" s="578" t="s">
        <v>2380</v>
      </c>
      <c r="F444" s="402">
        <v>0</v>
      </c>
      <c r="G444" s="597"/>
      <c r="H444" s="597"/>
      <c r="I444" s="39">
        <v>0</v>
      </c>
      <c r="J444" s="36">
        <v>0</v>
      </c>
      <c r="K444" s="36">
        <v>0</v>
      </c>
      <c r="L444" s="36">
        <v>0</v>
      </c>
      <c r="M444" s="36">
        <v>0</v>
      </c>
      <c r="N444" s="36">
        <v>0</v>
      </c>
      <c r="O444" s="36">
        <v>0</v>
      </c>
      <c r="P444" s="36">
        <v>0</v>
      </c>
      <c r="Q444" s="36">
        <v>0</v>
      </c>
      <c r="R444" s="36">
        <v>0</v>
      </c>
      <c r="S444" s="253">
        <v>0</v>
      </c>
      <c r="T444" s="254">
        <f t="shared" si="104"/>
        <v>0</v>
      </c>
      <c r="U444" s="259">
        <v>0</v>
      </c>
      <c r="V444" s="254">
        <f t="shared" si="108"/>
        <v>0</v>
      </c>
      <c r="W444" s="34">
        <v>1</v>
      </c>
      <c r="X444" s="33">
        <v>1</v>
      </c>
      <c r="Y444" s="33">
        <v>0.94</v>
      </c>
      <c r="Z444" s="33">
        <v>0.94</v>
      </c>
      <c r="AA444" s="33">
        <f t="shared" si="109"/>
        <v>0.88</v>
      </c>
      <c r="AB444" s="33">
        <f t="shared" si="110"/>
        <v>0.85</v>
      </c>
      <c r="AC444" s="33">
        <f t="shared" si="111"/>
        <v>0.75</v>
      </c>
      <c r="AD444" s="33">
        <f t="shared" si="112"/>
        <v>0.85</v>
      </c>
      <c r="AE444" s="33">
        <f t="shared" si="113"/>
        <v>0.75</v>
      </c>
      <c r="AF444" s="33">
        <f t="shared" si="114"/>
        <v>0.85</v>
      </c>
      <c r="AG444" s="33">
        <f t="shared" si="115"/>
        <v>0.7</v>
      </c>
      <c r="AH444" s="394">
        <f t="shared" si="116"/>
        <v>0</v>
      </c>
      <c r="AI444" s="400">
        <f t="shared" si="117"/>
        <v>0</v>
      </c>
      <c r="AJ444" s="257">
        <v>100</v>
      </c>
      <c r="AK444" s="153">
        <f t="shared" si="105"/>
        <v>0</v>
      </c>
      <c r="AM444" s="394">
        <f>IF(I444&gt;0,#REF!,0)</f>
        <v>0</v>
      </c>
      <c r="AN444" s="394">
        <f t="shared" si="106"/>
        <v>0</v>
      </c>
      <c r="AP444" s="394">
        <f t="shared" si="107"/>
        <v>0</v>
      </c>
    </row>
    <row r="445" spans="4:42" ht="21.75" thickBot="1" x14ac:dyDescent="0.6">
      <c r="D445" s="233" t="s">
        <v>573</v>
      </c>
      <c r="E445" s="578" t="s">
        <v>2380</v>
      </c>
      <c r="F445" s="402">
        <v>0</v>
      </c>
      <c r="G445" s="597"/>
      <c r="H445" s="597"/>
      <c r="I445" s="39">
        <v>0</v>
      </c>
      <c r="J445" s="36">
        <v>0</v>
      </c>
      <c r="K445" s="36">
        <v>0</v>
      </c>
      <c r="L445" s="36">
        <v>0</v>
      </c>
      <c r="M445" s="36">
        <v>0</v>
      </c>
      <c r="N445" s="36">
        <v>0</v>
      </c>
      <c r="O445" s="36">
        <v>0</v>
      </c>
      <c r="P445" s="36">
        <v>0</v>
      </c>
      <c r="Q445" s="36">
        <v>0</v>
      </c>
      <c r="R445" s="36">
        <v>0</v>
      </c>
      <c r="S445" s="253">
        <v>0</v>
      </c>
      <c r="T445" s="254">
        <f t="shared" si="104"/>
        <v>0</v>
      </c>
      <c r="U445" s="259">
        <v>0</v>
      </c>
      <c r="V445" s="254">
        <f t="shared" si="108"/>
        <v>0</v>
      </c>
      <c r="W445" s="34">
        <v>1</v>
      </c>
      <c r="X445" s="33">
        <v>1</v>
      </c>
      <c r="Y445" s="33">
        <v>0.94</v>
      </c>
      <c r="Z445" s="33">
        <v>0.94</v>
      </c>
      <c r="AA445" s="33">
        <f t="shared" si="109"/>
        <v>0.88</v>
      </c>
      <c r="AB445" s="33">
        <f t="shared" si="110"/>
        <v>0.85</v>
      </c>
      <c r="AC445" s="33">
        <f t="shared" si="111"/>
        <v>0.75</v>
      </c>
      <c r="AD445" s="33">
        <f t="shared" si="112"/>
        <v>0.85</v>
      </c>
      <c r="AE445" s="33">
        <f t="shared" si="113"/>
        <v>0.75</v>
      </c>
      <c r="AF445" s="33">
        <f t="shared" si="114"/>
        <v>0.85</v>
      </c>
      <c r="AG445" s="33">
        <f t="shared" si="115"/>
        <v>0.7</v>
      </c>
      <c r="AH445" s="394">
        <f t="shared" si="116"/>
        <v>0</v>
      </c>
      <c r="AI445" s="400">
        <f t="shared" si="117"/>
        <v>0</v>
      </c>
      <c r="AJ445" s="257">
        <v>100</v>
      </c>
      <c r="AK445" s="153">
        <f t="shared" si="105"/>
        <v>0</v>
      </c>
      <c r="AM445" s="394">
        <f>IF(I445&gt;0,#REF!,0)</f>
        <v>0</v>
      </c>
      <c r="AN445" s="394">
        <f t="shared" si="106"/>
        <v>0</v>
      </c>
      <c r="AP445" s="394">
        <f t="shared" si="107"/>
        <v>0</v>
      </c>
    </row>
    <row r="446" spans="4:42" ht="21.75" thickBot="1" x14ac:dyDescent="0.6">
      <c r="D446" s="233" t="s">
        <v>573</v>
      </c>
      <c r="E446" s="578" t="s">
        <v>2380</v>
      </c>
      <c r="F446" s="402">
        <v>0</v>
      </c>
      <c r="G446" s="597"/>
      <c r="H446" s="597"/>
      <c r="I446" s="39">
        <v>0</v>
      </c>
      <c r="J446" s="36">
        <v>0</v>
      </c>
      <c r="K446" s="36">
        <v>0</v>
      </c>
      <c r="L446" s="36">
        <v>0</v>
      </c>
      <c r="M446" s="36">
        <v>0</v>
      </c>
      <c r="N446" s="36">
        <v>0</v>
      </c>
      <c r="O446" s="36">
        <v>0</v>
      </c>
      <c r="P446" s="36">
        <v>0</v>
      </c>
      <c r="Q446" s="36">
        <v>0</v>
      </c>
      <c r="R446" s="36">
        <v>0</v>
      </c>
      <c r="S446" s="253">
        <v>0</v>
      </c>
      <c r="T446" s="254">
        <f t="shared" si="104"/>
        <v>0</v>
      </c>
      <c r="U446" s="259">
        <v>0</v>
      </c>
      <c r="V446" s="254">
        <f t="shared" si="108"/>
        <v>0</v>
      </c>
      <c r="W446" s="34">
        <v>1</v>
      </c>
      <c r="X446" s="33">
        <v>1</v>
      </c>
      <c r="Y446" s="33">
        <v>0.94</v>
      </c>
      <c r="Z446" s="33">
        <v>0.94</v>
      </c>
      <c r="AA446" s="33">
        <f t="shared" si="109"/>
        <v>0.88</v>
      </c>
      <c r="AB446" s="33">
        <f t="shared" si="110"/>
        <v>0.85</v>
      </c>
      <c r="AC446" s="33">
        <f t="shared" si="111"/>
        <v>0.75</v>
      </c>
      <c r="AD446" s="33">
        <f t="shared" si="112"/>
        <v>0.85</v>
      </c>
      <c r="AE446" s="33">
        <f t="shared" si="113"/>
        <v>0.75</v>
      </c>
      <c r="AF446" s="33">
        <f t="shared" si="114"/>
        <v>0.85</v>
      </c>
      <c r="AG446" s="33">
        <f t="shared" si="115"/>
        <v>0.7</v>
      </c>
      <c r="AH446" s="394">
        <f t="shared" si="116"/>
        <v>0</v>
      </c>
      <c r="AI446" s="400">
        <f t="shared" si="117"/>
        <v>0</v>
      </c>
      <c r="AJ446" s="257">
        <v>100</v>
      </c>
      <c r="AK446" s="153">
        <f t="shared" si="105"/>
        <v>0</v>
      </c>
      <c r="AM446" s="394">
        <f>IF(I446&gt;0,#REF!,0)</f>
        <v>0</v>
      </c>
      <c r="AN446" s="394">
        <f t="shared" si="106"/>
        <v>0</v>
      </c>
      <c r="AP446" s="394">
        <f t="shared" si="107"/>
        <v>0</v>
      </c>
    </row>
    <row r="447" spans="4:42" ht="21.75" thickBot="1" x14ac:dyDescent="0.6">
      <c r="D447" s="233" t="s">
        <v>573</v>
      </c>
      <c r="E447" s="578" t="s">
        <v>2380</v>
      </c>
      <c r="F447" s="402">
        <v>0</v>
      </c>
      <c r="G447" s="597"/>
      <c r="H447" s="597"/>
      <c r="I447" s="39">
        <v>0</v>
      </c>
      <c r="J447" s="36">
        <v>0</v>
      </c>
      <c r="K447" s="36">
        <v>0</v>
      </c>
      <c r="L447" s="36">
        <v>0</v>
      </c>
      <c r="M447" s="36">
        <v>0</v>
      </c>
      <c r="N447" s="36">
        <v>0</v>
      </c>
      <c r="O447" s="36">
        <v>0</v>
      </c>
      <c r="P447" s="36">
        <v>0</v>
      </c>
      <c r="Q447" s="36">
        <v>0</v>
      </c>
      <c r="R447" s="36">
        <v>0</v>
      </c>
      <c r="S447" s="253">
        <v>0</v>
      </c>
      <c r="T447" s="254">
        <f t="shared" si="104"/>
        <v>0</v>
      </c>
      <c r="U447" s="259">
        <v>0</v>
      </c>
      <c r="V447" s="254">
        <f t="shared" si="108"/>
        <v>0</v>
      </c>
      <c r="W447" s="34">
        <v>1</v>
      </c>
      <c r="X447" s="33">
        <v>1</v>
      </c>
      <c r="Y447" s="33">
        <v>0.94</v>
      </c>
      <c r="Z447" s="33">
        <v>0.94</v>
      </c>
      <c r="AA447" s="33">
        <f t="shared" si="109"/>
        <v>0.88</v>
      </c>
      <c r="AB447" s="33">
        <f t="shared" si="110"/>
        <v>0.85</v>
      </c>
      <c r="AC447" s="33">
        <f t="shared" si="111"/>
        <v>0.75</v>
      </c>
      <c r="AD447" s="33">
        <f t="shared" si="112"/>
        <v>0.85</v>
      </c>
      <c r="AE447" s="33">
        <f t="shared" si="113"/>
        <v>0.75</v>
      </c>
      <c r="AF447" s="33">
        <f t="shared" si="114"/>
        <v>0.85</v>
      </c>
      <c r="AG447" s="33">
        <f t="shared" si="115"/>
        <v>0.7</v>
      </c>
      <c r="AH447" s="394">
        <f t="shared" si="116"/>
        <v>0</v>
      </c>
      <c r="AI447" s="400">
        <f t="shared" si="117"/>
        <v>0</v>
      </c>
      <c r="AJ447" s="257">
        <v>100</v>
      </c>
      <c r="AK447" s="153">
        <f t="shared" si="105"/>
        <v>0</v>
      </c>
      <c r="AM447" s="394">
        <f>IF(I447&gt;0,#REF!,0)</f>
        <v>0</v>
      </c>
      <c r="AN447" s="394">
        <f t="shared" si="106"/>
        <v>0</v>
      </c>
      <c r="AP447" s="394">
        <f t="shared" si="107"/>
        <v>0</v>
      </c>
    </row>
    <row r="448" spans="4:42" ht="21.75" thickBot="1" x14ac:dyDescent="0.6">
      <c r="D448" s="233" t="s">
        <v>573</v>
      </c>
      <c r="E448" s="578" t="s">
        <v>2380</v>
      </c>
      <c r="F448" s="402">
        <v>0</v>
      </c>
      <c r="G448" s="597"/>
      <c r="H448" s="597"/>
      <c r="I448" s="39">
        <v>0</v>
      </c>
      <c r="J448" s="36">
        <v>0</v>
      </c>
      <c r="K448" s="36">
        <v>0</v>
      </c>
      <c r="L448" s="36">
        <v>0</v>
      </c>
      <c r="M448" s="36">
        <v>0</v>
      </c>
      <c r="N448" s="36">
        <v>0</v>
      </c>
      <c r="O448" s="36">
        <v>0</v>
      </c>
      <c r="P448" s="36">
        <v>0</v>
      </c>
      <c r="Q448" s="36">
        <v>0</v>
      </c>
      <c r="R448" s="36">
        <v>0</v>
      </c>
      <c r="S448" s="253">
        <v>0</v>
      </c>
      <c r="T448" s="254">
        <f t="shared" si="104"/>
        <v>0</v>
      </c>
      <c r="U448" s="259">
        <v>0</v>
      </c>
      <c r="V448" s="254">
        <f t="shared" si="108"/>
        <v>0</v>
      </c>
      <c r="W448" s="34">
        <v>1</v>
      </c>
      <c r="X448" s="33">
        <v>1</v>
      </c>
      <c r="Y448" s="33">
        <v>0.94</v>
      </c>
      <c r="Z448" s="33">
        <v>0.94</v>
      </c>
      <c r="AA448" s="33">
        <f t="shared" si="109"/>
        <v>0.88</v>
      </c>
      <c r="AB448" s="33">
        <f t="shared" si="110"/>
        <v>0.85</v>
      </c>
      <c r="AC448" s="33">
        <f t="shared" si="111"/>
        <v>0.75</v>
      </c>
      <c r="AD448" s="33">
        <f t="shared" si="112"/>
        <v>0.85</v>
      </c>
      <c r="AE448" s="33">
        <f t="shared" si="113"/>
        <v>0.75</v>
      </c>
      <c r="AF448" s="33">
        <f t="shared" si="114"/>
        <v>0.85</v>
      </c>
      <c r="AG448" s="33">
        <f t="shared" si="115"/>
        <v>0.7</v>
      </c>
      <c r="AH448" s="394">
        <f t="shared" si="116"/>
        <v>0</v>
      </c>
      <c r="AI448" s="400">
        <f t="shared" si="117"/>
        <v>0</v>
      </c>
      <c r="AJ448" s="257">
        <v>100</v>
      </c>
      <c r="AK448" s="153">
        <f t="shared" si="105"/>
        <v>0</v>
      </c>
      <c r="AM448" s="394">
        <f>IF(I448&gt;0,#REF!,0)</f>
        <v>0</v>
      </c>
      <c r="AN448" s="394">
        <f t="shared" si="106"/>
        <v>0</v>
      </c>
      <c r="AP448" s="394">
        <f t="shared" si="107"/>
        <v>0</v>
      </c>
    </row>
    <row r="449" spans="4:42" ht="21.75" thickBot="1" x14ac:dyDescent="0.6">
      <c r="D449" s="233" t="s">
        <v>573</v>
      </c>
      <c r="E449" s="578" t="s">
        <v>2380</v>
      </c>
      <c r="F449" s="402">
        <v>878795400000</v>
      </c>
      <c r="G449" s="597"/>
      <c r="H449" s="597"/>
      <c r="I449" s="39">
        <v>49000000000</v>
      </c>
      <c r="J449" s="36">
        <v>0</v>
      </c>
      <c r="K449" s="36">
        <v>0</v>
      </c>
      <c r="L449" s="36">
        <v>0</v>
      </c>
      <c r="M449" s="36">
        <v>0</v>
      </c>
      <c r="N449" s="36">
        <v>0</v>
      </c>
      <c r="O449" s="36">
        <v>0</v>
      </c>
      <c r="P449" s="36">
        <v>0</v>
      </c>
      <c r="Q449" s="36">
        <v>0</v>
      </c>
      <c r="R449" s="36">
        <v>0</v>
      </c>
      <c r="S449" s="253">
        <v>0</v>
      </c>
      <c r="T449" s="254">
        <f t="shared" si="104"/>
        <v>49000000000</v>
      </c>
      <c r="U449" s="259">
        <v>0</v>
      </c>
      <c r="V449" s="254">
        <f t="shared" si="108"/>
        <v>49000000000</v>
      </c>
      <c r="W449" s="34">
        <v>1</v>
      </c>
      <c r="X449" s="33">
        <v>1</v>
      </c>
      <c r="Y449" s="33">
        <v>0.94</v>
      </c>
      <c r="Z449" s="33">
        <v>0.94</v>
      </c>
      <c r="AA449" s="33">
        <f t="shared" si="109"/>
        <v>0.88</v>
      </c>
      <c r="AB449" s="33">
        <f t="shared" si="110"/>
        <v>0.85</v>
      </c>
      <c r="AC449" s="33">
        <f t="shared" si="111"/>
        <v>0.75</v>
      </c>
      <c r="AD449" s="33">
        <f t="shared" si="112"/>
        <v>0.85</v>
      </c>
      <c r="AE449" s="33">
        <f t="shared" si="113"/>
        <v>0.75</v>
      </c>
      <c r="AF449" s="33">
        <f t="shared" si="114"/>
        <v>0.85</v>
      </c>
      <c r="AG449" s="33">
        <f t="shared" si="115"/>
        <v>0.7</v>
      </c>
      <c r="AH449" s="394">
        <f t="shared" si="116"/>
        <v>49000000000</v>
      </c>
      <c r="AI449" s="400">
        <f t="shared" si="117"/>
        <v>829795400000</v>
      </c>
      <c r="AJ449" s="257">
        <v>100</v>
      </c>
      <c r="AK449" s="153">
        <f t="shared" si="105"/>
        <v>829795400000</v>
      </c>
      <c r="AM449" s="394" t="e">
        <f>IF(I449&gt;0,#REF!,0)</f>
        <v>#REF!</v>
      </c>
      <c r="AN449" s="394">
        <f t="shared" si="106"/>
        <v>49000000000</v>
      </c>
      <c r="AP449" s="394">
        <f t="shared" si="107"/>
        <v>780795400000</v>
      </c>
    </row>
    <row r="450" spans="4:42" ht="21.75" thickBot="1" x14ac:dyDescent="0.6">
      <c r="D450" s="233" t="s">
        <v>573</v>
      </c>
      <c r="E450" s="578" t="s">
        <v>2381</v>
      </c>
      <c r="F450" s="402">
        <v>0</v>
      </c>
      <c r="G450" s="597"/>
      <c r="H450" s="597"/>
      <c r="I450" s="39">
        <v>0</v>
      </c>
      <c r="J450" s="36">
        <v>0</v>
      </c>
      <c r="K450" s="36">
        <v>0</v>
      </c>
      <c r="L450" s="36">
        <v>0</v>
      </c>
      <c r="M450" s="36">
        <v>0</v>
      </c>
      <c r="N450" s="36">
        <v>0</v>
      </c>
      <c r="O450" s="36">
        <v>0</v>
      </c>
      <c r="P450" s="36">
        <v>0</v>
      </c>
      <c r="Q450" s="36">
        <v>0</v>
      </c>
      <c r="R450" s="36">
        <v>0</v>
      </c>
      <c r="S450" s="253">
        <v>0</v>
      </c>
      <c r="T450" s="254">
        <f t="shared" si="104"/>
        <v>0</v>
      </c>
      <c r="U450" s="259">
        <v>51000000000</v>
      </c>
      <c r="V450" s="254">
        <f t="shared" si="108"/>
        <v>0</v>
      </c>
      <c r="W450" s="34">
        <v>1</v>
      </c>
      <c r="X450" s="33">
        <v>1</v>
      </c>
      <c r="Y450" s="33">
        <v>0.94</v>
      </c>
      <c r="Z450" s="33">
        <v>0.94</v>
      </c>
      <c r="AA450" s="33">
        <f t="shared" si="109"/>
        <v>0.88</v>
      </c>
      <c r="AB450" s="33">
        <f t="shared" si="110"/>
        <v>0.85</v>
      </c>
      <c r="AC450" s="33">
        <f t="shared" si="111"/>
        <v>0.75</v>
      </c>
      <c r="AD450" s="33">
        <f t="shared" si="112"/>
        <v>0.85</v>
      </c>
      <c r="AE450" s="33">
        <f t="shared" si="113"/>
        <v>0.75</v>
      </c>
      <c r="AF450" s="33">
        <f t="shared" si="114"/>
        <v>0.85</v>
      </c>
      <c r="AG450" s="33">
        <f t="shared" si="115"/>
        <v>0.7</v>
      </c>
      <c r="AH450" s="394">
        <f t="shared" si="116"/>
        <v>0</v>
      </c>
      <c r="AI450" s="400">
        <f t="shared" si="117"/>
        <v>0</v>
      </c>
      <c r="AJ450" s="257">
        <v>100</v>
      </c>
      <c r="AK450" s="153">
        <f t="shared" si="105"/>
        <v>0</v>
      </c>
      <c r="AM450" s="394">
        <f>IF(I450&gt;0,#REF!,0)</f>
        <v>0</v>
      </c>
      <c r="AN450" s="394">
        <f t="shared" si="106"/>
        <v>0</v>
      </c>
      <c r="AP450" s="394">
        <f t="shared" si="107"/>
        <v>0</v>
      </c>
    </row>
    <row r="451" spans="4:42" ht="21.75" thickBot="1" x14ac:dyDescent="0.6">
      <c r="D451" s="233" t="s">
        <v>573</v>
      </c>
      <c r="E451" s="578" t="s">
        <v>2382</v>
      </c>
      <c r="F451" s="402">
        <v>233312033415.27701</v>
      </c>
      <c r="G451" s="597"/>
      <c r="H451" s="597"/>
      <c r="I451" s="39">
        <v>0</v>
      </c>
      <c r="J451" s="36">
        <v>0</v>
      </c>
      <c r="K451" s="36">
        <v>0</v>
      </c>
      <c r="L451" s="36">
        <v>0</v>
      </c>
      <c r="M451" s="36">
        <v>0</v>
      </c>
      <c r="N451" s="36">
        <v>0</v>
      </c>
      <c r="O451" s="36">
        <v>0</v>
      </c>
      <c r="P451" s="36">
        <v>0</v>
      </c>
      <c r="Q451" s="36">
        <v>0</v>
      </c>
      <c r="R451" s="36">
        <v>0</v>
      </c>
      <c r="S451" s="253">
        <v>0</v>
      </c>
      <c r="T451" s="254">
        <f t="shared" si="104"/>
        <v>0</v>
      </c>
      <c r="U451" s="259">
        <v>0</v>
      </c>
      <c r="V451" s="254">
        <f t="shared" si="108"/>
        <v>233312033415.27701</v>
      </c>
      <c r="W451" s="34">
        <v>1</v>
      </c>
      <c r="X451" s="33">
        <v>1</v>
      </c>
      <c r="Y451" s="33">
        <v>0.94</v>
      </c>
      <c r="Z451" s="33">
        <v>0.94</v>
      </c>
      <c r="AA451" s="33">
        <f t="shared" si="109"/>
        <v>0.88</v>
      </c>
      <c r="AB451" s="33">
        <f t="shared" si="110"/>
        <v>0.85</v>
      </c>
      <c r="AC451" s="33">
        <f t="shared" si="111"/>
        <v>0.75</v>
      </c>
      <c r="AD451" s="33">
        <f t="shared" si="112"/>
        <v>0.85</v>
      </c>
      <c r="AE451" s="33">
        <f t="shared" si="113"/>
        <v>0.75</v>
      </c>
      <c r="AF451" s="33">
        <f t="shared" si="114"/>
        <v>0.85</v>
      </c>
      <c r="AG451" s="33">
        <f t="shared" si="115"/>
        <v>0.7</v>
      </c>
      <c r="AH451" s="394">
        <f t="shared" si="116"/>
        <v>0</v>
      </c>
      <c r="AI451" s="400">
        <f t="shared" si="117"/>
        <v>233312033415.27701</v>
      </c>
      <c r="AJ451" s="257">
        <v>100</v>
      </c>
      <c r="AK451" s="153">
        <f t="shared" si="105"/>
        <v>233312033415.27698</v>
      </c>
      <c r="AM451" s="394">
        <f>IF(I451&gt;0,#REF!,0)</f>
        <v>0</v>
      </c>
      <c r="AN451" s="394">
        <f t="shared" si="106"/>
        <v>0</v>
      </c>
      <c r="AP451" s="394">
        <f t="shared" si="107"/>
        <v>0</v>
      </c>
    </row>
    <row r="452" spans="4:42" ht="21.75" thickBot="1" x14ac:dyDescent="0.6">
      <c r="D452" s="233" t="s">
        <v>573</v>
      </c>
      <c r="E452" s="578" t="s">
        <v>2383</v>
      </c>
      <c r="F452" s="402">
        <v>105937846740</v>
      </c>
      <c r="G452" s="597"/>
      <c r="H452" s="597"/>
      <c r="I452" s="39">
        <v>0</v>
      </c>
      <c r="J452" s="36">
        <v>0</v>
      </c>
      <c r="K452" s="36">
        <v>0</v>
      </c>
      <c r="L452" s="36">
        <v>0</v>
      </c>
      <c r="M452" s="36">
        <v>0</v>
      </c>
      <c r="N452" s="36">
        <v>0</v>
      </c>
      <c r="O452" s="36">
        <v>0</v>
      </c>
      <c r="P452" s="36">
        <v>0</v>
      </c>
      <c r="Q452" s="36">
        <v>0</v>
      </c>
      <c r="R452" s="36">
        <v>0</v>
      </c>
      <c r="S452" s="253">
        <v>0</v>
      </c>
      <c r="T452" s="254">
        <f t="shared" si="104"/>
        <v>0</v>
      </c>
      <c r="U452" s="259">
        <v>113585086661</v>
      </c>
      <c r="V452" s="254">
        <f t="shared" si="108"/>
        <v>105937846740</v>
      </c>
      <c r="W452" s="34">
        <v>1</v>
      </c>
      <c r="X452" s="33">
        <v>1</v>
      </c>
      <c r="Y452" s="33">
        <v>0.94</v>
      </c>
      <c r="Z452" s="33">
        <v>0.94</v>
      </c>
      <c r="AA452" s="33">
        <f t="shared" si="109"/>
        <v>0.88</v>
      </c>
      <c r="AB452" s="33">
        <f t="shared" si="110"/>
        <v>0.85</v>
      </c>
      <c r="AC452" s="33">
        <f t="shared" si="111"/>
        <v>0.75</v>
      </c>
      <c r="AD452" s="33">
        <f t="shared" si="112"/>
        <v>0.85</v>
      </c>
      <c r="AE452" s="33">
        <f t="shared" si="113"/>
        <v>0.75</v>
      </c>
      <c r="AF452" s="33">
        <f t="shared" si="114"/>
        <v>0.85</v>
      </c>
      <c r="AG452" s="33">
        <f t="shared" si="115"/>
        <v>0.7</v>
      </c>
      <c r="AH452" s="394">
        <f t="shared" si="116"/>
        <v>0</v>
      </c>
      <c r="AI452" s="400">
        <f t="shared" si="117"/>
        <v>105937846740</v>
      </c>
      <c r="AJ452" s="257">
        <v>100</v>
      </c>
      <c r="AK452" s="153">
        <f t="shared" si="105"/>
        <v>105937846740</v>
      </c>
      <c r="AM452" s="394">
        <f>IF(I452&gt;0,#REF!,0)</f>
        <v>0</v>
      </c>
      <c r="AN452" s="394">
        <f t="shared" si="106"/>
        <v>0</v>
      </c>
      <c r="AP452" s="394">
        <f t="shared" si="107"/>
        <v>0</v>
      </c>
    </row>
    <row r="453" spans="4:42" ht="21.75" thickBot="1" x14ac:dyDescent="0.6">
      <c r="D453" s="233" t="s">
        <v>573</v>
      </c>
      <c r="E453" s="578" t="s">
        <v>2383</v>
      </c>
      <c r="F453" s="402">
        <v>580955797800</v>
      </c>
      <c r="G453" s="597"/>
      <c r="H453" s="597"/>
      <c r="I453" s="39">
        <v>0</v>
      </c>
      <c r="J453" s="36">
        <v>0</v>
      </c>
      <c r="K453" s="36">
        <v>0</v>
      </c>
      <c r="L453" s="36">
        <v>0</v>
      </c>
      <c r="M453" s="36">
        <v>0</v>
      </c>
      <c r="N453" s="36">
        <v>0</v>
      </c>
      <c r="O453" s="36">
        <v>0</v>
      </c>
      <c r="P453" s="36">
        <v>0</v>
      </c>
      <c r="Q453" s="36">
        <v>0</v>
      </c>
      <c r="R453" s="36">
        <v>0</v>
      </c>
      <c r="S453" s="253">
        <v>0</v>
      </c>
      <c r="T453" s="254">
        <f t="shared" si="104"/>
        <v>0</v>
      </c>
      <c r="U453" s="259">
        <v>51574534440</v>
      </c>
      <c r="V453" s="254">
        <f t="shared" si="108"/>
        <v>580955797800</v>
      </c>
      <c r="W453" s="34">
        <v>1</v>
      </c>
      <c r="X453" s="33">
        <v>1</v>
      </c>
      <c r="Y453" s="33">
        <v>0.94</v>
      </c>
      <c r="Z453" s="33">
        <v>0.94</v>
      </c>
      <c r="AA453" s="33">
        <f t="shared" si="109"/>
        <v>0.88</v>
      </c>
      <c r="AB453" s="33">
        <f t="shared" si="110"/>
        <v>0.85</v>
      </c>
      <c r="AC453" s="33">
        <f t="shared" si="111"/>
        <v>0.75</v>
      </c>
      <c r="AD453" s="33">
        <f t="shared" si="112"/>
        <v>0.85</v>
      </c>
      <c r="AE453" s="33">
        <f t="shared" si="113"/>
        <v>0.75</v>
      </c>
      <c r="AF453" s="33">
        <f t="shared" si="114"/>
        <v>0.85</v>
      </c>
      <c r="AG453" s="33">
        <f t="shared" si="115"/>
        <v>0.7</v>
      </c>
      <c r="AH453" s="394">
        <f t="shared" si="116"/>
        <v>0</v>
      </c>
      <c r="AI453" s="400">
        <f t="shared" si="117"/>
        <v>580955797800</v>
      </c>
      <c r="AJ453" s="257">
        <v>100</v>
      </c>
      <c r="AK453" s="153">
        <f t="shared" si="105"/>
        <v>580955797800</v>
      </c>
      <c r="AM453" s="394">
        <f>IF(I453&gt;0,#REF!,0)</f>
        <v>0</v>
      </c>
      <c r="AN453" s="394">
        <f t="shared" si="106"/>
        <v>0</v>
      </c>
      <c r="AP453" s="394">
        <f t="shared" si="107"/>
        <v>0</v>
      </c>
    </row>
    <row r="454" spans="4:42" ht="21.75" thickBot="1" x14ac:dyDescent="0.6">
      <c r="D454" s="233" t="s">
        <v>573</v>
      </c>
      <c r="E454" s="578" t="s">
        <v>2383</v>
      </c>
      <c r="F454" s="402">
        <v>0</v>
      </c>
      <c r="G454" s="597"/>
      <c r="H454" s="597"/>
      <c r="I454" s="39">
        <v>0</v>
      </c>
      <c r="J454" s="36">
        <v>0</v>
      </c>
      <c r="K454" s="36">
        <v>0</v>
      </c>
      <c r="L454" s="36">
        <v>0</v>
      </c>
      <c r="M454" s="36">
        <v>0</v>
      </c>
      <c r="N454" s="36">
        <v>0</v>
      </c>
      <c r="O454" s="36">
        <v>0</v>
      </c>
      <c r="P454" s="36">
        <v>0</v>
      </c>
      <c r="Q454" s="36">
        <v>0</v>
      </c>
      <c r="R454" s="36">
        <v>0</v>
      </c>
      <c r="S454" s="253">
        <v>0</v>
      </c>
      <c r="T454" s="254">
        <f t="shared" si="104"/>
        <v>0</v>
      </c>
      <c r="U454" s="259">
        <v>282831166800</v>
      </c>
      <c r="V454" s="254">
        <f t="shared" si="108"/>
        <v>0</v>
      </c>
      <c r="W454" s="34">
        <v>1</v>
      </c>
      <c r="X454" s="33">
        <v>1</v>
      </c>
      <c r="Y454" s="33">
        <v>0.94</v>
      </c>
      <c r="Z454" s="33">
        <v>0.94</v>
      </c>
      <c r="AA454" s="33">
        <f t="shared" si="109"/>
        <v>0.88</v>
      </c>
      <c r="AB454" s="33">
        <f t="shared" si="110"/>
        <v>0.85</v>
      </c>
      <c r="AC454" s="33">
        <f t="shared" si="111"/>
        <v>0.75</v>
      </c>
      <c r="AD454" s="33">
        <f t="shared" si="112"/>
        <v>0.85</v>
      </c>
      <c r="AE454" s="33">
        <f t="shared" si="113"/>
        <v>0.75</v>
      </c>
      <c r="AF454" s="33">
        <f t="shared" si="114"/>
        <v>0.85</v>
      </c>
      <c r="AG454" s="33">
        <f t="shared" si="115"/>
        <v>0.7</v>
      </c>
      <c r="AH454" s="394">
        <f t="shared" si="116"/>
        <v>0</v>
      </c>
      <c r="AI454" s="400">
        <f t="shared" si="117"/>
        <v>0</v>
      </c>
      <c r="AJ454" s="257">
        <v>100</v>
      </c>
      <c r="AK454" s="153">
        <f t="shared" si="105"/>
        <v>0</v>
      </c>
      <c r="AM454" s="394">
        <f>IF(I454&gt;0,#REF!,0)</f>
        <v>0</v>
      </c>
      <c r="AN454" s="394">
        <f t="shared" si="106"/>
        <v>0</v>
      </c>
      <c r="AP454" s="394">
        <f t="shared" si="107"/>
        <v>0</v>
      </c>
    </row>
    <row r="455" spans="4:42" ht="21.75" thickBot="1" x14ac:dyDescent="0.6">
      <c r="D455" s="233" t="s">
        <v>573</v>
      </c>
      <c r="E455" s="578" t="s">
        <v>2383</v>
      </c>
      <c r="F455" s="393">
        <v>0</v>
      </c>
      <c r="G455" s="595"/>
      <c r="H455" s="595"/>
      <c r="I455" s="39">
        <v>0</v>
      </c>
      <c r="J455" s="36">
        <v>0</v>
      </c>
      <c r="K455" s="36">
        <v>0</v>
      </c>
      <c r="L455" s="36">
        <v>0</v>
      </c>
      <c r="M455" s="36">
        <v>0</v>
      </c>
      <c r="N455" s="36">
        <v>0</v>
      </c>
      <c r="O455" s="36">
        <v>0</v>
      </c>
      <c r="P455" s="36">
        <v>0</v>
      </c>
      <c r="Q455" s="36">
        <v>0</v>
      </c>
      <c r="R455" s="36">
        <v>0</v>
      </c>
      <c r="S455" s="253">
        <v>0</v>
      </c>
      <c r="T455" s="254">
        <f t="shared" si="104"/>
        <v>0</v>
      </c>
      <c r="U455" s="259">
        <v>0</v>
      </c>
      <c r="V455" s="254">
        <f t="shared" si="108"/>
        <v>0</v>
      </c>
      <c r="W455" s="34">
        <v>1</v>
      </c>
      <c r="X455" s="33">
        <v>1</v>
      </c>
      <c r="Y455" s="33">
        <v>0.94</v>
      </c>
      <c r="Z455" s="33">
        <v>0.94</v>
      </c>
      <c r="AA455" s="33">
        <f t="shared" si="109"/>
        <v>0.88</v>
      </c>
      <c r="AB455" s="33">
        <f t="shared" si="110"/>
        <v>0.85</v>
      </c>
      <c r="AC455" s="33">
        <f t="shared" si="111"/>
        <v>0.75</v>
      </c>
      <c r="AD455" s="33">
        <f t="shared" si="112"/>
        <v>0.85</v>
      </c>
      <c r="AE455" s="33">
        <f t="shared" si="113"/>
        <v>0.75</v>
      </c>
      <c r="AF455" s="33">
        <f t="shared" si="114"/>
        <v>0.85</v>
      </c>
      <c r="AG455" s="33">
        <f t="shared" si="115"/>
        <v>0.7</v>
      </c>
      <c r="AH455" s="394">
        <f t="shared" si="116"/>
        <v>0</v>
      </c>
      <c r="AI455" s="400">
        <f t="shared" si="117"/>
        <v>0</v>
      </c>
      <c r="AJ455" s="257">
        <v>100</v>
      </c>
      <c r="AK455" s="153">
        <f t="shared" si="105"/>
        <v>0</v>
      </c>
      <c r="AM455" s="394">
        <f>IF(I455&gt;0,#REF!,0)</f>
        <v>0</v>
      </c>
      <c r="AN455" s="394">
        <f t="shared" si="106"/>
        <v>0</v>
      </c>
      <c r="AP455" s="394">
        <f t="shared" si="107"/>
        <v>0</v>
      </c>
    </row>
    <row r="456" spans="4:42" ht="21.75" thickBot="1" x14ac:dyDescent="0.6">
      <c r="D456" s="233" t="s">
        <v>573</v>
      </c>
      <c r="E456" s="578" t="s">
        <v>2384</v>
      </c>
      <c r="F456" s="393">
        <v>36775055368.377296</v>
      </c>
      <c r="G456" s="595"/>
      <c r="H456" s="595"/>
      <c r="I456" s="39">
        <v>0</v>
      </c>
      <c r="J456" s="36">
        <v>0</v>
      </c>
      <c r="K456" s="36">
        <v>0</v>
      </c>
      <c r="L456" s="36">
        <v>0</v>
      </c>
      <c r="M456" s="36">
        <v>0</v>
      </c>
      <c r="N456" s="36">
        <v>0</v>
      </c>
      <c r="O456" s="36">
        <v>0</v>
      </c>
      <c r="P456" s="36">
        <v>0</v>
      </c>
      <c r="Q456" s="36">
        <v>0</v>
      </c>
      <c r="R456" s="36">
        <v>0</v>
      </c>
      <c r="S456" s="253">
        <v>0</v>
      </c>
      <c r="T456" s="254">
        <f t="shared" si="104"/>
        <v>0</v>
      </c>
      <c r="U456" s="259">
        <v>0</v>
      </c>
      <c r="V456" s="254">
        <f t="shared" si="108"/>
        <v>36775055368.377296</v>
      </c>
      <c r="W456" s="34">
        <v>1</v>
      </c>
      <c r="X456" s="33">
        <v>1</v>
      </c>
      <c r="Y456" s="33">
        <v>0.94</v>
      </c>
      <c r="Z456" s="33">
        <v>0.94</v>
      </c>
      <c r="AA456" s="33">
        <f t="shared" si="109"/>
        <v>0.88</v>
      </c>
      <c r="AB456" s="33">
        <f t="shared" si="110"/>
        <v>0.85</v>
      </c>
      <c r="AC456" s="33">
        <f t="shared" si="111"/>
        <v>0.75</v>
      </c>
      <c r="AD456" s="33">
        <f t="shared" si="112"/>
        <v>0.85</v>
      </c>
      <c r="AE456" s="33">
        <f t="shared" si="113"/>
        <v>0.75</v>
      </c>
      <c r="AF456" s="33">
        <f t="shared" si="114"/>
        <v>0.85</v>
      </c>
      <c r="AG456" s="33">
        <f t="shared" si="115"/>
        <v>0.7</v>
      </c>
      <c r="AH456" s="394">
        <f t="shared" si="116"/>
        <v>0</v>
      </c>
      <c r="AI456" s="400">
        <f t="shared" si="117"/>
        <v>36775055368.377296</v>
      </c>
      <c r="AJ456" s="257">
        <v>100</v>
      </c>
      <c r="AK456" s="153">
        <f t="shared" si="105"/>
        <v>36775055368.377296</v>
      </c>
      <c r="AM456" s="394">
        <f>IF(I456&gt;0,#REF!,0)</f>
        <v>0</v>
      </c>
      <c r="AN456" s="394">
        <f t="shared" si="106"/>
        <v>0</v>
      </c>
      <c r="AP456" s="394">
        <f t="shared" si="107"/>
        <v>0</v>
      </c>
    </row>
    <row r="457" spans="4:42" ht="21.75" thickBot="1" x14ac:dyDescent="0.6">
      <c r="D457" s="233" t="s">
        <v>573</v>
      </c>
      <c r="E457" s="578" t="s">
        <v>2384</v>
      </c>
      <c r="F457" s="393">
        <v>2510462455.3362112</v>
      </c>
      <c r="G457" s="595"/>
      <c r="H457" s="595"/>
      <c r="I457" s="39">
        <v>0</v>
      </c>
      <c r="J457" s="36">
        <v>0</v>
      </c>
      <c r="K457" s="36">
        <v>0</v>
      </c>
      <c r="L457" s="36">
        <v>0</v>
      </c>
      <c r="M457" s="36">
        <v>0</v>
      </c>
      <c r="N457" s="36">
        <v>0</v>
      </c>
      <c r="O457" s="36">
        <v>0</v>
      </c>
      <c r="P457" s="36">
        <v>0</v>
      </c>
      <c r="Q457" s="36">
        <v>0</v>
      </c>
      <c r="R457" s="36">
        <v>0</v>
      </c>
      <c r="S457" s="253">
        <v>0</v>
      </c>
      <c r="T457" s="254">
        <f t="shared" si="104"/>
        <v>0</v>
      </c>
      <c r="U457" s="259">
        <v>17903796025</v>
      </c>
      <c r="V457" s="254">
        <f t="shared" si="108"/>
        <v>2510462455.3362112</v>
      </c>
      <c r="W457" s="34">
        <v>1</v>
      </c>
      <c r="X457" s="33">
        <v>1</v>
      </c>
      <c r="Y457" s="33">
        <v>0.94</v>
      </c>
      <c r="Z457" s="33">
        <v>0.94</v>
      </c>
      <c r="AA457" s="33">
        <f t="shared" si="109"/>
        <v>0.88</v>
      </c>
      <c r="AB457" s="33">
        <f t="shared" si="110"/>
        <v>0.85</v>
      </c>
      <c r="AC457" s="33">
        <f t="shared" si="111"/>
        <v>0.75</v>
      </c>
      <c r="AD457" s="33">
        <f t="shared" si="112"/>
        <v>0.85</v>
      </c>
      <c r="AE457" s="33">
        <f t="shared" si="113"/>
        <v>0.75</v>
      </c>
      <c r="AF457" s="33">
        <f t="shared" si="114"/>
        <v>0.85</v>
      </c>
      <c r="AG457" s="33">
        <f t="shared" si="115"/>
        <v>0.7</v>
      </c>
      <c r="AH457" s="394">
        <f t="shared" si="116"/>
        <v>0</v>
      </c>
      <c r="AI457" s="400">
        <f t="shared" si="117"/>
        <v>2510462455.3362112</v>
      </c>
      <c r="AJ457" s="257">
        <v>100</v>
      </c>
      <c r="AK457" s="153">
        <f t="shared" si="105"/>
        <v>2510462455.3362112</v>
      </c>
      <c r="AM457" s="394">
        <f>IF(I457&gt;0,#REF!,0)</f>
        <v>0</v>
      </c>
      <c r="AN457" s="394">
        <f t="shared" si="106"/>
        <v>0</v>
      </c>
      <c r="AP457" s="394">
        <f t="shared" si="107"/>
        <v>0</v>
      </c>
    </row>
    <row r="458" spans="4:42" ht="21.75" thickBot="1" x14ac:dyDescent="0.6">
      <c r="D458" s="233" t="s">
        <v>573</v>
      </c>
      <c r="E458" s="578" t="s">
        <v>2384</v>
      </c>
      <c r="F458" s="393">
        <v>3472822700.921629</v>
      </c>
      <c r="G458" s="595"/>
      <c r="H458" s="595"/>
      <c r="I458" s="39">
        <v>0</v>
      </c>
      <c r="J458" s="36">
        <v>0</v>
      </c>
      <c r="K458" s="36">
        <v>0</v>
      </c>
      <c r="L458" s="36">
        <v>0</v>
      </c>
      <c r="M458" s="36">
        <v>0</v>
      </c>
      <c r="N458" s="36">
        <v>0</v>
      </c>
      <c r="O458" s="36">
        <v>0</v>
      </c>
      <c r="P458" s="36">
        <v>0</v>
      </c>
      <c r="Q458" s="36">
        <v>0</v>
      </c>
      <c r="R458" s="36">
        <v>0</v>
      </c>
      <c r="S458" s="253">
        <v>0</v>
      </c>
      <c r="T458" s="254">
        <f t="shared" si="104"/>
        <v>0</v>
      </c>
      <c r="U458" s="259">
        <v>113585086661</v>
      </c>
      <c r="V458" s="254">
        <f t="shared" si="108"/>
        <v>3472822700.921629</v>
      </c>
      <c r="W458" s="34">
        <v>1</v>
      </c>
      <c r="X458" s="33">
        <v>1</v>
      </c>
      <c r="Y458" s="33">
        <v>0.94</v>
      </c>
      <c r="Z458" s="33">
        <v>0.94</v>
      </c>
      <c r="AA458" s="33">
        <f t="shared" si="109"/>
        <v>0.88</v>
      </c>
      <c r="AB458" s="33">
        <f t="shared" si="110"/>
        <v>0.85</v>
      </c>
      <c r="AC458" s="33">
        <f t="shared" si="111"/>
        <v>0.75</v>
      </c>
      <c r="AD458" s="33">
        <f t="shared" si="112"/>
        <v>0.85</v>
      </c>
      <c r="AE458" s="33">
        <f t="shared" si="113"/>
        <v>0.75</v>
      </c>
      <c r="AF458" s="33">
        <f t="shared" si="114"/>
        <v>0.85</v>
      </c>
      <c r="AG458" s="33">
        <f t="shared" si="115"/>
        <v>0.7</v>
      </c>
      <c r="AH458" s="394">
        <f t="shared" si="116"/>
        <v>0</v>
      </c>
      <c r="AI458" s="400">
        <f t="shared" si="117"/>
        <v>3472822700.921629</v>
      </c>
      <c r="AJ458" s="257">
        <v>100</v>
      </c>
      <c r="AK458" s="153">
        <f t="shared" si="105"/>
        <v>3472822700.921629</v>
      </c>
      <c r="AM458" s="394">
        <f>IF(I458&gt;0,#REF!,0)</f>
        <v>0</v>
      </c>
      <c r="AN458" s="394">
        <f t="shared" si="106"/>
        <v>0</v>
      </c>
      <c r="AP458" s="394">
        <f t="shared" si="107"/>
        <v>0</v>
      </c>
    </row>
    <row r="459" spans="4:42" ht="21.75" thickBot="1" x14ac:dyDescent="0.6">
      <c r="D459" s="233" t="s">
        <v>573</v>
      </c>
      <c r="E459" s="578" t="s">
        <v>2384</v>
      </c>
      <c r="F459" s="402">
        <v>25289473991.804317</v>
      </c>
      <c r="G459" s="597"/>
      <c r="H459" s="597"/>
      <c r="I459" s="39">
        <v>0</v>
      </c>
      <c r="J459" s="36">
        <v>0</v>
      </c>
      <c r="K459" s="36">
        <v>0</v>
      </c>
      <c r="L459" s="36">
        <v>0</v>
      </c>
      <c r="M459" s="36">
        <v>0</v>
      </c>
      <c r="N459" s="36">
        <v>0</v>
      </c>
      <c r="O459" s="36">
        <v>0</v>
      </c>
      <c r="P459" s="36">
        <v>0</v>
      </c>
      <c r="Q459" s="36">
        <v>0</v>
      </c>
      <c r="R459" s="36">
        <v>0</v>
      </c>
      <c r="S459" s="253">
        <v>0</v>
      </c>
      <c r="T459" s="254">
        <f t="shared" si="104"/>
        <v>0</v>
      </c>
      <c r="U459" s="259">
        <v>1690700911</v>
      </c>
      <c r="V459" s="254">
        <f t="shared" si="108"/>
        <v>25289473991.804317</v>
      </c>
      <c r="W459" s="34">
        <v>1</v>
      </c>
      <c r="X459" s="33">
        <v>1</v>
      </c>
      <c r="Y459" s="33">
        <v>0.94</v>
      </c>
      <c r="Z459" s="33">
        <v>0.94</v>
      </c>
      <c r="AA459" s="33">
        <f t="shared" si="109"/>
        <v>0.88</v>
      </c>
      <c r="AB459" s="33">
        <f t="shared" si="110"/>
        <v>0.85</v>
      </c>
      <c r="AC459" s="33">
        <f t="shared" si="111"/>
        <v>0.75</v>
      </c>
      <c r="AD459" s="33">
        <f t="shared" si="112"/>
        <v>0.85</v>
      </c>
      <c r="AE459" s="33">
        <f t="shared" si="113"/>
        <v>0.75</v>
      </c>
      <c r="AF459" s="33">
        <f t="shared" si="114"/>
        <v>0.85</v>
      </c>
      <c r="AG459" s="33">
        <f t="shared" si="115"/>
        <v>0.7</v>
      </c>
      <c r="AH459" s="394">
        <f t="shared" si="116"/>
        <v>0</v>
      </c>
      <c r="AI459" s="400">
        <f t="shared" si="117"/>
        <v>25289473991.804317</v>
      </c>
      <c r="AJ459" s="257">
        <v>100</v>
      </c>
      <c r="AK459" s="153">
        <f t="shared" si="105"/>
        <v>25289473991.804317</v>
      </c>
      <c r="AM459" s="394">
        <f>IF(I459&gt;0,#REF!,0)</f>
        <v>0</v>
      </c>
      <c r="AN459" s="394">
        <f t="shared" si="106"/>
        <v>0</v>
      </c>
      <c r="AP459" s="394">
        <f t="shared" si="107"/>
        <v>0</v>
      </c>
    </row>
    <row r="460" spans="4:42" ht="21.75" thickBot="1" x14ac:dyDescent="0.6">
      <c r="D460" s="233" t="s">
        <v>573</v>
      </c>
      <c r="E460" s="578" t="s">
        <v>2384</v>
      </c>
      <c r="F460" s="402">
        <v>60017313439.037857</v>
      </c>
      <c r="G460" s="597"/>
      <c r="H460" s="597"/>
      <c r="I460" s="39">
        <v>0</v>
      </c>
      <c r="J460" s="36">
        <v>0</v>
      </c>
      <c r="K460" s="36">
        <v>0</v>
      </c>
      <c r="L460" s="36">
        <v>0</v>
      </c>
      <c r="M460" s="36">
        <v>0</v>
      </c>
      <c r="N460" s="36">
        <v>0</v>
      </c>
      <c r="O460" s="36">
        <v>0</v>
      </c>
      <c r="P460" s="36">
        <v>0</v>
      </c>
      <c r="Q460" s="36">
        <v>0</v>
      </c>
      <c r="R460" s="36">
        <v>0</v>
      </c>
      <c r="S460" s="253">
        <v>0</v>
      </c>
      <c r="T460" s="254">
        <f t="shared" ref="T460:T523" si="118">SUM(I460:S460)</f>
        <v>0</v>
      </c>
      <c r="U460" s="259">
        <v>12312084356.999998</v>
      </c>
      <c r="V460" s="254">
        <f t="shared" si="108"/>
        <v>60017313439.037857</v>
      </c>
      <c r="W460" s="34">
        <v>1</v>
      </c>
      <c r="X460" s="33">
        <v>1</v>
      </c>
      <c r="Y460" s="33">
        <v>0.94</v>
      </c>
      <c r="Z460" s="33">
        <v>0.94</v>
      </c>
      <c r="AA460" s="33">
        <f t="shared" si="109"/>
        <v>0.88</v>
      </c>
      <c r="AB460" s="33">
        <f t="shared" si="110"/>
        <v>0.85</v>
      </c>
      <c r="AC460" s="33">
        <f t="shared" si="111"/>
        <v>0.75</v>
      </c>
      <c r="AD460" s="33">
        <f t="shared" si="112"/>
        <v>0.85</v>
      </c>
      <c r="AE460" s="33">
        <f t="shared" si="113"/>
        <v>0.75</v>
      </c>
      <c r="AF460" s="33">
        <f t="shared" si="114"/>
        <v>0.85</v>
      </c>
      <c r="AG460" s="33">
        <f t="shared" si="115"/>
        <v>0.7</v>
      </c>
      <c r="AH460" s="394">
        <f t="shared" si="116"/>
        <v>0</v>
      </c>
      <c r="AI460" s="400">
        <f t="shared" si="117"/>
        <v>60017313439.037857</v>
      </c>
      <c r="AJ460" s="257">
        <v>100</v>
      </c>
      <c r="AK460" s="153">
        <f t="shared" ref="AK460:AK523" si="119">(AI460*AJ460)/100</f>
        <v>60017313439.037865</v>
      </c>
      <c r="AM460" s="394">
        <f>IF(I460&gt;0,#REF!,0)</f>
        <v>0</v>
      </c>
      <c r="AN460" s="394">
        <f t="shared" ref="AN460:AN523" si="120">I460</f>
        <v>0</v>
      </c>
      <c r="AP460" s="394">
        <f t="shared" ref="AP460:AP523" si="121">IF(AI460&gt;V460,AI460-V460,0)</f>
        <v>0</v>
      </c>
    </row>
    <row r="461" spans="4:42" ht="21.75" thickBot="1" x14ac:dyDescent="0.6">
      <c r="D461" s="233" t="s">
        <v>573</v>
      </c>
      <c r="E461" s="578" t="s">
        <v>2384</v>
      </c>
      <c r="F461" s="402">
        <v>1402712518.9729817</v>
      </c>
      <c r="G461" s="597"/>
      <c r="H461" s="597"/>
      <c r="I461" s="39">
        <v>0</v>
      </c>
      <c r="J461" s="36">
        <v>0</v>
      </c>
      <c r="K461" s="36">
        <v>0</v>
      </c>
      <c r="L461" s="36">
        <v>0</v>
      </c>
      <c r="M461" s="36">
        <v>0</v>
      </c>
      <c r="N461" s="36">
        <v>0</v>
      </c>
      <c r="O461" s="36">
        <v>0</v>
      </c>
      <c r="P461" s="36">
        <v>0</v>
      </c>
      <c r="Q461" s="36">
        <v>0</v>
      </c>
      <c r="R461" s="36">
        <v>0</v>
      </c>
      <c r="S461" s="253">
        <v>0</v>
      </c>
      <c r="T461" s="254">
        <f t="shared" si="118"/>
        <v>0</v>
      </c>
      <c r="U461" s="259">
        <v>29219224153</v>
      </c>
      <c r="V461" s="254">
        <f t="shared" si="108"/>
        <v>1402712518.9729817</v>
      </c>
      <c r="W461" s="34">
        <v>1</v>
      </c>
      <c r="X461" s="33">
        <v>1</v>
      </c>
      <c r="Y461" s="33">
        <v>0.94</v>
      </c>
      <c r="Z461" s="33">
        <v>0.94</v>
      </c>
      <c r="AA461" s="33">
        <f t="shared" si="109"/>
        <v>0.88</v>
      </c>
      <c r="AB461" s="33">
        <f t="shared" si="110"/>
        <v>0.85</v>
      </c>
      <c r="AC461" s="33">
        <f t="shared" si="111"/>
        <v>0.75</v>
      </c>
      <c r="AD461" s="33">
        <f t="shared" si="112"/>
        <v>0.85</v>
      </c>
      <c r="AE461" s="33">
        <f t="shared" si="113"/>
        <v>0.75</v>
      </c>
      <c r="AF461" s="33">
        <f t="shared" si="114"/>
        <v>0.85</v>
      </c>
      <c r="AG461" s="33">
        <f t="shared" si="115"/>
        <v>0.7</v>
      </c>
      <c r="AH461" s="394">
        <f t="shared" si="116"/>
        <v>0</v>
      </c>
      <c r="AI461" s="400">
        <f t="shared" si="117"/>
        <v>1402712518.9729817</v>
      </c>
      <c r="AJ461" s="257">
        <v>100</v>
      </c>
      <c r="AK461" s="153">
        <f t="shared" si="119"/>
        <v>1402712518.9729815</v>
      </c>
      <c r="AM461" s="394">
        <f>IF(I461&gt;0,#REF!,0)</f>
        <v>0</v>
      </c>
      <c r="AN461" s="394">
        <f t="shared" si="120"/>
        <v>0</v>
      </c>
      <c r="AP461" s="394">
        <f t="shared" si="121"/>
        <v>0</v>
      </c>
    </row>
    <row r="462" spans="4:42" ht="21.75" thickBot="1" x14ac:dyDescent="0.6">
      <c r="D462" s="233" t="s">
        <v>573</v>
      </c>
      <c r="E462" s="578" t="s">
        <v>1314</v>
      </c>
      <c r="F462" s="402">
        <v>9817390396.1445923</v>
      </c>
      <c r="G462" s="597"/>
      <c r="H462" s="597"/>
      <c r="I462" s="39">
        <v>4779475463</v>
      </c>
      <c r="J462" s="36">
        <v>0</v>
      </c>
      <c r="K462" s="36">
        <v>0</v>
      </c>
      <c r="L462" s="36">
        <v>0</v>
      </c>
      <c r="M462" s="36">
        <v>0</v>
      </c>
      <c r="N462" s="36">
        <v>0</v>
      </c>
      <c r="O462" s="36">
        <v>0</v>
      </c>
      <c r="P462" s="36">
        <v>0</v>
      </c>
      <c r="Q462" s="36">
        <v>0</v>
      </c>
      <c r="R462" s="36">
        <v>0</v>
      </c>
      <c r="S462" s="253">
        <v>0</v>
      </c>
      <c r="T462" s="254">
        <f t="shared" si="118"/>
        <v>4779475463</v>
      </c>
      <c r="U462" s="259">
        <v>682905262</v>
      </c>
      <c r="V462" s="254">
        <f t="shared" si="108"/>
        <v>4779475463</v>
      </c>
      <c r="W462" s="34">
        <v>1</v>
      </c>
      <c r="X462" s="33">
        <v>1</v>
      </c>
      <c r="Y462" s="33">
        <v>0.94</v>
      </c>
      <c r="Z462" s="33">
        <v>0.94</v>
      </c>
      <c r="AA462" s="33">
        <f t="shared" si="109"/>
        <v>0.88</v>
      </c>
      <c r="AB462" s="33">
        <f t="shared" si="110"/>
        <v>0.85</v>
      </c>
      <c r="AC462" s="33">
        <f t="shared" si="111"/>
        <v>0.75</v>
      </c>
      <c r="AD462" s="33">
        <f t="shared" si="112"/>
        <v>0.85</v>
      </c>
      <c r="AE462" s="33">
        <f t="shared" si="113"/>
        <v>0.75</v>
      </c>
      <c r="AF462" s="33">
        <f t="shared" si="114"/>
        <v>0.85</v>
      </c>
      <c r="AG462" s="33">
        <f t="shared" si="115"/>
        <v>0.7</v>
      </c>
      <c r="AH462" s="394">
        <f t="shared" si="116"/>
        <v>4779475463</v>
      </c>
      <c r="AI462" s="400">
        <f t="shared" si="117"/>
        <v>5037914933.1445923</v>
      </c>
      <c r="AJ462" s="257">
        <v>100</v>
      </c>
      <c r="AK462" s="153">
        <f t="shared" si="119"/>
        <v>5037914933.1445923</v>
      </c>
      <c r="AM462" s="394" t="e">
        <f>IF(I462&gt;0,#REF!,0)</f>
        <v>#REF!</v>
      </c>
      <c r="AN462" s="394">
        <f t="shared" si="120"/>
        <v>4779475463</v>
      </c>
      <c r="AP462" s="394">
        <f t="shared" si="121"/>
        <v>258439470.14459229</v>
      </c>
    </row>
    <row r="463" spans="4:42" ht="21.75" thickBot="1" x14ac:dyDescent="0.6">
      <c r="D463" s="233" t="s">
        <v>573</v>
      </c>
      <c r="E463" s="578" t="s">
        <v>2385</v>
      </c>
      <c r="F463" s="393">
        <v>1338521935464.0908</v>
      </c>
      <c r="G463" s="595"/>
      <c r="H463" s="595"/>
      <c r="I463" s="39">
        <v>0</v>
      </c>
      <c r="J463" s="36">
        <v>0</v>
      </c>
      <c r="K463" s="36">
        <v>0</v>
      </c>
      <c r="L463" s="36">
        <v>0</v>
      </c>
      <c r="M463" s="36">
        <v>0</v>
      </c>
      <c r="N463" s="36">
        <v>0</v>
      </c>
      <c r="O463" s="36">
        <v>0</v>
      </c>
      <c r="P463" s="36">
        <v>0</v>
      </c>
      <c r="Q463" s="36">
        <v>0</v>
      </c>
      <c r="R463" s="36">
        <v>0</v>
      </c>
      <c r="S463" s="253">
        <v>0</v>
      </c>
      <c r="T463" s="254">
        <f t="shared" si="118"/>
        <v>0</v>
      </c>
      <c r="U463" s="259">
        <v>0</v>
      </c>
      <c r="V463" s="254">
        <f t="shared" si="108"/>
        <v>1338521935464.0908</v>
      </c>
      <c r="W463" s="34">
        <v>1</v>
      </c>
      <c r="X463" s="33">
        <v>1</v>
      </c>
      <c r="Y463" s="33">
        <v>0.94</v>
      </c>
      <c r="Z463" s="33">
        <v>0.94</v>
      </c>
      <c r="AA463" s="33">
        <f t="shared" si="109"/>
        <v>0.88</v>
      </c>
      <c r="AB463" s="33">
        <f t="shared" si="110"/>
        <v>0.85</v>
      </c>
      <c r="AC463" s="33">
        <f t="shared" si="111"/>
        <v>0.75</v>
      </c>
      <c r="AD463" s="33">
        <f t="shared" si="112"/>
        <v>0.85</v>
      </c>
      <c r="AE463" s="33">
        <f t="shared" si="113"/>
        <v>0.75</v>
      </c>
      <c r="AF463" s="33">
        <f t="shared" si="114"/>
        <v>0.85</v>
      </c>
      <c r="AG463" s="33">
        <f t="shared" si="115"/>
        <v>0.7</v>
      </c>
      <c r="AH463" s="394">
        <f t="shared" si="116"/>
        <v>0</v>
      </c>
      <c r="AI463" s="400">
        <f t="shared" si="117"/>
        <v>1338521935464.0908</v>
      </c>
      <c r="AJ463" s="257">
        <v>100</v>
      </c>
      <c r="AK463" s="153">
        <f t="shared" si="119"/>
        <v>1338521935464.0908</v>
      </c>
      <c r="AM463" s="394">
        <f>IF(I463&gt;0,#REF!,0)</f>
        <v>0</v>
      </c>
      <c r="AN463" s="394">
        <f t="shared" si="120"/>
        <v>0</v>
      </c>
      <c r="AP463" s="394">
        <f t="shared" si="121"/>
        <v>0</v>
      </c>
    </row>
    <row r="464" spans="4:42" ht="21.75" thickBot="1" x14ac:dyDescent="0.6">
      <c r="D464" s="233" t="s">
        <v>573</v>
      </c>
      <c r="E464" s="578" t="s">
        <v>2386</v>
      </c>
      <c r="F464" s="393">
        <v>0</v>
      </c>
      <c r="G464" s="595"/>
      <c r="H464" s="595"/>
      <c r="I464" s="39">
        <v>0</v>
      </c>
      <c r="J464" s="36">
        <v>0</v>
      </c>
      <c r="K464" s="36">
        <v>0</v>
      </c>
      <c r="L464" s="36">
        <v>0</v>
      </c>
      <c r="M464" s="36">
        <v>0</v>
      </c>
      <c r="N464" s="36">
        <v>0</v>
      </c>
      <c r="O464" s="36">
        <v>0</v>
      </c>
      <c r="P464" s="36">
        <v>0</v>
      </c>
      <c r="Q464" s="36">
        <v>0</v>
      </c>
      <c r="R464" s="36">
        <v>0</v>
      </c>
      <c r="S464" s="253">
        <v>0</v>
      </c>
      <c r="T464" s="254">
        <f t="shared" si="118"/>
        <v>0</v>
      </c>
      <c r="U464" s="259">
        <v>174906132256.121</v>
      </c>
      <c r="V464" s="254">
        <f t="shared" si="108"/>
        <v>0</v>
      </c>
      <c r="W464" s="34">
        <v>1</v>
      </c>
      <c r="X464" s="33">
        <v>1</v>
      </c>
      <c r="Y464" s="33">
        <v>0.94</v>
      </c>
      <c r="Z464" s="33">
        <v>0.94</v>
      </c>
      <c r="AA464" s="33">
        <f t="shared" si="109"/>
        <v>0.88</v>
      </c>
      <c r="AB464" s="33">
        <f t="shared" si="110"/>
        <v>0.85</v>
      </c>
      <c r="AC464" s="33">
        <f t="shared" si="111"/>
        <v>0.75</v>
      </c>
      <c r="AD464" s="33">
        <f t="shared" si="112"/>
        <v>0.85</v>
      </c>
      <c r="AE464" s="33">
        <f t="shared" si="113"/>
        <v>0.75</v>
      </c>
      <c r="AF464" s="33">
        <f t="shared" si="114"/>
        <v>0.85</v>
      </c>
      <c r="AG464" s="33">
        <f t="shared" si="115"/>
        <v>0.7</v>
      </c>
      <c r="AH464" s="394">
        <f t="shared" si="116"/>
        <v>0</v>
      </c>
      <c r="AI464" s="400">
        <f t="shared" si="117"/>
        <v>0</v>
      </c>
      <c r="AJ464" s="257">
        <v>100</v>
      </c>
      <c r="AK464" s="153">
        <f t="shared" si="119"/>
        <v>0</v>
      </c>
      <c r="AM464" s="394">
        <f>IF(I464&gt;0,#REF!,0)</f>
        <v>0</v>
      </c>
      <c r="AN464" s="394">
        <f t="shared" si="120"/>
        <v>0</v>
      </c>
      <c r="AP464" s="394">
        <f t="shared" si="121"/>
        <v>0</v>
      </c>
    </row>
    <row r="465" spans="4:42" ht="21.75" thickBot="1" x14ac:dyDescent="0.6">
      <c r="D465" s="233" t="s">
        <v>573</v>
      </c>
      <c r="E465" s="578" t="s">
        <v>2387</v>
      </c>
      <c r="F465" s="393">
        <v>1058349035200</v>
      </c>
      <c r="G465" s="595"/>
      <c r="H465" s="595"/>
      <c r="I465" s="39">
        <v>0</v>
      </c>
      <c r="J465" s="36">
        <v>0</v>
      </c>
      <c r="K465" s="36">
        <v>0</v>
      </c>
      <c r="L465" s="36">
        <v>0</v>
      </c>
      <c r="M465" s="36">
        <v>0</v>
      </c>
      <c r="N465" s="36">
        <v>0</v>
      </c>
      <c r="O465" s="36">
        <v>0</v>
      </c>
      <c r="P465" s="36">
        <v>0</v>
      </c>
      <c r="Q465" s="36">
        <v>0</v>
      </c>
      <c r="R465" s="36">
        <v>0</v>
      </c>
      <c r="S465" s="253">
        <v>0</v>
      </c>
      <c r="T465" s="254">
        <f t="shared" si="118"/>
        <v>0</v>
      </c>
      <c r="U465" s="259">
        <v>0</v>
      </c>
      <c r="V465" s="254">
        <f t="shared" si="108"/>
        <v>1058349035200</v>
      </c>
      <c r="W465" s="34">
        <v>1</v>
      </c>
      <c r="X465" s="33">
        <v>1</v>
      </c>
      <c r="Y465" s="33">
        <v>0.94</v>
      </c>
      <c r="Z465" s="33">
        <v>0.94</v>
      </c>
      <c r="AA465" s="33">
        <f t="shared" si="109"/>
        <v>0.88</v>
      </c>
      <c r="AB465" s="33">
        <f t="shared" si="110"/>
        <v>0.85</v>
      </c>
      <c r="AC465" s="33">
        <f t="shared" si="111"/>
        <v>0.75</v>
      </c>
      <c r="AD465" s="33">
        <f t="shared" si="112"/>
        <v>0.85</v>
      </c>
      <c r="AE465" s="33">
        <f t="shared" si="113"/>
        <v>0.75</v>
      </c>
      <c r="AF465" s="33">
        <f t="shared" si="114"/>
        <v>0.85</v>
      </c>
      <c r="AG465" s="33">
        <f t="shared" si="115"/>
        <v>0.7</v>
      </c>
      <c r="AH465" s="394">
        <f t="shared" si="116"/>
        <v>0</v>
      </c>
      <c r="AI465" s="400">
        <f t="shared" si="117"/>
        <v>1058349035200</v>
      </c>
      <c r="AJ465" s="257">
        <v>100</v>
      </c>
      <c r="AK465" s="153">
        <f t="shared" si="119"/>
        <v>1058349035200</v>
      </c>
      <c r="AM465" s="394">
        <f>IF(I465&gt;0,#REF!,0)</f>
        <v>0</v>
      </c>
      <c r="AN465" s="394">
        <f t="shared" si="120"/>
        <v>0</v>
      </c>
      <c r="AP465" s="394">
        <f t="shared" si="121"/>
        <v>0</v>
      </c>
    </row>
    <row r="466" spans="4:42" ht="21.75" thickBot="1" x14ac:dyDescent="0.6">
      <c r="D466" s="233" t="s">
        <v>573</v>
      </c>
      <c r="E466" s="578" t="s">
        <v>1334</v>
      </c>
      <c r="F466" s="393">
        <v>182409834295.69168</v>
      </c>
      <c r="G466" s="595"/>
      <c r="H466" s="595"/>
      <c r="I466" s="39">
        <v>0</v>
      </c>
      <c r="J466" s="36">
        <v>0</v>
      </c>
      <c r="K466" s="36">
        <v>0</v>
      </c>
      <c r="L466" s="36">
        <v>0</v>
      </c>
      <c r="M466" s="36">
        <v>0</v>
      </c>
      <c r="N466" s="36">
        <v>0</v>
      </c>
      <c r="O466" s="36">
        <v>0</v>
      </c>
      <c r="P466" s="36">
        <v>0</v>
      </c>
      <c r="Q466" s="36">
        <v>0</v>
      </c>
      <c r="R466" s="36">
        <v>0</v>
      </c>
      <c r="S466" s="253">
        <v>0</v>
      </c>
      <c r="T466" s="254">
        <f t="shared" si="118"/>
        <v>0</v>
      </c>
      <c r="U466" s="259">
        <v>801060900000</v>
      </c>
      <c r="V466" s="254">
        <f t="shared" ref="V466:V529" si="122">IF((OR(T466&gt;F466,T466=0)),F466,T466)</f>
        <v>182409834295.69168</v>
      </c>
      <c r="W466" s="34">
        <v>1</v>
      </c>
      <c r="X466" s="33">
        <v>1</v>
      </c>
      <c r="Y466" s="33">
        <v>0.94</v>
      </c>
      <c r="Z466" s="33">
        <v>0.94</v>
      </c>
      <c r="AA466" s="33">
        <f t="shared" ref="AA466:AA529" si="123">1-0.12</f>
        <v>0.88</v>
      </c>
      <c r="AB466" s="33">
        <f t="shared" ref="AB466:AB529" si="124">1-0.15</f>
        <v>0.85</v>
      </c>
      <c r="AC466" s="33">
        <f t="shared" ref="AC466:AC529" si="125">1-0.25</f>
        <v>0.75</v>
      </c>
      <c r="AD466" s="33">
        <f t="shared" ref="AD466:AD529" si="126">1-0.15</f>
        <v>0.85</v>
      </c>
      <c r="AE466" s="33">
        <f t="shared" ref="AE466:AE529" si="127">1-0.25</f>
        <v>0.75</v>
      </c>
      <c r="AF466" s="33">
        <f t="shared" ref="AF466:AF529" si="128">1-0.15</f>
        <v>0.85</v>
      </c>
      <c r="AG466" s="33">
        <f t="shared" ref="AG466:AG529" si="129">1-0.3</f>
        <v>0.7</v>
      </c>
      <c r="AH466" s="394">
        <f t="shared" ref="AH466:AH529" si="130">(I466*W466)+(J466*X466)+(K466*Y466)+(L466*Z466)+(M466*AA466)+(N466*AB466)+(O466*AC466)+(P466*AD466)+(Q466*AE466)+(R466*AF466)+(S466*AG466)</f>
        <v>0</v>
      </c>
      <c r="AI466" s="400">
        <f t="shared" ref="AI466:AI529" si="131">IF(F466&gt;AH466,F466-AH466,0)</f>
        <v>182409834295.69168</v>
      </c>
      <c r="AJ466" s="257">
        <v>100</v>
      </c>
      <c r="AK466" s="153">
        <f t="shared" si="119"/>
        <v>182409834295.69168</v>
      </c>
      <c r="AM466" s="394">
        <f>IF(I466&gt;0,#REF!,0)</f>
        <v>0</v>
      </c>
      <c r="AN466" s="394">
        <f t="shared" si="120"/>
        <v>0</v>
      </c>
      <c r="AP466" s="394">
        <f t="shared" si="121"/>
        <v>0</v>
      </c>
    </row>
    <row r="467" spans="4:42" ht="21.75" thickBot="1" x14ac:dyDescent="0.6">
      <c r="D467" s="233" t="s">
        <v>573</v>
      </c>
      <c r="E467" s="578" t="s">
        <v>2388</v>
      </c>
      <c r="F467" s="402">
        <v>7114580000</v>
      </c>
      <c r="G467" s="597"/>
      <c r="H467" s="597"/>
      <c r="I467" s="39">
        <v>0</v>
      </c>
      <c r="J467" s="36">
        <v>0</v>
      </c>
      <c r="K467" s="36">
        <v>0</v>
      </c>
      <c r="L467" s="36">
        <v>0</v>
      </c>
      <c r="M467" s="36">
        <v>0</v>
      </c>
      <c r="N467" s="36">
        <v>0</v>
      </c>
      <c r="O467" s="36">
        <v>0</v>
      </c>
      <c r="P467" s="36">
        <v>0</v>
      </c>
      <c r="Q467" s="36">
        <v>0</v>
      </c>
      <c r="R467" s="36">
        <v>0</v>
      </c>
      <c r="S467" s="253">
        <v>0</v>
      </c>
      <c r="T467" s="254">
        <f t="shared" si="118"/>
        <v>0</v>
      </c>
      <c r="U467" s="259">
        <v>130000000000</v>
      </c>
      <c r="V467" s="254">
        <f t="shared" si="122"/>
        <v>7114580000</v>
      </c>
      <c r="W467" s="34">
        <v>1</v>
      </c>
      <c r="X467" s="33">
        <v>1</v>
      </c>
      <c r="Y467" s="33">
        <v>0.94</v>
      </c>
      <c r="Z467" s="33">
        <v>0.94</v>
      </c>
      <c r="AA467" s="33">
        <f t="shared" si="123"/>
        <v>0.88</v>
      </c>
      <c r="AB467" s="33">
        <f t="shared" si="124"/>
        <v>0.85</v>
      </c>
      <c r="AC467" s="33">
        <f t="shared" si="125"/>
        <v>0.75</v>
      </c>
      <c r="AD467" s="33">
        <f t="shared" si="126"/>
        <v>0.85</v>
      </c>
      <c r="AE467" s="33">
        <f t="shared" si="127"/>
        <v>0.75</v>
      </c>
      <c r="AF467" s="33">
        <f t="shared" si="128"/>
        <v>0.85</v>
      </c>
      <c r="AG467" s="33">
        <f t="shared" si="129"/>
        <v>0.7</v>
      </c>
      <c r="AH467" s="394">
        <f t="shared" si="130"/>
        <v>0</v>
      </c>
      <c r="AI467" s="400">
        <f t="shared" si="131"/>
        <v>7114580000</v>
      </c>
      <c r="AJ467" s="257">
        <v>100</v>
      </c>
      <c r="AK467" s="153">
        <f t="shared" si="119"/>
        <v>7114580000</v>
      </c>
      <c r="AM467" s="394">
        <f>IF(I467&gt;0,#REF!,0)</f>
        <v>0</v>
      </c>
      <c r="AN467" s="394">
        <f t="shared" si="120"/>
        <v>0</v>
      </c>
      <c r="AP467" s="394">
        <f t="shared" si="121"/>
        <v>0</v>
      </c>
    </row>
    <row r="468" spans="4:42" ht="21.75" thickBot="1" x14ac:dyDescent="0.6">
      <c r="D468" s="233" t="s">
        <v>573</v>
      </c>
      <c r="E468" s="578" t="s">
        <v>1315</v>
      </c>
      <c r="F468" s="402">
        <v>0</v>
      </c>
      <c r="G468" s="597"/>
      <c r="H468" s="597"/>
      <c r="I468" s="39">
        <v>0</v>
      </c>
      <c r="J468" s="36">
        <v>0</v>
      </c>
      <c r="K468" s="36">
        <v>0</v>
      </c>
      <c r="L468" s="36">
        <v>0</v>
      </c>
      <c r="M468" s="36">
        <v>0</v>
      </c>
      <c r="N468" s="36">
        <v>0</v>
      </c>
      <c r="O468" s="36">
        <v>0</v>
      </c>
      <c r="P468" s="36">
        <v>0</v>
      </c>
      <c r="Q468" s="36">
        <v>0</v>
      </c>
      <c r="R468" s="36">
        <v>0</v>
      </c>
      <c r="S468" s="253">
        <v>0</v>
      </c>
      <c r="T468" s="254">
        <f t="shared" si="118"/>
        <v>0</v>
      </c>
      <c r="U468" s="259">
        <v>49999999999.999992</v>
      </c>
      <c r="V468" s="254">
        <f t="shared" si="122"/>
        <v>0</v>
      </c>
      <c r="W468" s="34">
        <v>1</v>
      </c>
      <c r="X468" s="33">
        <v>1</v>
      </c>
      <c r="Y468" s="33">
        <v>0.94</v>
      </c>
      <c r="Z468" s="33">
        <v>0.94</v>
      </c>
      <c r="AA468" s="33">
        <f t="shared" si="123"/>
        <v>0.88</v>
      </c>
      <c r="AB468" s="33">
        <f t="shared" si="124"/>
        <v>0.85</v>
      </c>
      <c r="AC468" s="33">
        <f t="shared" si="125"/>
        <v>0.75</v>
      </c>
      <c r="AD468" s="33">
        <f t="shared" si="126"/>
        <v>0.85</v>
      </c>
      <c r="AE468" s="33">
        <f t="shared" si="127"/>
        <v>0.75</v>
      </c>
      <c r="AF468" s="33">
        <f t="shared" si="128"/>
        <v>0.85</v>
      </c>
      <c r="AG468" s="33">
        <f t="shared" si="129"/>
        <v>0.7</v>
      </c>
      <c r="AH468" s="394">
        <f t="shared" si="130"/>
        <v>0</v>
      </c>
      <c r="AI468" s="400">
        <f t="shared" si="131"/>
        <v>0</v>
      </c>
      <c r="AJ468" s="257">
        <v>100</v>
      </c>
      <c r="AK468" s="153">
        <f t="shared" si="119"/>
        <v>0</v>
      </c>
      <c r="AM468" s="394">
        <f>IF(I468&gt;0,#REF!,0)</f>
        <v>0</v>
      </c>
      <c r="AN468" s="394">
        <f t="shared" si="120"/>
        <v>0</v>
      </c>
      <c r="AP468" s="394">
        <f t="shared" si="121"/>
        <v>0</v>
      </c>
    </row>
    <row r="469" spans="4:42" ht="21.75" thickBot="1" x14ac:dyDescent="0.6">
      <c r="D469" s="233" t="s">
        <v>573</v>
      </c>
      <c r="E469" s="578" t="s">
        <v>1316</v>
      </c>
      <c r="F469" s="402">
        <v>0</v>
      </c>
      <c r="G469" s="597"/>
      <c r="H469" s="597"/>
      <c r="I469" s="39">
        <v>0</v>
      </c>
      <c r="J469" s="36">
        <v>0</v>
      </c>
      <c r="K469" s="36">
        <v>0</v>
      </c>
      <c r="L469" s="36">
        <v>0</v>
      </c>
      <c r="M469" s="36">
        <v>0</v>
      </c>
      <c r="N469" s="36">
        <v>0</v>
      </c>
      <c r="O469" s="36">
        <v>0</v>
      </c>
      <c r="P469" s="36">
        <v>0</v>
      </c>
      <c r="Q469" s="36">
        <v>0</v>
      </c>
      <c r="R469" s="36">
        <v>0</v>
      </c>
      <c r="S469" s="253">
        <v>0</v>
      </c>
      <c r="T469" s="254">
        <f t="shared" si="118"/>
        <v>0</v>
      </c>
      <c r="U469" s="259">
        <v>0</v>
      </c>
      <c r="V469" s="254">
        <f t="shared" si="122"/>
        <v>0</v>
      </c>
      <c r="W469" s="34">
        <v>1</v>
      </c>
      <c r="X469" s="33">
        <v>1</v>
      </c>
      <c r="Y469" s="33">
        <v>0.94</v>
      </c>
      <c r="Z469" s="33">
        <v>0.94</v>
      </c>
      <c r="AA469" s="33">
        <f t="shared" si="123"/>
        <v>0.88</v>
      </c>
      <c r="AB469" s="33">
        <f t="shared" si="124"/>
        <v>0.85</v>
      </c>
      <c r="AC469" s="33">
        <f t="shared" si="125"/>
        <v>0.75</v>
      </c>
      <c r="AD469" s="33">
        <f t="shared" si="126"/>
        <v>0.85</v>
      </c>
      <c r="AE469" s="33">
        <f t="shared" si="127"/>
        <v>0.75</v>
      </c>
      <c r="AF469" s="33">
        <f t="shared" si="128"/>
        <v>0.85</v>
      </c>
      <c r="AG469" s="33">
        <f t="shared" si="129"/>
        <v>0.7</v>
      </c>
      <c r="AH469" s="394">
        <f t="shared" si="130"/>
        <v>0</v>
      </c>
      <c r="AI469" s="400">
        <f t="shared" si="131"/>
        <v>0</v>
      </c>
      <c r="AJ469" s="257">
        <v>100</v>
      </c>
      <c r="AK469" s="153">
        <f t="shared" si="119"/>
        <v>0</v>
      </c>
      <c r="AM469" s="394">
        <f>IF(I469&gt;0,#REF!,0)</f>
        <v>0</v>
      </c>
      <c r="AN469" s="394">
        <f t="shared" si="120"/>
        <v>0</v>
      </c>
      <c r="AP469" s="394">
        <f t="shared" si="121"/>
        <v>0</v>
      </c>
    </row>
    <row r="470" spans="4:42" ht="21.75" thickBot="1" x14ac:dyDescent="0.6">
      <c r="D470" s="233" t="s">
        <v>573</v>
      </c>
      <c r="E470" s="588" t="s">
        <v>1317</v>
      </c>
      <c r="F470" s="402">
        <v>7031066832</v>
      </c>
      <c r="G470" s="597"/>
      <c r="H470" s="597"/>
      <c r="I470" s="39">
        <v>0</v>
      </c>
      <c r="J470" s="36">
        <v>0</v>
      </c>
      <c r="K470" s="36">
        <v>0</v>
      </c>
      <c r="L470" s="36">
        <v>0</v>
      </c>
      <c r="M470" s="36">
        <v>0</v>
      </c>
      <c r="N470" s="36">
        <v>0</v>
      </c>
      <c r="O470" s="36">
        <v>0</v>
      </c>
      <c r="P470" s="36">
        <v>0</v>
      </c>
      <c r="Q470" s="36">
        <v>0</v>
      </c>
      <c r="R470" s="36">
        <v>0</v>
      </c>
      <c r="S470" s="253">
        <v>7031066832</v>
      </c>
      <c r="T470" s="254">
        <f t="shared" si="118"/>
        <v>7031066832</v>
      </c>
      <c r="U470" s="259">
        <v>0</v>
      </c>
      <c r="V470" s="254">
        <f t="shared" si="122"/>
        <v>7031066832</v>
      </c>
      <c r="W470" s="34">
        <v>1</v>
      </c>
      <c r="X470" s="33">
        <v>1</v>
      </c>
      <c r="Y470" s="33">
        <v>0.94</v>
      </c>
      <c r="Z470" s="33">
        <v>0.94</v>
      </c>
      <c r="AA470" s="33">
        <f t="shared" si="123"/>
        <v>0.88</v>
      </c>
      <c r="AB470" s="33">
        <f t="shared" si="124"/>
        <v>0.85</v>
      </c>
      <c r="AC470" s="33">
        <f t="shared" si="125"/>
        <v>0.75</v>
      </c>
      <c r="AD470" s="33">
        <f t="shared" si="126"/>
        <v>0.85</v>
      </c>
      <c r="AE470" s="33">
        <f t="shared" si="127"/>
        <v>0.75</v>
      </c>
      <c r="AF470" s="33">
        <f t="shared" si="128"/>
        <v>0.85</v>
      </c>
      <c r="AG470" s="33">
        <f t="shared" si="129"/>
        <v>0.7</v>
      </c>
      <c r="AH470" s="394">
        <f t="shared" si="130"/>
        <v>4921746782.3999996</v>
      </c>
      <c r="AI470" s="400">
        <f t="shared" si="131"/>
        <v>2109320049.6000004</v>
      </c>
      <c r="AJ470" s="257">
        <v>100</v>
      </c>
      <c r="AK470" s="153">
        <f t="shared" si="119"/>
        <v>2109320049.6000004</v>
      </c>
      <c r="AM470" s="394">
        <f>IF(I470&gt;0,#REF!,0)</f>
        <v>0</v>
      </c>
      <c r="AN470" s="394">
        <f t="shared" si="120"/>
        <v>0</v>
      </c>
      <c r="AP470" s="394">
        <f t="shared" si="121"/>
        <v>0</v>
      </c>
    </row>
    <row r="471" spans="4:42" ht="21.75" thickBot="1" x14ac:dyDescent="0.6">
      <c r="D471" s="233" t="s">
        <v>573</v>
      </c>
      <c r="E471" s="578" t="s">
        <v>2389</v>
      </c>
      <c r="F471" s="393">
        <v>0</v>
      </c>
      <c r="G471" s="595"/>
      <c r="H471" s="595"/>
      <c r="I471" s="39">
        <v>0</v>
      </c>
      <c r="J471" s="36">
        <v>0</v>
      </c>
      <c r="K471" s="36">
        <v>0</v>
      </c>
      <c r="L471" s="36">
        <v>0</v>
      </c>
      <c r="M471" s="36">
        <v>0</v>
      </c>
      <c r="N471" s="36">
        <v>0</v>
      </c>
      <c r="O471" s="36">
        <v>0</v>
      </c>
      <c r="P471" s="36">
        <v>0</v>
      </c>
      <c r="Q471" s="36">
        <v>0</v>
      </c>
      <c r="R471" s="36">
        <v>0</v>
      </c>
      <c r="S471" s="253">
        <v>0</v>
      </c>
      <c r="T471" s="254">
        <f t="shared" si="118"/>
        <v>0</v>
      </c>
      <c r="U471" s="259">
        <v>0</v>
      </c>
      <c r="V471" s="254">
        <f t="shared" si="122"/>
        <v>0</v>
      </c>
      <c r="W471" s="34">
        <v>1</v>
      </c>
      <c r="X471" s="33">
        <v>1</v>
      </c>
      <c r="Y471" s="33">
        <v>0.94</v>
      </c>
      <c r="Z471" s="33">
        <v>0.94</v>
      </c>
      <c r="AA471" s="33">
        <f t="shared" si="123"/>
        <v>0.88</v>
      </c>
      <c r="AB471" s="33">
        <f t="shared" si="124"/>
        <v>0.85</v>
      </c>
      <c r="AC471" s="33">
        <f t="shared" si="125"/>
        <v>0.75</v>
      </c>
      <c r="AD471" s="33">
        <f t="shared" si="126"/>
        <v>0.85</v>
      </c>
      <c r="AE471" s="33">
        <f t="shared" si="127"/>
        <v>0.75</v>
      </c>
      <c r="AF471" s="33">
        <f t="shared" si="128"/>
        <v>0.85</v>
      </c>
      <c r="AG471" s="33">
        <f t="shared" si="129"/>
        <v>0.7</v>
      </c>
      <c r="AH471" s="394">
        <f t="shared" si="130"/>
        <v>0</v>
      </c>
      <c r="AI471" s="400">
        <f t="shared" si="131"/>
        <v>0</v>
      </c>
      <c r="AJ471" s="257">
        <v>100</v>
      </c>
      <c r="AK471" s="153">
        <f t="shared" si="119"/>
        <v>0</v>
      </c>
      <c r="AM471" s="394">
        <f>IF(I471&gt;0,#REF!,0)</f>
        <v>0</v>
      </c>
      <c r="AN471" s="394">
        <f t="shared" si="120"/>
        <v>0</v>
      </c>
      <c r="AP471" s="394">
        <f t="shared" si="121"/>
        <v>0</v>
      </c>
    </row>
    <row r="472" spans="4:42" ht="21.75" thickBot="1" x14ac:dyDescent="0.6">
      <c r="D472" s="233" t="s">
        <v>573</v>
      </c>
      <c r="E472" s="578" t="s">
        <v>2389</v>
      </c>
      <c r="F472" s="393">
        <v>0</v>
      </c>
      <c r="G472" s="595"/>
      <c r="H472" s="595"/>
      <c r="I472" s="39">
        <v>0</v>
      </c>
      <c r="J472" s="36">
        <v>0</v>
      </c>
      <c r="K472" s="36">
        <v>0</v>
      </c>
      <c r="L472" s="36">
        <v>0</v>
      </c>
      <c r="M472" s="36">
        <v>0</v>
      </c>
      <c r="N472" s="36">
        <v>0</v>
      </c>
      <c r="O472" s="36">
        <v>0</v>
      </c>
      <c r="P472" s="36">
        <v>0</v>
      </c>
      <c r="Q472" s="36">
        <v>0</v>
      </c>
      <c r="R472" s="36">
        <v>0</v>
      </c>
      <c r="S472" s="253">
        <v>0</v>
      </c>
      <c r="T472" s="254">
        <f t="shared" si="118"/>
        <v>0</v>
      </c>
      <c r="U472" s="259">
        <v>0</v>
      </c>
      <c r="V472" s="254">
        <f t="shared" si="122"/>
        <v>0</v>
      </c>
      <c r="W472" s="34">
        <v>1</v>
      </c>
      <c r="X472" s="33">
        <v>1</v>
      </c>
      <c r="Y472" s="33">
        <v>0.94</v>
      </c>
      <c r="Z472" s="33">
        <v>0.94</v>
      </c>
      <c r="AA472" s="33">
        <f t="shared" si="123"/>
        <v>0.88</v>
      </c>
      <c r="AB472" s="33">
        <f t="shared" si="124"/>
        <v>0.85</v>
      </c>
      <c r="AC472" s="33">
        <f t="shared" si="125"/>
        <v>0.75</v>
      </c>
      <c r="AD472" s="33">
        <f t="shared" si="126"/>
        <v>0.85</v>
      </c>
      <c r="AE472" s="33">
        <f t="shared" si="127"/>
        <v>0.75</v>
      </c>
      <c r="AF472" s="33">
        <f t="shared" si="128"/>
        <v>0.85</v>
      </c>
      <c r="AG472" s="33">
        <f t="shared" si="129"/>
        <v>0.7</v>
      </c>
      <c r="AH472" s="394">
        <f t="shared" si="130"/>
        <v>0</v>
      </c>
      <c r="AI472" s="400">
        <f t="shared" si="131"/>
        <v>0</v>
      </c>
      <c r="AJ472" s="257">
        <v>100</v>
      </c>
      <c r="AK472" s="153">
        <f t="shared" si="119"/>
        <v>0</v>
      </c>
      <c r="AM472" s="394">
        <f>IF(I472&gt;0,#REF!,0)</f>
        <v>0</v>
      </c>
      <c r="AN472" s="394">
        <f t="shared" si="120"/>
        <v>0</v>
      </c>
      <c r="AP472" s="394">
        <f t="shared" si="121"/>
        <v>0</v>
      </c>
    </row>
    <row r="473" spans="4:42" ht="21.75" thickBot="1" x14ac:dyDescent="0.6">
      <c r="D473" s="233" t="s">
        <v>573</v>
      </c>
      <c r="E473" s="578" t="s">
        <v>2390</v>
      </c>
      <c r="F473" s="393">
        <v>48314355952.5</v>
      </c>
      <c r="G473" s="595"/>
      <c r="H473" s="595"/>
      <c r="I473" s="39">
        <v>0</v>
      </c>
      <c r="J473" s="36">
        <v>0</v>
      </c>
      <c r="K473" s="36">
        <v>0</v>
      </c>
      <c r="L473" s="36">
        <v>0</v>
      </c>
      <c r="M473" s="36">
        <v>0</v>
      </c>
      <c r="N473" s="36">
        <v>0</v>
      </c>
      <c r="O473" s="36">
        <v>0</v>
      </c>
      <c r="P473" s="36">
        <v>0</v>
      </c>
      <c r="Q473" s="36">
        <v>0</v>
      </c>
      <c r="R473" s="36">
        <v>0</v>
      </c>
      <c r="S473" s="253">
        <v>0</v>
      </c>
      <c r="T473" s="254">
        <f t="shared" si="118"/>
        <v>0</v>
      </c>
      <c r="U473" s="259">
        <v>0</v>
      </c>
      <c r="V473" s="254">
        <f t="shared" si="122"/>
        <v>48314355952.5</v>
      </c>
      <c r="W473" s="34">
        <v>1</v>
      </c>
      <c r="X473" s="33">
        <v>1</v>
      </c>
      <c r="Y473" s="33">
        <v>0.94</v>
      </c>
      <c r="Z473" s="33">
        <v>0.94</v>
      </c>
      <c r="AA473" s="33">
        <f t="shared" si="123"/>
        <v>0.88</v>
      </c>
      <c r="AB473" s="33">
        <f t="shared" si="124"/>
        <v>0.85</v>
      </c>
      <c r="AC473" s="33">
        <f t="shared" si="125"/>
        <v>0.75</v>
      </c>
      <c r="AD473" s="33">
        <f t="shared" si="126"/>
        <v>0.85</v>
      </c>
      <c r="AE473" s="33">
        <f t="shared" si="127"/>
        <v>0.75</v>
      </c>
      <c r="AF473" s="33">
        <f t="shared" si="128"/>
        <v>0.85</v>
      </c>
      <c r="AG473" s="33">
        <f t="shared" si="129"/>
        <v>0.7</v>
      </c>
      <c r="AH473" s="394">
        <f t="shared" si="130"/>
        <v>0</v>
      </c>
      <c r="AI473" s="400">
        <f t="shared" si="131"/>
        <v>48314355952.5</v>
      </c>
      <c r="AJ473" s="257">
        <v>100</v>
      </c>
      <c r="AK473" s="153">
        <f t="shared" si="119"/>
        <v>48314355952.5</v>
      </c>
      <c r="AM473" s="394">
        <f>IF(I473&gt;0,#REF!,0)</f>
        <v>0</v>
      </c>
      <c r="AN473" s="394">
        <f t="shared" si="120"/>
        <v>0</v>
      </c>
      <c r="AP473" s="394">
        <f t="shared" si="121"/>
        <v>0</v>
      </c>
    </row>
    <row r="474" spans="4:42" ht="21.75" thickBot="1" x14ac:dyDescent="0.6">
      <c r="D474" s="233" t="s">
        <v>573</v>
      </c>
      <c r="E474" s="578" t="s">
        <v>2391</v>
      </c>
      <c r="F474" s="393">
        <v>3547075840</v>
      </c>
      <c r="G474" s="595"/>
      <c r="H474" s="595"/>
      <c r="I474" s="39">
        <v>0</v>
      </c>
      <c r="J474" s="36">
        <v>0</v>
      </c>
      <c r="K474" s="36">
        <v>0</v>
      </c>
      <c r="L474" s="36">
        <v>0</v>
      </c>
      <c r="M474" s="36">
        <v>0</v>
      </c>
      <c r="N474" s="36">
        <v>0</v>
      </c>
      <c r="O474" s="36">
        <v>0</v>
      </c>
      <c r="P474" s="36">
        <v>0</v>
      </c>
      <c r="Q474" s="36">
        <v>0</v>
      </c>
      <c r="R474" s="36">
        <v>0</v>
      </c>
      <c r="S474" s="253">
        <v>0</v>
      </c>
      <c r="T474" s="254">
        <f t="shared" si="118"/>
        <v>0</v>
      </c>
      <c r="U474" s="259">
        <v>0</v>
      </c>
      <c r="V474" s="254">
        <f t="shared" si="122"/>
        <v>3547075840</v>
      </c>
      <c r="W474" s="34">
        <v>1</v>
      </c>
      <c r="X474" s="33">
        <v>1</v>
      </c>
      <c r="Y474" s="33">
        <v>0.94</v>
      </c>
      <c r="Z474" s="33">
        <v>0.94</v>
      </c>
      <c r="AA474" s="33">
        <f t="shared" si="123"/>
        <v>0.88</v>
      </c>
      <c r="AB474" s="33">
        <f t="shared" si="124"/>
        <v>0.85</v>
      </c>
      <c r="AC474" s="33">
        <f t="shared" si="125"/>
        <v>0.75</v>
      </c>
      <c r="AD474" s="33">
        <f t="shared" si="126"/>
        <v>0.85</v>
      </c>
      <c r="AE474" s="33">
        <f t="shared" si="127"/>
        <v>0.75</v>
      </c>
      <c r="AF474" s="33">
        <f t="shared" si="128"/>
        <v>0.85</v>
      </c>
      <c r="AG474" s="33">
        <f t="shared" si="129"/>
        <v>0.7</v>
      </c>
      <c r="AH474" s="394">
        <f t="shared" si="130"/>
        <v>0</v>
      </c>
      <c r="AI474" s="400">
        <f t="shared" si="131"/>
        <v>3547075840</v>
      </c>
      <c r="AJ474" s="257">
        <v>100</v>
      </c>
      <c r="AK474" s="153">
        <f t="shared" si="119"/>
        <v>3547075840</v>
      </c>
      <c r="AM474" s="394">
        <f>IF(I474&gt;0,#REF!,0)</f>
        <v>0</v>
      </c>
      <c r="AN474" s="394">
        <f t="shared" si="120"/>
        <v>0</v>
      </c>
      <c r="AP474" s="394">
        <f t="shared" si="121"/>
        <v>0</v>
      </c>
    </row>
    <row r="475" spans="4:42" ht="21.75" thickBot="1" x14ac:dyDescent="0.6">
      <c r="D475" s="233" t="s">
        <v>573</v>
      </c>
      <c r="E475" s="578" t="s">
        <v>2392</v>
      </c>
      <c r="F475" s="402">
        <v>220452098.67594108</v>
      </c>
      <c r="G475" s="597"/>
      <c r="H475" s="597"/>
      <c r="I475" s="39">
        <v>0</v>
      </c>
      <c r="J475" s="36">
        <v>0</v>
      </c>
      <c r="K475" s="36">
        <v>0</v>
      </c>
      <c r="L475" s="36">
        <v>0</v>
      </c>
      <c r="M475" s="36">
        <v>0</v>
      </c>
      <c r="N475" s="36">
        <v>0</v>
      </c>
      <c r="O475" s="36">
        <v>0</v>
      </c>
      <c r="P475" s="36">
        <v>0</v>
      </c>
      <c r="Q475" s="36">
        <v>0</v>
      </c>
      <c r="R475" s="36">
        <v>0</v>
      </c>
      <c r="S475" s="253">
        <v>0</v>
      </c>
      <c r="T475" s="254">
        <f t="shared" si="118"/>
        <v>0</v>
      </c>
      <c r="U475" s="259">
        <v>0</v>
      </c>
      <c r="V475" s="254">
        <f t="shared" si="122"/>
        <v>220452098.67594108</v>
      </c>
      <c r="W475" s="34">
        <v>1</v>
      </c>
      <c r="X475" s="33">
        <v>1</v>
      </c>
      <c r="Y475" s="33">
        <v>0.94</v>
      </c>
      <c r="Z475" s="33">
        <v>0.94</v>
      </c>
      <c r="AA475" s="33">
        <f t="shared" si="123"/>
        <v>0.88</v>
      </c>
      <c r="AB475" s="33">
        <f t="shared" si="124"/>
        <v>0.85</v>
      </c>
      <c r="AC475" s="33">
        <f t="shared" si="125"/>
        <v>0.75</v>
      </c>
      <c r="AD475" s="33">
        <f t="shared" si="126"/>
        <v>0.85</v>
      </c>
      <c r="AE475" s="33">
        <f t="shared" si="127"/>
        <v>0.75</v>
      </c>
      <c r="AF475" s="33">
        <f t="shared" si="128"/>
        <v>0.85</v>
      </c>
      <c r="AG475" s="33">
        <f t="shared" si="129"/>
        <v>0.7</v>
      </c>
      <c r="AH475" s="394">
        <f t="shared" si="130"/>
        <v>0</v>
      </c>
      <c r="AI475" s="400">
        <f t="shared" si="131"/>
        <v>220452098.67594108</v>
      </c>
      <c r="AJ475" s="257">
        <v>100</v>
      </c>
      <c r="AK475" s="153">
        <f t="shared" si="119"/>
        <v>220452098.67594108</v>
      </c>
      <c r="AM475" s="394">
        <f>IF(I475&gt;0,#REF!,0)</f>
        <v>0</v>
      </c>
      <c r="AN475" s="394">
        <f t="shared" si="120"/>
        <v>0</v>
      </c>
      <c r="AP475" s="394">
        <f t="shared" si="121"/>
        <v>0</v>
      </c>
    </row>
    <row r="476" spans="4:42" ht="21.75" thickBot="1" x14ac:dyDescent="0.6">
      <c r="D476" s="233" t="s">
        <v>573</v>
      </c>
      <c r="E476" s="578" t="s">
        <v>1318</v>
      </c>
      <c r="F476" s="393">
        <v>1385655835.5783708</v>
      </c>
      <c r="G476" s="595"/>
      <c r="H476" s="595"/>
      <c r="I476" s="39">
        <v>0</v>
      </c>
      <c r="J476" s="36">
        <v>0</v>
      </c>
      <c r="K476" s="36">
        <v>0</v>
      </c>
      <c r="L476" s="36">
        <v>0</v>
      </c>
      <c r="M476" s="36">
        <v>0</v>
      </c>
      <c r="N476" s="36">
        <v>0</v>
      </c>
      <c r="O476" s="36">
        <v>0</v>
      </c>
      <c r="P476" s="36">
        <v>0</v>
      </c>
      <c r="Q476" s="36">
        <v>0</v>
      </c>
      <c r="R476" s="36">
        <v>0</v>
      </c>
      <c r="S476" s="253">
        <v>0</v>
      </c>
      <c r="T476" s="254">
        <f t="shared" si="118"/>
        <v>0</v>
      </c>
      <c r="U476" s="259">
        <v>0</v>
      </c>
      <c r="V476" s="254">
        <f t="shared" si="122"/>
        <v>1385655835.5783708</v>
      </c>
      <c r="W476" s="34">
        <v>1</v>
      </c>
      <c r="X476" s="33">
        <v>1</v>
      </c>
      <c r="Y476" s="33">
        <v>0.94</v>
      </c>
      <c r="Z476" s="33">
        <v>0.94</v>
      </c>
      <c r="AA476" s="33">
        <f t="shared" si="123"/>
        <v>0.88</v>
      </c>
      <c r="AB476" s="33">
        <f t="shared" si="124"/>
        <v>0.85</v>
      </c>
      <c r="AC476" s="33">
        <f t="shared" si="125"/>
        <v>0.75</v>
      </c>
      <c r="AD476" s="33">
        <f t="shared" si="126"/>
        <v>0.85</v>
      </c>
      <c r="AE476" s="33">
        <f t="shared" si="127"/>
        <v>0.75</v>
      </c>
      <c r="AF476" s="33">
        <f t="shared" si="128"/>
        <v>0.85</v>
      </c>
      <c r="AG476" s="33">
        <f t="shared" si="129"/>
        <v>0.7</v>
      </c>
      <c r="AH476" s="394">
        <f t="shared" si="130"/>
        <v>0</v>
      </c>
      <c r="AI476" s="400">
        <f t="shared" si="131"/>
        <v>1385655835.5783708</v>
      </c>
      <c r="AJ476" s="257">
        <v>100</v>
      </c>
      <c r="AK476" s="153">
        <f t="shared" si="119"/>
        <v>1385655835.5783706</v>
      </c>
      <c r="AM476" s="394">
        <f>IF(I476&gt;0,#REF!,0)</f>
        <v>0</v>
      </c>
      <c r="AN476" s="394">
        <f t="shared" si="120"/>
        <v>0</v>
      </c>
      <c r="AP476" s="394">
        <f t="shared" si="121"/>
        <v>0</v>
      </c>
    </row>
    <row r="477" spans="4:42" ht="21.75" thickBot="1" x14ac:dyDescent="0.6">
      <c r="D477" s="233" t="s">
        <v>573</v>
      </c>
      <c r="E477" s="578" t="s">
        <v>1318</v>
      </c>
      <c r="F477" s="393">
        <v>2205201349.0662217</v>
      </c>
      <c r="G477" s="595"/>
      <c r="H477" s="595"/>
      <c r="I477" s="39">
        <v>0</v>
      </c>
      <c r="J477" s="36">
        <v>0</v>
      </c>
      <c r="K477" s="36">
        <v>0</v>
      </c>
      <c r="L477" s="36">
        <v>0</v>
      </c>
      <c r="M477" s="36">
        <v>0</v>
      </c>
      <c r="N477" s="36">
        <v>0</v>
      </c>
      <c r="O477" s="36">
        <v>0</v>
      </c>
      <c r="P477" s="36">
        <v>0</v>
      </c>
      <c r="Q477" s="36">
        <v>0</v>
      </c>
      <c r="R477" s="36">
        <v>0</v>
      </c>
      <c r="S477" s="253">
        <v>0</v>
      </c>
      <c r="T477" s="254">
        <f t="shared" si="118"/>
        <v>0</v>
      </c>
      <c r="U477" s="259">
        <v>4370000000</v>
      </c>
      <c r="V477" s="254">
        <f t="shared" si="122"/>
        <v>2205201349.0662217</v>
      </c>
      <c r="W477" s="34">
        <v>1</v>
      </c>
      <c r="X477" s="33">
        <v>1</v>
      </c>
      <c r="Y477" s="33">
        <v>0.94</v>
      </c>
      <c r="Z477" s="33">
        <v>0.94</v>
      </c>
      <c r="AA477" s="33">
        <f t="shared" si="123"/>
        <v>0.88</v>
      </c>
      <c r="AB477" s="33">
        <f t="shared" si="124"/>
        <v>0.85</v>
      </c>
      <c r="AC477" s="33">
        <f t="shared" si="125"/>
        <v>0.75</v>
      </c>
      <c r="AD477" s="33">
        <f t="shared" si="126"/>
        <v>0.85</v>
      </c>
      <c r="AE477" s="33">
        <f t="shared" si="127"/>
        <v>0.75</v>
      </c>
      <c r="AF477" s="33">
        <f t="shared" si="128"/>
        <v>0.85</v>
      </c>
      <c r="AG477" s="33">
        <f t="shared" si="129"/>
        <v>0.7</v>
      </c>
      <c r="AH477" s="394">
        <f t="shared" si="130"/>
        <v>0</v>
      </c>
      <c r="AI477" s="400">
        <f t="shared" si="131"/>
        <v>2205201349.0662217</v>
      </c>
      <c r="AJ477" s="257">
        <v>100</v>
      </c>
      <c r="AK477" s="153">
        <f t="shared" si="119"/>
        <v>2205201349.0662217</v>
      </c>
      <c r="AM477" s="394">
        <f>IF(I477&gt;0,#REF!,0)</f>
        <v>0</v>
      </c>
      <c r="AN477" s="394">
        <f t="shared" si="120"/>
        <v>0</v>
      </c>
      <c r="AP477" s="394">
        <f t="shared" si="121"/>
        <v>0</v>
      </c>
    </row>
    <row r="478" spans="4:42" ht="21.75" thickBot="1" x14ac:dyDescent="0.6">
      <c r="D478" s="233" t="s">
        <v>573</v>
      </c>
      <c r="E478" s="578" t="s">
        <v>2393</v>
      </c>
      <c r="F478" s="393">
        <v>20557530000</v>
      </c>
      <c r="G478" s="595"/>
      <c r="H478" s="595"/>
      <c r="I478" s="39">
        <v>0</v>
      </c>
      <c r="J478" s="36">
        <v>0</v>
      </c>
      <c r="K478" s="36">
        <v>0</v>
      </c>
      <c r="L478" s="36">
        <v>0</v>
      </c>
      <c r="M478" s="36">
        <v>0</v>
      </c>
      <c r="N478" s="36">
        <v>0</v>
      </c>
      <c r="O478" s="36">
        <v>0</v>
      </c>
      <c r="P478" s="36">
        <v>0</v>
      </c>
      <c r="Q478" s="36">
        <v>0</v>
      </c>
      <c r="R478" s="36">
        <v>0</v>
      </c>
      <c r="S478" s="253">
        <v>0</v>
      </c>
      <c r="T478" s="254">
        <f t="shared" si="118"/>
        <v>0</v>
      </c>
      <c r="U478" s="259">
        <v>6950000000</v>
      </c>
      <c r="V478" s="254">
        <f t="shared" si="122"/>
        <v>20557530000</v>
      </c>
      <c r="W478" s="34">
        <v>1</v>
      </c>
      <c r="X478" s="33">
        <v>1</v>
      </c>
      <c r="Y478" s="33">
        <v>0.94</v>
      </c>
      <c r="Z478" s="33">
        <v>0.94</v>
      </c>
      <c r="AA478" s="33">
        <f t="shared" si="123"/>
        <v>0.88</v>
      </c>
      <c r="AB478" s="33">
        <f t="shared" si="124"/>
        <v>0.85</v>
      </c>
      <c r="AC478" s="33">
        <f t="shared" si="125"/>
        <v>0.75</v>
      </c>
      <c r="AD478" s="33">
        <f t="shared" si="126"/>
        <v>0.85</v>
      </c>
      <c r="AE478" s="33">
        <f t="shared" si="127"/>
        <v>0.75</v>
      </c>
      <c r="AF478" s="33">
        <f t="shared" si="128"/>
        <v>0.85</v>
      </c>
      <c r="AG478" s="33">
        <f t="shared" si="129"/>
        <v>0.7</v>
      </c>
      <c r="AH478" s="394">
        <f t="shared" si="130"/>
        <v>0</v>
      </c>
      <c r="AI478" s="400">
        <f t="shared" si="131"/>
        <v>20557530000</v>
      </c>
      <c r="AJ478" s="257">
        <v>100</v>
      </c>
      <c r="AK478" s="153">
        <f t="shared" si="119"/>
        <v>20557530000</v>
      </c>
      <c r="AM478" s="394">
        <f>IF(I478&gt;0,#REF!,0)</f>
        <v>0</v>
      </c>
      <c r="AN478" s="394">
        <f t="shared" si="120"/>
        <v>0</v>
      </c>
      <c r="AP478" s="394">
        <f t="shared" si="121"/>
        <v>0</v>
      </c>
    </row>
    <row r="479" spans="4:42" ht="21.75" thickBot="1" x14ac:dyDescent="0.6">
      <c r="D479" s="233" t="s">
        <v>573</v>
      </c>
      <c r="E479" s="578" t="s">
        <v>2394</v>
      </c>
      <c r="F479" s="393">
        <v>0</v>
      </c>
      <c r="G479" s="595"/>
      <c r="H479" s="595"/>
      <c r="I479" s="39">
        <v>0</v>
      </c>
      <c r="J479" s="36">
        <v>0</v>
      </c>
      <c r="K479" s="36">
        <v>0</v>
      </c>
      <c r="L479" s="36">
        <v>0</v>
      </c>
      <c r="M479" s="36">
        <v>0</v>
      </c>
      <c r="N479" s="36">
        <v>0</v>
      </c>
      <c r="O479" s="36">
        <v>0</v>
      </c>
      <c r="P479" s="36">
        <v>0</v>
      </c>
      <c r="Q479" s="36">
        <v>0</v>
      </c>
      <c r="R479" s="36">
        <v>0</v>
      </c>
      <c r="S479" s="253">
        <v>0</v>
      </c>
      <c r="T479" s="254">
        <f t="shared" si="118"/>
        <v>0</v>
      </c>
      <c r="U479" s="259">
        <v>25000000000</v>
      </c>
      <c r="V479" s="254">
        <f t="shared" si="122"/>
        <v>0</v>
      </c>
      <c r="W479" s="34">
        <v>1</v>
      </c>
      <c r="X479" s="33">
        <v>1</v>
      </c>
      <c r="Y479" s="33">
        <v>0.94</v>
      </c>
      <c r="Z479" s="33">
        <v>0.94</v>
      </c>
      <c r="AA479" s="33">
        <f t="shared" si="123"/>
        <v>0.88</v>
      </c>
      <c r="AB479" s="33">
        <f t="shared" si="124"/>
        <v>0.85</v>
      </c>
      <c r="AC479" s="33">
        <f t="shared" si="125"/>
        <v>0.75</v>
      </c>
      <c r="AD479" s="33">
        <f t="shared" si="126"/>
        <v>0.85</v>
      </c>
      <c r="AE479" s="33">
        <f t="shared" si="127"/>
        <v>0.75</v>
      </c>
      <c r="AF479" s="33">
        <f t="shared" si="128"/>
        <v>0.85</v>
      </c>
      <c r="AG479" s="33">
        <f t="shared" si="129"/>
        <v>0.7</v>
      </c>
      <c r="AH479" s="394">
        <f t="shared" si="130"/>
        <v>0</v>
      </c>
      <c r="AI479" s="400">
        <f t="shared" si="131"/>
        <v>0</v>
      </c>
      <c r="AJ479" s="257">
        <v>100</v>
      </c>
      <c r="AK479" s="153">
        <f t="shared" si="119"/>
        <v>0</v>
      </c>
      <c r="AM479" s="394">
        <f>IF(I479&gt;0,#REF!,0)</f>
        <v>0</v>
      </c>
      <c r="AN479" s="394">
        <f t="shared" si="120"/>
        <v>0</v>
      </c>
      <c r="AP479" s="394">
        <f t="shared" si="121"/>
        <v>0</v>
      </c>
    </row>
    <row r="480" spans="4:42" ht="21.75" thickBot="1" x14ac:dyDescent="0.6">
      <c r="D480" s="233" t="s">
        <v>573</v>
      </c>
      <c r="E480" s="578" t="s">
        <v>2393</v>
      </c>
      <c r="F480" s="393">
        <v>18247737812.613243</v>
      </c>
      <c r="G480" s="595"/>
      <c r="H480" s="595"/>
      <c r="I480" s="39">
        <v>0</v>
      </c>
      <c r="J480" s="36">
        <v>0</v>
      </c>
      <c r="K480" s="36">
        <v>0</v>
      </c>
      <c r="L480" s="36">
        <v>0</v>
      </c>
      <c r="M480" s="36">
        <v>0</v>
      </c>
      <c r="N480" s="36">
        <v>0</v>
      </c>
      <c r="O480" s="36">
        <v>0</v>
      </c>
      <c r="P480" s="36">
        <v>0</v>
      </c>
      <c r="Q480" s="36">
        <v>0</v>
      </c>
      <c r="R480" s="36">
        <v>0</v>
      </c>
      <c r="S480" s="253">
        <v>0</v>
      </c>
      <c r="T480" s="254">
        <f t="shared" si="118"/>
        <v>0</v>
      </c>
      <c r="U480" s="259">
        <v>0</v>
      </c>
      <c r="V480" s="254">
        <f t="shared" si="122"/>
        <v>18247737812.613243</v>
      </c>
      <c r="W480" s="34">
        <v>1</v>
      </c>
      <c r="X480" s="33">
        <v>1</v>
      </c>
      <c r="Y480" s="33">
        <v>0.94</v>
      </c>
      <c r="Z480" s="33">
        <v>0.94</v>
      </c>
      <c r="AA480" s="33">
        <f t="shared" si="123"/>
        <v>0.88</v>
      </c>
      <c r="AB480" s="33">
        <f t="shared" si="124"/>
        <v>0.85</v>
      </c>
      <c r="AC480" s="33">
        <f t="shared" si="125"/>
        <v>0.75</v>
      </c>
      <c r="AD480" s="33">
        <f t="shared" si="126"/>
        <v>0.85</v>
      </c>
      <c r="AE480" s="33">
        <f t="shared" si="127"/>
        <v>0.75</v>
      </c>
      <c r="AF480" s="33">
        <f t="shared" si="128"/>
        <v>0.85</v>
      </c>
      <c r="AG480" s="33">
        <f t="shared" si="129"/>
        <v>0.7</v>
      </c>
      <c r="AH480" s="394">
        <f t="shared" si="130"/>
        <v>0</v>
      </c>
      <c r="AI480" s="400">
        <f t="shared" si="131"/>
        <v>18247737812.613243</v>
      </c>
      <c r="AJ480" s="257">
        <v>100</v>
      </c>
      <c r="AK480" s="153">
        <f t="shared" si="119"/>
        <v>18247737812.613243</v>
      </c>
      <c r="AM480" s="394">
        <f>IF(I480&gt;0,#REF!,0)</f>
        <v>0</v>
      </c>
      <c r="AN480" s="394">
        <f t="shared" si="120"/>
        <v>0</v>
      </c>
      <c r="AP480" s="394">
        <f t="shared" si="121"/>
        <v>0</v>
      </c>
    </row>
    <row r="481" spans="4:42" ht="21.75" thickBot="1" x14ac:dyDescent="0.6">
      <c r="D481" s="233" t="s">
        <v>573</v>
      </c>
      <c r="E481" s="578" t="s">
        <v>2395</v>
      </c>
      <c r="F481" s="393">
        <v>2566337917452.8208</v>
      </c>
      <c r="G481" s="595"/>
      <c r="H481" s="595"/>
      <c r="I481" s="39">
        <v>0</v>
      </c>
      <c r="J481" s="36">
        <v>0</v>
      </c>
      <c r="K481" s="36">
        <v>0</v>
      </c>
      <c r="L481" s="36">
        <v>0</v>
      </c>
      <c r="M481" s="36">
        <v>0</v>
      </c>
      <c r="N481" s="36">
        <v>0</v>
      </c>
      <c r="O481" s="36">
        <v>0</v>
      </c>
      <c r="P481" s="36">
        <v>0</v>
      </c>
      <c r="Q481" s="36">
        <v>0</v>
      </c>
      <c r="R481" s="36">
        <v>0</v>
      </c>
      <c r="S481" s="253">
        <v>0</v>
      </c>
      <c r="T481" s="254">
        <f t="shared" si="118"/>
        <v>0</v>
      </c>
      <c r="U481" s="259">
        <v>12000000000</v>
      </c>
      <c r="V481" s="254">
        <f t="shared" si="122"/>
        <v>2566337917452.8208</v>
      </c>
      <c r="W481" s="34">
        <v>1</v>
      </c>
      <c r="X481" s="33">
        <v>1</v>
      </c>
      <c r="Y481" s="33">
        <v>0.94</v>
      </c>
      <c r="Z481" s="33">
        <v>0.94</v>
      </c>
      <c r="AA481" s="33">
        <f t="shared" si="123"/>
        <v>0.88</v>
      </c>
      <c r="AB481" s="33">
        <f t="shared" si="124"/>
        <v>0.85</v>
      </c>
      <c r="AC481" s="33">
        <f t="shared" si="125"/>
        <v>0.75</v>
      </c>
      <c r="AD481" s="33">
        <f t="shared" si="126"/>
        <v>0.85</v>
      </c>
      <c r="AE481" s="33">
        <f t="shared" si="127"/>
        <v>0.75</v>
      </c>
      <c r="AF481" s="33">
        <f t="shared" si="128"/>
        <v>0.85</v>
      </c>
      <c r="AG481" s="33">
        <f t="shared" si="129"/>
        <v>0.7</v>
      </c>
      <c r="AH481" s="394">
        <f t="shared" si="130"/>
        <v>0</v>
      </c>
      <c r="AI481" s="400">
        <f t="shared" si="131"/>
        <v>2566337917452.8208</v>
      </c>
      <c r="AJ481" s="257">
        <v>100</v>
      </c>
      <c r="AK481" s="153">
        <f t="shared" si="119"/>
        <v>2566337917452.8208</v>
      </c>
      <c r="AM481" s="394">
        <f>IF(I481&gt;0,#REF!,0)</f>
        <v>0</v>
      </c>
      <c r="AN481" s="394">
        <f t="shared" si="120"/>
        <v>0</v>
      </c>
      <c r="AP481" s="394">
        <f t="shared" si="121"/>
        <v>0</v>
      </c>
    </row>
    <row r="482" spans="4:42" ht="21.75" thickBot="1" x14ac:dyDescent="0.6">
      <c r="D482" s="233" t="s">
        <v>573</v>
      </c>
      <c r="E482" s="578" t="s">
        <v>1320</v>
      </c>
      <c r="F482" s="393">
        <v>62761194.172981612</v>
      </c>
      <c r="G482" s="595"/>
      <c r="H482" s="595"/>
      <c r="I482" s="39">
        <v>0</v>
      </c>
      <c r="J482" s="36">
        <v>0</v>
      </c>
      <c r="K482" s="36">
        <v>0</v>
      </c>
      <c r="L482" s="36">
        <v>0</v>
      </c>
      <c r="M482" s="36">
        <v>0</v>
      </c>
      <c r="N482" s="36">
        <v>0</v>
      </c>
      <c r="O482" s="36">
        <v>0</v>
      </c>
      <c r="P482" s="36">
        <v>0</v>
      </c>
      <c r="Q482" s="36">
        <v>0</v>
      </c>
      <c r="R482" s="36">
        <v>0</v>
      </c>
      <c r="S482" s="253">
        <v>0</v>
      </c>
      <c r="T482" s="254">
        <f t="shared" si="118"/>
        <v>0</v>
      </c>
      <c r="U482" s="259">
        <v>0</v>
      </c>
      <c r="V482" s="254">
        <f t="shared" si="122"/>
        <v>62761194.172981612</v>
      </c>
      <c r="W482" s="34">
        <v>1</v>
      </c>
      <c r="X482" s="33">
        <v>1</v>
      </c>
      <c r="Y482" s="33">
        <v>0.94</v>
      </c>
      <c r="Z482" s="33">
        <v>0.94</v>
      </c>
      <c r="AA482" s="33">
        <f t="shared" si="123"/>
        <v>0.88</v>
      </c>
      <c r="AB482" s="33">
        <f t="shared" si="124"/>
        <v>0.85</v>
      </c>
      <c r="AC482" s="33">
        <f t="shared" si="125"/>
        <v>0.75</v>
      </c>
      <c r="AD482" s="33">
        <f t="shared" si="126"/>
        <v>0.85</v>
      </c>
      <c r="AE482" s="33">
        <f t="shared" si="127"/>
        <v>0.75</v>
      </c>
      <c r="AF482" s="33">
        <f t="shared" si="128"/>
        <v>0.85</v>
      </c>
      <c r="AG482" s="33">
        <f t="shared" si="129"/>
        <v>0.7</v>
      </c>
      <c r="AH482" s="394">
        <f t="shared" si="130"/>
        <v>0</v>
      </c>
      <c r="AI482" s="400">
        <f t="shared" si="131"/>
        <v>62761194.172981612</v>
      </c>
      <c r="AJ482" s="257">
        <v>100</v>
      </c>
      <c r="AK482" s="153">
        <f t="shared" si="119"/>
        <v>62761194.172981612</v>
      </c>
      <c r="AM482" s="394">
        <f>IF(I482&gt;0,#REF!,0)</f>
        <v>0</v>
      </c>
      <c r="AN482" s="394">
        <f t="shared" si="120"/>
        <v>0</v>
      </c>
      <c r="AP482" s="394">
        <f t="shared" si="121"/>
        <v>0</v>
      </c>
    </row>
    <row r="483" spans="4:42" ht="21.75" thickBot="1" x14ac:dyDescent="0.6">
      <c r="D483" s="233" t="s">
        <v>573</v>
      </c>
      <c r="E483" s="578" t="s">
        <v>1320</v>
      </c>
      <c r="F483" s="393">
        <v>327248581.64540368</v>
      </c>
      <c r="G483" s="595"/>
      <c r="H483" s="595"/>
      <c r="I483" s="39">
        <v>0</v>
      </c>
      <c r="J483" s="36">
        <v>0</v>
      </c>
      <c r="K483" s="36">
        <v>0</v>
      </c>
      <c r="L483" s="36">
        <v>0</v>
      </c>
      <c r="M483" s="36">
        <v>0</v>
      </c>
      <c r="N483" s="36">
        <v>0</v>
      </c>
      <c r="O483" s="36">
        <v>0</v>
      </c>
      <c r="P483" s="36">
        <v>0</v>
      </c>
      <c r="Q483" s="36">
        <v>0</v>
      </c>
      <c r="R483" s="36">
        <v>0</v>
      </c>
      <c r="S483" s="253">
        <v>0</v>
      </c>
      <c r="T483" s="254">
        <f t="shared" si="118"/>
        <v>0</v>
      </c>
      <c r="U483" s="259">
        <v>0</v>
      </c>
      <c r="V483" s="254">
        <f t="shared" si="122"/>
        <v>327248581.64540368</v>
      </c>
      <c r="W483" s="34">
        <v>1</v>
      </c>
      <c r="X483" s="33">
        <v>1</v>
      </c>
      <c r="Y483" s="33">
        <v>0.94</v>
      </c>
      <c r="Z483" s="33">
        <v>0.94</v>
      </c>
      <c r="AA483" s="33">
        <f t="shared" si="123"/>
        <v>0.88</v>
      </c>
      <c r="AB483" s="33">
        <f t="shared" si="124"/>
        <v>0.85</v>
      </c>
      <c r="AC483" s="33">
        <f t="shared" si="125"/>
        <v>0.75</v>
      </c>
      <c r="AD483" s="33">
        <f t="shared" si="126"/>
        <v>0.85</v>
      </c>
      <c r="AE483" s="33">
        <f t="shared" si="127"/>
        <v>0.75</v>
      </c>
      <c r="AF483" s="33">
        <f t="shared" si="128"/>
        <v>0.85</v>
      </c>
      <c r="AG483" s="33">
        <f t="shared" si="129"/>
        <v>0.7</v>
      </c>
      <c r="AH483" s="394">
        <f t="shared" si="130"/>
        <v>0</v>
      </c>
      <c r="AI483" s="400">
        <f t="shared" si="131"/>
        <v>327248581.64540368</v>
      </c>
      <c r="AJ483" s="257">
        <v>100</v>
      </c>
      <c r="AK483" s="153">
        <f t="shared" si="119"/>
        <v>327248581.64540368</v>
      </c>
      <c r="AM483" s="394">
        <f>IF(I483&gt;0,#REF!,0)</f>
        <v>0</v>
      </c>
      <c r="AN483" s="394">
        <f t="shared" si="120"/>
        <v>0</v>
      </c>
      <c r="AP483" s="394">
        <f t="shared" si="121"/>
        <v>0</v>
      </c>
    </row>
    <row r="484" spans="4:42" ht="21.75" thickBot="1" x14ac:dyDescent="0.6">
      <c r="D484" s="233" t="s">
        <v>573</v>
      </c>
      <c r="E484" s="578" t="s">
        <v>1320</v>
      </c>
      <c r="F484" s="393">
        <v>43054033440</v>
      </c>
      <c r="G484" s="595"/>
      <c r="H484" s="595"/>
      <c r="I484" s="39">
        <v>0</v>
      </c>
      <c r="J484" s="36">
        <v>0</v>
      </c>
      <c r="K484" s="36">
        <v>0</v>
      </c>
      <c r="L484" s="36">
        <v>0</v>
      </c>
      <c r="M484" s="36">
        <v>0</v>
      </c>
      <c r="N484" s="36">
        <v>0</v>
      </c>
      <c r="O484" s="36">
        <v>0</v>
      </c>
      <c r="P484" s="36">
        <v>0</v>
      </c>
      <c r="Q484" s="36">
        <v>0</v>
      </c>
      <c r="R484" s="36">
        <v>0</v>
      </c>
      <c r="S484" s="253">
        <v>0</v>
      </c>
      <c r="T484" s="254">
        <f t="shared" si="118"/>
        <v>0</v>
      </c>
      <c r="U484" s="259">
        <v>0</v>
      </c>
      <c r="V484" s="254">
        <f t="shared" si="122"/>
        <v>43054033440</v>
      </c>
      <c r="W484" s="34">
        <v>1</v>
      </c>
      <c r="X484" s="33">
        <v>1</v>
      </c>
      <c r="Y484" s="33">
        <v>0.94</v>
      </c>
      <c r="Z484" s="33">
        <v>0.94</v>
      </c>
      <c r="AA484" s="33">
        <f t="shared" si="123"/>
        <v>0.88</v>
      </c>
      <c r="AB484" s="33">
        <f t="shared" si="124"/>
        <v>0.85</v>
      </c>
      <c r="AC484" s="33">
        <f t="shared" si="125"/>
        <v>0.75</v>
      </c>
      <c r="AD484" s="33">
        <f t="shared" si="126"/>
        <v>0.85</v>
      </c>
      <c r="AE484" s="33">
        <f t="shared" si="127"/>
        <v>0.75</v>
      </c>
      <c r="AF484" s="33">
        <f t="shared" si="128"/>
        <v>0.85</v>
      </c>
      <c r="AG484" s="33">
        <f t="shared" si="129"/>
        <v>0.7</v>
      </c>
      <c r="AH484" s="394">
        <f t="shared" si="130"/>
        <v>0</v>
      </c>
      <c r="AI484" s="400">
        <f t="shared" si="131"/>
        <v>43054033440</v>
      </c>
      <c r="AJ484" s="257">
        <v>100</v>
      </c>
      <c r="AK484" s="153">
        <f t="shared" si="119"/>
        <v>43054033440</v>
      </c>
      <c r="AM484" s="394">
        <f>IF(I484&gt;0,#REF!,0)</f>
        <v>0</v>
      </c>
      <c r="AN484" s="394">
        <f t="shared" si="120"/>
        <v>0</v>
      </c>
      <c r="AP484" s="394">
        <f t="shared" si="121"/>
        <v>0</v>
      </c>
    </row>
    <row r="485" spans="4:42" ht="21.75" thickBot="1" x14ac:dyDescent="0.6">
      <c r="D485" s="233" t="s">
        <v>573</v>
      </c>
      <c r="E485" s="578" t="s">
        <v>1320</v>
      </c>
      <c r="F485" s="393">
        <v>15452289600</v>
      </c>
      <c r="G485" s="595"/>
      <c r="H485" s="595"/>
      <c r="I485" s="39">
        <v>0</v>
      </c>
      <c r="J485" s="36">
        <v>0</v>
      </c>
      <c r="K485" s="36">
        <v>0</v>
      </c>
      <c r="L485" s="36">
        <v>0</v>
      </c>
      <c r="M485" s="36">
        <v>0</v>
      </c>
      <c r="N485" s="36">
        <v>0</v>
      </c>
      <c r="O485" s="36">
        <v>0</v>
      </c>
      <c r="P485" s="36">
        <v>0</v>
      </c>
      <c r="Q485" s="36">
        <v>0</v>
      </c>
      <c r="R485" s="36">
        <v>0</v>
      </c>
      <c r="S485" s="253">
        <v>0</v>
      </c>
      <c r="T485" s="254">
        <f t="shared" si="118"/>
        <v>0</v>
      </c>
      <c r="U485" s="259">
        <v>0</v>
      </c>
      <c r="V485" s="254">
        <f t="shared" si="122"/>
        <v>15452289600</v>
      </c>
      <c r="W485" s="34">
        <v>1</v>
      </c>
      <c r="X485" s="33">
        <v>1</v>
      </c>
      <c r="Y485" s="33">
        <v>0.94</v>
      </c>
      <c r="Z485" s="33">
        <v>0.94</v>
      </c>
      <c r="AA485" s="33">
        <f t="shared" si="123"/>
        <v>0.88</v>
      </c>
      <c r="AB485" s="33">
        <f t="shared" si="124"/>
        <v>0.85</v>
      </c>
      <c r="AC485" s="33">
        <f t="shared" si="125"/>
        <v>0.75</v>
      </c>
      <c r="AD485" s="33">
        <f t="shared" si="126"/>
        <v>0.85</v>
      </c>
      <c r="AE485" s="33">
        <f t="shared" si="127"/>
        <v>0.75</v>
      </c>
      <c r="AF485" s="33">
        <f t="shared" si="128"/>
        <v>0.85</v>
      </c>
      <c r="AG485" s="33">
        <f t="shared" si="129"/>
        <v>0.7</v>
      </c>
      <c r="AH485" s="394">
        <f t="shared" si="130"/>
        <v>0</v>
      </c>
      <c r="AI485" s="400">
        <f t="shared" si="131"/>
        <v>15452289600</v>
      </c>
      <c r="AJ485" s="257">
        <v>100</v>
      </c>
      <c r="AK485" s="153">
        <f t="shared" si="119"/>
        <v>15452289600</v>
      </c>
      <c r="AM485" s="394">
        <f>IF(I485&gt;0,#REF!,0)</f>
        <v>0</v>
      </c>
      <c r="AN485" s="394">
        <f t="shared" si="120"/>
        <v>0</v>
      </c>
      <c r="AP485" s="394">
        <f t="shared" si="121"/>
        <v>0</v>
      </c>
    </row>
    <row r="486" spans="4:42" ht="21.75" thickBot="1" x14ac:dyDescent="0.6">
      <c r="D486" s="233" t="s">
        <v>573</v>
      </c>
      <c r="E486" s="578" t="s">
        <v>1320</v>
      </c>
      <c r="F486" s="393">
        <v>108680075680</v>
      </c>
      <c r="G486" s="595"/>
      <c r="H486" s="595"/>
      <c r="I486" s="39">
        <v>0</v>
      </c>
      <c r="J486" s="36">
        <v>0</v>
      </c>
      <c r="K486" s="36">
        <v>0</v>
      </c>
      <c r="L486" s="36">
        <v>0</v>
      </c>
      <c r="M486" s="36">
        <v>0</v>
      </c>
      <c r="N486" s="36">
        <v>0</v>
      </c>
      <c r="O486" s="36">
        <v>0</v>
      </c>
      <c r="P486" s="36">
        <v>0</v>
      </c>
      <c r="Q486" s="36">
        <v>0</v>
      </c>
      <c r="R486" s="36">
        <v>0</v>
      </c>
      <c r="S486" s="253">
        <v>0</v>
      </c>
      <c r="T486" s="254">
        <f t="shared" si="118"/>
        <v>0</v>
      </c>
      <c r="U486" s="259">
        <v>0</v>
      </c>
      <c r="V486" s="254">
        <f t="shared" si="122"/>
        <v>108680075680</v>
      </c>
      <c r="W486" s="34">
        <v>1</v>
      </c>
      <c r="X486" s="33">
        <v>1</v>
      </c>
      <c r="Y486" s="33">
        <v>0.94</v>
      </c>
      <c r="Z486" s="33">
        <v>0.94</v>
      </c>
      <c r="AA486" s="33">
        <f t="shared" si="123"/>
        <v>0.88</v>
      </c>
      <c r="AB486" s="33">
        <f t="shared" si="124"/>
        <v>0.85</v>
      </c>
      <c r="AC486" s="33">
        <f t="shared" si="125"/>
        <v>0.75</v>
      </c>
      <c r="AD486" s="33">
        <f t="shared" si="126"/>
        <v>0.85</v>
      </c>
      <c r="AE486" s="33">
        <f t="shared" si="127"/>
        <v>0.75</v>
      </c>
      <c r="AF486" s="33">
        <f t="shared" si="128"/>
        <v>0.85</v>
      </c>
      <c r="AG486" s="33">
        <f t="shared" si="129"/>
        <v>0.7</v>
      </c>
      <c r="AH486" s="394">
        <f t="shared" si="130"/>
        <v>0</v>
      </c>
      <c r="AI486" s="400">
        <f t="shared" si="131"/>
        <v>108680075680</v>
      </c>
      <c r="AJ486" s="257">
        <v>100</v>
      </c>
      <c r="AK486" s="153">
        <f t="shared" si="119"/>
        <v>108680075680</v>
      </c>
      <c r="AM486" s="394">
        <f>IF(I486&gt;0,#REF!,0)</f>
        <v>0</v>
      </c>
      <c r="AN486" s="394">
        <f t="shared" si="120"/>
        <v>0</v>
      </c>
      <c r="AP486" s="394">
        <f t="shared" si="121"/>
        <v>0</v>
      </c>
    </row>
    <row r="487" spans="4:42" ht="21.75" thickBot="1" x14ac:dyDescent="0.6">
      <c r="D487" s="233" t="s">
        <v>573</v>
      </c>
      <c r="E487" s="578" t="s">
        <v>1319</v>
      </c>
      <c r="F487" s="393">
        <v>60021549000</v>
      </c>
      <c r="G487" s="595"/>
      <c r="H487" s="595"/>
      <c r="I487" s="39">
        <v>0</v>
      </c>
      <c r="J487" s="36">
        <v>0</v>
      </c>
      <c r="K487" s="36">
        <v>0</v>
      </c>
      <c r="L487" s="36">
        <v>0</v>
      </c>
      <c r="M487" s="36">
        <v>0</v>
      </c>
      <c r="N487" s="36">
        <v>0</v>
      </c>
      <c r="O487" s="36">
        <v>0</v>
      </c>
      <c r="P487" s="36">
        <v>0</v>
      </c>
      <c r="Q487" s="36">
        <v>0</v>
      </c>
      <c r="R487" s="36">
        <v>0</v>
      </c>
      <c r="S487" s="253">
        <v>0</v>
      </c>
      <c r="T487" s="254">
        <f t="shared" si="118"/>
        <v>0</v>
      </c>
      <c r="U487" s="259">
        <v>0</v>
      </c>
      <c r="V487" s="254">
        <f t="shared" si="122"/>
        <v>60021549000</v>
      </c>
      <c r="W487" s="34">
        <v>1</v>
      </c>
      <c r="X487" s="33">
        <v>1</v>
      </c>
      <c r="Y487" s="33">
        <v>0.94</v>
      </c>
      <c r="Z487" s="33">
        <v>0.94</v>
      </c>
      <c r="AA487" s="33">
        <f t="shared" si="123"/>
        <v>0.88</v>
      </c>
      <c r="AB487" s="33">
        <f t="shared" si="124"/>
        <v>0.85</v>
      </c>
      <c r="AC487" s="33">
        <f t="shared" si="125"/>
        <v>0.75</v>
      </c>
      <c r="AD487" s="33">
        <f t="shared" si="126"/>
        <v>0.85</v>
      </c>
      <c r="AE487" s="33">
        <f t="shared" si="127"/>
        <v>0.75</v>
      </c>
      <c r="AF487" s="33">
        <f t="shared" si="128"/>
        <v>0.85</v>
      </c>
      <c r="AG487" s="33">
        <f t="shared" si="129"/>
        <v>0.7</v>
      </c>
      <c r="AH487" s="394">
        <f t="shared" si="130"/>
        <v>0</v>
      </c>
      <c r="AI487" s="400">
        <f t="shared" si="131"/>
        <v>60021549000</v>
      </c>
      <c r="AJ487" s="257">
        <v>100</v>
      </c>
      <c r="AK487" s="153">
        <f t="shared" si="119"/>
        <v>60021549000</v>
      </c>
      <c r="AM487" s="394">
        <f>IF(I487&gt;0,#REF!,0)</f>
        <v>0</v>
      </c>
      <c r="AN487" s="394">
        <f t="shared" si="120"/>
        <v>0</v>
      </c>
      <c r="AP487" s="394">
        <f t="shared" si="121"/>
        <v>0</v>
      </c>
    </row>
    <row r="488" spans="4:42" ht="21.75" thickBot="1" x14ac:dyDescent="0.6">
      <c r="D488" s="233" t="s">
        <v>573</v>
      </c>
      <c r="E488" s="578" t="s">
        <v>2396</v>
      </c>
      <c r="F488" s="393">
        <v>15785293791.6</v>
      </c>
      <c r="G488" s="595"/>
      <c r="H488" s="595"/>
      <c r="I488" s="39">
        <v>0</v>
      </c>
      <c r="J488" s="36">
        <v>0</v>
      </c>
      <c r="K488" s="36">
        <v>0</v>
      </c>
      <c r="L488" s="36">
        <v>0</v>
      </c>
      <c r="M488" s="36">
        <v>0</v>
      </c>
      <c r="N488" s="36">
        <v>0</v>
      </c>
      <c r="O488" s="36">
        <v>0</v>
      </c>
      <c r="P488" s="36">
        <v>0</v>
      </c>
      <c r="Q488" s="36">
        <v>0</v>
      </c>
      <c r="R488" s="36">
        <v>0</v>
      </c>
      <c r="S488" s="253">
        <v>0</v>
      </c>
      <c r="T488" s="254">
        <f t="shared" si="118"/>
        <v>0</v>
      </c>
      <c r="U488" s="259">
        <v>0</v>
      </c>
      <c r="V488" s="254">
        <f t="shared" si="122"/>
        <v>15785293791.6</v>
      </c>
      <c r="W488" s="34">
        <v>1</v>
      </c>
      <c r="X488" s="33">
        <v>1</v>
      </c>
      <c r="Y488" s="33">
        <v>0.94</v>
      </c>
      <c r="Z488" s="33">
        <v>0.94</v>
      </c>
      <c r="AA488" s="33">
        <f t="shared" si="123"/>
        <v>0.88</v>
      </c>
      <c r="AB488" s="33">
        <f t="shared" si="124"/>
        <v>0.85</v>
      </c>
      <c r="AC488" s="33">
        <f t="shared" si="125"/>
        <v>0.75</v>
      </c>
      <c r="AD488" s="33">
        <f t="shared" si="126"/>
        <v>0.85</v>
      </c>
      <c r="AE488" s="33">
        <f t="shared" si="127"/>
        <v>0.75</v>
      </c>
      <c r="AF488" s="33">
        <f t="shared" si="128"/>
        <v>0.85</v>
      </c>
      <c r="AG488" s="33">
        <f t="shared" si="129"/>
        <v>0.7</v>
      </c>
      <c r="AH488" s="394">
        <f t="shared" si="130"/>
        <v>0</v>
      </c>
      <c r="AI488" s="400">
        <f t="shared" si="131"/>
        <v>15785293791.6</v>
      </c>
      <c r="AJ488" s="257">
        <v>100</v>
      </c>
      <c r="AK488" s="153">
        <f t="shared" si="119"/>
        <v>15785293791.6</v>
      </c>
      <c r="AM488" s="394">
        <f>IF(I488&gt;0,#REF!,0)</f>
        <v>0</v>
      </c>
      <c r="AN488" s="394">
        <f t="shared" si="120"/>
        <v>0</v>
      </c>
      <c r="AP488" s="394">
        <f t="shared" si="121"/>
        <v>0</v>
      </c>
    </row>
    <row r="489" spans="4:42" ht="21.75" thickBot="1" x14ac:dyDescent="0.6">
      <c r="D489" s="233" t="s">
        <v>573</v>
      </c>
      <c r="E489" s="578" t="s">
        <v>1321</v>
      </c>
      <c r="F489" s="393">
        <v>6735038400</v>
      </c>
      <c r="G489" s="595"/>
      <c r="H489" s="595"/>
      <c r="I489" s="39">
        <v>0</v>
      </c>
      <c r="J489" s="36">
        <v>0</v>
      </c>
      <c r="K489" s="36">
        <v>0</v>
      </c>
      <c r="L489" s="36">
        <v>0</v>
      </c>
      <c r="M489" s="36">
        <v>0</v>
      </c>
      <c r="N489" s="36">
        <v>0</v>
      </c>
      <c r="O489" s="36">
        <v>0</v>
      </c>
      <c r="P489" s="36">
        <v>0</v>
      </c>
      <c r="Q489" s="36">
        <v>0</v>
      </c>
      <c r="R489" s="36">
        <v>0</v>
      </c>
      <c r="S489" s="253">
        <v>0</v>
      </c>
      <c r="T489" s="254">
        <f t="shared" si="118"/>
        <v>0</v>
      </c>
      <c r="U489" s="259">
        <v>0</v>
      </c>
      <c r="V489" s="254">
        <f t="shared" si="122"/>
        <v>6735038400</v>
      </c>
      <c r="W489" s="34">
        <v>1</v>
      </c>
      <c r="X489" s="33">
        <v>1</v>
      </c>
      <c r="Y489" s="33">
        <v>0.94</v>
      </c>
      <c r="Z489" s="33">
        <v>0.94</v>
      </c>
      <c r="AA489" s="33">
        <f t="shared" si="123"/>
        <v>0.88</v>
      </c>
      <c r="AB489" s="33">
        <f t="shared" si="124"/>
        <v>0.85</v>
      </c>
      <c r="AC489" s="33">
        <f t="shared" si="125"/>
        <v>0.75</v>
      </c>
      <c r="AD489" s="33">
        <f t="shared" si="126"/>
        <v>0.85</v>
      </c>
      <c r="AE489" s="33">
        <f t="shared" si="127"/>
        <v>0.75</v>
      </c>
      <c r="AF489" s="33">
        <f t="shared" si="128"/>
        <v>0.85</v>
      </c>
      <c r="AG489" s="33">
        <f t="shared" si="129"/>
        <v>0.7</v>
      </c>
      <c r="AH489" s="394">
        <f t="shared" si="130"/>
        <v>0</v>
      </c>
      <c r="AI489" s="400">
        <f t="shared" si="131"/>
        <v>6735038400</v>
      </c>
      <c r="AJ489" s="257">
        <v>100</v>
      </c>
      <c r="AK489" s="153">
        <f t="shared" si="119"/>
        <v>6735038400</v>
      </c>
      <c r="AM489" s="394">
        <f>IF(I489&gt;0,#REF!,0)</f>
        <v>0</v>
      </c>
      <c r="AN489" s="394">
        <f t="shared" si="120"/>
        <v>0</v>
      </c>
      <c r="AP489" s="394">
        <f t="shared" si="121"/>
        <v>0</v>
      </c>
    </row>
    <row r="490" spans="4:42" ht="21.75" thickBot="1" x14ac:dyDescent="0.6">
      <c r="D490" s="233" t="s">
        <v>573</v>
      </c>
      <c r="E490" s="578" t="s">
        <v>1641</v>
      </c>
      <c r="F490" s="393">
        <v>304347379.46865165</v>
      </c>
      <c r="G490" s="595"/>
      <c r="H490" s="595"/>
      <c r="I490" s="39">
        <v>0</v>
      </c>
      <c r="J490" s="36">
        <v>0</v>
      </c>
      <c r="K490" s="36">
        <v>0</v>
      </c>
      <c r="L490" s="36">
        <v>0</v>
      </c>
      <c r="M490" s="36">
        <v>0</v>
      </c>
      <c r="N490" s="36">
        <v>0</v>
      </c>
      <c r="O490" s="36">
        <v>0</v>
      </c>
      <c r="P490" s="36">
        <v>0</v>
      </c>
      <c r="Q490" s="36">
        <v>0</v>
      </c>
      <c r="R490" s="36">
        <v>0</v>
      </c>
      <c r="S490" s="253">
        <v>0</v>
      </c>
      <c r="T490" s="254">
        <f t="shared" si="118"/>
        <v>0</v>
      </c>
      <c r="U490" s="259">
        <v>0</v>
      </c>
      <c r="V490" s="254">
        <f t="shared" si="122"/>
        <v>304347379.46865165</v>
      </c>
      <c r="W490" s="34">
        <v>1</v>
      </c>
      <c r="X490" s="33">
        <v>1</v>
      </c>
      <c r="Y490" s="33">
        <v>0.94</v>
      </c>
      <c r="Z490" s="33">
        <v>0.94</v>
      </c>
      <c r="AA490" s="33">
        <f t="shared" si="123"/>
        <v>0.88</v>
      </c>
      <c r="AB490" s="33">
        <f t="shared" si="124"/>
        <v>0.85</v>
      </c>
      <c r="AC490" s="33">
        <f t="shared" si="125"/>
        <v>0.75</v>
      </c>
      <c r="AD490" s="33">
        <f t="shared" si="126"/>
        <v>0.85</v>
      </c>
      <c r="AE490" s="33">
        <f t="shared" si="127"/>
        <v>0.75</v>
      </c>
      <c r="AF490" s="33">
        <f t="shared" si="128"/>
        <v>0.85</v>
      </c>
      <c r="AG490" s="33">
        <f t="shared" si="129"/>
        <v>0.7</v>
      </c>
      <c r="AH490" s="394">
        <f t="shared" si="130"/>
        <v>0</v>
      </c>
      <c r="AI490" s="400">
        <f t="shared" si="131"/>
        <v>304347379.46865165</v>
      </c>
      <c r="AJ490" s="257">
        <v>100</v>
      </c>
      <c r="AK490" s="153">
        <f t="shared" si="119"/>
        <v>304347379.46865165</v>
      </c>
      <c r="AM490" s="394">
        <f>IF(I490&gt;0,#REF!,0)</f>
        <v>0</v>
      </c>
      <c r="AN490" s="394">
        <f t="shared" si="120"/>
        <v>0</v>
      </c>
      <c r="AP490" s="394">
        <f t="shared" si="121"/>
        <v>0</v>
      </c>
    </row>
    <row r="491" spans="4:42" ht="21.75" thickBot="1" x14ac:dyDescent="0.6">
      <c r="D491" s="233" t="s">
        <v>573</v>
      </c>
      <c r="E491" s="578" t="s">
        <v>2397</v>
      </c>
      <c r="F491" s="393">
        <v>0</v>
      </c>
      <c r="G491" s="595"/>
      <c r="H491" s="595"/>
      <c r="I491" s="39">
        <v>0</v>
      </c>
      <c r="J491" s="36">
        <v>0</v>
      </c>
      <c r="K491" s="36">
        <v>0</v>
      </c>
      <c r="L491" s="36">
        <v>0</v>
      </c>
      <c r="M491" s="36">
        <v>0</v>
      </c>
      <c r="N491" s="36">
        <v>0</v>
      </c>
      <c r="O491" s="36">
        <v>0</v>
      </c>
      <c r="P491" s="36">
        <v>0</v>
      </c>
      <c r="Q491" s="36">
        <v>0</v>
      </c>
      <c r="R491" s="36">
        <v>0</v>
      </c>
      <c r="S491" s="253">
        <v>0</v>
      </c>
      <c r="T491" s="254">
        <f t="shared" si="118"/>
        <v>0</v>
      </c>
      <c r="U491" s="259">
        <v>0</v>
      </c>
      <c r="V491" s="254">
        <f t="shared" si="122"/>
        <v>0</v>
      </c>
      <c r="W491" s="34">
        <v>1</v>
      </c>
      <c r="X491" s="33">
        <v>1</v>
      </c>
      <c r="Y491" s="33">
        <v>0.94</v>
      </c>
      <c r="Z491" s="33">
        <v>0.94</v>
      </c>
      <c r="AA491" s="33">
        <f t="shared" si="123"/>
        <v>0.88</v>
      </c>
      <c r="AB491" s="33">
        <f t="shared" si="124"/>
        <v>0.85</v>
      </c>
      <c r="AC491" s="33">
        <f t="shared" si="125"/>
        <v>0.75</v>
      </c>
      <c r="AD491" s="33">
        <f t="shared" si="126"/>
        <v>0.85</v>
      </c>
      <c r="AE491" s="33">
        <f t="shared" si="127"/>
        <v>0.75</v>
      </c>
      <c r="AF491" s="33">
        <f t="shared" si="128"/>
        <v>0.85</v>
      </c>
      <c r="AG491" s="33">
        <f t="shared" si="129"/>
        <v>0.7</v>
      </c>
      <c r="AH491" s="394">
        <f t="shared" si="130"/>
        <v>0</v>
      </c>
      <c r="AI491" s="400">
        <f t="shared" si="131"/>
        <v>0</v>
      </c>
      <c r="AJ491" s="257">
        <v>100</v>
      </c>
      <c r="AK491" s="153">
        <f t="shared" si="119"/>
        <v>0</v>
      </c>
      <c r="AM491" s="394">
        <f>IF(I491&gt;0,#REF!,0)</f>
        <v>0</v>
      </c>
      <c r="AN491" s="394">
        <f t="shared" si="120"/>
        <v>0</v>
      </c>
      <c r="AP491" s="394">
        <f t="shared" si="121"/>
        <v>0</v>
      </c>
    </row>
    <row r="492" spans="4:42" ht="21.75" thickBot="1" x14ac:dyDescent="0.6">
      <c r="D492" s="233" t="s">
        <v>573</v>
      </c>
      <c r="E492" s="578" t="s">
        <v>2397</v>
      </c>
      <c r="F492" s="393">
        <v>0</v>
      </c>
      <c r="G492" s="595"/>
      <c r="H492" s="595"/>
      <c r="I492" s="39">
        <v>0</v>
      </c>
      <c r="J492" s="36">
        <v>0</v>
      </c>
      <c r="K492" s="36">
        <v>0</v>
      </c>
      <c r="L492" s="36">
        <v>0</v>
      </c>
      <c r="M492" s="36">
        <v>0</v>
      </c>
      <c r="N492" s="36">
        <v>0</v>
      </c>
      <c r="O492" s="36">
        <v>0</v>
      </c>
      <c r="P492" s="36">
        <v>0</v>
      </c>
      <c r="Q492" s="36">
        <v>0</v>
      </c>
      <c r="R492" s="36">
        <v>0</v>
      </c>
      <c r="S492" s="253">
        <v>0</v>
      </c>
      <c r="T492" s="254">
        <f t="shared" si="118"/>
        <v>0</v>
      </c>
      <c r="U492" s="259">
        <v>0</v>
      </c>
      <c r="V492" s="254">
        <f t="shared" si="122"/>
        <v>0</v>
      </c>
      <c r="W492" s="34">
        <v>1</v>
      </c>
      <c r="X492" s="33">
        <v>1</v>
      </c>
      <c r="Y492" s="33">
        <v>0.94</v>
      </c>
      <c r="Z492" s="33">
        <v>0.94</v>
      </c>
      <c r="AA492" s="33">
        <f t="shared" si="123"/>
        <v>0.88</v>
      </c>
      <c r="AB492" s="33">
        <f t="shared" si="124"/>
        <v>0.85</v>
      </c>
      <c r="AC492" s="33">
        <f t="shared" si="125"/>
        <v>0.75</v>
      </c>
      <c r="AD492" s="33">
        <f t="shared" si="126"/>
        <v>0.85</v>
      </c>
      <c r="AE492" s="33">
        <f t="shared" si="127"/>
        <v>0.75</v>
      </c>
      <c r="AF492" s="33">
        <f t="shared" si="128"/>
        <v>0.85</v>
      </c>
      <c r="AG492" s="33">
        <f t="shared" si="129"/>
        <v>0.7</v>
      </c>
      <c r="AH492" s="394">
        <f t="shared" si="130"/>
        <v>0</v>
      </c>
      <c r="AI492" s="400">
        <f t="shared" si="131"/>
        <v>0</v>
      </c>
      <c r="AJ492" s="257">
        <v>100</v>
      </c>
      <c r="AK492" s="153">
        <f t="shared" si="119"/>
        <v>0</v>
      </c>
      <c r="AM492" s="394">
        <f>IF(I492&gt;0,#REF!,0)</f>
        <v>0</v>
      </c>
      <c r="AN492" s="394">
        <f t="shared" si="120"/>
        <v>0</v>
      </c>
      <c r="AP492" s="394">
        <f t="shared" si="121"/>
        <v>0</v>
      </c>
    </row>
    <row r="493" spans="4:42" ht="21.75" thickBot="1" x14ac:dyDescent="0.6">
      <c r="D493" s="233" t="s">
        <v>573</v>
      </c>
      <c r="E493" s="578" t="s">
        <v>2398</v>
      </c>
      <c r="F493" s="393">
        <v>0</v>
      </c>
      <c r="G493" s="595"/>
      <c r="H493" s="595"/>
      <c r="I493" s="39">
        <v>0</v>
      </c>
      <c r="J493" s="36">
        <v>0</v>
      </c>
      <c r="K493" s="36">
        <v>0</v>
      </c>
      <c r="L493" s="36">
        <v>0</v>
      </c>
      <c r="M493" s="36">
        <v>0</v>
      </c>
      <c r="N493" s="36">
        <v>0</v>
      </c>
      <c r="O493" s="36">
        <v>0</v>
      </c>
      <c r="P493" s="36">
        <v>0</v>
      </c>
      <c r="Q493" s="36">
        <v>0</v>
      </c>
      <c r="R493" s="36">
        <v>0</v>
      </c>
      <c r="S493" s="253">
        <v>0</v>
      </c>
      <c r="T493" s="254">
        <f t="shared" si="118"/>
        <v>0</v>
      </c>
      <c r="U493" s="259">
        <v>0</v>
      </c>
      <c r="V493" s="254">
        <f t="shared" si="122"/>
        <v>0</v>
      </c>
      <c r="W493" s="34">
        <v>1</v>
      </c>
      <c r="X493" s="33">
        <v>1</v>
      </c>
      <c r="Y493" s="33">
        <v>0.94</v>
      </c>
      <c r="Z493" s="33">
        <v>0.94</v>
      </c>
      <c r="AA493" s="33">
        <f t="shared" si="123"/>
        <v>0.88</v>
      </c>
      <c r="AB493" s="33">
        <f t="shared" si="124"/>
        <v>0.85</v>
      </c>
      <c r="AC493" s="33">
        <f t="shared" si="125"/>
        <v>0.75</v>
      </c>
      <c r="AD493" s="33">
        <f t="shared" si="126"/>
        <v>0.85</v>
      </c>
      <c r="AE493" s="33">
        <f t="shared" si="127"/>
        <v>0.75</v>
      </c>
      <c r="AF493" s="33">
        <f t="shared" si="128"/>
        <v>0.85</v>
      </c>
      <c r="AG493" s="33">
        <f t="shared" si="129"/>
        <v>0.7</v>
      </c>
      <c r="AH493" s="394">
        <f t="shared" si="130"/>
        <v>0</v>
      </c>
      <c r="AI493" s="400">
        <f t="shared" si="131"/>
        <v>0</v>
      </c>
      <c r="AJ493" s="257">
        <v>100</v>
      </c>
      <c r="AK493" s="153">
        <f t="shared" si="119"/>
        <v>0</v>
      </c>
      <c r="AM493" s="394">
        <f>IF(I493&gt;0,#REF!,0)</f>
        <v>0</v>
      </c>
      <c r="AN493" s="394">
        <f t="shared" si="120"/>
        <v>0</v>
      </c>
      <c r="AP493" s="394">
        <f t="shared" si="121"/>
        <v>0</v>
      </c>
    </row>
    <row r="494" spans="4:42" ht="21.75" thickBot="1" x14ac:dyDescent="0.6">
      <c r="D494" s="233" t="s">
        <v>573</v>
      </c>
      <c r="E494" s="578" t="s">
        <v>2398</v>
      </c>
      <c r="F494" s="393">
        <v>0</v>
      </c>
      <c r="G494" s="595"/>
      <c r="H494" s="595"/>
      <c r="I494" s="39">
        <v>0</v>
      </c>
      <c r="J494" s="36">
        <v>0</v>
      </c>
      <c r="K494" s="36">
        <v>0</v>
      </c>
      <c r="L494" s="36">
        <v>0</v>
      </c>
      <c r="M494" s="36">
        <v>0</v>
      </c>
      <c r="N494" s="36">
        <v>0</v>
      </c>
      <c r="O494" s="36">
        <v>0</v>
      </c>
      <c r="P494" s="36">
        <v>0</v>
      </c>
      <c r="Q494" s="36">
        <v>0</v>
      </c>
      <c r="R494" s="36">
        <v>0</v>
      </c>
      <c r="S494" s="253">
        <v>0</v>
      </c>
      <c r="T494" s="254">
        <f t="shared" si="118"/>
        <v>0</v>
      </c>
      <c r="U494" s="259">
        <v>0</v>
      </c>
      <c r="V494" s="254">
        <f t="shared" si="122"/>
        <v>0</v>
      </c>
      <c r="W494" s="34">
        <v>1</v>
      </c>
      <c r="X494" s="33">
        <v>1</v>
      </c>
      <c r="Y494" s="33">
        <v>0.94</v>
      </c>
      <c r="Z494" s="33">
        <v>0.94</v>
      </c>
      <c r="AA494" s="33">
        <f t="shared" si="123"/>
        <v>0.88</v>
      </c>
      <c r="AB494" s="33">
        <f t="shared" si="124"/>
        <v>0.85</v>
      </c>
      <c r="AC494" s="33">
        <f t="shared" si="125"/>
        <v>0.75</v>
      </c>
      <c r="AD494" s="33">
        <f t="shared" si="126"/>
        <v>0.85</v>
      </c>
      <c r="AE494" s="33">
        <f t="shared" si="127"/>
        <v>0.75</v>
      </c>
      <c r="AF494" s="33">
        <f t="shared" si="128"/>
        <v>0.85</v>
      </c>
      <c r="AG494" s="33">
        <f t="shared" si="129"/>
        <v>0.7</v>
      </c>
      <c r="AH494" s="394">
        <f t="shared" si="130"/>
        <v>0</v>
      </c>
      <c r="AI494" s="400">
        <f t="shared" si="131"/>
        <v>0</v>
      </c>
      <c r="AJ494" s="257">
        <v>100</v>
      </c>
      <c r="AK494" s="153">
        <f t="shared" si="119"/>
        <v>0</v>
      </c>
      <c r="AM494" s="394">
        <f>IF(I494&gt;0,#REF!,0)</f>
        <v>0</v>
      </c>
      <c r="AN494" s="394">
        <f t="shared" si="120"/>
        <v>0</v>
      </c>
      <c r="AP494" s="394">
        <f t="shared" si="121"/>
        <v>0</v>
      </c>
    </row>
    <row r="495" spans="4:42" ht="21.75" thickBot="1" x14ac:dyDescent="0.6">
      <c r="D495" s="233" t="s">
        <v>573</v>
      </c>
      <c r="E495" s="578" t="s">
        <v>1322</v>
      </c>
      <c r="F495" s="393">
        <v>331185440931.01837</v>
      </c>
      <c r="G495" s="595"/>
      <c r="H495" s="595"/>
      <c r="I495" s="39">
        <v>0</v>
      </c>
      <c r="J495" s="36">
        <v>0</v>
      </c>
      <c r="K495" s="36">
        <v>0</v>
      </c>
      <c r="L495" s="36">
        <v>0</v>
      </c>
      <c r="M495" s="36">
        <v>0</v>
      </c>
      <c r="N495" s="36">
        <v>0</v>
      </c>
      <c r="O495" s="36">
        <v>0</v>
      </c>
      <c r="P495" s="36">
        <v>0</v>
      </c>
      <c r="Q495" s="36">
        <v>0</v>
      </c>
      <c r="R495" s="36">
        <v>0</v>
      </c>
      <c r="S495" s="253">
        <v>0</v>
      </c>
      <c r="T495" s="254">
        <f t="shared" si="118"/>
        <v>0</v>
      </c>
      <c r="U495" s="259">
        <v>0</v>
      </c>
      <c r="V495" s="254">
        <f t="shared" si="122"/>
        <v>331185440931.01837</v>
      </c>
      <c r="W495" s="34">
        <v>1</v>
      </c>
      <c r="X495" s="33">
        <v>1</v>
      </c>
      <c r="Y495" s="33">
        <v>0.94</v>
      </c>
      <c r="Z495" s="33">
        <v>0.94</v>
      </c>
      <c r="AA495" s="33">
        <f t="shared" si="123"/>
        <v>0.88</v>
      </c>
      <c r="AB495" s="33">
        <f t="shared" si="124"/>
        <v>0.85</v>
      </c>
      <c r="AC495" s="33">
        <f t="shared" si="125"/>
        <v>0.75</v>
      </c>
      <c r="AD495" s="33">
        <f t="shared" si="126"/>
        <v>0.85</v>
      </c>
      <c r="AE495" s="33">
        <f t="shared" si="127"/>
        <v>0.75</v>
      </c>
      <c r="AF495" s="33">
        <f t="shared" si="128"/>
        <v>0.85</v>
      </c>
      <c r="AG495" s="33">
        <f t="shared" si="129"/>
        <v>0.7</v>
      </c>
      <c r="AH495" s="394">
        <f t="shared" si="130"/>
        <v>0</v>
      </c>
      <c r="AI495" s="400">
        <f t="shared" si="131"/>
        <v>331185440931.01837</v>
      </c>
      <c r="AJ495" s="257">
        <v>100</v>
      </c>
      <c r="AK495" s="153">
        <f t="shared" si="119"/>
        <v>331185440931.01837</v>
      </c>
      <c r="AM495" s="394">
        <f>IF(I495&gt;0,#REF!,0)</f>
        <v>0</v>
      </c>
      <c r="AN495" s="394">
        <f t="shared" si="120"/>
        <v>0</v>
      </c>
      <c r="AP495" s="394">
        <f t="shared" si="121"/>
        <v>0</v>
      </c>
    </row>
    <row r="496" spans="4:42" ht="21.75" thickBot="1" x14ac:dyDescent="0.6">
      <c r="D496" s="233" t="s">
        <v>573</v>
      </c>
      <c r="E496" s="578" t="s">
        <v>1323</v>
      </c>
      <c r="F496" s="393">
        <v>1861454974.4216292</v>
      </c>
      <c r="G496" s="595"/>
      <c r="H496" s="595"/>
      <c r="I496" s="39">
        <v>0</v>
      </c>
      <c r="J496" s="36">
        <v>0</v>
      </c>
      <c r="K496" s="36">
        <v>0</v>
      </c>
      <c r="L496" s="36">
        <v>0</v>
      </c>
      <c r="M496" s="36">
        <v>0</v>
      </c>
      <c r="N496" s="36">
        <v>0</v>
      </c>
      <c r="O496" s="36">
        <v>0</v>
      </c>
      <c r="P496" s="36">
        <v>0</v>
      </c>
      <c r="Q496" s="36">
        <v>0</v>
      </c>
      <c r="R496" s="36">
        <v>0</v>
      </c>
      <c r="S496" s="253">
        <v>0</v>
      </c>
      <c r="T496" s="254">
        <f t="shared" si="118"/>
        <v>0</v>
      </c>
      <c r="U496" s="259">
        <v>0</v>
      </c>
      <c r="V496" s="254">
        <f t="shared" si="122"/>
        <v>1861454974.4216292</v>
      </c>
      <c r="W496" s="34">
        <v>1</v>
      </c>
      <c r="X496" s="33">
        <v>1</v>
      </c>
      <c r="Y496" s="33">
        <v>0.94</v>
      </c>
      <c r="Z496" s="33">
        <v>0.94</v>
      </c>
      <c r="AA496" s="33">
        <f t="shared" si="123"/>
        <v>0.88</v>
      </c>
      <c r="AB496" s="33">
        <f t="shared" si="124"/>
        <v>0.85</v>
      </c>
      <c r="AC496" s="33">
        <f t="shared" si="125"/>
        <v>0.75</v>
      </c>
      <c r="AD496" s="33">
        <f t="shared" si="126"/>
        <v>0.85</v>
      </c>
      <c r="AE496" s="33">
        <f t="shared" si="127"/>
        <v>0.75</v>
      </c>
      <c r="AF496" s="33">
        <f t="shared" si="128"/>
        <v>0.85</v>
      </c>
      <c r="AG496" s="33">
        <f t="shared" si="129"/>
        <v>0.7</v>
      </c>
      <c r="AH496" s="394">
        <f t="shared" si="130"/>
        <v>0</v>
      </c>
      <c r="AI496" s="400">
        <f t="shared" si="131"/>
        <v>1861454974.4216292</v>
      </c>
      <c r="AJ496" s="257">
        <v>100</v>
      </c>
      <c r="AK496" s="153">
        <f t="shared" si="119"/>
        <v>1861454974.4216294</v>
      </c>
      <c r="AM496" s="394">
        <f>IF(I496&gt;0,#REF!,0)</f>
        <v>0</v>
      </c>
      <c r="AN496" s="394">
        <f t="shared" si="120"/>
        <v>0</v>
      </c>
      <c r="AP496" s="394">
        <f t="shared" si="121"/>
        <v>0</v>
      </c>
    </row>
    <row r="497" spans="4:42" ht="21.75" thickBot="1" x14ac:dyDescent="0.6">
      <c r="D497" s="233" t="s">
        <v>573</v>
      </c>
      <c r="E497" s="578" t="s">
        <v>1323</v>
      </c>
      <c r="F497" s="393">
        <v>18174119760</v>
      </c>
      <c r="G497" s="595"/>
      <c r="H497" s="595"/>
      <c r="I497" s="39">
        <v>0</v>
      </c>
      <c r="J497" s="36">
        <v>0</v>
      </c>
      <c r="K497" s="36">
        <v>0</v>
      </c>
      <c r="L497" s="36">
        <v>0</v>
      </c>
      <c r="M497" s="36">
        <v>0</v>
      </c>
      <c r="N497" s="36">
        <v>0</v>
      </c>
      <c r="O497" s="36">
        <v>0</v>
      </c>
      <c r="P497" s="36">
        <v>0</v>
      </c>
      <c r="Q497" s="36">
        <v>0</v>
      </c>
      <c r="R497" s="36">
        <v>0</v>
      </c>
      <c r="S497" s="253">
        <v>0</v>
      </c>
      <c r="T497" s="254">
        <f t="shared" si="118"/>
        <v>0</v>
      </c>
      <c r="U497" s="259">
        <v>0</v>
      </c>
      <c r="V497" s="254">
        <f t="shared" si="122"/>
        <v>18174119760</v>
      </c>
      <c r="W497" s="34">
        <v>1</v>
      </c>
      <c r="X497" s="33">
        <v>1</v>
      </c>
      <c r="Y497" s="33">
        <v>0.94</v>
      </c>
      <c r="Z497" s="33">
        <v>0.94</v>
      </c>
      <c r="AA497" s="33">
        <f t="shared" si="123"/>
        <v>0.88</v>
      </c>
      <c r="AB497" s="33">
        <f t="shared" si="124"/>
        <v>0.85</v>
      </c>
      <c r="AC497" s="33">
        <f t="shared" si="125"/>
        <v>0.75</v>
      </c>
      <c r="AD497" s="33">
        <f t="shared" si="126"/>
        <v>0.85</v>
      </c>
      <c r="AE497" s="33">
        <f t="shared" si="127"/>
        <v>0.75</v>
      </c>
      <c r="AF497" s="33">
        <f t="shared" si="128"/>
        <v>0.85</v>
      </c>
      <c r="AG497" s="33">
        <f t="shared" si="129"/>
        <v>0.7</v>
      </c>
      <c r="AH497" s="394">
        <f t="shared" si="130"/>
        <v>0</v>
      </c>
      <c r="AI497" s="400">
        <f t="shared" si="131"/>
        <v>18174119760</v>
      </c>
      <c r="AJ497" s="257">
        <v>100</v>
      </c>
      <c r="AK497" s="153">
        <f t="shared" si="119"/>
        <v>18174119760</v>
      </c>
      <c r="AM497" s="394">
        <f>IF(I497&gt;0,#REF!,0)</f>
        <v>0</v>
      </c>
      <c r="AN497" s="394">
        <f t="shared" si="120"/>
        <v>0</v>
      </c>
      <c r="AP497" s="394">
        <f t="shared" si="121"/>
        <v>0</v>
      </c>
    </row>
    <row r="498" spans="4:42" ht="21.75" thickBot="1" x14ac:dyDescent="0.6">
      <c r="D498" s="233" t="s">
        <v>573</v>
      </c>
      <c r="E498" s="578" t="s">
        <v>1323</v>
      </c>
      <c r="F498" s="393">
        <v>9939462696.4108086</v>
      </c>
      <c r="G498" s="595"/>
      <c r="H498" s="595"/>
      <c r="I498" s="39">
        <v>0</v>
      </c>
      <c r="J498" s="36">
        <v>0</v>
      </c>
      <c r="K498" s="36">
        <v>0</v>
      </c>
      <c r="L498" s="36">
        <v>0</v>
      </c>
      <c r="M498" s="36">
        <v>0</v>
      </c>
      <c r="N498" s="36">
        <v>0</v>
      </c>
      <c r="O498" s="36">
        <v>0</v>
      </c>
      <c r="P498" s="36">
        <v>0</v>
      </c>
      <c r="Q498" s="36">
        <v>0</v>
      </c>
      <c r="R498" s="36">
        <v>0</v>
      </c>
      <c r="S498" s="253">
        <v>0</v>
      </c>
      <c r="T498" s="254">
        <f t="shared" si="118"/>
        <v>0</v>
      </c>
      <c r="U498" s="259">
        <v>0</v>
      </c>
      <c r="V498" s="254">
        <f t="shared" si="122"/>
        <v>9939462696.4108086</v>
      </c>
      <c r="W498" s="34">
        <v>1</v>
      </c>
      <c r="X498" s="33">
        <v>1</v>
      </c>
      <c r="Y498" s="33">
        <v>0.94</v>
      </c>
      <c r="Z498" s="33">
        <v>0.94</v>
      </c>
      <c r="AA498" s="33">
        <f t="shared" si="123"/>
        <v>0.88</v>
      </c>
      <c r="AB498" s="33">
        <f t="shared" si="124"/>
        <v>0.85</v>
      </c>
      <c r="AC498" s="33">
        <f t="shared" si="125"/>
        <v>0.75</v>
      </c>
      <c r="AD498" s="33">
        <f t="shared" si="126"/>
        <v>0.85</v>
      </c>
      <c r="AE498" s="33">
        <f t="shared" si="127"/>
        <v>0.75</v>
      </c>
      <c r="AF498" s="33">
        <f t="shared" si="128"/>
        <v>0.85</v>
      </c>
      <c r="AG498" s="33">
        <f t="shared" si="129"/>
        <v>0.7</v>
      </c>
      <c r="AH498" s="394">
        <f t="shared" si="130"/>
        <v>0</v>
      </c>
      <c r="AI498" s="400">
        <f t="shared" si="131"/>
        <v>9939462696.4108086</v>
      </c>
      <c r="AJ498" s="257">
        <v>100</v>
      </c>
      <c r="AK498" s="153">
        <f t="shared" si="119"/>
        <v>9939462696.4108086</v>
      </c>
      <c r="AM498" s="394">
        <f>IF(I498&gt;0,#REF!,0)</f>
        <v>0</v>
      </c>
      <c r="AN498" s="394">
        <f t="shared" si="120"/>
        <v>0</v>
      </c>
      <c r="AP498" s="394">
        <f t="shared" si="121"/>
        <v>0</v>
      </c>
    </row>
    <row r="499" spans="4:42" ht="21.75" thickBot="1" x14ac:dyDescent="0.6">
      <c r="D499" s="233" t="s">
        <v>573</v>
      </c>
      <c r="E499" s="578" t="s">
        <v>1324</v>
      </c>
      <c r="F499" s="393">
        <v>5445976523.6132441</v>
      </c>
      <c r="G499" s="595"/>
      <c r="H499" s="595"/>
      <c r="I499" s="39">
        <v>0</v>
      </c>
      <c r="J499" s="36">
        <v>0</v>
      </c>
      <c r="K499" s="36">
        <v>0</v>
      </c>
      <c r="L499" s="36">
        <v>0</v>
      </c>
      <c r="M499" s="36">
        <v>0</v>
      </c>
      <c r="N499" s="36">
        <v>0</v>
      </c>
      <c r="O499" s="36">
        <v>0</v>
      </c>
      <c r="P499" s="36">
        <v>0</v>
      </c>
      <c r="Q499" s="36">
        <v>0</v>
      </c>
      <c r="R499" s="36">
        <v>0</v>
      </c>
      <c r="S499" s="253">
        <v>0</v>
      </c>
      <c r="T499" s="254">
        <f t="shared" si="118"/>
        <v>0</v>
      </c>
      <c r="U499" s="259">
        <v>0</v>
      </c>
      <c r="V499" s="254">
        <f t="shared" si="122"/>
        <v>5445976523.6132441</v>
      </c>
      <c r="W499" s="34">
        <v>1</v>
      </c>
      <c r="X499" s="33">
        <v>1</v>
      </c>
      <c r="Y499" s="33">
        <v>0.94</v>
      </c>
      <c r="Z499" s="33">
        <v>0.94</v>
      </c>
      <c r="AA499" s="33">
        <f t="shared" si="123"/>
        <v>0.88</v>
      </c>
      <c r="AB499" s="33">
        <f t="shared" si="124"/>
        <v>0.85</v>
      </c>
      <c r="AC499" s="33">
        <f t="shared" si="125"/>
        <v>0.75</v>
      </c>
      <c r="AD499" s="33">
        <f t="shared" si="126"/>
        <v>0.85</v>
      </c>
      <c r="AE499" s="33">
        <f t="shared" si="127"/>
        <v>0.75</v>
      </c>
      <c r="AF499" s="33">
        <f t="shared" si="128"/>
        <v>0.85</v>
      </c>
      <c r="AG499" s="33">
        <f t="shared" si="129"/>
        <v>0.7</v>
      </c>
      <c r="AH499" s="394">
        <f t="shared" si="130"/>
        <v>0</v>
      </c>
      <c r="AI499" s="400">
        <f t="shared" si="131"/>
        <v>5445976523.6132441</v>
      </c>
      <c r="AJ499" s="257">
        <v>100</v>
      </c>
      <c r="AK499" s="153">
        <f t="shared" si="119"/>
        <v>5445976523.6132441</v>
      </c>
      <c r="AM499" s="394">
        <f>IF(I499&gt;0,#REF!,0)</f>
        <v>0</v>
      </c>
      <c r="AN499" s="394">
        <f t="shared" si="120"/>
        <v>0</v>
      </c>
      <c r="AP499" s="394">
        <f t="shared" si="121"/>
        <v>0</v>
      </c>
    </row>
    <row r="500" spans="4:42" ht="21.75" thickBot="1" x14ac:dyDescent="0.6">
      <c r="D500" s="233" t="s">
        <v>573</v>
      </c>
      <c r="E500" s="578" t="s">
        <v>1324</v>
      </c>
      <c r="F500" s="393">
        <v>105926491.39568345</v>
      </c>
      <c r="G500" s="595"/>
      <c r="H500" s="595"/>
      <c r="I500" s="39">
        <v>0</v>
      </c>
      <c r="J500" s="36">
        <v>0</v>
      </c>
      <c r="K500" s="36">
        <v>0</v>
      </c>
      <c r="L500" s="36">
        <v>0</v>
      </c>
      <c r="M500" s="36">
        <v>0</v>
      </c>
      <c r="N500" s="36">
        <v>0</v>
      </c>
      <c r="O500" s="36">
        <v>0</v>
      </c>
      <c r="P500" s="36">
        <v>0</v>
      </c>
      <c r="Q500" s="36">
        <v>0</v>
      </c>
      <c r="R500" s="36">
        <v>0</v>
      </c>
      <c r="S500" s="253">
        <v>0</v>
      </c>
      <c r="T500" s="254">
        <f t="shared" si="118"/>
        <v>0</v>
      </c>
      <c r="U500" s="259">
        <v>0</v>
      </c>
      <c r="V500" s="254">
        <f t="shared" si="122"/>
        <v>105926491.39568345</v>
      </c>
      <c r="W500" s="34">
        <v>1</v>
      </c>
      <c r="X500" s="33">
        <v>1</v>
      </c>
      <c r="Y500" s="33">
        <v>0.94</v>
      </c>
      <c r="Z500" s="33">
        <v>0.94</v>
      </c>
      <c r="AA500" s="33">
        <f t="shared" si="123"/>
        <v>0.88</v>
      </c>
      <c r="AB500" s="33">
        <f t="shared" si="124"/>
        <v>0.85</v>
      </c>
      <c r="AC500" s="33">
        <f t="shared" si="125"/>
        <v>0.75</v>
      </c>
      <c r="AD500" s="33">
        <f t="shared" si="126"/>
        <v>0.85</v>
      </c>
      <c r="AE500" s="33">
        <f t="shared" si="127"/>
        <v>0.75</v>
      </c>
      <c r="AF500" s="33">
        <f t="shared" si="128"/>
        <v>0.85</v>
      </c>
      <c r="AG500" s="33">
        <f t="shared" si="129"/>
        <v>0.7</v>
      </c>
      <c r="AH500" s="394">
        <f t="shared" si="130"/>
        <v>0</v>
      </c>
      <c r="AI500" s="400">
        <f t="shared" si="131"/>
        <v>105926491.39568345</v>
      </c>
      <c r="AJ500" s="257">
        <v>100</v>
      </c>
      <c r="AK500" s="153">
        <f t="shared" si="119"/>
        <v>105926491.39568347</v>
      </c>
      <c r="AM500" s="394">
        <f>IF(I500&gt;0,#REF!,0)</f>
        <v>0</v>
      </c>
      <c r="AN500" s="394">
        <f t="shared" si="120"/>
        <v>0</v>
      </c>
      <c r="AP500" s="394">
        <f t="shared" si="121"/>
        <v>0</v>
      </c>
    </row>
    <row r="501" spans="4:42" ht="21.75" thickBot="1" x14ac:dyDescent="0.6">
      <c r="D501" s="233" t="s">
        <v>573</v>
      </c>
      <c r="E501" s="578" t="s">
        <v>1644</v>
      </c>
      <c r="F501" s="393">
        <v>17344800000</v>
      </c>
      <c r="G501" s="595"/>
      <c r="H501" s="595"/>
      <c r="I501" s="39">
        <v>0</v>
      </c>
      <c r="J501" s="36">
        <v>0</v>
      </c>
      <c r="K501" s="36">
        <v>0</v>
      </c>
      <c r="L501" s="36">
        <v>0</v>
      </c>
      <c r="M501" s="36">
        <v>0</v>
      </c>
      <c r="N501" s="36">
        <v>0</v>
      </c>
      <c r="O501" s="36">
        <v>0</v>
      </c>
      <c r="P501" s="36">
        <v>0</v>
      </c>
      <c r="Q501" s="36">
        <v>0</v>
      </c>
      <c r="R501" s="36">
        <v>0</v>
      </c>
      <c r="S501" s="253">
        <v>0</v>
      </c>
      <c r="T501" s="254">
        <f t="shared" si="118"/>
        <v>0</v>
      </c>
      <c r="U501" s="259">
        <v>0</v>
      </c>
      <c r="V501" s="254">
        <f t="shared" si="122"/>
        <v>17344800000</v>
      </c>
      <c r="W501" s="34">
        <v>1</v>
      </c>
      <c r="X501" s="33">
        <v>1</v>
      </c>
      <c r="Y501" s="33">
        <v>0.94</v>
      </c>
      <c r="Z501" s="33">
        <v>0.94</v>
      </c>
      <c r="AA501" s="33">
        <f t="shared" si="123"/>
        <v>0.88</v>
      </c>
      <c r="AB501" s="33">
        <f t="shared" si="124"/>
        <v>0.85</v>
      </c>
      <c r="AC501" s="33">
        <f t="shared" si="125"/>
        <v>0.75</v>
      </c>
      <c r="AD501" s="33">
        <f t="shared" si="126"/>
        <v>0.85</v>
      </c>
      <c r="AE501" s="33">
        <f t="shared" si="127"/>
        <v>0.75</v>
      </c>
      <c r="AF501" s="33">
        <f t="shared" si="128"/>
        <v>0.85</v>
      </c>
      <c r="AG501" s="33">
        <f t="shared" si="129"/>
        <v>0.7</v>
      </c>
      <c r="AH501" s="394">
        <f t="shared" si="130"/>
        <v>0</v>
      </c>
      <c r="AI501" s="400">
        <f t="shared" si="131"/>
        <v>17344800000</v>
      </c>
      <c r="AJ501" s="257">
        <v>100</v>
      </c>
      <c r="AK501" s="153">
        <f t="shared" si="119"/>
        <v>17344800000</v>
      </c>
      <c r="AM501" s="394">
        <f>IF(I501&gt;0,#REF!,0)</f>
        <v>0</v>
      </c>
      <c r="AN501" s="394">
        <f t="shared" si="120"/>
        <v>0</v>
      </c>
      <c r="AP501" s="394">
        <f t="shared" si="121"/>
        <v>0</v>
      </c>
    </row>
    <row r="502" spans="4:42" ht="21.75" thickBot="1" x14ac:dyDescent="0.6">
      <c r="D502" s="233" t="s">
        <v>573</v>
      </c>
      <c r="E502" s="578" t="s">
        <v>2399</v>
      </c>
      <c r="F502" s="393">
        <v>11344834350</v>
      </c>
      <c r="G502" s="595"/>
      <c r="H502" s="595"/>
      <c r="I502" s="39">
        <v>0</v>
      </c>
      <c r="J502" s="36">
        <v>0</v>
      </c>
      <c r="K502" s="36">
        <v>0</v>
      </c>
      <c r="L502" s="36">
        <v>0</v>
      </c>
      <c r="M502" s="36">
        <v>0</v>
      </c>
      <c r="N502" s="36">
        <v>0</v>
      </c>
      <c r="O502" s="36">
        <v>0</v>
      </c>
      <c r="P502" s="36">
        <v>0</v>
      </c>
      <c r="Q502" s="36">
        <v>0</v>
      </c>
      <c r="R502" s="36">
        <v>0</v>
      </c>
      <c r="S502" s="253">
        <v>0</v>
      </c>
      <c r="T502" s="254">
        <f t="shared" si="118"/>
        <v>0</v>
      </c>
      <c r="U502" s="259">
        <v>0</v>
      </c>
      <c r="V502" s="254">
        <f t="shared" si="122"/>
        <v>11344834350</v>
      </c>
      <c r="W502" s="34">
        <v>1</v>
      </c>
      <c r="X502" s="33">
        <v>1</v>
      </c>
      <c r="Y502" s="33">
        <v>0.94</v>
      </c>
      <c r="Z502" s="33">
        <v>0.94</v>
      </c>
      <c r="AA502" s="33">
        <f t="shared" si="123"/>
        <v>0.88</v>
      </c>
      <c r="AB502" s="33">
        <f t="shared" si="124"/>
        <v>0.85</v>
      </c>
      <c r="AC502" s="33">
        <f t="shared" si="125"/>
        <v>0.75</v>
      </c>
      <c r="AD502" s="33">
        <f t="shared" si="126"/>
        <v>0.85</v>
      </c>
      <c r="AE502" s="33">
        <f t="shared" si="127"/>
        <v>0.75</v>
      </c>
      <c r="AF502" s="33">
        <f t="shared" si="128"/>
        <v>0.85</v>
      </c>
      <c r="AG502" s="33">
        <f t="shared" si="129"/>
        <v>0.7</v>
      </c>
      <c r="AH502" s="394">
        <f t="shared" si="130"/>
        <v>0</v>
      </c>
      <c r="AI502" s="400">
        <f t="shared" si="131"/>
        <v>11344834350</v>
      </c>
      <c r="AJ502" s="257">
        <v>100</v>
      </c>
      <c r="AK502" s="153">
        <f t="shared" si="119"/>
        <v>11344834350</v>
      </c>
      <c r="AM502" s="394">
        <f>IF(I502&gt;0,#REF!,0)</f>
        <v>0</v>
      </c>
      <c r="AN502" s="394">
        <f t="shared" si="120"/>
        <v>0</v>
      </c>
      <c r="AP502" s="394">
        <f t="shared" si="121"/>
        <v>0</v>
      </c>
    </row>
    <row r="503" spans="4:42" ht="21.75" thickBot="1" x14ac:dyDescent="0.6">
      <c r="D503" s="233" t="s">
        <v>573</v>
      </c>
      <c r="E503" s="578" t="s">
        <v>2400</v>
      </c>
      <c r="F503" s="393">
        <v>197009662500</v>
      </c>
      <c r="G503" s="595"/>
      <c r="H503" s="595"/>
      <c r="I503" s="39">
        <v>0</v>
      </c>
      <c r="J503" s="36">
        <v>0</v>
      </c>
      <c r="K503" s="36">
        <v>0</v>
      </c>
      <c r="L503" s="36">
        <v>0</v>
      </c>
      <c r="M503" s="36">
        <v>0</v>
      </c>
      <c r="N503" s="36">
        <v>0</v>
      </c>
      <c r="O503" s="36">
        <v>0</v>
      </c>
      <c r="P503" s="36">
        <v>0</v>
      </c>
      <c r="Q503" s="36">
        <v>0</v>
      </c>
      <c r="R503" s="36">
        <v>0</v>
      </c>
      <c r="S503" s="253">
        <v>0</v>
      </c>
      <c r="T503" s="254">
        <f t="shared" si="118"/>
        <v>0</v>
      </c>
      <c r="U503" s="259">
        <v>0</v>
      </c>
      <c r="V503" s="254">
        <f t="shared" si="122"/>
        <v>197009662500</v>
      </c>
      <c r="W503" s="34">
        <v>1</v>
      </c>
      <c r="X503" s="33">
        <v>1</v>
      </c>
      <c r="Y503" s="33">
        <v>0.94</v>
      </c>
      <c r="Z503" s="33">
        <v>0.94</v>
      </c>
      <c r="AA503" s="33">
        <f t="shared" si="123"/>
        <v>0.88</v>
      </c>
      <c r="AB503" s="33">
        <f t="shared" si="124"/>
        <v>0.85</v>
      </c>
      <c r="AC503" s="33">
        <f t="shared" si="125"/>
        <v>0.75</v>
      </c>
      <c r="AD503" s="33">
        <f t="shared" si="126"/>
        <v>0.85</v>
      </c>
      <c r="AE503" s="33">
        <f t="shared" si="127"/>
        <v>0.75</v>
      </c>
      <c r="AF503" s="33">
        <f t="shared" si="128"/>
        <v>0.85</v>
      </c>
      <c r="AG503" s="33">
        <f t="shared" si="129"/>
        <v>0.7</v>
      </c>
      <c r="AH503" s="394">
        <f t="shared" si="130"/>
        <v>0</v>
      </c>
      <c r="AI503" s="400">
        <f t="shared" si="131"/>
        <v>197009662500</v>
      </c>
      <c r="AJ503" s="257">
        <v>100</v>
      </c>
      <c r="AK503" s="153">
        <f t="shared" si="119"/>
        <v>197009662500</v>
      </c>
      <c r="AM503" s="394">
        <f>IF(I503&gt;0,#REF!,0)</f>
        <v>0</v>
      </c>
      <c r="AN503" s="394">
        <f t="shared" si="120"/>
        <v>0</v>
      </c>
      <c r="AP503" s="394">
        <f t="shared" si="121"/>
        <v>0</v>
      </c>
    </row>
    <row r="504" spans="4:42" ht="21.75" thickBot="1" x14ac:dyDescent="0.6">
      <c r="D504" s="233" t="s">
        <v>573</v>
      </c>
      <c r="E504" s="578" t="s">
        <v>2400</v>
      </c>
      <c r="F504" s="393">
        <v>17166837469.554596</v>
      </c>
      <c r="G504" s="595"/>
      <c r="H504" s="595"/>
      <c r="I504" s="39">
        <v>0</v>
      </c>
      <c r="J504" s="36">
        <v>0</v>
      </c>
      <c r="K504" s="36">
        <v>0</v>
      </c>
      <c r="L504" s="36">
        <v>0</v>
      </c>
      <c r="M504" s="36">
        <v>0</v>
      </c>
      <c r="N504" s="36">
        <v>0</v>
      </c>
      <c r="O504" s="36">
        <v>0</v>
      </c>
      <c r="P504" s="36">
        <v>0</v>
      </c>
      <c r="Q504" s="36">
        <v>0</v>
      </c>
      <c r="R504" s="36">
        <v>0</v>
      </c>
      <c r="S504" s="253">
        <v>0</v>
      </c>
      <c r="T504" s="254">
        <f t="shared" si="118"/>
        <v>0</v>
      </c>
      <c r="U504" s="259">
        <v>0</v>
      </c>
      <c r="V504" s="254">
        <f t="shared" si="122"/>
        <v>17166837469.554596</v>
      </c>
      <c r="W504" s="34">
        <v>1</v>
      </c>
      <c r="X504" s="33">
        <v>1</v>
      </c>
      <c r="Y504" s="33">
        <v>0.94</v>
      </c>
      <c r="Z504" s="33">
        <v>0.94</v>
      </c>
      <c r="AA504" s="33">
        <f t="shared" si="123"/>
        <v>0.88</v>
      </c>
      <c r="AB504" s="33">
        <f t="shared" si="124"/>
        <v>0.85</v>
      </c>
      <c r="AC504" s="33">
        <f t="shared" si="125"/>
        <v>0.75</v>
      </c>
      <c r="AD504" s="33">
        <f t="shared" si="126"/>
        <v>0.85</v>
      </c>
      <c r="AE504" s="33">
        <f t="shared" si="127"/>
        <v>0.75</v>
      </c>
      <c r="AF504" s="33">
        <f t="shared" si="128"/>
        <v>0.85</v>
      </c>
      <c r="AG504" s="33">
        <f t="shared" si="129"/>
        <v>0.7</v>
      </c>
      <c r="AH504" s="394">
        <f t="shared" si="130"/>
        <v>0</v>
      </c>
      <c r="AI504" s="400">
        <f t="shared" si="131"/>
        <v>17166837469.554596</v>
      </c>
      <c r="AJ504" s="257">
        <v>100</v>
      </c>
      <c r="AK504" s="153">
        <f t="shared" si="119"/>
        <v>17166837469.554594</v>
      </c>
      <c r="AM504" s="394">
        <f>IF(I504&gt;0,#REF!,0)</f>
        <v>0</v>
      </c>
      <c r="AN504" s="394">
        <f t="shared" si="120"/>
        <v>0</v>
      </c>
      <c r="AP504" s="394">
        <f t="shared" si="121"/>
        <v>0</v>
      </c>
    </row>
    <row r="505" spans="4:42" ht="21.75" thickBot="1" x14ac:dyDescent="0.6">
      <c r="D505" s="233" t="s">
        <v>573</v>
      </c>
      <c r="E505" s="578" t="s">
        <v>2400</v>
      </c>
      <c r="F505" s="393">
        <v>37813514112</v>
      </c>
      <c r="G505" s="595"/>
      <c r="H505" s="595"/>
      <c r="I505" s="39">
        <v>0</v>
      </c>
      <c r="J505" s="36">
        <v>0</v>
      </c>
      <c r="K505" s="36">
        <v>0</v>
      </c>
      <c r="L505" s="36">
        <v>0</v>
      </c>
      <c r="M505" s="36">
        <v>0</v>
      </c>
      <c r="N505" s="36">
        <v>0</v>
      </c>
      <c r="O505" s="36">
        <v>0</v>
      </c>
      <c r="P505" s="36">
        <v>0</v>
      </c>
      <c r="Q505" s="36">
        <v>0</v>
      </c>
      <c r="R505" s="36">
        <v>0</v>
      </c>
      <c r="S505" s="253">
        <v>0</v>
      </c>
      <c r="T505" s="254">
        <f t="shared" si="118"/>
        <v>0</v>
      </c>
      <c r="U505" s="259">
        <v>0</v>
      </c>
      <c r="V505" s="254">
        <f t="shared" si="122"/>
        <v>37813514112</v>
      </c>
      <c r="W505" s="34">
        <v>1</v>
      </c>
      <c r="X505" s="33">
        <v>1</v>
      </c>
      <c r="Y505" s="33">
        <v>0.94</v>
      </c>
      <c r="Z505" s="33">
        <v>0.94</v>
      </c>
      <c r="AA505" s="33">
        <f t="shared" si="123"/>
        <v>0.88</v>
      </c>
      <c r="AB505" s="33">
        <f t="shared" si="124"/>
        <v>0.85</v>
      </c>
      <c r="AC505" s="33">
        <f t="shared" si="125"/>
        <v>0.75</v>
      </c>
      <c r="AD505" s="33">
        <f t="shared" si="126"/>
        <v>0.85</v>
      </c>
      <c r="AE505" s="33">
        <f t="shared" si="127"/>
        <v>0.75</v>
      </c>
      <c r="AF505" s="33">
        <f t="shared" si="128"/>
        <v>0.85</v>
      </c>
      <c r="AG505" s="33">
        <f t="shared" si="129"/>
        <v>0.7</v>
      </c>
      <c r="AH505" s="394">
        <f t="shared" si="130"/>
        <v>0</v>
      </c>
      <c r="AI505" s="400">
        <f t="shared" si="131"/>
        <v>37813514112</v>
      </c>
      <c r="AJ505" s="257">
        <v>100</v>
      </c>
      <c r="AK505" s="153">
        <f t="shared" si="119"/>
        <v>37813514112</v>
      </c>
      <c r="AM505" s="394">
        <f>IF(I505&gt;0,#REF!,0)</f>
        <v>0</v>
      </c>
      <c r="AN505" s="394">
        <f t="shared" si="120"/>
        <v>0</v>
      </c>
      <c r="AP505" s="394">
        <f t="shared" si="121"/>
        <v>0</v>
      </c>
    </row>
    <row r="506" spans="4:42" ht="21.75" thickBot="1" x14ac:dyDescent="0.6">
      <c r="D506" s="233" t="s">
        <v>573</v>
      </c>
      <c r="E506" s="578" t="s">
        <v>2401</v>
      </c>
      <c r="F506" s="393">
        <v>0</v>
      </c>
      <c r="G506" s="595"/>
      <c r="H506" s="595"/>
      <c r="I506" s="39">
        <v>0</v>
      </c>
      <c r="J506" s="36">
        <v>0</v>
      </c>
      <c r="K506" s="36">
        <v>0</v>
      </c>
      <c r="L506" s="36">
        <v>0</v>
      </c>
      <c r="M506" s="36">
        <v>0</v>
      </c>
      <c r="N506" s="36">
        <v>0</v>
      </c>
      <c r="O506" s="36">
        <v>0</v>
      </c>
      <c r="P506" s="36">
        <v>0</v>
      </c>
      <c r="Q506" s="36">
        <v>0</v>
      </c>
      <c r="R506" s="36">
        <v>0</v>
      </c>
      <c r="S506" s="253">
        <v>0</v>
      </c>
      <c r="T506" s="254">
        <f t="shared" si="118"/>
        <v>0</v>
      </c>
      <c r="U506" s="259">
        <v>0</v>
      </c>
      <c r="V506" s="254">
        <f t="shared" si="122"/>
        <v>0</v>
      </c>
      <c r="W506" s="34">
        <v>1</v>
      </c>
      <c r="X506" s="33">
        <v>1</v>
      </c>
      <c r="Y506" s="33">
        <v>0.94</v>
      </c>
      <c r="Z506" s="33">
        <v>0.94</v>
      </c>
      <c r="AA506" s="33">
        <f t="shared" si="123"/>
        <v>0.88</v>
      </c>
      <c r="AB506" s="33">
        <f t="shared" si="124"/>
        <v>0.85</v>
      </c>
      <c r="AC506" s="33">
        <f t="shared" si="125"/>
        <v>0.75</v>
      </c>
      <c r="AD506" s="33">
        <f t="shared" si="126"/>
        <v>0.85</v>
      </c>
      <c r="AE506" s="33">
        <f t="shared" si="127"/>
        <v>0.75</v>
      </c>
      <c r="AF506" s="33">
        <f t="shared" si="128"/>
        <v>0.85</v>
      </c>
      <c r="AG506" s="33">
        <f t="shared" si="129"/>
        <v>0.7</v>
      </c>
      <c r="AH506" s="394">
        <f t="shared" si="130"/>
        <v>0</v>
      </c>
      <c r="AI506" s="400">
        <f t="shared" si="131"/>
        <v>0</v>
      </c>
      <c r="AJ506" s="257">
        <v>100</v>
      </c>
      <c r="AK506" s="153">
        <f t="shared" si="119"/>
        <v>0</v>
      </c>
      <c r="AM506" s="394">
        <f>IF(I506&gt;0,#REF!,0)</f>
        <v>0</v>
      </c>
      <c r="AN506" s="394">
        <f t="shared" si="120"/>
        <v>0</v>
      </c>
      <c r="AP506" s="394">
        <f t="shared" si="121"/>
        <v>0</v>
      </c>
    </row>
    <row r="507" spans="4:42" ht="21.75" thickBot="1" x14ac:dyDescent="0.6">
      <c r="D507" s="233" t="s">
        <v>573</v>
      </c>
      <c r="E507" s="578" t="s">
        <v>2402</v>
      </c>
      <c r="F507" s="393">
        <v>46840784370.742165</v>
      </c>
      <c r="G507" s="595"/>
      <c r="H507" s="595"/>
      <c r="I507" s="39">
        <v>0</v>
      </c>
      <c r="J507" s="36">
        <v>0</v>
      </c>
      <c r="K507" s="36">
        <v>0</v>
      </c>
      <c r="L507" s="36">
        <v>0</v>
      </c>
      <c r="M507" s="36">
        <v>0</v>
      </c>
      <c r="N507" s="36">
        <v>0</v>
      </c>
      <c r="O507" s="36">
        <v>0</v>
      </c>
      <c r="P507" s="36">
        <v>0</v>
      </c>
      <c r="Q507" s="36">
        <v>0</v>
      </c>
      <c r="R507" s="36">
        <v>0</v>
      </c>
      <c r="S507" s="253">
        <v>0</v>
      </c>
      <c r="T507" s="254">
        <f t="shared" si="118"/>
        <v>0</v>
      </c>
      <c r="U507" s="259">
        <v>0</v>
      </c>
      <c r="V507" s="254">
        <f t="shared" si="122"/>
        <v>46840784370.742165</v>
      </c>
      <c r="W507" s="34">
        <v>1</v>
      </c>
      <c r="X507" s="33">
        <v>1</v>
      </c>
      <c r="Y507" s="33">
        <v>0.94</v>
      </c>
      <c r="Z507" s="33">
        <v>0.94</v>
      </c>
      <c r="AA507" s="33">
        <f t="shared" si="123"/>
        <v>0.88</v>
      </c>
      <c r="AB507" s="33">
        <f t="shared" si="124"/>
        <v>0.85</v>
      </c>
      <c r="AC507" s="33">
        <f t="shared" si="125"/>
        <v>0.75</v>
      </c>
      <c r="AD507" s="33">
        <f t="shared" si="126"/>
        <v>0.85</v>
      </c>
      <c r="AE507" s="33">
        <f t="shared" si="127"/>
        <v>0.75</v>
      </c>
      <c r="AF507" s="33">
        <f t="shared" si="128"/>
        <v>0.85</v>
      </c>
      <c r="AG507" s="33">
        <f t="shared" si="129"/>
        <v>0.7</v>
      </c>
      <c r="AH507" s="394">
        <f t="shared" si="130"/>
        <v>0</v>
      </c>
      <c r="AI507" s="400">
        <f t="shared" si="131"/>
        <v>46840784370.742165</v>
      </c>
      <c r="AJ507" s="257">
        <v>100</v>
      </c>
      <c r="AK507" s="153">
        <f t="shared" si="119"/>
        <v>46840784370.742165</v>
      </c>
      <c r="AM507" s="394">
        <f>IF(I507&gt;0,#REF!,0)</f>
        <v>0</v>
      </c>
      <c r="AN507" s="394">
        <f t="shared" si="120"/>
        <v>0</v>
      </c>
      <c r="AP507" s="394">
        <f t="shared" si="121"/>
        <v>0</v>
      </c>
    </row>
    <row r="508" spans="4:42" ht="21.75" thickBot="1" x14ac:dyDescent="0.6">
      <c r="D508" s="233" t="s">
        <v>573</v>
      </c>
      <c r="E508" s="578" t="s">
        <v>2402</v>
      </c>
      <c r="F508" s="393">
        <v>84117643879.5</v>
      </c>
      <c r="G508" s="595"/>
      <c r="H508" s="595"/>
      <c r="I508" s="39">
        <v>0</v>
      </c>
      <c r="J508" s="36">
        <v>0</v>
      </c>
      <c r="K508" s="36">
        <v>0</v>
      </c>
      <c r="L508" s="36">
        <v>0</v>
      </c>
      <c r="M508" s="36">
        <v>0</v>
      </c>
      <c r="N508" s="36">
        <v>0</v>
      </c>
      <c r="O508" s="36">
        <v>0</v>
      </c>
      <c r="P508" s="36">
        <v>0</v>
      </c>
      <c r="Q508" s="36">
        <v>0</v>
      </c>
      <c r="R508" s="36">
        <v>0</v>
      </c>
      <c r="S508" s="253">
        <v>0</v>
      </c>
      <c r="T508" s="254">
        <f t="shared" si="118"/>
        <v>0</v>
      </c>
      <c r="U508" s="259">
        <v>0</v>
      </c>
      <c r="V508" s="254">
        <f t="shared" si="122"/>
        <v>84117643879.5</v>
      </c>
      <c r="W508" s="34">
        <v>1</v>
      </c>
      <c r="X508" s="33">
        <v>1</v>
      </c>
      <c r="Y508" s="33">
        <v>0.94</v>
      </c>
      <c r="Z508" s="33">
        <v>0.94</v>
      </c>
      <c r="AA508" s="33">
        <f t="shared" si="123"/>
        <v>0.88</v>
      </c>
      <c r="AB508" s="33">
        <f t="shared" si="124"/>
        <v>0.85</v>
      </c>
      <c r="AC508" s="33">
        <f t="shared" si="125"/>
        <v>0.75</v>
      </c>
      <c r="AD508" s="33">
        <f t="shared" si="126"/>
        <v>0.85</v>
      </c>
      <c r="AE508" s="33">
        <f t="shared" si="127"/>
        <v>0.75</v>
      </c>
      <c r="AF508" s="33">
        <f t="shared" si="128"/>
        <v>0.85</v>
      </c>
      <c r="AG508" s="33">
        <f t="shared" si="129"/>
        <v>0.7</v>
      </c>
      <c r="AH508" s="394">
        <f t="shared" si="130"/>
        <v>0</v>
      </c>
      <c r="AI508" s="400">
        <f t="shared" si="131"/>
        <v>84117643879.5</v>
      </c>
      <c r="AJ508" s="257">
        <v>100</v>
      </c>
      <c r="AK508" s="153">
        <f t="shared" si="119"/>
        <v>84117643879.5</v>
      </c>
      <c r="AM508" s="394">
        <f>IF(I508&gt;0,#REF!,0)</f>
        <v>0</v>
      </c>
      <c r="AN508" s="394">
        <f t="shared" si="120"/>
        <v>0</v>
      </c>
      <c r="AP508" s="394">
        <f t="shared" si="121"/>
        <v>0</v>
      </c>
    </row>
    <row r="509" spans="4:42" ht="21.75" thickBot="1" x14ac:dyDescent="0.6">
      <c r="D509" s="233" t="s">
        <v>573</v>
      </c>
      <c r="E509" s="578" t="s">
        <v>2403</v>
      </c>
      <c r="F509" s="393">
        <v>543655826.97384</v>
      </c>
      <c r="G509" s="595"/>
      <c r="H509" s="595"/>
      <c r="I509" s="39">
        <v>0</v>
      </c>
      <c r="J509" s="36">
        <v>0</v>
      </c>
      <c r="K509" s="36">
        <v>0</v>
      </c>
      <c r="L509" s="36">
        <v>0</v>
      </c>
      <c r="M509" s="36">
        <v>0</v>
      </c>
      <c r="N509" s="36">
        <v>0</v>
      </c>
      <c r="O509" s="36">
        <v>0</v>
      </c>
      <c r="P509" s="36">
        <v>0</v>
      </c>
      <c r="Q509" s="36">
        <v>0</v>
      </c>
      <c r="R509" s="36">
        <v>0</v>
      </c>
      <c r="S509" s="253">
        <v>0</v>
      </c>
      <c r="T509" s="254">
        <f t="shared" si="118"/>
        <v>0</v>
      </c>
      <c r="U509" s="259">
        <v>0</v>
      </c>
      <c r="V509" s="254">
        <f t="shared" si="122"/>
        <v>543655826.97384</v>
      </c>
      <c r="W509" s="34">
        <v>1</v>
      </c>
      <c r="X509" s="33">
        <v>1</v>
      </c>
      <c r="Y509" s="33">
        <v>0.94</v>
      </c>
      <c r="Z509" s="33">
        <v>0.94</v>
      </c>
      <c r="AA509" s="33">
        <f t="shared" si="123"/>
        <v>0.88</v>
      </c>
      <c r="AB509" s="33">
        <f t="shared" si="124"/>
        <v>0.85</v>
      </c>
      <c r="AC509" s="33">
        <f t="shared" si="125"/>
        <v>0.75</v>
      </c>
      <c r="AD509" s="33">
        <f t="shared" si="126"/>
        <v>0.85</v>
      </c>
      <c r="AE509" s="33">
        <f t="shared" si="127"/>
        <v>0.75</v>
      </c>
      <c r="AF509" s="33">
        <f t="shared" si="128"/>
        <v>0.85</v>
      </c>
      <c r="AG509" s="33">
        <f t="shared" si="129"/>
        <v>0.7</v>
      </c>
      <c r="AH509" s="394">
        <f t="shared" si="130"/>
        <v>0</v>
      </c>
      <c r="AI509" s="400">
        <f t="shared" si="131"/>
        <v>543655826.97384</v>
      </c>
      <c r="AJ509" s="257">
        <v>100</v>
      </c>
      <c r="AK509" s="153">
        <f t="shared" si="119"/>
        <v>543655826.97384</v>
      </c>
      <c r="AM509" s="394">
        <f>IF(I509&gt;0,#REF!,0)</f>
        <v>0</v>
      </c>
      <c r="AN509" s="394">
        <f t="shared" si="120"/>
        <v>0</v>
      </c>
      <c r="AP509" s="394">
        <f t="shared" si="121"/>
        <v>0</v>
      </c>
    </row>
    <row r="510" spans="4:42" ht="21.75" thickBot="1" x14ac:dyDescent="0.6">
      <c r="D510" s="233" t="s">
        <v>573</v>
      </c>
      <c r="E510" s="578" t="s">
        <v>2404</v>
      </c>
      <c r="F510" s="393">
        <v>4754402400</v>
      </c>
      <c r="G510" s="595"/>
      <c r="H510" s="595"/>
      <c r="I510" s="39">
        <v>0</v>
      </c>
      <c r="J510" s="36">
        <v>0</v>
      </c>
      <c r="K510" s="36">
        <v>0</v>
      </c>
      <c r="L510" s="36">
        <v>0</v>
      </c>
      <c r="M510" s="36">
        <v>0</v>
      </c>
      <c r="N510" s="36">
        <v>0</v>
      </c>
      <c r="O510" s="36">
        <v>0</v>
      </c>
      <c r="P510" s="36">
        <v>0</v>
      </c>
      <c r="Q510" s="36">
        <v>0</v>
      </c>
      <c r="R510" s="36">
        <v>0</v>
      </c>
      <c r="S510" s="253">
        <v>0</v>
      </c>
      <c r="T510" s="254">
        <f t="shared" si="118"/>
        <v>0</v>
      </c>
      <c r="U510" s="259">
        <v>1750000000</v>
      </c>
      <c r="V510" s="254">
        <f t="shared" si="122"/>
        <v>4754402400</v>
      </c>
      <c r="W510" s="34">
        <v>1</v>
      </c>
      <c r="X510" s="33">
        <v>1</v>
      </c>
      <c r="Y510" s="33">
        <v>0.94</v>
      </c>
      <c r="Z510" s="33">
        <v>0.94</v>
      </c>
      <c r="AA510" s="33">
        <f t="shared" si="123"/>
        <v>0.88</v>
      </c>
      <c r="AB510" s="33">
        <f t="shared" si="124"/>
        <v>0.85</v>
      </c>
      <c r="AC510" s="33">
        <f t="shared" si="125"/>
        <v>0.75</v>
      </c>
      <c r="AD510" s="33">
        <f t="shared" si="126"/>
        <v>0.85</v>
      </c>
      <c r="AE510" s="33">
        <f t="shared" si="127"/>
        <v>0.75</v>
      </c>
      <c r="AF510" s="33">
        <f t="shared" si="128"/>
        <v>0.85</v>
      </c>
      <c r="AG510" s="33">
        <f t="shared" si="129"/>
        <v>0.7</v>
      </c>
      <c r="AH510" s="394">
        <f t="shared" si="130"/>
        <v>0</v>
      </c>
      <c r="AI510" s="400">
        <f t="shared" si="131"/>
        <v>4754402400</v>
      </c>
      <c r="AJ510" s="257">
        <v>100</v>
      </c>
      <c r="AK510" s="153">
        <f t="shared" si="119"/>
        <v>4754402400</v>
      </c>
      <c r="AM510" s="394">
        <f>IF(I510&gt;0,#REF!,0)</f>
        <v>0</v>
      </c>
      <c r="AN510" s="394">
        <f t="shared" si="120"/>
        <v>0</v>
      </c>
      <c r="AP510" s="394">
        <f t="shared" si="121"/>
        <v>0</v>
      </c>
    </row>
    <row r="511" spans="4:42" ht="21.75" thickBot="1" x14ac:dyDescent="0.6">
      <c r="D511" s="233" t="s">
        <v>573</v>
      </c>
      <c r="E511" s="578" t="s">
        <v>2405</v>
      </c>
      <c r="F511" s="393">
        <v>27214254000</v>
      </c>
      <c r="G511" s="595"/>
      <c r="H511" s="595"/>
      <c r="I511" s="39">
        <v>0</v>
      </c>
      <c r="J511" s="36">
        <v>0</v>
      </c>
      <c r="K511" s="36">
        <v>0</v>
      </c>
      <c r="L511" s="36">
        <v>0</v>
      </c>
      <c r="M511" s="36">
        <v>0</v>
      </c>
      <c r="N511" s="36">
        <v>0</v>
      </c>
      <c r="O511" s="36">
        <v>0</v>
      </c>
      <c r="P511" s="36">
        <v>0</v>
      </c>
      <c r="Q511" s="36">
        <v>0</v>
      </c>
      <c r="R511" s="36">
        <v>0</v>
      </c>
      <c r="S511" s="253">
        <v>0</v>
      </c>
      <c r="T511" s="254">
        <f t="shared" si="118"/>
        <v>0</v>
      </c>
      <c r="U511" s="259">
        <v>5500000000</v>
      </c>
      <c r="V511" s="254">
        <f t="shared" si="122"/>
        <v>27214254000</v>
      </c>
      <c r="W511" s="34">
        <v>1</v>
      </c>
      <c r="X511" s="33">
        <v>1</v>
      </c>
      <c r="Y511" s="33">
        <v>0.94</v>
      </c>
      <c r="Z511" s="33">
        <v>0.94</v>
      </c>
      <c r="AA511" s="33">
        <f t="shared" si="123"/>
        <v>0.88</v>
      </c>
      <c r="AB511" s="33">
        <f t="shared" si="124"/>
        <v>0.85</v>
      </c>
      <c r="AC511" s="33">
        <f t="shared" si="125"/>
        <v>0.75</v>
      </c>
      <c r="AD511" s="33">
        <f t="shared" si="126"/>
        <v>0.85</v>
      </c>
      <c r="AE511" s="33">
        <f t="shared" si="127"/>
        <v>0.75</v>
      </c>
      <c r="AF511" s="33">
        <f t="shared" si="128"/>
        <v>0.85</v>
      </c>
      <c r="AG511" s="33">
        <f t="shared" si="129"/>
        <v>0.7</v>
      </c>
      <c r="AH511" s="394">
        <f t="shared" si="130"/>
        <v>0</v>
      </c>
      <c r="AI511" s="400">
        <f t="shared" si="131"/>
        <v>27214254000</v>
      </c>
      <c r="AJ511" s="257">
        <v>100</v>
      </c>
      <c r="AK511" s="153">
        <f t="shared" si="119"/>
        <v>27214254000</v>
      </c>
      <c r="AM511" s="394">
        <f>IF(I511&gt;0,#REF!,0)</f>
        <v>0</v>
      </c>
      <c r="AN511" s="394">
        <f t="shared" si="120"/>
        <v>0</v>
      </c>
      <c r="AP511" s="394">
        <f t="shared" si="121"/>
        <v>0</v>
      </c>
    </row>
    <row r="512" spans="4:42" ht="21.75" thickBot="1" x14ac:dyDescent="0.6">
      <c r="D512" s="233" t="s">
        <v>573</v>
      </c>
      <c r="E512" s="578" t="s">
        <v>2406</v>
      </c>
      <c r="F512" s="393">
        <v>0</v>
      </c>
      <c r="G512" s="595"/>
      <c r="H512" s="595"/>
      <c r="I512" s="39">
        <v>0</v>
      </c>
      <c r="J512" s="36">
        <v>0</v>
      </c>
      <c r="K512" s="36">
        <v>0</v>
      </c>
      <c r="L512" s="36">
        <v>0</v>
      </c>
      <c r="M512" s="36">
        <v>0</v>
      </c>
      <c r="N512" s="36">
        <v>0</v>
      </c>
      <c r="O512" s="36">
        <v>0</v>
      </c>
      <c r="P512" s="36">
        <v>0</v>
      </c>
      <c r="Q512" s="36">
        <v>0</v>
      </c>
      <c r="R512" s="36">
        <v>0</v>
      </c>
      <c r="S512" s="253">
        <v>0</v>
      </c>
      <c r="T512" s="254">
        <f t="shared" si="118"/>
        <v>0</v>
      </c>
      <c r="U512" s="259">
        <v>16499999999.999998</v>
      </c>
      <c r="V512" s="254">
        <f t="shared" si="122"/>
        <v>0</v>
      </c>
      <c r="W512" s="34">
        <v>1</v>
      </c>
      <c r="X512" s="33">
        <v>1</v>
      </c>
      <c r="Y512" s="33">
        <v>0.94</v>
      </c>
      <c r="Z512" s="33">
        <v>0.94</v>
      </c>
      <c r="AA512" s="33">
        <f t="shared" si="123"/>
        <v>0.88</v>
      </c>
      <c r="AB512" s="33">
        <f t="shared" si="124"/>
        <v>0.85</v>
      </c>
      <c r="AC512" s="33">
        <f t="shared" si="125"/>
        <v>0.75</v>
      </c>
      <c r="AD512" s="33">
        <f t="shared" si="126"/>
        <v>0.85</v>
      </c>
      <c r="AE512" s="33">
        <f t="shared" si="127"/>
        <v>0.75</v>
      </c>
      <c r="AF512" s="33">
        <f t="shared" si="128"/>
        <v>0.85</v>
      </c>
      <c r="AG512" s="33">
        <f t="shared" si="129"/>
        <v>0.7</v>
      </c>
      <c r="AH512" s="394">
        <f t="shared" si="130"/>
        <v>0</v>
      </c>
      <c r="AI512" s="400">
        <f t="shared" si="131"/>
        <v>0</v>
      </c>
      <c r="AJ512" s="257">
        <v>100</v>
      </c>
      <c r="AK512" s="153">
        <f t="shared" si="119"/>
        <v>0</v>
      </c>
      <c r="AM512" s="394">
        <f>IF(I512&gt;0,#REF!,0)</f>
        <v>0</v>
      </c>
      <c r="AN512" s="394">
        <f t="shared" si="120"/>
        <v>0</v>
      </c>
      <c r="AP512" s="394">
        <f t="shared" si="121"/>
        <v>0</v>
      </c>
    </row>
    <row r="513" spans="4:42" ht="21.75" thickBot="1" x14ac:dyDescent="0.6">
      <c r="D513" s="233" t="s">
        <v>573</v>
      </c>
      <c r="E513" s="578" t="s">
        <v>1325</v>
      </c>
      <c r="F513" s="393">
        <v>1325275434</v>
      </c>
      <c r="G513" s="595"/>
      <c r="H513" s="595"/>
      <c r="I513" s="39">
        <v>0</v>
      </c>
      <c r="J513" s="36">
        <v>0</v>
      </c>
      <c r="K513" s="36">
        <v>0</v>
      </c>
      <c r="L513" s="36">
        <v>0</v>
      </c>
      <c r="M513" s="36">
        <v>0</v>
      </c>
      <c r="N513" s="36">
        <v>0</v>
      </c>
      <c r="O513" s="36">
        <v>0</v>
      </c>
      <c r="P513" s="36">
        <v>0</v>
      </c>
      <c r="Q513" s="36">
        <v>0</v>
      </c>
      <c r="R513" s="36">
        <v>0</v>
      </c>
      <c r="S513" s="253">
        <v>0</v>
      </c>
      <c r="T513" s="254">
        <f t="shared" si="118"/>
        <v>0</v>
      </c>
      <c r="U513" s="259">
        <v>0</v>
      </c>
      <c r="V513" s="254">
        <f t="shared" si="122"/>
        <v>1325275434</v>
      </c>
      <c r="W513" s="34">
        <v>1</v>
      </c>
      <c r="X513" s="33">
        <v>1</v>
      </c>
      <c r="Y513" s="33">
        <v>0.94</v>
      </c>
      <c r="Z513" s="33">
        <v>0.94</v>
      </c>
      <c r="AA513" s="33">
        <f t="shared" si="123"/>
        <v>0.88</v>
      </c>
      <c r="AB513" s="33">
        <f t="shared" si="124"/>
        <v>0.85</v>
      </c>
      <c r="AC513" s="33">
        <f t="shared" si="125"/>
        <v>0.75</v>
      </c>
      <c r="AD513" s="33">
        <f t="shared" si="126"/>
        <v>0.85</v>
      </c>
      <c r="AE513" s="33">
        <f t="shared" si="127"/>
        <v>0.75</v>
      </c>
      <c r="AF513" s="33">
        <f t="shared" si="128"/>
        <v>0.85</v>
      </c>
      <c r="AG513" s="33">
        <f t="shared" si="129"/>
        <v>0.7</v>
      </c>
      <c r="AH513" s="394">
        <f t="shared" si="130"/>
        <v>0</v>
      </c>
      <c r="AI513" s="400">
        <f t="shared" si="131"/>
        <v>1325275434</v>
      </c>
      <c r="AJ513" s="257">
        <v>100</v>
      </c>
      <c r="AK513" s="153">
        <f t="shared" si="119"/>
        <v>1325275434</v>
      </c>
      <c r="AM513" s="394">
        <f>IF(I513&gt;0,#REF!,0)</f>
        <v>0</v>
      </c>
      <c r="AN513" s="394">
        <f t="shared" si="120"/>
        <v>0</v>
      </c>
      <c r="AP513" s="394">
        <f t="shared" si="121"/>
        <v>0</v>
      </c>
    </row>
    <row r="514" spans="4:42" ht="21.75" thickBot="1" x14ac:dyDescent="0.6">
      <c r="D514" s="233" t="s">
        <v>573</v>
      </c>
      <c r="E514" s="584" t="s">
        <v>2407</v>
      </c>
      <c r="F514" s="393">
        <v>0</v>
      </c>
      <c r="G514" s="595"/>
      <c r="H514" s="595"/>
      <c r="I514" s="39">
        <v>0</v>
      </c>
      <c r="J514" s="36">
        <v>0</v>
      </c>
      <c r="K514" s="36">
        <v>0</v>
      </c>
      <c r="L514" s="36">
        <v>0</v>
      </c>
      <c r="M514" s="36">
        <v>0</v>
      </c>
      <c r="N514" s="36">
        <v>0</v>
      </c>
      <c r="O514" s="36">
        <v>0</v>
      </c>
      <c r="P514" s="36">
        <v>0</v>
      </c>
      <c r="Q514" s="36">
        <v>0</v>
      </c>
      <c r="R514" s="36">
        <v>0</v>
      </c>
      <c r="S514" s="253">
        <v>0</v>
      </c>
      <c r="T514" s="254">
        <f t="shared" si="118"/>
        <v>0</v>
      </c>
      <c r="U514" s="259">
        <v>0</v>
      </c>
      <c r="V514" s="254">
        <f t="shared" si="122"/>
        <v>0</v>
      </c>
      <c r="W514" s="34">
        <v>1</v>
      </c>
      <c r="X514" s="33">
        <v>1</v>
      </c>
      <c r="Y514" s="33">
        <v>0.94</v>
      </c>
      <c r="Z514" s="33">
        <v>0.94</v>
      </c>
      <c r="AA514" s="33">
        <f t="shared" si="123"/>
        <v>0.88</v>
      </c>
      <c r="AB514" s="33">
        <f t="shared" si="124"/>
        <v>0.85</v>
      </c>
      <c r="AC514" s="33">
        <f t="shared" si="125"/>
        <v>0.75</v>
      </c>
      <c r="AD514" s="33">
        <f t="shared" si="126"/>
        <v>0.85</v>
      </c>
      <c r="AE514" s="33">
        <f t="shared" si="127"/>
        <v>0.75</v>
      </c>
      <c r="AF514" s="33">
        <f t="shared" si="128"/>
        <v>0.85</v>
      </c>
      <c r="AG514" s="33">
        <f t="shared" si="129"/>
        <v>0.7</v>
      </c>
      <c r="AH514" s="394">
        <f t="shared" si="130"/>
        <v>0</v>
      </c>
      <c r="AI514" s="400">
        <f t="shared" si="131"/>
        <v>0</v>
      </c>
      <c r="AJ514" s="257">
        <v>100</v>
      </c>
      <c r="AK514" s="153">
        <f t="shared" si="119"/>
        <v>0</v>
      </c>
      <c r="AM514" s="394">
        <f>IF(I514&gt;0,#REF!,0)</f>
        <v>0</v>
      </c>
      <c r="AN514" s="394">
        <f t="shared" si="120"/>
        <v>0</v>
      </c>
      <c r="AP514" s="394">
        <f t="shared" si="121"/>
        <v>0</v>
      </c>
    </row>
    <row r="515" spans="4:42" ht="21.75" thickBot="1" x14ac:dyDescent="0.6">
      <c r="D515" s="233" t="s">
        <v>573</v>
      </c>
      <c r="E515" s="584" t="s">
        <v>2408</v>
      </c>
      <c r="F515" s="393">
        <v>990127134474.72644</v>
      </c>
      <c r="G515" s="595"/>
      <c r="H515" s="595"/>
      <c r="I515" s="39">
        <v>0</v>
      </c>
      <c r="J515" s="36">
        <v>0</v>
      </c>
      <c r="K515" s="36">
        <v>0</v>
      </c>
      <c r="L515" s="36">
        <v>0</v>
      </c>
      <c r="M515" s="36">
        <v>0</v>
      </c>
      <c r="N515" s="36">
        <v>0</v>
      </c>
      <c r="O515" s="36">
        <v>0</v>
      </c>
      <c r="P515" s="36">
        <v>0</v>
      </c>
      <c r="Q515" s="36">
        <v>0</v>
      </c>
      <c r="R515" s="36">
        <v>0</v>
      </c>
      <c r="S515" s="253">
        <v>0</v>
      </c>
      <c r="T515" s="254">
        <f t="shared" si="118"/>
        <v>0</v>
      </c>
      <c r="U515" s="259">
        <v>0</v>
      </c>
      <c r="V515" s="254">
        <f t="shared" si="122"/>
        <v>990127134474.72644</v>
      </c>
      <c r="W515" s="34">
        <v>1</v>
      </c>
      <c r="X515" s="33">
        <v>1</v>
      </c>
      <c r="Y515" s="33">
        <v>0.94</v>
      </c>
      <c r="Z515" s="33">
        <v>0.94</v>
      </c>
      <c r="AA515" s="33">
        <f t="shared" si="123"/>
        <v>0.88</v>
      </c>
      <c r="AB515" s="33">
        <f t="shared" si="124"/>
        <v>0.85</v>
      </c>
      <c r="AC515" s="33">
        <f t="shared" si="125"/>
        <v>0.75</v>
      </c>
      <c r="AD515" s="33">
        <f t="shared" si="126"/>
        <v>0.85</v>
      </c>
      <c r="AE515" s="33">
        <f t="shared" si="127"/>
        <v>0.75</v>
      </c>
      <c r="AF515" s="33">
        <f t="shared" si="128"/>
        <v>0.85</v>
      </c>
      <c r="AG515" s="33">
        <f t="shared" si="129"/>
        <v>0.7</v>
      </c>
      <c r="AH515" s="394">
        <f t="shared" si="130"/>
        <v>0</v>
      </c>
      <c r="AI515" s="400">
        <f t="shared" si="131"/>
        <v>990127134474.72644</v>
      </c>
      <c r="AJ515" s="257">
        <v>100</v>
      </c>
      <c r="AK515" s="153">
        <f t="shared" si="119"/>
        <v>990127134474.72644</v>
      </c>
      <c r="AM515" s="394">
        <f>IF(I515&gt;0,#REF!,0)</f>
        <v>0</v>
      </c>
      <c r="AN515" s="394">
        <f t="shared" si="120"/>
        <v>0</v>
      </c>
      <c r="AP515" s="394">
        <f t="shared" si="121"/>
        <v>0</v>
      </c>
    </row>
    <row r="516" spans="4:42" ht="21.75" thickBot="1" x14ac:dyDescent="0.6">
      <c r="D516" s="233" t="s">
        <v>573</v>
      </c>
      <c r="E516" s="584" t="s">
        <v>1326</v>
      </c>
      <c r="F516" s="393">
        <v>715515460070.40002</v>
      </c>
      <c r="G516" s="595"/>
      <c r="H516" s="595"/>
      <c r="I516" s="39">
        <v>0</v>
      </c>
      <c r="J516" s="36">
        <v>0</v>
      </c>
      <c r="K516" s="36">
        <v>0</v>
      </c>
      <c r="L516" s="36">
        <v>0</v>
      </c>
      <c r="M516" s="36">
        <v>0</v>
      </c>
      <c r="N516" s="36">
        <v>0</v>
      </c>
      <c r="O516" s="36">
        <v>0</v>
      </c>
      <c r="P516" s="36">
        <v>0</v>
      </c>
      <c r="Q516" s="36">
        <v>0</v>
      </c>
      <c r="R516" s="36">
        <v>0</v>
      </c>
      <c r="S516" s="253">
        <v>0</v>
      </c>
      <c r="T516" s="254">
        <f t="shared" si="118"/>
        <v>0</v>
      </c>
      <c r="U516" s="259">
        <v>224165631179.83231</v>
      </c>
      <c r="V516" s="254">
        <f t="shared" si="122"/>
        <v>715515460070.40002</v>
      </c>
      <c r="W516" s="34">
        <v>1</v>
      </c>
      <c r="X516" s="33">
        <v>1</v>
      </c>
      <c r="Y516" s="33">
        <v>0.94</v>
      </c>
      <c r="Z516" s="33">
        <v>0.94</v>
      </c>
      <c r="AA516" s="33">
        <f t="shared" si="123"/>
        <v>0.88</v>
      </c>
      <c r="AB516" s="33">
        <f t="shared" si="124"/>
        <v>0.85</v>
      </c>
      <c r="AC516" s="33">
        <f t="shared" si="125"/>
        <v>0.75</v>
      </c>
      <c r="AD516" s="33">
        <f t="shared" si="126"/>
        <v>0.85</v>
      </c>
      <c r="AE516" s="33">
        <f t="shared" si="127"/>
        <v>0.75</v>
      </c>
      <c r="AF516" s="33">
        <f t="shared" si="128"/>
        <v>0.85</v>
      </c>
      <c r="AG516" s="33">
        <f t="shared" si="129"/>
        <v>0.7</v>
      </c>
      <c r="AH516" s="394">
        <f t="shared" si="130"/>
        <v>0</v>
      </c>
      <c r="AI516" s="400">
        <f t="shared" si="131"/>
        <v>715515460070.40002</v>
      </c>
      <c r="AJ516" s="257">
        <v>100</v>
      </c>
      <c r="AK516" s="153">
        <f t="shared" si="119"/>
        <v>715515460070.40002</v>
      </c>
      <c r="AM516" s="394">
        <f>IF(I516&gt;0,#REF!,0)</f>
        <v>0</v>
      </c>
      <c r="AN516" s="394">
        <f t="shared" si="120"/>
        <v>0</v>
      </c>
      <c r="AP516" s="394">
        <f t="shared" si="121"/>
        <v>0</v>
      </c>
    </row>
    <row r="517" spans="4:42" ht="21.75" thickBot="1" x14ac:dyDescent="0.6">
      <c r="D517" s="233" t="s">
        <v>573</v>
      </c>
      <c r="E517" s="584" t="s">
        <v>2409</v>
      </c>
      <c r="F517" s="393">
        <v>0</v>
      </c>
      <c r="G517" s="595"/>
      <c r="H517" s="595"/>
      <c r="I517" s="39">
        <v>0</v>
      </c>
      <c r="J517" s="36">
        <v>0</v>
      </c>
      <c r="K517" s="36">
        <v>0</v>
      </c>
      <c r="L517" s="36">
        <v>0</v>
      </c>
      <c r="M517" s="36">
        <v>0</v>
      </c>
      <c r="N517" s="36">
        <v>0</v>
      </c>
      <c r="O517" s="36">
        <v>0</v>
      </c>
      <c r="P517" s="36">
        <v>0</v>
      </c>
      <c r="Q517" s="36">
        <v>0</v>
      </c>
      <c r="R517" s="36">
        <v>0</v>
      </c>
      <c r="S517" s="253">
        <v>0</v>
      </c>
      <c r="T517" s="254">
        <f t="shared" si="118"/>
        <v>0</v>
      </c>
      <c r="U517" s="259">
        <v>409000000000</v>
      </c>
      <c r="V517" s="254">
        <f t="shared" si="122"/>
        <v>0</v>
      </c>
      <c r="W517" s="34">
        <v>1</v>
      </c>
      <c r="X517" s="33">
        <v>1</v>
      </c>
      <c r="Y517" s="33">
        <v>0.94</v>
      </c>
      <c r="Z517" s="33">
        <v>0.94</v>
      </c>
      <c r="AA517" s="33">
        <f t="shared" si="123"/>
        <v>0.88</v>
      </c>
      <c r="AB517" s="33">
        <f t="shared" si="124"/>
        <v>0.85</v>
      </c>
      <c r="AC517" s="33">
        <f t="shared" si="125"/>
        <v>0.75</v>
      </c>
      <c r="AD517" s="33">
        <f t="shared" si="126"/>
        <v>0.85</v>
      </c>
      <c r="AE517" s="33">
        <f t="shared" si="127"/>
        <v>0.75</v>
      </c>
      <c r="AF517" s="33">
        <f t="shared" si="128"/>
        <v>0.85</v>
      </c>
      <c r="AG517" s="33">
        <f t="shared" si="129"/>
        <v>0.7</v>
      </c>
      <c r="AH517" s="394">
        <f t="shared" si="130"/>
        <v>0</v>
      </c>
      <c r="AI517" s="400">
        <f t="shared" si="131"/>
        <v>0</v>
      </c>
      <c r="AJ517" s="257">
        <v>100</v>
      </c>
      <c r="AK517" s="153">
        <f t="shared" si="119"/>
        <v>0</v>
      </c>
      <c r="AM517" s="394">
        <f>IF(I517&gt;0,#REF!,0)</f>
        <v>0</v>
      </c>
      <c r="AN517" s="394">
        <f t="shared" si="120"/>
        <v>0</v>
      </c>
      <c r="AP517" s="394">
        <f t="shared" si="121"/>
        <v>0</v>
      </c>
    </row>
    <row r="518" spans="4:42" ht="21.75" thickBot="1" x14ac:dyDescent="0.6">
      <c r="D518" s="233" t="s">
        <v>573</v>
      </c>
      <c r="E518" s="584" t="s">
        <v>2410</v>
      </c>
      <c r="F518" s="393">
        <v>2063013723810</v>
      </c>
      <c r="G518" s="595"/>
      <c r="H518" s="595"/>
      <c r="I518" s="39">
        <v>0</v>
      </c>
      <c r="J518" s="36">
        <v>0</v>
      </c>
      <c r="K518" s="36">
        <v>0</v>
      </c>
      <c r="L518" s="36">
        <v>0</v>
      </c>
      <c r="M518" s="36">
        <v>0</v>
      </c>
      <c r="N518" s="36">
        <v>0</v>
      </c>
      <c r="O518" s="36">
        <v>0</v>
      </c>
      <c r="P518" s="36">
        <v>0</v>
      </c>
      <c r="Q518" s="36">
        <v>0</v>
      </c>
      <c r="R518" s="36">
        <v>0</v>
      </c>
      <c r="S518" s="253">
        <v>0</v>
      </c>
      <c r="T518" s="254">
        <f t="shared" si="118"/>
        <v>0</v>
      </c>
      <c r="U518" s="259">
        <v>0</v>
      </c>
      <c r="V518" s="254">
        <f t="shared" si="122"/>
        <v>2063013723810</v>
      </c>
      <c r="W518" s="34">
        <v>1</v>
      </c>
      <c r="X518" s="33">
        <v>1</v>
      </c>
      <c r="Y518" s="33">
        <v>0.94</v>
      </c>
      <c r="Z518" s="33">
        <v>0.94</v>
      </c>
      <c r="AA518" s="33">
        <f t="shared" si="123"/>
        <v>0.88</v>
      </c>
      <c r="AB518" s="33">
        <f t="shared" si="124"/>
        <v>0.85</v>
      </c>
      <c r="AC518" s="33">
        <f t="shared" si="125"/>
        <v>0.75</v>
      </c>
      <c r="AD518" s="33">
        <f t="shared" si="126"/>
        <v>0.85</v>
      </c>
      <c r="AE518" s="33">
        <f t="shared" si="127"/>
        <v>0.75</v>
      </c>
      <c r="AF518" s="33">
        <f t="shared" si="128"/>
        <v>0.85</v>
      </c>
      <c r="AG518" s="33">
        <f t="shared" si="129"/>
        <v>0.7</v>
      </c>
      <c r="AH518" s="394">
        <f t="shared" si="130"/>
        <v>0</v>
      </c>
      <c r="AI518" s="400">
        <f t="shared" si="131"/>
        <v>2063013723810</v>
      </c>
      <c r="AJ518" s="257">
        <v>100</v>
      </c>
      <c r="AK518" s="153">
        <f t="shared" si="119"/>
        <v>2063013723810</v>
      </c>
      <c r="AM518" s="394">
        <f>IF(I518&gt;0,#REF!,0)</f>
        <v>0</v>
      </c>
      <c r="AN518" s="394">
        <f t="shared" si="120"/>
        <v>0</v>
      </c>
      <c r="AP518" s="394">
        <f t="shared" si="121"/>
        <v>0</v>
      </c>
    </row>
    <row r="519" spans="4:42" ht="21.75" thickBot="1" x14ac:dyDescent="0.6">
      <c r="D519" s="233" t="s">
        <v>573</v>
      </c>
      <c r="E519" s="584" t="s">
        <v>1326</v>
      </c>
      <c r="F519" s="393">
        <v>0</v>
      </c>
      <c r="G519" s="595"/>
      <c r="H519" s="595"/>
      <c r="I519" s="39">
        <v>0</v>
      </c>
      <c r="J519" s="36">
        <v>0</v>
      </c>
      <c r="K519" s="36">
        <v>0</v>
      </c>
      <c r="L519" s="36">
        <v>0</v>
      </c>
      <c r="M519" s="36">
        <v>0</v>
      </c>
      <c r="N519" s="36">
        <v>0</v>
      </c>
      <c r="O519" s="36">
        <v>0</v>
      </c>
      <c r="P519" s="36">
        <v>0</v>
      </c>
      <c r="Q519" s="36">
        <v>0</v>
      </c>
      <c r="R519" s="36">
        <v>0</v>
      </c>
      <c r="S519" s="253">
        <v>0</v>
      </c>
      <c r="T519" s="254">
        <f t="shared" si="118"/>
        <v>0</v>
      </c>
      <c r="U519" s="259">
        <v>1915052000000</v>
      </c>
      <c r="V519" s="254">
        <f t="shared" si="122"/>
        <v>0</v>
      </c>
      <c r="W519" s="34">
        <v>1</v>
      </c>
      <c r="X519" s="33">
        <v>1</v>
      </c>
      <c r="Y519" s="33">
        <v>0.94</v>
      </c>
      <c r="Z519" s="33">
        <v>0.94</v>
      </c>
      <c r="AA519" s="33">
        <f t="shared" si="123"/>
        <v>0.88</v>
      </c>
      <c r="AB519" s="33">
        <f t="shared" si="124"/>
        <v>0.85</v>
      </c>
      <c r="AC519" s="33">
        <f t="shared" si="125"/>
        <v>0.75</v>
      </c>
      <c r="AD519" s="33">
        <f t="shared" si="126"/>
        <v>0.85</v>
      </c>
      <c r="AE519" s="33">
        <f t="shared" si="127"/>
        <v>0.75</v>
      </c>
      <c r="AF519" s="33">
        <f t="shared" si="128"/>
        <v>0.85</v>
      </c>
      <c r="AG519" s="33">
        <f t="shared" si="129"/>
        <v>0.7</v>
      </c>
      <c r="AH519" s="394">
        <f t="shared" si="130"/>
        <v>0</v>
      </c>
      <c r="AI519" s="400">
        <f t="shared" si="131"/>
        <v>0</v>
      </c>
      <c r="AJ519" s="257">
        <v>100</v>
      </c>
      <c r="AK519" s="153">
        <f t="shared" si="119"/>
        <v>0</v>
      </c>
      <c r="AM519" s="394">
        <f>IF(I519&gt;0,#REF!,0)</f>
        <v>0</v>
      </c>
      <c r="AN519" s="394">
        <f t="shared" si="120"/>
        <v>0</v>
      </c>
      <c r="AP519" s="394">
        <f t="shared" si="121"/>
        <v>0</v>
      </c>
    </row>
    <row r="520" spans="4:42" ht="21.75" thickBot="1" x14ac:dyDescent="0.6">
      <c r="D520" s="233" t="s">
        <v>573</v>
      </c>
      <c r="E520" s="584" t="s">
        <v>1326</v>
      </c>
      <c r="F520" s="393">
        <v>0</v>
      </c>
      <c r="G520" s="595"/>
      <c r="H520" s="595"/>
      <c r="I520" s="39">
        <v>0</v>
      </c>
      <c r="J520" s="36">
        <v>0</v>
      </c>
      <c r="K520" s="36">
        <v>0</v>
      </c>
      <c r="L520" s="36">
        <v>0</v>
      </c>
      <c r="M520" s="36">
        <v>0</v>
      </c>
      <c r="N520" s="36">
        <v>0</v>
      </c>
      <c r="O520" s="36">
        <v>0</v>
      </c>
      <c r="P520" s="36">
        <v>0</v>
      </c>
      <c r="Q520" s="36">
        <v>0</v>
      </c>
      <c r="R520" s="36">
        <v>0</v>
      </c>
      <c r="S520" s="253">
        <v>0</v>
      </c>
      <c r="T520" s="254">
        <f t="shared" si="118"/>
        <v>0</v>
      </c>
      <c r="U520" s="259">
        <v>0</v>
      </c>
      <c r="V520" s="254">
        <f t="shared" si="122"/>
        <v>0</v>
      </c>
      <c r="W520" s="34">
        <v>1</v>
      </c>
      <c r="X520" s="33">
        <v>1</v>
      </c>
      <c r="Y520" s="33">
        <v>0.94</v>
      </c>
      <c r="Z520" s="33">
        <v>0.94</v>
      </c>
      <c r="AA520" s="33">
        <f t="shared" si="123"/>
        <v>0.88</v>
      </c>
      <c r="AB520" s="33">
        <f t="shared" si="124"/>
        <v>0.85</v>
      </c>
      <c r="AC520" s="33">
        <f t="shared" si="125"/>
        <v>0.75</v>
      </c>
      <c r="AD520" s="33">
        <f t="shared" si="126"/>
        <v>0.85</v>
      </c>
      <c r="AE520" s="33">
        <f t="shared" si="127"/>
        <v>0.75</v>
      </c>
      <c r="AF520" s="33">
        <f t="shared" si="128"/>
        <v>0.85</v>
      </c>
      <c r="AG520" s="33">
        <f t="shared" si="129"/>
        <v>0.7</v>
      </c>
      <c r="AH520" s="394">
        <f t="shared" si="130"/>
        <v>0</v>
      </c>
      <c r="AI520" s="400">
        <f t="shared" si="131"/>
        <v>0</v>
      </c>
      <c r="AJ520" s="257">
        <v>100</v>
      </c>
      <c r="AK520" s="153">
        <f t="shared" si="119"/>
        <v>0</v>
      </c>
      <c r="AM520" s="394">
        <f>IF(I520&gt;0,#REF!,0)</f>
        <v>0</v>
      </c>
      <c r="AN520" s="394">
        <f t="shared" si="120"/>
        <v>0</v>
      </c>
      <c r="AP520" s="394">
        <f t="shared" si="121"/>
        <v>0</v>
      </c>
    </row>
    <row r="521" spans="4:42" ht="21.75" thickBot="1" x14ac:dyDescent="0.6">
      <c r="D521" s="233" t="s">
        <v>573</v>
      </c>
      <c r="E521" s="584" t="s">
        <v>1326</v>
      </c>
      <c r="F521" s="393">
        <v>0</v>
      </c>
      <c r="G521" s="595"/>
      <c r="H521" s="595"/>
      <c r="I521" s="39">
        <v>0</v>
      </c>
      <c r="J521" s="36">
        <v>0</v>
      </c>
      <c r="K521" s="36">
        <v>0</v>
      </c>
      <c r="L521" s="36">
        <v>0</v>
      </c>
      <c r="M521" s="36">
        <v>0</v>
      </c>
      <c r="N521" s="36">
        <v>0</v>
      </c>
      <c r="O521" s="36">
        <v>0</v>
      </c>
      <c r="P521" s="36">
        <v>0</v>
      </c>
      <c r="Q521" s="36">
        <v>0</v>
      </c>
      <c r="R521" s="36">
        <v>0</v>
      </c>
      <c r="S521" s="253">
        <v>0</v>
      </c>
      <c r="T521" s="254">
        <f t="shared" si="118"/>
        <v>0</v>
      </c>
      <c r="U521" s="259">
        <v>0</v>
      </c>
      <c r="V521" s="254">
        <f t="shared" si="122"/>
        <v>0</v>
      </c>
      <c r="W521" s="34">
        <v>1</v>
      </c>
      <c r="X521" s="33">
        <v>1</v>
      </c>
      <c r="Y521" s="33">
        <v>0.94</v>
      </c>
      <c r="Z521" s="33">
        <v>0.94</v>
      </c>
      <c r="AA521" s="33">
        <f t="shared" si="123"/>
        <v>0.88</v>
      </c>
      <c r="AB521" s="33">
        <f t="shared" si="124"/>
        <v>0.85</v>
      </c>
      <c r="AC521" s="33">
        <f t="shared" si="125"/>
        <v>0.75</v>
      </c>
      <c r="AD521" s="33">
        <f t="shared" si="126"/>
        <v>0.85</v>
      </c>
      <c r="AE521" s="33">
        <f t="shared" si="127"/>
        <v>0.75</v>
      </c>
      <c r="AF521" s="33">
        <f t="shared" si="128"/>
        <v>0.85</v>
      </c>
      <c r="AG521" s="33">
        <f t="shared" si="129"/>
        <v>0.7</v>
      </c>
      <c r="AH521" s="394">
        <f t="shared" si="130"/>
        <v>0</v>
      </c>
      <c r="AI521" s="400">
        <f t="shared" si="131"/>
        <v>0</v>
      </c>
      <c r="AJ521" s="257">
        <v>100</v>
      </c>
      <c r="AK521" s="153">
        <f t="shared" si="119"/>
        <v>0</v>
      </c>
      <c r="AM521" s="394">
        <f>IF(I521&gt;0,#REF!,0)</f>
        <v>0</v>
      </c>
      <c r="AN521" s="394">
        <f t="shared" si="120"/>
        <v>0</v>
      </c>
      <c r="AP521" s="394">
        <f t="shared" si="121"/>
        <v>0</v>
      </c>
    </row>
    <row r="522" spans="4:42" ht="21.75" thickBot="1" x14ac:dyDescent="0.6">
      <c r="D522" s="233" t="s">
        <v>573</v>
      </c>
      <c r="E522" s="584" t="s">
        <v>1326</v>
      </c>
      <c r="F522" s="393">
        <v>0</v>
      </c>
      <c r="G522" s="595"/>
      <c r="H522" s="595"/>
      <c r="I522" s="39">
        <v>0</v>
      </c>
      <c r="J522" s="36">
        <v>0</v>
      </c>
      <c r="K522" s="36">
        <v>0</v>
      </c>
      <c r="L522" s="36">
        <v>0</v>
      </c>
      <c r="M522" s="36">
        <v>0</v>
      </c>
      <c r="N522" s="36">
        <v>0</v>
      </c>
      <c r="O522" s="36">
        <v>0</v>
      </c>
      <c r="P522" s="36">
        <v>0</v>
      </c>
      <c r="Q522" s="36">
        <v>0</v>
      </c>
      <c r="R522" s="36">
        <v>0</v>
      </c>
      <c r="S522" s="253">
        <v>0</v>
      </c>
      <c r="T522" s="254">
        <f t="shared" si="118"/>
        <v>0</v>
      </c>
      <c r="U522" s="259">
        <v>0</v>
      </c>
      <c r="V522" s="254">
        <f t="shared" si="122"/>
        <v>0</v>
      </c>
      <c r="W522" s="34">
        <v>1</v>
      </c>
      <c r="X522" s="33">
        <v>1</v>
      </c>
      <c r="Y522" s="33">
        <v>0.94</v>
      </c>
      <c r="Z522" s="33">
        <v>0.94</v>
      </c>
      <c r="AA522" s="33">
        <f t="shared" si="123"/>
        <v>0.88</v>
      </c>
      <c r="AB522" s="33">
        <f t="shared" si="124"/>
        <v>0.85</v>
      </c>
      <c r="AC522" s="33">
        <f t="shared" si="125"/>
        <v>0.75</v>
      </c>
      <c r="AD522" s="33">
        <f t="shared" si="126"/>
        <v>0.85</v>
      </c>
      <c r="AE522" s="33">
        <f t="shared" si="127"/>
        <v>0.75</v>
      </c>
      <c r="AF522" s="33">
        <f t="shared" si="128"/>
        <v>0.85</v>
      </c>
      <c r="AG522" s="33">
        <f t="shared" si="129"/>
        <v>0.7</v>
      </c>
      <c r="AH522" s="394">
        <f t="shared" si="130"/>
        <v>0</v>
      </c>
      <c r="AI522" s="400">
        <f t="shared" si="131"/>
        <v>0</v>
      </c>
      <c r="AJ522" s="257">
        <v>100</v>
      </c>
      <c r="AK522" s="153">
        <f t="shared" si="119"/>
        <v>0</v>
      </c>
      <c r="AM522" s="394">
        <f>IF(I522&gt;0,#REF!,0)</f>
        <v>0</v>
      </c>
      <c r="AN522" s="394">
        <f t="shared" si="120"/>
        <v>0</v>
      </c>
      <c r="AP522" s="394">
        <f t="shared" si="121"/>
        <v>0</v>
      </c>
    </row>
    <row r="523" spans="4:42" ht="21.75" thickBot="1" x14ac:dyDescent="0.6">
      <c r="D523" s="233" t="s">
        <v>573</v>
      </c>
      <c r="E523" s="584" t="s">
        <v>1326</v>
      </c>
      <c r="F523" s="393">
        <v>0</v>
      </c>
      <c r="G523" s="595"/>
      <c r="H523" s="595"/>
      <c r="I523" s="39">
        <v>0</v>
      </c>
      <c r="J523" s="36">
        <v>0</v>
      </c>
      <c r="K523" s="36">
        <v>0</v>
      </c>
      <c r="L523" s="36">
        <v>0</v>
      </c>
      <c r="M523" s="36">
        <v>0</v>
      </c>
      <c r="N523" s="36">
        <v>0</v>
      </c>
      <c r="O523" s="36">
        <v>0</v>
      </c>
      <c r="P523" s="36">
        <v>0</v>
      </c>
      <c r="Q523" s="36">
        <v>0</v>
      </c>
      <c r="R523" s="36">
        <v>0</v>
      </c>
      <c r="S523" s="253">
        <v>0</v>
      </c>
      <c r="T523" s="254">
        <f t="shared" si="118"/>
        <v>0</v>
      </c>
      <c r="U523" s="259">
        <v>0</v>
      </c>
      <c r="V523" s="254">
        <f t="shared" si="122"/>
        <v>0</v>
      </c>
      <c r="W523" s="34">
        <v>1</v>
      </c>
      <c r="X523" s="33">
        <v>1</v>
      </c>
      <c r="Y523" s="33">
        <v>0.94</v>
      </c>
      <c r="Z523" s="33">
        <v>0.94</v>
      </c>
      <c r="AA523" s="33">
        <f t="shared" si="123"/>
        <v>0.88</v>
      </c>
      <c r="AB523" s="33">
        <f t="shared" si="124"/>
        <v>0.85</v>
      </c>
      <c r="AC523" s="33">
        <f t="shared" si="125"/>
        <v>0.75</v>
      </c>
      <c r="AD523" s="33">
        <f t="shared" si="126"/>
        <v>0.85</v>
      </c>
      <c r="AE523" s="33">
        <f t="shared" si="127"/>
        <v>0.75</v>
      </c>
      <c r="AF523" s="33">
        <f t="shared" si="128"/>
        <v>0.85</v>
      </c>
      <c r="AG523" s="33">
        <f t="shared" si="129"/>
        <v>0.7</v>
      </c>
      <c r="AH523" s="394">
        <f t="shared" si="130"/>
        <v>0</v>
      </c>
      <c r="AI523" s="400">
        <f t="shared" si="131"/>
        <v>0</v>
      </c>
      <c r="AJ523" s="257">
        <v>100</v>
      </c>
      <c r="AK523" s="153">
        <f t="shared" si="119"/>
        <v>0</v>
      </c>
      <c r="AM523" s="394">
        <f>IF(I523&gt;0,#REF!,0)</f>
        <v>0</v>
      </c>
      <c r="AN523" s="394">
        <f t="shared" si="120"/>
        <v>0</v>
      </c>
      <c r="AP523" s="394">
        <f t="shared" si="121"/>
        <v>0</v>
      </c>
    </row>
    <row r="524" spans="4:42" ht="21.75" thickBot="1" x14ac:dyDescent="0.6">
      <c r="D524" s="233" t="s">
        <v>573</v>
      </c>
      <c r="E524" s="584" t="s">
        <v>1326</v>
      </c>
      <c r="F524" s="393">
        <v>0</v>
      </c>
      <c r="G524" s="595"/>
      <c r="H524" s="595"/>
      <c r="I524" s="39">
        <v>0</v>
      </c>
      <c r="J524" s="36">
        <v>0</v>
      </c>
      <c r="K524" s="36">
        <v>0</v>
      </c>
      <c r="L524" s="36">
        <v>0</v>
      </c>
      <c r="M524" s="36">
        <v>0</v>
      </c>
      <c r="N524" s="36">
        <v>0</v>
      </c>
      <c r="O524" s="36">
        <v>0</v>
      </c>
      <c r="P524" s="36">
        <v>0</v>
      </c>
      <c r="Q524" s="36">
        <v>0</v>
      </c>
      <c r="R524" s="36">
        <v>0</v>
      </c>
      <c r="S524" s="253">
        <v>0</v>
      </c>
      <c r="T524" s="254">
        <f t="shared" ref="T524:T585" si="132">SUM(I524:S524)</f>
        <v>0</v>
      </c>
      <c r="U524" s="259">
        <v>0</v>
      </c>
      <c r="V524" s="254">
        <f t="shared" si="122"/>
        <v>0</v>
      </c>
      <c r="W524" s="34">
        <v>1</v>
      </c>
      <c r="X524" s="33">
        <v>1</v>
      </c>
      <c r="Y524" s="33">
        <v>0.94</v>
      </c>
      <c r="Z524" s="33">
        <v>0.94</v>
      </c>
      <c r="AA524" s="33">
        <f t="shared" si="123"/>
        <v>0.88</v>
      </c>
      <c r="AB524" s="33">
        <f t="shared" si="124"/>
        <v>0.85</v>
      </c>
      <c r="AC524" s="33">
        <f t="shared" si="125"/>
        <v>0.75</v>
      </c>
      <c r="AD524" s="33">
        <f t="shared" si="126"/>
        <v>0.85</v>
      </c>
      <c r="AE524" s="33">
        <f t="shared" si="127"/>
        <v>0.75</v>
      </c>
      <c r="AF524" s="33">
        <f t="shared" si="128"/>
        <v>0.85</v>
      </c>
      <c r="AG524" s="33">
        <f t="shared" si="129"/>
        <v>0.7</v>
      </c>
      <c r="AH524" s="394">
        <f t="shared" si="130"/>
        <v>0</v>
      </c>
      <c r="AI524" s="400">
        <f t="shared" si="131"/>
        <v>0</v>
      </c>
      <c r="AJ524" s="257">
        <v>100</v>
      </c>
      <c r="AK524" s="153">
        <f t="shared" ref="AK524:AK585" si="133">(AI524*AJ524)/100</f>
        <v>0</v>
      </c>
      <c r="AM524" s="394">
        <f>IF(I524&gt;0,#REF!,0)</f>
        <v>0</v>
      </c>
      <c r="AN524" s="394">
        <f t="shared" ref="AN524:AN585" si="134">I524</f>
        <v>0</v>
      </c>
      <c r="AP524" s="394">
        <f t="shared" ref="AP524:AP585" si="135">IF(AI524&gt;V524,AI524-V524,0)</f>
        <v>0</v>
      </c>
    </row>
    <row r="525" spans="4:42" ht="21.75" thickBot="1" x14ac:dyDescent="0.6">
      <c r="D525" s="233" t="s">
        <v>573</v>
      </c>
      <c r="E525" s="584" t="s">
        <v>1326</v>
      </c>
      <c r="F525" s="393">
        <v>0</v>
      </c>
      <c r="G525" s="595"/>
      <c r="H525" s="595"/>
      <c r="I525" s="39">
        <v>0</v>
      </c>
      <c r="J525" s="36">
        <v>0</v>
      </c>
      <c r="K525" s="36">
        <v>0</v>
      </c>
      <c r="L525" s="36">
        <v>0</v>
      </c>
      <c r="M525" s="36">
        <v>0</v>
      </c>
      <c r="N525" s="36">
        <v>0</v>
      </c>
      <c r="O525" s="36">
        <v>0</v>
      </c>
      <c r="P525" s="36">
        <v>0</v>
      </c>
      <c r="Q525" s="36">
        <v>0</v>
      </c>
      <c r="R525" s="36">
        <v>0</v>
      </c>
      <c r="S525" s="253">
        <v>0</v>
      </c>
      <c r="T525" s="254">
        <f t="shared" si="132"/>
        <v>0</v>
      </c>
      <c r="U525" s="259">
        <v>0</v>
      </c>
      <c r="V525" s="254">
        <f t="shared" si="122"/>
        <v>0</v>
      </c>
      <c r="W525" s="34">
        <v>1</v>
      </c>
      <c r="X525" s="33">
        <v>1</v>
      </c>
      <c r="Y525" s="33">
        <v>0.94</v>
      </c>
      <c r="Z525" s="33">
        <v>0.94</v>
      </c>
      <c r="AA525" s="33">
        <f t="shared" si="123"/>
        <v>0.88</v>
      </c>
      <c r="AB525" s="33">
        <f t="shared" si="124"/>
        <v>0.85</v>
      </c>
      <c r="AC525" s="33">
        <f t="shared" si="125"/>
        <v>0.75</v>
      </c>
      <c r="AD525" s="33">
        <f t="shared" si="126"/>
        <v>0.85</v>
      </c>
      <c r="AE525" s="33">
        <f t="shared" si="127"/>
        <v>0.75</v>
      </c>
      <c r="AF525" s="33">
        <f t="shared" si="128"/>
        <v>0.85</v>
      </c>
      <c r="AG525" s="33">
        <f t="shared" si="129"/>
        <v>0.7</v>
      </c>
      <c r="AH525" s="394">
        <f t="shared" si="130"/>
        <v>0</v>
      </c>
      <c r="AI525" s="400">
        <f t="shared" si="131"/>
        <v>0</v>
      </c>
      <c r="AJ525" s="257">
        <v>100</v>
      </c>
      <c r="AK525" s="153">
        <f t="shared" si="133"/>
        <v>0</v>
      </c>
      <c r="AM525" s="394">
        <f>IF(I525&gt;0,#REF!,0)</f>
        <v>0</v>
      </c>
      <c r="AN525" s="394">
        <f t="shared" si="134"/>
        <v>0</v>
      </c>
      <c r="AP525" s="394">
        <f t="shared" si="135"/>
        <v>0</v>
      </c>
    </row>
    <row r="526" spans="4:42" ht="21.75" thickBot="1" x14ac:dyDescent="0.6">
      <c r="D526" s="233" t="s">
        <v>573</v>
      </c>
      <c r="E526" s="584" t="s">
        <v>1326</v>
      </c>
      <c r="F526" s="393">
        <v>0</v>
      </c>
      <c r="G526" s="595"/>
      <c r="H526" s="595"/>
      <c r="I526" s="39">
        <v>0</v>
      </c>
      <c r="J526" s="36">
        <v>0</v>
      </c>
      <c r="K526" s="36">
        <v>0</v>
      </c>
      <c r="L526" s="36">
        <v>0</v>
      </c>
      <c r="M526" s="36">
        <v>0</v>
      </c>
      <c r="N526" s="36">
        <v>0</v>
      </c>
      <c r="O526" s="36">
        <v>0</v>
      </c>
      <c r="P526" s="36">
        <v>0</v>
      </c>
      <c r="Q526" s="36">
        <v>0</v>
      </c>
      <c r="R526" s="36">
        <v>0</v>
      </c>
      <c r="S526" s="253">
        <v>0</v>
      </c>
      <c r="T526" s="254">
        <f t="shared" si="132"/>
        <v>0</v>
      </c>
      <c r="U526" s="259">
        <v>0</v>
      </c>
      <c r="V526" s="254">
        <f t="shared" si="122"/>
        <v>0</v>
      </c>
      <c r="W526" s="34">
        <v>1</v>
      </c>
      <c r="X526" s="33">
        <v>1</v>
      </c>
      <c r="Y526" s="33">
        <v>0.94</v>
      </c>
      <c r="Z526" s="33">
        <v>0.94</v>
      </c>
      <c r="AA526" s="33">
        <f t="shared" si="123"/>
        <v>0.88</v>
      </c>
      <c r="AB526" s="33">
        <f t="shared" si="124"/>
        <v>0.85</v>
      </c>
      <c r="AC526" s="33">
        <f t="shared" si="125"/>
        <v>0.75</v>
      </c>
      <c r="AD526" s="33">
        <f t="shared" si="126"/>
        <v>0.85</v>
      </c>
      <c r="AE526" s="33">
        <f t="shared" si="127"/>
        <v>0.75</v>
      </c>
      <c r="AF526" s="33">
        <f t="shared" si="128"/>
        <v>0.85</v>
      </c>
      <c r="AG526" s="33">
        <f t="shared" si="129"/>
        <v>0.7</v>
      </c>
      <c r="AH526" s="394">
        <f t="shared" si="130"/>
        <v>0</v>
      </c>
      <c r="AI526" s="400">
        <f t="shared" si="131"/>
        <v>0</v>
      </c>
      <c r="AJ526" s="257">
        <v>100</v>
      </c>
      <c r="AK526" s="153">
        <f t="shared" si="133"/>
        <v>0</v>
      </c>
      <c r="AM526" s="394">
        <f>IF(I526&gt;0,#REF!,0)</f>
        <v>0</v>
      </c>
      <c r="AN526" s="394">
        <f t="shared" si="134"/>
        <v>0</v>
      </c>
      <c r="AP526" s="394">
        <f t="shared" si="135"/>
        <v>0</v>
      </c>
    </row>
    <row r="527" spans="4:42" ht="21.75" thickBot="1" x14ac:dyDescent="0.6">
      <c r="D527" s="233" t="s">
        <v>573</v>
      </c>
      <c r="E527" s="584" t="s">
        <v>1326</v>
      </c>
      <c r="F527" s="393">
        <v>0</v>
      </c>
      <c r="G527" s="595"/>
      <c r="H527" s="595"/>
      <c r="I527" s="39">
        <v>0</v>
      </c>
      <c r="J527" s="36">
        <v>0</v>
      </c>
      <c r="K527" s="36">
        <v>0</v>
      </c>
      <c r="L527" s="36">
        <v>0</v>
      </c>
      <c r="M527" s="36">
        <v>0</v>
      </c>
      <c r="N527" s="36">
        <v>0</v>
      </c>
      <c r="O527" s="36">
        <v>0</v>
      </c>
      <c r="P527" s="36">
        <v>0</v>
      </c>
      <c r="Q527" s="36">
        <v>0</v>
      </c>
      <c r="R527" s="36">
        <v>0</v>
      </c>
      <c r="S527" s="253">
        <v>0</v>
      </c>
      <c r="T527" s="254">
        <f t="shared" si="132"/>
        <v>0</v>
      </c>
      <c r="U527" s="259">
        <v>0</v>
      </c>
      <c r="V527" s="254">
        <f t="shared" si="122"/>
        <v>0</v>
      </c>
      <c r="W527" s="34">
        <v>1</v>
      </c>
      <c r="X527" s="33">
        <v>1</v>
      </c>
      <c r="Y527" s="33">
        <v>0.94</v>
      </c>
      <c r="Z527" s="33">
        <v>0.94</v>
      </c>
      <c r="AA527" s="33">
        <f t="shared" si="123"/>
        <v>0.88</v>
      </c>
      <c r="AB527" s="33">
        <f t="shared" si="124"/>
        <v>0.85</v>
      </c>
      <c r="AC527" s="33">
        <f t="shared" si="125"/>
        <v>0.75</v>
      </c>
      <c r="AD527" s="33">
        <f t="shared" si="126"/>
        <v>0.85</v>
      </c>
      <c r="AE527" s="33">
        <f t="shared" si="127"/>
        <v>0.75</v>
      </c>
      <c r="AF527" s="33">
        <f t="shared" si="128"/>
        <v>0.85</v>
      </c>
      <c r="AG527" s="33">
        <f t="shared" si="129"/>
        <v>0.7</v>
      </c>
      <c r="AH527" s="394">
        <f t="shared" si="130"/>
        <v>0</v>
      </c>
      <c r="AI527" s="400">
        <f t="shared" si="131"/>
        <v>0</v>
      </c>
      <c r="AJ527" s="257">
        <v>100</v>
      </c>
      <c r="AK527" s="153">
        <f t="shared" si="133"/>
        <v>0</v>
      </c>
      <c r="AM527" s="394">
        <f>IF(I527&gt;0,#REF!,0)</f>
        <v>0</v>
      </c>
      <c r="AN527" s="394">
        <f t="shared" si="134"/>
        <v>0</v>
      </c>
      <c r="AP527" s="394">
        <f t="shared" si="135"/>
        <v>0</v>
      </c>
    </row>
    <row r="528" spans="4:42" ht="21.75" thickBot="1" x14ac:dyDescent="0.6">
      <c r="D528" s="233" t="s">
        <v>573</v>
      </c>
      <c r="E528" s="584" t="s">
        <v>1326</v>
      </c>
      <c r="F528" s="393">
        <v>0</v>
      </c>
      <c r="G528" s="595"/>
      <c r="H528" s="595"/>
      <c r="I528" s="39">
        <v>0</v>
      </c>
      <c r="J528" s="36">
        <v>0</v>
      </c>
      <c r="K528" s="36">
        <v>0</v>
      </c>
      <c r="L528" s="36">
        <v>0</v>
      </c>
      <c r="M528" s="36">
        <v>0</v>
      </c>
      <c r="N528" s="36">
        <v>0</v>
      </c>
      <c r="O528" s="36">
        <v>0</v>
      </c>
      <c r="P528" s="36">
        <v>0</v>
      </c>
      <c r="Q528" s="36">
        <v>0</v>
      </c>
      <c r="R528" s="36">
        <v>0</v>
      </c>
      <c r="S528" s="253">
        <v>0</v>
      </c>
      <c r="T528" s="254">
        <f t="shared" si="132"/>
        <v>0</v>
      </c>
      <c r="U528" s="259">
        <v>0</v>
      </c>
      <c r="V528" s="254">
        <f t="shared" si="122"/>
        <v>0</v>
      </c>
      <c r="W528" s="34">
        <v>1</v>
      </c>
      <c r="X528" s="33">
        <v>1</v>
      </c>
      <c r="Y528" s="33">
        <v>0.94</v>
      </c>
      <c r="Z528" s="33">
        <v>0.94</v>
      </c>
      <c r="AA528" s="33">
        <f t="shared" si="123"/>
        <v>0.88</v>
      </c>
      <c r="AB528" s="33">
        <f t="shared" si="124"/>
        <v>0.85</v>
      </c>
      <c r="AC528" s="33">
        <f t="shared" si="125"/>
        <v>0.75</v>
      </c>
      <c r="AD528" s="33">
        <f t="shared" si="126"/>
        <v>0.85</v>
      </c>
      <c r="AE528" s="33">
        <f t="shared" si="127"/>
        <v>0.75</v>
      </c>
      <c r="AF528" s="33">
        <f t="shared" si="128"/>
        <v>0.85</v>
      </c>
      <c r="AG528" s="33">
        <f t="shared" si="129"/>
        <v>0.7</v>
      </c>
      <c r="AH528" s="394">
        <f t="shared" si="130"/>
        <v>0</v>
      </c>
      <c r="AI528" s="400">
        <f t="shared" si="131"/>
        <v>0</v>
      </c>
      <c r="AJ528" s="257">
        <v>100</v>
      </c>
      <c r="AK528" s="153">
        <f t="shared" si="133"/>
        <v>0</v>
      </c>
      <c r="AM528" s="394">
        <f>IF(I528&gt;0,#REF!,0)</f>
        <v>0</v>
      </c>
      <c r="AN528" s="394">
        <f t="shared" si="134"/>
        <v>0</v>
      </c>
      <c r="AP528" s="394">
        <f t="shared" si="135"/>
        <v>0</v>
      </c>
    </row>
    <row r="529" spans="4:42" ht="21.75" thickBot="1" x14ac:dyDescent="0.6">
      <c r="D529" s="233" t="s">
        <v>573</v>
      </c>
      <c r="E529" s="584" t="s">
        <v>1326</v>
      </c>
      <c r="F529" s="393">
        <v>0</v>
      </c>
      <c r="G529" s="595"/>
      <c r="H529" s="595"/>
      <c r="I529" s="39">
        <v>0</v>
      </c>
      <c r="J529" s="36">
        <v>0</v>
      </c>
      <c r="K529" s="36">
        <v>0</v>
      </c>
      <c r="L529" s="36">
        <v>0</v>
      </c>
      <c r="M529" s="36">
        <v>0</v>
      </c>
      <c r="N529" s="36">
        <v>0</v>
      </c>
      <c r="O529" s="36">
        <v>0</v>
      </c>
      <c r="P529" s="36">
        <v>0</v>
      </c>
      <c r="Q529" s="36">
        <v>0</v>
      </c>
      <c r="R529" s="36">
        <v>0</v>
      </c>
      <c r="S529" s="253">
        <v>0</v>
      </c>
      <c r="T529" s="254">
        <f t="shared" si="132"/>
        <v>0</v>
      </c>
      <c r="U529" s="259">
        <v>0</v>
      </c>
      <c r="V529" s="254">
        <f t="shared" si="122"/>
        <v>0</v>
      </c>
      <c r="W529" s="34">
        <v>1</v>
      </c>
      <c r="X529" s="33">
        <v>1</v>
      </c>
      <c r="Y529" s="33">
        <v>0.94</v>
      </c>
      <c r="Z529" s="33">
        <v>0.94</v>
      </c>
      <c r="AA529" s="33">
        <f t="shared" si="123"/>
        <v>0.88</v>
      </c>
      <c r="AB529" s="33">
        <f t="shared" si="124"/>
        <v>0.85</v>
      </c>
      <c r="AC529" s="33">
        <f t="shared" si="125"/>
        <v>0.75</v>
      </c>
      <c r="AD529" s="33">
        <f t="shared" si="126"/>
        <v>0.85</v>
      </c>
      <c r="AE529" s="33">
        <f t="shared" si="127"/>
        <v>0.75</v>
      </c>
      <c r="AF529" s="33">
        <f t="shared" si="128"/>
        <v>0.85</v>
      </c>
      <c r="AG529" s="33">
        <f t="shared" si="129"/>
        <v>0.7</v>
      </c>
      <c r="AH529" s="394">
        <f t="shared" si="130"/>
        <v>0</v>
      </c>
      <c r="AI529" s="400">
        <f t="shared" si="131"/>
        <v>0</v>
      </c>
      <c r="AJ529" s="257">
        <v>100</v>
      </c>
      <c r="AK529" s="153">
        <f t="shared" si="133"/>
        <v>0</v>
      </c>
      <c r="AM529" s="394">
        <f>IF(I529&gt;0,#REF!,0)</f>
        <v>0</v>
      </c>
      <c r="AN529" s="394">
        <f t="shared" si="134"/>
        <v>0</v>
      </c>
      <c r="AP529" s="394">
        <f t="shared" si="135"/>
        <v>0</v>
      </c>
    </row>
    <row r="530" spans="4:42" ht="21.75" thickBot="1" x14ac:dyDescent="0.6">
      <c r="D530" s="233" t="s">
        <v>573</v>
      </c>
      <c r="E530" s="584" t="s">
        <v>1326</v>
      </c>
      <c r="F530" s="393">
        <v>0</v>
      </c>
      <c r="G530" s="595"/>
      <c r="H530" s="595"/>
      <c r="I530" s="39">
        <v>0</v>
      </c>
      <c r="J530" s="36">
        <v>0</v>
      </c>
      <c r="K530" s="36">
        <v>0</v>
      </c>
      <c r="L530" s="36">
        <v>0</v>
      </c>
      <c r="M530" s="36">
        <v>0</v>
      </c>
      <c r="N530" s="36">
        <v>0</v>
      </c>
      <c r="O530" s="36">
        <v>0</v>
      </c>
      <c r="P530" s="36">
        <v>0</v>
      </c>
      <c r="Q530" s="36">
        <v>0</v>
      </c>
      <c r="R530" s="36">
        <v>0</v>
      </c>
      <c r="S530" s="253">
        <v>0</v>
      </c>
      <c r="T530" s="254">
        <f t="shared" si="132"/>
        <v>0</v>
      </c>
      <c r="U530" s="259">
        <v>0</v>
      </c>
      <c r="V530" s="254">
        <f t="shared" ref="V530:V585" si="136">IF((OR(T530&gt;F530,T530=0)),F530,T530)</f>
        <v>0</v>
      </c>
      <c r="W530" s="34">
        <v>1</v>
      </c>
      <c r="X530" s="33">
        <v>1</v>
      </c>
      <c r="Y530" s="33">
        <v>0.94</v>
      </c>
      <c r="Z530" s="33">
        <v>0.94</v>
      </c>
      <c r="AA530" s="33">
        <f t="shared" ref="AA530:AA585" si="137">1-0.12</f>
        <v>0.88</v>
      </c>
      <c r="AB530" s="33">
        <f t="shared" ref="AB530:AB585" si="138">1-0.15</f>
        <v>0.85</v>
      </c>
      <c r="AC530" s="33">
        <f t="shared" ref="AC530:AC585" si="139">1-0.25</f>
        <v>0.75</v>
      </c>
      <c r="AD530" s="33">
        <f t="shared" ref="AD530:AD585" si="140">1-0.15</f>
        <v>0.85</v>
      </c>
      <c r="AE530" s="33">
        <f t="shared" ref="AE530:AE585" si="141">1-0.25</f>
        <v>0.75</v>
      </c>
      <c r="AF530" s="33">
        <f t="shared" ref="AF530:AF585" si="142">1-0.15</f>
        <v>0.85</v>
      </c>
      <c r="AG530" s="33">
        <f t="shared" ref="AG530:AG585" si="143">1-0.3</f>
        <v>0.7</v>
      </c>
      <c r="AH530" s="394">
        <f t="shared" ref="AH530:AH585" si="144">(I530*W530)+(J530*X530)+(K530*Y530)+(L530*Z530)+(M530*AA530)+(N530*AB530)+(O530*AC530)+(P530*AD530)+(Q530*AE530)+(R530*AF530)+(S530*AG530)</f>
        <v>0</v>
      </c>
      <c r="AI530" s="400">
        <f t="shared" ref="AI530:AI585" si="145">IF(F530&gt;AH530,F530-AH530,0)</f>
        <v>0</v>
      </c>
      <c r="AJ530" s="257">
        <v>100</v>
      </c>
      <c r="AK530" s="153">
        <f t="shared" si="133"/>
        <v>0</v>
      </c>
      <c r="AM530" s="394">
        <f>IF(I530&gt;0,#REF!,0)</f>
        <v>0</v>
      </c>
      <c r="AN530" s="394">
        <f t="shared" si="134"/>
        <v>0</v>
      </c>
      <c r="AP530" s="394">
        <f t="shared" si="135"/>
        <v>0</v>
      </c>
    </row>
    <row r="531" spans="4:42" ht="21.75" thickBot="1" x14ac:dyDescent="0.6">
      <c r="D531" s="233" t="s">
        <v>573</v>
      </c>
      <c r="E531" s="584" t="s">
        <v>1326</v>
      </c>
      <c r="F531" s="393">
        <v>0</v>
      </c>
      <c r="G531" s="595"/>
      <c r="H531" s="595"/>
      <c r="I531" s="39">
        <v>0</v>
      </c>
      <c r="J531" s="36">
        <v>0</v>
      </c>
      <c r="K531" s="36">
        <v>0</v>
      </c>
      <c r="L531" s="36">
        <v>0</v>
      </c>
      <c r="M531" s="36">
        <v>0</v>
      </c>
      <c r="N531" s="36">
        <v>0</v>
      </c>
      <c r="O531" s="36">
        <v>0</v>
      </c>
      <c r="P531" s="36">
        <v>0</v>
      </c>
      <c r="Q531" s="36">
        <v>0</v>
      </c>
      <c r="R531" s="36">
        <v>0</v>
      </c>
      <c r="S531" s="253">
        <v>0</v>
      </c>
      <c r="T531" s="254">
        <f t="shared" si="132"/>
        <v>0</v>
      </c>
      <c r="U531" s="259">
        <v>0</v>
      </c>
      <c r="V531" s="254">
        <f t="shared" si="136"/>
        <v>0</v>
      </c>
      <c r="W531" s="34">
        <v>1</v>
      </c>
      <c r="X531" s="33">
        <v>1</v>
      </c>
      <c r="Y531" s="33">
        <v>0.94</v>
      </c>
      <c r="Z531" s="33">
        <v>0.94</v>
      </c>
      <c r="AA531" s="33">
        <f t="shared" si="137"/>
        <v>0.88</v>
      </c>
      <c r="AB531" s="33">
        <f t="shared" si="138"/>
        <v>0.85</v>
      </c>
      <c r="AC531" s="33">
        <f t="shared" si="139"/>
        <v>0.75</v>
      </c>
      <c r="AD531" s="33">
        <f t="shared" si="140"/>
        <v>0.85</v>
      </c>
      <c r="AE531" s="33">
        <f t="shared" si="141"/>
        <v>0.75</v>
      </c>
      <c r="AF531" s="33">
        <f t="shared" si="142"/>
        <v>0.85</v>
      </c>
      <c r="AG531" s="33">
        <f t="shared" si="143"/>
        <v>0.7</v>
      </c>
      <c r="AH531" s="394">
        <f t="shared" si="144"/>
        <v>0</v>
      </c>
      <c r="AI531" s="400">
        <f t="shared" si="145"/>
        <v>0</v>
      </c>
      <c r="AJ531" s="257">
        <v>100</v>
      </c>
      <c r="AK531" s="153">
        <f t="shared" si="133"/>
        <v>0</v>
      </c>
      <c r="AM531" s="394">
        <f>IF(I531&gt;0,#REF!,0)</f>
        <v>0</v>
      </c>
      <c r="AN531" s="394">
        <f t="shared" si="134"/>
        <v>0</v>
      </c>
      <c r="AP531" s="394">
        <f t="shared" si="135"/>
        <v>0</v>
      </c>
    </row>
    <row r="532" spans="4:42" ht="21.75" thickBot="1" x14ac:dyDescent="0.6">
      <c r="D532" s="233" t="s">
        <v>573</v>
      </c>
      <c r="E532" s="584" t="s">
        <v>1326</v>
      </c>
      <c r="F532" s="402">
        <v>0</v>
      </c>
      <c r="G532" s="597"/>
      <c r="H532" s="597"/>
      <c r="I532" s="39">
        <v>0</v>
      </c>
      <c r="J532" s="36">
        <v>0</v>
      </c>
      <c r="K532" s="36">
        <v>0</v>
      </c>
      <c r="L532" s="36">
        <v>0</v>
      </c>
      <c r="M532" s="36">
        <v>0</v>
      </c>
      <c r="N532" s="36">
        <v>0</v>
      </c>
      <c r="O532" s="36">
        <v>0</v>
      </c>
      <c r="P532" s="36">
        <v>0</v>
      </c>
      <c r="Q532" s="36">
        <v>0</v>
      </c>
      <c r="R532" s="36">
        <v>0</v>
      </c>
      <c r="S532" s="253">
        <v>0</v>
      </c>
      <c r="T532" s="254">
        <f t="shared" si="132"/>
        <v>0</v>
      </c>
      <c r="U532" s="259">
        <v>0</v>
      </c>
      <c r="V532" s="254">
        <f t="shared" si="136"/>
        <v>0</v>
      </c>
      <c r="W532" s="34">
        <v>1</v>
      </c>
      <c r="X532" s="33">
        <v>1</v>
      </c>
      <c r="Y532" s="33">
        <v>0.94</v>
      </c>
      <c r="Z532" s="33">
        <v>0.94</v>
      </c>
      <c r="AA532" s="33">
        <f t="shared" si="137"/>
        <v>0.88</v>
      </c>
      <c r="AB532" s="33">
        <f t="shared" si="138"/>
        <v>0.85</v>
      </c>
      <c r="AC532" s="33">
        <f t="shared" si="139"/>
        <v>0.75</v>
      </c>
      <c r="AD532" s="33">
        <f t="shared" si="140"/>
        <v>0.85</v>
      </c>
      <c r="AE532" s="33">
        <f t="shared" si="141"/>
        <v>0.75</v>
      </c>
      <c r="AF532" s="33">
        <f t="shared" si="142"/>
        <v>0.85</v>
      </c>
      <c r="AG532" s="33">
        <f t="shared" si="143"/>
        <v>0.7</v>
      </c>
      <c r="AH532" s="394">
        <f t="shared" si="144"/>
        <v>0</v>
      </c>
      <c r="AI532" s="400">
        <f t="shared" si="145"/>
        <v>0</v>
      </c>
      <c r="AJ532" s="257">
        <v>100</v>
      </c>
      <c r="AK532" s="153">
        <f t="shared" si="133"/>
        <v>0</v>
      </c>
      <c r="AM532" s="394">
        <f>IF(I532&gt;0,#REF!,0)</f>
        <v>0</v>
      </c>
      <c r="AN532" s="394">
        <f t="shared" si="134"/>
        <v>0</v>
      </c>
      <c r="AP532" s="394">
        <f t="shared" si="135"/>
        <v>0</v>
      </c>
    </row>
    <row r="533" spans="4:42" ht="21.75" thickBot="1" x14ac:dyDescent="0.6">
      <c r="D533" s="233" t="s">
        <v>573</v>
      </c>
      <c r="E533" s="584" t="s">
        <v>1326</v>
      </c>
      <c r="F533" s="402">
        <v>0</v>
      </c>
      <c r="G533" s="597"/>
      <c r="H533" s="597"/>
      <c r="I533" s="39">
        <v>0</v>
      </c>
      <c r="J533" s="36">
        <v>0</v>
      </c>
      <c r="K533" s="36">
        <v>0</v>
      </c>
      <c r="L533" s="36">
        <v>0</v>
      </c>
      <c r="M533" s="36">
        <v>0</v>
      </c>
      <c r="N533" s="36">
        <v>0</v>
      </c>
      <c r="O533" s="36">
        <v>0</v>
      </c>
      <c r="P533" s="36">
        <v>0</v>
      </c>
      <c r="Q533" s="36">
        <v>0</v>
      </c>
      <c r="R533" s="36">
        <v>0</v>
      </c>
      <c r="S533" s="253">
        <v>0</v>
      </c>
      <c r="T533" s="254">
        <f t="shared" si="132"/>
        <v>0</v>
      </c>
      <c r="U533" s="259">
        <v>0</v>
      </c>
      <c r="V533" s="254">
        <f t="shared" si="136"/>
        <v>0</v>
      </c>
      <c r="W533" s="34">
        <v>1</v>
      </c>
      <c r="X533" s="33">
        <v>1</v>
      </c>
      <c r="Y533" s="33">
        <v>0.94</v>
      </c>
      <c r="Z533" s="33">
        <v>0.94</v>
      </c>
      <c r="AA533" s="33">
        <f t="shared" si="137"/>
        <v>0.88</v>
      </c>
      <c r="AB533" s="33">
        <f t="shared" si="138"/>
        <v>0.85</v>
      </c>
      <c r="AC533" s="33">
        <f t="shared" si="139"/>
        <v>0.75</v>
      </c>
      <c r="AD533" s="33">
        <f t="shared" si="140"/>
        <v>0.85</v>
      </c>
      <c r="AE533" s="33">
        <f t="shared" si="141"/>
        <v>0.75</v>
      </c>
      <c r="AF533" s="33">
        <f t="shared" si="142"/>
        <v>0.85</v>
      </c>
      <c r="AG533" s="33">
        <f t="shared" si="143"/>
        <v>0.7</v>
      </c>
      <c r="AH533" s="394">
        <f t="shared" si="144"/>
        <v>0</v>
      </c>
      <c r="AI533" s="400">
        <f t="shared" si="145"/>
        <v>0</v>
      </c>
      <c r="AJ533" s="257">
        <v>100</v>
      </c>
      <c r="AK533" s="153">
        <f t="shared" si="133"/>
        <v>0</v>
      </c>
      <c r="AM533" s="394">
        <f>IF(I533&gt;0,#REF!,0)</f>
        <v>0</v>
      </c>
      <c r="AN533" s="394">
        <f t="shared" si="134"/>
        <v>0</v>
      </c>
      <c r="AP533" s="394">
        <f t="shared" si="135"/>
        <v>0</v>
      </c>
    </row>
    <row r="534" spans="4:42" ht="21.75" thickBot="1" x14ac:dyDescent="0.6">
      <c r="D534" s="233" t="s">
        <v>573</v>
      </c>
      <c r="E534" s="584" t="s">
        <v>1326</v>
      </c>
      <c r="F534" s="402">
        <v>0</v>
      </c>
      <c r="G534" s="597"/>
      <c r="H534" s="597"/>
      <c r="I534" s="39">
        <v>0</v>
      </c>
      <c r="J534" s="36">
        <v>0</v>
      </c>
      <c r="K534" s="36">
        <v>0</v>
      </c>
      <c r="L534" s="36">
        <v>0</v>
      </c>
      <c r="M534" s="36">
        <v>0</v>
      </c>
      <c r="N534" s="36">
        <v>0</v>
      </c>
      <c r="O534" s="36">
        <v>0</v>
      </c>
      <c r="P534" s="36">
        <v>0</v>
      </c>
      <c r="Q534" s="36">
        <v>0</v>
      </c>
      <c r="R534" s="36">
        <v>0</v>
      </c>
      <c r="S534" s="253">
        <v>0</v>
      </c>
      <c r="T534" s="254">
        <f t="shared" si="132"/>
        <v>0</v>
      </c>
      <c r="U534" s="259">
        <v>0</v>
      </c>
      <c r="V534" s="254">
        <f t="shared" si="136"/>
        <v>0</v>
      </c>
      <c r="W534" s="34">
        <v>1</v>
      </c>
      <c r="X534" s="33">
        <v>1</v>
      </c>
      <c r="Y534" s="33">
        <v>0.94</v>
      </c>
      <c r="Z534" s="33">
        <v>0.94</v>
      </c>
      <c r="AA534" s="33">
        <f t="shared" si="137"/>
        <v>0.88</v>
      </c>
      <c r="AB534" s="33">
        <f t="shared" si="138"/>
        <v>0.85</v>
      </c>
      <c r="AC534" s="33">
        <f t="shared" si="139"/>
        <v>0.75</v>
      </c>
      <c r="AD534" s="33">
        <f t="shared" si="140"/>
        <v>0.85</v>
      </c>
      <c r="AE534" s="33">
        <f t="shared" si="141"/>
        <v>0.75</v>
      </c>
      <c r="AF534" s="33">
        <f t="shared" si="142"/>
        <v>0.85</v>
      </c>
      <c r="AG534" s="33">
        <f t="shared" si="143"/>
        <v>0.7</v>
      </c>
      <c r="AH534" s="394">
        <f t="shared" si="144"/>
        <v>0</v>
      </c>
      <c r="AI534" s="400">
        <f t="shared" si="145"/>
        <v>0</v>
      </c>
      <c r="AJ534" s="257">
        <v>100</v>
      </c>
      <c r="AK534" s="153">
        <f t="shared" si="133"/>
        <v>0</v>
      </c>
      <c r="AM534" s="394">
        <f>IF(I534&gt;0,#REF!,0)</f>
        <v>0</v>
      </c>
      <c r="AN534" s="394">
        <f t="shared" si="134"/>
        <v>0</v>
      </c>
      <c r="AP534" s="394">
        <f t="shared" si="135"/>
        <v>0</v>
      </c>
    </row>
    <row r="535" spans="4:42" ht="21.75" thickBot="1" x14ac:dyDescent="0.6">
      <c r="D535" s="233" t="s">
        <v>573</v>
      </c>
      <c r="E535" s="584" t="s">
        <v>1326</v>
      </c>
      <c r="F535" s="402">
        <v>0</v>
      </c>
      <c r="G535" s="597"/>
      <c r="H535" s="597"/>
      <c r="I535" s="39">
        <v>0</v>
      </c>
      <c r="J535" s="36">
        <v>0</v>
      </c>
      <c r="K535" s="36">
        <v>0</v>
      </c>
      <c r="L535" s="36">
        <v>0</v>
      </c>
      <c r="M535" s="36">
        <v>0</v>
      </c>
      <c r="N535" s="36">
        <v>0</v>
      </c>
      <c r="O535" s="36">
        <v>0</v>
      </c>
      <c r="P535" s="36">
        <v>0</v>
      </c>
      <c r="Q535" s="36">
        <v>0</v>
      </c>
      <c r="R535" s="36">
        <v>0</v>
      </c>
      <c r="S535" s="253">
        <v>0</v>
      </c>
      <c r="T535" s="254">
        <f t="shared" si="132"/>
        <v>0</v>
      </c>
      <c r="U535" s="259">
        <v>0</v>
      </c>
      <c r="V535" s="254">
        <f t="shared" si="136"/>
        <v>0</v>
      </c>
      <c r="W535" s="34">
        <v>1</v>
      </c>
      <c r="X535" s="33">
        <v>1</v>
      </c>
      <c r="Y535" s="33">
        <v>0.94</v>
      </c>
      <c r="Z535" s="33">
        <v>0.94</v>
      </c>
      <c r="AA535" s="33">
        <f t="shared" si="137"/>
        <v>0.88</v>
      </c>
      <c r="AB535" s="33">
        <f t="shared" si="138"/>
        <v>0.85</v>
      </c>
      <c r="AC535" s="33">
        <f t="shared" si="139"/>
        <v>0.75</v>
      </c>
      <c r="AD535" s="33">
        <f t="shared" si="140"/>
        <v>0.85</v>
      </c>
      <c r="AE535" s="33">
        <f t="shared" si="141"/>
        <v>0.75</v>
      </c>
      <c r="AF535" s="33">
        <f t="shared" si="142"/>
        <v>0.85</v>
      </c>
      <c r="AG535" s="33">
        <f t="shared" si="143"/>
        <v>0.7</v>
      </c>
      <c r="AH535" s="394">
        <f t="shared" si="144"/>
        <v>0</v>
      </c>
      <c r="AI535" s="400">
        <f t="shared" si="145"/>
        <v>0</v>
      </c>
      <c r="AJ535" s="257">
        <v>100</v>
      </c>
      <c r="AK535" s="153">
        <f t="shared" si="133"/>
        <v>0</v>
      </c>
      <c r="AM535" s="394">
        <f>IF(I535&gt;0,#REF!,0)</f>
        <v>0</v>
      </c>
      <c r="AN535" s="394">
        <f t="shared" si="134"/>
        <v>0</v>
      </c>
      <c r="AP535" s="394">
        <f t="shared" si="135"/>
        <v>0</v>
      </c>
    </row>
    <row r="536" spans="4:42" ht="21.75" thickBot="1" x14ac:dyDescent="0.6">
      <c r="D536" s="233" t="s">
        <v>573</v>
      </c>
      <c r="E536" s="584" t="s">
        <v>1326</v>
      </c>
      <c r="F536" s="402">
        <v>0</v>
      </c>
      <c r="G536" s="597"/>
      <c r="H536" s="597"/>
      <c r="I536" s="39">
        <v>0</v>
      </c>
      <c r="J536" s="36">
        <v>0</v>
      </c>
      <c r="K536" s="36">
        <v>0</v>
      </c>
      <c r="L536" s="36">
        <v>0</v>
      </c>
      <c r="M536" s="36">
        <v>0</v>
      </c>
      <c r="N536" s="36">
        <v>0</v>
      </c>
      <c r="O536" s="36">
        <v>0</v>
      </c>
      <c r="P536" s="36">
        <v>0</v>
      </c>
      <c r="Q536" s="36">
        <v>0</v>
      </c>
      <c r="R536" s="36">
        <v>0</v>
      </c>
      <c r="S536" s="253">
        <v>0</v>
      </c>
      <c r="T536" s="254">
        <f t="shared" si="132"/>
        <v>0</v>
      </c>
      <c r="U536" s="259">
        <v>0</v>
      </c>
      <c r="V536" s="254">
        <f t="shared" si="136"/>
        <v>0</v>
      </c>
      <c r="W536" s="34">
        <v>1</v>
      </c>
      <c r="X536" s="33">
        <v>1</v>
      </c>
      <c r="Y536" s="33">
        <v>0.94</v>
      </c>
      <c r="Z536" s="33">
        <v>0.94</v>
      </c>
      <c r="AA536" s="33">
        <f t="shared" si="137"/>
        <v>0.88</v>
      </c>
      <c r="AB536" s="33">
        <f t="shared" si="138"/>
        <v>0.85</v>
      </c>
      <c r="AC536" s="33">
        <f t="shared" si="139"/>
        <v>0.75</v>
      </c>
      <c r="AD536" s="33">
        <f t="shared" si="140"/>
        <v>0.85</v>
      </c>
      <c r="AE536" s="33">
        <f t="shared" si="141"/>
        <v>0.75</v>
      </c>
      <c r="AF536" s="33">
        <f t="shared" si="142"/>
        <v>0.85</v>
      </c>
      <c r="AG536" s="33">
        <f t="shared" si="143"/>
        <v>0.7</v>
      </c>
      <c r="AH536" s="394">
        <f t="shared" si="144"/>
        <v>0</v>
      </c>
      <c r="AI536" s="400">
        <f t="shared" si="145"/>
        <v>0</v>
      </c>
      <c r="AJ536" s="257">
        <v>100</v>
      </c>
      <c r="AK536" s="153">
        <f t="shared" si="133"/>
        <v>0</v>
      </c>
      <c r="AM536" s="394">
        <f>IF(I536&gt;0,#REF!,0)</f>
        <v>0</v>
      </c>
      <c r="AN536" s="394">
        <f t="shared" si="134"/>
        <v>0</v>
      </c>
      <c r="AP536" s="394">
        <f t="shared" si="135"/>
        <v>0</v>
      </c>
    </row>
    <row r="537" spans="4:42" ht="21.75" thickBot="1" x14ac:dyDescent="0.6">
      <c r="D537" s="233" t="s">
        <v>573</v>
      </c>
      <c r="E537" s="584" t="s">
        <v>1326</v>
      </c>
      <c r="F537" s="402">
        <v>0</v>
      </c>
      <c r="G537" s="597"/>
      <c r="H537" s="597"/>
      <c r="I537" s="39">
        <v>0</v>
      </c>
      <c r="J537" s="36">
        <v>0</v>
      </c>
      <c r="K537" s="36">
        <v>0</v>
      </c>
      <c r="L537" s="36">
        <v>0</v>
      </c>
      <c r="M537" s="36">
        <v>0</v>
      </c>
      <c r="N537" s="36">
        <v>0</v>
      </c>
      <c r="O537" s="36">
        <v>0</v>
      </c>
      <c r="P537" s="36">
        <v>0</v>
      </c>
      <c r="Q537" s="36">
        <v>0</v>
      </c>
      <c r="R537" s="36">
        <v>0</v>
      </c>
      <c r="S537" s="253">
        <v>0</v>
      </c>
      <c r="T537" s="254">
        <f t="shared" si="132"/>
        <v>0</v>
      </c>
      <c r="U537" s="259">
        <v>0</v>
      </c>
      <c r="V537" s="254">
        <f t="shared" si="136"/>
        <v>0</v>
      </c>
      <c r="W537" s="34">
        <v>1</v>
      </c>
      <c r="X537" s="33">
        <v>1</v>
      </c>
      <c r="Y537" s="33">
        <v>0.94</v>
      </c>
      <c r="Z537" s="33">
        <v>0.94</v>
      </c>
      <c r="AA537" s="33">
        <f t="shared" si="137"/>
        <v>0.88</v>
      </c>
      <c r="AB537" s="33">
        <f t="shared" si="138"/>
        <v>0.85</v>
      </c>
      <c r="AC537" s="33">
        <f t="shared" si="139"/>
        <v>0.75</v>
      </c>
      <c r="AD537" s="33">
        <f t="shared" si="140"/>
        <v>0.85</v>
      </c>
      <c r="AE537" s="33">
        <f t="shared" si="141"/>
        <v>0.75</v>
      </c>
      <c r="AF537" s="33">
        <f t="shared" si="142"/>
        <v>0.85</v>
      </c>
      <c r="AG537" s="33">
        <f t="shared" si="143"/>
        <v>0.7</v>
      </c>
      <c r="AH537" s="394">
        <f t="shared" si="144"/>
        <v>0</v>
      </c>
      <c r="AI537" s="400">
        <f t="shared" si="145"/>
        <v>0</v>
      </c>
      <c r="AJ537" s="257">
        <v>100</v>
      </c>
      <c r="AK537" s="153">
        <f t="shared" si="133"/>
        <v>0</v>
      </c>
      <c r="AM537" s="394">
        <f>IF(I537&gt;0,#REF!,0)</f>
        <v>0</v>
      </c>
      <c r="AN537" s="394">
        <f t="shared" si="134"/>
        <v>0</v>
      </c>
      <c r="AP537" s="394">
        <f t="shared" si="135"/>
        <v>0</v>
      </c>
    </row>
    <row r="538" spans="4:42" ht="21.75" thickBot="1" x14ac:dyDescent="0.6">
      <c r="D538" s="233" t="s">
        <v>573</v>
      </c>
      <c r="E538" s="584" t="s">
        <v>1326</v>
      </c>
      <c r="F538" s="402">
        <v>0</v>
      </c>
      <c r="G538" s="597"/>
      <c r="H538" s="597"/>
      <c r="I538" s="39">
        <v>0</v>
      </c>
      <c r="J538" s="36">
        <v>0</v>
      </c>
      <c r="K538" s="36">
        <v>0</v>
      </c>
      <c r="L538" s="36">
        <v>0</v>
      </c>
      <c r="M538" s="36">
        <v>0</v>
      </c>
      <c r="N538" s="36">
        <v>0</v>
      </c>
      <c r="O538" s="36">
        <v>0</v>
      </c>
      <c r="P538" s="36">
        <v>0</v>
      </c>
      <c r="Q538" s="36">
        <v>0</v>
      </c>
      <c r="R538" s="36">
        <v>0</v>
      </c>
      <c r="S538" s="253">
        <v>0</v>
      </c>
      <c r="T538" s="254">
        <f t="shared" si="132"/>
        <v>0</v>
      </c>
      <c r="U538" s="259">
        <v>0</v>
      </c>
      <c r="V538" s="254">
        <f t="shared" si="136"/>
        <v>0</v>
      </c>
      <c r="W538" s="34">
        <v>1</v>
      </c>
      <c r="X538" s="33">
        <v>1</v>
      </c>
      <c r="Y538" s="33">
        <v>0.94</v>
      </c>
      <c r="Z538" s="33">
        <v>0.94</v>
      </c>
      <c r="AA538" s="33">
        <f t="shared" si="137"/>
        <v>0.88</v>
      </c>
      <c r="AB538" s="33">
        <f t="shared" si="138"/>
        <v>0.85</v>
      </c>
      <c r="AC538" s="33">
        <f t="shared" si="139"/>
        <v>0.75</v>
      </c>
      <c r="AD538" s="33">
        <f t="shared" si="140"/>
        <v>0.85</v>
      </c>
      <c r="AE538" s="33">
        <f t="shared" si="141"/>
        <v>0.75</v>
      </c>
      <c r="AF538" s="33">
        <f t="shared" si="142"/>
        <v>0.85</v>
      </c>
      <c r="AG538" s="33">
        <f t="shared" si="143"/>
        <v>0.7</v>
      </c>
      <c r="AH538" s="394">
        <f t="shared" si="144"/>
        <v>0</v>
      </c>
      <c r="AI538" s="400">
        <f t="shared" si="145"/>
        <v>0</v>
      </c>
      <c r="AJ538" s="257">
        <v>100</v>
      </c>
      <c r="AK538" s="153">
        <f t="shared" si="133"/>
        <v>0</v>
      </c>
      <c r="AM538" s="394">
        <f>IF(I538&gt;0,#REF!,0)</f>
        <v>0</v>
      </c>
      <c r="AN538" s="394">
        <f t="shared" si="134"/>
        <v>0</v>
      </c>
      <c r="AP538" s="394">
        <f t="shared" si="135"/>
        <v>0</v>
      </c>
    </row>
    <row r="539" spans="4:42" ht="21.75" thickBot="1" x14ac:dyDescent="0.6">
      <c r="D539" s="233" t="s">
        <v>573</v>
      </c>
      <c r="E539" s="584" t="s">
        <v>1326</v>
      </c>
      <c r="F539" s="402">
        <v>0</v>
      </c>
      <c r="G539" s="597"/>
      <c r="H539" s="597"/>
      <c r="I539" s="39">
        <v>0</v>
      </c>
      <c r="J539" s="36">
        <v>0</v>
      </c>
      <c r="K539" s="36">
        <v>0</v>
      </c>
      <c r="L539" s="36">
        <v>0</v>
      </c>
      <c r="M539" s="36">
        <v>0</v>
      </c>
      <c r="N539" s="36">
        <v>0</v>
      </c>
      <c r="O539" s="36">
        <v>0</v>
      </c>
      <c r="P539" s="36">
        <v>0</v>
      </c>
      <c r="Q539" s="36">
        <v>0</v>
      </c>
      <c r="R539" s="36">
        <v>0</v>
      </c>
      <c r="S539" s="253">
        <v>0</v>
      </c>
      <c r="T539" s="254">
        <f t="shared" si="132"/>
        <v>0</v>
      </c>
      <c r="U539" s="259">
        <v>0</v>
      </c>
      <c r="V539" s="254">
        <f t="shared" si="136"/>
        <v>0</v>
      </c>
      <c r="W539" s="34">
        <v>1</v>
      </c>
      <c r="X539" s="33">
        <v>1</v>
      </c>
      <c r="Y539" s="33">
        <v>0.94</v>
      </c>
      <c r="Z539" s="33">
        <v>0.94</v>
      </c>
      <c r="AA539" s="33">
        <f t="shared" si="137"/>
        <v>0.88</v>
      </c>
      <c r="AB539" s="33">
        <f t="shared" si="138"/>
        <v>0.85</v>
      </c>
      <c r="AC539" s="33">
        <f t="shared" si="139"/>
        <v>0.75</v>
      </c>
      <c r="AD539" s="33">
        <f t="shared" si="140"/>
        <v>0.85</v>
      </c>
      <c r="AE539" s="33">
        <f t="shared" si="141"/>
        <v>0.75</v>
      </c>
      <c r="AF539" s="33">
        <f t="shared" si="142"/>
        <v>0.85</v>
      </c>
      <c r="AG539" s="33">
        <f t="shared" si="143"/>
        <v>0.7</v>
      </c>
      <c r="AH539" s="394">
        <f t="shared" si="144"/>
        <v>0</v>
      </c>
      <c r="AI539" s="400">
        <f t="shared" si="145"/>
        <v>0</v>
      </c>
      <c r="AJ539" s="257">
        <v>100</v>
      </c>
      <c r="AK539" s="153">
        <f t="shared" si="133"/>
        <v>0</v>
      </c>
      <c r="AM539" s="394">
        <f>IF(I539&gt;0,#REF!,0)</f>
        <v>0</v>
      </c>
      <c r="AN539" s="394">
        <f t="shared" si="134"/>
        <v>0</v>
      </c>
      <c r="AP539" s="394">
        <f t="shared" si="135"/>
        <v>0</v>
      </c>
    </row>
    <row r="540" spans="4:42" ht="21.75" thickBot="1" x14ac:dyDescent="0.6">
      <c r="D540" s="233" t="s">
        <v>573</v>
      </c>
      <c r="E540" s="584" t="s">
        <v>1326</v>
      </c>
      <c r="F540" s="402">
        <v>0</v>
      </c>
      <c r="G540" s="597"/>
      <c r="H540" s="597"/>
      <c r="I540" s="39">
        <v>0</v>
      </c>
      <c r="J540" s="36">
        <v>0</v>
      </c>
      <c r="K540" s="36">
        <v>0</v>
      </c>
      <c r="L540" s="36">
        <v>0</v>
      </c>
      <c r="M540" s="36">
        <v>0</v>
      </c>
      <c r="N540" s="36">
        <v>0</v>
      </c>
      <c r="O540" s="36">
        <v>0</v>
      </c>
      <c r="P540" s="36">
        <v>0</v>
      </c>
      <c r="Q540" s="36">
        <v>0</v>
      </c>
      <c r="R540" s="36">
        <v>0</v>
      </c>
      <c r="S540" s="253">
        <v>0</v>
      </c>
      <c r="T540" s="254">
        <f t="shared" si="132"/>
        <v>0</v>
      </c>
      <c r="U540" s="259">
        <v>0</v>
      </c>
      <c r="V540" s="254">
        <f t="shared" si="136"/>
        <v>0</v>
      </c>
      <c r="W540" s="34">
        <v>1</v>
      </c>
      <c r="X540" s="33">
        <v>1</v>
      </c>
      <c r="Y540" s="33">
        <v>0.94</v>
      </c>
      <c r="Z540" s="33">
        <v>0.94</v>
      </c>
      <c r="AA540" s="33">
        <f t="shared" si="137"/>
        <v>0.88</v>
      </c>
      <c r="AB540" s="33">
        <f t="shared" si="138"/>
        <v>0.85</v>
      </c>
      <c r="AC540" s="33">
        <f t="shared" si="139"/>
        <v>0.75</v>
      </c>
      <c r="AD540" s="33">
        <f t="shared" si="140"/>
        <v>0.85</v>
      </c>
      <c r="AE540" s="33">
        <f t="shared" si="141"/>
        <v>0.75</v>
      </c>
      <c r="AF540" s="33">
        <f t="shared" si="142"/>
        <v>0.85</v>
      </c>
      <c r="AG540" s="33">
        <f t="shared" si="143"/>
        <v>0.7</v>
      </c>
      <c r="AH540" s="394">
        <f t="shared" si="144"/>
        <v>0</v>
      </c>
      <c r="AI540" s="400">
        <f t="shared" si="145"/>
        <v>0</v>
      </c>
      <c r="AJ540" s="257">
        <v>100</v>
      </c>
      <c r="AK540" s="153">
        <f t="shared" si="133"/>
        <v>0</v>
      </c>
      <c r="AM540" s="394">
        <f>IF(I540&gt;0,#REF!,0)</f>
        <v>0</v>
      </c>
      <c r="AN540" s="394">
        <f t="shared" si="134"/>
        <v>0</v>
      </c>
      <c r="AP540" s="394">
        <f t="shared" si="135"/>
        <v>0</v>
      </c>
    </row>
    <row r="541" spans="4:42" ht="21.75" thickBot="1" x14ac:dyDescent="0.6">
      <c r="D541" s="233" t="s">
        <v>573</v>
      </c>
      <c r="E541" s="584" t="s">
        <v>1326</v>
      </c>
      <c r="F541" s="402">
        <v>0</v>
      </c>
      <c r="G541" s="597"/>
      <c r="H541" s="597"/>
      <c r="I541" s="39">
        <v>0</v>
      </c>
      <c r="J541" s="36">
        <v>0</v>
      </c>
      <c r="K541" s="36">
        <v>0</v>
      </c>
      <c r="L541" s="36">
        <v>0</v>
      </c>
      <c r="M541" s="36">
        <v>0</v>
      </c>
      <c r="N541" s="36">
        <v>0</v>
      </c>
      <c r="O541" s="36">
        <v>0</v>
      </c>
      <c r="P541" s="36">
        <v>0</v>
      </c>
      <c r="Q541" s="36">
        <v>0</v>
      </c>
      <c r="R541" s="36">
        <v>0</v>
      </c>
      <c r="S541" s="253">
        <v>0</v>
      </c>
      <c r="T541" s="254">
        <f t="shared" si="132"/>
        <v>0</v>
      </c>
      <c r="U541" s="259">
        <v>0</v>
      </c>
      <c r="V541" s="254">
        <f t="shared" si="136"/>
        <v>0</v>
      </c>
      <c r="W541" s="34">
        <v>1</v>
      </c>
      <c r="X541" s="33">
        <v>1</v>
      </c>
      <c r="Y541" s="33">
        <v>0.94</v>
      </c>
      <c r="Z541" s="33">
        <v>0.94</v>
      </c>
      <c r="AA541" s="33">
        <f t="shared" si="137"/>
        <v>0.88</v>
      </c>
      <c r="AB541" s="33">
        <f t="shared" si="138"/>
        <v>0.85</v>
      </c>
      <c r="AC541" s="33">
        <f t="shared" si="139"/>
        <v>0.75</v>
      </c>
      <c r="AD541" s="33">
        <f t="shared" si="140"/>
        <v>0.85</v>
      </c>
      <c r="AE541" s="33">
        <f t="shared" si="141"/>
        <v>0.75</v>
      </c>
      <c r="AF541" s="33">
        <f t="shared" si="142"/>
        <v>0.85</v>
      </c>
      <c r="AG541" s="33">
        <f t="shared" si="143"/>
        <v>0.7</v>
      </c>
      <c r="AH541" s="394">
        <f t="shared" si="144"/>
        <v>0</v>
      </c>
      <c r="AI541" s="400">
        <f t="shared" si="145"/>
        <v>0</v>
      </c>
      <c r="AJ541" s="257">
        <v>100</v>
      </c>
      <c r="AK541" s="153">
        <f t="shared" si="133"/>
        <v>0</v>
      </c>
      <c r="AM541" s="394">
        <f>IF(I541&gt;0,#REF!,0)</f>
        <v>0</v>
      </c>
      <c r="AN541" s="394">
        <f t="shared" si="134"/>
        <v>0</v>
      </c>
      <c r="AP541" s="394">
        <f t="shared" si="135"/>
        <v>0</v>
      </c>
    </row>
    <row r="542" spans="4:42" ht="21.75" thickBot="1" x14ac:dyDescent="0.6">
      <c r="D542" s="233" t="s">
        <v>573</v>
      </c>
      <c r="E542" s="584" t="s">
        <v>1326</v>
      </c>
      <c r="F542" s="402">
        <v>0</v>
      </c>
      <c r="G542" s="597"/>
      <c r="H542" s="597"/>
      <c r="I542" s="39">
        <v>0</v>
      </c>
      <c r="J542" s="36">
        <v>0</v>
      </c>
      <c r="K542" s="36">
        <v>0</v>
      </c>
      <c r="L542" s="36">
        <v>0</v>
      </c>
      <c r="M542" s="36">
        <v>0</v>
      </c>
      <c r="N542" s="36">
        <v>0</v>
      </c>
      <c r="O542" s="36">
        <v>0</v>
      </c>
      <c r="P542" s="36">
        <v>0</v>
      </c>
      <c r="Q542" s="36">
        <v>0</v>
      </c>
      <c r="R542" s="36">
        <v>0</v>
      </c>
      <c r="S542" s="253">
        <v>0</v>
      </c>
      <c r="T542" s="254">
        <f t="shared" si="132"/>
        <v>0</v>
      </c>
      <c r="U542" s="259">
        <v>0</v>
      </c>
      <c r="V542" s="254">
        <f t="shared" si="136"/>
        <v>0</v>
      </c>
      <c r="W542" s="34">
        <v>1</v>
      </c>
      <c r="X542" s="33">
        <v>1</v>
      </c>
      <c r="Y542" s="33">
        <v>0.94</v>
      </c>
      <c r="Z542" s="33">
        <v>0.94</v>
      </c>
      <c r="AA542" s="33">
        <f t="shared" si="137"/>
        <v>0.88</v>
      </c>
      <c r="AB542" s="33">
        <f t="shared" si="138"/>
        <v>0.85</v>
      </c>
      <c r="AC542" s="33">
        <f t="shared" si="139"/>
        <v>0.75</v>
      </c>
      <c r="AD542" s="33">
        <f t="shared" si="140"/>
        <v>0.85</v>
      </c>
      <c r="AE542" s="33">
        <f t="shared" si="141"/>
        <v>0.75</v>
      </c>
      <c r="AF542" s="33">
        <f t="shared" si="142"/>
        <v>0.85</v>
      </c>
      <c r="AG542" s="33">
        <f t="shared" si="143"/>
        <v>0.7</v>
      </c>
      <c r="AH542" s="394">
        <f t="shared" si="144"/>
        <v>0</v>
      </c>
      <c r="AI542" s="400">
        <f t="shared" si="145"/>
        <v>0</v>
      </c>
      <c r="AJ542" s="257">
        <v>100</v>
      </c>
      <c r="AK542" s="153">
        <f t="shared" si="133"/>
        <v>0</v>
      </c>
      <c r="AM542" s="394">
        <f>IF(I542&gt;0,#REF!,0)</f>
        <v>0</v>
      </c>
      <c r="AN542" s="394">
        <f t="shared" si="134"/>
        <v>0</v>
      </c>
      <c r="AP542" s="394">
        <f t="shared" si="135"/>
        <v>0</v>
      </c>
    </row>
    <row r="543" spans="4:42" ht="21.75" thickBot="1" x14ac:dyDescent="0.6">
      <c r="D543" s="233" t="s">
        <v>573</v>
      </c>
      <c r="E543" s="584" t="s">
        <v>1326</v>
      </c>
      <c r="F543" s="402">
        <v>0</v>
      </c>
      <c r="G543" s="597"/>
      <c r="H543" s="597"/>
      <c r="I543" s="39">
        <v>0</v>
      </c>
      <c r="J543" s="36">
        <v>0</v>
      </c>
      <c r="K543" s="36">
        <v>0</v>
      </c>
      <c r="L543" s="36">
        <v>0</v>
      </c>
      <c r="M543" s="36">
        <v>0</v>
      </c>
      <c r="N543" s="36">
        <v>0</v>
      </c>
      <c r="O543" s="36">
        <v>0</v>
      </c>
      <c r="P543" s="36">
        <v>0</v>
      </c>
      <c r="Q543" s="36">
        <v>0</v>
      </c>
      <c r="R543" s="36">
        <v>0</v>
      </c>
      <c r="S543" s="253">
        <v>0</v>
      </c>
      <c r="T543" s="254">
        <f t="shared" si="132"/>
        <v>0</v>
      </c>
      <c r="U543" s="259">
        <v>0</v>
      </c>
      <c r="V543" s="254">
        <f t="shared" si="136"/>
        <v>0</v>
      </c>
      <c r="W543" s="34">
        <v>1</v>
      </c>
      <c r="X543" s="33">
        <v>1</v>
      </c>
      <c r="Y543" s="33">
        <v>0.94</v>
      </c>
      <c r="Z543" s="33">
        <v>0.94</v>
      </c>
      <c r="AA543" s="33">
        <f t="shared" si="137"/>
        <v>0.88</v>
      </c>
      <c r="AB543" s="33">
        <f t="shared" si="138"/>
        <v>0.85</v>
      </c>
      <c r="AC543" s="33">
        <f t="shared" si="139"/>
        <v>0.75</v>
      </c>
      <c r="AD543" s="33">
        <f t="shared" si="140"/>
        <v>0.85</v>
      </c>
      <c r="AE543" s="33">
        <f t="shared" si="141"/>
        <v>0.75</v>
      </c>
      <c r="AF543" s="33">
        <f t="shared" si="142"/>
        <v>0.85</v>
      </c>
      <c r="AG543" s="33">
        <f t="shared" si="143"/>
        <v>0.7</v>
      </c>
      <c r="AH543" s="394">
        <f t="shared" si="144"/>
        <v>0</v>
      </c>
      <c r="AI543" s="400">
        <f t="shared" si="145"/>
        <v>0</v>
      </c>
      <c r="AJ543" s="257">
        <v>100</v>
      </c>
      <c r="AK543" s="153">
        <f t="shared" si="133"/>
        <v>0</v>
      </c>
      <c r="AM543" s="394">
        <f>IF(I543&gt;0,#REF!,0)</f>
        <v>0</v>
      </c>
      <c r="AN543" s="394">
        <f t="shared" si="134"/>
        <v>0</v>
      </c>
      <c r="AP543" s="394">
        <f t="shared" si="135"/>
        <v>0</v>
      </c>
    </row>
    <row r="544" spans="4:42" ht="21.75" thickBot="1" x14ac:dyDescent="0.6">
      <c r="D544" s="233" t="s">
        <v>573</v>
      </c>
      <c r="E544" s="584" t="s">
        <v>1326</v>
      </c>
      <c r="F544" s="402">
        <v>0</v>
      </c>
      <c r="G544" s="597"/>
      <c r="H544" s="597"/>
      <c r="I544" s="39">
        <v>0</v>
      </c>
      <c r="J544" s="36">
        <v>0</v>
      </c>
      <c r="K544" s="36">
        <v>0</v>
      </c>
      <c r="L544" s="36">
        <v>0</v>
      </c>
      <c r="M544" s="36">
        <v>0</v>
      </c>
      <c r="N544" s="36">
        <v>0</v>
      </c>
      <c r="O544" s="36">
        <v>0</v>
      </c>
      <c r="P544" s="36">
        <v>0</v>
      </c>
      <c r="Q544" s="36">
        <v>0</v>
      </c>
      <c r="R544" s="36">
        <v>0</v>
      </c>
      <c r="S544" s="253">
        <v>0</v>
      </c>
      <c r="T544" s="254">
        <f t="shared" si="132"/>
        <v>0</v>
      </c>
      <c r="U544" s="259">
        <v>0</v>
      </c>
      <c r="V544" s="254">
        <f t="shared" si="136"/>
        <v>0</v>
      </c>
      <c r="W544" s="34">
        <v>1</v>
      </c>
      <c r="X544" s="33">
        <v>1</v>
      </c>
      <c r="Y544" s="33">
        <v>0.94</v>
      </c>
      <c r="Z544" s="33">
        <v>0.94</v>
      </c>
      <c r="AA544" s="33">
        <f t="shared" si="137"/>
        <v>0.88</v>
      </c>
      <c r="AB544" s="33">
        <f t="shared" si="138"/>
        <v>0.85</v>
      </c>
      <c r="AC544" s="33">
        <f t="shared" si="139"/>
        <v>0.75</v>
      </c>
      <c r="AD544" s="33">
        <f t="shared" si="140"/>
        <v>0.85</v>
      </c>
      <c r="AE544" s="33">
        <f t="shared" si="141"/>
        <v>0.75</v>
      </c>
      <c r="AF544" s="33">
        <f t="shared" si="142"/>
        <v>0.85</v>
      </c>
      <c r="AG544" s="33">
        <f t="shared" si="143"/>
        <v>0.7</v>
      </c>
      <c r="AH544" s="394">
        <f t="shared" si="144"/>
        <v>0</v>
      </c>
      <c r="AI544" s="400">
        <f t="shared" si="145"/>
        <v>0</v>
      </c>
      <c r="AJ544" s="257">
        <v>100</v>
      </c>
      <c r="AK544" s="153">
        <f t="shared" si="133"/>
        <v>0</v>
      </c>
      <c r="AM544" s="394">
        <f>IF(I544&gt;0,#REF!,0)</f>
        <v>0</v>
      </c>
      <c r="AN544" s="394">
        <f t="shared" si="134"/>
        <v>0</v>
      </c>
      <c r="AP544" s="394">
        <f t="shared" si="135"/>
        <v>0</v>
      </c>
    </row>
    <row r="545" spans="4:42" ht="21.75" thickBot="1" x14ac:dyDescent="0.6">
      <c r="D545" s="233" t="s">
        <v>573</v>
      </c>
      <c r="E545" s="584" t="s">
        <v>1326</v>
      </c>
      <c r="F545" s="402">
        <v>0</v>
      </c>
      <c r="G545" s="597"/>
      <c r="H545" s="597"/>
      <c r="I545" s="39">
        <v>0</v>
      </c>
      <c r="J545" s="36">
        <v>0</v>
      </c>
      <c r="K545" s="36">
        <v>0</v>
      </c>
      <c r="L545" s="36">
        <v>0</v>
      </c>
      <c r="M545" s="36">
        <v>0</v>
      </c>
      <c r="N545" s="36">
        <v>0</v>
      </c>
      <c r="O545" s="36">
        <v>0</v>
      </c>
      <c r="P545" s="36">
        <v>0</v>
      </c>
      <c r="Q545" s="36">
        <v>0</v>
      </c>
      <c r="R545" s="36">
        <v>0</v>
      </c>
      <c r="S545" s="253">
        <v>0</v>
      </c>
      <c r="T545" s="254">
        <f t="shared" si="132"/>
        <v>0</v>
      </c>
      <c r="U545" s="259">
        <v>0</v>
      </c>
      <c r="V545" s="254">
        <f t="shared" si="136"/>
        <v>0</v>
      </c>
      <c r="W545" s="34">
        <v>1</v>
      </c>
      <c r="X545" s="33">
        <v>1</v>
      </c>
      <c r="Y545" s="33">
        <v>0.94</v>
      </c>
      <c r="Z545" s="33">
        <v>0.94</v>
      </c>
      <c r="AA545" s="33">
        <f t="shared" si="137"/>
        <v>0.88</v>
      </c>
      <c r="AB545" s="33">
        <f t="shared" si="138"/>
        <v>0.85</v>
      </c>
      <c r="AC545" s="33">
        <f t="shared" si="139"/>
        <v>0.75</v>
      </c>
      <c r="AD545" s="33">
        <f t="shared" si="140"/>
        <v>0.85</v>
      </c>
      <c r="AE545" s="33">
        <f t="shared" si="141"/>
        <v>0.75</v>
      </c>
      <c r="AF545" s="33">
        <f t="shared" si="142"/>
        <v>0.85</v>
      </c>
      <c r="AG545" s="33">
        <f t="shared" si="143"/>
        <v>0.7</v>
      </c>
      <c r="AH545" s="394">
        <f t="shared" si="144"/>
        <v>0</v>
      </c>
      <c r="AI545" s="400">
        <f t="shared" si="145"/>
        <v>0</v>
      </c>
      <c r="AJ545" s="257">
        <v>100</v>
      </c>
      <c r="AK545" s="153">
        <f t="shared" si="133"/>
        <v>0</v>
      </c>
      <c r="AM545" s="394">
        <f>IF(I545&gt;0,#REF!,0)</f>
        <v>0</v>
      </c>
      <c r="AN545" s="394">
        <f t="shared" si="134"/>
        <v>0</v>
      </c>
      <c r="AP545" s="394">
        <f t="shared" si="135"/>
        <v>0</v>
      </c>
    </row>
    <row r="546" spans="4:42" ht="21.75" thickBot="1" x14ac:dyDescent="0.6">
      <c r="D546" s="233" t="s">
        <v>573</v>
      </c>
      <c r="E546" s="584" t="s">
        <v>1326</v>
      </c>
      <c r="F546" s="402">
        <v>0</v>
      </c>
      <c r="G546" s="597"/>
      <c r="H546" s="597"/>
      <c r="I546" s="39">
        <v>0</v>
      </c>
      <c r="J546" s="36">
        <v>0</v>
      </c>
      <c r="K546" s="36">
        <v>0</v>
      </c>
      <c r="L546" s="36">
        <v>0</v>
      </c>
      <c r="M546" s="36">
        <v>0</v>
      </c>
      <c r="N546" s="36">
        <v>0</v>
      </c>
      <c r="O546" s="36">
        <v>0</v>
      </c>
      <c r="P546" s="36">
        <v>0</v>
      </c>
      <c r="Q546" s="36">
        <v>0</v>
      </c>
      <c r="R546" s="36">
        <v>0</v>
      </c>
      <c r="S546" s="253">
        <v>0</v>
      </c>
      <c r="T546" s="254">
        <f t="shared" si="132"/>
        <v>0</v>
      </c>
      <c r="U546" s="259">
        <v>0</v>
      </c>
      <c r="V546" s="254">
        <f t="shared" si="136"/>
        <v>0</v>
      </c>
      <c r="W546" s="34">
        <v>1</v>
      </c>
      <c r="X546" s="33">
        <v>1</v>
      </c>
      <c r="Y546" s="33">
        <v>0.94</v>
      </c>
      <c r="Z546" s="33">
        <v>0.94</v>
      </c>
      <c r="AA546" s="33">
        <f t="shared" si="137"/>
        <v>0.88</v>
      </c>
      <c r="AB546" s="33">
        <f t="shared" si="138"/>
        <v>0.85</v>
      </c>
      <c r="AC546" s="33">
        <f t="shared" si="139"/>
        <v>0.75</v>
      </c>
      <c r="AD546" s="33">
        <f t="shared" si="140"/>
        <v>0.85</v>
      </c>
      <c r="AE546" s="33">
        <f t="shared" si="141"/>
        <v>0.75</v>
      </c>
      <c r="AF546" s="33">
        <f t="shared" si="142"/>
        <v>0.85</v>
      </c>
      <c r="AG546" s="33">
        <f t="shared" si="143"/>
        <v>0.7</v>
      </c>
      <c r="AH546" s="394">
        <f t="shared" si="144"/>
        <v>0</v>
      </c>
      <c r="AI546" s="400">
        <f t="shared" si="145"/>
        <v>0</v>
      </c>
      <c r="AJ546" s="257">
        <v>100</v>
      </c>
      <c r="AK546" s="153">
        <f t="shared" si="133"/>
        <v>0</v>
      </c>
      <c r="AM546" s="394">
        <f>IF(I546&gt;0,#REF!,0)</f>
        <v>0</v>
      </c>
      <c r="AN546" s="394">
        <f t="shared" si="134"/>
        <v>0</v>
      </c>
      <c r="AP546" s="394">
        <f t="shared" si="135"/>
        <v>0</v>
      </c>
    </row>
    <row r="547" spans="4:42" ht="21.75" thickBot="1" x14ac:dyDescent="0.6">
      <c r="D547" s="233" t="s">
        <v>573</v>
      </c>
      <c r="E547" s="584" t="s">
        <v>1326</v>
      </c>
      <c r="F547" s="402">
        <v>0</v>
      </c>
      <c r="G547" s="597"/>
      <c r="H547" s="597"/>
      <c r="I547" s="39">
        <v>0</v>
      </c>
      <c r="J547" s="36">
        <v>0</v>
      </c>
      <c r="K547" s="36">
        <v>0</v>
      </c>
      <c r="L547" s="36">
        <v>0</v>
      </c>
      <c r="M547" s="36">
        <v>0</v>
      </c>
      <c r="N547" s="36">
        <v>0</v>
      </c>
      <c r="O547" s="36">
        <v>0</v>
      </c>
      <c r="P547" s="36">
        <v>0</v>
      </c>
      <c r="Q547" s="36">
        <v>0</v>
      </c>
      <c r="R547" s="36">
        <v>0</v>
      </c>
      <c r="S547" s="253">
        <v>0</v>
      </c>
      <c r="T547" s="254">
        <f t="shared" si="132"/>
        <v>0</v>
      </c>
      <c r="U547" s="259">
        <v>0</v>
      </c>
      <c r="V547" s="254">
        <f t="shared" si="136"/>
        <v>0</v>
      </c>
      <c r="W547" s="34">
        <v>1</v>
      </c>
      <c r="X547" s="33">
        <v>1</v>
      </c>
      <c r="Y547" s="33">
        <v>0.94</v>
      </c>
      <c r="Z547" s="33">
        <v>0.94</v>
      </c>
      <c r="AA547" s="33">
        <f t="shared" si="137"/>
        <v>0.88</v>
      </c>
      <c r="AB547" s="33">
        <f t="shared" si="138"/>
        <v>0.85</v>
      </c>
      <c r="AC547" s="33">
        <f t="shared" si="139"/>
        <v>0.75</v>
      </c>
      <c r="AD547" s="33">
        <f t="shared" si="140"/>
        <v>0.85</v>
      </c>
      <c r="AE547" s="33">
        <f t="shared" si="141"/>
        <v>0.75</v>
      </c>
      <c r="AF547" s="33">
        <f t="shared" si="142"/>
        <v>0.85</v>
      </c>
      <c r="AG547" s="33">
        <f t="shared" si="143"/>
        <v>0.7</v>
      </c>
      <c r="AH547" s="394">
        <f t="shared" si="144"/>
        <v>0</v>
      </c>
      <c r="AI547" s="400">
        <f t="shared" si="145"/>
        <v>0</v>
      </c>
      <c r="AJ547" s="257">
        <v>100</v>
      </c>
      <c r="AK547" s="153">
        <f t="shared" si="133"/>
        <v>0</v>
      </c>
      <c r="AM547" s="394">
        <f>IF(I547&gt;0,#REF!,0)</f>
        <v>0</v>
      </c>
      <c r="AN547" s="394">
        <f t="shared" si="134"/>
        <v>0</v>
      </c>
      <c r="AP547" s="394">
        <f t="shared" si="135"/>
        <v>0</v>
      </c>
    </row>
    <row r="548" spans="4:42" ht="21.75" thickBot="1" x14ac:dyDescent="0.6">
      <c r="D548" s="233" t="s">
        <v>573</v>
      </c>
      <c r="E548" s="584" t="s">
        <v>1326</v>
      </c>
      <c r="F548" s="402">
        <v>0</v>
      </c>
      <c r="G548" s="597"/>
      <c r="H548" s="597"/>
      <c r="I548" s="39">
        <v>0</v>
      </c>
      <c r="J548" s="36">
        <v>0</v>
      </c>
      <c r="K548" s="36">
        <v>0</v>
      </c>
      <c r="L548" s="36">
        <v>0</v>
      </c>
      <c r="M548" s="36">
        <v>0</v>
      </c>
      <c r="N548" s="36">
        <v>0</v>
      </c>
      <c r="O548" s="36">
        <v>0</v>
      </c>
      <c r="P548" s="36">
        <v>0</v>
      </c>
      <c r="Q548" s="36">
        <v>0</v>
      </c>
      <c r="R548" s="36">
        <v>0</v>
      </c>
      <c r="S548" s="253">
        <v>0</v>
      </c>
      <c r="T548" s="254">
        <f t="shared" si="132"/>
        <v>0</v>
      </c>
      <c r="U548" s="259">
        <v>0</v>
      </c>
      <c r="V548" s="254">
        <f t="shared" si="136"/>
        <v>0</v>
      </c>
      <c r="W548" s="34">
        <v>1</v>
      </c>
      <c r="X548" s="33">
        <v>1</v>
      </c>
      <c r="Y548" s="33">
        <v>0.94</v>
      </c>
      <c r="Z548" s="33">
        <v>0.94</v>
      </c>
      <c r="AA548" s="33">
        <f t="shared" si="137"/>
        <v>0.88</v>
      </c>
      <c r="AB548" s="33">
        <f t="shared" si="138"/>
        <v>0.85</v>
      </c>
      <c r="AC548" s="33">
        <f t="shared" si="139"/>
        <v>0.75</v>
      </c>
      <c r="AD548" s="33">
        <f t="shared" si="140"/>
        <v>0.85</v>
      </c>
      <c r="AE548" s="33">
        <f t="shared" si="141"/>
        <v>0.75</v>
      </c>
      <c r="AF548" s="33">
        <f t="shared" si="142"/>
        <v>0.85</v>
      </c>
      <c r="AG548" s="33">
        <f t="shared" si="143"/>
        <v>0.7</v>
      </c>
      <c r="AH548" s="394">
        <f t="shared" si="144"/>
        <v>0</v>
      </c>
      <c r="AI548" s="400">
        <f t="shared" si="145"/>
        <v>0</v>
      </c>
      <c r="AJ548" s="257">
        <v>100</v>
      </c>
      <c r="AK548" s="153">
        <f t="shared" si="133"/>
        <v>0</v>
      </c>
      <c r="AM548" s="394">
        <f>IF(I548&gt;0,#REF!,0)</f>
        <v>0</v>
      </c>
      <c r="AN548" s="394">
        <f t="shared" si="134"/>
        <v>0</v>
      </c>
      <c r="AP548" s="394">
        <f t="shared" si="135"/>
        <v>0</v>
      </c>
    </row>
    <row r="549" spans="4:42" ht="21.75" thickBot="1" x14ac:dyDescent="0.6">
      <c r="D549" s="233" t="s">
        <v>573</v>
      </c>
      <c r="E549" s="584" t="s">
        <v>1326</v>
      </c>
      <c r="F549" s="402">
        <v>80100962912.304855</v>
      </c>
      <c r="G549" s="597"/>
      <c r="H549" s="597"/>
      <c r="I549" s="39">
        <v>0</v>
      </c>
      <c r="J549" s="36">
        <v>0</v>
      </c>
      <c r="K549" s="36">
        <v>0</v>
      </c>
      <c r="L549" s="36">
        <v>0</v>
      </c>
      <c r="M549" s="36">
        <v>0</v>
      </c>
      <c r="N549" s="36">
        <v>0</v>
      </c>
      <c r="O549" s="36">
        <v>0</v>
      </c>
      <c r="P549" s="36">
        <v>0</v>
      </c>
      <c r="Q549" s="36">
        <v>0</v>
      </c>
      <c r="R549" s="36">
        <v>0</v>
      </c>
      <c r="S549" s="253">
        <v>0</v>
      </c>
      <c r="T549" s="254">
        <f t="shared" si="132"/>
        <v>0</v>
      </c>
      <c r="U549" s="259">
        <v>0</v>
      </c>
      <c r="V549" s="254">
        <f t="shared" si="136"/>
        <v>80100962912.304855</v>
      </c>
      <c r="W549" s="34">
        <v>1</v>
      </c>
      <c r="X549" s="33">
        <v>1</v>
      </c>
      <c r="Y549" s="33">
        <v>0.94</v>
      </c>
      <c r="Z549" s="33">
        <v>0.94</v>
      </c>
      <c r="AA549" s="33">
        <f t="shared" si="137"/>
        <v>0.88</v>
      </c>
      <c r="AB549" s="33">
        <f t="shared" si="138"/>
        <v>0.85</v>
      </c>
      <c r="AC549" s="33">
        <f t="shared" si="139"/>
        <v>0.75</v>
      </c>
      <c r="AD549" s="33">
        <f t="shared" si="140"/>
        <v>0.85</v>
      </c>
      <c r="AE549" s="33">
        <f t="shared" si="141"/>
        <v>0.75</v>
      </c>
      <c r="AF549" s="33">
        <f t="shared" si="142"/>
        <v>0.85</v>
      </c>
      <c r="AG549" s="33">
        <f t="shared" si="143"/>
        <v>0.7</v>
      </c>
      <c r="AH549" s="394">
        <f t="shared" si="144"/>
        <v>0</v>
      </c>
      <c r="AI549" s="400">
        <f t="shared" si="145"/>
        <v>80100962912.304855</v>
      </c>
      <c r="AJ549" s="257">
        <v>100</v>
      </c>
      <c r="AK549" s="153">
        <f t="shared" si="133"/>
        <v>80100962912.304855</v>
      </c>
      <c r="AM549" s="394">
        <f>IF(I549&gt;0,#REF!,0)</f>
        <v>0</v>
      </c>
      <c r="AN549" s="394">
        <f t="shared" si="134"/>
        <v>0</v>
      </c>
      <c r="AP549" s="394">
        <f t="shared" si="135"/>
        <v>0</v>
      </c>
    </row>
    <row r="550" spans="4:42" ht="21.75" thickBot="1" x14ac:dyDescent="0.6">
      <c r="D550" s="233" t="s">
        <v>573</v>
      </c>
      <c r="E550" s="584" t="s">
        <v>2411</v>
      </c>
      <c r="F550" s="402">
        <v>4384514892.4337778</v>
      </c>
      <c r="G550" s="597"/>
      <c r="H550" s="597"/>
      <c r="I550" s="39">
        <v>0</v>
      </c>
      <c r="J550" s="36">
        <v>0</v>
      </c>
      <c r="K550" s="36">
        <v>0</v>
      </c>
      <c r="L550" s="36">
        <v>0</v>
      </c>
      <c r="M550" s="36">
        <v>0</v>
      </c>
      <c r="N550" s="36">
        <v>0</v>
      </c>
      <c r="O550" s="36">
        <v>0</v>
      </c>
      <c r="P550" s="36">
        <v>0</v>
      </c>
      <c r="Q550" s="36">
        <v>0</v>
      </c>
      <c r="R550" s="36">
        <v>0</v>
      </c>
      <c r="S550" s="253">
        <v>4384514892.4337778</v>
      </c>
      <c r="T550" s="254">
        <f t="shared" si="132"/>
        <v>4384514892.4337778</v>
      </c>
      <c r="U550" s="259">
        <v>196500000000</v>
      </c>
      <c r="V550" s="254">
        <f t="shared" si="136"/>
        <v>4384514892.4337778</v>
      </c>
      <c r="W550" s="34">
        <v>1</v>
      </c>
      <c r="X550" s="33">
        <v>1</v>
      </c>
      <c r="Y550" s="33">
        <v>0.94</v>
      </c>
      <c r="Z550" s="33">
        <v>0.94</v>
      </c>
      <c r="AA550" s="33">
        <f t="shared" si="137"/>
        <v>0.88</v>
      </c>
      <c r="AB550" s="33">
        <f t="shared" si="138"/>
        <v>0.85</v>
      </c>
      <c r="AC550" s="33">
        <f t="shared" si="139"/>
        <v>0.75</v>
      </c>
      <c r="AD550" s="33">
        <f t="shared" si="140"/>
        <v>0.85</v>
      </c>
      <c r="AE550" s="33">
        <f t="shared" si="141"/>
        <v>0.75</v>
      </c>
      <c r="AF550" s="33">
        <f t="shared" si="142"/>
        <v>0.85</v>
      </c>
      <c r="AG550" s="33">
        <f t="shared" si="143"/>
        <v>0.7</v>
      </c>
      <c r="AH550" s="394">
        <f t="shared" si="144"/>
        <v>3069160424.7036443</v>
      </c>
      <c r="AI550" s="400">
        <f t="shared" si="145"/>
        <v>1315354467.7301335</v>
      </c>
      <c r="AJ550" s="257">
        <v>100</v>
      </c>
      <c r="AK550" s="153">
        <f t="shared" si="133"/>
        <v>1315354467.7301335</v>
      </c>
      <c r="AM550" s="394">
        <f>IF(I550&gt;0,#REF!,0)</f>
        <v>0</v>
      </c>
      <c r="AN550" s="394">
        <f t="shared" si="134"/>
        <v>0</v>
      </c>
      <c r="AP550" s="394">
        <f t="shared" si="135"/>
        <v>0</v>
      </c>
    </row>
    <row r="551" spans="4:42" ht="21.75" thickBot="1" x14ac:dyDescent="0.6">
      <c r="D551" s="233" t="s">
        <v>573</v>
      </c>
      <c r="E551" s="584" t="s">
        <v>2411</v>
      </c>
      <c r="F551" s="402">
        <v>2447282110.3117504</v>
      </c>
      <c r="G551" s="597"/>
      <c r="H551" s="597"/>
      <c r="I551" s="39">
        <v>0</v>
      </c>
      <c r="J551" s="36">
        <v>0</v>
      </c>
      <c r="K551" s="36">
        <v>0</v>
      </c>
      <c r="L551" s="36">
        <v>0</v>
      </c>
      <c r="M551" s="36">
        <v>0</v>
      </c>
      <c r="N551" s="36">
        <v>0</v>
      </c>
      <c r="O551" s="36">
        <v>0</v>
      </c>
      <c r="P551" s="36">
        <v>0</v>
      </c>
      <c r="Q551" s="36">
        <v>0</v>
      </c>
      <c r="R551" s="36">
        <v>0</v>
      </c>
      <c r="S551" s="253">
        <v>2447282110.3117504</v>
      </c>
      <c r="T551" s="254">
        <f t="shared" si="132"/>
        <v>2447282110.3117504</v>
      </c>
      <c r="U551" s="259">
        <v>16600000000</v>
      </c>
      <c r="V551" s="254">
        <f t="shared" si="136"/>
        <v>2447282110.3117504</v>
      </c>
      <c r="W551" s="34">
        <v>1</v>
      </c>
      <c r="X551" s="33">
        <v>1</v>
      </c>
      <c r="Y551" s="33">
        <v>0.94</v>
      </c>
      <c r="Z551" s="33">
        <v>0.94</v>
      </c>
      <c r="AA551" s="33">
        <f t="shared" si="137"/>
        <v>0.88</v>
      </c>
      <c r="AB551" s="33">
        <f t="shared" si="138"/>
        <v>0.85</v>
      </c>
      <c r="AC551" s="33">
        <f t="shared" si="139"/>
        <v>0.75</v>
      </c>
      <c r="AD551" s="33">
        <f t="shared" si="140"/>
        <v>0.85</v>
      </c>
      <c r="AE551" s="33">
        <f t="shared" si="141"/>
        <v>0.75</v>
      </c>
      <c r="AF551" s="33">
        <f t="shared" si="142"/>
        <v>0.85</v>
      </c>
      <c r="AG551" s="33">
        <f t="shared" si="143"/>
        <v>0.7</v>
      </c>
      <c r="AH551" s="394">
        <f t="shared" si="144"/>
        <v>1713097477.2182252</v>
      </c>
      <c r="AI551" s="400">
        <f t="shared" si="145"/>
        <v>734184633.09352517</v>
      </c>
      <c r="AJ551" s="257">
        <v>100</v>
      </c>
      <c r="AK551" s="153">
        <f t="shared" si="133"/>
        <v>734184633.09352529</v>
      </c>
      <c r="AM551" s="394">
        <f>IF(I551&gt;0,#REF!,0)</f>
        <v>0</v>
      </c>
      <c r="AN551" s="394">
        <f t="shared" si="134"/>
        <v>0</v>
      </c>
      <c r="AP551" s="394">
        <f t="shared" si="135"/>
        <v>0</v>
      </c>
    </row>
    <row r="552" spans="4:42" ht="21.75" thickBot="1" x14ac:dyDescent="0.6">
      <c r="D552" s="233" t="s">
        <v>573</v>
      </c>
      <c r="E552" s="584" t="s">
        <v>1327</v>
      </c>
      <c r="F552" s="402">
        <v>773354700</v>
      </c>
      <c r="G552" s="597"/>
      <c r="H552" s="597"/>
      <c r="I552" s="39">
        <v>0</v>
      </c>
      <c r="J552" s="36">
        <v>0</v>
      </c>
      <c r="K552" s="36">
        <v>0</v>
      </c>
      <c r="L552" s="36">
        <v>0</v>
      </c>
      <c r="M552" s="36">
        <v>0</v>
      </c>
      <c r="N552" s="36">
        <v>0</v>
      </c>
      <c r="O552" s="36">
        <v>0</v>
      </c>
      <c r="P552" s="36">
        <v>0</v>
      </c>
      <c r="Q552" s="36">
        <v>0</v>
      </c>
      <c r="R552" s="36">
        <v>0</v>
      </c>
      <c r="S552" s="253">
        <v>0</v>
      </c>
      <c r="T552" s="254">
        <f t="shared" si="132"/>
        <v>0</v>
      </c>
      <c r="U552" s="259">
        <v>1000000000.0000001</v>
      </c>
      <c r="V552" s="254">
        <f t="shared" si="136"/>
        <v>773354700</v>
      </c>
      <c r="W552" s="34">
        <v>1</v>
      </c>
      <c r="X552" s="33">
        <v>1</v>
      </c>
      <c r="Y552" s="33">
        <v>0.94</v>
      </c>
      <c r="Z552" s="33">
        <v>0.94</v>
      </c>
      <c r="AA552" s="33">
        <f t="shared" si="137"/>
        <v>0.88</v>
      </c>
      <c r="AB552" s="33">
        <f t="shared" si="138"/>
        <v>0.85</v>
      </c>
      <c r="AC552" s="33">
        <f t="shared" si="139"/>
        <v>0.75</v>
      </c>
      <c r="AD552" s="33">
        <f t="shared" si="140"/>
        <v>0.85</v>
      </c>
      <c r="AE552" s="33">
        <f t="shared" si="141"/>
        <v>0.75</v>
      </c>
      <c r="AF552" s="33">
        <f t="shared" si="142"/>
        <v>0.85</v>
      </c>
      <c r="AG552" s="33">
        <f t="shared" si="143"/>
        <v>0.7</v>
      </c>
      <c r="AH552" s="394">
        <f t="shared" si="144"/>
        <v>0</v>
      </c>
      <c r="AI552" s="400">
        <f t="shared" si="145"/>
        <v>773354700</v>
      </c>
      <c r="AJ552" s="257">
        <v>100</v>
      </c>
      <c r="AK552" s="153">
        <f t="shared" si="133"/>
        <v>773354700</v>
      </c>
      <c r="AM552" s="394">
        <f>IF(I552&gt;0,#REF!,0)</f>
        <v>0</v>
      </c>
      <c r="AN552" s="394">
        <f t="shared" si="134"/>
        <v>0</v>
      </c>
      <c r="AP552" s="394">
        <f t="shared" si="135"/>
        <v>0</v>
      </c>
    </row>
    <row r="553" spans="4:42" ht="21.75" thickBot="1" x14ac:dyDescent="0.6">
      <c r="D553" s="233" t="s">
        <v>573</v>
      </c>
      <c r="E553" s="578" t="s">
        <v>2412</v>
      </c>
      <c r="F553" s="402">
        <v>0</v>
      </c>
      <c r="G553" s="597"/>
      <c r="H553" s="597"/>
      <c r="I553" s="39">
        <v>0</v>
      </c>
      <c r="J553" s="36">
        <v>0</v>
      </c>
      <c r="K553" s="36">
        <v>0</v>
      </c>
      <c r="L553" s="36">
        <v>0</v>
      </c>
      <c r="M553" s="36">
        <v>0</v>
      </c>
      <c r="N553" s="36">
        <v>0</v>
      </c>
      <c r="O553" s="36">
        <v>0</v>
      </c>
      <c r="P553" s="36">
        <v>0</v>
      </c>
      <c r="Q553" s="36">
        <v>0</v>
      </c>
      <c r="R553" s="36">
        <v>0</v>
      </c>
      <c r="S553" s="253">
        <v>0</v>
      </c>
      <c r="T553" s="254">
        <f t="shared" si="132"/>
        <v>0</v>
      </c>
      <c r="U553" s="259">
        <v>4635148774</v>
      </c>
      <c r="V553" s="254">
        <f t="shared" si="136"/>
        <v>0</v>
      </c>
      <c r="W553" s="34">
        <v>1</v>
      </c>
      <c r="X553" s="33">
        <v>1</v>
      </c>
      <c r="Y553" s="33">
        <v>0.94</v>
      </c>
      <c r="Z553" s="33">
        <v>0.94</v>
      </c>
      <c r="AA553" s="33">
        <f t="shared" si="137"/>
        <v>0.88</v>
      </c>
      <c r="AB553" s="33">
        <f t="shared" si="138"/>
        <v>0.85</v>
      </c>
      <c r="AC553" s="33">
        <f t="shared" si="139"/>
        <v>0.75</v>
      </c>
      <c r="AD553" s="33">
        <f t="shared" si="140"/>
        <v>0.85</v>
      </c>
      <c r="AE553" s="33">
        <f t="shared" si="141"/>
        <v>0.75</v>
      </c>
      <c r="AF553" s="33">
        <f t="shared" si="142"/>
        <v>0.85</v>
      </c>
      <c r="AG553" s="33">
        <f t="shared" si="143"/>
        <v>0.7</v>
      </c>
      <c r="AH553" s="394">
        <f t="shared" si="144"/>
        <v>0</v>
      </c>
      <c r="AI553" s="400">
        <f t="shared" si="145"/>
        <v>0</v>
      </c>
      <c r="AJ553" s="257">
        <v>100</v>
      </c>
      <c r="AK553" s="153">
        <f t="shared" si="133"/>
        <v>0</v>
      </c>
      <c r="AM553" s="394">
        <f>IF(I553&gt;0,#REF!,0)</f>
        <v>0</v>
      </c>
      <c r="AN553" s="394">
        <f t="shared" si="134"/>
        <v>0</v>
      </c>
      <c r="AP553" s="394">
        <f t="shared" si="135"/>
        <v>0</v>
      </c>
    </row>
    <row r="554" spans="4:42" ht="21.75" thickBot="1" x14ac:dyDescent="0.6">
      <c r="D554" s="233" t="s">
        <v>573</v>
      </c>
      <c r="E554" s="578" t="s">
        <v>2413</v>
      </c>
      <c r="F554" s="402">
        <v>0</v>
      </c>
      <c r="G554" s="597"/>
      <c r="H554" s="597"/>
      <c r="I554" s="39">
        <v>0</v>
      </c>
      <c r="J554" s="36">
        <v>0</v>
      </c>
      <c r="K554" s="36">
        <v>0</v>
      </c>
      <c r="L554" s="36">
        <v>0</v>
      </c>
      <c r="M554" s="36">
        <v>0</v>
      </c>
      <c r="N554" s="36">
        <v>0</v>
      </c>
      <c r="O554" s="36">
        <v>0</v>
      </c>
      <c r="P554" s="36">
        <v>0</v>
      </c>
      <c r="Q554" s="36">
        <v>0</v>
      </c>
      <c r="R554" s="36">
        <v>0</v>
      </c>
      <c r="S554" s="253">
        <v>0</v>
      </c>
      <c r="T554" s="254">
        <f t="shared" si="132"/>
        <v>0</v>
      </c>
      <c r="U554" s="259">
        <v>0</v>
      </c>
      <c r="V554" s="254">
        <f t="shared" si="136"/>
        <v>0</v>
      </c>
      <c r="W554" s="34">
        <v>1</v>
      </c>
      <c r="X554" s="33">
        <v>1</v>
      </c>
      <c r="Y554" s="33">
        <v>0.94</v>
      </c>
      <c r="Z554" s="33">
        <v>0.94</v>
      </c>
      <c r="AA554" s="33">
        <f t="shared" si="137"/>
        <v>0.88</v>
      </c>
      <c r="AB554" s="33">
        <f t="shared" si="138"/>
        <v>0.85</v>
      </c>
      <c r="AC554" s="33">
        <f t="shared" si="139"/>
        <v>0.75</v>
      </c>
      <c r="AD554" s="33">
        <f t="shared" si="140"/>
        <v>0.85</v>
      </c>
      <c r="AE554" s="33">
        <f t="shared" si="141"/>
        <v>0.75</v>
      </c>
      <c r="AF554" s="33">
        <f t="shared" si="142"/>
        <v>0.85</v>
      </c>
      <c r="AG554" s="33">
        <f t="shared" si="143"/>
        <v>0.7</v>
      </c>
      <c r="AH554" s="394">
        <f t="shared" si="144"/>
        <v>0</v>
      </c>
      <c r="AI554" s="400">
        <f t="shared" si="145"/>
        <v>0</v>
      </c>
      <c r="AJ554" s="257">
        <v>100</v>
      </c>
      <c r="AK554" s="153">
        <f t="shared" si="133"/>
        <v>0</v>
      </c>
      <c r="AM554" s="394">
        <f>IF(I554&gt;0,#REF!,0)</f>
        <v>0</v>
      </c>
      <c r="AN554" s="394">
        <f t="shared" si="134"/>
        <v>0</v>
      </c>
      <c r="AP554" s="394">
        <f t="shared" si="135"/>
        <v>0</v>
      </c>
    </row>
    <row r="555" spans="4:42" ht="21.75" thickBot="1" x14ac:dyDescent="0.6">
      <c r="D555" s="233" t="s">
        <v>573</v>
      </c>
      <c r="E555" s="578" t="s">
        <v>2414</v>
      </c>
      <c r="F555" s="402">
        <v>33256209960</v>
      </c>
      <c r="G555" s="597"/>
      <c r="H555" s="597"/>
      <c r="I555" s="39">
        <v>0</v>
      </c>
      <c r="J555" s="36">
        <v>0</v>
      </c>
      <c r="K555" s="36">
        <v>0</v>
      </c>
      <c r="L555" s="36">
        <v>0</v>
      </c>
      <c r="M555" s="36">
        <v>0</v>
      </c>
      <c r="N555" s="36">
        <v>0</v>
      </c>
      <c r="O555" s="36">
        <v>0</v>
      </c>
      <c r="P555" s="36">
        <v>0</v>
      </c>
      <c r="Q555" s="36">
        <v>0</v>
      </c>
      <c r="R555" s="36">
        <v>0</v>
      </c>
      <c r="S555" s="253">
        <v>0</v>
      </c>
      <c r="T555" s="254">
        <f t="shared" si="132"/>
        <v>0</v>
      </c>
      <c r="U555" s="259">
        <v>0</v>
      </c>
      <c r="V555" s="254">
        <f t="shared" si="136"/>
        <v>33256209960</v>
      </c>
      <c r="W555" s="34">
        <v>1</v>
      </c>
      <c r="X555" s="33">
        <v>1</v>
      </c>
      <c r="Y555" s="33">
        <v>0.94</v>
      </c>
      <c r="Z555" s="33">
        <v>0.94</v>
      </c>
      <c r="AA555" s="33">
        <f t="shared" si="137"/>
        <v>0.88</v>
      </c>
      <c r="AB555" s="33">
        <f t="shared" si="138"/>
        <v>0.85</v>
      </c>
      <c r="AC555" s="33">
        <f t="shared" si="139"/>
        <v>0.75</v>
      </c>
      <c r="AD555" s="33">
        <f t="shared" si="140"/>
        <v>0.85</v>
      </c>
      <c r="AE555" s="33">
        <f t="shared" si="141"/>
        <v>0.75</v>
      </c>
      <c r="AF555" s="33">
        <f t="shared" si="142"/>
        <v>0.85</v>
      </c>
      <c r="AG555" s="33">
        <f t="shared" si="143"/>
        <v>0.7</v>
      </c>
      <c r="AH555" s="394">
        <f t="shared" si="144"/>
        <v>0</v>
      </c>
      <c r="AI555" s="400">
        <f t="shared" si="145"/>
        <v>33256209960</v>
      </c>
      <c r="AJ555" s="257">
        <v>100</v>
      </c>
      <c r="AK555" s="153">
        <f t="shared" si="133"/>
        <v>33256209960</v>
      </c>
      <c r="AM555" s="394">
        <f>IF(I555&gt;0,#REF!,0)</f>
        <v>0</v>
      </c>
      <c r="AN555" s="394">
        <f t="shared" si="134"/>
        <v>0</v>
      </c>
      <c r="AP555" s="394">
        <f t="shared" si="135"/>
        <v>0</v>
      </c>
    </row>
    <row r="556" spans="4:42" ht="21.75" thickBot="1" x14ac:dyDescent="0.6">
      <c r="D556" s="233" t="s">
        <v>573</v>
      </c>
      <c r="E556" s="578" t="s">
        <v>2415</v>
      </c>
      <c r="F556" s="402">
        <v>0</v>
      </c>
      <c r="G556" s="597"/>
      <c r="H556" s="597"/>
      <c r="I556" s="39">
        <v>0</v>
      </c>
      <c r="J556" s="36">
        <v>0</v>
      </c>
      <c r="K556" s="36">
        <v>0</v>
      </c>
      <c r="L556" s="36">
        <v>0</v>
      </c>
      <c r="M556" s="36">
        <v>0</v>
      </c>
      <c r="N556" s="36">
        <v>0</v>
      </c>
      <c r="O556" s="36">
        <v>0</v>
      </c>
      <c r="P556" s="36">
        <v>0</v>
      </c>
      <c r="Q556" s="36">
        <v>0</v>
      </c>
      <c r="R556" s="36">
        <v>0</v>
      </c>
      <c r="S556" s="253">
        <v>0</v>
      </c>
      <c r="T556" s="254">
        <f t="shared" si="132"/>
        <v>0</v>
      </c>
      <c r="U556" s="259">
        <v>0</v>
      </c>
      <c r="V556" s="254">
        <f t="shared" si="136"/>
        <v>0</v>
      </c>
      <c r="W556" s="34">
        <v>1</v>
      </c>
      <c r="X556" s="33">
        <v>1</v>
      </c>
      <c r="Y556" s="33">
        <v>0.94</v>
      </c>
      <c r="Z556" s="33">
        <v>0.94</v>
      </c>
      <c r="AA556" s="33">
        <f t="shared" si="137"/>
        <v>0.88</v>
      </c>
      <c r="AB556" s="33">
        <f t="shared" si="138"/>
        <v>0.85</v>
      </c>
      <c r="AC556" s="33">
        <f t="shared" si="139"/>
        <v>0.75</v>
      </c>
      <c r="AD556" s="33">
        <f t="shared" si="140"/>
        <v>0.85</v>
      </c>
      <c r="AE556" s="33">
        <f t="shared" si="141"/>
        <v>0.75</v>
      </c>
      <c r="AF556" s="33">
        <f t="shared" si="142"/>
        <v>0.85</v>
      </c>
      <c r="AG556" s="33">
        <f t="shared" si="143"/>
        <v>0.7</v>
      </c>
      <c r="AH556" s="394">
        <f t="shared" si="144"/>
        <v>0</v>
      </c>
      <c r="AI556" s="400">
        <f t="shared" si="145"/>
        <v>0</v>
      </c>
      <c r="AJ556" s="257">
        <v>100</v>
      </c>
      <c r="AK556" s="153">
        <f t="shared" si="133"/>
        <v>0</v>
      </c>
      <c r="AM556" s="394">
        <f>IF(I556&gt;0,#REF!,0)</f>
        <v>0</v>
      </c>
      <c r="AN556" s="394">
        <f t="shared" si="134"/>
        <v>0</v>
      </c>
      <c r="AP556" s="394">
        <f t="shared" si="135"/>
        <v>0</v>
      </c>
    </row>
    <row r="557" spans="4:42" ht="21.75" thickBot="1" x14ac:dyDescent="0.6">
      <c r="D557" s="233" t="s">
        <v>573</v>
      </c>
      <c r="E557" s="578" t="s">
        <v>1328</v>
      </c>
      <c r="F557" s="402">
        <v>0</v>
      </c>
      <c r="G557" s="597"/>
      <c r="H557" s="597"/>
      <c r="I557" s="39">
        <v>0</v>
      </c>
      <c r="J557" s="36">
        <v>0</v>
      </c>
      <c r="K557" s="36">
        <v>0</v>
      </c>
      <c r="L557" s="36">
        <v>0</v>
      </c>
      <c r="M557" s="36">
        <v>0</v>
      </c>
      <c r="N557" s="36">
        <v>0</v>
      </c>
      <c r="O557" s="36">
        <v>0</v>
      </c>
      <c r="P557" s="36">
        <v>0</v>
      </c>
      <c r="Q557" s="36">
        <v>0</v>
      </c>
      <c r="R557" s="36">
        <v>0</v>
      </c>
      <c r="S557" s="253">
        <v>0</v>
      </c>
      <c r="T557" s="254">
        <f t="shared" si="132"/>
        <v>0</v>
      </c>
      <c r="U557" s="259">
        <v>0</v>
      </c>
      <c r="V557" s="254">
        <f t="shared" si="136"/>
        <v>0</v>
      </c>
      <c r="W557" s="34">
        <v>1</v>
      </c>
      <c r="X557" s="33">
        <v>1</v>
      </c>
      <c r="Y557" s="33">
        <v>0.94</v>
      </c>
      <c r="Z557" s="33">
        <v>0.94</v>
      </c>
      <c r="AA557" s="33">
        <f t="shared" si="137"/>
        <v>0.88</v>
      </c>
      <c r="AB557" s="33">
        <f t="shared" si="138"/>
        <v>0.85</v>
      </c>
      <c r="AC557" s="33">
        <f t="shared" si="139"/>
        <v>0.75</v>
      </c>
      <c r="AD557" s="33">
        <f t="shared" si="140"/>
        <v>0.85</v>
      </c>
      <c r="AE557" s="33">
        <f t="shared" si="141"/>
        <v>0.75</v>
      </c>
      <c r="AF557" s="33">
        <f t="shared" si="142"/>
        <v>0.85</v>
      </c>
      <c r="AG557" s="33">
        <f t="shared" si="143"/>
        <v>0.7</v>
      </c>
      <c r="AH557" s="394">
        <f t="shared" si="144"/>
        <v>0</v>
      </c>
      <c r="AI557" s="400">
        <f t="shared" si="145"/>
        <v>0</v>
      </c>
      <c r="AJ557" s="257">
        <v>100</v>
      </c>
      <c r="AK557" s="153">
        <f t="shared" si="133"/>
        <v>0</v>
      </c>
      <c r="AM557" s="394">
        <f>IF(I557&gt;0,#REF!,0)</f>
        <v>0</v>
      </c>
      <c r="AN557" s="394">
        <f t="shared" si="134"/>
        <v>0</v>
      </c>
      <c r="AP557" s="394">
        <f t="shared" si="135"/>
        <v>0</v>
      </c>
    </row>
    <row r="558" spans="4:42" ht="21.75" thickBot="1" x14ac:dyDescent="0.6">
      <c r="D558" s="233" t="s">
        <v>573</v>
      </c>
      <c r="E558" s="578" t="s">
        <v>2416</v>
      </c>
      <c r="F558" s="402">
        <v>2792866634.536211</v>
      </c>
      <c r="G558" s="597"/>
      <c r="H558" s="597"/>
      <c r="I558" s="39">
        <v>0</v>
      </c>
      <c r="J558" s="36">
        <v>0</v>
      </c>
      <c r="K558" s="36">
        <v>0</v>
      </c>
      <c r="L558" s="36">
        <v>0</v>
      </c>
      <c r="M558" s="36">
        <v>0</v>
      </c>
      <c r="N558" s="36">
        <v>0</v>
      </c>
      <c r="O558" s="36">
        <v>0</v>
      </c>
      <c r="P558" s="36">
        <v>0</v>
      </c>
      <c r="Q558" s="36">
        <v>0</v>
      </c>
      <c r="R558" s="36">
        <v>0</v>
      </c>
      <c r="S558" s="253">
        <v>2792866634.536211</v>
      </c>
      <c r="T558" s="254">
        <f t="shared" si="132"/>
        <v>2792866634.536211</v>
      </c>
      <c r="U558" s="259">
        <v>0</v>
      </c>
      <c r="V558" s="254">
        <f t="shared" si="136"/>
        <v>2792866634.536211</v>
      </c>
      <c r="W558" s="34">
        <v>1</v>
      </c>
      <c r="X558" s="33">
        <v>1</v>
      </c>
      <c r="Y558" s="33">
        <v>0.94</v>
      </c>
      <c r="Z558" s="33">
        <v>0.94</v>
      </c>
      <c r="AA558" s="33">
        <f t="shared" si="137"/>
        <v>0.88</v>
      </c>
      <c r="AB558" s="33">
        <f t="shared" si="138"/>
        <v>0.85</v>
      </c>
      <c r="AC558" s="33">
        <f t="shared" si="139"/>
        <v>0.75</v>
      </c>
      <c r="AD558" s="33">
        <f t="shared" si="140"/>
        <v>0.85</v>
      </c>
      <c r="AE558" s="33">
        <f t="shared" si="141"/>
        <v>0.75</v>
      </c>
      <c r="AF558" s="33">
        <f t="shared" si="142"/>
        <v>0.85</v>
      </c>
      <c r="AG558" s="33">
        <f t="shared" si="143"/>
        <v>0.7</v>
      </c>
      <c r="AH558" s="394">
        <f t="shared" si="144"/>
        <v>1955006644.1753476</v>
      </c>
      <c r="AI558" s="400">
        <f t="shared" si="145"/>
        <v>837859990.36086345</v>
      </c>
      <c r="AJ558" s="257">
        <v>100</v>
      </c>
      <c r="AK558" s="153">
        <f t="shared" si="133"/>
        <v>837859990.36086345</v>
      </c>
      <c r="AM558" s="394">
        <f>IF(I558&gt;0,#REF!,0)</f>
        <v>0</v>
      </c>
      <c r="AN558" s="394">
        <f t="shared" si="134"/>
        <v>0</v>
      </c>
      <c r="AP558" s="394">
        <f t="shared" si="135"/>
        <v>0</v>
      </c>
    </row>
    <row r="559" spans="4:42" ht="21.75" thickBot="1" x14ac:dyDescent="0.6">
      <c r="D559" s="233" t="s">
        <v>573</v>
      </c>
      <c r="E559" s="578" t="s">
        <v>2416</v>
      </c>
      <c r="F559" s="402">
        <v>4052477616</v>
      </c>
      <c r="G559" s="597"/>
      <c r="H559" s="597"/>
      <c r="I559" s="39">
        <v>0</v>
      </c>
      <c r="J559" s="36">
        <v>0</v>
      </c>
      <c r="K559" s="36">
        <v>0</v>
      </c>
      <c r="L559" s="36">
        <v>0</v>
      </c>
      <c r="M559" s="36">
        <v>0</v>
      </c>
      <c r="N559" s="36">
        <v>0</v>
      </c>
      <c r="O559" s="36">
        <v>0</v>
      </c>
      <c r="P559" s="36">
        <v>0</v>
      </c>
      <c r="Q559" s="36">
        <v>0</v>
      </c>
      <c r="R559" s="36">
        <v>0</v>
      </c>
      <c r="S559" s="253">
        <v>4052477616</v>
      </c>
      <c r="T559" s="254">
        <f t="shared" si="132"/>
        <v>4052477616</v>
      </c>
      <c r="U559" s="259">
        <v>16000000000</v>
      </c>
      <c r="V559" s="254">
        <f t="shared" si="136"/>
        <v>4052477616</v>
      </c>
      <c r="W559" s="34">
        <v>1</v>
      </c>
      <c r="X559" s="33">
        <v>1</v>
      </c>
      <c r="Y559" s="33">
        <v>0.94</v>
      </c>
      <c r="Z559" s="33">
        <v>0.94</v>
      </c>
      <c r="AA559" s="33">
        <f t="shared" si="137"/>
        <v>0.88</v>
      </c>
      <c r="AB559" s="33">
        <f t="shared" si="138"/>
        <v>0.85</v>
      </c>
      <c r="AC559" s="33">
        <f t="shared" si="139"/>
        <v>0.75</v>
      </c>
      <c r="AD559" s="33">
        <f t="shared" si="140"/>
        <v>0.85</v>
      </c>
      <c r="AE559" s="33">
        <f t="shared" si="141"/>
        <v>0.75</v>
      </c>
      <c r="AF559" s="33">
        <f t="shared" si="142"/>
        <v>0.85</v>
      </c>
      <c r="AG559" s="33">
        <f t="shared" si="143"/>
        <v>0.7</v>
      </c>
      <c r="AH559" s="394">
        <f t="shared" si="144"/>
        <v>2836734331.1999998</v>
      </c>
      <c r="AI559" s="400">
        <f t="shared" si="145"/>
        <v>1215743284.8000002</v>
      </c>
      <c r="AJ559" s="257">
        <v>100</v>
      </c>
      <c r="AK559" s="153">
        <f t="shared" si="133"/>
        <v>1215743284.8000002</v>
      </c>
      <c r="AM559" s="394">
        <f>IF(I559&gt;0,#REF!,0)</f>
        <v>0</v>
      </c>
      <c r="AN559" s="394">
        <f t="shared" si="134"/>
        <v>0</v>
      </c>
      <c r="AP559" s="394">
        <f t="shared" si="135"/>
        <v>0</v>
      </c>
    </row>
    <row r="560" spans="4:42" ht="21.75" thickBot="1" x14ac:dyDescent="0.6">
      <c r="D560" s="233" t="s">
        <v>573</v>
      </c>
      <c r="E560" s="578" t="s">
        <v>2416</v>
      </c>
      <c r="F560" s="402">
        <v>2922920000</v>
      </c>
      <c r="G560" s="597"/>
      <c r="H560" s="597"/>
      <c r="I560" s="39">
        <v>0</v>
      </c>
      <c r="J560" s="36">
        <v>0</v>
      </c>
      <c r="K560" s="36">
        <v>0</v>
      </c>
      <c r="L560" s="36">
        <v>0</v>
      </c>
      <c r="M560" s="36">
        <v>0</v>
      </c>
      <c r="N560" s="36">
        <v>0</v>
      </c>
      <c r="O560" s="36">
        <v>0</v>
      </c>
      <c r="P560" s="36">
        <v>0</v>
      </c>
      <c r="Q560" s="36">
        <v>0</v>
      </c>
      <c r="R560" s="36">
        <v>0</v>
      </c>
      <c r="S560" s="253">
        <v>2922920000</v>
      </c>
      <c r="T560" s="254">
        <f t="shared" si="132"/>
        <v>2922920000</v>
      </c>
      <c r="U560" s="259">
        <v>11000000000</v>
      </c>
      <c r="V560" s="254">
        <f t="shared" si="136"/>
        <v>2922920000</v>
      </c>
      <c r="W560" s="34">
        <v>1</v>
      </c>
      <c r="X560" s="33">
        <v>1</v>
      </c>
      <c r="Y560" s="33">
        <v>0.94</v>
      </c>
      <c r="Z560" s="33">
        <v>0.94</v>
      </c>
      <c r="AA560" s="33">
        <f t="shared" si="137"/>
        <v>0.88</v>
      </c>
      <c r="AB560" s="33">
        <f t="shared" si="138"/>
        <v>0.85</v>
      </c>
      <c r="AC560" s="33">
        <f t="shared" si="139"/>
        <v>0.75</v>
      </c>
      <c r="AD560" s="33">
        <f t="shared" si="140"/>
        <v>0.85</v>
      </c>
      <c r="AE560" s="33">
        <f t="shared" si="141"/>
        <v>0.75</v>
      </c>
      <c r="AF560" s="33">
        <f t="shared" si="142"/>
        <v>0.85</v>
      </c>
      <c r="AG560" s="33">
        <f t="shared" si="143"/>
        <v>0.7</v>
      </c>
      <c r="AH560" s="394">
        <f t="shared" si="144"/>
        <v>2046043999.9999998</v>
      </c>
      <c r="AI560" s="400">
        <f t="shared" si="145"/>
        <v>876876000.00000024</v>
      </c>
      <c r="AJ560" s="257">
        <v>100</v>
      </c>
      <c r="AK560" s="153">
        <f t="shared" si="133"/>
        <v>876876000.00000036</v>
      </c>
      <c r="AM560" s="394">
        <f>IF(I560&gt;0,#REF!,0)</f>
        <v>0</v>
      </c>
      <c r="AN560" s="394">
        <f t="shared" si="134"/>
        <v>0</v>
      </c>
      <c r="AP560" s="394">
        <f t="shared" si="135"/>
        <v>0</v>
      </c>
    </row>
    <row r="561" spans="4:42" ht="21.75" thickBot="1" x14ac:dyDescent="0.6">
      <c r="D561" s="233" t="s">
        <v>573</v>
      </c>
      <c r="E561" s="578" t="s">
        <v>2416</v>
      </c>
      <c r="F561" s="402">
        <v>30192800000</v>
      </c>
      <c r="G561" s="597"/>
      <c r="H561" s="597"/>
      <c r="I561" s="39">
        <v>0</v>
      </c>
      <c r="J561" s="36">
        <v>12452550000</v>
      </c>
      <c r="K561" s="36">
        <v>0</v>
      </c>
      <c r="L561" s="36">
        <v>0</v>
      </c>
      <c r="M561" s="36">
        <v>0</v>
      </c>
      <c r="N561" s="36">
        <v>0</v>
      </c>
      <c r="O561" s="36">
        <v>0</v>
      </c>
      <c r="P561" s="36">
        <v>0</v>
      </c>
      <c r="Q561" s="36">
        <v>0</v>
      </c>
      <c r="R561" s="36">
        <v>0</v>
      </c>
      <c r="S561" s="253">
        <v>0</v>
      </c>
      <c r="T561" s="254">
        <f t="shared" si="132"/>
        <v>12452550000</v>
      </c>
      <c r="U561" s="259">
        <v>64000000000</v>
      </c>
      <c r="V561" s="254">
        <f t="shared" si="136"/>
        <v>12452550000</v>
      </c>
      <c r="W561" s="34">
        <v>1</v>
      </c>
      <c r="X561" s="33">
        <v>1</v>
      </c>
      <c r="Y561" s="33">
        <v>0.94</v>
      </c>
      <c r="Z561" s="33">
        <v>0.94</v>
      </c>
      <c r="AA561" s="33">
        <f t="shared" si="137"/>
        <v>0.88</v>
      </c>
      <c r="AB561" s="33">
        <f t="shared" si="138"/>
        <v>0.85</v>
      </c>
      <c r="AC561" s="33">
        <f t="shared" si="139"/>
        <v>0.75</v>
      </c>
      <c r="AD561" s="33">
        <f t="shared" si="140"/>
        <v>0.85</v>
      </c>
      <c r="AE561" s="33">
        <f t="shared" si="141"/>
        <v>0.75</v>
      </c>
      <c r="AF561" s="33">
        <f t="shared" si="142"/>
        <v>0.85</v>
      </c>
      <c r="AG561" s="33">
        <f t="shared" si="143"/>
        <v>0.7</v>
      </c>
      <c r="AH561" s="394">
        <f t="shared" si="144"/>
        <v>12452550000</v>
      </c>
      <c r="AI561" s="400">
        <f t="shared" si="145"/>
        <v>17740250000</v>
      </c>
      <c r="AJ561" s="257">
        <v>100</v>
      </c>
      <c r="AK561" s="153">
        <f t="shared" si="133"/>
        <v>17740250000</v>
      </c>
      <c r="AM561" s="394">
        <f>IF(I561&gt;0,#REF!,0)</f>
        <v>0</v>
      </c>
      <c r="AN561" s="394">
        <f t="shared" si="134"/>
        <v>0</v>
      </c>
      <c r="AP561" s="394">
        <f t="shared" si="135"/>
        <v>5287700000</v>
      </c>
    </row>
    <row r="562" spans="4:42" ht="21.75" thickBot="1" x14ac:dyDescent="0.6">
      <c r="D562" s="233" t="s">
        <v>573</v>
      </c>
      <c r="E562" s="578" t="s">
        <v>2416</v>
      </c>
      <c r="F562" s="402">
        <v>282527520000</v>
      </c>
      <c r="G562" s="597"/>
      <c r="H562" s="597"/>
      <c r="I562" s="39">
        <v>0</v>
      </c>
      <c r="J562" s="36">
        <v>137547450000</v>
      </c>
      <c r="K562" s="36">
        <v>0</v>
      </c>
      <c r="L562" s="36">
        <v>0</v>
      </c>
      <c r="M562" s="36">
        <v>0</v>
      </c>
      <c r="N562" s="36">
        <v>0</v>
      </c>
      <c r="O562" s="36">
        <v>0</v>
      </c>
      <c r="P562" s="36">
        <v>0</v>
      </c>
      <c r="Q562" s="36">
        <v>0</v>
      </c>
      <c r="R562" s="36">
        <v>0</v>
      </c>
      <c r="S562" s="253">
        <v>60000000000</v>
      </c>
      <c r="T562" s="254">
        <f t="shared" si="132"/>
        <v>197547450000</v>
      </c>
      <c r="U562" s="259">
        <v>18400000000</v>
      </c>
      <c r="V562" s="254">
        <f t="shared" si="136"/>
        <v>197547450000</v>
      </c>
      <c r="W562" s="34">
        <v>1</v>
      </c>
      <c r="X562" s="33">
        <v>1</v>
      </c>
      <c r="Y562" s="33">
        <v>0.94</v>
      </c>
      <c r="Z562" s="33">
        <v>0.94</v>
      </c>
      <c r="AA562" s="33">
        <f t="shared" si="137"/>
        <v>0.88</v>
      </c>
      <c r="AB562" s="33">
        <f t="shared" si="138"/>
        <v>0.85</v>
      </c>
      <c r="AC562" s="33">
        <f t="shared" si="139"/>
        <v>0.75</v>
      </c>
      <c r="AD562" s="33">
        <f t="shared" si="140"/>
        <v>0.85</v>
      </c>
      <c r="AE562" s="33">
        <f t="shared" si="141"/>
        <v>0.75</v>
      </c>
      <c r="AF562" s="33">
        <f t="shared" si="142"/>
        <v>0.85</v>
      </c>
      <c r="AG562" s="33">
        <f t="shared" si="143"/>
        <v>0.7</v>
      </c>
      <c r="AH562" s="394">
        <f t="shared" si="144"/>
        <v>179547450000</v>
      </c>
      <c r="AI562" s="400">
        <f t="shared" si="145"/>
        <v>102980070000</v>
      </c>
      <c r="AJ562" s="257">
        <v>100</v>
      </c>
      <c r="AK562" s="153">
        <f t="shared" si="133"/>
        <v>102980070000</v>
      </c>
      <c r="AM562" s="394">
        <f>IF(I562&gt;0,#REF!,0)</f>
        <v>0</v>
      </c>
      <c r="AN562" s="394">
        <f t="shared" si="134"/>
        <v>0</v>
      </c>
      <c r="AP562" s="394">
        <f t="shared" si="135"/>
        <v>0</v>
      </c>
    </row>
    <row r="563" spans="4:42" ht="21.75" thickBot="1" x14ac:dyDescent="0.6">
      <c r="D563" s="233" t="s">
        <v>573</v>
      </c>
      <c r="E563" s="578" t="s">
        <v>2417</v>
      </c>
      <c r="F563" s="402">
        <v>4032900456</v>
      </c>
      <c r="G563" s="597"/>
      <c r="H563" s="597"/>
      <c r="I563" s="39">
        <v>756168835.5</v>
      </c>
      <c r="J563" s="36">
        <v>0</v>
      </c>
      <c r="K563" s="36">
        <v>0</v>
      </c>
      <c r="L563" s="36">
        <v>0</v>
      </c>
      <c r="M563" s="36">
        <v>0</v>
      </c>
      <c r="N563" s="36">
        <v>0</v>
      </c>
      <c r="O563" s="36">
        <v>0</v>
      </c>
      <c r="P563" s="36">
        <v>0</v>
      </c>
      <c r="Q563" s="36">
        <v>0</v>
      </c>
      <c r="R563" s="36">
        <v>0</v>
      </c>
      <c r="S563" s="253">
        <v>3276731620.4999995</v>
      </c>
      <c r="T563" s="254">
        <f t="shared" si="132"/>
        <v>4032900455.9999995</v>
      </c>
      <c r="U563" s="259">
        <v>0</v>
      </c>
      <c r="V563" s="254">
        <f t="shared" si="136"/>
        <v>4032900455.9999995</v>
      </c>
      <c r="W563" s="34">
        <v>1</v>
      </c>
      <c r="X563" s="33">
        <v>1</v>
      </c>
      <c r="Y563" s="33">
        <v>0.94</v>
      </c>
      <c r="Z563" s="33">
        <v>0.94</v>
      </c>
      <c r="AA563" s="33">
        <f t="shared" si="137"/>
        <v>0.88</v>
      </c>
      <c r="AB563" s="33">
        <f t="shared" si="138"/>
        <v>0.85</v>
      </c>
      <c r="AC563" s="33">
        <f t="shared" si="139"/>
        <v>0.75</v>
      </c>
      <c r="AD563" s="33">
        <f t="shared" si="140"/>
        <v>0.85</v>
      </c>
      <c r="AE563" s="33">
        <f t="shared" si="141"/>
        <v>0.75</v>
      </c>
      <c r="AF563" s="33">
        <f t="shared" si="142"/>
        <v>0.85</v>
      </c>
      <c r="AG563" s="33">
        <f t="shared" si="143"/>
        <v>0.7</v>
      </c>
      <c r="AH563" s="394">
        <f t="shared" si="144"/>
        <v>3049880969.8499994</v>
      </c>
      <c r="AI563" s="400">
        <f t="shared" si="145"/>
        <v>983019486.15000057</v>
      </c>
      <c r="AJ563" s="257">
        <v>100</v>
      </c>
      <c r="AK563" s="153">
        <f t="shared" si="133"/>
        <v>983019486.15000057</v>
      </c>
      <c r="AM563" s="394" t="e">
        <f>IF(I563&gt;0,#REF!,0)</f>
        <v>#REF!</v>
      </c>
      <c r="AN563" s="394">
        <f t="shared" si="134"/>
        <v>756168835.5</v>
      </c>
      <c r="AP563" s="394">
        <f t="shared" si="135"/>
        <v>0</v>
      </c>
    </row>
    <row r="564" spans="4:42" ht="21.75" thickBot="1" x14ac:dyDescent="0.6">
      <c r="D564" s="233" t="s">
        <v>573</v>
      </c>
      <c r="E564" s="578" t="s">
        <v>2418</v>
      </c>
      <c r="F564" s="402">
        <v>6176290560</v>
      </c>
      <c r="G564" s="597"/>
      <c r="H564" s="597"/>
      <c r="I564" s="39">
        <v>0</v>
      </c>
      <c r="J564" s="36">
        <v>0</v>
      </c>
      <c r="K564" s="36">
        <v>0</v>
      </c>
      <c r="L564" s="36">
        <v>0</v>
      </c>
      <c r="M564" s="36">
        <v>0</v>
      </c>
      <c r="N564" s="36">
        <v>0</v>
      </c>
      <c r="O564" s="36">
        <v>0</v>
      </c>
      <c r="P564" s="36">
        <v>0</v>
      </c>
      <c r="Q564" s="36">
        <v>0</v>
      </c>
      <c r="R564" s="36">
        <v>0</v>
      </c>
      <c r="S564" s="253">
        <v>0</v>
      </c>
      <c r="T564" s="254">
        <f t="shared" si="132"/>
        <v>0</v>
      </c>
      <c r="U564" s="259">
        <v>500000000</v>
      </c>
      <c r="V564" s="254">
        <f t="shared" si="136"/>
        <v>6176290560</v>
      </c>
      <c r="W564" s="34">
        <v>1</v>
      </c>
      <c r="X564" s="33">
        <v>1</v>
      </c>
      <c r="Y564" s="33">
        <v>0.94</v>
      </c>
      <c r="Z564" s="33">
        <v>0.94</v>
      </c>
      <c r="AA564" s="33">
        <f t="shared" si="137"/>
        <v>0.88</v>
      </c>
      <c r="AB564" s="33">
        <f t="shared" si="138"/>
        <v>0.85</v>
      </c>
      <c r="AC564" s="33">
        <f t="shared" si="139"/>
        <v>0.75</v>
      </c>
      <c r="AD564" s="33">
        <f t="shared" si="140"/>
        <v>0.85</v>
      </c>
      <c r="AE564" s="33">
        <f t="shared" si="141"/>
        <v>0.75</v>
      </c>
      <c r="AF564" s="33">
        <f t="shared" si="142"/>
        <v>0.85</v>
      </c>
      <c r="AG564" s="33">
        <f t="shared" si="143"/>
        <v>0.7</v>
      </c>
      <c r="AH564" s="394">
        <f t="shared" si="144"/>
        <v>0</v>
      </c>
      <c r="AI564" s="400">
        <f t="shared" si="145"/>
        <v>6176290560</v>
      </c>
      <c r="AJ564" s="257">
        <v>100</v>
      </c>
      <c r="AK564" s="153">
        <f t="shared" si="133"/>
        <v>6176290560</v>
      </c>
      <c r="AM564" s="394">
        <f>IF(I564&gt;0,#REF!,0)</f>
        <v>0</v>
      </c>
      <c r="AN564" s="394">
        <f t="shared" si="134"/>
        <v>0</v>
      </c>
      <c r="AP564" s="394">
        <f t="shared" si="135"/>
        <v>0</v>
      </c>
    </row>
    <row r="565" spans="4:42" ht="21.75" thickBot="1" x14ac:dyDescent="0.6">
      <c r="D565" s="233" t="s">
        <v>573</v>
      </c>
      <c r="E565" s="578" t="s">
        <v>2419</v>
      </c>
      <c r="F565" s="402">
        <v>629698135.63404679</v>
      </c>
      <c r="G565" s="597"/>
      <c r="H565" s="597"/>
      <c r="I565" s="39">
        <v>0</v>
      </c>
      <c r="J565" s="36">
        <v>0</v>
      </c>
      <c r="K565" s="36">
        <v>0</v>
      </c>
      <c r="L565" s="36">
        <v>0</v>
      </c>
      <c r="M565" s="36">
        <v>0</v>
      </c>
      <c r="N565" s="36">
        <v>0</v>
      </c>
      <c r="O565" s="36">
        <v>0</v>
      </c>
      <c r="P565" s="36">
        <v>0</v>
      </c>
      <c r="Q565" s="36">
        <v>0</v>
      </c>
      <c r="R565" s="36">
        <v>0</v>
      </c>
      <c r="S565" s="253">
        <v>0</v>
      </c>
      <c r="T565" s="254">
        <f t="shared" si="132"/>
        <v>0</v>
      </c>
      <c r="U565" s="259">
        <v>0</v>
      </c>
      <c r="V565" s="254">
        <f t="shared" si="136"/>
        <v>629698135.63404679</v>
      </c>
      <c r="W565" s="34">
        <v>1</v>
      </c>
      <c r="X565" s="33">
        <v>1</v>
      </c>
      <c r="Y565" s="33">
        <v>0.94</v>
      </c>
      <c r="Z565" s="33">
        <v>0.94</v>
      </c>
      <c r="AA565" s="33">
        <f t="shared" si="137"/>
        <v>0.88</v>
      </c>
      <c r="AB565" s="33">
        <f t="shared" si="138"/>
        <v>0.85</v>
      </c>
      <c r="AC565" s="33">
        <f t="shared" si="139"/>
        <v>0.75</v>
      </c>
      <c r="AD565" s="33">
        <f t="shared" si="140"/>
        <v>0.85</v>
      </c>
      <c r="AE565" s="33">
        <f t="shared" si="141"/>
        <v>0.75</v>
      </c>
      <c r="AF565" s="33">
        <f t="shared" si="142"/>
        <v>0.85</v>
      </c>
      <c r="AG565" s="33">
        <f t="shared" si="143"/>
        <v>0.7</v>
      </c>
      <c r="AH565" s="394">
        <f t="shared" si="144"/>
        <v>0</v>
      </c>
      <c r="AI565" s="400">
        <f t="shared" si="145"/>
        <v>629698135.63404679</v>
      </c>
      <c r="AJ565" s="257">
        <v>100</v>
      </c>
      <c r="AK565" s="153">
        <f t="shared" si="133"/>
        <v>629698135.63404679</v>
      </c>
      <c r="AM565" s="394">
        <f>IF(I565&gt;0,#REF!,0)</f>
        <v>0</v>
      </c>
      <c r="AN565" s="394">
        <f t="shared" si="134"/>
        <v>0</v>
      </c>
      <c r="AP565" s="394">
        <f t="shared" si="135"/>
        <v>0</v>
      </c>
    </row>
    <row r="566" spans="4:42" ht="21.75" thickBot="1" x14ac:dyDescent="0.6">
      <c r="D566" s="233" t="s">
        <v>573</v>
      </c>
      <c r="E566" s="578" t="s">
        <v>2420</v>
      </c>
      <c r="F566" s="402">
        <v>0</v>
      </c>
      <c r="G566" s="597"/>
      <c r="H566" s="597"/>
      <c r="I566" s="39">
        <v>0</v>
      </c>
      <c r="J566" s="36">
        <v>0</v>
      </c>
      <c r="K566" s="36">
        <v>0</v>
      </c>
      <c r="L566" s="36">
        <v>0</v>
      </c>
      <c r="M566" s="36">
        <v>0</v>
      </c>
      <c r="N566" s="36">
        <v>0</v>
      </c>
      <c r="O566" s="36">
        <v>0</v>
      </c>
      <c r="P566" s="36">
        <v>0</v>
      </c>
      <c r="Q566" s="36">
        <v>0</v>
      </c>
      <c r="R566" s="36">
        <v>0</v>
      </c>
      <c r="S566" s="253">
        <v>0</v>
      </c>
      <c r="T566" s="254">
        <f t="shared" si="132"/>
        <v>0</v>
      </c>
      <c r="U566" s="259">
        <v>0</v>
      </c>
      <c r="V566" s="254">
        <f t="shared" si="136"/>
        <v>0</v>
      </c>
      <c r="W566" s="34">
        <v>1</v>
      </c>
      <c r="X566" s="33">
        <v>1</v>
      </c>
      <c r="Y566" s="33">
        <v>0.94</v>
      </c>
      <c r="Z566" s="33">
        <v>0.94</v>
      </c>
      <c r="AA566" s="33">
        <f t="shared" si="137"/>
        <v>0.88</v>
      </c>
      <c r="AB566" s="33">
        <f t="shared" si="138"/>
        <v>0.85</v>
      </c>
      <c r="AC566" s="33">
        <f t="shared" si="139"/>
        <v>0.75</v>
      </c>
      <c r="AD566" s="33">
        <f t="shared" si="140"/>
        <v>0.85</v>
      </c>
      <c r="AE566" s="33">
        <f t="shared" si="141"/>
        <v>0.75</v>
      </c>
      <c r="AF566" s="33">
        <f t="shared" si="142"/>
        <v>0.85</v>
      </c>
      <c r="AG566" s="33">
        <f t="shared" si="143"/>
        <v>0.7</v>
      </c>
      <c r="AH566" s="394">
        <f t="shared" si="144"/>
        <v>0</v>
      </c>
      <c r="AI566" s="400">
        <f t="shared" si="145"/>
        <v>0</v>
      </c>
      <c r="AJ566" s="257">
        <v>100</v>
      </c>
      <c r="AK566" s="153">
        <f t="shared" si="133"/>
        <v>0</v>
      </c>
      <c r="AM566" s="394">
        <f>IF(I566&gt;0,#REF!,0)</f>
        <v>0</v>
      </c>
      <c r="AN566" s="394">
        <f t="shared" si="134"/>
        <v>0</v>
      </c>
      <c r="AP566" s="394">
        <f t="shared" si="135"/>
        <v>0</v>
      </c>
    </row>
    <row r="567" spans="4:42" ht="21.75" thickBot="1" x14ac:dyDescent="0.6">
      <c r="D567" s="233" t="s">
        <v>573</v>
      </c>
      <c r="E567" s="578" t="s">
        <v>2420</v>
      </c>
      <c r="F567" s="402">
        <v>0</v>
      </c>
      <c r="G567" s="597"/>
      <c r="H567" s="597"/>
      <c r="I567" s="39">
        <v>0</v>
      </c>
      <c r="J567" s="36">
        <v>0</v>
      </c>
      <c r="K567" s="36">
        <v>0</v>
      </c>
      <c r="L567" s="36">
        <v>0</v>
      </c>
      <c r="M567" s="36">
        <v>0</v>
      </c>
      <c r="N567" s="36">
        <v>0</v>
      </c>
      <c r="O567" s="36">
        <v>0</v>
      </c>
      <c r="P567" s="36">
        <v>0</v>
      </c>
      <c r="Q567" s="36">
        <v>0</v>
      </c>
      <c r="R567" s="36">
        <v>0</v>
      </c>
      <c r="S567" s="253">
        <v>0</v>
      </c>
      <c r="T567" s="254">
        <f t="shared" si="132"/>
        <v>0</v>
      </c>
      <c r="U567" s="259">
        <v>0</v>
      </c>
      <c r="V567" s="254">
        <f t="shared" si="136"/>
        <v>0</v>
      </c>
      <c r="W567" s="34">
        <v>1</v>
      </c>
      <c r="X567" s="33">
        <v>1</v>
      </c>
      <c r="Y567" s="33">
        <v>0.94</v>
      </c>
      <c r="Z567" s="33">
        <v>0.94</v>
      </c>
      <c r="AA567" s="33">
        <f t="shared" si="137"/>
        <v>0.88</v>
      </c>
      <c r="AB567" s="33">
        <f t="shared" si="138"/>
        <v>0.85</v>
      </c>
      <c r="AC567" s="33">
        <f t="shared" si="139"/>
        <v>0.75</v>
      </c>
      <c r="AD567" s="33">
        <f t="shared" si="140"/>
        <v>0.85</v>
      </c>
      <c r="AE567" s="33">
        <f t="shared" si="141"/>
        <v>0.75</v>
      </c>
      <c r="AF567" s="33">
        <f t="shared" si="142"/>
        <v>0.85</v>
      </c>
      <c r="AG567" s="33">
        <f t="shared" si="143"/>
        <v>0.7</v>
      </c>
      <c r="AH567" s="394">
        <f t="shared" si="144"/>
        <v>0</v>
      </c>
      <c r="AI567" s="400">
        <f t="shared" si="145"/>
        <v>0</v>
      </c>
      <c r="AJ567" s="257">
        <v>100</v>
      </c>
      <c r="AK567" s="153">
        <f t="shared" si="133"/>
        <v>0</v>
      </c>
      <c r="AM567" s="394">
        <f>IF(I567&gt;0,#REF!,0)</f>
        <v>0</v>
      </c>
      <c r="AN567" s="394">
        <f t="shared" si="134"/>
        <v>0</v>
      </c>
      <c r="AP567" s="394">
        <f t="shared" si="135"/>
        <v>0</v>
      </c>
    </row>
    <row r="568" spans="4:42" ht="21.75" thickBot="1" x14ac:dyDescent="0.6">
      <c r="D568" s="233" t="s">
        <v>573</v>
      </c>
      <c r="E568" s="578" t="s">
        <v>2420</v>
      </c>
      <c r="F568" s="402">
        <v>0</v>
      </c>
      <c r="G568" s="597"/>
      <c r="H568" s="597"/>
      <c r="I568" s="39">
        <v>0</v>
      </c>
      <c r="J568" s="36">
        <v>0</v>
      </c>
      <c r="K568" s="36">
        <v>0</v>
      </c>
      <c r="L568" s="36">
        <v>0</v>
      </c>
      <c r="M568" s="36">
        <v>0</v>
      </c>
      <c r="N568" s="36">
        <v>0</v>
      </c>
      <c r="O568" s="36">
        <v>0</v>
      </c>
      <c r="P568" s="36">
        <v>0</v>
      </c>
      <c r="Q568" s="36">
        <v>0</v>
      </c>
      <c r="R568" s="36">
        <v>0</v>
      </c>
      <c r="S568" s="253">
        <v>0</v>
      </c>
      <c r="T568" s="254">
        <f t="shared" si="132"/>
        <v>0</v>
      </c>
      <c r="U568" s="259">
        <v>0</v>
      </c>
      <c r="V568" s="254">
        <f t="shared" si="136"/>
        <v>0</v>
      </c>
      <c r="W568" s="34">
        <v>1</v>
      </c>
      <c r="X568" s="33">
        <v>1</v>
      </c>
      <c r="Y568" s="33">
        <v>0.94</v>
      </c>
      <c r="Z568" s="33">
        <v>0.94</v>
      </c>
      <c r="AA568" s="33">
        <f t="shared" si="137"/>
        <v>0.88</v>
      </c>
      <c r="AB568" s="33">
        <f t="shared" si="138"/>
        <v>0.85</v>
      </c>
      <c r="AC568" s="33">
        <f t="shared" si="139"/>
        <v>0.75</v>
      </c>
      <c r="AD568" s="33">
        <f t="shared" si="140"/>
        <v>0.85</v>
      </c>
      <c r="AE568" s="33">
        <f t="shared" si="141"/>
        <v>0.75</v>
      </c>
      <c r="AF568" s="33">
        <f t="shared" si="142"/>
        <v>0.85</v>
      </c>
      <c r="AG568" s="33">
        <f t="shared" si="143"/>
        <v>0.7</v>
      </c>
      <c r="AH568" s="394">
        <f t="shared" si="144"/>
        <v>0</v>
      </c>
      <c r="AI568" s="400">
        <f t="shared" si="145"/>
        <v>0</v>
      </c>
      <c r="AJ568" s="257">
        <v>100</v>
      </c>
      <c r="AK568" s="153">
        <f t="shared" si="133"/>
        <v>0</v>
      </c>
      <c r="AM568" s="394">
        <f>IF(I568&gt;0,#REF!,0)</f>
        <v>0</v>
      </c>
      <c r="AN568" s="394">
        <f t="shared" si="134"/>
        <v>0</v>
      </c>
      <c r="AP568" s="394">
        <f t="shared" si="135"/>
        <v>0</v>
      </c>
    </row>
    <row r="569" spans="4:42" ht="21.75" thickBot="1" x14ac:dyDescent="0.6">
      <c r="D569" s="233" t="s">
        <v>573</v>
      </c>
      <c r="E569" s="578" t="s">
        <v>2420</v>
      </c>
      <c r="F569" s="402">
        <v>0</v>
      </c>
      <c r="G569" s="597"/>
      <c r="H569" s="597"/>
      <c r="I569" s="39">
        <v>0</v>
      </c>
      <c r="J569" s="36">
        <v>0</v>
      </c>
      <c r="K569" s="36">
        <v>0</v>
      </c>
      <c r="L569" s="36">
        <v>0</v>
      </c>
      <c r="M569" s="36">
        <v>0</v>
      </c>
      <c r="N569" s="36">
        <v>0</v>
      </c>
      <c r="O569" s="36">
        <v>0</v>
      </c>
      <c r="P569" s="36">
        <v>0</v>
      </c>
      <c r="Q569" s="36">
        <v>0</v>
      </c>
      <c r="R569" s="36">
        <v>0</v>
      </c>
      <c r="S569" s="253">
        <v>0</v>
      </c>
      <c r="T569" s="254">
        <f t="shared" si="132"/>
        <v>0</v>
      </c>
      <c r="U569" s="259">
        <v>0</v>
      </c>
      <c r="V569" s="254">
        <f t="shared" si="136"/>
        <v>0</v>
      </c>
      <c r="W569" s="34">
        <v>1</v>
      </c>
      <c r="X569" s="33">
        <v>1</v>
      </c>
      <c r="Y569" s="33">
        <v>0.94</v>
      </c>
      <c r="Z569" s="33">
        <v>0.94</v>
      </c>
      <c r="AA569" s="33">
        <f t="shared" si="137"/>
        <v>0.88</v>
      </c>
      <c r="AB569" s="33">
        <f t="shared" si="138"/>
        <v>0.85</v>
      </c>
      <c r="AC569" s="33">
        <f t="shared" si="139"/>
        <v>0.75</v>
      </c>
      <c r="AD569" s="33">
        <f t="shared" si="140"/>
        <v>0.85</v>
      </c>
      <c r="AE569" s="33">
        <f t="shared" si="141"/>
        <v>0.75</v>
      </c>
      <c r="AF569" s="33">
        <f t="shared" si="142"/>
        <v>0.85</v>
      </c>
      <c r="AG569" s="33">
        <f t="shared" si="143"/>
        <v>0.7</v>
      </c>
      <c r="AH569" s="394">
        <f t="shared" si="144"/>
        <v>0</v>
      </c>
      <c r="AI569" s="400">
        <f t="shared" si="145"/>
        <v>0</v>
      </c>
      <c r="AJ569" s="257">
        <v>100</v>
      </c>
      <c r="AK569" s="153">
        <f t="shared" si="133"/>
        <v>0</v>
      </c>
      <c r="AM569" s="394">
        <f>IF(I569&gt;0,#REF!,0)</f>
        <v>0</v>
      </c>
      <c r="AN569" s="394">
        <f t="shared" si="134"/>
        <v>0</v>
      </c>
      <c r="AP569" s="394">
        <f t="shared" si="135"/>
        <v>0</v>
      </c>
    </row>
    <row r="570" spans="4:42" ht="21.75" thickBot="1" x14ac:dyDescent="0.6">
      <c r="D570" s="233" t="s">
        <v>573</v>
      </c>
      <c r="E570" s="578" t="s">
        <v>2420</v>
      </c>
      <c r="F570" s="402">
        <v>38991760830</v>
      </c>
      <c r="G570" s="597"/>
      <c r="H570" s="597"/>
      <c r="I570" s="39">
        <v>0</v>
      </c>
      <c r="J570" s="36">
        <v>0</v>
      </c>
      <c r="K570" s="36">
        <v>0</v>
      </c>
      <c r="L570" s="36">
        <v>0</v>
      </c>
      <c r="M570" s="36">
        <v>0</v>
      </c>
      <c r="N570" s="36">
        <v>0</v>
      </c>
      <c r="O570" s="36">
        <v>0</v>
      </c>
      <c r="P570" s="36">
        <v>0</v>
      </c>
      <c r="Q570" s="36">
        <v>0</v>
      </c>
      <c r="R570" s="36">
        <v>0</v>
      </c>
      <c r="S570" s="253">
        <v>0</v>
      </c>
      <c r="T570" s="254">
        <f t="shared" si="132"/>
        <v>0</v>
      </c>
      <c r="U570" s="259">
        <v>0</v>
      </c>
      <c r="V570" s="254">
        <f t="shared" si="136"/>
        <v>38991760830</v>
      </c>
      <c r="W570" s="34">
        <v>1</v>
      </c>
      <c r="X570" s="33">
        <v>1</v>
      </c>
      <c r="Y570" s="33">
        <v>0.94</v>
      </c>
      <c r="Z570" s="33">
        <v>0.94</v>
      </c>
      <c r="AA570" s="33">
        <f t="shared" si="137"/>
        <v>0.88</v>
      </c>
      <c r="AB570" s="33">
        <f t="shared" si="138"/>
        <v>0.85</v>
      </c>
      <c r="AC570" s="33">
        <f t="shared" si="139"/>
        <v>0.75</v>
      </c>
      <c r="AD570" s="33">
        <f t="shared" si="140"/>
        <v>0.85</v>
      </c>
      <c r="AE570" s="33">
        <f t="shared" si="141"/>
        <v>0.75</v>
      </c>
      <c r="AF570" s="33">
        <f t="shared" si="142"/>
        <v>0.85</v>
      </c>
      <c r="AG570" s="33">
        <f t="shared" si="143"/>
        <v>0.7</v>
      </c>
      <c r="AH570" s="394">
        <f t="shared" si="144"/>
        <v>0</v>
      </c>
      <c r="AI570" s="400">
        <f t="shared" si="145"/>
        <v>38991760830</v>
      </c>
      <c r="AJ570" s="257">
        <v>100</v>
      </c>
      <c r="AK570" s="153">
        <f t="shared" si="133"/>
        <v>38991760830</v>
      </c>
      <c r="AM570" s="394">
        <f>IF(I570&gt;0,#REF!,0)</f>
        <v>0</v>
      </c>
      <c r="AN570" s="394">
        <f t="shared" si="134"/>
        <v>0</v>
      </c>
      <c r="AP570" s="394">
        <f t="shared" si="135"/>
        <v>0</v>
      </c>
    </row>
    <row r="571" spans="4:42" ht="21.75" thickBot="1" x14ac:dyDescent="0.6">
      <c r="D571" s="233" t="s">
        <v>573</v>
      </c>
      <c r="E571" s="578" t="s">
        <v>2420</v>
      </c>
      <c r="F571" s="402">
        <v>0</v>
      </c>
      <c r="G571" s="597"/>
      <c r="H571" s="597"/>
      <c r="I571" s="39">
        <v>0</v>
      </c>
      <c r="J571" s="36">
        <v>0</v>
      </c>
      <c r="K571" s="36">
        <v>0</v>
      </c>
      <c r="L571" s="36">
        <v>0</v>
      </c>
      <c r="M571" s="36">
        <v>0</v>
      </c>
      <c r="N571" s="36">
        <v>0</v>
      </c>
      <c r="O571" s="36">
        <v>0</v>
      </c>
      <c r="P571" s="36">
        <v>0</v>
      </c>
      <c r="Q571" s="36">
        <v>0</v>
      </c>
      <c r="R571" s="36">
        <v>0</v>
      </c>
      <c r="S571" s="253">
        <v>0</v>
      </c>
      <c r="T571" s="254">
        <f t="shared" si="132"/>
        <v>0</v>
      </c>
      <c r="U571" s="259">
        <v>0</v>
      </c>
      <c r="V571" s="254">
        <f t="shared" si="136"/>
        <v>0</v>
      </c>
      <c r="W571" s="34">
        <v>1</v>
      </c>
      <c r="X571" s="33">
        <v>1</v>
      </c>
      <c r="Y571" s="33">
        <v>0.94</v>
      </c>
      <c r="Z571" s="33">
        <v>0.94</v>
      </c>
      <c r="AA571" s="33">
        <f t="shared" si="137"/>
        <v>0.88</v>
      </c>
      <c r="AB571" s="33">
        <f t="shared" si="138"/>
        <v>0.85</v>
      </c>
      <c r="AC571" s="33">
        <f t="shared" si="139"/>
        <v>0.75</v>
      </c>
      <c r="AD571" s="33">
        <f t="shared" si="140"/>
        <v>0.85</v>
      </c>
      <c r="AE571" s="33">
        <f t="shared" si="141"/>
        <v>0.75</v>
      </c>
      <c r="AF571" s="33">
        <f t="shared" si="142"/>
        <v>0.85</v>
      </c>
      <c r="AG571" s="33">
        <f t="shared" si="143"/>
        <v>0.7</v>
      </c>
      <c r="AH571" s="394">
        <f t="shared" si="144"/>
        <v>0</v>
      </c>
      <c r="AI571" s="400">
        <f t="shared" si="145"/>
        <v>0</v>
      </c>
      <c r="AJ571" s="257">
        <v>100</v>
      </c>
      <c r="AK571" s="153">
        <f t="shared" si="133"/>
        <v>0</v>
      </c>
      <c r="AM571" s="394">
        <f>IF(I571&gt;0,#REF!,0)</f>
        <v>0</v>
      </c>
      <c r="AN571" s="394">
        <f t="shared" si="134"/>
        <v>0</v>
      </c>
      <c r="AP571" s="394">
        <f t="shared" si="135"/>
        <v>0</v>
      </c>
    </row>
    <row r="572" spans="4:42" ht="21.75" thickBot="1" x14ac:dyDescent="0.6">
      <c r="D572" s="233" t="s">
        <v>573</v>
      </c>
      <c r="E572" s="578" t="s">
        <v>2421</v>
      </c>
      <c r="F572" s="402">
        <v>152303603.07216275</v>
      </c>
      <c r="G572" s="597"/>
      <c r="H572" s="597"/>
      <c r="I572" s="39">
        <v>0</v>
      </c>
      <c r="J572" s="36">
        <v>0</v>
      </c>
      <c r="K572" s="36">
        <v>0</v>
      </c>
      <c r="L572" s="36">
        <v>0</v>
      </c>
      <c r="M572" s="36">
        <v>0</v>
      </c>
      <c r="N572" s="36">
        <v>0</v>
      </c>
      <c r="O572" s="36">
        <v>0</v>
      </c>
      <c r="P572" s="36">
        <v>0</v>
      </c>
      <c r="Q572" s="36">
        <v>0</v>
      </c>
      <c r="R572" s="36">
        <v>0</v>
      </c>
      <c r="S572" s="253">
        <v>0</v>
      </c>
      <c r="T572" s="254">
        <f t="shared" si="132"/>
        <v>0</v>
      </c>
      <c r="U572" s="259">
        <v>0</v>
      </c>
      <c r="V572" s="254">
        <f t="shared" si="136"/>
        <v>152303603.07216275</v>
      </c>
      <c r="W572" s="34">
        <v>1</v>
      </c>
      <c r="X572" s="33">
        <v>1</v>
      </c>
      <c r="Y572" s="33">
        <v>0.94</v>
      </c>
      <c r="Z572" s="33">
        <v>0.94</v>
      </c>
      <c r="AA572" s="33">
        <f t="shared" si="137"/>
        <v>0.88</v>
      </c>
      <c r="AB572" s="33">
        <f t="shared" si="138"/>
        <v>0.85</v>
      </c>
      <c r="AC572" s="33">
        <f t="shared" si="139"/>
        <v>0.75</v>
      </c>
      <c r="AD572" s="33">
        <f t="shared" si="140"/>
        <v>0.85</v>
      </c>
      <c r="AE572" s="33">
        <f t="shared" si="141"/>
        <v>0.75</v>
      </c>
      <c r="AF572" s="33">
        <f t="shared" si="142"/>
        <v>0.85</v>
      </c>
      <c r="AG572" s="33">
        <f t="shared" si="143"/>
        <v>0.7</v>
      </c>
      <c r="AH572" s="394">
        <f t="shared" si="144"/>
        <v>0</v>
      </c>
      <c r="AI572" s="400">
        <f t="shared" si="145"/>
        <v>152303603.07216275</v>
      </c>
      <c r="AJ572" s="257">
        <v>100</v>
      </c>
      <c r="AK572" s="153">
        <f t="shared" si="133"/>
        <v>152303603.07216275</v>
      </c>
      <c r="AM572" s="394">
        <f>IF(I572&gt;0,#REF!,0)</f>
        <v>0</v>
      </c>
      <c r="AN572" s="394">
        <f t="shared" si="134"/>
        <v>0</v>
      </c>
      <c r="AP572" s="394">
        <f t="shared" si="135"/>
        <v>0</v>
      </c>
    </row>
    <row r="573" spans="4:42" ht="21.75" thickBot="1" x14ac:dyDescent="0.6">
      <c r="D573" s="233" t="s">
        <v>573</v>
      </c>
      <c r="E573" s="578" t="s">
        <v>1331</v>
      </c>
      <c r="F573" s="402">
        <v>0</v>
      </c>
      <c r="G573" s="597"/>
      <c r="H573" s="597"/>
      <c r="I573" s="39">
        <v>0</v>
      </c>
      <c r="J573" s="36">
        <v>0</v>
      </c>
      <c r="K573" s="36">
        <v>0</v>
      </c>
      <c r="L573" s="36">
        <v>0</v>
      </c>
      <c r="M573" s="36">
        <v>0</v>
      </c>
      <c r="N573" s="36">
        <v>0</v>
      </c>
      <c r="O573" s="36">
        <v>0</v>
      </c>
      <c r="P573" s="36">
        <v>0</v>
      </c>
      <c r="Q573" s="36">
        <v>0</v>
      </c>
      <c r="R573" s="36">
        <v>0</v>
      </c>
      <c r="S573" s="253">
        <v>0</v>
      </c>
      <c r="T573" s="254">
        <f t="shared" si="132"/>
        <v>0</v>
      </c>
      <c r="U573" s="259">
        <v>0</v>
      </c>
      <c r="V573" s="254">
        <f t="shared" si="136"/>
        <v>0</v>
      </c>
      <c r="W573" s="34">
        <v>1</v>
      </c>
      <c r="X573" s="33">
        <v>1</v>
      </c>
      <c r="Y573" s="33">
        <v>0.94</v>
      </c>
      <c r="Z573" s="33">
        <v>0.94</v>
      </c>
      <c r="AA573" s="33">
        <f t="shared" si="137"/>
        <v>0.88</v>
      </c>
      <c r="AB573" s="33">
        <f t="shared" si="138"/>
        <v>0.85</v>
      </c>
      <c r="AC573" s="33">
        <f t="shared" si="139"/>
        <v>0.75</v>
      </c>
      <c r="AD573" s="33">
        <f t="shared" si="140"/>
        <v>0.85</v>
      </c>
      <c r="AE573" s="33">
        <f t="shared" si="141"/>
        <v>0.75</v>
      </c>
      <c r="AF573" s="33">
        <f t="shared" si="142"/>
        <v>0.85</v>
      </c>
      <c r="AG573" s="33">
        <f t="shared" si="143"/>
        <v>0.7</v>
      </c>
      <c r="AH573" s="394">
        <f t="shared" si="144"/>
        <v>0</v>
      </c>
      <c r="AI573" s="400">
        <f t="shared" si="145"/>
        <v>0</v>
      </c>
      <c r="AJ573" s="257">
        <v>100</v>
      </c>
      <c r="AK573" s="153">
        <f t="shared" si="133"/>
        <v>0</v>
      </c>
      <c r="AM573" s="394">
        <f>IF(I573&gt;0,#REF!,0)</f>
        <v>0</v>
      </c>
      <c r="AN573" s="394">
        <f t="shared" si="134"/>
        <v>0</v>
      </c>
      <c r="AP573" s="394">
        <f t="shared" si="135"/>
        <v>0</v>
      </c>
    </row>
    <row r="574" spans="4:42" ht="21.75" thickBot="1" x14ac:dyDescent="0.6">
      <c r="D574" s="233" t="s">
        <v>573</v>
      </c>
      <c r="E574" s="578" t="s">
        <v>1330</v>
      </c>
      <c r="F574" s="402">
        <v>7387600000</v>
      </c>
      <c r="G574" s="597"/>
      <c r="H574" s="597"/>
      <c r="I574" s="39">
        <v>0</v>
      </c>
      <c r="J574" s="36">
        <v>0</v>
      </c>
      <c r="K574" s="36">
        <v>0</v>
      </c>
      <c r="L574" s="36">
        <v>0</v>
      </c>
      <c r="M574" s="36">
        <v>0</v>
      </c>
      <c r="N574" s="36">
        <v>0</v>
      </c>
      <c r="O574" s="36">
        <v>0</v>
      </c>
      <c r="P574" s="36">
        <v>0</v>
      </c>
      <c r="Q574" s="36">
        <v>0</v>
      </c>
      <c r="R574" s="36">
        <v>0</v>
      </c>
      <c r="S574" s="253">
        <v>0</v>
      </c>
      <c r="T574" s="254">
        <f t="shared" si="132"/>
        <v>0</v>
      </c>
      <c r="U574" s="259">
        <v>0</v>
      </c>
      <c r="V574" s="254">
        <f t="shared" si="136"/>
        <v>7387600000</v>
      </c>
      <c r="W574" s="34">
        <v>1</v>
      </c>
      <c r="X574" s="33">
        <v>1</v>
      </c>
      <c r="Y574" s="33">
        <v>0.94</v>
      </c>
      <c r="Z574" s="33">
        <v>0.94</v>
      </c>
      <c r="AA574" s="33">
        <f t="shared" si="137"/>
        <v>0.88</v>
      </c>
      <c r="AB574" s="33">
        <f t="shared" si="138"/>
        <v>0.85</v>
      </c>
      <c r="AC574" s="33">
        <f t="shared" si="139"/>
        <v>0.75</v>
      </c>
      <c r="AD574" s="33">
        <f t="shared" si="140"/>
        <v>0.85</v>
      </c>
      <c r="AE574" s="33">
        <f t="shared" si="141"/>
        <v>0.75</v>
      </c>
      <c r="AF574" s="33">
        <f t="shared" si="142"/>
        <v>0.85</v>
      </c>
      <c r="AG574" s="33">
        <f t="shared" si="143"/>
        <v>0.7</v>
      </c>
      <c r="AH574" s="394">
        <f t="shared" si="144"/>
        <v>0</v>
      </c>
      <c r="AI574" s="400">
        <f t="shared" si="145"/>
        <v>7387600000</v>
      </c>
      <c r="AJ574" s="257">
        <v>100</v>
      </c>
      <c r="AK574" s="153">
        <f t="shared" si="133"/>
        <v>7387600000</v>
      </c>
      <c r="AM574" s="394">
        <f>IF(I574&gt;0,#REF!,0)</f>
        <v>0</v>
      </c>
      <c r="AN574" s="394">
        <f t="shared" si="134"/>
        <v>0</v>
      </c>
      <c r="AP574" s="394">
        <f t="shared" si="135"/>
        <v>0</v>
      </c>
    </row>
    <row r="575" spans="4:42" ht="21.75" thickBot="1" x14ac:dyDescent="0.6">
      <c r="D575" s="233" t="s">
        <v>573</v>
      </c>
      <c r="E575" s="578" t="s">
        <v>2422</v>
      </c>
      <c r="F575" s="402">
        <v>0</v>
      </c>
      <c r="G575" s="597"/>
      <c r="H575" s="597"/>
      <c r="I575" s="39">
        <v>0</v>
      </c>
      <c r="J575" s="36">
        <v>0</v>
      </c>
      <c r="K575" s="36">
        <v>0</v>
      </c>
      <c r="L575" s="36">
        <v>0</v>
      </c>
      <c r="M575" s="36">
        <v>0</v>
      </c>
      <c r="N575" s="36">
        <v>0</v>
      </c>
      <c r="O575" s="36">
        <v>0</v>
      </c>
      <c r="P575" s="36">
        <v>0</v>
      </c>
      <c r="Q575" s="36">
        <v>0</v>
      </c>
      <c r="R575" s="36">
        <v>0</v>
      </c>
      <c r="S575" s="253">
        <v>0</v>
      </c>
      <c r="T575" s="254">
        <f t="shared" si="132"/>
        <v>0</v>
      </c>
      <c r="U575" s="259">
        <v>0</v>
      </c>
      <c r="V575" s="254">
        <f t="shared" si="136"/>
        <v>0</v>
      </c>
      <c r="W575" s="34">
        <v>1</v>
      </c>
      <c r="X575" s="33">
        <v>1</v>
      </c>
      <c r="Y575" s="33">
        <v>0.94</v>
      </c>
      <c r="Z575" s="33">
        <v>0.94</v>
      </c>
      <c r="AA575" s="33">
        <f t="shared" si="137"/>
        <v>0.88</v>
      </c>
      <c r="AB575" s="33">
        <f t="shared" si="138"/>
        <v>0.85</v>
      </c>
      <c r="AC575" s="33">
        <f t="shared" si="139"/>
        <v>0.75</v>
      </c>
      <c r="AD575" s="33">
        <f t="shared" si="140"/>
        <v>0.85</v>
      </c>
      <c r="AE575" s="33">
        <f t="shared" si="141"/>
        <v>0.75</v>
      </c>
      <c r="AF575" s="33">
        <f t="shared" si="142"/>
        <v>0.85</v>
      </c>
      <c r="AG575" s="33">
        <f t="shared" si="143"/>
        <v>0.7</v>
      </c>
      <c r="AH575" s="394">
        <f t="shared" si="144"/>
        <v>0</v>
      </c>
      <c r="AI575" s="400">
        <f t="shared" si="145"/>
        <v>0</v>
      </c>
      <c r="AJ575" s="257">
        <v>100</v>
      </c>
      <c r="AK575" s="153">
        <f t="shared" si="133"/>
        <v>0</v>
      </c>
      <c r="AM575" s="394">
        <f>IF(I575&gt;0,#REF!,0)</f>
        <v>0</v>
      </c>
      <c r="AN575" s="394">
        <f t="shared" si="134"/>
        <v>0</v>
      </c>
      <c r="AP575" s="394">
        <f t="shared" si="135"/>
        <v>0</v>
      </c>
    </row>
    <row r="576" spans="4:42" ht="21.75" thickBot="1" x14ac:dyDescent="0.6">
      <c r="D576" s="233" t="s">
        <v>573</v>
      </c>
      <c r="E576" s="578" t="s">
        <v>2423</v>
      </c>
      <c r="F576" s="402">
        <v>3460248678</v>
      </c>
      <c r="G576" s="597"/>
      <c r="H576" s="597"/>
      <c r="I576" s="39">
        <v>0</v>
      </c>
      <c r="J576" s="36">
        <v>0</v>
      </c>
      <c r="K576" s="36">
        <v>0</v>
      </c>
      <c r="L576" s="36">
        <v>0</v>
      </c>
      <c r="M576" s="36">
        <v>0</v>
      </c>
      <c r="N576" s="36">
        <v>0</v>
      </c>
      <c r="O576" s="36">
        <v>0</v>
      </c>
      <c r="P576" s="36">
        <v>0</v>
      </c>
      <c r="Q576" s="36">
        <v>0</v>
      </c>
      <c r="R576" s="36">
        <v>0</v>
      </c>
      <c r="S576" s="253">
        <v>0</v>
      </c>
      <c r="T576" s="254">
        <f t="shared" si="132"/>
        <v>0</v>
      </c>
      <c r="U576" s="259">
        <v>0</v>
      </c>
      <c r="V576" s="254">
        <f t="shared" si="136"/>
        <v>3460248678</v>
      </c>
      <c r="W576" s="34">
        <v>1</v>
      </c>
      <c r="X576" s="33">
        <v>1</v>
      </c>
      <c r="Y576" s="33">
        <v>0.94</v>
      </c>
      <c r="Z576" s="33">
        <v>0.94</v>
      </c>
      <c r="AA576" s="33">
        <f t="shared" si="137"/>
        <v>0.88</v>
      </c>
      <c r="AB576" s="33">
        <f t="shared" si="138"/>
        <v>0.85</v>
      </c>
      <c r="AC576" s="33">
        <f t="shared" si="139"/>
        <v>0.75</v>
      </c>
      <c r="AD576" s="33">
        <f t="shared" si="140"/>
        <v>0.85</v>
      </c>
      <c r="AE576" s="33">
        <f t="shared" si="141"/>
        <v>0.75</v>
      </c>
      <c r="AF576" s="33">
        <f t="shared" si="142"/>
        <v>0.85</v>
      </c>
      <c r="AG576" s="33">
        <f t="shared" si="143"/>
        <v>0.7</v>
      </c>
      <c r="AH576" s="394">
        <f t="shared" si="144"/>
        <v>0</v>
      </c>
      <c r="AI576" s="400">
        <f t="shared" si="145"/>
        <v>3460248678</v>
      </c>
      <c r="AJ576" s="257">
        <v>100</v>
      </c>
      <c r="AK576" s="153">
        <f t="shared" si="133"/>
        <v>3460248678</v>
      </c>
      <c r="AM576" s="394">
        <f>IF(I576&gt;0,#REF!,0)</f>
        <v>0</v>
      </c>
      <c r="AN576" s="394">
        <f t="shared" si="134"/>
        <v>0</v>
      </c>
      <c r="AP576" s="394">
        <f t="shared" si="135"/>
        <v>0</v>
      </c>
    </row>
    <row r="577" spans="4:42" ht="21.75" thickBot="1" x14ac:dyDescent="0.6">
      <c r="D577" s="233" t="s">
        <v>573</v>
      </c>
      <c r="E577" s="578" t="s">
        <v>2423</v>
      </c>
      <c r="F577" s="402">
        <v>4004467800</v>
      </c>
      <c r="G577" s="597"/>
      <c r="H577" s="597"/>
      <c r="I577" s="39">
        <v>0</v>
      </c>
      <c r="J577" s="36">
        <v>0</v>
      </c>
      <c r="K577" s="36">
        <v>0</v>
      </c>
      <c r="L577" s="36">
        <v>0</v>
      </c>
      <c r="M577" s="36">
        <v>0</v>
      </c>
      <c r="N577" s="36">
        <v>0</v>
      </c>
      <c r="O577" s="36">
        <v>0</v>
      </c>
      <c r="P577" s="36">
        <v>0</v>
      </c>
      <c r="Q577" s="36">
        <v>0</v>
      </c>
      <c r="R577" s="36">
        <v>0</v>
      </c>
      <c r="S577" s="253">
        <v>0</v>
      </c>
      <c r="T577" s="254">
        <f t="shared" si="132"/>
        <v>0</v>
      </c>
      <c r="U577" s="259">
        <v>0</v>
      </c>
      <c r="V577" s="254">
        <f t="shared" si="136"/>
        <v>4004467800</v>
      </c>
      <c r="W577" s="34">
        <v>1</v>
      </c>
      <c r="X577" s="33">
        <v>1</v>
      </c>
      <c r="Y577" s="33">
        <v>0.94</v>
      </c>
      <c r="Z577" s="33">
        <v>0.94</v>
      </c>
      <c r="AA577" s="33">
        <f t="shared" si="137"/>
        <v>0.88</v>
      </c>
      <c r="AB577" s="33">
        <f t="shared" si="138"/>
        <v>0.85</v>
      </c>
      <c r="AC577" s="33">
        <f t="shared" si="139"/>
        <v>0.75</v>
      </c>
      <c r="AD577" s="33">
        <f t="shared" si="140"/>
        <v>0.85</v>
      </c>
      <c r="AE577" s="33">
        <f t="shared" si="141"/>
        <v>0.75</v>
      </c>
      <c r="AF577" s="33">
        <f t="shared" si="142"/>
        <v>0.85</v>
      </c>
      <c r="AG577" s="33">
        <f t="shared" si="143"/>
        <v>0.7</v>
      </c>
      <c r="AH577" s="394">
        <f t="shared" si="144"/>
        <v>0</v>
      </c>
      <c r="AI577" s="400">
        <f t="shared" si="145"/>
        <v>4004467800</v>
      </c>
      <c r="AJ577" s="257">
        <v>100</v>
      </c>
      <c r="AK577" s="153">
        <f t="shared" si="133"/>
        <v>4004467800</v>
      </c>
      <c r="AM577" s="394">
        <f>IF(I577&gt;0,#REF!,0)</f>
        <v>0</v>
      </c>
      <c r="AN577" s="394">
        <f t="shared" si="134"/>
        <v>0</v>
      </c>
      <c r="AP577" s="394">
        <f t="shared" si="135"/>
        <v>0</v>
      </c>
    </row>
    <row r="578" spans="4:42" ht="21.75" thickBot="1" x14ac:dyDescent="0.6">
      <c r="D578" s="233" t="s">
        <v>573</v>
      </c>
      <c r="E578" s="578" t="s">
        <v>2424</v>
      </c>
      <c r="F578" s="402">
        <v>5604807666.627018</v>
      </c>
      <c r="G578" s="597"/>
      <c r="H578" s="597"/>
      <c r="I578" s="39">
        <v>0</v>
      </c>
      <c r="J578" s="36">
        <v>0</v>
      </c>
      <c r="K578" s="36">
        <v>0</v>
      </c>
      <c r="L578" s="36">
        <v>0</v>
      </c>
      <c r="M578" s="36">
        <v>0</v>
      </c>
      <c r="N578" s="36">
        <v>0</v>
      </c>
      <c r="O578" s="36">
        <v>0</v>
      </c>
      <c r="P578" s="36">
        <v>0</v>
      </c>
      <c r="Q578" s="36">
        <v>0</v>
      </c>
      <c r="R578" s="36">
        <v>0</v>
      </c>
      <c r="S578" s="253">
        <v>0</v>
      </c>
      <c r="T578" s="254">
        <f t="shared" si="132"/>
        <v>0</v>
      </c>
      <c r="U578" s="259">
        <v>0</v>
      </c>
      <c r="V578" s="254">
        <f t="shared" si="136"/>
        <v>5604807666.627018</v>
      </c>
      <c r="W578" s="34">
        <v>1</v>
      </c>
      <c r="X578" s="33">
        <v>1</v>
      </c>
      <c r="Y578" s="33">
        <v>0.94</v>
      </c>
      <c r="Z578" s="33">
        <v>0.94</v>
      </c>
      <c r="AA578" s="33">
        <f t="shared" si="137"/>
        <v>0.88</v>
      </c>
      <c r="AB578" s="33">
        <f t="shared" si="138"/>
        <v>0.85</v>
      </c>
      <c r="AC578" s="33">
        <f t="shared" si="139"/>
        <v>0.75</v>
      </c>
      <c r="AD578" s="33">
        <f t="shared" si="140"/>
        <v>0.85</v>
      </c>
      <c r="AE578" s="33">
        <f t="shared" si="141"/>
        <v>0.75</v>
      </c>
      <c r="AF578" s="33">
        <f t="shared" si="142"/>
        <v>0.85</v>
      </c>
      <c r="AG578" s="33">
        <f t="shared" si="143"/>
        <v>0.7</v>
      </c>
      <c r="AH578" s="394">
        <f t="shared" si="144"/>
        <v>0</v>
      </c>
      <c r="AI578" s="400">
        <f t="shared" si="145"/>
        <v>5604807666.627018</v>
      </c>
      <c r="AJ578" s="257">
        <v>100</v>
      </c>
      <c r="AK578" s="153">
        <f t="shared" si="133"/>
        <v>5604807666.627018</v>
      </c>
      <c r="AM578" s="394">
        <f>IF(I578&gt;0,#REF!,0)</f>
        <v>0</v>
      </c>
      <c r="AN578" s="394">
        <f t="shared" si="134"/>
        <v>0</v>
      </c>
      <c r="AP578" s="394">
        <f t="shared" si="135"/>
        <v>0</v>
      </c>
    </row>
    <row r="579" spans="4:42" ht="21.75" thickBot="1" x14ac:dyDescent="0.6">
      <c r="D579" s="233" t="s">
        <v>573</v>
      </c>
      <c r="E579" s="578" t="s">
        <v>2424</v>
      </c>
      <c r="F579" s="402">
        <v>7235299808</v>
      </c>
      <c r="G579" s="597"/>
      <c r="H579" s="597"/>
      <c r="I579" s="39">
        <v>0</v>
      </c>
      <c r="J579" s="36">
        <v>0</v>
      </c>
      <c r="K579" s="36">
        <v>0</v>
      </c>
      <c r="L579" s="36">
        <v>0</v>
      </c>
      <c r="M579" s="36">
        <v>0</v>
      </c>
      <c r="N579" s="36">
        <v>0</v>
      </c>
      <c r="O579" s="36">
        <v>0</v>
      </c>
      <c r="P579" s="36">
        <v>0</v>
      </c>
      <c r="Q579" s="36">
        <v>0</v>
      </c>
      <c r="R579" s="36">
        <v>0</v>
      </c>
      <c r="S579" s="253">
        <v>0</v>
      </c>
      <c r="T579" s="254">
        <f t="shared" si="132"/>
        <v>0</v>
      </c>
      <c r="U579" s="259">
        <v>0</v>
      </c>
      <c r="V579" s="254">
        <f t="shared" si="136"/>
        <v>7235299808</v>
      </c>
      <c r="W579" s="34">
        <v>1</v>
      </c>
      <c r="X579" s="33">
        <v>1</v>
      </c>
      <c r="Y579" s="33">
        <v>0.94</v>
      </c>
      <c r="Z579" s="33">
        <v>0.94</v>
      </c>
      <c r="AA579" s="33">
        <f t="shared" si="137"/>
        <v>0.88</v>
      </c>
      <c r="AB579" s="33">
        <f t="shared" si="138"/>
        <v>0.85</v>
      </c>
      <c r="AC579" s="33">
        <f t="shared" si="139"/>
        <v>0.75</v>
      </c>
      <c r="AD579" s="33">
        <f t="shared" si="140"/>
        <v>0.85</v>
      </c>
      <c r="AE579" s="33">
        <f t="shared" si="141"/>
        <v>0.75</v>
      </c>
      <c r="AF579" s="33">
        <f t="shared" si="142"/>
        <v>0.85</v>
      </c>
      <c r="AG579" s="33">
        <f t="shared" si="143"/>
        <v>0.7</v>
      </c>
      <c r="AH579" s="394">
        <f t="shared" si="144"/>
        <v>0</v>
      </c>
      <c r="AI579" s="400">
        <f t="shared" si="145"/>
        <v>7235299808</v>
      </c>
      <c r="AJ579" s="257">
        <v>100</v>
      </c>
      <c r="AK579" s="153">
        <f t="shared" si="133"/>
        <v>7235299808</v>
      </c>
      <c r="AM579" s="394">
        <f>IF(I579&gt;0,#REF!,0)</f>
        <v>0</v>
      </c>
      <c r="AN579" s="394">
        <f t="shared" si="134"/>
        <v>0</v>
      </c>
      <c r="AP579" s="394">
        <f t="shared" si="135"/>
        <v>0</v>
      </c>
    </row>
    <row r="580" spans="4:42" ht="21.75" thickBot="1" x14ac:dyDescent="0.6">
      <c r="D580" s="233" t="s">
        <v>573</v>
      </c>
      <c r="E580" s="578" t="s">
        <v>2425</v>
      </c>
      <c r="F580" s="402">
        <v>1845600295.9091926</v>
      </c>
      <c r="G580" s="597"/>
      <c r="H580" s="597"/>
      <c r="I580" s="39">
        <v>0</v>
      </c>
      <c r="J580" s="36">
        <v>0</v>
      </c>
      <c r="K580" s="36">
        <v>0</v>
      </c>
      <c r="L580" s="36">
        <v>0</v>
      </c>
      <c r="M580" s="36">
        <v>0</v>
      </c>
      <c r="N580" s="36">
        <v>0</v>
      </c>
      <c r="O580" s="36">
        <v>0</v>
      </c>
      <c r="P580" s="36">
        <v>0</v>
      </c>
      <c r="Q580" s="36">
        <v>0</v>
      </c>
      <c r="R580" s="36">
        <v>0</v>
      </c>
      <c r="S580" s="253">
        <v>0</v>
      </c>
      <c r="T580" s="254">
        <f t="shared" si="132"/>
        <v>0</v>
      </c>
      <c r="U580" s="259">
        <v>0</v>
      </c>
      <c r="V580" s="254">
        <f t="shared" si="136"/>
        <v>1845600295.9091926</v>
      </c>
      <c r="W580" s="34">
        <v>1</v>
      </c>
      <c r="X580" s="33">
        <v>1</v>
      </c>
      <c r="Y580" s="33">
        <v>0.94</v>
      </c>
      <c r="Z580" s="33">
        <v>0.94</v>
      </c>
      <c r="AA580" s="33">
        <f t="shared" si="137"/>
        <v>0.88</v>
      </c>
      <c r="AB580" s="33">
        <f t="shared" si="138"/>
        <v>0.85</v>
      </c>
      <c r="AC580" s="33">
        <f t="shared" si="139"/>
        <v>0.75</v>
      </c>
      <c r="AD580" s="33">
        <f t="shared" si="140"/>
        <v>0.85</v>
      </c>
      <c r="AE580" s="33">
        <f t="shared" si="141"/>
        <v>0.75</v>
      </c>
      <c r="AF580" s="33">
        <f t="shared" si="142"/>
        <v>0.85</v>
      </c>
      <c r="AG580" s="33">
        <f t="shared" si="143"/>
        <v>0.7</v>
      </c>
      <c r="AH580" s="394">
        <f t="shared" si="144"/>
        <v>0</v>
      </c>
      <c r="AI580" s="400">
        <f t="shared" si="145"/>
        <v>1845600295.9091926</v>
      </c>
      <c r="AJ580" s="257">
        <v>100</v>
      </c>
      <c r="AK580" s="153">
        <f t="shared" si="133"/>
        <v>1845600295.9091926</v>
      </c>
      <c r="AM580" s="394">
        <f>IF(I580&gt;0,#REF!,0)</f>
        <v>0</v>
      </c>
      <c r="AN580" s="394">
        <f t="shared" si="134"/>
        <v>0</v>
      </c>
      <c r="AP580" s="394">
        <f t="shared" si="135"/>
        <v>0</v>
      </c>
    </row>
    <row r="581" spans="4:42" ht="21.75" thickBot="1" x14ac:dyDescent="0.6">
      <c r="D581" s="233" t="s">
        <v>573</v>
      </c>
      <c r="E581" s="578" t="s">
        <v>2426</v>
      </c>
      <c r="F581" s="402">
        <v>2714898032</v>
      </c>
      <c r="G581" s="597"/>
      <c r="H581" s="597"/>
      <c r="I581" s="39">
        <v>0</v>
      </c>
      <c r="J581" s="36">
        <v>0</v>
      </c>
      <c r="K581" s="36">
        <v>0</v>
      </c>
      <c r="L581" s="36">
        <v>0</v>
      </c>
      <c r="M581" s="36">
        <v>0</v>
      </c>
      <c r="N581" s="36">
        <v>0</v>
      </c>
      <c r="O581" s="36">
        <v>0</v>
      </c>
      <c r="P581" s="36">
        <v>0</v>
      </c>
      <c r="Q581" s="36">
        <v>0</v>
      </c>
      <c r="R581" s="36">
        <v>0</v>
      </c>
      <c r="S581" s="253">
        <v>0</v>
      </c>
      <c r="T581" s="254">
        <f t="shared" si="132"/>
        <v>0</v>
      </c>
      <c r="U581" s="259">
        <v>0</v>
      </c>
      <c r="V581" s="254">
        <f t="shared" si="136"/>
        <v>2714898032</v>
      </c>
      <c r="W581" s="34">
        <v>1</v>
      </c>
      <c r="X581" s="33">
        <v>1</v>
      </c>
      <c r="Y581" s="33">
        <v>0.94</v>
      </c>
      <c r="Z581" s="33">
        <v>0.94</v>
      </c>
      <c r="AA581" s="33">
        <f t="shared" si="137"/>
        <v>0.88</v>
      </c>
      <c r="AB581" s="33">
        <f t="shared" si="138"/>
        <v>0.85</v>
      </c>
      <c r="AC581" s="33">
        <f t="shared" si="139"/>
        <v>0.75</v>
      </c>
      <c r="AD581" s="33">
        <f t="shared" si="140"/>
        <v>0.85</v>
      </c>
      <c r="AE581" s="33">
        <f t="shared" si="141"/>
        <v>0.75</v>
      </c>
      <c r="AF581" s="33">
        <f t="shared" si="142"/>
        <v>0.85</v>
      </c>
      <c r="AG581" s="33">
        <f t="shared" si="143"/>
        <v>0.7</v>
      </c>
      <c r="AH581" s="394">
        <f t="shared" si="144"/>
        <v>0</v>
      </c>
      <c r="AI581" s="400">
        <f t="shared" si="145"/>
        <v>2714898032</v>
      </c>
      <c r="AJ581" s="257">
        <v>100</v>
      </c>
      <c r="AK581" s="153">
        <f t="shared" si="133"/>
        <v>2714898032</v>
      </c>
      <c r="AM581" s="394">
        <f>IF(I581&gt;0,#REF!,0)</f>
        <v>0</v>
      </c>
      <c r="AN581" s="394">
        <f t="shared" si="134"/>
        <v>0</v>
      </c>
      <c r="AP581" s="394">
        <f t="shared" si="135"/>
        <v>0</v>
      </c>
    </row>
    <row r="582" spans="4:42" ht="21.75" thickBot="1" x14ac:dyDescent="0.6">
      <c r="D582" s="233" t="s">
        <v>573</v>
      </c>
      <c r="E582" s="578" t="s">
        <v>2426</v>
      </c>
      <c r="F582" s="402">
        <v>14703282702</v>
      </c>
      <c r="G582" s="597"/>
      <c r="H582" s="597"/>
      <c r="I582" s="39">
        <v>0</v>
      </c>
      <c r="J582" s="36">
        <v>0</v>
      </c>
      <c r="K582" s="36">
        <v>0</v>
      </c>
      <c r="L582" s="36">
        <v>0</v>
      </c>
      <c r="M582" s="36">
        <v>0</v>
      </c>
      <c r="N582" s="36">
        <v>0</v>
      </c>
      <c r="O582" s="36">
        <v>0</v>
      </c>
      <c r="P582" s="36">
        <v>0</v>
      </c>
      <c r="Q582" s="36">
        <v>0</v>
      </c>
      <c r="R582" s="36">
        <v>0</v>
      </c>
      <c r="S582" s="253">
        <v>0</v>
      </c>
      <c r="T582" s="254">
        <f t="shared" si="132"/>
        <v>0</v>
      </c>
      <c r="U582" s="259">
        <v>0</v>
      </c>
      <c r="V582" s="254">
        <f t="shared" si="136"/>
        <v>14703282702</v>
      </c>
      <c r="W582" s="34">
        <v>1</v>
      </c>
      <c r="X582" s="33">
        <v>1</v>
      </c>
      <c r="Y582" s="33">
        <v>0.94</v>
      </c>
      <c r="Z582" s="33">
        <v>0.94</v>
      </c>
      <c r="AA582" s="33">
        <f t="shared" si="137"/>
        <v>0.88</v>
      </c>
      <c r="AB582" s="33">
        <f t="shared" si="138"/>
        <v>0.85</v>
      </c>
      <c r="AC582" s="33">
        <f t="shared" si="139"/>
        <v>0.75</v>
      </c>
      <c r="AD582" s="33">
        <f t="shared" si="140"/>
        <v>0.85</v>
      </c>
      <c r="AE582" s="33">
        <f t="shared" si="141"/>
        <v>0.75</v>
      </c>
      <c r="AF582" s="33">
        <f t="shared" si="142"/>
        <v>0.85</v>
      </c>
      <c r="AG582" s="33">
        <f t="shared" si="143"/>
        <v>0.7</v>
      </c>
      <c r="AH582" s="394">
        <f t="shared" si="144"/>
        <v>0</v>
      </c>
      <c r="AI582" s="400">
        <f t="shared" si="145"/>
        <v>14703282702</v>
      </c>
      <c r="AJ582" s="257">
        <v>100</v>
      </c>
      <c r="AK582" s="153">
        <f t="shared" si="133"/>
        <v>14703282702</v>
      </c>
      <c r="AM582" s="394">
        <f>IF(I582&gt;0,#REF!,0)</f>
        <v>0</v>
      </c>
      <c r="AN582" s="394">
        <f t="shared" si="134"/>
        <v>0</v>
      </c>
      <c r="AP582" s="394">
        <f t="shared" si="135"/>
        <v>0</v>
      </c>
    </row>
    <row r="583" spans="4:42" ht="21.75" thickBot="1" x14ac:dyDescent="0.6">
      <c r="D583" s="233" t="s">
        <v>573</v>
      </c>
      <c r="E583" s="578" t="s">
        <v>2427</v>
      </c>
      <c r="F583" s="402">
        <v>18115880916</v>
      </c>
      <c r="G583" s="597"/>
      <c r="H583" s="597"/>
      <c r="I583" s="39">
        <v>0</v>
      </c>
      <c r="J583" s="36">
        <v>0</v>
      </c>
      <c r="K583" s="36">
        <v>0</v>
      </c>
      <c r="L583" s="36">
        <v>0</v>
      </c>
      <c r="M583" s="36">
        <v>0</v>
      </c>
      <c r="N583" s="36">
        <v>0</v>
      </c>
      <c r="O583" s="36">
        <v>0</v>
      </c>
      <c r="P583" s="36">
        <v>0</v>
      </c>
      <c r="Q583" s="36">
        <v>0</v>
      </c>
      <c r="R583" s="36">
        <v>0</v>
      </c>
      <c r="S583" s="253">
        <v>0</v>
      </c>
      <c r="T583" s="254">
        <f t="shared" si="132"/>
        <v>0</v>
      </c>
      <c r="U583" s="259">
        <v>0</v>
      </c>
      <c r="V583" s="254">
        <f t="shared" si="136"/>
        <v>18115880916</v>
      </c>
      <c r="W583" s="34">
        <v>1</v>
      </c>
      <c r="X583" s="33">
        <v>1</v>
      </c>
      <c r="Y583" s="33">
        <v>0.94</v>
      </c>
      <c r="Z583" s="33">
        <v>0.94</v>
      </c>
      <c r="AA583" s="33">
        <f t="shared" si="137"/>
        <v>0.88</v>
      </c>
      <c r="AB583" s="33">
        <f t="shared" si="138"/>
        <v>0.85</v>
      </c>
      <c r="AC583" s="33">
        <f t="shared" si="139"/>
        <v>0.75</v>
      </c>
      <c r="AD583" s="33">
        <f t="shared" si="140"/>
        <v>0.85</v>
      </c>
      <c r="AE583" s="33">
        <f t="shared" si="141"/>
        <v>0.75</v>
      </c>
      <c r="AF583" s="33">
        <f t="shared" si="142"/>
        <v>0.85</v>
      </c>
      <c r="AG583" s="33">
        <f t="shared" si="143"/>
        <v>0.7</v>
      </c>
      <c r="AH583" s="394">
        <f t="shared" si="144"/>
        <v>0</v>
      </c>
      <c r="AI583" s="400">
        <f t="shared" si="145"/>
        <v>18115880916</v>
      </c>
      <c r="AJ583" s="257">
        <v>100</v>
      </c>
      <c r="AK583" s="153">
        <f t="shared" si="133"/>
        <v>18115880916</v>
      </c>
      <c r="AM583" s="394">
        <f>IF(I583&gt;0,#REF!,0)</f>
        <v>0</v>
      </c>
      <c r="AN583" s="394">
        <f t="shared" si="134"/>
        <v>0</v>
      </c>
      <c r="AP583" s="394">
        <f t="shared" si="135"/>
        <v>0</v>
      </c>
    </row>
    <row r="584" spans="4:42" ht="21.75" thickBot="1" x14ac:dyDescent="0.6">
      <c r="D584" s="233" t="s">
        <v>573</v>
      </c>
      <c r="E584" s="578" t="s">
        <v>2428</v>
      </c>
      <c r="F584" s="402">
        <v>36776441.336207978</v>
      </c>
      <c r="G584" s="597"/>
      <c r="H584" s="597"/>
      <c r="I584" s="39">
        <v>0</v>
      </c>
      <c r="J584" s="36">
        <v>0</v>
      </c>
      <c r="K584" s="36">
        <v>0</v>
      </c>
      <c r="L584" s="36">
        <v>0</v>
      </c>
      <c r="M584" s="36">
        <v>0</v>
      </c>
      <c r="N584" s="36">
        <v>0</v>
      </c>
      <c r="O584" s="36">
        <v>0</v>
      </c>
      <c r="P584" s="36">
        <v>0</v>
      </c>
      <c r="Q584" s="36">
        <v>0</v>
      </c>
      <c r="R584" s="36">
        <v>0</v>
      </c>
      <c r="S584" s="253">
        <v>0</v>
      </c>
      <c r="T584" s="254">
        <f t="shared" si="132"/>
        <v>0</v>
      </c>
      <c r="U584" s="259">
        <v>0</v>
      </c>
      <c r="V584" s="254">
        <f t="shared" si="136"/>
        <v>36776441.336207978</v>
      </c>
      <c r="W584" s="34">
        <v>1</v>
      </c>
      <c r="X584" s="33">
        <v>1</v>
      </c>
      <c r="Y584" s="33">
        <v>0.94</v>
      </c>
      <c r="Z584" s="33">
        <v>0.94</v>
      </c>
      <c r="AA584" s="33">
        <f t="shared" si="137"/>
        <v>0.88</v>
      </c>
      <c r="AB584" s="33">
        <f t="shared" si="138"/>
        <v>0.85</v>
      </c>
      <c r="AC584" s="33">
        <f t="shared" si="139"/>
        <v>0.75</v>
      </c>
      <c r="AD584" s="33">
        <f t="shared" si="140"/>
        <v>0.85</v>
      </c>
      <c r="AE584" s="33">
        <f t="shared" si="141"/>
        <v>0.75</v>
      </c>
      <c r="AF584" s="33">
        <f t="shared" si="142"/>
        <v>0.85</v>
      </c>
      <c r="AG584" s="33">
        <f t="shared" si="143"/>
        <v>0.7</v>
      </c>
      <c r="AH584" s="394">
        <f t="shared" si="144"/>
        <v>0</v>
      </c>
      <c r="AI584" s="400">
        <f t="shared" si="145"/>
        <v>36776441.336207978</v>
      </c>
      <c r="AJ584" s="257">
        <v>100</v>
      </c>
      <c r="AK584" s="153">
        <f t="shared" si="133"/>
        <v>36776441.336207978</v>
      </c>
      <c r="AM584" s="394">
        <f>IF(I584&gt;0,#REF!,0)</f>
        <v>0</v>
      </c>
      <c r="AN584" s="394">
        <f t="shared" si="134"/>
        <v>0</v>
      </c>
      <c r="AP584" s="394">
        <f t="shared" si="135"/>
        <v>0</v>
      </c>
    </row>
    <row r="585" spans="4:42" ht="21.75" thickBot="1" x14ac:dyDescent="0.6">
      <c r="D585" s="233" t="s">
        <v>573</v>
      </c>
      <c r="E585" s="589" t="s">
        <v>2428</v>
      </c>
      <c r="F585" s="590">
        <v>33828270080</v>
      </c>
      <c r="G585" s="605"/>
      <c r="H585" s="605"/>
      <c r="I585" s="591">
        <v>0</v>
      </c>
      <c r="J585" s="532">
        <v>0</v>
      </c>
      <c r="K585" s="532">
        <v>0</v>
      </c>
      <c r="L585" s="532">
        <v>0</v>
      </c>
      <c r="M585" s="532">
        <v>0</v>
      </c>
      <c r="N585" s="532">
        <v>0</v>
      </c>
      <c r="O585" s="532">
        <v>0</v>
      </c>
      <c r="P585" s="532">
        <v>0</v>
      </c>
      <c r="Q585" s="532">
        <v>0</v>
      </c>
      <c r="R585" s="532">
        <v>0</v>
      </c>
      <c r="S585" s="592">
        <v>0</v>
      </c>
      <c r="T585" s="254">
        <f t="shared" si="132"/>
        <v>0</v>
      </c>
      <c r="U585" s="593">
        <v>0</v>
      </c>
      <c r="V585" s="254">
        <f t="shared" si="136"/>
        <v>33828270080</v>
      </c>
      <c r="W585" s="34">
        <v>1</v>
      </c>
      <c r="X585" s="33">
        <v>1</v>
      </c>
      <c r="Y585" s="33">
        <v>0.94</v>
      </c>
      <c r="Z585" s="33">
        <v>0.94</v>
      </c>
      <c r="AA585" s="33">
        <f t="shared" si="137"/>
        <v>0.88</v>
      </c>
      <c r="AB585" s="33">
        <f t="shared" si="138"/>
        <v>0.85</v>
      </c>
      <c r="AC585" s="33">
        <f t="shared" si="139"/>
        <v>0.75</v>
      </c>
      <c r="AD585" s="33">
        <f t="shared" si="140"/>
        <v>0.85</v>
      </c>
      <c r="AE585" s="33">
        <f t="shared" si="141"/>
        <v>0.75</v>
      </c>
      <c r="AF585" s="33">
        <f t="shared" si="142"/>
        <v>0.85</v>
      </c>
      <c r="AG585" s="33">
        <f t="shared" si="143"/>
        <v>0.7</v>
      </c>
      <c r="AH585" s="394">
        <f t="shared" si="144"/>
        <v>0</v>
      </c>
      <c r="AI585" s="400">
        <f t="shared" si="145"/>
        <v>33828270080</v>
      </c>
      <c r="AJ585" s="257">
        <v>100</v>
      </c>
      <c r="AK585" s="153">
        <f t="shared" si="133"/>
        <v>33828270080</v>
      </c>
      <c r="AM585" s="394">
        <f>IF(I585&gt;0,#REF!,0)</f>
        <v>0</v>
      </c>
      <c r="AN585" s="394">
        <f t="shared" si="134"/>
        <v>0</v>
      </c>
      <c r="AP585" s="394">
        <f t="shared" si="135"/>
        <v>0</v>
      </c>
    </row>
    <row r="586" spans="4:42" s="15" customFormat="1" ht="21" x14ac:dyDescent="0.55000000000000004">
      <c r="D586" s="574"/>
      <c r="E586" s="415" t="s">
        <v>1157</v>
      </c>
      <c r="F586" s="594">
        <f>SUM(F11:F585)</f>
        <v>189473281946979.44</v>
      </c>
      <c r="G586" s="594"/>
      <c r="H586" s="594"/>
      <c r="I586" s="594">
        <f t="shared" ref="I586:V586" si="146">SUM(I11:I585)</f>
        <v>4750957994923.2676</v>
      </c>
      <c r="J586" s="594">
        <f t="shared" si="146"/>
        <v>169833511010.34326</v>
      </c>
      <c r="K586" s="594">
        <f t="shared" si="146"/>
        <v>0</v>
      </c>
      <c r="L586" s="594">
        <f t="shared" si="146"/>
        <v>0</v>
      </c>
      <c r="M586" s="594">
        <f t="shared" si="146"/>
        <v>0</v>
      </c>
      <c r="N586" s="594">
        <f t="shared" si="146"/>
        <v>0</v>
      </c>
      <c r="O586" s="594">
        <f t="shared" si="146"/>
        <v>0</v>
      </c>
      <c r="P586" s="594">
        <f t="shared" si="146"/>
        <v>0</v>
      </c>
      <c r="Q586" s="594">
        <f t="shared" si="146"/>
        <v>6389528095453.0977</v>
      </c>
      <c r="R586" s="594">
        <f t="shared" si="146"/>
        <v>0</v>
      </c>
      <c r="S586" s="594">
        <f t="shared" si="146"/>
        <v>3924762409243.5098</v>
      </c>
      <c r="T586" s="594">
        <f t="shared" si="146"/>
        <v>15235082010630.221</v>
      </c>
      <c r="U586" s="594">
        <f t="shared" si="146"/>
        <v>279057872144877.63</v>
      </c>
      <c r="V586" s="594">
        <f t="shared" si="146"/>
        <v>163784643493988.09</v>
      </c>
      <c r="W586" s="525"/>
      <c r="X586" s="525"/>
      <c r="Y586" s="525"/>
      <c r="Z586" s="525"/>
      <c r="AA586" s="525"/>
      <c r="AB586" s="525"/>
      <c r="AC586" s="525"/>
      <c r="AD586" s="525"/>
      <c r="AE586" s="525"/>
      <c r="AF586" s="525"/>
      <c r="AG586" s="525"/>
      <c r="AH586" s="594">
        <f t="shared" ref="AH586" si="147">SUM(AH11:AH585)</f>
        <v>12460271263993.891</v>
      </c>
      <c r="AI586" s="594">
        <f t="shared" ref="AI586" si="148">SUM(AI11:AI585)</f>
        <v>177013010682985.5</v>
      </c>
      <c r="AJ586" s="576"/>
      <c r="AK586" s="576"/>
      <c r="AM586" s="221"/>
      <c r="AN586" s="221"/>
      <c r="AP586" s="221"/>
    </row>
    <row r="587" spans="4:42" s="15" customFormat="1" ht="22.5" x14ac:dyDescent="0.55000000000000004">
      <c r="D587" s="574"/>
      <c r="E587" s="562"/>
      <c r="F587" s="563"/>
      <c r="G587" s="563"/>
      <c r="H587" s="563"/>
      <c r="I587" s="214"/>
      <c r="J587" s="214"/>
      <c r="K587" s="214"/>
      <c r="L587" s="214"/>
      <c r="M587" s="214"/>
      <c r="N587" s="214"/>
      <c r="O587" s="214"/>
      <c r="P587" s="214"/>
      <c r="Q587" s="214"/>
      <c r="R587" s="214"/>
      <c r="S587" s="214"/>
      <c r="T587" s="215"/>
      <c r="U587" s="215"/>
      <c r="V587" s="575"/>
      <c r="W587" s="53"/>
      <c r="X587" s="53"/>
      <c r="Y587" s="53"/>
      <c r="Z587" s="53"/>
      <c r="AA587" s="53"/>
      <c r="AB587" s="53"/>
      <c r="AC587" s="53"/>
      <c r="AD587" s="53"/>
      <c r="AE587" s="53"/>
      <c r="AF587" s="53"/>
      <c r="AG587" s="53"/>
      <c r="AH587" s="221"/>
      <c r="AI587" s="221"/>
      <c r="AJ587" s="576"/>
      <c r="AK587" s="576"/>
      <c r="AM587" s="221"/>
      <c r="AN587" s="221"/>
      <c r="AP587" s="221"/>
    </row>
    <row r="588" spans="4:42" s="15" customFormat="1" ht="22.5" x14ac:dyDescent="0.55000000000000004">
      <c r="D588" s="574"/>
      <c r="E588" s="562"/>
      <c r="F588" s="563"/>
      <c r="G588" s="563"/>
      <c r="H588" s="563"/>
      <c r="I588" s="214"/>
      <c r="J588" s="214"/>
      <c r="K588" s="214"/>
      <c r="L588" s="214"/>
      <c r="M588" s="214"/>
      <c r="N588" s="214"/>
      <c r="O588" s="214"/>
      <c r="P588" s="214"/>
      <c r="Q588" s="214"/>
      <c r="R588" s="214"/>
      <c r="S588" s="214"/>
      <c r="T588" s="215"/>
      <c r="U588" s="215"/>
      <c r="V588" s="575"/>
      <c r="W588" s="53"/>
      <c r="X588" s="53"/>
      <c r="Y588" s="53"/>
      <c r="Z588" s="53"/>
      <c r="AA588" s="53"/>
      <c r="AB588" s="53"/>
      <c r="AC588" s="53"/>
      <c r="AD588" s="53"/>
      <c r="AE588" s="53"/>
      <c r="AF588" s="53"/>
      <c r="AG588" s="53"/>
      <c r="AH588" s="221"/>
      <c r="AI588" s="221"/>
      <c r="AJ588" s="576"/>
      <c r="AK588" s="576"/>
      <c r="AM588" s="221"/>
      <c r="AN588" s="221"/>
      <c r="AP588" s="221"/>
    </row>
    <row r="589" spans="4:42" s="15" customFormat="1" ht="22.5" x14ac:dyDescent="0.55000000000000004">
      <c r="D589" s="574"/>
      <c r="E589" s="562"/>
      <c r="F589" s="563"/>
      <c r="G589" s="563"/>
      <c r="H589" s="563"/>
      <c r="I589" s="214"/>
      <c r="J589" s="214"/>
      <c r="K589" s="214"/>
      <c r="L589" s="214"/>
      <c r="M589" s="214"/>
      <c r="N589" s="214"/>
      <c r="O589" s="214"/>
      <c r="P589" s="214"/>
      <c r="Q589" s="214"/>
      <c r="R589" s="214"/>
      <c r="S589" s="214"/>
      <c r="T589" s="215"/>
      <c r="U589" s="215"/>
      <c r="V589" s="575"/>
      <c r="W589" s="53"/>
      <c r="X589" s="53"/>
      <c r="Y589" s="53"/>
      <c r="Z589" s="53"/>
      <c r="AA589" s="53"/>
      <c r="AB589" s="53"/>
      <c r="AC589" s="53"/>
      <c r="AD589" s="53"/>
      <c r="AE589" s="53"/>
      <c r="AF589" s="53"/>
      <c r="AG589" s="53"/>
      <c r="AH589" s="221"/>
      <c r="AI589" s="221"/>
      <c r="AJ589" s="576"/>
      <c r="AK589" s="576"/>
      <c r="AM589" s="221"/>
      <c r="AN589" s="221"/>
      <c r="AP589" s="221"/>
    </row>
    <row r="590" spans="4:42" s="15" customFormat="1" ht="22.5" x14ac:dyDescent="0.55000000000000004">
      <c r="D590" s="574"/>
      <c r="E590" s="562"/>
      <c r="F590" s="563"/>
      <c r="G590" s="563"/>
      <c r="H590" s="563"/>
      <c r="I590" s="214"/>
      <c r="J590" s="214"/>
      <c r="K590" s="214"/>
      <c r="L590" s="214"/>
      <c r="M590" s="214"/>
      <c r="N590" s="214"/>
      <c r="O590" s="214"/>
      <c r="P590" s="214"/>
      <c r="Q590" s="214"/>
      <c r="R590" s="214"/>
      <c r="S590" s="214"/>
      <c r="T590" s="215"/>
      <c r="U590" s="215"/>
      <c r="V590" s="575"/>
      <c r="W590" s="53"/>
      <c r="X590" s="53"/>
      <c r="Y590" s="53"/>
      <c r="Z590" s="53"/>
      <c r="AA590" s="53"/>
      <c r="AB590" s="53"/>
      <c r="AC590" s="53"/>
      <c r="AD590" s="53"/>
      <c r="AE590" s="53"/>
      <c r="AF590" s="53"/>
      <c r="AG590" s="53"/>
      <c r="AH590" s="221"/>
      <c r="AI590" s="221"/>
      <c r="AJ590" s="576"/>
      <c r="AK590" s="576"/>
      <c r="AM590" s="221"/>
      <c r="AN590" s="221"/>
      <c r="AP590" s="221"/>
    </row>
    <row r="591" spans="4:42" s="15" customFormat="1" ht="22.5" x14ac:dyDescent="0.55000000000000004">
      <c r="D591" s="574"/>
      <c r="E591" s="562"/>
      <c r="F591" s="563"/>
      <c r="G591" s="563"/>
      <c r="H591" s="563"/>
      <c r="I591" s="214"/>
      <c r="J591" s="214"/>
      <c r="K591" s="214"/>
      <c r="L591" s="214"/>
      <c r="M591" s="214"/>
      <c r="N591" s="214"/>
      <c r="O591" s="214"/>
      <c r="P591" s="214"/>
      <c r="Q591" s="214"/>
      <c r="R591" s="214"/>
      <c r="S591" s="214"/>
      <c r="T591" s="215"/>
      <c r="U591" s="215"/>
      <c r="V591" s="575"/>
      <c r="W591" s="53"/>
      <c r="X591" s="53"/>
      <c r="Y591" s="53"/>
      <c r="Z591" s="53"/>
      <c r="AA591" s="53"/>
      <c r="AB591" s="53"/>
      <c r="AC591" s="53"/>
      <c r="AD591" s="53"/>
      <c r="AE591" s="53"/>
      <c r="AF591" s="53"/>
      <c r="AG591" s="53"/>
      <c r="AH591" s="221"/>
      <c r="AI591" s="221"/>
      <c r="AJ591" s="576"/>
      <c r="AK591" s="576"/>
      <c r="AM591" s="221"/>
      <c r="AN591" s="221"/>
      <c r="AP591" s="221"/>
    </row>
    <row r="592" spans="4:42" s="15" customFormat="1" ht="22.5" x14ac:dyDescent="0.55000000000000004">
      <c r="D592" s="574"/>
      <c r="E592" s="562"/>
      <c r="F592" s="563"/>
      <c r="G592" s="563"/>
      <c r="H592" s="563"/>
      <c r="I592" s="214"/>
      <c r="J592" s="214"/>
      <c r="K592" s="214"/>
      <c r="L592" s="214"/>
      <c r="M592" s="214"/>
      <c r="N592" s="214"/>
      <c r="O592" s="214"/>
      <c r="P592" s="214"/>
      <c r="Q592" s="214"/>
      <c r="R592" s="214"/>
      <c r="S592" s="214"/>
      <c r="T592" s="215"/>
      <c r="U592" s="215"/>
      <c r="V592" s="575"/>
      <c r="W592" s="53"/>
      <c r="X592" s="53"/>
      <c r="Y592" s="53"/>
      <c r="Z592" s="53"/>
      <c r="AA592" s="53"/>
      <c r="AB592" s="53"/>
      <c r="AC592" s="53"/>
      <c r="AD592" s="53"/>
      <c r="AE592" s="53"/>
      <c r="AF592" s="53"/>
      <c r="AG592" s="53"/>
      <c r="AH592" s="221"/>
      <c r="AI592" s="221"/>
      <c r="AJ592" s="576"/>
      <c r="AK592" s="576"/>
      <c r="AM592" s="221"/>
      <c r="AN592" s="221"/>
      <c r="AP592" s="221"/>
    </row>
    <row r="593" spans="4:42" s="15" customFormat="1" ht="22.5" x14ac:dyDescent="0.55000000000000004">
      <c r="D593" s="574"/>
      <c r="E593" s="562"/>
      <c r="F593" s="562"/>
      <c r="G593" s="562"/>
      <c r="H593" s="562"/>
      <c r="I593" s="214"/>
      <c r="J593" s="214"/>
      <c r="K593" s="214"/>
      <c r="L593" s="214"/>
      <c r="M593" s="214"/>
      <c r="N593" s="214"/>
      <c r="O593" s="214"/>
      <c r="P593" s="214"/>
      <c r="Q593" s="214"/>
      <c r="R593" s="214"/>
      <c r="S593" s="214"/>
      <c r="T593" s="215"/>
      <c r="U593" s="215"/>
      <c r="V593" s="575"/>
      <c r="W593" s="53"/>
      <c r="X593" s="53"/>
      <c r="Y593" s="53"/>
      <c r="Z593" s="53"/>
      <c r="AA593" s="53"/>
      <c r="AB593" s="53"/>
      <c r="AC593" s="53"/>
      <c r="AD593" s="53"/>
      <c r="AE593" s="53"/>
      <c r="AF593" s="53"/>
      <c r="AG593" s="53"/>
      <c r="AH593" s="221"/>
      <c r="AI593" s="221"/>
      <c r="AJ593" s="576"/>
      <c r="AK593" s="576"/>
      <c r="AM593" s="221"/>
      <c r="AN593" s="221"/>
      <c r="AP593" s="221"/>
    </row>
    <row r="594" spans="4:42" s="15" customFormat="1" ht="22.5" x14ac:dyDescent="0.55000000000000004">
      <c r="D594" s="574"/>
      <c r="E594" s="562"/>
      <c r="F594" s="562"/>
      <c r="G594" s="562"/>
      <c r="H594" s="562"/>
      <c r="I594" s="214"/>
      <c r="J594" s="214"/>
      <c r="K594" s="214"/>
      <c r="L594" s="214"/>
      <c r="M594" s="214"/>
      <c r="N594" s="214"/>
      <c r="O594" s="214"/>
      <c r="P594" s="214"/>
      <c r="Q594" s="214"/>
      <c r="R594" s="214"/>
      <c r="S594" s="214"/>
      <c r="T594" s="215"/>
      <c r="U594" s="215"/>
      <c r="V594" s="575"/>
      <c r="W594" s="53"/>
      <c r="X594" s="53"/>
      <c r="Y594" s="53"/>
      <c r="Z594" s="53"/>
      <c r="AA594" s="53"/>
      <c r="AB594" s="53"/>
      <c r="AC594" s="53"/>
      <c r="AD594" s="53"/>
      <c r="AE594" s="53"/>
      <c r="AF594" s="53"/>
      <c r="AG594" s="53"/>
      <c r="AH594" s="221"/>
      <c r="AI594" s="221"/>
      <c r="AJ594" s="576"/>
      <c r="AK594" s="576"/>
      <c r="AM594" s="221"/>
      <c r="AN594" s="221"/>
      <c r="AP594" s="221"/>
    </row>
    <row r="595" spans="4:42" s="15" customFormat="1" ht="22.5" x14ac:dyDescent="0.55000000000000004">
      <c r="D595" s="574"/>
      <c r="E595" s="562"/>
      <c r="F595" s="563"/>
      <c r="G595" s="563"/>
      <c r="H595" s="563"/>
      <c r="I595" s="214"/>
      <c r="J595" s="214"/>
      <c r="K595" s="214"/>
      <c r="L595" s="214"/>
      <c r="M595" s="214"/>
      <c r="N595" s="214"/>
      <c r="O595" s="214"/>
      <c r="P595" s="214"/>
      <c r="Q595" s="214"/>
      <c r="R595" s="214"/>
      <c r="S595" s="214"/>
      <c r="T595" s="215"/>
      <c r="U595" s="215"/>
      <c r="V595" s="575"/>
      <c r="W595" s="53"/>
      <c r="X595" s="53"/>
      <c r="Y595" s="53"/>
      <c r="Z595" s="53"/>
      <c r="AA595" s="53"/>
      <c r="AB595" s="53"/>
      <c r="AC595" s="53"/>
      <c r="AD595" s="53"/>
      <c r="AE595" s="53"/>
      <c r="AF595" s="53"/>
      <c r="AG595" s="53"/>
      <c r="AH595" s="221"/>
      <c r="AI595" s="221"/>
      <c r="AJ595" s="576"/>
      <c r="AK595" s="576"/>
      <c r="AM595" s="221"/>
      <c r="AN595" s="221"/>
      <c r="AP595" s="221"/>
    </row>
    <row r="596" spans="4:42" s="15" customFormat="1" ht="22.5" x14ac:dyDescent="0.55000000000000004">
      <c r="D596" s="574"/>
      <c r="E596" s="562"/>
      <c r="F596" s="563"/>
      <c r="G596" s="563"/>
      <c r="H596" s="563"/>
      <c r="I596" s="214"/>
      <c r="J596" s="214"/>
      <c r="K596" s="214"/>
      <c r="L596" s="214"/>
      <c r="M596" s="214"/>
      <c r="N596" s="214"/>
      <c r="O596" s="214"/>
      <c r="P596" s="214"/>
      <c r="Q596" s="214"/>
      <c r="R596" s="214"/>
      <c r="S596" s="214"/>
      <c r="T596" s="215"/>
      <c r="U596" s="215"/>
      <c r="V596" s="575"/>
      <c r="W596" s="53"/>
      <c r="X596" s="53"/>
      <c r="Y596" s="53"/>
      <c r="Z596" s="53"/>
      <c r="AA596" s="53"/>
      <c r="AB596" s="53"/>
      <c r="AC596" s="53"/>
      <c r="AD596" s="53"/>
      <c r="AE596" s="53"/>
      <c r="AF596" s="53"/>
      <c r="AG596" s="53"/>
      <c r="AH596" s="221"/>
      <c r="AI596" s="221"/>
      <c r="AJ596" s="576"/>
      <c r="AK596" s="576"/>
      <c r="AM596" s="221"/>
      <c r="AN596" s="221"/>
      <c r="AP596" s="221"/>
    </row>
    <row r="597" spans="4:42" s="15" customFormat="1" ht="22.5" x14ac:dyDescent="0.55000000000000004">
      <c r="D597" s="574"/>
      <c r="E597" s="562"/>
      <c r="F597" s="563"/>
      <c r="G597" s="563"/>
      <c r="H597" s="563"/>
      <c r="I597" s="214"/>
      <c r="J597" s="214"/>
      <c r="K597" s="214"/>
      <c r="L597" s="214"/>
      <c r="M597" s="214"/>
      <c r="N597" s="214"/>
      <c r="O597" s="214"/>
      <c r="P597" s="214"/>
      <c r="Q597" s="214"/>
      <c r="R597" s="214"/>
      <c r="S597" s="214"/>
      <c r="T597" s="215"/>
      <c r="U597" s="215"/>
      <c r="V597" s="575"/>
      <c r="W597" s="53"/>
      <c r="X597" s="53"/>
      <c r="Y597" s="53"/>
      <c r="Z597" s="53"/>
      <c r="AA597" s="53"/>
      <c r="AB597" s="53"/>
      <c r="AC597" s="53"/>
      <c r="AD597" s="53"/>
      <c r="AE597" s="53"/>
      <c r="AF597" s="53"/>
      <c r="AG597" s="53"/>
      <c r="AH597" s="221"/>
      <c r="AI597" s="221"/>
      <c r="AJ597" s="576"/>
      <c r="AK597" s="576"/>
      <c r="AM597" s="221"/>
      <c r="AN597" s="221"/>
      <c r="AP597" s="221"/>
    </row>
    <row r="598" spans="4:42" s="15" customFormat="1" ht="22.5" x14ac:dyDescent="0.55000000000000004">
      <c r="D598" s="574"/>
      <c r="E598" s="562"/>
      <c r="F598" s="563"/>
      <c r="G598" s="563"/>
      <c r="H598" s="563"/>
      <c r="I598" s="214"/>
      <c r="J598" s="214"/>
      <c r="K598" s="214"/>
      <c r="L598" s="214"/>
      <c r="M598" s="214"/>
      <c r="N598" s="214"/>
      <c r="O598" s="214"/>
      <c r="P598" s="214"/>
      <c r="Q598" s="214"/>
      <c r="R598" s="214"/>
      <c r="S598" s="214"/>
      <c r="T598" s="215"/>
      <c r="U598" s="215"/>
      <c r="V598" s="575"/>
      <c r="W598" s="53"/>
      <c r="X598" s="53"/>
      <c r="Y598" s="53"/>
      <c r="Z598" s="53"/>
      <c r="AA598" s="53"/>
      <c r="AB598" s="53"/>
      <c r="AC598" s="53"/>
      <c r="AD598" s="53"/>
      <c r="AE598" s="53"/>
      <c r="AF598" s="53"/>
      <c r="AG598" s="53"/>
      <c r="AH598" s="221"/>
      <c r="AI598" s="221"/>
      <c r="AJ598" s="576"/>
      <c r="AK598" s="576"/>
      <c r="AM598" s="221"/>
      <c r="AN598" s="221"/>
      <c r="AP598" s="221"/>
    </row>
    <row r="599" spans="4:42" s="15" customFormat="1" ht="22.5" x14ac:dyDescent="0.55000000000000004">
      <c r="D599" s="574"/>
      <c r="E599" s="562"/>
      <c r="F599" s="563"/>
      <c r="G599" s="563"/>
      <c r="H599" s="563"/>
      <c r="I599" s="214"/>
      <c r="J599" s="214"/>
      <c r="K599" s="214"/>
      <c r="L599" s="214"/>
      <c r="M599" s="214"/>
      <c r="N599" s="214"/>
      <c r="O599" s="214"/>
      <c r="P599" s="214"/>
      <c r="Q599" s="214"/>
      <c r="R599" s="214"/>
      <c r="S599" s="214"/>
      <c r="T599" s="215"/>
      <c r="U599" s="215"/>
      <c r="V599" s="575"/>
      <c r="W599" s="53"/>
      <c r="X599" s="53"/>
      <c r="Y599" s="53"/>
      <c r="Z599" s="53"/>
      <c r="AA599" s="53"/>
      <c r="AB599" s="53"/>
      <c r="AC599" s="53"/>
      <c r="AD599" s="53"/>
      <c r="AE599" s="53"/>
      <c r="AF599" s="53"/>
      <c r="AG599" s="53"/>
      <c r="AH599" s="221"/>
      <c r="AI599" s="221"/>
      <c r="AJ599" s="576"/>
      <c r="AK599" s="576"/>
      <c r="AM599" s="221"/>
      <c r="AN599" s="221"/>
      <c r="AP599" s="221"/>
    </row>
    <row r="600" spans="4:42" s="15" customFormat="1" ht="22.5" x14ac:dyDescent="0.55000000000000004">
      <c r="D600" s="574"/>
      <c r="E600" s="562"/>
      <c r="F600" s="563"/>
      <c r="G600" s="563"/>
      <c r="H600" s="563"/>
      <c r="I600" s="214"/>
      <c r="J600" s="214"/>
      <c r="K600" s="214"/>
      <c r="L600" s="214"/>
      <c r="M600" s="214"/>
      <c r="N600" s="214"/>
      <c r="O600" s="214"/>
      <c r="P600" s="214"/>
      <c r="Q600" s="214"/>
      <c r="R600" s="214"/>
      <c r="S600" s="214"/>
      <c r="T600" s="215"/>
      <c r="U600" s="215"/>
      <c r="V600" s="575"/>
      <c r="W600" s="53"/>
      <c r="X600" s="53"/>
      <c r="Y600" s="53"/>
      <c r="Z600" s="53"/>
      <c r="AA600" s="53"/>
      <c r="AB600" s="53"/>
      <c r="AC600" s="53"/>
      <c r="AD600" s="53"/>
      <c r="AE600" s="53"/>
      <c r="AF600" s="53"/>
      <c r="AG600" s="53"/>
      <c r="AH600" s="221"/>
      <c r="AI600" s="221"/>
      <c r="AJ600" s="576"/>
      <c r="AK600" s="576"/>
      <c r="AM600" s="221"/>
      <c r="AN600" s="221"/>
      <c r="AP600" s="221"/>
    </row>
    <row r="601" spans="4:42" s="15" customFormat="1" ht="22.5" x14ac:dyDescent="0.55000000000000004">
      <c r="D601" s="574"/>
      <c r="E601" s="562"/>
      <c r="F601" s="563"/>
      <c r="G601" s="563"/>
      <c r="H601" s="563"/>
      <c r="I601" s="214"/>
      <c r="J601" s="214"/>
      <c r="K601" s="214"/>
      <c r="L601" s="214"/>
      <c r="M601" s="214"/>
      <c r="N601" s="214"/>
      <c r="O601" s="214"/>
      <c r="P601" s="214"/>
      <c r="Q601" s="214"/>
      <c r="R601" s="214"/>
      <c r="S601" s="214"/>
      <c r="T601" s="215"/>
      <c r="U601" s="215"/>
      <c r="V601" s="575"/>
      <c r="W601" s="53"/>
      <c r="X601" s="53"/>
      <c r="Y601" s="53"/>
      <c r="Z601" s="53"/>
      <c r="AA601" s="53"/>
      <c r="AB601" s="53"/>
      <c r="AC601" s="53"/>
      <c r="AD601" s="53"/>
      <c r="AE601" s="53"/>
      <c r="AF601" s="53"/>
      <c r="AG601" s="53"/>
      <c r="AH601" s="221"/>
      <c r="AI601" s="221"/>
      <c r="AJ601" s="576"/>
      <c r="AK601" s="576"/>
      <c r="AM601" s="221"/>
      <c r="AN601" s="221"/>
      <c r="AP601" s="221"/>
    </row>
    <row r="602" spans="4:42" s="15" customFormat="1" ht="22.5" x14ac:dyDescent="0.55000000000000004">
      <c r="D602" s="574"/>
      <c r="E602" s="562"/>
      <c r="F602" s="563"/>
      <c r="G602" s="563"/>
      <c r="H602" s="563"/>
      <c r="I602" s="214"/>
      <c r="J602" s="214"/>
      <c r="K602" s="214"/>
      <c r="L602" s="214"/>
      <c r="M602" s="214"/>
      <c r="N602" s="214"/>
      <c r="O602" s="214"/>
      <c r="P602" s="214"/>
      <c r="Q602" s="214"/>
      <c r="R602" s="214"/>
      <c r="S602" s="214"/>
      <c r="T602" s="215"/>
      <c r="U602" s="215"/>
      <c r="V602" s="575"/>
      <c r="W602" s="53"/>
      <c r="X602" s="53"/>
      <c r="Y602" s="53"/>
      <c r="Z602" s="53"/>
      <c r="AA602" s="53"/>
      <c r="AB602" s="53"/>
      <c r="AC602" s="53"/>
      <c r="AD602" s="53"/>
      <c r="AE602" s="53"/>
      <c r="AF602" s="53"/>
      <c r="AG602" s="53"/>
      <c r="AH602" s="221"/>
      <c r="AI602" s="221"/>
      <c r="AJ602" s="576"/>
      <c r="AK602" s="576"/>
      <c r="AM602" s="221"/>
      <c r="AN602" s="221"/>
      <c r="AP602" s="221"/>
    </row>
    <row r="603" spans="4:42" s="15" customFormat="1" ht="22.5" x14ac:dyDescent="0.55000000000000004">
      <c r="D603" s="574"/>
      <c r="E603" s="562"/>
      <c r="F603" s="563"/>
      <c r="G603" s="563"/>
      <c r="H603" s="563"/>
      <c r="I603" s="214"/>
      <c r="J603" s="214"/>
      <c r="K603" s="214"/>
      <c r="L603" s="214"/>
      <c r="M603" s="214"/>
      <c r="N603" s="214"/>
      <c r="O603" s="214"/>
      <c r="P603" s="214"/>
      <c r="Q603" s="214"/>
      <c r="R603" s="214"/>
      <c r="S603" s="214"/>
      <c r="T603" s="215"/>
      <c r="U603" s="215"/>
      <c r="V603" s="575"/>
      <c r="W603" s="53"/>
      <c r="X603" s="53"/>
      <c r="Y603" s="53"/>
      <c r="Z603" s="53"/>
      <c r="AA603" s="53"/>
      <c r="AB603" s="53"/>
      <c r="AC603" s="53"/>
      <c r="AD603" s="53"/>
      <c r="AE603" s="53"/>
      <c r="AF603" s="53"/>
      <c r="AG603" s="53"/>
      <c r="AH603" s="221"/>
      <c r="AI603" s="221"/>
      <c r="AJ603" s="576"/>
      <c r="AK603" s="576"/>
      <c r="AM603" s="221"/>
      <c r="AN603" s="221"/>
      <c r="AP603" s="221"/>
    </row>
    <row r="604" spans="4:42" s="15" customFormat="1" ht="22.5" x14ac:dyDescent="0.55000000000000004">
      <c r="D604" s="574"/>
      <c r="E604" s="562"/>
      <c r="F604" s="563"/>
      <c r="G604" s="563"/>
      <c r="H604" s="563"/>
      <c r="I604" s="214"/>
      <c r="J604" s="214"/>
      <c r="K604" s="214"/>
      <c r="L604" s="214"/>
      <c r="M604" s="214"/>
      <c r="N604" s="214"/>
      <c r="O604" s="214"/>
      <c r="P604" s="214"/>
      <c r="Q604" s="214"/>
      <c r="R604" s="214"/>
      <c r="S604" s="214"/>
      <c r="T604" s="215"/>
      <c r="U604" s="215"/>
      <c r="V604" s="575"/>
      <c r="W604" s="53"/>
      <c r="X604" s="53"/>
      <c r="Y604" s="53"/>
      <c r="Z604" s="53"/>
      <c r="AA604" s="53"/>
      <c r="AB604" s="53"/>
      <c r="AC604" s="53"/>
      <c r="AD604" s="53"/>
      <c r="AE604" s="53"/>
      <c r="AF604" s="53"/>
      <c r="AG604" s="53"/>
      <c r="AH604" s="221"/>
      <c r="AI604" s="221"/>
      <c r="AJ604" s="576"/>
      <c r="AK604" s="576"/>
      <c r="AM604" s="221"/>
      <c r="AN604" s="221"/>
      <c r="AP604" s="221"/>
    </row>
    <row r="605" spans="4:42" s="15" customFormat="1" ht="22.5" x14ac:dyDescent="0.55000000000000004">
      <c r="D605" s="574"/>
      <c r="E605" s="562"/>
      <c r="F605" s="562"/>
      <c r="G605" s="562"/>
      <c r="H605" s="562"/>
      <c r="I605" s="214"/>
      <c r="J605" s="214"/>
      <c r="K605" s="214"/>
      <c r="L605" s="214"/>
      <c r="M605" s="214"/>
      <c r="N605" s="214"/>
      <c r="O605" s="214"/>
      <c r="P605" s="214"/>
      <c r="Q605" s="214"/>
      <c r="R605" s="214"/>
      <c r="S605" s="214"/>
      <c r="T605" s="215"/>
      <c r="U605" s="215"/>
      <c r="V605" s="575"/>
      <c r="W605" s="53"/>
      <c r="X605" s="53"/>
      <c r="Y605" s="53"/>
      <c r="Z605" s="53"/>
      <c r="AA605" s="53"/>
      <c r="AB605" s="53"/>
      <c r="AC605" s="53"/>
      <c r="AD605" s="53"/>
      <c r="AE605" s="53"/>
      <c r="AF605" s="53"/>
      <c r="AG605" s="53"/>
      <c r="AH605" s="221"/>
      <c r="AI605" s="221"/>
      <c r="AJ605" s="576"/>
      <c r="AK605" s="576"/>
      <c r="AM605" s="221"/>
      <c r="AN605" s="221"/>
      <c r="AP605" s="221"/>
    </row>
    <row r="606" spans="4:42" s="15" customFormat="1" ht="22.5" x14ac:dyDescent="0.55000000000000004">
      <c r="D606" s="574"/>
      <c r="E606" s="562"/>
      <c r="F606" s="562"/>
      <c r="G606" s="562"/>
      <c r="H606" s="562"/>
      <c r="I606" s="214"/>
      <c r="J606" s="214"/>
      <c r="K606" s="214"/>
      <c r="L606" s="214"/>
      <c r="M606" s="214"/>
      <c r="N606" s="214"/>
      <c r="O606" s="214"/>
      <c r="P606" s="214"/>
      <c r="Q606" s="214"/>
      <c r="R606" s="214"/>
      <c r="S606" s="214"/>
      <c r="T606" s="215"/>
      <c r="U606" s="215"/>
      <c r="V606" s="575"/>
      <c r="W606" s="53"/>
      <c r="X606" s="53"/>
      <c r="Y606" s="53"/>
      <c r="Z606" s="53"/>
      <c r="AA606" s="53"/>
      <c r="AB606" s="53"/>
      <c r="AC606" s="53"/>
      <c r="AD606" s="53"/>
      <c r="AE606" s="53"/>
      <c r="AF606" s="53"/>
      <c r="AG606" s="53"/>
      <c r="AH606" s="221"/>
      <c r="AI606" s="221"/>
      <c r="AJ606" s="576"/>
      <c r="AK606" s="576"/>
      <c r="AM606" s="221"/>
      <c r="AN606" s="221"/>
      <c r="AP606" s="221"/>
    </row>
    <row r="607" spans="4:42" s="15" customFormat="1" ht="22.5" x14ac:dyDescent="0.55000000000000004">
      <c r="D607" s="574"/>
      <c r="E607" s="562"/>
      <c r="F607" s="562"/>
      <c r="G607" s="562"/>
      <c r="H607" s="562"/>
      <c r="I607" s="214"/>
      <c r="J607" s="214"/>
      <c r="K607" s="214"/>
      <c r="L607" s="214"/>
      <c r="M607" s="214"/>
      <c r="N607" s="214"/>
      <c r="O607" s="214"/>
      <c r="P607" s="214"/>
      <c r="Q607" s="214"/>
      <c r="R607" s="214"/>
      <c r="S607" s="214"/>
      <c r="T607" s="215"/>
      <c r="U607" s="215"/>
      <c r="V607" s="575"/>
      <c r="W607" s="53"/>
      <c r="X607" s="53"/>
      <c r="Y607" s="53"/>
      <c r="Z607" s="53"/>
      <c r="AA607" s="53"/>
      <c r="AB607" s="53"/>
      <c r="AC607" s="53"/>
      <c r="AD607" s="53"/>
      <c r="AE607" s="53"/>
      <c r="AF607" s="53"/>
      <c r="AG607" s="53"/>
      <c r="AH607" s="221"/>
      <c r="AI607" s="221"/>
      <c r="AJ607" s="576"/>
      <c r="AK607" s="576"/>
      <c r="AM607" s="221"/>
      <c r="AN607" s="221"/>
      <c r="AP607" s="221"/>
    </row>
    <row r="608" spans="4:42" s="15" customFormat="1" ht="22.5" x14ac:dyDescent="0.55000000000000004">
      <c r="D608" s="574"/>
      <c r="E608" s="562"/>
      <c r="F608" s="562"/>
      <c r="G608" s="562"/>
      <c r="H608" s="562"/>
      <c r="I608" s="214"/>
      <c r="J608" s="214"/>
      <c r="K608" s="214"/>
      <c r="L608" s="214"/>
      <c r="M608" s="214"/>
      <c r="N608" s="214"/>
      <c r="O608" s="214"/>
      <c r="P608" s="214"/>
      <c r="Q608" s="214"/>
      <c r="R608" s="214"/>
      <c r="S608" s="214"/>
      <c r="T608" s="215"/>
      <c r="U608" s="215"/>
      <c r="V608" s="575"/>
      <c r="W608" s="53"/>
      <c r="X608" s="53"/>
      <c r="Y608" s="53"/>
      <c r="Z608" s="53"/>
      <c r="AA608" s="53"/>
      <c r="AB608" s="53"/>
      <c r="AC608" s="53"/>
      <c r="AD608" s="53"/>
      <c r="AE608" s="53"/>
      <c r="AF608" s="53"/>
      <c r="AG608" s="53"/>
      <c r="AH608" s="221"/>
      <c r="AI608" s="221"/>
      <c r="AJ608" s="576"/>
      <c r="AK608" s="576"/>
      <c r="AM608" s="221"/>
      <c r="AN608" s="221"/>
      <c r="AP608" s="221"/>
    </row>
    <row r="609" spans="4:42" s="15" customFormat="1" ht="22.5" x14ac:dyDescent="0.55000000000000004">
      <c r="D609" s="574"/>
      <c r="E609" s="562"/>
      <c r="F609" s="562"/>
      <c r="G609" s="562"/>
      <c r="H609" s="562"/>
      <c r="I609" s="214"/>
      <c r="J609" s="214"/>
      <c r="K609" s="214"/>
      <c r="L609" s="214"/>
      <c r="M609" s="214"/>
      <c r="N609" s="214"/>
      <c r="O609" s="214"/>
      <c r="P609" s="214"/>
      <c r="Q609" s="214"/>
      <c r="R609" s="214"/>
      <c r="S609" s="214"/>
      <c r="T609" s="215"/>
      <c r="U609" s="215"/>
      <c r="V609" s="575"/>
      <c r="W609" s="53"/>
      <c r="X609" s="53"/>
      <c r="Y609" s="53"/>
      <c r="Z609" s="53"/>
      <c r="AA609" s="53"/>
      <c r="AB609" s="53"/>
      <c r="AC609" s="53"/>
      <c r="AD609" s="53"/>
      <c r="AE609" s="53"/>
      <c r="AF609" s="53"/>
      <c r="AG609" s="53"/>
      <c r="AH609" s="221"/>
      <c r="AI609" s="221"/>
      <c r="AJ609" s="576"/>
      <c r="AK609" s="576"/>
      <c r="AM609" s="221"/>
      <c r="AN609" s="221"/>
      <c r="AP609" s="221"/>
    </row>
    <row r="610" spans="4:42" s="15" customFormat="1" ht="22.5" x14ac:dyDescent="0.55000000000000004">
      <c r="D610" s="574"/>
      <c r="E610" s="562"/>
      <c r="F610" s="562"/>
      <c r="G610" s="562"/>
      <c r="H610" s="562"/>
      <c r="I610" s="214"/>
      <c r="J610" s="214"/>
      <c r="K610" s="214"/>
      <c r="L610" s="214"/>
      <c r="M610" s="214"/>
      <c r="N610" s="214"/>
      <c r="O610" s="214"/>
      <c r="P610" s="214"/>
      <c r="Q610" s="214"/>
      <c r="R610" s="214"/>
      <c r="S610" s="214"/>
      <c r="T610" s="215"/>
      <c r="U610" s="215"/>
      <c r="V610" s="575"/>
      <c r="W610" s="53"/>
      <c r="X610" s="53"/>
      <c r="Y610" s="53"/>
      <c r="Z610" s="53"/>
      <c r="AA610" s="53"/>
      <c r="AB610" s="53"/>
      <c r="AC610" s="53"/>
      <c r="AD610" s="53"/>
      <c r="AE610" s="53"/>
      <c r="AF610" s="53"/>
      <c r="AG610" s="53"/>
      <c r="AH610" s="221"/>
      <c r="AI610" s="221"/>
      <c r="AJ610" s="576"/>
      <c r="AK610" s="576"/>
      <c r="AM610" s="221"/>
      <c r="AN610" s="221"/>
      <c r="AP610" s="221"/>
    </row>
    <row r="611" spans="4:42" s="15" customFormat="1" ht="22.5" x14ac:dyDescent="0.55000000000000004">
      <c r="D611" s="574"/>
      <c r="E611" s="562"/>
      <c r="F611" s="562"/>
      <c r="G611" s="562"/>
      <c r="H611" s="562"/>
      <c r="I611" s="214"/>
      <c r="J611" s="214"/>
      <c r="K611" s="214"/>
      <c r="L611" s="214"/>
      <c r="M611" s="214"/>
      <c r="N611" s="214"/>
      <c r="O611" s="214"/>
      <c r="P611" s="214"/>
      <c r="Q611" s="214"/>
      <c r="R611" s="214"/>
      <c r="S611" s="214"/>
      <c r="T611" s="215"/>
      <c r="U611" s="215"/>
      <c r="V611" s="575"/>
      <c r="W611" s="53"/>
      <c r="X611" s="53"/>
      <c r="Y611" s="53"/>
      <c r="Z611" s="53"/>
      <c r="AA611" s="53"/>
      <c r="AB611" s="53"/>
      <c r="AC611" s="53"/>
      <c r="AD611" s="53"/>
      <c r="AE611" s="53"/>
      <c r="AF611" s="53"/>
      <c r="AG611" s="53"/>
      <c r="AH611" s="221"/>
      <c r="AI611" s="221"/>
      <c r="AJ611" s="576"/>
      <c r="AK611" s="576"/>
      <c r="AM611" s="221"/>
      <c r="AN611" s="221"/>
      <c r="AP611" s="221"/>
    </row>
    <row r="612" spans="4:42" s="15" customFormat="1" ht="22.5" x14ac:dyDescent="0.55000000000000004">
      <c r="D612" s="574"/>
      <c r="E612" s="562"/>
      <c r="F612" s="562"/>
      <c r="G612" s="562"/>
      <c r="H612" s="562"/>
      <c r="I612" s="214"/>
      <c r="J612" s="214"/>
      <c r="K612" s="214"/>
      <c r="L612" s="214"/>
      <c r="M612" s="214"/>
      <c r="N612" s="214"/>
      <c r="O612" s="214"/>
      <c r="P612" s="214"/>
      <c r="Q612" s="214"/>
      <c r="R612" s="214"/>
      <c r="S612" s="214"/>
      <c r="T612" s="215"/>
      <c r="U612" s="215"/>
      <c r="V612" s="575"/>
      <c r="W612" s="53"/>
      <c r="X612" s="53"/>
      <c r="Y612" s="53"/>
      <c r="Z612" s="53"/>
      <c r="AA612" s="53"/>
      <c r="AB612" s="53"/>
      <c r="AC612" s="53"/>
      <c r="AD612" s="53"/>
      <c r="AE612" s="53"/>
      <c r="AF612" s="53"/>
      <c r="AG612" s="53"/>
      <c r="AH612" s="221"/>
      <c r="AI612" s="221"/>
      <c r="AJ612" s="576"/>
      <c r="AK612" s="576"/>
      <c r="AM612" s="221"/>
      <c r="AN612" s="221"/>
      <c r="AP612" s="221"/>
    </row>
    <row r="613" spans="4:42" s="15" customFormat="1" ht="22.5" x14ac:dyDescent="0.55000000000000004">
      <c r="D613" s="574"/>
      <c r="E613" s="562"/>
      <c r="F613" s="562"/>
      <c r="G613" s="562"/>
      <c r="H613" s="562"/>
      <c r="I613" s="214"/>
      <c r="J613" s="214"/>
      <c r="K613" s="214"/>
      <c r="L613" s="214"/>
      <c r="M613" s="214"/>
      <c r="N613" s="214"/>
      <c r="O613" s="214"/>
      <c r="P613" s="214"/>
      <c r="Q613" s="214"/>
      <c r="R613" s="214"/>
      <c r="S613" s="214"/>
      <c r="T613" s="215"/>
      <c r="U613" s="215"/>
      <c r="V613" s="575"/>
      <c r="W613" s="53"/>
      <c r="X613" s="53"/>
      <c r="Y613" s="53"/>
      <c r="Z613" s="53"/>
      <c r="AA613" s="53"/>
      <c r="AB613" s="53"/>
      <c r="AC613" s="53"/>
      <c r="AD613" s="53"/>
      <c r="AE613" s="53"/>
      <c r="AF613" s="53"/>
      <c r="AG613" s="53"/>
      <c r="AH613" s="221"/>
      <c r="AI613" s="221"/>
      <c r="AJ613" s="576"/>
      <c r="AK613" s="576"/>
      <c r="AM613" s="221"/>
      <c r="AN613" s="221"/>
      <c r="AP613" s="221"/>
    </row>
    <row r="614" spans="4:42" s="15" customFormat="1" ht="22.5" x14ac:dyDescent="0.55000000000000004">
      <c r="D614" s="574"/>
      <c r="E614" s="562"/>
      <c r="F614" s="562"/>
      <c r="G614" s="562"/>
      <c r="H614" s="562"/>
      <c r="I614" s="214"/>
      <c r="J614" s="214"/>
      <c r="K614" s="214"/>
      <c r="L614" s="214"/>
      <c r="M614" s="214"/>
      <c r="N614" s="214"/>
      <c r="O614" s="214"/>
      <c r="P614" s="214"/>
      <c r="Q614" s="214"/>
      <c r="R614" s="214"/>
      <c r="S614" s="214"/>
      <c r="T614" s="215"/>
      <c r="U614" s="215"/>
      <c r="V614" s="575"/>
      <c r="W614" s="53"/>
      <c r="X614" s="53"/>
      <c r="Y614" s="53"/>
      <c r="Z614" s="53"/>
      <c r="AA614" s="53"/>
      <c r="AB614" s="53"/>
      <c r="AC614" s="53"/>
      <c r="AD614" s="53"/>
      <c r="AE614" s="53"/>
      <c r="AF614" s="53"/>
      <c r="AG614" s="53"/>
      <c r="AH614" s="221"/>
      <c r="AI614" s="221"/>
      <c r="AJ614" s="576"/>
      <c r="AK614" s="576"/>
      <c r="AM614" s="221"/>
      <c r="AN614" s="221"/>
      <c r="AP614" s="221"/>
    </row>
    <row r="615" spans="4:42" s="15" customFormat="1" ht="22.5" x14ac:dyDescent="0.55000000000000004">
      <c r="D615" s="574"/>
      <c r="E615" s="562"/>
      <c r="F615" s="562"/>
      <c r="G615" s="562"/>
      <c r="H615" s="562"/>
      <c r="I615" s="214"/>
      <c r="J615" s="214"/>
      <c r="K615" s="214"/>
      <c r="L615" s="214"/>
      <c r="M615" s="214"/>
      <c r="N615" s="214"/>
      <c r="O615" s="214"/>
      <c r="P615" s="214"/>
      <c r="Q615" s="214"/>
      <c r="R615" s="214"/>
      <c r="S615" s="214"/>
      <c r="T615" s="215"/>
      <c r="U615" s="215"/>
      <c r="V615" s="575"/>
      <c r="W615" s="53"/>
      <c r="X615" s="53"/>
      <c r="Y615" s="53"/>
      <c r="Z615" s="53"/>
      <c r="AA615" s="53"/>
      <c r="AB615" s="53"/>
      <c r="AC615" s="53"/>
      <c r="AD615" s="53"/>
      <c r="AE615" s="53"/>
      <c r="AF615" s="53"/>
      <c r="AG615" s="53"/>
      <c r="AH615" s="221"/>
      <c r="AI615" s="221"/>
      <c r="AJ615" s="576"/>
      <c r="AK615" s="576"/>
      <c r="AM615" s="221"/>
      <c r="AN615" s="221"/>
      <c r="AP615" s="221"/>
    </row>
    <row r="616" spans="4:42" s="15" customFormat="1" ht="22.5" x14ac:dyDescent="0.55000000000000004">
      <c r="D616" s="574"/>
      <c r="E616" s="562"/>
      <c r="F616" s="562"/>
      <c r="G616" s="562"/>
      <c r="H616" s="562"/>
      <c r="I616" s="214"/>
      <c r="J616" s="214"/>
      <c r="K616" s="214"/>
      <c r="L616" s="214"/>
      <c r="M616" s="214"/>
      <c r="N616" s="214"/>
      <c r="O616" s="214"/>
      <c r="P616" s="214"/>
      <c r="Q616" s="214"/>
      <c r="R616" s="214"/>
      <c r="S616" s="214"/>
      <c r="T616" s="215"/>
      <c r="U616" s="215"/>
      <c r="V616" s="575"/>
      <c r="W616" s="53"/>
      <c r="X616" s="53"/>
      <c r="Y616" s="53"/>
      <c r="Z616" s="53"/>
      <c r="AA616" s="53"/>
      <c r="AB616" s="53"/>
      <c r="AC616" s="53"/>
      <c r="AD616" s="53"/>
      <c r="AE616" s="53"/>
      <c r="AF616" s="53"/>
      <c r="AG616" s="53"/>
      <c r="AH616" s="221"/>
      <c r="AI616" s="221"/>
      <c r="AJ616" s="576"/>
      <c r="AK616" s="576"/>
      <c r="AM616" s="221"/>
      <c r="AN616" s="221"/>
      <c r="AP616" s="221"/>
    </row>
    <row r="617" spans="4:42" s="15" customFormat="1" ht="22.5" x14ac:dyDescent="0.55000000000000004">
      <c r="D617" s="574"/>
      <c r="E617" s="562"/>
      <c r="F617" s="562"/>
      <c r="G617" s="562"/>
      <c r="H617" s="562"/>
      <c r="I617" s="214"/>
      <c r="J617" s="214"/>
      <c r="K617" s="214"/>
      <c r="L617" s="214"/>
      <c r="M617" s="214"/>
      <c r="N617" s="214"/>
      <c r="O617" s="214"/>
      <c r="P617" s="214"/>
      <c r="Q617" s="214"/>
      <c r="R617" s="214"/>
      <c r="S617" s="214"/>
      <c r="T617" s="215"/>
      <c r="U617" s="215"/>
      <c r="V617" s="575"/>
      <c r="W617" s="53"/>
      <c r="X617" s="53"/>
      <c r="Y617" s="53"/>
      <c r="Z617" s="53"/>
      <c r="AA617" s="53"/>
      <c r="AB617" s="53"/>
      <c r="AC617" s="53"/>
      <c r="AD617" s="53"/>
      <c r="AE617" s="53"/>
      <c r="AF617" s="53"/>
      <c r="AG617" s="53"/>
      <c r="AH617" s="221"/>
      <c r="AI617" s="221"/>
      <c r="AJ617" s="576"/>
      <c r="AK617" s="576"/>
      <c r="AM617" s="221"/>
      <c r="AN617" s="221"/>
      <c r="AP617" s="221"/>
    </row>
    <row r="618" spans="4:42" s="15" customFormat="1" ht="22.5" x14ac:dyDescent="0.55000000000000004">
      <c r="D618" s="574"/>
      <c r="E618" s="562"/>
      <c r="F618" s="562"/>
      <c r="G618" s="562"/>
      <c r="H618" s="562"/>
      <c r="I618" s="214"/>
      <c r="J618" s="214"/>
      <c r="K618" s="214"/>
      <c r="L618" s="214"/>
      <c r="M618" s="214"/>
      <c r="N618" s="214"/>
      <c r="O618" s="214"/>
      <c r="P618" s="214"/>
      <c r="Q618" s="214"/>
      <c r="R618" s="214"/>
      <c r="S618" s="214"/>
      <c r="T618" s="215"/>
      <c r="U618" s="215"/>
      <c r="V618" s="575"/>
      <c r="W618" s="53"/>
      <c r="X618" s="53"/>
      <c r="Y618" s="53"/>
      <c r="Z618" s="53"/>
      <c r="AA618" s="53"/>
      <c r="AB618" s="53"/>
      <c r="AC618" s="53"/>
      <c r="AD618" s="53"/>
      <c r="AE618" s="53"/>
      <c r="AF618" s="53"/>
      <c r="AG618" s="53"/>
      <c r="AH618" s="221"/>
      <c r="AI618" s="221"/>
      <c r="AJ618" s="576"/>
      <c r="AK618" s="576"/>
      <c r="AM618" s="221"/>
      <c r="AN618" s="221"/>
      <c r="AP618" s="221"/>
    </row>
    <row r="619" spans="4:42" s="15" customFormat="1" ht="22.5" x14ac:dyDescent="0.55000000000000004">
      <c r="D619" s="574"/>
      <c r="E619" s="562"/>
      <c r="F619" s="562"/>
      <c r="G619" s="562"/>
      <c r="H619" s="562"/>
      <c r="I619" s="214"/>
      <c r="J619" s="214"/>
      <c r="K619" s="214"/>
      <c r="L619" s="214"/>
      <c r="M619" s="214"/>
      <c r="N619" s="214"/>
      <c r="O619" s="214"/>
      <c r="P619" s="214"/>
      <c r="Q619" s="214"/>
      <c r="R619" s="214"/>
      <c r="S619" s="214"/>
      <c r="T619" s="215"/>
      <c r="U619" s="215"/>
      <c r="V619" s="575"/>
      <c r="W619" s="53"/>
      <c r="X619" s="53"/>
      <c r="Y619" s="53"/>
      <c r="Z619" s="53"/>
      <c r="AA619" s="53"/>
      <c r="AB619" s="53"/>
      <c r="AC619" s="53"/>
      <c r="AD619" s="53"/>
      <c r="AE619" s="53"/>
      <c r="AF619" s="53"/>
      <c r="AG619" s="53"/>
      <c r="AH619" s="221"/>
      <c r="AI619" s="221"/>
      <c r="AJ619" s="576"/>
      <c r="AK619" s="576"/>
      <c r="AM619" s="221"/>
      <c r="AN619" s="221"/>
      <c r="AP619" s="221"/>
    </row>
    <row r="620" spans="4:42" s="15" customFormat="1" ht="22.5" x14ac:dyDescent="0.55000000000000004">
      <c r="D620" s="574"/>
      <c r="E620" s="562"/>
      <c r="F620" s="562"/>
      <c r="G620" s="562"/>
      <c r="H620" s="562"/>
      <c r="I620" s="214"/>
      <c r="J620" s="214"/>
      <c r="K620" s="214"/>
      <c r="L620" s="214"/>
      <c r="M620" s="214"/>
      <c r="N620" s="214"/>
      <c r="O620" s="214"/>
      <c r="P620" s="214"/>
      <c r="Q620" s="214"/>
      <c r="R620" s="214"/>
      <c r="S620" s="214"/>
      <c r="T620" s="215"/>
      <c r="U620" s="215"/>
      <c r="V620" s="575"/>
      <c r="W620" s="53"/>
      <c r="X620" s="53"/>
      <c r="Y620" s="53"/>
      <c r="Z620" s="53"/>
      <c r="AA620" s="53"/>
      <c r="AB620" s="53"/>
      <c r="AC620" s="53"/>
      <c r="AD620" s="53"/>
      <c r="AE620" s="53"/>
      <c r="AF620" s="53"/>
      <c r="AG620" s="53"/>
      <c r="AH620" s="221"/>
      <c r="AI620" s="221"/>
      <c r="AJ620" s="576"/>
      <c r="AK620" s="576"/>
      <c r="AM620" s="221"/>
      <c r="AN620" s="221"/>
      <c r="AP620" s="221"/>
    </row>
    <row r="621" spans="4:42" s="15" customFormat="1" ht="22.5" x14ac:dyDescent="0.55000000000000004">
      <c r="D621" s="574"/>
      <c r="E621" s="562"/>
      <c r="F621" s="562"/>
      <c r="G621" s="562"/>
      <c r="H621" s="562"/>
      <c r="I621" s="214"/>
      <c r="J621" s="214"/>
      <c r="K621" s="214"/>
      <c r="L621" s="214"/>
      <c r="M621" s="214"/>
      <c r="N621" s="214"/>
      <c r="O621" s="214"/>
      <c r="P621" s="214"/>
      <c r="Q621" s="214"/>
      <c r="R621" s="214"/>
      <c r="S621" s="214"/>
      <c r="T621" s="215"/>
      <c r="U621" s="215"/>
      <c r="V621" s="575"/>
      <c r="W621" s="53"/>
      <c r="X621" s="53"/>
      <c r="Y621" s="53"/>
      <c r="Z621" s="53"/>
      <c r="AA621" s="53"/>
      <c r="AB621" s="53"/>
      <c r="AC621" s="53"/>
      <c r="AD621" s="53"/>
      <c r="AE621" s="53"/>
      <c r="AF621" s="53"/>
      <c r="AG621" s="53"/>
      <c r="AH621" s="221"/>
      <c r="AI621" s="221"/>
      <c r="AJ621" s="576"/>
      <c r="AK621" s="576"/>
      <c r="AM621" s="221"/>
      <c r="AN621" s="221"/>
      <c r="AP621" s="221"/>
    </row>
    <row r="622" spans="4:42" s="15" customFormat="1" ht="22.5" x14ac:dyDescent="0.55000000000000004">
      <c r="D622" s="574"/>
      <c r="E622" s="562"/>
      <c r="F622" s="562"/>
      <c r="G622" s="562"/>
      <c r="H622" s="562"/>
      <c r="I622" s="214"/>
      <c r="J622" s="214"/>
      <c r="K622" s="214"/>
      <c r="L622" s="214"/>
      <c r="M622" s="214"/>
      <c r="N622" s="214"/>
      <c r="O622" s="214"/>
      <c r="P622" s="214"/>
      <c r="Q622" s="214"/>
      <c r="R622" s="214"/>
      <c r="S622" s="214"/>
      <c r="T622" s="215"/>
      <c r="U622" s="215"/>
      <c r="V622" s="575"/>
      <c r="W622" s="53"/>
      <c r="X622" s="53"/>
      <c r="Y622" s="53"/>
      <c r="Z622" s="53"/>
      <c r="AA622" s="53"/>
      <c r="AB622" s="53"/>
      <c r="AC622" s="53"/>
      <c r="AD622" s="53"/>
      <c r="AE622" s="53"/>
      <c r="AF622" s="53"/>
      <c r="AG622" s="53"/>
      <c r="AH622" s="221"/>
      <c r="AI622" s="221"/>
      <c r="AJ622" s="576"/>
      <c r="AK622" s="576"/>
      <c r="AM622" s="221"/>
      <c r="AN622" s="221"/>
      <c r="AP622" s="221"/>
    </row>
    <row r="623" spans="4:42" s="15" customFormat="1" ht="22.5" x14ac:dyDescent="0.55000000000000004">
      <c r="D623" s="574"/>
      <c r="E623" s="562"/>
      <c r="F623" s="562"/>
      <c r="G623" s="562"/>
      <c r="H623" s="562"/>
      <c r="I623" s="214"/>
      <c r="J623" s="214"/>
      <c r="K623" s="214"/>
      <c r="L623" s="214"/>
      <c r="M623" s="214"/>
      <c r="N623" s="214"/>
      <c r="O623" s="214"/>
      <c r="P623" s="214"/>
      <c r="Q623" s="214"/>
      <c r="R623" s="214"/>
      <c r="S623" s="214"/>
      <c r="T623" s="215"/>
      <c r="U623" s="215"/>
      <c r="V623" s="575"/>
      <c r="W623" s="53"/>
      <c r="X623" s="53"/>
      <c r="Y623" s="53"/>
      <c r="Z623" s="53"/>
      <c r="AA623" s="53"/>
      <c r="AB623" s="53"/>
      <c r="AC623" s="53"/>
      <c r="AD623" s="53"/>
      <c r="AE623" s="53"/>
      <c r="AF623" s="53"/>
      <c r="AG623" s="53"/>
      <c r="AH623" s="221"/>
      <c r="AI623" s="221"/>
      <c r="AJ623" s="576"/>
      <c r="AK623" s="576"/>
      <c r="AM623" s="221"/>
      <c r="AN623" s="221"/>
      <c r="AP623" s="221"/>
    </row>
    <row r="624" spans="4:42" s="15" customFormat="1" ht="22.5" x14ac:dyDescent="0.55000000000000004">
      <c r="D624" s="574"/>
      <c r="E624" s="562"/>
      <c r="F624" s="562"/>
      <c r="G624" s="562"/>
      <c r="H624" s="562"/>
      <c r="I624" s="214"/>
      <c r="J624" s="214"/>
      <c r="K624" s="214"/>
      <c r="L624" s="214"/>
      <c r="M624" s="214"/>
      <c r="N624" s="214"/>
      <c r="O624" s="214"/>
      <c r="P624" s="214"/>
      <c r="Q624" s="214"/>
      <c r="R624" s="214"/>
      <c r="S624" s="214"/>
      <c r="T624" s="215"/>
      <c r="U624" s="215"/>
      <c r="V624" s="575"/>
      <c r="W624" s="53"/>
      <c r="X624" s="53"/>
      <c r="Y624" s="53"/>
      <c r="Z624" s="53"/>
      <c r="AA624" s="53"/>
      <c r="AB624" s="53"/>
      <c r="AC624" s="53"/>
      <c r="AD624" s="53"/>
      <c r="AE624" s="53"/>
      <c r="AF624" s="53"/>
      <c r="AG624" s="53"/>
      <c r="AH624" s="221"/>
      <c r="AI624" s="221"/>
      <c r="AJ624" s="576"/>
      <c r="AK624" s="576"/>
      <c r="AM624" s="221"/>
      <c r="AN624" s="221"/>
      <c r="AP624" s="221"/>
    </row>
    <row r="625" spans="4:42" s="15" customFormat="1" ht="22.5" x14ac:dyDescent="0.55000000000000004">
      <c r="D625" s="574"/>
      <c r="E625" s="562"/>
      <c r="F625" s="562"/>
      <c r="G625" s="562"/>
      <c r="H625" s="562"/>
      <c r="I625" s="214"/>
      <c r="J625" s="214"/>
      <c r="K625" s="214"/>
      <c r="L625" s="214"/>
      <c r="M625" s="214"/>
      <c r="N625" s="214"/>
      <c r="O625" s="214"/>
      <c r="P625" s="214"/>
      <c r="Q625" s="214"/>
      <c r="R625" s="214"/>
      <c r="S625" s="214"/>
      <c r="T625" s="215"/>
      <c r="U625" s="215"/>
      <c r="V625" s="575"/>
      <c r="W625" s="53"/>
      <c r="X625" s="53"/>
      <c r="Y625" s="53"/>
      <c r="Z625" s="53"/>
      <c r="AA625" s="53"/>
      <c r="AB625" s="53"/>
      <c r="AC625" s="53"/>
      <c r="AD625" s="53"/>
      <c r="AE625" s="53"/>
      <c r="AF625" s="53"/>
      <c r="AG625" s="53"/>
      <c r="AH625" s="221"/>
      <c r="AI625" s="221"/>
      <c r="AJ625" s="576"/>
      <c r="AK625" s="576"/>
      <c r="AM625" s="221"/>
      <c r="AN625" s="221"/>
      <c r="AP625" s="221"/>
    </row>
    <row r="626" spans="4:42" s="15" customFormat="1" ht="22.5" x14ac:dyDescent="0.55000000000000004">
      <c r="D626" s="574"/>
      <c r="E626" s="562"/>
      <c r="F626" s="562"/>
      <c r="G626" s="562"/>
      <c r="H626" s="562"/>
      <c r="I626" s="214"/>
      <c r="J626" s="214"/>
      <c r="K626" s="214"/>
      <c r="L626" s="214"/>
      <c r="M626" s="214"/>
      <c r="N626" s="214"/>
      <c r="O626" s="214"/>
      <c r="P626" s="214"/>
      <c r="Q626" s="214"/>
      <c r="R626" s="214"/>
      <c r="S626" s="214"/>
      <c r="T626" s="215"/>
      <c r="U626" s="215"/>
      <c r="V626" s="575"/>
      <c r="W626" s="53"/>
      <c r="X626" s="53"/>
      <c r="Y626" s="53"/>
      <c r="Z626" s="53"/>
      <c r="AA626" s="53"/>
      <c r="AB626" s="53"/>
      <c r="AC626" s="53"/>
      <c r="AD626" s="53"/>
      <c r="AE626" s="53"/>
      <c r="AF626" s="53"/>
      <c r="AG626" s="53"/>
      <c r="AH626" s="221"/>
      <c r="AI626" s="221"/>
      <c r="AJ626" s="576"/>
      <c r="AK626" s="576"/>
      <c r="AM626" s="221"/>
      <c r="AN626" s="221"/>
      <c r="AP626" s="221"/>
    </row>
    <row r="627" spans="4:42" s="15" customFormat="1" ht="22.5" x14ac:dyDescent="0.55000000000000004">
      <c r="D627" s="574"/>
      <c r="E627" s="562"/>
      <c r="F627" s="562"/>
      <c r="G627" s="562"/>
      <c r="H627" s="562"/>
      <c r="I627" s="214"/>
      <c r="J627" s="214"/>
      <c r="K627" s="214"/>
      <c r="L627" s="214"/>
      <c r="M627" s="214"/>
      <c r="N627" s="214"/>
      <c r="O627" s="214"/>
      <c r="P627" s="214"/>
      <c r="Q627" s="214"/>
      <c r="R627" s="214"/>
      <c r="S627" s="214"/>
      <c r="T627" s="215"/>
      <c r="U627" s="215"/>
      <c r="V627" s="575"/>
      <c r="W627" s="53"/>
      <c r="X627" s="53"/>
      <c r="Y627" s="53"/>
      <c r="Z627" s="53"/>
      <c r="AA627" s="53"/>
      <c r="AB627" s="53"/>
      <c r="AC627" s="53"/>
      <c r="AD627" s="53"/>
      <c r="AE627" s="53"/>
      <c r="AF627" s="53"/>
      <c r="AG627" s="53"/>
      <c r="AH627" s="221"/>
      <c r="AI627" s="221"/>
      <c r="AJ627" s="576"/>
      <c r="AK627" s="576"/>
      <c r="AM627" s="221"/>
      <c r="AN627" s="221"/>
      <c r="AP627" s="221"/>
    </row>
    <row r="628" spans="4:42" s="15" customFormat="1" ht="22.5" x14ac:dyDescent="0.55000000000000004">
      <c r="D628" s="574"/>
      <c r="E628" s="562"/>
      <c r="F628" s="562"/>
      <c r="G628" s="562"/>
      <c r="H628" s="562"/>
      <c r="I628" s="214"/>
      <c r="J628" s="214"/>
      <c r="K628" s="214"/>
      <c r="L628" s="214"/>
      <c r="M628" s="214"/>
      <c r="N628" s="214"/>
      <c r="O628" s="214"/>
      <c r="P628" s="214"/>
      <c r="Q628" s="214"/>
      <c r="R628" s="214"/>
      <c r="S628" s="214"/>
      <c r="T628" s="215"/>
      <c r="U628" s="215"/>
      <c r="V628" s="575"/>
      <c r="W628" s="53"/>
      <c r="X628" s="53"/>
      <c r="Y628" s="53"/>
      <c r="Z628" s="53"/>
      <c r="AA628" s="53"/>
      <c r="AB628" s="53"/>
      <c r="AC628" s="53"/>
      <c r="AD628" s="53"/>
      <c r="AE628" s="53"/>
      <c r="AF628" s="53"/>
      <c r="AG628" s="53"/>
      <c r="AH628" s="221"/>
      <c r="AI628" s="221"/>
      <c r="AJ628" s="576"/>
      <c r="AK628" s="576"/>
      <c r="AM628" s="221"/>
      <c r="AN628" s="221"/>
      <c r="AP628" s="221"/>
    </row>
    <row r="629" spans="4:42" s="15" customFormat="1" ht="22.5" x14ac:dyDescent="0.55000000000000004">
      <c r="D629" s="574"/>
      <c r="E629" s="562"/>
      <c r="F629" s="562"/>
      <c r="G629" s="562"/>
      <c r="H629" s="562"/>
      <c r="I629" s="214"/>
      <c r="J629" s="214"/>
      <c r="K629" s="214"/>
      <c r="L629" s="214"/>
      <c r="M629" s="214"/>
      <c r="N629" s="214"/>
      <c r="O629" s="214"/>
      <c r="P629" s="214"/>
      <c r="Q629" s="214"/>
      <c r="R629" s="214"/>
      <c r="S629" s="214"/>
      <c r="T629" s="215"/>
      <c r="U629" s="215"/>
      <c r="V629" s="575"/>
      <c r="W629" s="53"/>
      <c r="X629" s="53"/>
      <c r="Y629" s="53"/>
      <c r="Z629" s="53"/>
      <c r="AA629" s="53"/>
      <c r="AB629" s="53"/>
      <c r="AC629" s="53"/>
      <c r="AD629" s="53"/>
      <c r="AE629" s="53"/>
      <c r="AF629" s="53"/>
      <c r="AG629" s="53"/>
      <c r="AH629" s="221"/>
      <c r="AI629" s="221"/>
      <c r="AJ629" s="576"/>
      <c r="AK629" s="576"/>
      <c r="AM629" s="221"/>
      <c r="AN629" s="221"/>
      <c r="AP629" s="221"/>
    </row>
    <row r="630" spans="4:42" s="15" customFormat="1" ht="22.5" x14ac:dyDescent="0.55000000000000004">
      <c r="D630" s="574"/>
      <c r="E630" s="562"/>
      <c r="F630" s="562"/>
      <c r="G630" s="562"/>
      <c r="H630" s="562"/>
      <c r="I630" s="214"/>
      <c r="J630" s="214"/>
      <c r="K630" s="214"/>
      <c r="L630" s="214"/>
      <c r="M630" s="214"/>
      <c r="N630" s="214"/>
      <c r="O630" s="214"/>
      <c r="P630" s="214"/>
      <c r="Q630" s="214"/>
      <c r="R630" s="214"/>
      <c r="S630" s="214"/>
      <c r="T630" s="215"/>
      <c r="U630" s="215"/>
      <c r="V630" s="575"/>
      <c r="W630" s="53"/>
      <c r="X630" s="53"/>
      <c r="Y630" s="53"/>
      <c r="Z630" s="53"/>
      <c r="AA630" s="53"/>
      <c r="AB630" s="53"/>
      <c r="AC630" s="53"/>
      <c r="AD630" s="53"/>
      <c r="AE630" s="53"/>
      <c r="AF630" s="53"/>
      <c r="AG630" s="53"/>
      <c r="AH630" s="221"/>
      <c r="AI630" s="221"/>
      <c r="AJ630" s="576"/>
      <c r="AK630" s="576"/>
      <c r="AM630" s="221"/>
      <c r="AN630" s="221"/>
      <c r="AP630" s="221"/>
    </row>
    <row r="631" spans="4:42" s="15" customFormat="1" ht="22.5" x14ac:dyDescent="0.55000000000000004">
      <c r="D631" s="574"/>
      <c r="E631" s="562"/>
      <c r="F631" s="562"/>
      <c r="G631" s="562"/>
      <c r="H631" s="562"/>
      <c r="I631" s="214"/>
      <c r="J631" s="214"/>
      <c r="K631" s="214"/>
      <c r="L631" s="214"/>
      <c r="M631" s="214"/>
      <c r="N631" s="214"/>
      <c r="O631" s="214"/>
      <c r="P631" s="214"/>
      <c r="Q631" s="214"/>
      <c r="R631" s="214"/>
      <c r="S631" s="214"/>
      <c r="T631" s="215"/>
      <c r="U631" s="215"/>
      <c r="V631" s="575"/>
      <c r="W631" s="53"/>
      <c r="X631" s="53"/>
      <c r="Y631" s="53"/>
      <c r="Z631" s="53"/>
      <c r="AA631" s="53"/>
      <c r="AB631" s="53"/>
      <c r="AC631" s="53"/>
      <c r="AD631" s="53"/>
      <c r="AE631" s="53"/>
      <c r="AF631" s="53"/>
      <c r="AG631" s="53"/>
      <c r="AH631" s="221"/>
      <c r="AI631" s="221"/>
      <c r="AJ631" s="576"/>
      <c r="AK631" s="576"/>
      <c r="AM631" s="221"/>
      <c r="AN631" s="221"/>
      <c r="AP631" s="221"/>
    </row>
    <row r="632" spans="4:42" s="15" customFormat="1" ht="22.5" x14ac:dyDescent="0.55000000000000004">
      <c r="D632" s="574"/>
      <c r="E632" s="562"/>
      <c r="F632" s="562"/>
      <c r="G632" s="562"/>
      <c r="H632" s="562"/>
      <c r="I632" s="214"/>
      <c r="J632" s="214"/>
      <c r="K632" s="214"/>
      <c r="L632" s="214"/>
      <c r="M632" s="214"/>
      <c r="N632" s="214"/>
      <c r="O632" s="214"/>
      <c r="P632" s="214"/>
      <c r="Q632" s="214"/>
      <c r="R632" s="214"/>
      <c r="S632" s="214"/>
      <c r="T632" s="215"/>
      <c r="U632" s="215"/>
      <c r="V632" s="575"/>
      <c r="W632" s="53"/>
      <c r="X632" s="53"/>
      <c r="Y632" s="53"/>
      <c r="Z632" s="53"/>
      <c r="AA632" s="53"/>
      <c r="AB632" s="53"/>
      <c r="AC632" s="53"/>
      <c r="AD632" s="53"/>
      <c r="AE632" s="53"/>
      <c r="AF632" s="53"/>
      <c r="AG632" s="53"/>
      <c r="AH632" s="221"/>
      <c r="AI632" s="221"/>
      <c r="AJ632" s="576"/>
      <c r="AK632" s="576"/>
      <c r="AM632" s="221"/>
      <c r="AN632" s="221"/>
      <c r="AP632" s="221"/>
    </row>
    <row r="633" spans="4:42" s="15" customFormat="1" ht="22.5" x14ac:dyDescent="0.55000000000000004">
      <c r="D633" s="574"/>
      <c r="E633" s="562"/>
      <c r="F633" s="562"/>
      <c r="G633" s="562"/>
      <c r="H633" s="562"/>
      <c r="I633" s="214"/>
      <c r="J633" s="214"/>
      <c r="K633" s="214"/>
      <c r="L633" s="214"/>
      <c r="M633" s="214"/>
      <c r="N633" s="214"/>
      <c r="O633" s="214"/>
      <c r="P633" s="214"/>
      <c r="Q633" s="214"/>
      <c r="R633" s="214"/>
      <c r="S633" s="214"/>
      <c r="T633" s="215"/>
      <c r="U633" s="215"/>
      <c r="V633" s="575"/>
      <c r="W633" s="53"/>
      <c r="X633" s="53"/>
      <c r="Y633" s="53"/>
      <c r="Z633" s="53"/>
      <c r="AA633" s="53"/>
      <c r="AB633" s="53"/>
      <c r="AC633" s="53"/>
      <c r="AD633" s="53"/>
      <c r="AE633" s="53"/>
      <c r="AF633" s="53"/>
      <c r="AG633" s="53"/>
      <c r="AH633" s="221"/>
      <c r="AI633" s="221"/>
      <c r="AJ633" s="576"/>
      <c r="AK633" s="576"/>
      <c r="AM633" s="221"/>
      <c r="AN633" s="221"/>
      <c r="AP633" s="221"/>
    </row>
    <row r="634" spans="4:42" s="15" customFormat="1" ht="22.5" x14ac:dyDescent="0.55000000000000004">
      <c r="D634" s="574"/>
      <c r="E634" s="562"/>
      <c r="F634" s="562"/>
      <c r="G634" s="562"/>
      <c r="H634" s="562"/>
      <c r="I634" s="214"/>
      <c r="J634" s="214"/>
      <c r="K634" s="214"/>
      <c r="L634" s="214"/>
      <c r="M634" s="214"/>
      <c r="N634" s="214"/>
      <c r="O634" s="214"/>
      <c r="P634" s="214"/>
      <c r="Q634" s="214"/>
      <c r="R634" s="214"/>
      <c r="S634" s="214"/>
      <c r="T634" s="215"/>
      <c r="U634" s="215"/>
      <c r="V634" s="575"/>
      <c r="W634" s="53"/>
      <c r="X634" s="53"/>
      <c r="Y634" s="53"/>
      <c r="Z634" s="53"/>
      <c r="AA634" s="53"/>
      <c r="AB634" s="53"/>
      <c r="AC634" s="53"/>
      <c r="AD634" s="53"/>
      <c r="AE634" s="53"/>
      <c r="AF634" s="53"/>
      <c r="AG634" s="53"/>
      <c r="AH634" s="221"/>
      <c r="AI634" s="221"/>
      <c r="AJ634" s="576"/>
      <c r="AK634" s="576"/>
      <c r="AM634" s="221"/>
      <c r="AN634" s="221"/>
      <c r="AP634" s="221"/>
    </row>
    <row r="635" spans="4:42" s="15" customFormat="1" ht="22.5" x14ac:dyDescent="0.55000000000000004">
      <c r="D635" s="574"/>
      <c r="E635" s="562"/>
      <c r="F635" s="562"/>
      <c r="G635" s="562"/>
      <c r="H635" s="562"/>
      <c r="I635" s="214"/>
      <c r="J635" s="214"/>
      <c r="K635" s="214"/>
      <c r="L635" s="214"/>
      <c r="M635" s="214"/>
      <c r="N635" s="214"/>
      <c r="O635" s="214"/>
      <c r="P635" s="214"/>
      <c r="Q635" s="214"/>
      <c r="R635" s="214"/>
      <c r="S635" s="214"/>
      <c r="T635" s="215"/>
      <c r="U635" s="215"/>
      <c r="V635" s="575"/>
      <c r="W635" s="53"/>
      <c r="X635" s="53"/>
      <c r="Y635" s="53"/>
      <c r="Z635" s="53"/>
      <c r="AA635" s="53"/>
      <c r="AB635" s="53"/>
      <c r="AC635" s="53"/>
      <c r="AD635" s="53"/>
      <c r="AE635" s="53"/>
      <c r="AF635" s="53"/>
      <c r="AG635" s="53"/>
      <c r="AH635" s="221"/>
      <c r="AI635" s="221"/>
      <c r="AJ635" s="576"/>
      <c r="AK635" s="576"/>
      <c r="AM635" s="221"/>
      <c r="AN635" s="221"/>
      <c r="AP635" s="221"/>
    </row>
    <row r="636" spans="4:42" s="15" customFormat="1" ht="22.5" x14ac:dyDescent="0.55000000000000004">
      <c r="D636" s="574"/>
      <c r="E636" s="562"/>
      <c r="F636" s="562"/>
      <c r="G636" s="562"/>
      <c r="H636" s="562"/>
      <c r="I636" s="214"/>
      <c r="J636" s="214"/>
      <c r="K636" s="214"/>
      <c r="L636" s="214"/>
      <c r="M636" s="214"/>
      <c r="N636" s="214"/>
      <c r="O636" s="214"/>
      <c r="P636" s="214"/>
      <c r="Q636" s="214"/>
      <c r="R636" s="214"/>
      <c r="S636" s="214"/>
      <c r="T636" s="215"/>
      <c r="U636" s="215"/>
      <c r="V636" s="575"/>
      <c r="W636" s="53"/>
      <c r="X636" s="53"/>
      <c r="Y636" s="53"/>
      <c r="Z636" s="53"/>
      <c r="AA636" s="53"/>
      <c r="AB636" s="53"/>
      <c r="AC636" s="53"/>
      <c r="AD636" s="53"/>
      <c r="AE636" s="53"/>
      <c r="AF636" s="53"/>
      <c r="AG636" s="53"/>
      <c r="AH636" s="221"/>
      <c r="AI636" s="221"/>
      <c r="AJ636" s="576"/>
      <c r="AK636" s="576"/>
      <c r="AM636" s="221"/>
      <c r="AN636" s="221"/>
      <c r="AP636" s="221"/>
    </row>
    <row r="637" spans="4:42" s="15" customFormat="1" ht="22.5" x14ac:dyDescent="0.55000000000000004">
      <c r="D637" s="574"/>
      <c r="E637" s="562"/>
      <c r="F637" s="562"/>
      <c r="G637" s="562"/>
      <c r="H637" s="562"/>
      <c r="I637" s="214"/>
      <c r="J637" s="214"/>
      <c r="K637" s="214"/>
      <c r="L637" s="214"/>
      <c r="M637" s="214"/>
      <c r="N637" s="214"/>
      <c r="O637" s="214"/>
      <c r="P637" s="214"/>
      <c r="Q637" s="214"/>
      <c r="R637" s="214"/>
      <c r="S637" s="214"/>
      <c r="T637" s="215"/>
      <c r="U637" s="215"/>
      <c r="V637" s="575"/>
      <c r="W637" s="53"/>
      <c r="X637" s="53"/>
      <c r="Y637" s="53"/>
      <c r="Z637" s="53"/>
      <c r="AA637" s="53"/>
      <c r="AB637" s="53"/>
      <c r="AC637" s="53"/>
      <c r="AD637" s="53"/>
      <c r="AE637" s="53"/>
      <c r="AF637" s="53"/>
      <c r="AG637" s="53"/>
      <c r="AH637" s="221"/>
      <c r="AI637" s="221"/>
      <c r="AJ637" s="576"/>
      <c r="AK637" s="576"/>
      <c r="AM637" s="221"/>
      <c r="AN637" s="221"/>
      <c r="AP637" s="221"/>
    </row>
    <row r="638" spans="4:42" s="15" customFormat="1" ht="22.5" x14ac:dyDescent="0.55000000000000004">
      <c r="D638" s="574"/>
      <c r="E638" s="562"/>
      <c r="F638" s="562"/>
      <c r="G638" s="562"/>
      <c r="H638" s="562"/>
      <c r="I638" s="214"/>
      <c r="J638" s="214"/>
      <c r="K638" s="214"/>
      <c r="L638" s="214"/>
      <c r="M638" s="214"/>
      <c r="N638" s="214"/>
      <c r="O638" s="214"/>
      <c r="P638" s="214"/>
      <c r="Q638" s="214"/>
      <c r="R638" s="214"/>
      <c r="S638" s="214"/>
      <c r="T638" s="215"/>
      <c r="U638" s="215"/>
      <c r="V638" s="575"/>
      <c r="W638" s="53"/>
      <c r="X638" s="53"/>
      <c r="Y638" s="53"/>
      <c r="Z638" s="53"/>
      <c r="AA638" s="53"/>
      <c r="AB638" s="53"/>
      <c r="AC638" s="53"/>
      <c r="AD638" s="53"/>
      <c r="AE638" s="53"/>
      <c r="AF638" s="53"/>
      <c r="AG638" s="53"/>
      <c r="AH638" s="221"/>
      <c r="AI638" s="221"/>
      <c r="AJ638" s="576"/>
      <c r="AK638" s="576"/>
      <c r="AM638" s="221"/>
      <c r="AN638" s="221"/>
      <c r="AP638" s="221"/>
    </row>
    <row r="639" spans="4:42" s="15" customFormat="1" ht="22.5" x14ac:dyDescent="0.55000000000000004">
      <c r="D639" s="574"/>
      <c r="E639" s="562"/>
      <c r="F639" s="562"/>
      <c r="G639" s="562"/>
      <c r="H639" s="562"/>
      <c r="I639" s="214"/>
      <c r="J639" s="214"/>
      <c r="K639" s="214"/>
      <c r="L639" s="214"/>
      <c r="M639" s="214"/>
      <c r="N639" s="214"/>
      <c r="O639" s="214"/>
      <c r="P639" s="214"/>
      <c r="Q639" s="214"/>
      <c r="R639" s="214"/>
      <c r="S639" s="214"/>
      <c r="T639" s="215"/>
      <c r="U639" s="215"/>
      <c r="V639" s="575"/>
      <c r="W639" s="53"/>
      <c r="X639" s="53"/>
      <c r="Y639" s="53"/>
      <c r="Z639" s="53"/>
      <c r="AA639" s="53"/>
      <c r="AB639" s="53"/>
      <c r="AC639" s="53"/>
      <c r="AD639" s="53"/>
      <c r="AE639" s="53"/>
      <c r="AF639" s="53"/>
      <c r="AG639" s="53"/>
      <c r="AH639" s="221"/>
      <c r="AI639" s="221"/>
      <c r="AJ639" s="576"/>
      <c r="AK639" s="576"/>
      <c r="AM639" s="221"/>
      <c r="AN639" s="221"/>
      <c r="AP639" s="221"/>
    </row>
    <row r="640" spans="4:42" s="15" customFormat="1" ht="22.5" x14ac:dyDescent="0.55000000000000004">
      <c r="D640" s="574"/>
      <c r="E640" s="562"/>
      <c r="F640" s="562"/>
      <c r="G640" s="562"/>
      <c r="H640" s="562"/>
      <c r="I640" s="214"/>
      <c r="J640" s="214"/>
      <c r="K640" s="214"/>
      <c r="L640" s="214"/>
      <c r="M640" s="214"/>
      <c r="N640" s="214"/>
      <c r="O640" s="214"/>
      <c r="P640" s="214"/>
      <c r="Q640" s="214"/>
      <c r="R640" s="214"/>
      <c r="S640" s="214"/>
      <c r="T640" s="215"/>
      <c r="U640" s="215"/>
      <c r="V640" s="575"/>
      <c r="W640" s="53"/>
      <c r="X640" s="53"/>
      <c r="Y640" s="53"/>
      <c r="Z640" s="53"/>
      <c r="AA640" s="53"/>
      <c r="AB640" s="53"/>
      <c r="AC640" s="53"/>
      <c r="AD640" s="53"/>
      <c r="AE640" s="53"/>
      <c r="AF640" s="53"/>
      <c r="AG640" s="53"/>
      <c r="AH640" s="221"/>
      <c r="AI640" s="221"/>
      <c r="AJ640" s="576"/>
      <c r="AK640" s="576"/>
      <c r="AM640" s="221"/>
      <c r="AN640" s="221"/>
      <c r="AP640" s="221"/>
    </row>
    <row r="641" spans="4:42" s="15" customFormat="1" ht="22.5" x14ac:dyDescent="0.55000000000000004">
      <c r="D641" s="574"/>
      <c r="E641" s="562"/>
      <c r="F641" s="562"/>
      <c r="G641" s="562"/>
      <c r="H641" s="562"/>
      <c r="I641" s="214"/>
      <c r="J641" s="214"/>
      <c r="K641" s="214"/>
      <c r="L641" s="214"/>
      <c r="M641" s="214"/>
      <c r="N641" s="214"/>
      <c r="O641" s="214"/>
      <c r="P641" s="214"/>
      <c r="Q641" s="214"/>
      <c r="R641" s="214"/>
      <c r="S641" s="214"/>
      <c r="T641" s="215"/>
      <c r="U641" s="215"/>
      <c r="V641" s="575"/>
      <c r="W641" s="53"/>
      <c r="X641" s="53"/>
      <c r="Y641" s="53"/>
      <c r="Z641" s="53"/>
      <c r="AA641" s="53"/>
      <c r="AB641" s="53"/>
      <c r="AC641" s="53"/>
      <c r="AD641" s="53"/>
      <c r="AE641" s="53"/>
      <c r="AF641" s="53"/>
      <c r="AG641" s="53"/>
      <c r="AH641" s="221"/>
      <c r="AI641" s="221"/>
      <c r="AJ641" s="576"/>
      <c r="AK641" s="576"/>
      <c r="AM641" s="221"/>
      <c r="AN641" s="221"/>
      <c r="AP641" s="221"/>
    </row>
    <row r="642" spans="4:42" s="15" customFormat="1" ht="22.5" x14ac:dyDescent="0.55000000000000004">
      <c r="D642" s="574"/>
      <c r="E642" s="562"/>
      <c r="F642" s="562"/>
      <c r="G642" s="562"/>
      <c r="H642" s="562"/>
      <c r="I642" s="214"/>
      <c r="J642" s="214"/>
      <c r="K642" s="214"/>
      <c r="L642" s="214"/>
      <c r="M642" s="214"/>
      <c r="N642" s="214"/>
      <c r="O642" s="214"/>
      <c r="P642" s="214"/>
      <c r="Q642" s="214"/>
      <c r="R642" s="214"/>
      <c r="S642" s="214"/>
      <c r="T642" s="215"/>
      <c r="U642" s="215"/>
      <c r="V642" s="575"/>
      <c r="W642" s="53"/>
      <c r="X642" s="53"/>
      <c r="Y642" s="53"/>
      <c r="Z642" s="53"/>
      <c r="AA642" s="53"/>
      <c r="AB642" s="53"/>
      <c r="AC642" s="53"/>
      <c r="AD642" s="53"/>
      <c r="AE642" s="53"/>
      <c r="AF642" s="53"/>
      <c r="AG642" s="53"/>
      <c r="AH642" s="221"/>
      <c r="AI642" s="221"/>
      <c r="AJ642" s="576"/>
      <c r="AK642" s="576"/>
      <c r="AM642" s="221"/>
      <c r="AN642" s="221"/>
      <c r="AP642" s="221"/>
    </row>
    <row r="643" spans="4:42" s="15" customFormat="1" ht="22.5" x14ac:dyDescent="0.55000000000000004">
      <c r="D643" s="574"/>
      <c r="E643" s="562"/>
      <c r="F643" s="562"/>
      <c r="G643" s="562"/>
      <c r="H643" s="562"/>
      <c r="I643" s="214"/>
      <c r="J643" s="214"/>
      <c r="K643" s="214"/>
      <c r="L643" s="214"/>
      <c r="M643" s="214"/>
      <c r="N643" s="214"/>
      <c r="O643" s="214"/>
      <c r="P643" s="214"/>
      <c r="Q643" s="214"/>
      <c r="R643" s="214"/>
      <c r="S643" s="214"/>
      <c r="T643" s="215"/>
      <c r="U643" s="215"/>
      <c r="V643" s="575"/>
      <c r="W643" s="53"/>
      <c r="X643" s="53"/>
      <c r="Y643" s="53"/>
      <c r="Z643" s="53"/>
      <c r="AA643" s="53"/>
      <c r="AB643" s="53"/>
      <c r="AC643" s="53"/>
      <c r="AD643" s="53"/>
      <c r="AE643" s="53"/>
      <c r="AF643" s="53"/>
      <c r="AG643" s="53"/>
      <c r="AH643" s="221"/>
      <c r="AI643" s="221"/>
      <c r="AJ643" s="576"/>
      <c r="AK643" s="576"/>
      <c r="AM643" s="221"/>
      <c r="AN643" s="221"/>
      <c r="AP643" s="221"/>
    </row>
    <row r="644" spans="4:42" s="15" customFormat="1" ht="22.5" x14ac:dyDescent="0.55000000000000004">
      <c r="D644" s="574"/>
      <c r="E644" s="562"/>
      <c r="F644" s="562"/>
      <c r="G644" s="562"/>
      <c r="H644" s="562"/>
      <c r="I644" s="214"/>
      <c r="J644" s="214"/>
      <c r="K644" s="214"/>
      <c r="L644" s="214"/>
      <c r="M644" s="214"/>
      <c r="N644" s="214"/>
      <c r="O644" s="214"/>
      <c r="P644" s="214"/>
      <c r="Q644" s="214"/>
      <c r="R644" s="214"/>
      <c r="S644" s="214"/>
      <c r="T644" s="215"/>
      <c r="U644" s="215"/>
      <c r="V644" s="575"/>
      <c r="W644" s="53"/>
      <c r="X644" s="53"/>
      <c r="Y644" s="53"/>
      <c r="Z644" s="53"/>
      <c r="AA644" s="53"/>
      <c r="AB644" s="53"/>
      <c r="AC644" s="53"/>
      <c r="AD644" s="53"/>
      <c r="AE644" s="53"/>
      <c r="AF644" s="53"/>
      <c r="AG644" s="53"/>
      <c r="AH644" s="221"/>
      <c r="AI644" s="221"/>
      <c r="AJ644" s="576"/>
      <c r="AK644" s="576"/>
      <c r="AM644" s="221"/>
      <c r="AN644" s="221"/>
      <c r="AP644" s="221"/>
    </row>
    <row r="645" spans="4:42" s="15" customFormat="1" ht="22.5" x14ac:dyDescent="0.55000000000000004">
      <c r="D645" s="574"/>
      <c r="E645" s="562"/>
      <c r="F645" s="562"/>
      <c r="G645" s="562"/>
      <c r="H645" s="562"/>
      <c r="I645" s="214"/>
      <c r="J645" s="214"/>
      <c r="K645" s="214"/>
      <c r="L645" s="214"/>
      <c r="M645" s="214"/>
      <c r="N645" s="214"/>
      <c r="O645" s="214"/>
      <c r="P645" s="214"/>
      <c r="Q645" s="214"/>
      <c r="R645" s="214"/>
      <c r="S645" s="214"/>
      <c r="T645" s="215"/>
      <c r="U645" s="215"/>
      <c r="V645" s="575"/>
      <c r="W645" s="53"/>
      <c r="X645" s="53"/>
      <c r="Y645" s="53"/>
      <c r="Z645" s="53"/>
      <c r="AA645" s="53"/>
      <c r="AB645" s="53"/>
      <c r="AC645" s="53"/>
      <c r="AD645" s="53"/>
      <c r="AE645" s="53"/>
      <c r="AF645" s="53"/>
      <c r="AG645" s="53"/>
      <c r="AH645" s="221"/>
      <c r="AI645" s="221"/>
      <c r="AJ645" s="576"/>
      <c r="AK645" s="576"/>
      <c r="AM645" s="221"/>
      <c r="AN645" s="221"/>
      <c r="AP645" s="221"/>
    </row>
    <row r="646" spans="4:42" s="15" customFormat="1" ht="22.5" x14ac:dyDescent="0.55000000000000004">
      <c r="D646" s="574"/>
      <c r="E646" s="562"/>
      <c r="F646" s="562"/>
      <c r="G646" s="562"/>
      <c r="H646" s="562"/>
      <c r="I646" s="214"/>
      <c r="J646" s="214"/>
      <c r="K646" s="214"/>
      <c r="L646" s="214"/>
      <c r="M646" s="214"/>
      <c r="N646" s="214"/>
      <c r="O646" s="214"/>
      <c r="P646" s="214"/>
      <c r="Q646" s="214"/>
      <c r="R646" s="214"/>
      <c r="S646" s="214"/>
      <c r="T646" s="215"/>
      <c r="U646" s="215"/>
      <c r="V646" s="575"/>
      <c r="W646" s="53"/>
      <c r="X646" s="53"/>
      <c r="Y646" s="53"/>
      <c r="Z646" s="53"/>
      <c r="AA646" s="53"/>
      <c r="AB646" s="53"/>
      <c r="AC646" s="53"/>
      <c r="AD646" s="53"/>
      <c r="AE646" s="53"/>
      <c r="AF646" s="53"/>
      <c r="AG646" s="53"/>
      <c r="AH646" s="221"/>
      <c r="AI646" s="221"/>
      <c r="AJ646" s="576"/>
      <c r="AK646" s="576"/>
      <c r="AM646" s="221"/>
      <c r="AN646" s="221"/>
      <c r="AP646" s="221"/>
    </row>
    <row r="647" spans="4:42" s="15" customFormat="1" ht="22.5" x14ac:dyDescent="0.55000000000000004">
      <c r="D647" s="574"/>
      <c r="E647" s="562"/>
      <c r="F647" s="562"/>
      <c r="G647" s="562"/>
      <c r="H647" s="562"/>
      <c r="I647" s="214"/>
      <c r="J647" s="214"/>
      <c r="K647" s="214"/>
      <c r="L647" s="214"/>
      <c r="M647" s="214"/>
      <c r="N647" s="214"/>
      <c r="O647" s="214"/>
      <c r="P647" s="214"/>
      <c r="Q647" s="214"/>
      <c r="R647" s="214"/>
      <c r="S647" s="214"/>
      <c r="T647" s="215"/>
      <c r="U647" s="215"/>
      <c r="V647" s="575"/>
      <c r="W647" s="53"/>
      <c r="X647" s="53"/>
      <c r="Y647" s="53"/>
      <c r="Z647" s="53"/>
      <c r="AA647" s="53"/>
      <c r="AB647" s="53"/>
      <c r="AC647" s="53"/>
      <c r="AD647" s="53"/>
      <c r="AE647" s="53"/>
      <c r="AF647" s="53"/>
      <c r="AG647" s="53"/>
      <c r="AH647" s="221"/>
      <c r="AI647" s="221"/>
      <c r="AJ647" s="576"/>
      <c r="AK647" s="576"/>
      <c r="AM647" s="221"/>
      <c r="AN647" s="221"/>
      <c r="AP647" s="221"/>
    </row>
    <row r="648" spans="4:42" s="15" customFormat="1" ht="22.5" x14ac:dyDescent="0.55000000000000004">
      <c r="D648" s="574"/>
      <c r="E648" s="562"/>
      <c r="F648" s="562"/>
      <c r="G648" s="562"/>
      <c r="H648" s="562"/>
      <c r="I648" s="214"/>
      <c r="J648" s="214"/>
      <c r="K648" s="214"/>
      <c r="L648" s="214"/>
      <c r="M648" s="214"/>
      <c r="N648" s="214"/>
      <c r="O648" s="214"/>
      <c r="P648" s="214"/>
      <c r="Q648" s="214"/>
      <c r="R648" s="214"/>
      <c r="S648" s="214"/>
      <c r="T648" s="215"/>
      <c r="U648" s="215"/>
      <c r="V648" s="575"/>
      <c r="W648" s="53"/>
      <c r="X648" s="53"/>
      <c r="Y648" s="53"/>
      <c r="Z648" s="53"/>
      <c r="AA648" s="53"/>
      <c r="AB648" s="53"/>
      <c r="AC648" s="53"/>
      <c r="AD648" s="53"/>
      <c r="AE648" s="53"/>
      <c r="AF648" s="53"/>
      <c r="AG648" s="53"/>
      <c r="AH648" s="221"/>
      <c r="AI648" s="221"/>
      <c r="AJ648" s="576"/>
      <c r="AK648" s="576"/>
      <c r="AM648" s="221"/>
      <c r="AN648" s="221"/>
      <c r="AP648" s="221"/>
    </row>
    <row r="649" spans="4:42" s="15" customFormat="1" ht="22.5" x14ac:dyDescent="0.55000000000000004">
      <c r="D649" s="574"/>
      <c r="E649" s="562"/>
      <c r="F649" s="562"/>
      <c r="G649" s="562"/>
      <c r="H649" s="562"/>
      <c r="I649" s="214"/>
      <c r="J649" s="214"/>
      <c r="K649" s="214"/>
      <c r="L649" s="214"/>
      <c r="M649" s="214"/>
      <c r="N649" s="214"/>
      <c r="O649" s="214"/>
      <c r="P649" s="214"/>
      <c r="Q649" s="214"/>
      <c r="R649" s="214"/>
      <c r="S649" s="214"/>
      <c r="T649" s="215"/>
      <c r="U649" s="215"/>
      <c r="V649" s="575"/>
      <c r="W649" s="53"/>
      <c r="X649" s="53"/>
      <c r="Y649" s="53"/>
      <c r="Z649" s="53"/>
      <c r="AA649" s="53"/>
      <c r="AB649" s="53"/>
      <c r="AC649" s="53"/>
      <c r="AD649" s="53"/>
      <c r="AE649" s="53"/>
      <c r="AF649" s="53"/>
      <c r="AG649" s="53"/>
      <c r="AH649" s="221"/>
      <c r="AI649" s="221"/>
      <c r="AJ649" s="576"/>
      <c r="AK649" s="576"/>
      <c r="AM649" s="221"/>
      <c r="AN649" s="221"/>
      <c r="AP649" s="221"/>
    </row>
    <row r="650" spans="4:42" s="15" customFormat="1" ht="22.5" x14ac:dyDescent="0.55000000000000004">
      <c r="D650" s="574"/>
      <c r="E650" s="562"/>
      <c r="F650" s="562"/>
      <c r="G650" s="562"/>
      <c r="H650" s="562"/>
      <c r="I650" s="214"/>
      <c r="J650" s="214"/>
      <c r="K650" s="214"/>
      <c r="L650" s="214"/>
      <c r="M650" s="214"/>
      <c r="N650" s="214"/>
      <c r="O650" s="214"/>
      <c r="P650" s="214"/>
      <c r="Q650" s="214"/>
      <c r="R650" s="214"/>
      <c r="S650" s="214"/>
      <c r="T650" s="215"/>
      <c r="U650" s="215"/>
      <c r="V650" s="575"/>
      <c r="W650" s="53"/>
      <c r="X650" s="53"/>
      <c r="Y650" s="53"/>
      <c r="Z650" s="53"/>
      <c r="AA650" s="53"/>
      <c r="AB650" s="53"/>
      <c r="AC650" s="53"/>
      <c r="AD650" s="53"/>
      <c r="AE650" s="53"/>
      <c r="AF650" s="53"/>
      <c r="AG650" s="53"/>
      <c r="AH650" s="221"/>
      <c r="AI650" s="221"/>
      <c r="AJ650" s="576"/>
      <c r="AK650" s="576"/>
      <c r="AM650" s="221"/>
      <c r="AN650" s="221"/>
      <c r="AP650" s="221"/>
    </row>
    <row r="651" spans="4:42" s="15" customFormat="1" ht="22.5" x14ac:dyDescent="0.55000000000000004">
      <c r="D651" s="574"/>
      <c r="E651" s="562"/>
      <c r="F651" s="562"/>
      <c r="G651" s="562"/>
      <c r="H651" s="562"/>
      <c r="I651" s="214"/>
      <c r="J651" s="214"/>
      <c r="K651" s="214"/>
      <c r="L651" s="214"/>
      <c r="M651" s="214"/>
      <c r="N651" s="214"/>
      <c r="O651" s="214"/>
      <c r="P651" s="214"/>
      <c r="Q651" s="214"/>
      <c r="R651" s="214"/>
      <c r="S651" s="214"/>
      <c r="T651" s="215"/>
      <c r="U651" s="215"/>
      <c r="V651" s="575"/>
      <c r="W651" s="53"/>
      <c r="X651" s="53"/>
      <c r="Y651" s="53"/>
      <c r="Z651" s="53"/>
      <c r="AA651" s="53"/>
      <c r="AB651" s="53"/>
      <c r="AC651" s="53"/>
      <c r="AD651" s="53"/>
      <c r="AE651" s="53"/>
      <c r="AF651" s="53"/>
      <c r="AG651" s="53"/>
      <c r="AH651" s="221"/>
      <c r="AI651" s="221"/>
      <c r="AJ651" s="576"/>
      <c r="AK651" s="576"/>
      <c r="AM651" s="221"/>
      <c r="AN651" s="221"/>
      <c r="AP651" s="221"/>
    </row>
    <row r="652" spans="4:42" s="15" customFormat="1" ht="22.5" x14ac:dyDescent="0.55000000000000004">
      <c r="D652" s="574"/>
      <c r="E652" s="562"/>
      <c r="F652" s="562"/>
      <c r="G652" s="562"/>
      <c r="H652" s="562"/>
      <c r="I652" s="214"/>
      <c r="J652" s="214"/>
      <c r="K652" s="214"/>
      <c r="L652" s="214"/>
      <c r="M652" s="214"/>
      <c r="N652" s="214"/>
      <c r="O652" s="214"/>
      <c r="P652" s="214"/>
      <c r="Q652" s="214"/>
      <c r="R652" s="214"/>
      <c r="S652" s="214"/>
      <c r="T652" s="215"/>
      <c r="U652" s="215"/>
      <c r="V652" s="575"/>
      <c r="W652" s="53"/>
      <c r="X652" s="53"/>
      <c r="Y652" s="53"/>
      <c r="Z652" s="53"/>
      <c r="AA652" s="53"/>
      <c r="AB652" s="53"/>
      <c r="AC652" s="53"/>
      <c r="AD652" s="53"/>
      <c r="AE652" s="53"/>
      <c r="AF652" s="53"/>
      <c r="AG652" s="53"/>
      <c r="AH652" s="221"/>
      <c r="AI652" s="221"/>
      <c r="AJ652" s="576"/>
      <c r="AK652" s="576"/>
      <c r="AM652" s="221"/>
      <c r="AN652" s="221"/>
      <c r="AP652" s="221"/>
    </row>
    <row r="653" spans="4:42" s="15" customFormat="1" ht="22.5" x14ac:dyDescent="0.55000000000000004">
      <c r="D653" s="574"/>
      <c r="E653" s="562"/>
      <c r="F653" s="562"/>
      <c r="G653" s="562"/>
      <c r="H653" s="562"/>
      <c r="I653" s="214"/>
      <c r="J653" s="214"/>
      <c r="K653" s="214"/>
      <c r="L653" s="214"/>
      <c r="M653" s="214"/>
      <c r="N653" s="214"/>
      <c r="O653" s="214"/>
      <c r="P653" s="214"/>
      <c r="Q653" s="214"/>
      <c r="R653" s="214"/>
      <c r="S653" s="214"/>
      <c r="T653" s="215"/>
      <c r="U653" s="215"/>
      <c r="V653" s="575"/>
      <c r="W653" s="53"/>
      <c r="X653" s="53"/>
      <c r="Y653" s="53"/>
      <c r="Z653" s="53"/>
      <c r="AA653" s="53"/>
      <c r="AB653" s="53"/>
      <c r="AC653" s="53"/>
      <c r="AD653" s="53"/>
      <c r="AE653" s="53"/>
      <c r="AF653" s="53"/>
      <c r="AG653" s="53"/>
      <c r="AH653" s="221"/>
      <c r="AI653" s="221"/>
      <c r="AJ653" s="576"/>
      <c r="AK653" s="576"/>
      <c r="AM653" s="221"/>
      <c r="AN653" s="221"/>
      <c r="AP653" s="221"/>
    </row>
    <row r="654" spans="4:42" s="15" customFormat="1" ht="22.5" x14ac:dyDescent="0.55000000000000004">
      <c r="D654" s="574"/>
      <c r="E654" s="562"/>
      <c r="F654" s="562"/>
      <c r="G654" s="562"/>
      <c r="H654" s="562"/>
      <c r="I654" s="214"/>
      <c r="J654" s="214"/>
      <c r="K654" s="214"/>
      <c r="L654" s="214"/>
      <c r="M654" s="214"/>
      <c r="N654" s="214"/>
      <c r="O654" s="214"/>
      <c r="P654" s="214"/>
      <c r="Q654" s="214"/>
      <c r="R654" s="214"/>
      <c r="S654" s="214"/>
      <c r="T654" s="215"/>
      <c r="U654" s="215"/>
      <c r="V654" s="575"/>
      <c r="W654" s="53"/>
      <c r="X654" s="53"/>
      <c r="Y654" s="53"/>
      <c r="Z654" s="53"/>
      <c r="AA654" s="53"/>
      <c r="AB654" s="53"/>
      <c r="AC654" s="53"/>
      <c r="AD654" s="53"/>
      <c r="AE654" s="53"/>
      <c r="AF654" s="53"/>
      <c r="AG654" s="53"/>
      <c r="AH654" s="221"/>
      <c r="AI654" s="221"/>
      <c r="AJ654" s="576"/>
      <c r="AK654" s="576"/>
      <c r="AM654" s="221"/>
      <c r="AN654" s="221"/>
      <c r="AP654" s="221"/>
    </row>
    <row r="655" spans="4:42" s="15" customFormat="1" ht="22.5" x14ac:dyDescent="0.55000000000000004">
      <c r="D655" s="574"/>
      <c r="E655" s="562"/>
      <c r="F655" s="562"/>
      <c r="G655" s="562"/>
      <c r="H655" s="562"/>
      <c r="I655" s="214"/>
      <c r="J655" s="214"/>
      <c r="K655" s="214"/>
      <c r="L655" s="214"/>
      <c r="M655" s="214"/>
      <c r="N655" s="214"/>
      <c r="O655" s="214"/>
      <c r="P655" s="214"/>
      <c r="Q655" s="214"/>
      <c r="R655" s="214"/>
      <c r="S655" s="214"/>
      <c r="T655" s="215"/>
      <c r="U655" s="215"/>
      <c r="V655" s="575"/>
      <c r="W655" s="53"/>
      <c r="X655" s="53"/>
      <c r="Y655" s="53"/>
      <c r="Z655" s="53"/>
      <c r="AA655" s="53"/>
      <c r="AB655" s="53"/>
      <c r="AC655" s="53"/>
      <c r="AD655" s="53"/>
      <c r="AE655" s="53"/>
      <c r="AF655" s="53"/>
      <c r="AG655" s="53"/>
      <c r="AH655" s="221"/>
      <c r="AI655" s="221"/>
      <c r="AJ655" s="576"/>
      <c r="AK655" s="576"/>
      <c r="AM655" s="221"/>
      <c r="AN655" s="221"/>
      <c r="AP655" s="221"/>
    </row>
    <row r="656" spans="4:42" s="15" customFormat="1" ht="22.5" x14ac:dyDescent="0.55000000000000004">
      <c r="D656" s="574"/>
      <c r="E656" s="562"/>
      <c r="F656" s="562"/>
      <c r="G656" s="562"/>
      <c r="H656" s="562"/>
      <c r="I656" s="214"/>
      <c r="J656" s="214"/>
      <c r="K656" s="214"/>
      <c r="L656" s="214"/>
      <c r="M656" s="214"/>
      <c r="N656" s="214"/>
      <c r="O656" s="214"/>
      <c r="P656" s="214"/>
      <c r="Q656" s="214"/>
      <c r="R656" s="214"/>
      <c r="S656" s="214"/>
      <c r="T656" s="215"/>
      <c r="U656" s="215"/>
      <c r="V656" s="575"/>
      <c r="W656" s="53"/>
      <c r="X656" s="53"/>
      <c r="Y656" s="53"/>
      <c r="Z656" s="53"/>
      <c r="AA656" s="53"/>
      <c r="AB656" s="53"/>
      <c r="AC656" s="53"/>
      <c r="AD656" s="53"/>
      <c r="AE656" s="53"/>
      <c r="AF656" s="53"/>
      <c r="AG656" s="53"/>
      <c r="AH656" s="221"/>
      <c r="AI656" s="221"/>
      <c r="AJ656" s="576"/>
      <c r="AK656" s="576"/>
      <c r="AM656" s="221"/>
      <c r="AN656" s="221"/>
      <c r="AP656" s="221"/>
    </row>
    <row r="657" spans="4:42" s="15" customFormat="1" ht="22.5" x14ac:dyDescent="0.55000000000000004">
      <c r="D657" s="574"/>
      <c r="E657" s="562"/>
      <c r="F657" s="562"/>
      <c r="G657" s="562"/>
      <c r="H657" s="562"/>
      <c r="I657" s="214"/>
      <c r="J657" s="214"/>
      <c r="K657" s="214"/>
      <c r="L657" s="214"/>
      <c r="M657" s="214"/>
      <c r="N657" s="214"/>
      <c r="O657" s="214"/>
      <c r="P657" s="214"/>
      <c r="Q657" s="214"/>
      <c r="R657" s="214"/>
      <c r="S657" s="214"/>
      <c r="T657" s="215"/>
      <c r="U657" s="215"/>
      <c r="V657" s="575"/>
      <c r="W657" s="53"/>
      <c r="X657" s="53"/>
      <c r="Y657" s="53"/>
      <c r="Z657" s="53"/>
      <c r="AA657" s="53"/>
      <c r="AB657" s="53"/>
      <c r="AC657" s="53"/>
      <c r="AD657" s="53"/>
      <c r="AE657" s="53"/>
      <c r="AF657" s="53"/>
      <c r="AG657" s="53"/>
      <c r="AH657" s="221"/>
      <c r="AI657" s="221"/>
      <c r="AJ657" s="576"/>
      <c r="AK657" s="576"/>
      <c r="AM657" s="221"/>
      <c r="AN657" s="221"/>
      <c r="AP657" s="221"/>
    </row>
    <row r="658" spans="4:42" s="15" customFormat="1" ht="22.5" x14ac:dyDescent="0.55000000000000004">
      <c r="D658" s="574"/>
      <c r="E658" s="562"/>
      <c r="F658" s="562"/>
      <c r="G658" s="562"/>
      <c r="H658" s="562"/>
      <c r="I658" s="214"/>
      <c r="J658" s="214"/>
      <c r="K658" s="214"/>
      <c r="L658" s="214"/>
      <c r="M658" s="214"/>
      <c r="N658" s="214"/>
      <c r="O658" s="214"/>
      <c r="P658" s="214"/>
      <c r="Q658" s="214"/>
      <c r="R658" s="214"/>
      <c r="S658" s="214"/>
      <c r="T658" s="215"/>
      <c r="U658" s="215"/>
      <c r="V658" s="575"/>
      <c r="W658" s="53"/>
      <c r="X658" s="53"/>
      <c r="Y658" s="53"/>
      <c r="Z658" s="53"/>
      <c r="AA658" s="53"/>
      <c r="AB658" s="53"/>
      <c r="AC658" s="53"/>
      <c r="AD658" s="53"/>
      <c r="AE658" s="53"/>
      <c r="AF658" s="53"/>
      <c r="AG658" s="53"/>
      <c r="AH658" s="221"/>
      <c r="AI658" s="221"/>
      <c r="AJ658" s="576"/>
      <c r="AK658" s="576"/>
      <c r="AM658" s="221"/>
      <c r="AN658" s="221"/>
      <c r="AP658" s="221"/>
    </row>
    <row r="659" spans="4:42" s="15" customFormat="1" ht="22.5" x14ac:dyDescent="0.55000000000000004">
      <c r="D659" s="574"/>
      <c r="E659" s="562"/>
      <c r="F659" s="562"/>
      <c r="G659" s="562"/>
      <c r="H659" s="562"/>
      <c r="I659" s="214"/>
      <c r="J659" s="214"/>
      <c r="K659" s="214"/>
      <c r="L659" s="214"/>
      <c r="M659" s="214"/>
      <c r="N659" s="214"/>
      <c r="O659" s="214"/>
      <c r="P659" s="214"/>
      <c r="Q659" s="214"/>
      <c r="R659" s="214"/>
      <c r="S659" s="214"/>
      <c r="T659" s="215"/>
      <c r="U659" s="215"/>
      <c r="V659" s="575"/>
      <c r="W659" s="53"/>
      <c r="X659" s="53"/>
      <c r="Y659" s="53"/>
      <c r="Z659" s="53"/>
      <c r="AA659" s="53"/>
      <c r="AB659" s="53"/>
      <c r="AC659" s="53"/>
      <c r="AD659" s="53"/>
      <c r="AE659" s="53"/>
      <c r="AF659" s="53"/>
      <c r="AG659" s="53"/>
      <c r="AH659" s="221"/>
      <c r="AI659" s="221"/>
      <c r="AJ659" s="576"/>
      <c r="AK659" s="576"/>
      <c r="AM659" s="221"/>
      <c r="AN659" s="221"/>
      <c r="AP659" s="221"/>
    </row>
    <row r="660" spans="4:42" s="15" customFormat="1" ht="22.5" x14ac:dyDescent="0.55000000000000004">
      <c r="D660" s="574"/>
      <c r="E660" s="562"/>
      <c r="F660" s="562"/>
      <c r="G660" s="562"/>
      <c r="H660" s="562"/>
      <c r="I660" s="214"/>
      <c r="J660" s="214"/>
      <c r="K660" s="214"/>
      <c r="L660" s="214"/>
      <c r="M660" s="214"/>
      <c r="N660" s="214"/>
      <c r="O660" s="214"/>
      <c r="P660" s="214"/>
      <c r="Q660" s="214"/>
      <c r="R660" s="214"/>
      <c r="S660" s="214"/>
      <c r="T660" s="215"/>
      <c r="U660" s="215"/>
      <c r="V660" s="575"/>
      <c r="W660" s="53"/>
      <c r="X660" s="53"/>
      <c r="Y660" s="53"/>
      <c r="Z660" s="53"/>
      <c r="AA660" s="53"/>
      <c r="AB660" s="53"/>
      <c r="AC660" s="53"/>
      <c r="AD660" s="53"/>
      <c r="AE660" s="53"/>
      <c r="AF660" s="53"/>
      <c r="AG660" s="53"/>
      <c r="AH660" s="221"/>
      <c r="AI660" s="221"/>
      <c r="AJ660" s="576"/>
      <c r="AK660" s="576"/>
      <c r="AM660" s="221"/>
      <c r="AN660" s="221"/>
      <c r="AP660" s="221"/>
    </row>
    <row r="661" spans="4:42" s="15" customFormat="1" ht="22.5" x14ac:dyDescent="0.55000000000000004">
      <c r="D661" s="574"/>
      <c r="E661" s="562"/>
      <c r="F661" s="562"/>
      <c r="G661" s="562"/>
      <c r="H661" s="562"/>
      <c r="I661" s="214"/>
      <c r="J661" s="214"/>
      <c r="K661" s="214"/>
      <c r="L661" s="214"/>
      <c r="M661" s="214"/>
      <c r="N661" s="214"/>
      <c r="O661" s="214"/>
      <c r="P661" s="214"/>
      <c r="Q661" s="214"/>
      <c r="R661" s="214"/>
      <c r="S661" s="214"/>
      <c r="T661" s="215"/>
      <c r="U661" s="215"/>
      <c r="V661" s="575"/>
      <c r="W661" s="53"/>
      <c r="X661" s="53"/>
      <c r="Y661" s="53"/>
      <c r="Z661" s="53"/>
      <c r="AA661" s="53"/>
      <c r="AB661" s="53"/>
      <c r="AC661" s="53"/>
      <c r="AD661" s="53"/>
      <c r="AE661" s="53"/>
      <c r="AF661" s="53"/>
      <c r="AG661" s="53"/>
      <c r="AH661" s="221"/>
      <c r="AI661" s="221"/>
      <c r="AJ661" s="576"/>
      <c r="AK661" s="576"/>
      <c r="AM661" s="221"/>
      <c r="AN661" s="221"/>
      <c r="AP661" s="221"/>
    </row>
    <row r="662" spans="4:42" s="15" customFormat="1" ht="22.5" x14ac:dyDescent="0.55000000000000004">
      <c r="D662" s="574"/>
      <c r="E662" s="562"/>
      <c r="F662" s="562"/>
      <c r="G662" s="562"/>
      <c r="H662" s="562"/>
      <c r="I662" s="214"/>
      <c r="J662" s="214"/>
      <c r="K662" s="214"/>
      <c r="L662" s="214"/>
      <c r="M662" s="214"/>
      <c r="N662" s="214"/>
      <c r="O662" s="214"/>
      <c r="P662" s="214"/>
      <c r="Q662" s="214"/>
      <c r="R662" s="214"/>
      <c r="S662" s="214"/>
      <c r="T662" s="215"/>
      <c r="U662" s="215"/>
      <c r="V662" s="575"/>
      <c r="W662" s="53"/>
      <c r="X662" s="53"/>
      <c r="Y662" s="53"/>
      <c r="Z662" s="53"/>
      <c r="AA662" s="53"/>
      <c r="AB662" s="53"/>
      <c r="AC662" s="53"/>
      <c r="AD662" s="53"/>
      <c r="AE662" s="53"/>
      <c r="AF662" s="53"/>
      <c r="AG662" s="53"/>
      <c r="AH662" s="221"/>
      <c r="AI662" s="221"/>
      <c r="AJ662" s="576"/>
      <c r="AK662" s="576"/>
      <c r="AM662" s="221"/>
      <c r="AN662" s="221"/>
      <c r="AP662" s="221"/>
    </row>
    <row r="663" spans="4:42" s="15" customFormat="1" ht="22.5" x14ac:dyDescent="0.55000000000000004">
      <c r="D663" s="574"/>
      <c r="E663" s="562"/>
      <c r="F663" s="562"/>
      <c r="G663" s="562"/>
      <c r="H663" s="562"/>
      <c r="I663" s="214"/>
      <c r="J663" s="214"/>
      <c r="K663" s="214"/>
      <c r="L663" s="214"/>
      <c r="M663" s="214"/>
      <c r="N663" s="214"/>
      <c r="O663" s="214"/>
      <c r="P663" s="214"/>
      <c r="Q663" s="214"/>
      <c r="R663" s="214"/>
      <c r="S663" s="214"/>
      <c r="T663" s="215"/>
      <c r="U663" s="215"/>
      <c r="V663" s="575"/>
      <c r="W663" s="53"/>
      <c r="X663" s="53"/>
      <c r="Y663" s="53"/>
      <c r="Z663" s="53"/>
      <c r="AA663" s="53"/>
      <c r="AB663" s="53"/>
      <c r="AC663" s="53"/>
      <c r="AD663" s="53"/>
      <c r="AE663" s="53"/>
      <c r="AF663" s="53"/>
      <c r="AG663" s="53"/>
      <c r="AH663" s="221"/>
      <c r="AI663" s="221"/>
      <c r="AJ663" s="576"/>
      <c r="AK663" s="576"/>
      <c r="AM663" s="221"/>
      <c r="AN663" s="221"/>
      <c r="AP663" s="221"/>
    </row>
    <row r="664" spans="4:42" s="15" customFormat="1" ht="22.5" x14ac:dyDescent="0.55000000000000004">
      <c r="D664" s="574"/>
      <c r="E664" s="562"/>
      <c r="F664" s="562"/>
      <c r="G664" s="562"/>
      <c r="H664" s="562"/>
      <c r="I664" s="214"/>
      <c r="J664" s="214"/>
      <c r="K664" s="214"/>
      <c r="L664" s="214"/>
      <c r="M664" s="214"/>
      <c r="N664" s="214"/>
      <c r="O664" s="214"/>
      <c r="P664" s="214"/>
      <c r="Q664" s="214"/>
      <c r="R664" s="214"/>
      <c r="S664" s="214"/>
      <c r="T664" s="215"/>
      <c r="U664" s="215"/>
      <c r="V664" s="575"/>
      <c r="W664" s="53"/>
      <c r="X664" s="53"/>
      <c r="Y664" s="53"/>
      <c r="Z664" s="53"/>
      <c r="AA664" s="53"/>
      <c r="AB664" s="53"/>
      <c r="AC664" s="53"/>
      <c r="AD664" s="53"/>
      <c r="AE664" s="53"/>
      <c r="AF664" s="53"/>
      <c r="AG664" s="53"/>
      <c r="AH664" s="221"/>
      <c r="AI664" s="221"/>
      <c r="AJ664" s="576"/>
      <c r="AK664" s="576"/>
      <c r="AM664" s="221"/>
      <c r="AN664" s="221"/>
      <c r="AP664" s="221"/>
    </row>
    <row r="665" spans="4:42" s="15" customFormat="1" ht="22.5" x14ac:dyDescent="0.55000000000000004">
      <c r="D665" s="574"/>
      <c r="E665" s="562"/>
      <c r="F665" s="562"/>
      <c r="G665" s="562"/>
      <c r="H665" s="562"/>
      <c r="I665" s="214"/>
      <c r="J665" s="214"/>
      <c r="K665" s="214"/>
      <c r="L665" s="214"/>
      <c r="M665" s="214"/>
      <c r="N665" s="214"/>
      <c r="O665" s="214"/>
      <c r="P665" s="214"/>
      <c r="Q665" s="214"/>
      <c r="R665" s="214"/>
      <c r="S665" s="214"/>
      <c r="T665" s="215"/>
      <c r="U665" s="215"/>
      <c r="V665" s="575"/>
      <c r="W665" s="53"/>
      <c r="X665" s="53"/>
      <c r="Y665" s="53"/>
      <c r="Z665" s="53"/>
      <c r="AA665" s="53"/>
      <c r="AB665" s="53"/>
      <c r="AC665" s="53"/>
      <c r="AD665" s="53"/>
      <c r="AE665" s="53"/>
      <c r="AF665" s="53"/>
      <c r="AG665" s="53"/>
      <c r="AH665" s="221"/>
      <c r="AI665" s="221"/>
      <c r="AJ665" s="576"/>
      <c r="AK665" s="576"/>
      <c r="AM665" s="221"/>
      <c r="AN665" s="221"/>
      <c r="AP665" s="221"/>
    </row>
    <row r="666" spans="4:42" s="15" customFormat="1" ht="22.5" x14ac:dyDescent="0.55000000000000004">
      <c r="D666" s="574"/>
      <c r="E666" s="562"/>
      <c r="F666" s="562"/>
      <c r="G666" s="562"/>
      <c r="H666" s="562"/>
      <c r="I666" s="214"/>
      <c r="J666" s="214"/>
      <c r="K666" s="214"/>
      <c r="L666" s="214"/>
      <c r="M666" s="214"/>
      <c r="N666" s="214"/>
      <c r="O666" s="214"/>
      <c r="P666" s="214"/>
      <c r="Q666" s="214"/>
      <c r="R666" s="214"/>
      <c r="S666" s="214"/>
      <c r="T666" s="215"/>
      <c r="U666" s="215"/>
      <c r="V666" s="575"/>
      <c r="W666" s="53"/>
      <c r="X666" s="53"/>
      <c r="Y666" s="53"/>
      <c r="Z666" s="53"/>
      <c r="AA666" s="53"/>
      <c r="AB666" s="53"/>
      <c r="AC666" s="53"/>
      <c r="AD666" s="53"/>
      <c r="AE666" s="53"/>
      <c r="AF666" s="53"/>
      <c r="AG666" s="53"/>
      <c r="AH666" s="221"/>
      <c r="AI666" s="221"/>
      <c r="AJ666" s="576"/>
      <c r="AK666" s="576"/>
      <c r="AM666" s="221"/>
      <c r="AN666" s="221"/>
      <c r="AP666" s="221"/>
    </row>
    <row r="667" spans="4:42" s="15" customFormat="1" ht="22.5" x14ac:dyDescent="0.55000000000000004">
      <c r="D667" s="574"/>
      <c r="E667" s="562"/>
      <c r="F667" s="562"/>
      <c r="G667" s="562"/>
      <c r="H667" s="562"/>
      <c r="I667" s="214"/>
      <c r="J667" s="214"/>
      <c r="K667" s="214"/>
      <c r="L667" s="214"/>
      <c r="M667" s="214"/>
      <c r="N667" s="214"/>
      <c r="O667" s="214"/>
      <c r="P667" s="214"/>
      <c r="Q667" s="214"/>
      <c r="R667" s="214"/>
      <c r="S667" s="214"/>
      <c r="T667" s="215"/>
      <c r="U667" s="215"/>
      <c r="V667" s="575"/>
      <c r="W667" s="53"/>
      <c r="X667" s="53"/>
      <c r="Y667" s="53"/>
      <c r="Z667" s="53"/>
      <c r="AA667" s="53"/>
      <c r="AB667" s="53"/>
      <c r="AC667" s="53"/>
      <c r="AD667" s="53"/>
      <c r="AE667" s="53"/>
      <c r="AF667" s="53"/>
      <c r="AG667" s="53"/>
      <c r="AH667" s="221"/>
      <c r="AI667" s="221"/>
      <c r="AJ667" s="576"/>
      <c r="AK667" s="576"/>
      <c r="AM667" s="221"/>
      <c r="AN667" s="221"/>
      <c r="AP667" s="221"/>
    </row>
    <row r="668" spans="4:42" s="15" customFormat="1" ht="22.5" x14ac:dyDescent="0.55000000000000004">
      <c r="D668" s="574"/>
      <c r="E668" s="562"/>
      <c r="F668" s="562"/>
      <c r="G668" s="562"/>
      <c r="H668" s="562"/>
      <c r="I668" s="214"/>
      <c r="J668" s="214"/>
      <c r="K668" s="214"/>
      <c r="L668" s="214"/>
      <c r="M668" s="214"/>
      <c r="N668" s="214"/>
      <c r="O668" s="214"/>
      <c r="P668" s="214"/>
      <c r="Q668" s="214"/>
      <c r="R668" s="214"/>
      <c r="S668" s="214"/>
      <c r="T668" s="215"/>
      <c r="U668" s="215"/>
      <c r="V668" s="575"/>
      <c r="W668" s="53"/>
      <c r="X668" s="53"/>
      <c r="Y668" s="53"/>
      <c r="Z668" s="53"/>
      <c r="AA668" s="53"/>
      <c r="AB668" s="53"/>
      <c r="AC668" s="53"/>
      <c r="AD668" s="53"/>
      <c r="AE668" s="53"/>
      <c r="AF668" s="53"/>
      <c r="AG668" s="53"/>
      <c r="AH668" s="221"/>
      <c r="AI668" s="221"/>
      <c r="AJ668" s="576"/>
      <c r="AK668" s="576"/>
      <c r="AM668" s="221"/>
      <c r="AN668" s="221"/>
      <c r="AP668" s="221"/>
    </row>
    <row r="669" spans="4:42" s="15" customFormat="1" ht="22.5" x14ac:dyDescent="0.55000000000000004">
      <c r="D669" s="574"/>
      <c r="E669" s="562"/>
      <c r="F669" s="562"/>
      <c r="G669" s="562"/>
      <c r="H669" s="562"/>
      <c r="I669" s="214"/>
      <c r="J669" s="214"/>
      <c r="K669" s="214"/>
      <c r="L669" s="214"/>
      <c r="M669" s="214"/>
      <c r="N669" s="214"/>
      <c r="O669" s="214"/>
      <c r="P669" s="214"/>
      <c r="Q669" s="214"/>
      <c r="R669" s="214"/>
      <c r="S669" s="214"/>
      <c r="T669" s="215"/>
      <c r="U669" s="215"/>
      <c r="V669" s="575"/>
      <c r="W669" s="53"/>
      <c r="X669" s="53"/>
      <c r="Y669" s="53"/>
      <c r="Z669" s="53"/>
      <c r="AA669" s="53"/>
      <c r="AB669" s="53"/>
      <c r="AC669" s="53"/>
      <c r="AD669" s="53"/>
      <c r="AE669" s="53"/>
      <c r="AF669" s="53"/>
      <c r="AG669" s="53"/>
      <c r="AH669" s="221"/>
      <c r="AI669" s="221"/>
      <c r="AJ669" s="576"/>
      <c r="AK669" s="576"/>
      <c r="AM669" s="221"/>
      <c r="AN669" s="221"/>
      <c r="AP669" s="221"/>
    </row>
    <row r="670" spans="4:42" s="15" customFormat="1" ht="22.5" x14ac:dyDescent="0.55000000000000004">
      <c r="D670" s="574"/>
      <c r="E670" s="562"/>
      <c r="F670" s="562"/>
      <c r="G670" s="562"/>
      <c r="H670" s="562"/>
      <c r="I670" s="214"/>
      <c r="J670" s="214"/>
      <c r="K670" s="214"/>
      <c r="L670" s="214"/>
      <c r="M670" s="214"/>
      <c r="N670" s="214"/>
      <c r="O670" s="214"/>
      <c r="P670" s="214"/>
      <c r="Q670" s="214"/>
      <c r="R670" s="214"/>
      <c r="S670" s="214"/>
      <c r="T670" s="215"/>
      <c r="U670" s="215"/>
      <c r="V670" s="575"/>
      <c r="W670" s="53"/>
      <c r="X670" s="53"/>
      <c r="Y670" s="53"/>
      <c r="Z670" s="53"/>
      <c r="AA670" s="53"/>
      <c r="AB670" s="53"/>
      <c r="AC670" s="53"/>
      <c r="AD670" s="53"/>
      <c r="AE670" s="53"/>
      <c r="AF670" s="53"/>
      <c r="AG670" s="53"/>
      <c r="AH670" s="221"/>
      <c r="AI670" s="221"/>
      <c r="AJ670" s="576"/>
      <c r="AK670" s="576"/>
      <c r="AM670" s="221"/>
      <c r="AN670" s="221"/>
      <c r="AP670" s="221"/>
    </row>
    <row r="671" spans="4:42" s="15" customFormat="1" ht="22.5" x14ac:dyDescent="0.55000000000000004">
      <c r="D671" s="574"/>
      <c r="E671" s="562"/>
      <c r="F671" s="562"/>
      <c r="G671" s="562"/>
      <c r="H671" s="562"/>
      <c r="I671" s="214"/>
      <c r="J671" s="214"/>
      <c r="K671" s="214"/>
      <c r="L671" s="214"/>
      <c r="M671" s="214"/>
      <c r="N671" s="214"/>
      <c r="O671" s="214"/>
      <c r="P671" s="214"/>
      <c r="Q671" s="214"/>
      <c r="R671" s="214"/>
      <c r="S671" s="214"/>
      <c r="T671" s="215"/>
      <c r="U671" s="215"/>
      <c r="V671" s="575"/>
      <c r="W671" s="53"/>
      <c r="X671" s="53"/>
      <c r="Y671" s="53"/>
      <c r="Z671" s="53"/>
      <c r="AA671" s="53"/>
      <c r="AB671" s="53"/>
      <c r="AC671" s="53"/>
      <c r="AD671" s="53"/>
      <c r="AE671" s="53"/>
      <c r="AF671" s="53"/>
      <c r="AG671" s="53"/>
      <c r="AH671" s="221"/>
      <c r="AI671" s="221"/>
      <c r="AJ671" s="576"/>
      <c r="AK671" s="576"/>
      <c r="AM671" s="221"/>
      <c r="AN671" s="221"/>
      <c r="AP671" s="221"/>
    </row>
    <row r="672" spans="4:42" s="15" customFormat="1" ht="22.5" x14ac:dyDescent="0.55000000000000004">
      <c r="D672" s="574"/>
      <c r="E672" s="577"/>
      <c r="F672" s="564"/>
      <c r="G672" s="564"/>
      <c r="H672" s="564"/>
      <c r="I672" s="214"/>
      <c r="J672" s="214"/>
      <c r="K672" s="214"/>
      <c r="L672" s="214"/>
      <c r="M672" s="214"/>
      <c r="N672" s="214"/>
      <c r="O672" s="214"/>
      <c r="P672" s="214"/>
      <c r="Q672" s="214"/>
      <c r="R672" s="214"/>
      <c r="S672" s="214"/>
      <c r="T672" s="215"/>
      <c r="U672" s="215"/>
      <c r="V672" s="575"/>
      <c r="W672" s="53"/>
      <c r="X672" s="53"/>
      <c r="Y672" s="53"/>
      <c r="Z672" s="53"/>
      <c r="AA672" s="53"/>
      <c r="AB672" s="53"/>
      <c r="AC672" s="53"/>
      <c r="AD672" s="53"/>
      <c r="AE672" s="53"/>
      <c r="AF672" s="53"/>
      <c r="AG672" s="53"/>
      <c r="AH672" s="221"/>
      <c r="AI672" s="221"/>
      <c r="AJ672" s="576"/>
      <c r="AK672" s="576"/>
      <c r="AM672" s="221"/>
      <c r="AN672" s="221"/>
      <c r="AP672" s="221"/>
    </row>
    <row r="673" spans="4:42" s="15" customFormat="1" ht="22.5" x14ac:dyDescent="0.55000000000000004">
      <c r="D673" s="574"/>
      <c r="E673" s="561"/>
      <c r="F673" s="564"/>
      <c r="G673" s="564"/>
      <c r="H673" s="564"/>
      <c r="I673" s="214"/>
      <c r="J673" s="214"/>
      <c r="K673" s="214"/>
      <c r="L673" s="214"/>
      <c r="M673" s="214"/>
      <c r="N673" s="214"/>
      <c r="O673" s="214"/>
      <c r="P673" s="214"/>
      <c r="Q673" s="214"/>
      <c r="R673" s="214"/>
      <c r="S673" s="214"/>
      <c r="T673" s="215"/>
      <c r="U673" s="215"/>
      <c r="V673" s="575"/>
      <c r="W673" s="53"/>
      <c r="X673" s="53"/>
      <c r="Y673" s="53"/>
      <c r="Z673" s="53"/>
      <c r="AA673" s="53"/>
      <c r="AB673" s="53"/>
      <c r="AC673" s="53"/>
      <c r="AD673" s="53"/>
      <c r="AE673" s="53"/>
      <c r="AF673" s="53"/>
      <c r="AG673" s="53"/>
      <c r="AH673" s="221"/>
      <c r="AI673" s="221"/>
      <c r="AJ673" s="576"/>
      <c r="AK673" s="576"/>
      <c r="AM673" s="221"/>
      <c r="AN673" s="221"/>
      <c r="AP673" s="221"/>
    </row>
    <row r="674" spans="4:42" s="15" customFormat="1" ht="22.5" x14ac:dyDescent="0.55000000000000004">
      <c r="D674" s="574"/>
      <c r="E674" s="561"/>
      <c r="F674" s="564"/>
      <c r="G674" s="564"/>
      <c r="H674" s="564"/>
      <c r="I674" s="214"/>
      <c r="J674" s="214"/>
      <c r="K674" s="214"/>
      <c r="L674" s="214"/>
      <c r="M674" s="214"/>
      <c r="N674" s="214"/>
      <c r="O674" s="214"/>
      <c r="P674" s="214"/>
      <c r="Q674" s="214"/>
      <c r="R674" s="214"/>
      <c r="S674" s="214"/>
      <c r="T674" s="215"/>
      <c r="U674" s="215"/>
      <c r="V674" s="575"/>
      <c r="W674" s="53"/>
      <c r="X674" s="53"/>
      <c r="Y674" s="53"/>
      <c r="Z674" s="53"/>
      <c r="AA674" s="53"/>
      <c r="AB674" s="53"/>
      <c r="AC674" s="53"/>
      <c r="AD674" s="53"/>
      <c r="AE674" s="53"/>
      <c r="AF674" s="53"/>
      <c r="AG674" s="53"/>
      <c r="AH674" s="221"/>
      <c r="AI674" s="221"/>
      <c r="AJ674" s="576"/>
      <c r="AK674" s="576"/>
      <c r="AM674" s="221"/>
      <c r="AN674" s="221"/>
      <c r="AP674" s="221"/>
    </row>
    <row r="675" spans="4:42" s="15" customFormat="1" ht="22.5" x14ac:dyDescent="0.55000000000000004">
      <c r="D675" s="574"/>
      <c r="E675" s="561"/>
      <c r="F675" s="564"/>
      <c r="G675" s="564"/>
      <c r="H675" s="564"/>
      <c r="I675" s="214"/>
      <c r="J675" s="214"/>
      <c r="K675" s="214"/>
      <c r="L675" s="214"/>
      <c r="M675" s="214"/>
      <c r="N675" s="214"/>
      <c r="O675" s="214"/>
      <c r="P675" s="214"/>
      <c r="Q675" s="214"/>
      <c r="R675" s="214"/>
      <c r="S675" s="214"/>
      <c r="T675" s="215"/>
      <c r="U675" s="215"/>
      <c r="V675" s="575"/>
      <c r="W675" s="53"/>
      <c r="X675" s="53"/>
      <c r="Y675" s="53"/>
      <c r="Z675" s="53"/>
      <c r="AA675" s="53"/>
      <c r="AB675" s="53"/>
      <c r="AC675" s="53"/>
      <c r="AD675" s="53"/>
      <c r="AE675" s="53"/>
      <c r="AF675" s="53"/>
      <c r="AG675" s="53"/>
      <c r="AH675" s="221"/>
      <c r="AI675" s="221"/>
      <c r="AJ675" s="576"/>
      <c r="AK675" s="576"/>
      <c r="AM675" s="221"/>
      <c r="AN675" s="221"/>
      <c r="AP675" s="221"/>
    </row>
    <row r="676" spans="4:42" s="15" customFormat="1" ht="22.5" x14ac:dyDescent="0.55000000000000004">
      <c r="D676" s="574"/>
      <c r="E676" s="561"/>
      <c r="F676" s="564"/>
      <c r="G676" s="564"/>
      <c r="H676" s="564"/>
      <c r="I676" s="214"/>
      <c r="J676" s="214"/>
      <c r="K676" s="214"/>
      <c r="L676" s="214"/>
      <c r="M676" s="214"/>
      <c r="N676" s="214"/>
      <c r="O676" s="214"/>
      <c r="P676" s="214"/>
      <c r="Q676" s="214"/>
      <c r="R676" s="214"/>
      <c r="S676" s="214"/>
      <c r="T676" s="215"/>
      <c r="U676" s="215"/>
      <c r="V676" s="575"/>
      <c r="W676" s="53"/>
      <c r="X676" s="53"/>
      <c r="Y676" s="53"/>
      <c r="Z676" s="53"/>
      <c r="AA676" s="53"/>
      <c r="AB676" s="53"/>
      <c r="AC676" s="53"/>
      <c r="AD676" s="53"/>
      <c r="AE676" s="53"/>
      <c r="AF676" s="53"/>
      <c r="AG676" s="53"/>
      <c r="AH676" s="221"/>
      <c r="AI676" s="221"/>
      <c r="AJ676" s="576"/>
      <c r="AK676" s="576"/>
      <c r="AM676" s="221"/>
      <c r="AN676" s="221"/>
      <c r="AP676" s="221"/>
    </row>
    <row r="677" spans="4:42" s="15" customFormat="1" ht="22.5" x14ac:dyDescent="0.55000000000000004">
      <c r="D677" s="574"/>
      <c r="E677" s="561"/>
      <c r="F677" s="564"/>
      <c r="G677" s="564"/>
      <c r="H677" s="564"/>
      <c r="I677" s="214"/>
      <c r="J677" s="214"/>
      <c r="K677" s="214"/>
      <c r="L677" s="214"/>
      <c r="M677" s="214"/>
      <c r="N677" s="214"/>
      <c r="O677" s="214"/>
      <c r="P677" s="214"/>
      <c r="Q677" s="214"/>
      <c r="R677" s="214"/>
      <c r="S677" s="214"/>
      <c r="T677" s="215"/>
      <c r="U677" s="215"/>
      <c r="V677" s="575"/>
      <c r="W677" s="53"/>
      <c r="X677" s="53"/>
      <c r="Y677" s="53"/>
      <c r="Z677" s="53"/>
      <c r="AA677" s="53"/>
      <c r="AB677" s="53"/>
      <c r="AC677" s="53"/>
      <c r="AD677" s="53"/>
      <c r="AE677" s="53"/>
      <c r="AF677" s="53"/>
      <c r="AG677" s="53"/>
      <c r="AH677" s="221"/>
      <c r="AI677" s="221"/>
      <c r="AJ677" s="576"/>
      <c r="AK677" s="576"/>
      <c r="AM677" s="221"/>
      <c r="AN677" s="221"/>
      <c r="AP677" s="221"/>
    </row>
    <row r="678" spans="4:42" s="15" customFormat="1" ht="22.5" x14ac:dyDescent="0.55000000000000004">
      <c r="D678" s="574"/>
      <c r="E678" s="561"/>
      <c r="F678" s="564"/>
      <c r="G678" s="564"/>
      <c r="H678" s="564"/>
      <c r="I678" s="214"/>
      <c r="J678" s="214"/>
      <c r="K678" s="214"/>
      <c r="L678" s="214"/>
      <c r="M678" s="214"/>
      <c r="N678" s="214"/>
      <c r="O678" s="214"/>
      <c r="P678" s="214"/>
      <c r="Q678" s="214"/>
      <c r="R678" s="214"/>
      <c r="S678" s="214"/>
      <c r="T678" s="215"/>
      <c r="U678" s="215"/>
      <c r="V678" s="575"/>
      <c r="W678" s="53"/>
      <c r="X678" s="53"/>
      <c r="Y678" s="53"/>
      <c r="Z678" s="53"/>
      <c r="AA678" s="53"/>
      <c r="AB678" s="53"/>
      <c r="AC678" s="53"/>
      <c r="AD678" s="53"/>
      <c r="AE678" s="53"/>
      <c r="AF678" s="53"/>
      <c r="AG678" s="53"/>
      <c r="AH678" s="221"/>
      <c r="AI678" s="221"/>
      <c r="AJ678" s="576"/>
      <c r="AK678" s="576"/>
      <c r="AM678" s="221"/>
      <c r="AN678" s="221"/>
      <c r="AP678" s="221"/>
    </row>
    <row r="679" spans="4:42" s="15" customFormat="1" ht="22.5" x14ac:dyDescent="0.55000000000000004">
      <c r="D679" s="574"/>
      <c r="E679" s="561"/>
      <c r="F679" s="564"/>
      <c r="G679" s="564"/>
      <c r="H679" s="564"/>
      <c r="I679" s="214"/>
      <c r="J679" s="214"/>
      <c r="K679" s="214"/>
      <c r="L679" s="214"/>
      <c r="M679" s="214"/>
      <c r="N679" s="214"/>
      <c r="O679" s="214"/>
      <c r="P679" s="214"/>
      <c r="Q679" s="214"/>
      <c r="R679" s="214"/>
      <c r="S679" s="214"/>
      <c r="T679" s="215"/>
      <c r="U679" s="215"/>
      <c r="V679" s="575"/>
      <c r="W679" s="53"/>
      <c r="X679" s="53"/>
      <c r="Y679" s="53"/>
      <c r="Z679" s="53"/>
      <c r="AA679" s="53"/>
      <c r="AB679" s="53"/>
      <c r="AC679" s="53"/>
      <c r="AD679" s="53"/>
      <c r="AE679" s="53"/>
      <c r="AF679" s="53"/>
      <c r="AG679" s="53"/>
      <c r="AH679" s="221"/>
      <c r="AI679" s="221"/>
      <c r="AJ679" s="576"/>
      <c r="AK679" s="576"/>
      <c r="AM679" s="221"/>
      <c r="AN679" s="221"/>
      <c r="AP679" s="221"/>
    </row>
    <row r="680" spans="4:42" s="15" customFormat="1" ht="22.5" x14ac:dyDescent="0.55000000000000004">
      <c r="D680" s="574"/>
      <c r="E680" s="561"/>
      <c r="F680" s="564"/>
      <c r="G680" s="564"/>
      <c r="H680" s="564"/>
      <c r="I680" s="214"/>
      <c r="J680" s="214"/>
      <c r="K680" s="214"/>
      <c r="L680" s="214"/>
      <c r="M680" s="214"/>
      <c r="N680" s="214"/>
      <c r="O680" s="214"/>
      <c r="P680" s="214"/>
      <c r="Q680" s="214"/>
      <c r="R680" s="214"/>
      <c r="S680" s="214"/>
      <c r="T680" s="215"/>
      <c r="U680" s="215"/>
      <c r="V680" s="575"/>
      <c r="W680" s="53"/>
      <c r="X680" s="53"/>
      <c r="Y680" s="53"/>
      <c r="Z680" s="53"/>
      <c r="AA680" s="53"/>
      <c r="AB680" s="53"/>
      <c r="AC680" s="53"/>
      <c r="AD680" s="53"/>
      <c r="AE680" s="53"/>
      <c r="AF680" s="53"/>
      <c r="AG680" s="53"/>
      <c r="AH680" s="221"/>
      <c r="AI680" s="221"/>
      <c r="AJ680" s="576"/>
      <c r="AK680" s="576"/>
      <c r="AM680" s="221"/>
      <c r="AN680" s="221"/>
      <c r="AP680" s="221"/>
    </row>
    <row r="681" spans="4:42" s="15" customFormat="1" ht="22.5" x14ac:dyDescent="0.55000000000000004">
      <c r="D681" s="574"/>
      <c r="E681" s="561"/>
      <c r="F681" s="564"/>
      <c r="G681" s="564"/>
      <c r="H681" s="564"/>
      <c r="I681" s="214"/>
      <c r="J681" s="214"/>
      <c r="K681" s="214"/>
      <c r="L681" s="214"/>
      <c r="M681" s="214"/>
      <c r="N681" s="214"/>
      <c r="O681" s="214"/>
      <c r="P681" s="214"/>
      <c r="Q681" s="214"/>
      <c r="R681" s="214"/>
      <c r="S681" s="214"/>
      <c r="T681" s="215"/>
      <c r="U681" s="215"/>
      <c r="V681" s="575"/>
      <c r="W681" s="53"/>
      <c r="X681" s="53"/>
      <c r="Y681" s="53"/>
      <c r="Z681" s="53"/>
      <c r="AA681" s="53"/>
      <c r="AB681" s="53"/>
      <c r="AC681" s="53"/>
      <c r="AD681" s="53"/>
      <c r="AE681" s="53"/>
      <c r="AF681" s="53"/>
      <c r="AG681" s="53"/>
      <c r="AH681" s="221"/>
      <c r="AI681" s="221"/>
      <c r="AJ681" s="576"/>
      <c r="AK681" s="576"/>
      <c r="AM681" s="221"/>
      <c r="AN681" s="221"/>
      <c r="AP681" s="221"/>
    </row>
    <row r="682" spans="4:42" s="15" customFormat="1" ht="22.5" x14ac:dyDescent="0.55000000000000004">
      <c r="D682" s="574"/>
      <c r="E682" s="561"/>
      <c r="F682" s="564"/>
      <c r="G682" s="564"/>
      <c r="H682" s="564"/>
      <c r="I682" s="214"/>
      <c r="J682" s="214"/>
      <c r="K682" s="214"/>
      <c r="L682" s="214"/>
      <c r="M682" s="214"/>
      <c r="N682" s="214"/>
      <c r="O682" s="214"/>
      <c r="P682" s="214"/>
      <c r="Q682" s="214"/>
      <c r="R682" s="214"/>
      <c r="S682" s="214"/>
      <c r="T682" s="215"/>
      <c r="U682" s="215"/>
      <c r="V682" s="575"/>
      <c r="W682" s="53"/>
      <c r="X682" s="53"/>
      <c r="Y682" s="53"/>
      <c r="Z682" s="53"/>
      <c r="AA682" s="53"/>
      <c r="AB682" s="53"/>
      <c r="AC682" s="53"/>
      <c r="AD682" s="53"/>
      <c r="AE682" s="53"/>
      <c r="AF682" s="53"/>
      <c r="AG682" s="53"/>
      <c r="AH682" s="221"/>
      <c r="AI682" s="221"/>
      <c r="AJ682" s="576"/>
      <c r="AK682" s="576"/>
      <c r="AM682" s="221"/>
      <c r="AN682" s="221"/>
      <c r="AP682" s="221"/>
    </row>
    <row r="683" spans="4:42" s="15" customFormat="1" ht="22.5" x14ac:dyDescent="0.55000000000000004">
      <c r="D683" s="574"/>
      <c r="E683" s="561"/>
      <c r="F683" s="564"/>
      <c r="G683" s="564"/>
      <c r="H683" s="564"/>
      <c r="I683" s="214"/>
      <c r="J683" s="214"/>
      <c r="K683" s="214"/>
      <c r="L683" s="214"/>
      <c r="M683" s="214"/>
      <c r="N683" s="214"/>
      <c r="O683" s="214"/>
      <c r="P683" s="214"/>
      <c r="Q683" s="214"/>
      <c r="R683" s="214"/>
      <c r="S683" s="214"/>
      <c r="T683" s="215"/>
      <c r="U683" s="215"/>
      <c r="V683" s="575"/>
      <c r="W683" s="53"/>
      <c r="X683" s="53"/>
      <c r="Y683" s="53"/>
      <c r="Z683" s="53"/>
      <c r="AA683" s="53"/>
      <c r="AB683" s="53"/>
      <c r="AC683" s="53"/>
      <c r="AD683" s="53"/>
      <c r="AE683" s="53"/>
      <c r="AF683" s="53"/>
      <c r="AG683" s="53"/>
      <c r="AH683" s="221"/>
      <c r="AI683" s="221"/>
      <c r="AJ683" s="576"/>
      <c r="AK683" s="576"/>
      <c r="AM683" s="221"/>
      <c r="AN683" s="221"/>
      <c r="AP683" s="221"/>
    </row>
    <row r="684" spans="4:42" s="15" customFormat="1" ht="22.5" x14ac:dyDescent="0.55000000000000004">
      <c r="D684" s="574"/>
      <c r="E684" s="561"/>
      <c r="F684" s="564"/>
      <c r="G684" s="564"/>
      <c r="H684" s="564"/>
      <c r="I684" s="214"/>
      <c r="J684" s="214"/>
      <c r="K684" s="214"/>
      <c r="L684" s="214"/>
      <c r="M684" s="214"/>
      <c r="N684" s="214"/>
      <c r="O684" s="214"/>
      <c r="P684" s="214"/>
      <c r="Q684" s="214"/>
      <c r="R684" s="214"/>
      <c r="S684" s="214"/>
      <c r="T684" s="215"/>
      <c r="U684" s="215"/>
      <c r="V684" s="575"/>
      <c r="W684" s="53"/>
      <c r="X684" s="53"/>
      <c r="Y684" s="53"/>
      <c r="Z684" s="53"/>
      <c r="AA684" s="53"/>
      <c r="AB684" s="53"/>
      <c r="AC684" s="53"/>
      <c r="AD684" s="53"/>
      <c r="AE684" s="53"/>
      <c r="AF684" s="53"/>
      <c r="AG684" s="53"/>
      <c r="AH684" s="221"/>
      <c r="AI684" s="221"/>
      <c r="AJ684" s="576"/>
      <c r="AK684" s="576"/>
      <c r="AM684" s="221"/>
      <c r="AN684" s="221"/>
      <c r="AP684" s="221"/>
    </row>
    <row r="685" spans="4:42" s="15" customFormat="1" ht="22.5" x14ac:dyDescent="0.55000000000000004">
      <c r="D685" s="574"/>
      <c r="E685" s="561"/>
      <c r="F685" s="564"/>
      <c r="G685" s="564"/>
      <c r="H685" s="564"/>
      <c r="I685" s="214"/>
      <c r="J685" s="214"/>
      <c r="K685" s="214"/>
      <c r="L685" s="214"/>
      <c r="M685" s="214"/>
      <c r="N685" s="214"/>
      <c r="O685" s="214"/>
      <c r="P685" s="214"/>
      <c r="Q685" s="214"/>
      <c r="R685" s="214"/>
      <c r="S685" s="214"/>
      <c r="T685" s="215"/>
      <c r="U685" s="215"/>
      <c r="V685" s="575"/>
      <c r="W685" s="53"/>
      <c r="X685" s="53"/>
      <c r="Y685" s="53"/>
      <c r="Z685" s="53"/>
      <c r="AA685" s="53"/>
      <c r="AB685" s="53"/>
      <c r="AC685" s="53"/>
      <c r="AD685" s="53"/>
      <c r="AE685" s="53"/>
      <c r="AF685" s="53"/>
      <c r="AG685" s="53"/>
      <c r="AH685" s="221"/>
      <c r="AI685" s="221"/>
      <c r="AJ685" s="576"/>
      <c r="AK685" s="576"/>
      <c r="AM685" s="221"/>
      <c r="AN685" s="221"/>
      <c r="AP685" s="221"/>
    </row>
    <row r="686" spans="4:42" s="15" customFormat="1" ht="22.5" x14ac:dyDescent="0.55000000000000004">
      <c r="D686" s="574"/>
      <c r="E686" s="561"/>
      <c r="F686" s="564"/>
      <c r="G686" s="564"/>
      <c r="H686" s="564"/>
      <c r="I686" s="214"/>
      <c r="J686" s="214"/>
      <c r="K686" s="214"/>
      <c r="L686" s="214"/>
      <c r="M686" s="214"/>
      <c r="N686" s="214"/>
      <c r="O686" s="214"/>
      <c r="P686" s="214"/>
      <c r="Q686" s="214"/>
      <c r="R686" s="214"/>
      <c r="S686" s="214"/>
      <c r="T686" s="215"/>
      <c r="U686" s="215"/>
      <c r="V686" s="575"/>
      <c r="W686" s="53"/>
      <c r="X686" s="53"/>
      <c r="Y686" s="53"/>
      <c r="Z686" s="53"/>
      <c r="AA686" s="53"/>
      <c r="AB686" s="53"/>
      <c r="AC686" s="53"/>
      <c r="AD686" s="53"/>
      <c r="AE686" s="53"/>
      <c r="AF686" s="53"/>
      <c r="AG686" s="53"/>
      <c r="AH686" s="221"/>
      <c r="AI686" s="221"/>
      <c r="AJ686" s="576"/>
      <c r="AK686" s="576"/>
      <c r="AM686" s="221"/>
      <c r="AN686" s="221"/>
      <c r="AP686" s="221"/>
    </row>
    <row r="687" spans="4:42" s="15" customFormat="1" ht="22.5" x14ac:dyDescent="0.55000000000000004">
      <c r="D687" s="574"/>
      <c r="E687" s="561"/>
      <c r="F687" s="564"/>
      <c r="G687" s="564"/>
      <c r="H687" s="564"/>
      <c r="I687" s="214"/>
      <c r="J687" s="214"/>
      <c r="K687" s="214"/>
      <c r="L687" s="214"/>
      <c r="M687" s="214"/>
      <c r="N687" s="214"/>
      <c r="O687" s="214"/>
      <c r="P687" s="214"/>
      <c r="Q687" s="214"/>
      <c r="R687" s="214"/>
      <c r="S687" s="214"/>
      <c r="T687" s="215"/>
      <c r="U687" s="215"/>
      <c r="V687" s="575"/>
      <c r="W687" s="53"/>
      <c r="X687" s="53"/>
      <c r="Y687" s="53"/>
      <c r="Z687" s="53"/>
      <c r="AA687" s="53"/>
      <c r="AB687" s="53"/>
      <c r="AC687" s="53"/>
      <c r="AD687" s="53"/>
      <c r="AE687" s="53"/>
      <c r="AF687" s="53"/>
      <c r="AG687" s="53"/>
      <c r="AH687" s="221"/>
      <c r="AI687" s="221"/>
      <c r="AJ687" s="576"/>
      <c r="AK687" s="576"/>
      <c r="AM687" s="221"/>
      <c r="AN687" s="221"/>
      <c r="AP687" s="221"/>
    </row>
    <row r="688" spans="4:42" s="15" customFormat="1" ht="22.5" x14ac:dyDescent="0.55000000000000004">
      <c r="D688" s="574"/>
      <c r="E688" s="561"/>
      <c r="F688" s="564"/>
      <c r="G688" s="564"/>
      <c r="H688" s="564"/>
      <c r="I688" s="214"/>
      <c r="J688" s="214"/>
      <c r="K688" s="214"/>
      <c r="L688" s="214"/>
      <c r="M688" s="214"/>
      <c r="N688" s="214"/>
      <c r="O688" s="214"/>
      <c r="P688" s="214"/>
      <c r="Q688" s="214"/>
      <c r="R688" s="214"/>
      <c r="S688" s="214"/>
      <c r="T688" s="215"/>
      <c r="U688" s="215"/>
      <c r="V688" s="575"/>
      <c r="W688" s="53"/>
      <c r="X688" s="53"/>
      <c r="Y688" s="53"/>
      <c r="Z688" s="53"/>
      <c r="AA688" s="53"/>
      <c r="AB688" s="53"/>
      <c r="AC688" s="53"/>
      <c r="AD688" s="53"/>
      <c r="AE688" s="53"/>
      <c r="AF688" s="53"/>
      <c r="AG688" s="53"/>
      <c r="AH688" s="221"/>
      <c r="AI688" s="221"/>
      <c r="AJ688" s="576"/>
      <c r="AK688" s="576"/>
      <c r="AM688" s="221"/>
      <c r="AN688" s="221"/>
      <c r="AP688" s="221"/>
    </row>
    <row r="689" spans="4:42" s="15" customFormat="1" ht="22.5" x14ac:dyDescent="0.55000000000000004">
      <c r="D689" s="574"/>
      <c r="E689" s="561"/>
      <c r="F689" s="564"/>
      <c r="G689" s="564"/>
      <c r="H689" s="564"/>
      <c r="I689" s="214"/>
      <c r="J689" s="214"/>
      <c r="K689" s="214"/>
      <c r="L689" s="214"/>
      <c r="M689" s="214"/>
      <c r="N689" s="214"/>
      <c r="O689" s="214"/>
      <c r="P689" s="214"/>
      <c r="Q689" s="214"/>
      <c r="R689" s="214"/>
      <c r="S689" s="214"/>
      <c r="T689" s="215"/>
      <c r="U689" s="215"/>
      <c r="V689" s="575"/>
      <c r="W689" s="53"/>
      <c r="X689" s="53"/>
      <c r="Y689" s="53"/>
      <c r="Z689" s="53"/>
      <c r="AA689" s="53"/>
      <c r="AB689" s="53"/>
      <c r="AC689" s="53"/>
      <c r="AD689" s="53"/>
      <c r="AE689" s="53"/>
      <c r="AF689" s="53"/>
      <c r="AG689" s="53"/>
      <c r="AH689" s="221"/>
      <c r="AI689" s="221"/>
      <c r="AJ689" s="576"/>
      <c r="AK689" s="576"/>
      <c r="AM689" s="221"/>
      <c r="AN689" s="221"/>
      <c r="AP689" s="221"/>
    </row>
    <row r="690" spans="4:42" s="15" customFormat="1" ht="22.5" x14ac:dyDescent="0.55000000000000004">
      <c r="D690" s="574"/>
      <c r="E690" s="561"/>
      <c r="F690" s="564"/>
      <c r="G690" s="564"/>
      <c r="H690" s="564"/>
      <c r="I690" s="214"/>
      <c r="J690" s="214"/>
      <c r="K690" s="214"/>
      <c r="L690" s="214"/>
      <c r="M690" s="214"/>
      <c r="N690" s="214"/>
      <c r="O690" s="214"/>
      <c r="P690" s="214"/>
      <c r="Q690" s="214"/>
      <c r="R690" s="214"/>
      <c r="S690" s="214"/>
      <c r="T690" s="215"/>
      <c r="U690" s="215"/>
      <c r="V690" s="575"/>
      <c r="W690" s="53"/>
      <c r="X690" s="53"/>
      <c r="Y690" s="53"/>
      <c r="Z690" s="53"/>
      <c r="AA690" s="53"/>
      <c r="AB690" s="53"/>
      <c r="AC690" s="53"/>
      <c r="AD690" s="53"/>
      <c r="AE690" s="53"/>
      <c r="AF690" s="53"/>
      <c r="AG690" s="53"/>
      <c r="AH690" s="221"/>
      <c r="AI690" s="221"/>
      <c r="AJ690" s="576"/>
      <c r="AK690" s="576"/>
      <c r="AM690" s="221"/>
      <c r="AN690" s="221"/>
      <c r="AP690" s="221"/>
    </row>
    <row r="691" spans="4:42" s="15" customFormat="1" ht="22.5" x14ac:dyDescent="0.55000000000000004">
      <c r="D691" s="574"/>
      <c r="E691" s="561"/>
      <c r="F691" s="564"/>
      <c r="G691" s="564"/>
      <c r="H691" s="564"/>
      <c r="I691" s="214"/>
      <c r="J691" s="214"/>
      <c r="K691" s="214"/>
      <c r="L691" s="214"/>
      <c r="M691" s="214"/>
      <c r="N691" s="214"/>
      <c r="O691" s="214"/>
      <c r="P691" s="214"/>
      <c r="Q691" s="214"/>
      <c r="R691" s="214"/>
      <c r="S691" s="214"/>
      <c r="T691" s="215"/>
      <c r="U691" s="215"/>
      <c r="V691" s="575"/>
      <c r="W691" s="53"/>
      <c r="X691" s="53"/>
      <c r="Y691" s="53"/>
      <c r="Z691" s="53"/>
      <c r="AA691" s="53"/>
      <c r="AB691" s="53"/>
      <c r="AC691" s="53"/>
      <c r="AD691" s="53"/>
      <c r="AE691" s="53"/>
      <c r="AF691" s="53"/>
      <c r="AG691" s="53"/>
      <c r="AH691" s="221"/>
      <c r="AI691" s="221"/>
      <c r="AJ691" s="576"/>
      <c r="AK691" s="576"/>
      <c r="AM691" s="221"/>
      <c r="AN691" s="221"/>
      <c r="AP691" s="221"/>
    </row>
    <row r="692" spans="4:42" s="15" customFormat="1" ht="22.5" x14ac:dyDescent="0.55000000000000004">
      <c r="D692" s="574"/>
      <c r="E692" s="561"/>
      <c r="F692" s="564"/>
      <c r="G692" s="564"/>
      <c r="H692" s="564"/>
      <c r="I692" s="214"/>
      <c r="J692" s="214"/>
      <c r="K692" s="214"/>
      <c r="L692" s="214"/>
      <c r="M692" s="214"/>
      <c r="N692" s="214"/>
      <c r="O692" s="214"/>
      <c r="P692" s="214"/>
      <c r="Q692" s="214"/>
      <c r="R692" s="214"/>
      <c r="S692" s="214"/>
      <c r="T692" s="215"/>
      <c r="U692" s="215"/>
      <c r="V692" s="575"/>
      <c r="W692" s="53"/>
      <c r="X692" s="53"/>
      <c r="Y692" s="53"/>
      <c r="Z692" s="53"/>
      <c r="AA692" s="53"/>
      <c r="AB692" s="53"/>
      <c r="AC692" s="53"/>
      <c r="AD692" s="53"/>
      <c r="AE692" s="53"/>
      <c r="AF692" s="53"/>
      <c r="AG692" s="53"/>
      <c r="AH692" s="221"/>
      <c r="AI692" s="221"/>
      <c r="AJ692" s="576"/>
      <c r="AK692" s="576"/>
      <c r="AM692" s="221"/>
      <c r="AN692" s="221"/>
      <c r="AP692" s="221"/>
    </row>
    <row r="693" spans="4:42" s="15" customFormat="1" ht="22.5" x14ac:dyDescent="0.55000000000000004">
      <c r="D693" s="574"/>
      <c r="E693" s="561"/>
      <c r="F693" s="564"/>
      <c r="G693" s="564"/>
      <c r="H693" s="564"/>
      <c r="I693" s="214"/>
      <c r="J693" s="214"/>
      <c r="K693" s="214"/>
      <c r="L693" s="214"/>
      <c r="M693" s="214"/>
      <c r="N693" s="214"/>
      <c r="O693" s="214"/>
      <c r="P693" s="214"/>
      <c r="Q693" s="214"/>
      <c r="R693" s="214"/>
      <c r="S693" s="214"/>
      <c r="T693" s="215"/>
      <c r="U693" s="215"/>
      <c r="V693" s="575"/>
      <c r="W693" s="53"/>
      <c r="X693" s="53"/>
      <c r="Y693" s="53"/>
      <c r="Z693" s="53"/>
      <c r="AA693" s="53"/>
      <c r="AB693" s="53"/>
      <c r="AC693" s="53"/>
      <c r="AD693" s="53"/>
      <c r="AE693" s="53"/>
      <c r="AF693" s="53"/>
      <c r="AG693" s="53"/>
      <c r="AH693" s="221"/>
      <c r="AI693" s="221"/>
      <c r="AJ693" s="576"/>
      <c r="AK693" s="576"/>
      <c r="AM693" s="221"/>
      <c r="AN693" s="221"/>
      <c r="AP693" s="221"/>
    </row>
    <row r="694" spans="4:42" s="15" customFormat="1" ht="22.5" x14ac:dyDescent="0.55000000000000004">
      <c r="D694" s="574"/>
      <c r="E694" s="561"/>
      <c r="F694" s="564"/>
      <c r="G694" s="564"/>
      <c r="H694" s="564"/>
      <c r="I694" s="214"/>
      <c r="J694" s="214"/>
      <c r="K694" s="214"/>
      <c r="L694" s="214"/>
      <c r="M694" s="214"/>
      <c r="N694" s="214"/>
      <c r="O694" s="214"/>
      <c r="P694" s="214"/>
      <c r="Q694" s="214"/>
      <c r="R694" s="214"/>
      <c r="S694" s="214"/>
      <c r="T694" s="215"/>
      <c r="U694" s="215"/>
      <c r="V694" s="575"/>
      <c r="W694" s="53"/>
      <c r="X694" s="53"/>
      <c r="Y694" s="53"/>
      <c r="Z694" s="53"/>
      <c r="AA694" s="53"/>
      <c r="AB694" s="53"/>
      <c r="AC694" s="53"/>
      <c r="AD694" s="53"/>
      <c r="AE694" s="53"/>
      <c r="AF694" s="53"/>
      <c r="AG694" s="53"/>
      <c r="AH694" s="221"/>
      <c r="AI694" s="221"/>
      <c r="AJ694" s="576"/>
      <c r="AK694" s="576"/>
      <c r="AM694" s="221"/>
      <c r="AN694" s="221"/>
      <c r="AP694" s="221"/>
    </row>
    <row r="695" spans="4:42" s="15" customFormat="1" ht="22.5" x14ac:dyDescent="0.55000000000000004">
      <c r="D695" s="574"/>
      <c r="E695" s="561"/>
      <c r="F695" s="564"/>
      <c r="G695" s="564"/>
      <c r="H695" s="564"/>
      <c r="I695" s="214"/>
      <c r="J695" s="214"/>
      <c r="K695" s="214"/>
      <c r="L695" s="214"/>
      <c r="M695" s="214"/>
      <c r="N695" s="214"/>
      <c r="O695" s="214"/>
      <c r="P695" s="214"/>
      <c r="Q695" s="214"/>
      <c r="R695" s="214"/>
      <c r="S695" s="214"/>
      <c r="T695" s="215"/>
      <c r="U695" s="215"/>
      <c r="V695" s="575"/>
      <c r="W695" s="53"/>
      <c r="X695" s="53"/>
      <c r="Y695" s="53"/>
      <c r="Z695" s="53"/>
      <c r="AA695" s="53"/>
      <c r="AB695" s="53"/>
      <c r="AC695" s="53"/>
      <c r="AD695" s="53"/>
      <c r="AE695" s="53"/>
      <c r="AF695" s="53"/>
      <c r="AG695" s="53"/>
      <c r="AH695" s="221"/>
      <c r="AI695" s="221"/>
      <c r="AJ695" s="576"/>
      <c r="AK695" s="576"/>
      <c r="AM695" s="221"/>
      <c r="AN695" s="221"/>
      <c r="AP695" s="221"/>
    </row>
    <row r="696" spans="4:42" s="15" customFormat="1" ht="22.5" x14ac:dyDescent="0.55000000000000004">
      <c r="D696" s="574"/>
      <c r="E696" s="561"/>
      <c r="F696" s="564"/>
      <c r="G696" s="564"/>
      <c r="H696" s="564"/>
      <c r="I696" s="214"/>
      <c r="J696" s="214"/>
      <c r="K696" s="214"/>
      <c r="L696" s="214"/>
      <c r="M696" s="214"/>
      <c r="N696" s="214"/>
      <c r="O696" s="214"/>
      <c r="P696" s="214"/>
      <c r="Q696" s="214"/>
      <c r="R696" s="214"/>
      <c r="S696" s="214"/>
      <c r="T696" s="215"/>
      <c r="U696" s="215"/>
      <c r="V696" s="575"/>
      <c r="W696" s="53"/>
      <c r="X696" s="53"/>
      <c r="Y696" s="53"/>
      <c r="Z696" s="53"/>
      <c r="AA696" s="53"/>
      <c r="AB696" s="53"/>
      <c r="AC696" s="53"/>
      <c r="AD696" s="53"/>
      <c r="AE696" s="53"/>
      <c r="AF696" s="53"/>
      <c r="AG696" s="53"/>
      <c r="AH696" s="221"/>
      <c r="AI696" s="221"/>
      <c r="AJ696" s="576"/>
      <c r="AK696" s="576"/>
      <c r="AM696" s="221"/>
      <c r="AN696" s="221"/>
      <c r="AP696" s="221"/>
    </row>
    <row r="697" spans="4:42" s="15" customFormat="1" ht="22.5" x14ac:dyDescent="0.55000000000000004">
      <c r="D697" s="574"/>
      <c r="E697" s="561"/>
      <c r="F697" s="564"/>
      <c r="G697" s="564"/>
      <c r="H697" s="564"/>
      <c r="I697" s="214"/>
      <c r="J697" s="214"/>
      <c r="K697" s="214"/>
      <c r="L697" s="214"/>
      <c r="M697" s="214"/>
      <c r="N697" s="214"/>
      <c r="O697" s="214"/>
      <c r="P697" s="214"/>
      <c r="Q697" s="214"/>
      <c r="R697" s="214"/>
      <c r="S697" s="214"/>
      <c r="T697" s="215"/>
      <c r="U697" s="215"/>
      <c r="V697" s="575"/>
      <c r="W697" s="53"/>
      <c r="X697" s="53"/>
      <c r="Y697" s="53"/>
      <c r="Z697" s="53"/>
      <c r="AA697" s="53"/>
      <c r="AB697" s="53"/>
      <c r="AC697" s="53"/>
      <c r="AD697" s="53"/>
      <c r="AE697" s="53"/>
      <c r="AF697" s="53"/>
      <c r="AG697" s="53"/>
      <c r="AH697" s="221"/>
      <c r="AI697" s="221"/>
      <c r="AJ697" s="576"/>
      <c r="AK697" s="576"/>
      <c r="AM697" s="221"/>
      <c r="AN697" s="221"/>
      <c r="AP697" s="221"/>
    </row>
    <row r="698" spans="4:42" s="15" customFormat="1" ht="22.5" x14ac:dyDescent="0.55000000000000004">
      <c r="D698" s="574"/>
      <c r="E698" s="561"/>
      <c r="F698" s="564"/>
      <c r="G698" s="564"/>
      <c r="H698" s="564"/>
      <c r="I698" s="214"/>
      <c r="J698" s="214"/>
      <c r="K698" s="214"/>
      <c r="L698" s="214"/>
      <c r="M698" s="214"/>
      <c r="N698" s="214"/>
      <c r="O698" s="214"/>
      <c r="P698" s="214"/>
      <c r="Q698" s="214"/>
      <c r="R698" s="214"/>
      <c r="S698" s="214"/>
      <c r="T698" s="215"/>
      <c r="U698" s="215"/>
      <c r="V698" s="575"/>
      <c r="W698" s="53"/>
      <c r="X698" s="53"/>
      <c r="Y698" s="53"/>
      <c r="Z698" s="53"/>
      <c r="AA698" s="53"/>
      <c r="AB698" s="53"/>
      <c r="AC698" s="53"/>
      <c r="AD698" s="53"/>
      <c r="AE698" s="53"/>
      <c r="AF698" s="53"/>
      <c r="AG698" s="53"/>
      <c r="AH698" s="221"/>
      <c r="AI698" s="221"/>
      <c r="AJ698" s="576"/>
      <c r="AK698" s="576"/>
      <c r="AM698" s="221"/>
      <c r="AN698" s="221"/>
      <c r="AP698" s="221"/>
    </row>
    <row r="699" spans="4:42" s="15" customFormat="1" ht="22.5" x14ac:dyDescent="0.55000000000000004">
      <c r="D699" s="574"/>
      <c r="E699" s="561"/>
      <c r="F699" s="564"/>
      <c r="G699" s="564"/>
      <c r="H699" s="564"/>
      <c r="I699" s="214"/>
      <c r="J699" s="214"/>
      <c r="K699" s="214"/>
      <c r="L699" s="214"/>
      <c r="M699" s="214"/>
      <c r="N699" s="214"/>
      <c r="O699" s="214"/>
      <c r="P699" s="214"/>
      <c r="Q699" s="214"/>
      <c r="R699" s="214"/>
      <c r="S699" s="214"/>
      <c r="T699" s="215"/>
      <c r="U699" s="215"/>
      <c r="V699" s="575"/>
      <c r="W699" s="53"/>
      <c r="X699" s="53"/>
      <c r="Y699" s="53"/>
      <c r="Z699" s="53"/>
      <c r="AA699" s="53"/>
      <c r="AB699" s="53"/>
      <c r="AC699" s="53"/>
      <c r="AD699" s="53"/>
      <c r="AE699" s="53"/>
      <c r="AF699" s="53"/>
      <c r="AG699" s="53"/>
      <c r="AH699" s="221"/>
      <c r="AI699" s="221"/>
      <c r="AJ699" s="576"/>
      <c r="AK699" s="576"/>
      <c r="AM699" s="221"/>
      <c r="AN699" s="221"/>
      <c r="AP699" s="221"/>
    </row>
    <row r="700" spans="4:42" s="15" customFormat="1" ht="22.5" x14ac:dyDescent="0.55000000000000004">
      <c r="D700" s="574"/>
      <c r="E700" s="561"/>
      <c r="F700" s="564"/>
      <c r="G700" s="564"/>
      <c r="H700" s="564"/>
      <c r="I700" s="214"/>
      <c r="J700" s="214"/>
      <c r="K700" s="214"/>
      <c r="L700" s="214"/>
      <c r="M700" s="214"/>
      <c r="N700" s="214"/>
      <c r="O700" s="214"/>
      <c r="P700" s="214"/>
      <c r="Q700" s="214"/>
      <c r="R700" s="214"/>
      <c r="S700" s="214"/>
      <c r="T700" s="215"/>
      <c r="U700" s="215"/>
      <c r="V700" s="575"/>
      <c r="W700" s="53"/>
      <c r="X700" s="53"/>
      <c r="Y700" s="53"/>
      <c r="Z700" s="53"/>
      <c r="AA700" s="53"/>
      <c r="AB700" s="53"/>
      <c r="AC700" s="53"/>
      <c r="AD700" s="53"/>
      <c r="AE700" s="53"/>
      <c r="AF700" s="53"/>
      <c r="AG700" s="53"/>
      <c r="AH700" s="221"/>
      <c r="AI700" s="221"/>
      <c r="AJ700" s="576"/>
      <c r="AK700" s="576"/>
      <c r="AM700" s="221"/>
      <c r="AN700" s="221"/>
      <c r="AP700" s="221"/>
    </row>
    <row r="701" spans="4:42" s="15" customFormat="1" ht="22.5" x14ac:dyDescent="0.55000000000000004">
      <c r="D701" s="574"/>
      <c r="E701" s="561"/>
      <c r="F701" s="564"/>
      <c r="G701" s="564"/>
      <c r="H701" s="564"/>
      <c r="I701" s="214"/>
      <c r="J701" s="214"/>
      <c r="K701" s="214"/>
      <c r="L701" s="214"/>
      <c r="M701" s="214"/>
      <c r="N701" s="214"/>
      <c r="O701" s="214"/>
      <c r="P701" s="214"/>
      <c r="Q701" s="214"/>
      <c r="R701" s="214"/>
      <c r="S701" s="214"/>
      <c r="T701" s="215"/>
      <c r="U701" s="215"/>
      <c r="V701" s="575"/>
      <c r="W701" s="53"/>
      <c r="X701" s="53"/>
      <c r="Y701" s="53"/>
      <c r="Z701" s="53"/>
      <c r="AA701" s="53"/>
      <c r="AB701" s="53"/>
      <c r="AC701" s="53"/>
      <c r="AD701" s="53"/>
      <c r="AE701" s="53"/>
      <c r="AF701" s="53"/>
      <c r="AG701" s="53"/>
      <c r="AH701" s="221"/>
      <c r="AI701" s="221"/>
      <c r="AJ701" s="576"/>
      <c r="AK701" s="576"/>
      <c r="AM701" s="221"/>
      <c r="AN701" s="221"/>
      <c r="AP701" s="221"/>
    </row>
    <row r="702" spans="4:42" s="15" customFormat="1" ht="22.5" x14ac:dyDescent="0.55000000000000004">
      <c r="D702" s="574"/>
      <c r="E702" s="561"/>
      <c r="F702" s="564"/>
      <c r="G702" s="564"/>
      <c r="H702" s="564"/>
      <c r="I702" s="214"/>
      <c r="J702" s="214"/>
      <c r="K702" s="214"/>
      <c r="L702" s="214"/>
      <c r="M702" s="214"/>
      <c r="N702" s="214"/>
      <c r="O702" s="214"/>
      <c r="P702" s="214"/>
      <c r="Q702" s="214"/>
      <c r="R702" s="214"/>
      <c r="S702" s="214"/>
      <c r="T702" s="215"/>
      <c r="U702" s="215"/>
      <c r="V702" s="575"/>
      <c r="W702" s="53"/>
      <c r="X702" s="53"/>
      <c r="Y702" s="53"/>
      <c r="Z702" s="53"/>
      <c r="AA702" s="53"/>
      <c r="AB702" s="53"/>
      <c r="AC702" s="53"/>
      <c r="AD702" s="53"/>
      <c r="AE702" s="53"/>
      <c r="AF702" s="53"/>
      <c r="AG702" s="53"/>
      <c r="AH702" s="221"/>
      <c r="AI702" s="221"/>
      <c r="AJ702" s="576"/>
      <c r="AK702" s="576"/>
      <c r="AM702" s="221"/>
      <c r="AN702" s="221"/>
      <c r="AP702" s="221"/>
    </row>
    <row r="703" spans="4:42" s="15" customFormat="1" ht="22.5" x14ac:dyDescent="0.55000000000000004">
      <c r="D703" s="574"/>
      <c r="E703" s="561"/>
      <c r="F703" s="564"/>
      <c r="G703" s="564"/>
      <c r="H703" s="564"/>
      <c r="I703" s="214"/>
      <c r="J703" s="214"/>
      <c r="K703" s="214"/>
      <c r="L703" s="214"/>
      <c r="M703" s="214"/>
      <c r="N703" s="214"/>
      <c r="O703" s="214"/>
      <c r="P703" s="214"/>
      <c r="Q703" s="214"/>
      <c r="R703" s="214"/>
      <c r="S703" s="214"/>
      <c r="T703" s="215"/>
      <c r="U703" s="215"/>
      <c r="V703" s="575"/>
      <c r="W703" s="53"/>
      <c r="X703" s="53"/>
      <c r="Y703" s="53"/>
      <c r="Z703" s="53"/>
      <c r="AA703" s="53"/>
      <c r="AB703" s="53"/>
      <c r="AC703" s="53"/>
      <c r="AD703" s="53"/>
      <c r="AE703" s="53"/>
      <c r="AF703" s="53"/>
      <c r="AG703" s="53"/>
      <c r="AH703" s="221"/>
      <c r="AI703" s="221"/>
      <c r="AJ703" s="576"/>
      <c r="AK703" s="576"/>
      <c r="AM703" s="221"/>
      <c r="AN703" s="221"/>
      <c r="AP703" s="221"/>
    </row>
    <row r="704" spans="4:42" s="15" customFormat="1" ht="22.5" x14ac:dyDescent="0.55000000000000004">
      <c r="D704" s="574"/>
      <c r="E704" s="561"/>
      <c r="F704" s="564"/>
      <c r="G704" s="564"/>
      <c r="H704" s="564"/>
      <c r="I704" s="214"/>
      <c r="J704" s="214"/>
      <c r="K704" s="214"/>
      <c r="L704" s="214"/>
      <c r="M704" s="214"/>
      <c r="N704" s="214"/>
      <c r="O704" s="214"/>
      <c r="P704" s="214"/>
      <c r="Q704" s="214"/>
      <c r="R704" s="214"/>
      <c r="S704" s="214"/>
      <c r="T704" s="215"/>
      <c r="U704" s="215"/>
      <c r="V704" s="575"/>
      <c r="W704" s="53"/>
      <c r="X704" s="53"/>
      <c r="Y704" s="53"/>
      <c r="Z704" s="53"/>
      <c r="AA704" s="53"/>
      <c r="AB704" s="53"/>
      <c r="AC704" s="53"/>
      <c r="AD704" s="53"/>
      <c r="AE704" s="53"/>
      <c r="AF704" s="53"/>
      <c r="AG704" s="53"/>
      <c r="AH704" s="221"/>
      <c r="AI704" s="221"/>
      <c r="AJ704" s="576"/>
      <c r="AK704" s="576"/>
      <c r="AM704" s="221"/>
      <c r="AN704" s="221"/>
      <c r="AP704" s="221"/>
    </row>
    <row r="705" spans="4:42" s="15" customFormat="1" ht="22.5" x14ac:dyDescent="0.55000000000000004">
      <c r="D705" s="574"/>
      <c r="E705" s="561"/>
      <c r="F705" s="564"/>
      <c r="G705" s="564"/>
      <c r="H705" s="564"/>
      <c r="I705" s="214"/>
      <c r="J705" s="214"/>
      <c r="K705" s="214"/>
      <c r="L705" s="214"/>
      <c r="M705" s="214"/>
      <c r="N705" s="214"/>
      <c r="O705" s="214"/>
      <c r="P705" s="214"/>
      <c r="Q705" s="214"/>
      <c r="R705" s="214"/>
      <c r="S705" s="214"/>
      <c r="T705" s="215"/>
      <c r="U705" s="215"/>
      <c r="V705" s="575"/>
      <c r="W705" s="53"/>
      <c r="X705" s="53"/>
      <c r="Y705" s="53"/>
      <c r="Z705" s="53"/>
      <c r="AA705" s="53"/>
      <c r="AB705" s="53"/>
      <c r="AC705" s="53"/>
      <c r="AD705" s="53"/>
      <c r="AE705" s="53"/>
      <c r="AF705" s="53"/>
      <c r="AG705" s="53"/>
      <c r="AH705" s="221"/>
      <c r="AI705" s="221"/>
      <c r="AJ705" s="576"/>
      <c r="AK705" s="576"/>
      <c r="AM705" s="221"/>
      <c r="AN705" s="221"/>
      <c r="AP705" s="221"/>
    </row>
    <row r="706" spans="4:42" s="15" customFormat="1" ht="22.5" x14ac:dyDescent="0.55000000000000004">
      <c r="D706" s="574"/>
      <c r="E706" s="561"/>
      <c r="F706" s="564"/>
      <c r="G706" s="564"/>
      <c r="H706" s="564"/>
      <c r="I706" s="214"/>
      <c r="J706" s="214"/>
      <c r="K706" s="214"/>
      <c r="L706" s="214"/>
      <c r="M706" s="214"/>
      <c r="N706" s="214"/>
      <c r="O706" s="214"/>
      <c r="P706" s="214"/>
      <c r="Q706" s="214"/>
      <c r="R706" s="214"/>
      <c r="S706" s="214"/>
      <c r="T706" s="215"/>
      <c r="U706" s="215"/>
      <c r="V706" s="575"/>
      <c r="W706" s="53"/>
      <c r="X706" s="53"/>
      <c r="Y706" s="53"/>
      <c r="Z706" s="53"/>
      <c r="AA706" s="53"/>
      <c r="AB706" s="53"/>
      <c r="AC706" s="53"/>
      <c r="AD706" s="53"/>
      <c r="AE706" s="53"/>
      <c r="AF706" s="53"/>
      <c r="AG706" s="53"/>
      <c r="AH706" s="221"/>
      <c r="AI706" s="221"/>
      <c r="AJ706" s="576"/>
      <c r="AK706" s="576"/>
      <c r="AM706" s="221"/>
      <c r="AN706" s="221"/>
      <c r="AP706" s="221"/>
    </row>
    <row r="707" spans="4:42" s="15" customFormat="1" ht="22.5" x14ac:dyDescent="0.55000000000000004">
      <c r="D707" s="574"/>
      <c r="E707" s="561"/>
      <c r="F707" s="564"/>
      <c r="G707" s="564"/>
      <c r="H707" s="564"/>
      <c r="I707" s="214"/>
      <c r="J707" s="214"/>
      <c r="K707" s="214"/>
      <c r="L707" s="214"/>
      <c r="M707" s="214"/>
      <c r="N707" s="214"/>
      <c r="O707" s="214"/>
      <c r="P707" s="214"/>
      <c r="Q707" s="214"/>
      <c r="R707" s="214"/>
      <c r="S707" s="214"/>
      <c r="T707" s="215"/>
      <c r="U707" s="215"/>
      <c r="V707" s="575"/>
      <c r="W707" s="53"/>
      <c r="X707" s="53"/>
      <c r="Y707" s="53"/>
      <c r="Z707" s="53"/>
      <c r="AA707" s="53"/>
      <c r="AB707" s="53"/>
      <c r="AC707" s="53"/>
      <c r="AD707" s="53"/>
      <c r="AE707" s="53"/>
      <c r="AF707" s="53"/>
      <c r="AG707" s="53"/>
      <c r="AH707" s="221"/>
      <c r="AI707" s="221"/>
      <c r="AJ707" s="576"/>
      <c r="AK707" s="576"/>
      <c r="AM707" s="221"/>
      <c r="AN707" s="221"/>
      <c r="AP707" s="221"/>
    </row>
    <row r="708" spans="4:42" s="15" customFormat="1" ht="22.5" x14ac:dyDescent="0.55000000000000004">
      <c r="D708" s="574"/>
      <c r="E708" s="561"/>
      <c r="F708" s="564"/>
      <c r="G708" s="564"/>
      <c r="H708" s="564"/>
      <c r="I708" s="214"/>
      <c r="J708" s="214"/>
      <c r="K708" s="214"/>
      <c r="L708" s="214"/>
      <c r="M708" s="214"/>
      <c r="N708" s="214"/>
      <c r="O708" s="214"/>
      <c r="P708" s="214"/>
      <c r="Q708" s="214"/>
      <c r="R708" s="214"/>
      <c r="S708" s="214"/>
      <c r="T708" s="215"/>
      <c r="U708" s="215"/>
      <c r="V708" s="575"/>
      <c r="W708" s="53"/>
      <c r="X708" s="53"/>
      <c r="Y708" s="53"/>
      <c r="Z708" s="53"/>
      <c r="AA708" s="53"/>
      <c r="AB708" s="53"/>
      <c r="AC708" s="53"/>
      <c r="AD708" s="53"/>
      <c r="AE708" s="53"/>
      <c r="AF708" s="53"/>
      <c r="AG708" s="53"/>
      <c r="AH708" s="221"/>
      <c r="AI708" s="221"/>
      <c r="AJ708" s="576"/>
      <c r="AK708" s="576"/>
      <c r="AM708" s="221"/>
      <c r="AN708" s="221"/>
      <c r="AP708" s="221"/>
    </row>
    <row r="709" spans="4:42" s="15" customFormat="1" ht="22.5" x14ac:dyDescent="0.55000000000000004">
      <c r="D709" s="574"/>
      <c r="E709" s="561"/>
      <c r="F709" s="564"/>
      <c r="G709" s="564"/>
      <c r="H709" s="564"/>
      <c r="I709" s="214"/>
      <c r="J709" s="214"/>
      <c r="K709" s="214"/>
      <c r="L709" s="214"/>
      <c r="M709" s="214"/>
      <c r="N709" s="214"/>
      <c r="O709" s="214"/>
      <c r="P709" s="214"/>
      <c r="Q709" s="214"/>
      <c r="R709" s="214"/>
      <c r="S709" s="214"/>
      <c r="T709" s="215"/>
      <c r="U709" s="215"/>
      <c r="V709" s="575"/>
      <c r="W709" s="53"/>
      <c r="X709" s="53"/>
      <c r="Y709" s="53"/>
      <c r="Z709" s="53"/>
      <c r="AA709" s="53"/>
      <c r="AB709" s="53"/>
      <c r="AC709" s="53"/>
      <c r="AD709" s="53"/>
      <c r="AE709" s="53"/>
      <c r="AF709" s="53"/>
      <c r="AG709" s="53"/>
      <c r="AH709" s="221"/>
      <c r="AI709" s="221"/>
      <c r="AJ709" s="576"/>
      <c r="AK709" s="576"/>
      <c r="AM709" s="221"/>
      <c r="AN709" s="221"/>
      <c r="AP709" s="221"/>
    </row>
    <row r="710" spans="4:42" s="15" customFormat="1" ht="22.5" x14ac:dyDescent="0.55000000000000004">
      <c r="D710" s="574"/>
      <c r="E710" s="561"/>
      <c r="F710" s="564"/>
      <c r="G710" s="564"/>
      <c r="H710" s="564"/>
      <c r="I710" s="214"/>
      <c r="J710" s="214"/>
      <c r="K710" s="214"/>
      <c r="L710" s="214"/>
      <c r="M710" s="214"/>
      <c r="N710" s="214"/>
      <c r="O710" s="214"/>
      <c r="P710" s="214"/>
      <c r="Q710" s="214"/>
      <c r="R710" s="214"/>
      <c r="S710" s="214"/>
      <c r="T710" s="215"/>
      <c r="U710" s="215"/>
      <c r="V710" s="575"/>
      <c r="W710" s="53"/>
      <c r="X710" s="53"/>
      <c r="Y710" s="53"/>
      <c r="Z710" s="53"/>
      <c r="AA710" s="53"/>
      <c r="AB710" s="53"/>
      <c r="AC710" s="53"/>
      <c r="AD710" s="53"/>
      <c r="AE710" s="53"/>
      <c r="AF710" s="53"/>
      <c r="AG710" s="53"/>
      <c r="AH710" s="221"/>
      <c r="AI710" s="221"/>
      <c r="AJ710" s="576"/>
      <c r="AK710" s="576"/>
      <c r="AM710" s="221"/>
      <c r="AN710" s="221"/>
      <c r="AP710" s="221"/>
    </row>
    <row r="711" spans="4:42" s="15" customFormat="1" ht="22.5" x14ac:dyDescent="0.55000000000000004">
      <c r="D711" s="574"/>
      <c r="E711" s="561"/>
      <c r="F711" s="564"/>
      <c r="G711" s="564"/>
      <c r="H711" s="564"/>
      <c r="I711" s="214"/>
      <c r="J711" s="214"/>
      <c r="K711" s="214"/>
      <c r="L711" s="214"/>
      <c r="M711" s="214"/>
      <c r="N711" s="214"/>
      <c r="O711" s="214"/>
      <c r="P711" s="214"/>
      <c r="Q711" s="214"/>
      <c r="R711" s="214"/>
      <c r="S711" s="214"/>
      <c r="T711" s="215"/>
      <c r="U711" s="215"/>
      <c r="V711" s="575"/>
      <c r="W711" s="53"/>
      <c r="X711" s="53"/>
      <c r="Y711" s="53"/>
      <c r="Z711" s="53"/>
      <c r="AA711" s="53"/>
      <c r="AB711" s="53"/>
      <c r="AC711" s="53"/>
      <c r="AD711" s="53"/>
      <c r="AE711" s="53"/>
      <c r="AF711" s="53"/>
      <c r="AG711" s="53"/>
      <c r="AH711" s="221"/>
      <c r="AI711" s="221"/>
      <c r="AJ711" s="576"/>
      <c r="AK711" s="576"/>
      <c r="AM711" s="221"/>
      <c r="AN711" s="221"/>
      <c r="AP711" s="221"/>
    </row>
    <row r="712" spans="4:42" s="15" customFormat="1" ht="22.5" x14ac:dyDescent="0.55000000000000004">
      <c r="D712" s="574"/>
      <c r="E712" s="561"/>
      <c r="F712" s="564"/>
      <c r="G712" s="564"/>
      <c r="H712" s="564"/>
      <c r="I712" s="214"/>
      <c r="J712" s="214"/>
      <c r="K712" s="214"/>
      <c r="L712" s="214"/>
      <c r="M712" s="214"/>
      <c r="N712" s="214"/>
      <c r="O712" s="214"/>
      <c r="P712" s="214"/>
      <c r="Q712" s="214"/>
      <c r="R712" s="214"/>
      <c r="S712" s="214"/>
      <c r="T712" s="215"/>
      <c r="U712" s="215"/>
      <c r="V712" s="575"/>
      <c r="W712" s="53"/>
      <c r="X712" s="53"/>
      <c r="Y712" s="53"/>
      <c r="Z712" s="53"/>
      <c r="AA712" s="53"/>
      <c r="AB712" s="53"/>
      <c r="AC712" s="53"/>
      <c r="AD712" s="53"/>
      <c r="AE712" s="53"/>
      <c r="AF712" s="53"/>
      <c r="AG712" s="53"/>
      <c r="AH712" s="221"/>
      <c r="AI712" s="221"/>
      <c r="AJ712" s="576"/>
      <c r="AK712" s="576"/>
      <c r="AM712" s="221"/>
      <c r="AN712" s="221"/>
      <c r="AP712" s="221"/>
    </row>
    <row r="713" spans="4:42" s="15" customFormat="1" ht="22.5" x14ac:dyDescent="0.55000000000000004">
      <c r="D713" s="574"/>
      <c r="E713" s="561"/>
      <c r="F713" s="564"/>
      <c r="G713" s="564"/>
      <c r="H713" s="564"/>
      <c r="I713" s="214"/>
      <c r="J713" s="214"/>
      <c r="K713" s="214"/>
      <c r="L713" s="214"/>
      <c r="M713" s="214"/>
      <c r="N713" s="214"/>
      <c r="O713" s="214"/>
      <c r="P713" s="214"/>
      <c r="Q713" s="214"/>
      <c r="R713" s="214"/>
      <c r="S713" s="214"/>
      <c r="T713" s="215"/>
      <c r="U713" s="215"/>
      <c r="V713" s="575"/>
      <c r="W713" s="53"/>
      <c r="X713" s="53"/>
      <c r="Y713" s="53"/>
      <c r="Z713" s="53"/>
      <c r="AA713" s="53"/>
      <c r="AB713" s="53"/>
      <c r="AC713" s="53"/>
      <c r="AD713" s="53"/>
      <c r="AE713" s="53"/>
      <c r="AF713" s="53"/>
      <c r="AG713" s="53"/>
      <c r="AH713" s="221"/>
      <c r="AI713" s="221"/>
      <c r="AJ713" s="576"/>
      <c r="AK713" s="576"/>
      <c r="AM713" s="221"/>
      <c r="AN713" s="221"/>
      <c r="AP713" s="221"/>
    </row>
    <row r="714" spans="4:42" s="15" customFormat="1" ht="22.5" x14ac:dyDescent="0.55000000000000004">
      <c r="D714" s="574"/>
      <c r="E714" s="561"/>
      <c r="F714" s="564"/>
      <c r="G714" s="564"/>
      <c r="H714" s="564"/>
      <c r="I714" s="214"/>
      <c r="J714" s="214"/>
      <c r="K714" s="214"/>
      <c r="L714" s="214"/>
      <c r="M714" s="214"/>
      <c r="N714" s="214"/>
      <c r="O714" s="214"/>
      <c r="P714" s="214"/>
      <c r="Q714" s="214"/>
      <c r="R714" s="214"/>
      <c r="S714" s="214"/>
      <c r="T714" s="215"/>
      <c r="U714" s="215"/>
      <c r="V714" s="575"/>
      <c r="W714" s="53"/>
      <c r="X714" s="53"/>
      <c r="Y714" s="53"/>
      <c r="Z714" s="53"/>
      <c r="AA714" s="53"/>
      <c r="AB714" s="53"/>
      <c r="AC714" s="53"/>
      <c r="AD714" s="53"/>
      <c r="AE714" s="53"/>
      <c r="AF714" s="53"/>
      <c r="AG714" s="53"/>
      <c r="AH714" s="221"/>
      <c r="AI714" s="221"/>
      <c r="AJ714" s="576"/>
      <c r="AK714" s="576"/>
      <c r="AM714" s="221"/>
      <c r="AN714" s="221"/>
      <c r="AP714" s="221"/>
    </row>
    <row r="715" spans="4:42" s="15" customFormat="1" ht="22.5" x14ac:dyDescent="0.55000000000000004">
      <c r="D715" s="574"/>
      <c r="E715" s="577"/>
      <c r="F715" s="564"/>
      <c r="G715" s="564"/>
      <c r="H715" s="564"/>
      <c r="I715" s="214"/>
      <c r="J715" s="214"/>
      <c r="K715" s="214"/>
      <c r="L715" s="214"/>
      <c r="M715" s="214"/>
      <c r="N715" s="214"/>
      <c r="O715" s="214"/>
      <c r="P715" s="214"/>
      <c r="Q715" s="214"/>
      <c r="R715" s="214"/>
      <c r="S715" s="214"/>
      <c r="T715" s="215"/>
      <c r="U715" s="215"/>
      <c r="V715" s="575"/>
      <c r="W715" s="53"/>
      <c r="X715" s="53"/>
      <c r="Y715" s="53"/>
      <c r="Z715" s="53"/>
      <c r="AA715" s="53"/>
      <c r="AB715" s="53"/>
      <c r="AC715" s="53"/>
      <c r="AD715" s="53"/>
      <c r="AE715" s="53"/>
      <c r="AF715" s="53"/>
      <c r="AG715" s="53"/>
      <c r="AH715" s="221"/>
      <c r="AI715" s="221"/>
      <c r="AJ715" s="576"/>
      <c r="AK715" s="576"/>
      <c r="AM715" s="221"/>
      <c r="AN715" s="221"/>
      <c r="AP715" s="221"/>
    </row>
    <row r="716" spans="4:42" s="15" customFormat="1" ht="22.5" x14ac:dyDescent="0.55000000000000004">
      <c r="D716" s="574"/>
      <c r="E716" s="561"/>
      <c r="F716" s="564"/>
      <c r="G716" s="564"/>
      <c r="H716" s="564"/>
      <c r="I716" s="214"/>
      <c r="J716" s="214"/>
      <c r="K716" s="214"/>
      <c r="L716" s="214"/>
      <c r="M716" s="214"/>
      <c r="N716" s="214"/>
      <c r="O716" s="214"/>
      <c r="P716" s="214"/>
      <c r="Q716" s="214"/>
      <c r="R716" s="214"/>
      <c r="S716" s="214"/>
      <c r="T716" s="215"/>
      <c r="U716" s="215"/>
      <c r="V716" s="575"/>
      <c r="W716" s="53"/>
      <c r="X716" s="53"/>
      <c r="Y716" s="53"/>
      <c r="Z716" s="53"/>
      <c r="AA716" s="53"/>
      <c r="AB716" s="53"/>
      <c r="AC716" s="53"/>
      <c r="AD716" s="53"/>
      <c r="AE716" s="53"/>
      <c r="AF716" s="53"/>
      <c r="AG716" s="53"/>
      <c r="AH716" s="221"/>
      <c r="AI716" s="221"/>
      <c r="AJ716" s="576"/>
      <c r="AK716" s="576"/>
      <c r="AM716" s="221"/>
      <c r="AN716" s="221"/>
      <c r="AP716" s="221"/>
    </row>
    <row r="717" spans="4:42" s="15" customFormat="1" ht="22.5" x14ac:dyDescent="0.55000000000000004">
      <c r="D717" s="574"/>
      <c r="E717" s="561"/>
      <c r="F717" s="564"/>
      <c r="G717" s="564"/>
      <c r="H717" s="564"/>
      <c r="I717" s="214"/>
      <c r="J717" s="214"/>
      <c r="K717" s="214"/>
      <c r="L717" s="214"/>
      <c r="M717" s="214"/>
      <c r="N717" s="214"/>
      <c r="O717" s="214"/>
      <c r="P717" s="214"/>
      <c r="Q717" s="214"/>
      <c r="R717" s="214"/>
      <c r="S717" s="214"/>
      <c r="T717" s="215"/>
      <c r="U717" s="215"/>
      <c r="V717" s="575"/>
      <c r="W717" s="53"/>
      <c r="X717" s="53"/>
      <c r="Y717" s="53"/>
      <c r="Z717" s="53"/>
      <c r="AA717" s="53"/>
      <c r="AB717" s="53"/>
      <c r="AC717" s="53"/>
      <c r="AD717" s="53"/>
      <c r="AE717" s="53"/>
      <c r="AF717" s="53"/>
      <c r="AG717" s="53"/>
      <c r="AH717" s="221"/>
      <c r="AI717" s="221"/>
      <c r="AJ717" s="576"/>
      <c r="AK717" s="576"/>
      <c r="AM717" s="221"/>
      <c r="AN717" s="221"/>
      <c r="AP717" s="221"/>
    </row>
    <row r="718" spans="4:42" s="15" customFormat="1" ht="22.5" x14ac:dyDescent="0.55000000000000004">
      <c r="D718" s="574"/>
      <c r="E718" s="561"/>
      <c r="F718" s="564"/>
      <c r="G718" s="564"/>
      <c r="H718" s="564"/>
      <c r="I718" s="214"/>
      <c r="J718" s="214"/>
      <c r="K718" s="214"/>
      <c r="L718" s="214"/>
      <c r="M718" s="214"/>
      <c r="N718" s="214"/>
      <c r="O718" s="214"/>
      <c r="P718" s="214"/>
      <c r="Q718" s="214"/>
      <c r="R718" s="214"/>
      <c r="S718" s="214"/>
      <c r="T718" s="215"/>
      <c r="U718" s="215"/>
      <c r="V718" s="575"/>
      <c r="W718" s="53"/>
      <c r="X718" s="53"/>
      <c r="Y718" s="53"/>
      <c r="Z718" s="53"/>
      <c r="AA718" s="53"/>
      <c r="AB718" s="53"/>
      <c r="AC718" s="53"/>
      <c r="AD718" s="53"/>
      <c r="AE718" s="53"/>
      <c r="AF718" s="53"/>
      <c r="AG718" s="53"/>
      <c r="AH718" s="221"/>
      <c r="AI718" s="221"/>
      <c r="AJ718" s="576"/>
      <c r="AK718" s="576"/>
      <c r="AM718" s="221"/>
      <c r="AN718" s="221"/>
      <c r="AP718" s="221"/>
    </row>
    <row r="719" spans="4:42" s="15" customFormat="1" ht="22.5" x14ac:dyDescent="0.55000000000000004">
      <c r="D719" s="574"/>
      <c r="E719" s="561"/>
      <c r="F719" s="564"/>
      <c r="G719" s="564"/>
      <c r="H719" s="564"/>
      <c r="I719" s="214"/>
      <c r="J719" s="214"/>
      <c r="K719" s="214"/>
      <c r="L719" s="214"/>
      <c r="M719" s="214"/>
      <c r="N719" s="214"/>
      <c r="O719" s="214"/>
      <c r="P719" s="214"/>
      <c r="Q719" s="214"/>
      <c r="R719" s="214"/>
      <c r="S719" s="214"/>
      <c r="T719" s="215"/>
      <c r="U719" s="215"/>
      <c r="V719" s="575"/>
      <c r="W719" s="53"/>
      <c r="X719" s="53"/>
      <c r="Y719" s="53"/>
      <c r="Z719" s="53"/>
      <c r="AA719" s="53"/>
      <c r="AB719" s="53"/>
      <c r="AC719" s="53"/>
      <c r="AD719" s="53"/>
      <c r="AE719" s="53"/>
      <c r="AF719" s="53"/>
      <c r="AG719" s="53"/>
      <c r="AH719" s="221"/>
      <c r="AI719" s="221"/>
      <c r="AJ719" s="576"/>
      <c r="AK719" s="576"/>
      <c r="AM719" s="221"/>
      <c r="AN719" s="221"/>
      <c r="AP719" s="221"/>
    </row>
    <row r="720" spans="4:42" s="15" customFormat="1" ht="22.5" x14ac:dyDescent="0.55000000000000004">
      <c r="D720" s="574"/>
      <c r="E720" s="561"/>
      <c r="F720" s="564"/>
      <c r="G720" s="564"/>
      <c r="H720" s="564"/>
      <c r="I720" s="214"/>
      <c r="J720" s="214"/>
      <c r="K720" s="214"/>
      <c r="L720" s="214"/>
      <c r="M720" s="214"/>
      <c r="N720" s="214"/>
      <c r="O720" s="214"/>
      <c r="P720" s="214"/>
      <c r="Q720" s="214"/>
      <c r="R720" s="214"/>
      <c r="S720" s="214"/>
      <c r="T720" s="215"/>
      <c r="U720" s="215"/>
      <c r="V720" s="575"/>
      <c r="W720" s="53"/>
      <c r="X720" s="53"/>
      <c r="Y720" s="53"/>
      <c r="Z720" s="53"/>
      <c r="AA720" s="53"/>
      <c r="AB720" s="53"/>
      <c r="AC720" s="53"/>
      <c r="AD720" s="53"/>
      <c r="AE720" s="53"/>
      <c r="AF720" s="53"/>
      <c r="AG720" s="53"/>
      <c r="AH720" s="221"/>
      <c r="AI720" s="221"/>
      <c r="AJ720" s="576"/>
      <c r="AK720" s="576"/>
      <c r="AM720" s="221"/>
      <c r="AN720" s="221"/>
      <c r="AP720" s="221"/>
    </row>
    <row r="721" spans="4:42" s="15" customFormat="1" ht="22.5" x14ac:dyDescent="0.55000000000000004">
      <c r="D721" s="574"/>
      <c r="E721" s="561"/>
      <c r="F721" s="564"/>
      <c r="G721" s="564"/>
      <c r="H721" s="564"/>
      <c r="I721" s="214"/>
      <c r="J721" s="214"/>
      <c r="K721" s="214"/>
      <c r="L721" s="214"/>
      <c r="M721" s="214"/>
      <c r="N721" s="214"/>
      <c r="O721" s="214"/>
      <c r="P721" s="214"/>
      <c r="Q721" s="214"/>
      <c r="R721" s="214"/>
      <c r="S721" s="214"/>
      <c r="T721" s="215"/>
      <c r="U721" s="215"/>
      <c r="V721" s="575"/>
      <c r="W721" s="53"/>
      <c r="X721" s="53"/>
      <c r="Y721" s="53"/>
      <c r="Z721" s="53"/>
      <c r="AA721" s="53"/>
      <c r="AB721" s="53"/>
      <c r="AC721" s="53"/>
      <c r="AD721" s="53"/>
      <c r="AE721" s="53"/>
      <c r="AF721" s="53"/>
      <c r="AG721" s="53"/>
      <c r="AH721" s="221"/>
      <c r="AI721" s="221"/>
      <c r="AJ721" s="576"/>
      <c r="AK721" s="576"/>
      <c r="AM721" s="221"/>
      <c r="AN721" s="221"/>
      <c r="AP721" s="221"/>
    </row>
    <row r="722" spans="4:42" s="15" customFormat="1" ht="22.5" x14ac:dyDescent="0.55000000000000004">
      <c r="D722" s="574"/>
      <c r="E722" s="561"/>
      <c r="F722" s="564"/>
      <c r="G722" s="564"/>
      <c r="H722" s="564"/>
      <c r="I722" s="214"/>
      <c r="J722" s="214"/>
      <c r="K722" s="214"/>
      <c r="L722" s="214"/>
      <c r="M722" s="214"/>
      <c r="N722" s="214"/>
      <c r="O722" s="214"/>
      <c r="P722" s="214"/>
      <c r="Q722" s="214"/>
      <c r="R722" s="214"/>
      <c r="S722" s="214"/>
      <c r="T722" s="215"/>
      <c r="U722" s="215"/>
      <c r="V722" s="575"/>
      <c r="W722" s="53"/>
      <c r="X722" s="53"/>
      <c r="Y722" s="53"/>
      <c r="Z722" s="53"/>
      <c r="AA722" s="53"/>
      <c r="AB722" s="53"/>
      <c r="AC722" s="53"/>
      <c r="AD722" s="53"/>
      <c r="AE722" s="53"/>
      <c r="AF722" s="53"/>
      <c r="AG722" s="53"/>
      <c r="AH722" s="221"/>
      <c r="AI722" s="221"/>
      <c r="AJ722" s="576"/>
      <c r="AK722" s="576"/>
      <c r="AM722" s="221"/>
      <c r="AN722" s="221"/>
      <c r="AP722" s="221"/>
    </row>
    <row r="723" spans="4:42" s="15" customFormat="1" ht="22.5" x14ac:dyDescent="0.55000000000000004">
      <c r="D723" s="574"/>
      <c r="E723" s="561"/>
      <c r="F723" s="564"/>
      <c r="G723" s="564"/>
      <c r="H723" s="564"/>
      <c r="I723" s="214"/>
      <c r="J723" s="214"/>
      <c r="K723" s="214"/>
      <c r="L723" s="214"/>
      <c r="M723" s="214"/>
      <c r="N723" s="214"/>
      <c r="O723" s="214"/>
      <c r="P723" s="214"/>
      <c r="Q723" s="214"/>
      <c r="R723" s="214"/>
      <c r="S723" s="214"/>
      <c r="T723" s="215"/>
      <c r="U723" s="215"/>
      <c r="V723" s="575"/>
      <c r="W723" s="53"/>
      <c r="X723" s="53"/>
      <c r="Y723" s="53"/>
      <c r="Z723" s="53"/>
      <c r="AA723" s="53"/>
      <c r="AB723" s="53"/>
      <c r="AC723" s="53"/>
      <c r="AD723" s="53"/>
      <c r="AE723" s="53"/>
      <c r="AF723" s="53"/>
      <c r="AG723" s="53"/>
      <c r="AH723" s="221"/>
      <c r="AI723" s="221"/>
      <c r="AJ723" s="576"/>
      <c r="AK723" s="576"/>
      <c r="AM723" s="221"/>
      <c r="AN723" s="221"/>
      <c r="AP723" s="221"/>
    </row>
    <row r="724" spans="4:42" s="15" customFormat="1" ht="22.5" x14ac:dyDescent="0.55000000000000004">
      <c r="D724" s="574"/>
      <c r="E724" s="561"/>
      <c r="F724" s="564"/>
      <c r="G724" s="564"/>
      <c r="H724" s="564"/>
      <c r="I724" s="214"/>
      <c r="J724" s="214"/>
      <c r="K724" s="214"/>
      <c r="L724" s="214"/>
      <c r="M724" s="214"/>
      <c r="N724" s="214"/>
      <c r="O724" s="214"/>
      <c r="P724" s="214"/>
      <c r="Q724" s="214"/>
      <c r="R724" s="214"/>
      <c r="S724" s="214"/>
      <c r="T724" s="215"/>
      <c r="U724" s="215"/>
      <c r="V724" s="575"/>
      <c r="W724" s="53"/>
      <c r="X724" s="53"/>
      <c r="Y724" s="53"/>
      <c r="Z724" s="53"/>
      <c r="AA724" s="53"/>
      <c r="AB724" s="53"/>
      <c r="AC724" s="53"/>
      <c r="AD724" s="53"/>
      <c r="AE724" s="53"/>
      <c r="AF724" s="53"/>
      <c r="AG724" s="53"/>
      <c r="AH724" s="221"/>
      <c r="AI724" s="221"/>
      <c r="AJ724" s="576"/>
      <c r="AK724" s="576"/>
      <c r="AM724" s="221"/>
      <c r="AN724" s="221"/>
      <c r="AP724" s="221"/>
    </row>
    <row r="725" spans="4:42" s="15" customFormat="1" ht="22.5" x14ac:dyDescent="0.55000000000000004">
      <c r="D725" s="574"/>
      <c r="E725" s="561"/>
      <c r="F725" s="564"/>
      <c r="G725" s="564"/>
      <c r="H725" s="564"/>
      <c r="I725" s="214"/>
      <c r="J725" s="214"/>
      <c r="K725" s="214"/>
      <c r="L725" s="214"/>
      <c r="M725" s="214"/>
      <c r="N725" s="214"/>
      <c r="O725" s="214"/>
      <c r="P725" s="214"/>
      <c r="Q725" s="214"/>
      <c r="R725" s="214"/>
      <c r="S725" s="214"/>
      <c r="T725" s="215"/>
      <c r="U725" s="215"/>
      <c r="V725" s="575"/>
      <c r="W725" s="53"/>
      <c r="X725" s="53"/>
      <c r="Y725" s="53"/>
      <c r="Z725" s="53"/>
      <c r="AA725" s="53"/>
      <c r="AB725" s="53"/>
      <c r="AC725" s="53"/>
      <c r="AD725" s="53"/>
      <c r="AE725" s="53"/>
      <c r="AF725" s="53"/>
      <c r="AG725" s="53"/>
      <c r="AH725" s="221"/>
      <c r="AI725" s="221"/>
      <c r="AJ725" s="576"/>
      <c r="AK725" s="576"/>
      <c r="AM725" s="221"/>
      <c r="AN725" s="221"/>
      <c r="AP725" s="221"/>
    </row>
    <row r="726" spans="4:42" s="15" customFormat="1" ht="22.5" x14ac:dyDescent="0.55000000000000004">
      <c r="D726" s="574"/>
      <c r="E726" s="561"/>
      <c r="F726" s="564"/>
      <c r="G726" s="564"/>
      <c r="H726" s="564"/>
      <c r="I726" s="214"/>
      <c r="J726" s="214"/>
      <c r="K726" s="214"/>
      <c r="L726" s="214"/>
      <c r="M726" s="214"/>
      <c r="N726" s="214"/>
      <c r="O726" s="214"/>
      <c r="P726" s="214"/>
      <c r="Q726" s="214"/>
      <c r="R726" s="214"/>
      <c r="S726" s="214"/>
      <c r="T726" s="215"/>
      <c r="U726" s="215"/>
      <c r="V726" s="575"/>
      <c r="W726" s="53"/>
      <c r="X726" s="53"/>
      <c r="Y726" s="53"/>
      <c r="Z726" s="53"/>
      <c r="AA726" s="53"/>
      <c r="AB726" s="53"/>
      <c r="AC726" s="53"/>
      <c r="AD726" s="53"/>
      <c r="AE726" s="53"/>
      <c r="AF726" s="53"/>
      <c r="AG726" s="53"/>
      <c r="AH726" s="221"/>
      <c r="AI726" s="221"/>
      <c r="AJ726" s="576"/>
      <c r="AK726" s="576"/>
      <c r="AM726" s="221"/>
      <c r="AN726" s="221"/>
      <c r="AP726" s="221"/>
    </row>
    <row r="727" spans="4:42" s="15" customFormat="1" ht="22.5" x14ac:dyDescent="0.55000000000000004">
      <c r="D727" s="574"/>
      <c r="E727" s="561"/>
      <c r="F727" s="564"/>
      <c r="G727" s="564"/>
      <c r="H727" s="564"/>
      <c r="I727" s="214"/>
      <c r="J727" s="214"/>
      <c r="K727" s="214"/>
      <c r="L727" s="214"/>
      <c r="M727" s="214"/>
      <c r="N727" s="214"/>
      <c r="O727" s="214"/>
      <c r="P727" s="214"/>
      <c r="Q727" s="214"/>
      <c r="R727" s="214"/>
      <c r="S727" s="214"/>
      <c r="T727" s="215"/>
      <c r="U727" s="215"/>
      <c r="V727" s="575"/>
      <c r="W727" s="53"/>
      <c r="X727" s="53"/>
      <c r="Y727" s="53"/>
      <c r="Z727" s="53"/>
      <c r="AA727" s="53"/>
      <c r="AB727" s="53"/>
      <c r="AC727" s="53"/>
      <c r="AD727" s="53"/>
      <c r="AE727" s="53"/>
      <c r="AF727" s="53"/>
      <c r="AG727" s="53"/>
      <c r="AH727" s="221"/>
      <c r="AI727" s="221"/>
      <c r="AJ727" s="576"/>
      <c r="AK727" s="576"/>
      <c r="AM727" s="221"/>
      <c r="AN727" s="221"/>
      <c r="AP727" s="221"/>
    </row>
    <row r="728" spans="4:42" s="15" customFormat="1" ht="22.5" x14ac:dyDescent="0.55000000000000004">
      <c r="D728" s="574"/>
      <c r="E728" s="561"/>
      <c r="F728" s="564"/>
      <c r="G728" s="564"/>
      <c r="H728" s="564"/>
      <c r="I728" s="214"/>
      <c r="J728" s="214"/>
      <c r="K728" s="214"/>
      <c r="L728" s="214"/>
      <c r="M728" s="214"/>
      <c r="N728" s="214"/>
      <c r="O728" s="214"/>
      <c r="P728" s="214"/>
      <c r="Q728" s="214"/>
      <c r="R728" s="214"/>
      <c r="S728" s="214"/>
      <c r="T728" s="215"/>
      <c r="U728" s="215"/>
      <c r="V728" s="575"/>
      <c r="W728" s="53"/>
      <c r="X728" s="53"/>
      <c r="Y728" s="53"/>
      <c r="Z728" s="53"/>
      <c r="AA728" s="53"/>
      <c r="AB728" s="53"/>
      <c r="AC728" s="53"/>
      <c r="AD728" s="53"/>
      <c r="AE728" s="53"/>
      <c r="AF728" s="53"/>
      <c r="AG728" s="53"/>
      <c r="AH728" s="221"/>
      <c r="AI728" s="221"/>
      <c r="AJ728" s="576"/>
      <c r="AK728" s="576"/>
      <c r="AM728" s="221"/>
      <c r="AN728" s="221"/>
      <c r="AP728" s="221"/>
    </row>
    <row r="729" spans="4:42" s="15" customFormat="1" ht="22.5" x14ac:dyDescent="0.55000000000000004">
      <c r="D729" s="574"/>
      <c r="E729" s="561"/>
      <c r="F729" s="564"/>
      <c r="G729" s="564"/>
      <c r="H729" s="564"/>
      <c r="I729" s="214"/>
      <c r="J729" s="214"/>
      <c r="K729" s="214"/>
      <c r="L729" s="214"/>
      <c r="M729" s="214"/>
      <c r="N729" s="214"/>
      <c r="O729" s="214"/>
      <c r="P729" s="214"/>
      <c r="Q729" s="214"/>
      <c r="R729" s="214"/>
      <c r="S729" s="214"/>
      <c r="T729" s="215"/>
      <c r="U729" s="215"/>
      <c r="V729" s="575"/>
      <c r="W729" s="53"/>
      <c r="X729" s="53"/>
      <c r="Y729" s="53"/>
      <c r="Z729" s="53"/>
      <c r="AA729" s="53"/>
      <c r="AB729" s="53"/>
      <c r="AC729" s="53"/>
      <c r="AD729" s="53"/>
      <c r="AE729" s="53"/>
      <c r="AF729" s="53"/>
      <c r="AG729" s="53"/>
      <c r="AH729" s="221"/>
      <c r="AI729" s="221"/>
      <c r="AJ729" s="576"/>
      <c r="AK729" s="576"/>
      <c r="AM729" s="221"/>
      <c r="AN729" s="221"/>
      <c r="AP729" s="221"/>
    </row>
    <row r="730" spans="4:42" s="15" customFormat="1" ht="22.5" x14ac:dyDescent="0.55000000000000004">
      <c r="D730" s="574"/>
      <c r="E730" s="561"/>
      <c r="F730" s="564"/>
      <c r="G730" s="564"/>
      <c r="H730" s="564"/>
      <c r="I730" s="214"/>
      <c r="J730" s="214"/>
      <c r="K730" s="214"/>
      <c r="L730" s="214"/>
      <c r="M730" s="214"/>
      <c r="N730" s="214"/>
      <c r="O730" s="214"/>
      <c r="P730" s="214"/>
      <c r="Q730" s="214"/>
      <c r="R730" s="214"/>
      <c r="S730" s="214"/>
      <c r="T730" s="215"/>
      <c r="U730" s="215"/>
      <c r="V730" s="575"/>
      <c r="W730" s="53"/>
      <c r="X730" s="53"/>
      <c r="Y730" s="53"/>
      <c r="Z730" s="53"/>
      <c r="AA730" s="53"/>
      <c r="AB730" s="53"/>
      <c r="AC730" s="53"/>
      <c r="AD730" s="53"/>
      <c r="AE730" s="53"/>
      <c r="AF730" s="53"/>
      <c r="AG730" s="53"/>
      <c r="AH730" s="221"/>
      <c r="AI730" s="221"/>
      <c r="AJ730" s="576"/>
      <c r="AK730" s="576"/>
      <c r="AM730" s="221"/>
      <c r="AN730" s="221"/>
      <c r="AP730" s="221"/>
    </row>
    <row r="731" spans="4:42" s="15" customFormat="1" ht="22.5" x14ac:dyDescent="0.55000000000000004">
      <c r="D731" s="574"/>
      <c r="E731" s="561"/>
      <c r="F731" s="564"/>
      <c r="G731" s="564"/>
      <c r="H731" s="564"/>
      <c r="I731" s="214"/>
      <c r="J731" s="214"/>
      <c r="K731" s="214"/>
      <c r="L731" s="214"/>
      <c r="M731" s="214"/>
      <c r="N731" s="214"/>
      <c r="O731" s="214"/>
      <c r="P731" s="214"/>
      <c r="Q731" s="214"/>
      <c r="R731" s="214"/>
      <c r="S731" s="214"/>
      <c r="T731" s="215"/>
      <c r="U731" s="215"/>
      <c r="V731" s="575"/>
      <c r="W731" s="53"/>
      <c r="X731" s="53"/>
      <c r="Y731" s="53"/>
      <c r="Z731" s="53"/>
      <c r="AA731" s="53"/>
      <c r="AB731" s="53"/>
      <c r="AC731" s="53"/>
      <c r="AD731" s="53"/>
      <c r="AE731" s="53"/>
      <c r="AF731" s="53"/>
      <c r="AG731" s="53"/>
      <c r="AH731" s="221"/>
      <c r="AI731" s="221"/>
      <c r="AJ731" s="576"/>
      <c r="AK731" s="576"/>
      <c r="AM731" s="221"/>
      <c r="AN731" s="221"/>
      <c r="AP731" s="221"/>
    </row>
    <row r="732" spans="4:42" s="15" customFormat="1" ht="22.5" x14ac:dyDescent="0.55000000000000004">
      <c r="D732" s="574"/>
      <c r="E732" s="561"/>
      <c r="F732" s="564"/>
      <c r="G732" s="564"/>
      <c r="H732" s="564"/>
      <c r="I732" s="214"/>
      <c r="J732" s="214"/>
      <c r="K732" s="214"/>
      <c r="L732" s="214"/>
      <c r="M732" s="214"/>
      <c r="N732" s="214"/>
      <c r="O732" s="214"/>
      <c r="P732" s="214"/>
      <c r="Q732" s="214"/>
      <c r="R732" s="214"/>
      <c r="S732" s="214"/>
      <c r="T732" s="215"/>
      <c r="U732" s="215"/>
      <c r="V732" s="575"/>
      <c r="W732" s="53"/>
      <c r="X732" s="53"/>
      <c r="Y732" s="53"/>
      <c r="Z732" s="53"/>
      <c r="AA732" s="53"/>
      <c r="AB732" s="53"/>
      <c r="AC732" s="53"/>
      <c r="AD732" s="53"/>
      <c r="AE732" s="53"/>
      <c r="AF732" s="53"/>
      <c r="AG732" s="53"/>
      <c r="AH732" s="221"/>
      <c r="AI732" s="221"/>
      <c r="AJ732" s="576"/>
      <c r="AK732" s="576"/>
      <c r="AM732" s="221"/>
      <c r="AN732" s="221"/>
      <c r="AP732" s="221"/>
    </row>
    <row r="733" spans="4:42" s="15" customFormat="1" ht="22.5" x14ac:dyDescent="0.55000000000000004">
      <c r="D733" s="574"/>
      <c r="E733" s="561"/>
      <c r="F733" s="564"/>
      <c r="G733" s="564"/>
      <c r="H733" s="564"/>
      <c r="I733" s="214"/>
      <c r="J733" s="214"/>
      <c r="K733" s="214"/>
      <c r="L733" s="214"/>
      <c r="M733" s="214"/>
      <c r="N733" s="214"/>
      <c r="O733" s="214"/>
      <c r="P733" s="214"/>
      <c r="Q733" s="214"/>
      <c r="R733" s="214"/>
      <c r="S733" s="214"/>
      <c r="T733" s="215"/>
      <c r="U733" s="215"/>
      <c r="V733" s="575"/>
      <c r="W733" s="53"/>
      <c r="X733" s="53"/>
      <c r="Y733" s="53"/>
      <c r="Z733" s="53"/>
      <c r="AA733" s="53"/>
      <c r="AB733" s="53"/>
      <c r="AC733" s="53"/>
      <c r="AD733" s="53"/>
      <c r="AE733" s="53"/>
      <c r="AF733" s="53"/>
      <c r="AG733" s="53"/>
      <c r="AH733" s="221"/>
      <c r="AI733" s="221"/>
      <c r="AJ733" s="576"/>
      <c r="AK733" s="576"/>
      <c r="AM733" s="221"/>
      <c r="AN733" s="221"/>
      <c r="AP733" s="221"/>
    </row>
    <row r="734" spans="4:42" s="15" customFormat="1" ht="22.5" x14ac:dyDescent="0.55000000000000004">
      <c r="D734" s="574"/>
      <c r="E734" s="561"/>
      <c r="F734" s="564"/>
      <c r="G734" s="564"/>
      <c r="H734" s="564"/>
      <c r="I734" s="214"/>
      <c r="J734" s="214"/>
      <c r="K734" s="214"/>
      <c r="L734" s="214"/>
      <c r="M734" s="214"/>
      <c r="N734" s="214"/>
      <c r="O734" s="214"/>
      <c r="P734" s="214"/>
      <c r="Q734" s="214"/>
      <c r="R734" s="214"/>
      <c r="S734" s="214"/>
      <c r="T734" s="215"/>
      <c r="U734" s="215"/>
      <c r="V734" s="575"/>
      <c r="W734" s="53"/>
      <c r="X734" s="53"/>
      <c r="Y734" s="53"/>
      <c r="Z734" s="53"/>
      <c r="AA734" s="53"/>
      <c r="AB734" s="53"/>
      <c r="AC734" s="53"/>
      <c r="AD734" s="53"/>
      <c r="AE734" s="53"/>
      <c r="AF734" s="53"/>
      <c r="AG734" s="53"/>
      <c r="AH734" s="221"/>
      <c r="AI734" s="221"/>
      <c r="AJ734" s="576"/>
      <c r="AK734" s="576"/>
      <c r="AM734" s="221"/>
      <c r="AN734" s="221"/>
      <c r="AP734" s="221"/>
    </row>
    <row r="735" spans="4:42" s="15" customFormat="1" ht="22.5" x14ac:dyDescent="0.55000000000000004">
      <c r="D735" s="574"/>
      <c r="E735" s="561"/>
      <c r="F735" s="564"/>
      <c r="G735" s="564"/>
      <c r="H735" s="564"/>
      <c r="I735" s="214"/>
      <c r="J735" s="214"/>
      <c r="K735" s="214"/>
      <c r="L735" s="214"/>
      <c r="M735" s="214"/>
      <c r="N735" s="214"/>
      <c r="O735" s="214"/>
      <c r="P735" s="214"/>
      <c r="Q735" s="214"/>
      <c r="R735" s="214"/>
      <c r="S735" s="214"/>
      <c r="T735" s="215"/>
      <c r="U735" s="215"/>
      <c r="V735" s="575"/>
      <c r="W735" s="53"/>
      <c r="X735" s="53"/>
      <c r="Y735" s="53"/>
      <c r="Z735" s="53"/>
      <c r="AA735" s="53"/>
      <c r="AB735" s="53"/>
      <c r="AC735" s="53"/>
      <c r="AD735" s="53"/>
      <c r="AE735" s="53"/>
      <c r="AF735" s="53"/>
      <c r="AG735" s="53"/>
      <c r="AH735" s="221"/>
      <c r="AI735" s="221"/>
      <c r="AJ735" s="576"/>
      <c r="AK735" s="576"/>
      <c r="AM735" s="221"/>
      <c r="AN735" s="221"/>
      <c r="AP735" s="221"/>
    </row>
    <row r="736" spans="4:42" s="15" customFormat="1" ht="22.5" x14ac:dyDescent="0.55000000000000004">
      <c r="D736" s="574"/>
      <c r="E736" s="561"/>
      <c r="F736" s="564"/>
      <c r="G736" s="564"/>
      <c r="H736" s="564"/>
      <c r="I736" s="214"/>
      <c r="J736" s="214"/>
      <c r="K736" s="214"/>
      <c r="L736" s="214"/>
      <c r="M736" s="214"/>
      <c r="N736" s="214"/>
      <c r="O736" s="214"/>
      <c r="P736" s="214"/>
      <c r="Q736" s="214"/>
      <c r="R736" s="214"/>
      <c r="S736" s="214"/>
      <c r="T736" s="215"/>
      <c r="U736" s="215"/>
      <c r="V736" s="575"/>
      <c r="W736" s="53"/>
      <c r="X736" s="53"/>
      <c r="Y736" s="53"/>
      <c r="Z736" s="53"/>
      <c r="AA736" s="53"/>
      <c r="AB736" s="53"/>
      <c r="AC736" s="53"/>
      <c r="AD736" s="53"/>
      <c r="AE736" s="53"/>
      <c r="AF736" s="53"/>
      <c r="AG736" s="53"/>
      <c r="AH736" s="221"/>
      <c r="AI736" s="221"/>
      <c r="AJ736" s="576"/>
      <c r="AK736" s="576"/>
      <c r="AM736" s="221"/>
      <c r="AN736" s="221"/>
      <c r="AP736" s="221"/>
    </row>
    <row r="737" spans="4:42" s="15" customFormat="1" ht="22.5" x14ac:dyDescent="0.55000000000000004">
      <c r="D737" s="574"/>
      <c r="E737" s="561"/>
      <c r="F737" s="564"/>
      <c r="G737" s="564"/>
      <c r="H737" s="564"/>
      <c r="I737" s="214"/>
      <c r="J737" s="214"/>
      <c r="K737" s="214"/>
      <c r="L737" s="214"/>
      <c r="M737" s="214"/>
      <c r="N737" s="214"/>
      <c r="O737" s="214"/>
      <c r="P737" s="214"/>
      <c r="Q737" s="214"/>
      <c r="R737" s="214"/>
      <c r="S737" s="214"/>
      <c r="T737" s="215"/>
      <c r="U737" s="215"/>
      <c r="V737" s="575"/>
      <c r="W737" s="53"/>
      <c r="X737" s="53"/>
      <c r="Y737" s="53"/>
      <c r="Z737" s="53"/>
      <c r="AA737" s="53"/>
      <c r="AB737" s="53"/>
      <c r="AC737" s="53"/>
      <c r="AD737" s="53"/>
      <c r="AE737" s="53"/>
      <c r="AF737" s="53"/>
      <c r="AG737" s="53"/>
      <c r="AH737" s="221"/>
      <c r="AI737" s="221"/>
      <c r="AJ737" s="576"/>
      <c r="AK737" s="576"/>
      <c r="AM737" s="221"/>
      <c r="AN737" s="221"/>
      <c r="AP737" s="221"/>
    </row>
    <row r="738" spans="4:42" s="15" customFormat="1" ht="22.5" x14ac:dyDescent="0.55000000000000004">
      <c r="D738" s="574"/>
      <c r="E738" s="561"/>
      <c r="F738" s="564"/>
      <c r="G738" s="564"/>
      <c r="H738" s="564"/>
      <c r="I738" s="214"/>
      <c r="J738" s="214"/>
      <c r="K738" s="214"/>
      <c r="L738" s="214"/>
      <c r="M738" s="214"/>
      <c r="N738" s="214"/>
      <c r="O738" s="214"/>
      <c r="P738" s="214"/>
      <c r="Q738" s="214"/>
      <c r="R738" s="214"/>
      <c r="S738" s="214"/>
      <c r="T738" s="215"/>
      <c r="U738" s="215"/>
      <c r="V738" s="575"/>
      <c r="W738" s="53"/>
      <c r="X738" s="53"/>
      <c r="Y738" s="53"/>
      <c r="Z738" s="53"/>
      <c r="AA738" s="53"/>
      <c r="AB738" s="53"/>
      <c r="AC738" s="53"/>
      <c r="AD738" s="53"/>
      <c r="AE738" s="53"/>
      <c r="AF738" s="53"/>
      <c r="AG738" s="53"/>
      <c r="AH738" s="221"/>
      <c r="AI738" s="221"/>
      <c r="AJ738" s="576"/>
      <c r="AK738" s="576"/>
      <c r="AM738" s="221"/>
      <c r="AN738" s="221"/>
      <c r="AP738" s="221"/>
    </row>
    <row r="739" spans="4:42" s="15" customFormat="1" ht="22.5" x14ac:dyDescent="0.55000000000000004">
      <c r="D739" s="574"/>
      <c r="E739" s="561"/>
      <c r="F739" s="564"/>
      <c r="G739" s="564"/>
      <c r="H739" s="564"/>
      <c r="I739" s="214"/>
      <c r="J739" s="214"/>
      <c r="K739" s="214"/>
      <c r="L739" s="214"/>
      <c r="M739" s="214"/>
      <c r="N739" s="214"/>
      <c r="O739" s="214"/>
      <c r="P739" s="214"/>
      <c r="Q739" s="214"/>
      <c r="R739" s="214"/>
      <c r="S739" s="214"/>
      <c r="T739" s="215"/>
      <c r="U739" s="215"/>
      <c r="V739" s="575"/>
      <c r="W739" s="53"/>
      <c r="X739" s="53"/>
      <c r="Y739" s="53"/>
      <c r="Z739" s="53"/>
      <c r="AA739" s="53"/>
      <c r="AB739" s="53"/>
      <c r="AC739" s="53"/>
      <c r="AD739" s="53"/>
      <c r="AE739" s="53"/>
      <c r="AF739" s="53"/>
      <c r="AG739" s="53"/>
      <c r="AH739" s="221"/>
      <c r="AI739" s="221"/>
      <c r="AJ739" s="576"/>
      <c r="AK739" s="576"/>
      <c r="AM739" s="221"/>
      <c r="AN739" s="221"/>
      <c r="AP739" s="221"/>
    </row>
    <row r="740" spans="4:42" s="15" customFormat="1" ht="22.5" x14ac:dyDescent="0.55000000000000004">
      <c r="D740" s="574"/>
      <c r="E740" s="561"/>
      <c r="F740" s="564"/>
      <c r="G740" s="564"/>
      <c r="H740" s="564"/>
      <c r="I740" s="214"/>
      <c r="J740" s="214"/>
      <c r="K740" s="214"/>
      <c r="L740" s="214"/>
      <c r="M740" s="214"/>
      <c r="N740" s="214"/>
      <c r="O740" s="214"/>
      <c r="P740" s="214"/>
      <c r="Q740" s="214"/>
      <c r="R740" s="214"/>
      <c r="S740" s="214"/>
      <c r="T740" s="215"/>
      <c r="U740" s="215"/>
      <c r="V740" s="575"/>
      <c r="W740" s="53"/>
      <c r="X740" s="53"/>
      <c r="Y740" s="53"/>
      <c r="Z740" s="53"/>
      <c r="AA740" s="53"/>
      <c r="AB740" s="53"/>
      <c r="AC740" s="53"/>
      <c r="AD740" s="53"/>
      <c r="AE740" s="53"/>
      <c r="AF740" s="53"/>
      <c r="AG740" s="53"/>
      <c r="AH740" s="221"/>
      <c r="AI740" s="221"/>
      <c r="AJ740" s="576"/>
      <c r="AK740" s="576"/>
      <c r="AM740" s="221"/>
      <c r="AN740" s="221"/>
      <c r="AP740" s="221"/>
    </row>
    <row r="741" spans="4:42" s="15" customFormat="1" ht="22.5" x14ac:dyDescent="0.55000000000000004">
      <c r="D741" s="574"/>
      <c r="E741" s="561"/>
      <c r="F741" s="564"/>
      <c r="G741" s="564"/>
      <c r="H741" s="564"/>
      <c r="I741" s="214"/>
      <c r="J741" s="214"/>
      <c r="K741" s="214"/>
      <c r="L741" s="214"/>
      <c r="M741" s="214"/>
      <c r="N741" s="214"/>
      <c r="O741" s="214"/>
      <c r="P741" s="214"/>
      <c r="Q741" s="214"/>
      <c r="R741" s="214"/>
      <c r="S741" s="214"/>
      <c r="T741" s="215"/>
      <c r="U741" s="215"/>
      <c r="V741" s="575"/>
      <c r="W741" s="53"/>
      <c r="X741" s="53"/>
      <c r="Y741" s="53"/>
      <c r="Z741" s="53"/>
      <c r="AA741" s="53"/>
      <c r="AB741" s="53"/>
      <c r="AC741" s="53"/>
      <c r="AD741" s="53"/>
      <c r="AE741" s="53"/>
      <c r="AF741" s="53"/>
      <c r="AG741" s="53"/>
      <c r="AH741" s="221"/>
      <c r="AI741" s="221"/>
      <c r="AJ741" s="576"/>
      <c r="AK741" s="576"/>
      <c r="AM741" s="221"/>
      <c r="AN741" s="221"/>
      <c r="AP741" s="221"/>
    </row>
    <row r="742" spans="4:42" s="15" customFormat="1" ht="22.5" x14ac:dyDescent="0.55000000000000004">
      <c r="D742" s="574"/>
      <c r="E742" s="561"/>
      <c r="F742" s="564"/>
      <c r="G742" s="564"/>
      <c r="H742" s="564"/>
      <c r="I742" s="214"/>
      <c r="J742" s="214"/>
      <c r="K742" s="214"/>
      <c r="L742" s="214"/>
      <c r="M742" s="214"/>
      <c r="N742" s="214"/>
      <c r="O742" s="214"/>
      <c r="P742" s="214"/>
      <c r="Q742" s="214"/>
      <c r="R742" s="214"/>
      <c r="S742" s="214"/>
      <c r="T742" s="215"/>
      <c r="U742" s="215"/>
      <c r="V742" s="575"/>
      <c r="W742" s="53"/>
      <c r="X742" s="53"/>
      <c r="Y742" s="53"/>
      <c r="Z742" s="53"/>
      <c r="AA742" s="53"/>
      <c r="AB742" s="53"/>
      <c r="AC742" s="53"/>
      <c r="AD742" s="53"/>
      <c r="AE742" s="53"/>
      <c r="AF742" s="53"/>
      <c r="AG742" s="53"/>
      <c r="AH742" s="221"/>
      <c r="AI742" s="221"/>
      <c r="AJ742" s="576"/>
      <c r="AK742" s="576"/>
      <c r="AM742" s="221"/>
      <c r="AN742" s="221"/>
      <c r="AP742" s="221"/>
    </row>
    <row r="743" spans="4:42" s="15" customFormat="1" ht="22.5" x14ac:dyDescent="0.55000000000000004">
      <c r="D743" s="574"/>
      <c r="E743" s="561"/>
      <c r="F743" s="564"/>
      <c r="G743" s="564"/>
      <c r="H743" s="564"/>
      <c r="I743" s="214"/>
      <c r="J743" s="214"/>
      <c r="K743" s="214"/>
      <c r="L743" s="214"/>
      <c r="M743" s="214"/>
      <c r="N743" s="214"/>
      <c r="O743" s="214"/>
      <c r="P743" s="214"/>
      <c r="Q743" s="214"/>
      <c r="R743" s="214"/>
      <c r="S743" s="214"/>
      <c r="T743" s="215"/>
      <c r="U743" s="215"/>
      <c r="V743" s="575"/>
      <c r="W743" s="53"/>
      <c r="X743" s="53"/>
      <c r="Y743" s="53"/>
      <c r="Z743" s="53"/>
      <c r="AA743" s="53"/>
      <c r="AB743" s="53"/>
      <c r="AC743" s="53"/>
      <c r="AD743" s="53"/>
      <c r="AE743" s="53"/>
      <c r="AF743" s="53"/>
      <c r="AG743" s="53"/>
      <c r="AH743" s="221"/>
      <c r="AI743" s="221"/>
      <c r="AJ743" s="576"/>
      <c r="AK743" s="576"/>
      <c r="AM743" s="221"/>
      <c r="AN743" s="221"/>
      <c r="AP743" s="221"/>
    </row>
    <row r="744" spans="4:42" s="15" customFormat="1" ht="22.5" x14ac:dyDescent="0.55000000000000004">
      <c r="D744" s="574"/>
      <c r="E744" s="561"/>
      <c r="F744" s="564"/>
      <c r="G744" s="564"/>
      <c r="H744" s="564"/>
      <c r="I744" s="214"/>
      <c r="J744" s="214"/>
      <c r="K744" s="214"/>
      <c r="L744" s="214"/>
      <c r="M744" s="214"/>
      <c r="N744" s="214"/>
      <c r="O744" s="214"/>
      <c r="P744" s="214"/>
      <c r="Q744" s="214"/>
      <c r="R744" s="214"/>
      <c r="S744" s="214"/>
      <c r="T744" s="215"/>
      <c r="U744" s="215"/>
      <c r="V744" s="575"/>
      <c r="W744" s="53"/>
      <c r="X744" s="53"/>
      <c r="Y744" s="53"/>
      <c r="Z744" s="53"/>
      <c r="AA744" s="53"/>
      <c r="AB744" s="53"/>
      <c r="AC744" s="53"/>
      <c r="AD744" s="53"/>
      <c r="AE744" s="53"/>
      <c r="AF744" s="53"/>
      <c r="AG744" s="53"/>
      <c r="AH744" s="221"/>
      <c r="AI744" s="221"/>
      <c r="AJ744" s="576"/>
      <c r="AK744" s="576"/>
      <c r="AM744" s="221"/>
      <c r="AN744" s="221"/>
      <c r="AP744" s="221"/>
    </row>
    <row r="745" spans="4:42" s="15" customFormat="1" ht="22.5" x14ac:dyDescent="0.55000000000000004">
      <c r="D745" s="574"/>
      <c r="E745" s="561"/>
      <c r="F745" s="564"/>
      <c r="G745" s="564"/>
      <c r="H745" s="564"/>
      <c r="I745" s="214"/>
      <c r="J745" s="214"/>
      <c r="K745" s="214"/>
      <c r="L745" s="214"/>
      <c r="M745" s="214"/>
      <c r="N745" s="214"/>
      <c r="O745" s="214"/>
      <c r="P745" s="214"/>
      <c r="Q745" s="214"/>
      <c r="R745" s="214"/>
      <c r="S745" s="214"/>
      <c r="T745" s="215"/>
      <c r="U745" s="215"/>
      <c r="V745" s="575"/>
      <c r="W745" s="53"/>
      <c r="X745" s="53"/>
      <c r="Y745" s="53"/>
      <c r="Z745" s="53"/>
      <c r="AA745" s="53"/>
      <c r="AB745" s="53"/>
      <c r="AC745" s="53"/>
      <c r="AD745" s="53"/>
      <c r="AE745" s="53"/>
      <c r="AF745" s="53"/>
      <c r="AG745" s="53"/>
      <c r="AH745" s="221"/>
      <c r="AI745" s="221"/>
      <c r="AJ745" s="576"/>
      <c r="AK745" s="576"/>
      <c r="AM745" s="221"/>
      <c r="AN745" s="221"/>
      <c r="AP745" s="221"/>
    </row>
    <row r="746" spans="4:42" s="15" customFormat="1" ht="22.5" x14ac:dyDescent="0.55000000000000004">
      <c r="D746" s="574"/>
      <c r="E746" s="561"/>
      <c r="F746" s="564"/>
      <c r="G746" s="564"/>
      <c r="H746" s="564"/>
      <c r="I746" s="214"/>
      <c r="J746" s="214"/>
      <c r="K746" s="214"/>
      <c r="L746" s="214"/>
      <c r="M746" s="214"/>
      <c r="N746" s="214"/>
      <c r="O746" s="214"/>
      <c r="P746" s="214"/>
      <c r="Q746" s="214"/>
      <c r="R746" s="214"/>
      <c r="S746" s="214"/>
      <c r="T746" s="215"/>
      <c r="U746" s="215"/>
      <c r="V746" s="575"/>
      <c r="W746" s="53"/>
      <c r="X746" s="53"/>
      <c r="Y746" s="53"/>
      <c r="Z746" s="53"/>
      <c r="AA746" s="53"/>
      <c r="AB746" s="53"/>
      <c r="AC746" s="53"/>
      <c r="AD746" s="53"/>
      <c r="AE746" s="53"/>
      <c r="AF746" s="53"/>
      <c r="AG746" s="53"/>
      <c r="AH746" s="221"/>
      <c r="AI746" s="221"/>
      <c r="AJ746" s="576"/>
      <c r="AK746" s="576"/>
      <c r="AM746" s="221"/>
      <c r="AN746" s="221"/>
      <c r="AP746" s="221"/>
    </row>
    <row r="747" spans="4:42" s="15" customFormat="1" ht="22.5" x14ac:dyDescent="0.55000000000000004">
      <c r="D747" s="574"/>
      <c r="E747" s="561"/>
      <c r="F747" s="564"/>
      <c r="G747" s="564"/>
      <c r="H747" s="564"/>
      <c r="I747" s="214"/>
      <c r="J747" s="214"/>
      <c r="K747" s="214"/>
      <c r="L747" s="214"/>
      <c r="M747" s="214"/>
      <c r="N747" s="214"/>
      <c r="O747" s="214"/>
      <c r="P747" s="214"/>
      <c r="Q747" s="214"/>
      <c r="R747" s="214"/>
      <c r="S747" s="214"/>
      <c r="T747" s="215"/>
      <c r="U747" s="215"/>
      <c r="V747" s="575"/>
      <c r="W747" s="53"/>
      <c r="X747" s="53"/>
      <c r="Y747" s="53"/>
      <c r="Z747" s="53"/>
      <c r="AA747" s="53"/>
      <c r="AB747" s="53"/>
      <c r="AC747" s="53"/>
      <c r="AD747" s="53"/>
      <c r="AE747" s="53"/>
      <c r="AF747" s="53"/>
      <c r="AG747" s="53"/>
      <c r="AH747" s="221"/>
      <c r="AI747" s="221"/>
      <c r="AJ747" s="576"/>
      <c r="AK747" s="576"/>
      <c r="AM747" s="221"/>
      <c r="AN747" s="221"/>
      <c r="AP747" s="221"/>
    </row>
    <row r="748" spans="4:42" s="15" customFormat="1" ht="22.5" x14ac:dyDescent="0.55000000000000004">
      <c r="D748" s="574"/>
      <c r="E748" s="561"/>
      <c r="F748" s="564"/>
      <c r="G748" s="564"/>
      <c r="H748" s="564"/>
      <c r="I748" s="214"/>
      <c r="J748" s="214"/>
      <c r="K748" s="214"/>
      <c r="L748" s="214"/>
      <c r="M748" s="214"/>
      <c r="N748" s="214"/>
      <c r="O748" s="214"/>
      <c r="P748" s="214"/>
      <c r="Q748" s="214"/>
      <c r="R748" s="214"/>
      <c r="S748" s="214"/>
      <c r="T748" s="215"/>
      <c r="U748" s="215"/>
      <c r="V748" s="575"/>
      <c r="W748" s="53"/>
      <c r="X748" s="53"/>
      <c r="Y748" s="53"/>
      <c r="Z748" s="53"/>
      <c r="AA748" s="53"/>
      <c r="AB748" s="53"/>
      <c r="AC748" s="53"/>
      <c r="AD748" s="53"/>
      <c r="AE748" s="53"/>
      <c r="AF748" s="53"/>
      <c r="AG748" s="53"/>
      <c r="AH748" s="221"/>
      <c r="AI748" s="221"/>
      <c r="AJ748" s="576"/>
      <c r="AK748" s="576"/>
      <c r="AM748" s="221"/>
      <c r="AN748" s="221"/>
      <c r="AP748" s="221"/>
    </row>
    <row r="749" spans="4:42" s="15" customFormat="1" ht="22.5" x14ac:dyDescent="0.55000000000000004">
      <c r="D749" s="574"/>
      <c r="E749" s="561"/>
      <c r="F749" s="564"/>
      <c r="G749" s="564"/>
      <c r="H749" s="564"/>
      <c r="I749" s="214"/>
      <c r="J749" s="214"/>
      <c r="K749" s="214"/>
      <c r="L749" s="214"/>
      <c r="M749" s="214"/>
      <c r="N749" s="214"/>
      <c r="O749" s="214"/>
      <c r="P749" s="214"/>
      <c r="Q749" s="214"/>
      <c r="R749" s="214"/>
      <c r="S749" s="214"/>
      <c r="T749" s="215"/>
      <c r="U749" s="215"/>
      <c r="V749" s="575"/>
      <c r="W749" s="53"/>
      <c r="X749" s="53"/>
      <c r="Y749" s="53"/>
      <c r="Z749" s="53"/>
      <c r="AA749" s="53"/>
      <c r="AB749" s="53"/>
      <c r="AC749" s="53"/>
      <c r="AD749" s="53"/>
      <c r="AE749" s="53"/>
      <c r="AF749" s="53"/>
      <c r="AG749" s="53"/>
      <c r="AH749" s="221"/>
      <c r="AI749" s="221"/>
      <c r="AJ749" s="576"/>
      <c r="AK749" s="576"/>
      <c r="AM749" s="221"/>
      <c r="AN749" s="221"/>
      <c r="AP749" s="221"/>
    </row>
    <row r="750" spans="4:42" s="15" customFormat="1" ht="22.5" x14ac:dyDescent="0.55000000000000004">
      <c r="D750" s="574"/>
      <c r="E750" s="561"/>
      <c r="F750" s="564"/>
      <c r="G750" s="564"/>
      <c r="H750" s="564"/>
      <c r="I750" s="214"/>
      <c r="J750" s="214"/>
      <c r="K750" s="214"/>
      <c r="L750" s="214"/>
      <c r="M750" s="214"/>
      <c r="N750" s="214"/>
      <c r="O750" s="214"/>
      <c r="P750" s="214"/>
      <c r="Q750" s="214"/>
      <c r="R750" s="214"/>
      <c r="S750" s="214"/>
      <c r="T750" s="215"/>
      <c r="U750" s="215"/>
      <c r="V750" s="575"/>
      <c r="W750" s="53"/>
      <c r="X750" s="53"/>
      <c r="Y750" s="53"/>
      <c r="Z750" s="53"/>
      <c r="AA750" s="53"/>
      <c r="AB750" s="53"/>
      <c r="AC750" s="53"/>
      <c r="AD750" s="53"/>
      <c r="AE750" s="53"/>
      <c r="AF750" s="53"/>
      <c r="AG750" s="53"/>
      <c r="AH750" s="221"/>
      <c r="AI750" s="221"/>
      <c r="AJ750" s="576"/>
      <c r="AK750" s="576"/>
      <c r="AM750" s="221"/>
      <c r="AN750" s="221"/>
      <c r="AP750" s="221"/>
    </row>
    <row r="751" spans="4:42" s="15" customFormat="1" ht="22.5" x14ac:dyDescent="0.55000000000000004">
      <c r="D751" s="574"/>
      <c r="E751" s="561"/>
      <c r="F751" s="564"/>
      <c r="G751" s="564"/>
      <c r="H751" s="564"/>
      <c r="I751" s="214"/>
      <c r="J751" s="214"/>
      <c r="K751" s="214"/>
      <c r="L751" s="214"/>
      <c r="M751" s="214"/>
      <c r="N751" s="214"/>
      <c r="O751" s="214"/>
      <c r="P751" s="214"/>
      <c r="Q751" s="214"/>
      <c r="R751" s="214"/>
      <c r="S751" s="214"/>
      <c r="T751" s="215"/>
      <c r="U751" s="215"/>
      <c r="V751" s="575"/>
      <c r="W751" s="53"/>
      <c r="X751" s="53"/>
      <c r="Y751" s="53"/>
      <c r="Z751" s="53"/>
      <c r="AA751" s="53"/>
      <c r="AB751" s="53"/>
      <c r="AC751" s="53"/>
      <c r="AD751" s="53"/>
      <c r="AE751" s="53"/>
      <c r="AF751" s="53"/>
      <c r="AG751" s="53"/>
      <c r="AH751" s="221"/>
      <c r="AI751" s="221"/>
      <c r="AJ751" s="576"/>
      <c r="AK751" s="576"/>
      <c r="AM751" s="221"/>
      <c r="AN751" s="221"/>
      <c r="AP751" s="221"/>
    </row>
    <row r="752" spans="4:42" s="15" customFormat="1" ht="22.5" x14ac:dyDescent="0.55000000000000004">
      <c r="D752" s="574"/>
      <c r="E752" s="561"/>
      <c r="F752" s="564"/>
      <c r="G752" s="564"/>
      <c r="H752" s="564"/>
      <c r="I752" s="214"/>
      <c r="J752" s="214"/>
      <c r="K752" s="214"/>
      <c r="L752" s="214"/>
      <c r="M752" s="214"/>
      <c r="N752" s="214"/>
      <c r="O752" s="214"/>
      <c r="P752" s="214"/>
      <c r="Q752" s="214"/>
      <c r="R752" s="214"/>
      <c r="S752" s="214"/>
      <c r="T752" s="215"/>
      <c r="U752" s="215"/>
      <c r="V752" s="575"/>
      <c r="W752" s="53"/>
      <c r="X752" s="53"/>
      <c r="Y752" s="53"/>
      <c r="Z752" s="53"/>
      <c r="AA752" s="53"/>
      <c r="AB752" s="53"/>
      <c r="AC752" s="53"/>
      <c r="AD752" s="53"/>
      <c r="AE752" s="53"/>
      <c r="AF752" s="53"/>
      <c r="AG752" s="53"/>
      <c r="AH752" s="221"/>
      <c r="AI752" s="221"/>
      <c r="AJ752" s="576"/>
      <c r="AK752" s="576"/>
      <c r="AM752" s="221"/>
      <c r="AN752" s="221"/>
      <c r="AP752" s="221"/>
    </row>
    <row r="753" spans="4:42" s="15" customFormat="1" ht="22.5" x14ac:dyDescent="0.55000000000000004">
      <c r="D753" s="574"/>
      <c r="E753" s="561"/>
      <c r="F753" s="564"/>
      <c r="G753" s="564"/>
      <c r="H753" s="564"/>
      <c r="I753" s="214"/>
      <c r="J753" s="214"/>
      <c r="K753" s="214"/>
      <c r="L753" s="214"/>
      <c r="M753" s="214"/>
      <c r="N753" s="214"/>
      <c r="O753" s="214"/>
      <c r="P753" s="214"/>
      <c r="Q753" s="214"/>
      <c r="R753" s="214"/>
      <c r="S753" s="214"/>
      <c r="T753" s="215"/>
      <c r="U753" s="215"/>
      <c r="V753" s="575"/>
      <c r="W753" s="53"/>
      <c r="X753" s="53"/>
      <c r="Y753" s="53"/>
      <c r="Z753" s="53"/>
      <c r="AA753" s="53"/>
      <c r="AB753" s="53"/>
      <c r="AC753" s="53"/>
      <c r="AD753" s="53"/>
      <c r="AE753" s="53"/>
      <c r="AF753" s="53"/>
      <c r="AG753" s="53"/>
      <c r="AH753" s="221"/>
      <c r="AI753" s="221"/>
      <c r="AJ753" s="576"/>
      <c r="AK753" s="576"/>
      <c r="AM753" s="221"/>
      <c r="AN753" s="221"/>
      <c r="AP753" s="221"/>
    </row>
    <row r="754" spans="4:42" s="15" customFormat="1" ht="22.5" x14ac:dyDescent="0.55000000000000004">
      <c r="D754" s="574"/>
      <c r="E754" s="561"/>
      <c r="F754" s="564"/>
      <c r="G754" s="564"/>
      <c r="H754" s="564"/>
      <c r="I754" s="214"/>
      <c r="J754" s="214"/>
      <c r="K754" s="214"/>
      <c r="L754" s="214"/>
      <c r="M754" s="214"/>
      <c r="N754" s="214"/>
      <c r="O754" s="214"/>
      <c r="P754" s="214"/>
      <c r="Q754" s="214"/>
      <c r="R754" s="214"/>
      <c r="S754" s="214"/>
      <c r="T754" s="215"/>
      <c r="U754" s="215"/>
      <c r="V754" s="575"/>
      <c r="W754" s="53"/>
      <c r="X754" s="53"/>
      <c r="Y754" s="53"/>
      <c r="Z754" s="53"/>
      <c r="AA754" s="53"/>
      <c r="AB754" s="53"/>
      <c r="AC754" s="53"/>
      <c r="AD754" s="53"/>
      <c r="AE754" s="53"/>
      <c r="AF754" s="53"/>
      <c r="AG754" s="53"/>
      <c r="AH754" s="221"/>
      <c r="AI754" s="221"/>
      <c r="AJ754" s="576"/>
      <c r="AK754" s="576"/>
      <c r="AM754" s="221"/>
      <c r="AN754" s="221"/>
      <c r="AP754" s="221"/>
    </row>
    <row r="755" spans="4:42" s="15" customFormat="1" ht="22.5" x14ac:dyDescent="0.55000000000000004">
      <c r="D755" s="574"/>
      <c r="E755" s="561"/>
      <c r="F755" s="564"/>
      <c r="G755" s="564"/>
      <c r="H755" s="564"/>
      <c r="I755" s="214"/>
      <c r="J755" s="214"/>
      <c r="K755" s="214"/>
      <c r="L755" s="214"/>
      <c r="M755" s="214"/>
      <c r="N755" s="214"/>
      <c r="O755" s="214"/>
      <c r="P755" s="214"/>
      <c r="Q755" s="214"/>
      <c r="R755" s="214"/>
      <c r="S755" s="214"/>
      <c r="T755" s="215"/>
      <c r="U755" s="215"/>
      <c r="V755" s="575"/>
      <c r="W755" s="53"/>
      <c r="X755" s="53"/>
      <c r="Y755" s="53"/>
      <c r="Z755" s="53"/>
      <c r="AA755" s="53"/>
      <c r="AB755" s="53"/>
      <c r="AC755" s="53"/>
      <c r="AD755" s="53"/>
      <c r="AE755" s="53"/>
      <c r="AF755" s="53"/>
      <c r="AG755" s="53"/>
      <c r="AH755" s="221"/>
      <c r="AI755" s="221"/>
      <c r="AJ755" s="576"/>
      <c r="AK755" s="576"/>
      <c r="AM755" s="221"/>
      <c r="AN755" s="221"/>
      <c r="AP755" s="221"/>
    </row>
    <row r="756" spans="4:42" s="15" customFormat="1" ht="22.5" x14ac:dyDescent="0.55000000000000004">
      <c r="D756" s="574"/>
      <c r="E756" s="561"/>
      <c r="F756" s="564"/>
      <c r="G756" s="564"/>
      <c r="H756" s="564"/>
      <c r="I756" s="214"/>
      <c r="J756" s="214"/>
      <c r="K756" s="214"/>
      <c r="L756" s="214"/>
      <c r="M756" s="214"/>
      <c r="N756" s="214"/>
      <c r="O756" s="214"/>
      <c r="P756" s="214"/>
      <c r="Q756" s="214"/>
      <c r="R756" s="214"/>
      <c r="S756" s="214"/>
      <c r="T756" s="215"/>
      <c r="U756" s="215"/>
      <c r="V756" s="575"/>
      <c r="W756" s="53"/>
      <c r="X756" s="53"/>
      <c r="Y756" s="53"/>
      <c r="Z756" s="53"/>
      <c r="AA756" s="53"/>
      <c r="AB756" s="53"/>
      <c r="AC756" s="53"/>
      <c r="AD756" s="53"/>
      <c r="AE756" s="53"/>
      <c r="AF756" s="53"/>
      <c r="AG756" s="53"/>
      <c r="AH756" s="221"/>
      <c r="AI756" s="221"/>
      <c r="AJ756" s="576"/>
      <c r="AK756" s="576"/>
      <c r="AM756" s="221"/>
      <c r="AN756" s="221"/>
      <c r="AP756" s="221"/>
    </row>
    <row r="757" spans="4:42" s="15" customFormat="1" ht="22.5" x14ac:dyDescent="0.55000000000000004">
      <c r="D757" s="574"/>
      <c r="E757" s="561"/>
      <c r="F757" s="564"/>
      <c r="G757" s="564"/>
      <c r="H757" s="564"/>
      <c r="I757" s="214"/>
      <c r="J757" s="214"/>
      <c r="K757" s="214"/>
      <c r="L757" s="214"/>
      <c r="M757" s="214"/>
      <c r="N757" s="214"/>
      <c r="O757" s="214"/>
      <c r="P757" s="214"/>
      <c r="Q757" s="214"/>
      <c r="R757" s="214"/>
      <c r="S757" s="214"/>
      <c r="T757" s="215"/>
      <c r="U757" s="215"/>
      <c r="V757" s="575"/>
      <c r="W757" s="53"/>
      <c r="X757" s="53"/>
      <c r="Y757" s="53"/>
      <c r="Z757" s="53"/>
      <c r="AA757" s="53"/>
      <c r="AB757" s="53"/>
      <c r="AC757" s="53"/>
      <c r="AD757" s="53"/>
      <c r="AE757" s="53"/>
      <c r="AF757" s="53"/>
      <c r="AG757" s="53"/>
      <c r="AH757" s="221"/>
      <c r="AI757" s="221"/>
      <c r="AJ757" s="576"/>
      <c r="AK757" s="576"/>
      <c r="AM757" s="221"/>
      <c r="AN757" s="221"/>
      <c r="AP757" s="221"/>
    </row>
    <row r="758" spans="4:42" s="15" customFormat="1" ht="22.5" x14ac:dyDescent="0.55000000000000004">
      <c r="D758" s="574"/>
      <c r="E758" s="561"/>
      <c r="F758" s="564"/>
      <c r="G758" s="564"/>
      <c r="H758" s="564"/>
      <c r="I758" s="214"/>
      <c r="J758" s="214"/>
      <c r="K758" s="214"/>
      <c r="L758" s="214"/>
      <c r="M758" s="214"/>
      <c r="N758" s="214"/>
      <c r="O758" s="214"/>
      <c r="P758" s="214"/>
      <c r="Q758" s="214"/>
      <c r="R758" s="214"/>
      <c r="S758" s="214"/>
      <c r="T758" s="215"/>
      <c r="U758" s="215"/>
      <c r="V758" s="575"/>
      <c r="W758" s="53"/>
      <c r="X758" s="53"/>
      <c r="Y758" s="53"/>
      <c r="Z758" s="53"/>
      <c r="AA758" s="53"/>
      <c r="AB758" s="53"/>
      <c r="AC758" s="53"/>
      <c r="AD758" s="53"/>
      <c r="AE758" s="53"/>
      <c r="AF758" s="53"/>
      <c r="AG758" s="53"/>
      <c r="AH758" s="221"/>
      <c r="AI758" s="221"/>
      <c r="AJ758" s="576"/>
      <c r="AK758" s="576"/>
      <c r="AM758" s="221"/>
      <c r="AN758" s="221"/>
      <c r="AP758" s="221"/>
    </row>
    <row r="759" spans="4:42" s="15" customFormat="1" ht="22.5" x14ac:dyDescent="0.55000000000000004">
      <c r="D759" s="574"/>
      <c r="E759" s="561"/>
      <c r="F759" s="564"/>
      <c r="G759" s="564"/>
      <c r="H759" s="564"/>
      <c r="I759" s="214"/>
      <c r="J759" s="214"/>
      <c r="K759" s="214"/>
      <c r="L759" s="214"/>
      <c r="M759" s="214"/>
      <c r="N759" s="214"/>
      <c r="O759" s="214"/>
      <c r="P759" s="214"/>
      <c r="Q759" s="214"/>
      <c r="R759" s="214"/>
      <c r="S759" s="214"/>
      <c r="T759" s="215"/>
      <c r="U759" s="215"/>
      <c r="V759" s="575"/>
      <c r="W759" s="53"/>
      <c r="X759" s="53"/>
      <c r="Y759" s="53"/>
      <c r="Z759" s="53"/>
      <c r="AA759" s="53"/>
      <c r="AB759" s="53"/>
      <c r="AC759" s="53"/>
      <c r="AD759" s="53"/>
      <c r="AE759" s="53"/>
      <c r="AF759" s="53"/>
      <c r="AG759" s="53"/>
      <c r="AH759" s="221"/>
      <c r="AI759" s="221"/>
      <c r="AJ759" s="576"/>
      <c r="AK759" s="576"/>
      <c r="AM759" s="221"/>
      <c r="AN759" s="221"/>
      <c r="AP759" s="221"/>
    </row>
    <row r="760" spans="4:42" s="15" customFormat="1" ht="22.5" x14ac:dyDescent="0.55000000000000004">
      <c r="D760" s="574"/>
      <c r="E760" s="561"/>
      <c r="F760" s="564"/>
      <c r="G760" s="564"/>
      <c r="H760" s="564"/>
      <c r="I760" s="214"/>
      <c r="J760" s="214"/>
      <c r="K760" s="214"/>
      <c r="L760" s="214"/>
      <c r="M760" s="214"/>
      <c r="N760" s="214"/>
      <c r="O760" s="214"/>
      <c r="P760" s="214"/>
      <c r="Q760" s="214"/>
      <c r="R760" s="214"/>
      <c r="S760" s="214"/>
      <c r="T760" s="215"/>
      <c r="U760" s="215"/>
      <c r="V760" s="575"/>
      <c r="W760" s="53"/>
      <c r="X760" s="53"/>
      <c r="Y760" s="53"/>
      <c r="Z760" s="53"/>
      <c r="AA760" s="53"/>
      <c r="AB760" s="53"/>
      <c r="AC760" s="53"/>
      <c r="AD760" s="53"/>
      <c r="AE760" s="53"/>
      <c r="AF760" s="53"/>
      <c r="AG760" s="53"/>
      <c r="AH760" s="221"/>
      <c r="AI760" s="221"/>
      <c r="AJ760" s="576"/>
      <c r="AK760" s="576"/>
      <c r="AM760" s="221"/>
      <c r="AN760" s="221"/>
      <c r="AP760" s="221"/>
    </row>
    <row r="761" spans="4:42" s="15" customFormat="1" ht="22.5" x14ac:dyDescent="0.55000000000000004">
      <c r="D761" s="574"/>
      <c r="E761" s="561"/>
      <c r="F761" s="564"/>
      <c r="G761" s="564"/>
      <c r="H761" s="564"/>
      <c r="I761" s="214"/>
      <c r="J761" s="214"/>
      <c r="K761" s="214"/>
      <c r="L761" s="214"/>
      <c r="M761" s="214"/>
      <c r="N761" s="214"/>
      <c r="O761" s="214"/>
      <c r="P761" s="214"/>
      <c r="Q761" s="214"/>
      <c r="R761" s="214"/>
      <c r="S761" s="214"/>
      <c r="T761" s="215"/>
      <c r="U761" s="215"/>
      <c r="V761" s="575"/>
      <c r="W761" s="53"/>
      <c r="X761" s="53"/>
      <c r="Y761" s="53"/>
      <c r="Z761" s="53"/>
      <c r="AA761" s="53"/>
      <c r="AB761" s="53"/>
      <c r="AC761" s="53"/>
      <c r="AD761" s="53"/>
      <c r="AE761" s="53"/>
      <c r="AF761" s="53"/>
      <c r="AG761" s="53"/>
      <c r="AH761" s="221"/>
      <c r="AI761" s="221"/>
      <c r="AJ761" s="576"/>
      <c r="AK761" s="576"/>
      <c r="AM761" s="221"/>
      <c r="AN761" s="221"/>
      <c r="AP761" s="221"/>
    </row>
    <row r="762" spans="4:42" s="15" customFormat="1" ht="22.5" x14ac:dyDescent="0.55000000000000004">
      <c r="D762" s="574"/>
      <c r="E762" s="561"/>
      <c r="F762" s="564"/>
      <c r="G762" s="564"/>
      <c r="H762" s="564"/>
      <c r="I762" s="214"/>
      <c r="J762" s="214"/>
      <c r="K762" s="214"/>
      <c r="L762" s="214"/>
      <c r="M762" s="214"/>
      <c r="N762" s="214"/>
      <c r="O762" s="214"/>
      <c r="P762" s="214"/>
      <c r="Q762" s="214"/>
      <c r="R762" s="214"/>
      <c r="S762" s="214"/>
      <c r="T762" s="215"/>
      <c r="U762" s="215"/>
      <c r="V762" s="575"/>
      <c r="W762" s="53"/>
      <c r="X762" s="53"/>
      <c r="Y762" s="53"/>
      <c r="Z762" s="53"/>
      <c r="AA762" s="53"/>
      <c r="AB762" s="53"/>
      <c r="AC762" s="53"/>
      <c r="AD762" s="53"/>
      <c r="AE762" s="53"/>
      <c r="AF762" s="53"/>
      <c r="AG762" s="53"/>
      <c r="AH762" s="221"/>
      <c r="AI762" s="221"/>
      <c r="AJ762" s="576"/>
      <c r="AK762" s="576"/>
      <c r="AM762" s="221"/>
      <c r="AN762" s="221"/>
      <c r="AP762" s="221"/>
    </row>
    <row r="763" spans="4:42" s="15" customFormat="1" ht="22.5" x14ac:dyDescent="0.55000000000000004">
      <c r="D763" s="574"/>
      <c r="E763" s="561"/>
      <c r="F763" s="564"/>
      <c r="G763" s="564"/>
      <c r="H763" s="564"/>
      <c r="I763" s="214"/>
      <c r="J763" s="214"/>
      <c r="K763" s="214"/>
      <c r="L763" s="214"/>
      <c r="M763" s="214"/>
      <c r="N763" s="214"/>
      <c r="O763" s="214"/>
      <c r="P763" s="214"/>
      <c r="Q763" s="214"/>
      <c r="R763" s="214"/>
      <c r="S763" s="214"/>
      <c r="T763" s="215"/>
      <c r="U763" s="215"/>
      <c r="V763" s="575"/>
      <c r="W763" s="53"/>
      <c r="X763" s="53"/>
      <c r="Y763" s="53"/>
      <c r="Z763" s="53"/>
      <c r="AA763" s="53"/>
      <c r="AB763" s="53"/>
      <c r="AC763" s="53"/>
      <c r="AD763" s="53"/>
      <c r="AE763" s="53"/>
      <c r="AF763" s="53"/>
      <c r="AG763" s="53"/>
      <c r="AH763" s="221"/>
      <c r="AI763" s="221"/>
      <c r="AJ763" s="576"/>
      <c r="AK763" s="576"/>
      <c r="AM763" s="221"/>
      <c r="AN763" s="221"/>
      <c r="AP763" s="221"/>
    </row>
    <row r="764" spans="4:42" s="15" customFormat="1" ht="22.5" x14ac:dyDescent="0.55000000000000004">
      <c r="D764" s="574"/>
      <c r="E764" s="561"/>
      <c r="F764" s="564"/>
      <c r="G764" s="564"/>
      <c r="H764" s="564"/>
      <c r="I764" s="214"/>
      <c r="J764" s="214"/>
      <c r="K764" s="214"/>
      <c r="L764" s="214"/>
      <c r="M764" s="214"/>
      <c r="N764" s="214"/>
      <c r="O764" s="214"/>
      <c r="P764" s="214"/>
      <c r="Q764" s="214"/>
      <c r="R764" s="214"/>
      <c r="S764" s="214"/>
      <c r="T764" s="215"/>
      <c r="U764" s="215"/>
      <c r="V764" s="575"/>
      <c r="W764" s="53"/>
      <c r="X764" s="53"/>
      <c r="Y764" s="53"/>
      <c r="Z764" s="53"/>
      <c r="AA764" s="53"/>
      <c r="AB764" s="53"/>
      <c r="AC764" s="53"/>
      <c r="AD764" s="53"/>
      <c r="AE764" s="53"/>
      <c r="AF764" s="53"/>
      <c r="AG764" s="53"/>
      <c r="AH764" s="221"/>
      <c r="AI764" s="221"/>
      <c r="AJ764" s="576"/>
      <c r="AK764" s="576"/>
      <c r="AM764" s="221"/>
      <c r="AN764" s="221"/>
      <c r="AP764" s="221"/>
    </row>
    <row r="765" spans="4:42" s="15" customFormat="1" ht="22.5" x14ac:dyDescent="0.55000000000000004">
      <c r="D765" s="574"/>
      <c r="E765" s="561"/>
      <c r="F765" s="564"/>
      <c r="G765" s="564"/>
      <c r="H765" s="564"/>
      <c r="I765" s="214"/>
      <c r="J765" s="214"/>
      <c r="K765" s="214"/>
      <c r="L765" s="214"/>
      <c r="M765" s="214"/>
      <c r="N765" s="214"/>
      <c r="O765" s="214"/>
      <c r="P765" s="214"/>
      <c r="Q765" s="214"/>
      <c r="R765" s="214"/>
      <c r="S765" s="214"/>
      <c r="T765" s="215"/>
      <c r="U765" s="215"/>
      <c r="V765" s="575"/>
      <c r="W765" s="53"/>
      <c r="X765" s="53"/>
      <c r="Y765" s="53"/>
      <c r="Z765" s="53"/>
      <c r="AA765" s="53"/>
      <c r="AB765" s="53"/>
      <c r="AC765" s="53"/>
      <c r="AD765" s="53"/>
      <c r="AE765" s="53"/>
      <c r="AF765" s="53"/>
      <c r="AG765" s="53"/>
      <c r="AH765" s="221"/>
      <c r="AI765" s="221"/>
      <c r="AJ765" s="576"/>
      <c r="AK765" s="576"/>
      <c r="AM765" s="221"/>
      <c r="AN765" s="221"/>
      <c r="AP765" s="221"/>
    </row>
    <row r="766" spans="4:42" s="15" customFormat="1" ht="22.5" x14ac:dyDescent="0.55000000000000004">
      <c r="D766" s="574"/>
      <c r="E766" s="561"/>
      <c r="F766" s="564"/>
      <c r="G766" s="564"/>
      <c r="H766" s="564"/>
      <c r="I766" s="214"/>
      <c r="J766" s="214"/>
      <c r="K766" s="214"/>
      <c r="L766" s="214"/>
      <c r="M766" s="214"/>
      <c r="N766" s="214"/>
      <c r="O766" s="214"/>
      <c r="P766" s="214"/>
      <c r="Q766" s="214"/>
      <c r="R766" s="214"/>
      <c r="S766" s="214"/>
      <c r="T766" s="215"/>
      <c r="U766" s="215"/>
      <c r="V766" s="575"/>
      <c r="W766" s="53"/>
      <c r="X766" s="53"/>
      <c r="Y766" s="53"/>
      <c r="Z766" s="53"/>
      <c r="AA766" s="53"/>
      <c r="AB766" s="53"/>
      <c r="AC766" s="53"/>
      <c r="AD766" s="53"/>
      <c r="AE766" s="53"/>
      <c r="AF766" s="53"/>
      <c r="AG766" s="53"/>
      <c r="AH766" s="221"/>
      <c r="AI766" s="221"/>
      <c r="AJ766" s="576"/>
      <c r="AK766" s="576"/>
      <c r="AM766" s="221"/>
      <c r="AN766" s="221"/>
      <c r="AP766" s="221"/>
    </row>
    <row r="767" spans="4:42" s="15" customFormat="1" ht="22.5" x14ac:dyDescent="0.55000000000000004">
      <c r="D767" s="574"/>
      <c r="E767" s="561"/>
      <c r="F767" s="564"/>
      <c r="G767" s="564"/>
      <c r="H767" s="564"/>
      <c r="I767" s="214"/>
      <c r="J767" s="214"/>
      <c r="K767" s="214"/>
      <c r="L767" s="214"/>
      <c r="M767" s="214"/>
      <c r="N767" s="214"/>
      <c r="O767" s="214"/>
      <c r="P767" s="214"/>
      <c r="Q767" s="214"/>
      <c r="R767" s="214"/>
      <c r="S767" s="214"/>
      <c r="T767" s="215"/>
      <c r="U767" s="215"/>
      <c r="V767" s="575"/>
      <c r="W767" s="53"/>
      <c r="X767" s="53"/>
      <c r="Y767" s="53"/>
      <c r="Z767" s="53"/>
      <c r="AA767" s="53"/>
      <c r="AB767" s="53"/>
      <c r="AC767" s="53"/>
      <c r="AD767" s="53"/>
      <c r="AE767" s="53"/>
      <c r="AF767" s="53"/>
      <c r="AG767" s="53"/>
      <c r="AH767" s="221"/>
      <c r="AI767" s="221"/>
      <c r="AJ767" s="576"/>
      <c r="AK767" s="576"/>
      <c r="AM767" s="221"/>
      <c r="AN767" s="221"/>
      <c r="AP767" s="221"/>
    </row>
    <row r="768" spans="4:42" s="15" customFormat="1" ht="22.5" x14ac:dyDescent="0.55000000000000004">
      <c r="D768" s="574"/>
      <c r="E768" s="561"/>
      <c r="F768" s="564"/>
      <c r="G768" s="564"/>
      <c r="H768" s="564"/>
      <c r="I768" s="214"/>
      <c r="J768" s="214"/>
      <c r="K768" s="214"/>
      <c r="L768" s="214"/>
      <c r="M768" s="214"/>
      <c r="N768" s="214"/>
      <c r="O768" s="214"/>
      <c r="P768" s="214"/>
      <c r="Q768" s="214"/>
      <c r="R768" s="214"/>
      <c r="S768" s="214"/>
      <c r="T768" s="215"/>
      <c r="U768" s="215"/>
      <c r="V768" s="575"/>
      <c r="W768" s="53"/>
      <c r="X768" s="53"/>
      <c r="Y768" s="53"/>
      <c r="Z768" s="53"/>
      <c r="AA768" s="53"/>
      <c r="AB768" s="53"/>
      <c r="AC768" s="53"/>
      <c r="AD768" s="53"/>
      <c r="AE768" s="53"/>
      <c r="AF768" s="53"/>
      <c r="AG768" s="53"/>
      <c r="AH768" s="221"/>
      <c r="AI768" s="221"/>
      <c r="AJ768" s="576"/>
      <c r="AK768" s="576"/>
      <c r="AM768" s="221"/>
      <c r="AN768" s="221"/>
      <c r="AP768" s="221"/>
    </row>
    <row r="769" spans="4:42" s="15" customFormat="1" ht="22.5" x14ac:dyDescent="0.55000000000000004">
      <c r="D769" s="574"/>
      <c r="E769" s="577"/>
      <c r="F769" s="564"/>
      <c r="G769" s="564"/>
      <c r="H769" s="564"/>
      <c r="I769" s="214"/>
      <c r="J769" s="214"/>
      <c r="K769" s="214"/>
      <c r="L769" s="214"/>
      <c r="M769" s="214"/>
      <c r="N769" s="214"/>
      <c r="O769" s="214"/>
      <c r="P769" s="214"/>
      <c r="Q769" s="214"/>
      <c r="R769" s="214"/>
      <c r="S769" s="214"/>
      <c r="T769" s="215"/>
      <c r="U769" s="215"/>
      <c r="V769" s="575"/>
      <c r="W769" s="53"/>
      <c r="X769" s="53"/>
      <c r="Y769" s="53"/>
      <c r="Z769" s="53"/>
      <c r="AA769" s="53"/>
      <c r="AB769" s="53"/>
      <c r="AC769" s="53"/>
      <c r="AD769" s="53"/>
      <c r="AE769" s="53"/>
      <c r="AF769" s="53"/>
      <c r="AG769" s="53"/>
      <c r="AH769" s="221"/>
      <c r="AI769" s="221"/>
      <c r="AJ769" s="576"/>
      <c r="AK769" s="576"/>
      <c r="AM769" s="221"/>
      <c r="AN769" s="221"/>
      <c r="AP769" s="221"/>
    </row>
    <row r="770" spans="4:42" s="15" customFormat="1" ht="22.5" x14ac:dyDescent="0.55000000000000004">
      <c r="D770" s="574"/>
      <c r="E770" s="561"/>
      <c r="F770" s="564"/>
      <c r="G770" s="564"/>
      <c r="H770" s="564"/>
      <c r="I770" s="214"/>
      <c r="J770" s="214"/>
      <c r="K770" s="214"/>
      <c r="L770" s="214"/>
      <c r="M770" s="214"/>
      <c r="N770" s="214"/>
      <c r="O770" s="214"/>
      <c r="P770" s="214"/>
      <c r="Q770" s="214"/>
      <c r="R770" s="214"/>
      <c r="S770" s="214"/>
      <c r="T770" s="215"/>
      <c r="U770" s="215"/>
      <c r="V770" s="575"/>
      <c r="W770" s="53"/>
      <c r="X770" s="53"/>
      <c r="Y770" s="53"/>
      <c r="Z770" s="53"/>
      <c r="AA770" s="53"/>
      <c r="AB770" s="53"/>
      <c r="AC770" s="53"/>
      <c r="AD770" s="53"/>
      <c r="AE770" s="53"/>
      <c r="AF770" s="53"/>
      <c r="AG770" s="53"/>
      <c r="AH770" s="221"/>
      <c r="AI770" s="221"/>
      <c r="AJ770" s="576"/>
      <c r="AK770" s="576"/>
      <c r="AM770" s="221"/>
      <c r="AN770" s="221"/>
      <c r="AP770" s="221"/>
    </row>
    <row r="771" spans="4:42" s="15" customFormat="1" ht="22.5" x14ac:dyDescent="0.55000000000000004">
      <c r="D771" s="574"/>
      <c r="E771" s="561"/>
      <c r="F771" s="564"/>
      <c r="G771" s="564"/>
      <c r="H771" s="564"/>
      <c r="I771" s="214"/>
      <c r="J771" s="214"/>
      <c r="K771" s="214"/>
      <c r="L771" s="214"/>
      <c r="M771" s="214"/>
      <c r="N771" s="214"/>
      <c r="O771" s="214"/>
      <c r="P771" s="214"/>
      <c r="Q771" s="214"/>
      <c r="R771" s="214"/>
      <c r="S771" s="214"/>
      <c r="T771" s="215"/>
      <c r="U771" s="215"/>
      <c r="V771" s="575"/>
      <c r="W771" s="53"/>
      <c r="X771" s="53"/>
      <c r="Y771" s="53"/>
      <c r="Z771" s="53"/>
      <c r="AA771" s="53"/>
      <c r="AB771" s="53"/>
      <c r="AC771" s="53"/>
      <c r="AD771" s="53"/>
      <c r="AE771" s="53"/>
      <c r="AF771" s="53"/>
      <c r="AG771" s="53"/>
      <c r="AH771" s="221"/>
      <c r="AI771" s="221"/>
      <c r="AJ771" s="576"/>
      <c r="AK771" s="576"/>
      <c r="AM771" s="221"/>
      <c r="AN771" s="221"/>
      <c r="AP771" s="221"/>
    </row>
    <row r="772" spans="4:42" s="15" customFormat="1" ht="22.5" x14ac:dyDescent="0.55000000000000004">
      <c r="D772" s="574"/>
      <c r="E772" s="561"/>
      <c r="F772" s="564"/>
      <c r="G772" s="564"/>
      <c r="H772" s="564"/>
      <c r="I772" s="214"/>
      <c r="J772" s="214"/>
      <c r="K772" s="214"/>
      <c r="L772" s="214"/>
      <c r="M772" s="214"/>
      <c r="N772" s="214"/>
      <c r="O772" s="214"/>
      <c r="P772" s="214"/>
      <c r="Q772" s="214"/>
      <c r="R772" s="214"/>
      <c r="S772" s="214"/>
      <c r="T772" s="215"/>
      <c r="U772" s="215"/>
      <c r="V772" s="575"/>
      <c r="W772" s="53"/>
      <c r="X772" s="53"/>
      <c r="Y772" s="53"/>
      <c r="Z772" s="53"/>
      <c r="AA772" s="53"/>
      <c r="AB772" s="53"/>
      <c r="AC772" s="53"/>
      <c r="AD772" s="53"/>
      <c r="AE772" s="53"/>
      <c r="AF772" s="53"/>
      <c r="AG772" s="53"/>
      <c r="AH772" s="221"/>
      <c r="AI772" s="221"/>
      <c r="AJ772" s="576"/>
      <c r="AK772" s="576"/>
      <c r="AM772" s="221"/>
      <c r="AN772" s="221"/>
      <c r="AP772" s="221"/>
    </row>
    <row r="773" spans="4:42" s="15" customFormat="1" ht="22.5" x14ac:dyDescent="0.55000000000000004">
      <c r="D773" s="574"/>
      <c r="E773" s="561"/>
      <c r="F773" s="564"/>
      <c r="G773" s="564"/>
      <c r="H773" s="564"/>
      <c r="I773" s="214"/>
      <c r="J773" s="214"/>
      <c r="K773" s="214"/>
      <c r="L773" s="214"/>
      <c r="M773" s="214"/>
      <c r="N773" s="214"/>
      <c r="O773" s="214"/>
      <c r="P773" s="214"/>
      <c r="Q773" s="214"/>
      <c r="R773" s="214"/>
      <c r="S773" s="214"/>
      <c r="T773" s="215"/>
      <c r="U773" s="215"/>
      <c r="V773" s="575"/>
      <c r="W773" s="53"/>
      <c r="X773" s="53"/>
      <c r="Y773" s="53"/>
      <c r="Z773" s="53"/>
      <c r="AA773" s="53"/>
      <c r="AB773" s="53"/>
      <c r="AC773" s="53"/>
      <c r="AD773" s="53"/>
      <c r="AE773" s="53"/>
      <c r="AF773" s="53"/>
      <c r="AG773" s="53"/>
      <c r="AH773" s="221"/>
      <c r="AI773" s="221"/>
      <c r="AJ773" s="576"/>
      <c r="AK773" s="576"/>
      <c r="AM773" s="221"/>
      <c r="AN773" s="221"/>
      <c r="AP773" s="221"/>
    </row>
    <row r="774" spans="4:42" s="15" customFormat="1" ht="22.5" x14ac:dyDescent="0.55000000000000004">
      <c r="D774" s="574"/>
      <c r="E774" s="561"/>
      <c r="F774" s="564"/>
      <c r="G774" s="564"/>
      <c r="H774" s="564"/>
      <c r="I774" s="214"/>
      <c r="J774" s="214"/>
      <c r="K774" s="214"/>
      <c r="L774" s="214"/>
      <c r="M774" s="214"/>
      <c r="N774" s="214"/>
      <c r="O774" s="214"/>
      <c r="P774" s="214"/>
      <c r="Q774" s="214"/>
      <c r="R774" s="214"/>
      <c r="S774" s="214"/>
      <c r="T774" s="215"/>
      <c r="U774" s="215"/>
      <c r="V774" s="575"/>
      <c r="W774" s="53"/>
      <c r="X774" s="53"/>
      <c r="Y774" s="53"/>
      <c r="Z774" s="53"/>
      <c r="AA774" s="53"/>
      <c r="AB774" s="53"/>
      <c r="AC774" s="53"/>
      <c r="AD774" s="53"/>
      <c r="AE774" s="53"/>
      <c r="AF774" s="53"/>
      <c r="AG774" s="53"/>
      <c r="AH774" s="221"/>
      <c r="AI774" s="221"/>
      <c r="AJ774" s="576"/>
      <c r="AK774" s="576"/>
      <c r="AM774" s="221"/>
      <c r="AN774" s="221"/>
      <c r="AP774" s="221"/>
    </row>
    <row r="775" spans="4:42" s="15" customFormat="1" ht="22.5" x14ac:dyDescent="0.55000000000000004">
      <c r="D775" s="574"/>
      <c r="E775" s="561"/>
      <c r="F775" s="564"/>
      <c r="G775" s="564"/>
      <c r="H775" s="564"/>
      <c r="I775" s="214"/>
      <c r="J775" s="214"/>
      <c r="K775" s="214"/>
      <c r="L775" s="214"/>
      <c r="M775" s="214"/>
      <c r="N775" s="214"/>
      <c r="O775" s="214"/>
      <c r="P775" s="214"/>
      <c r="Q775" s="214"/>
      <c r="R775" s="214"/>
      <c r="S775" s="214"/>
      <c r="T775" s="215"/>
      <c r="U775" s="215"/>
      <c r="V775" s="575"/>
      <c r="W775" s="53"/>
      <c r="X775" s="53"/>
      <c r="Y775" s="53"/>
      <c r="Z775" s="53"/>
      <c r="AA775" s="53"/>
      <c r="AB775" s="53"/>
      <c r="AC775" s="53"/>
      <c r="AD775" s="53"/>
      <c r="AE775" s="53"/>
      <c r="AF775" s="53"/>
      <c r="AG775" s="53"/>
      <c r="AH775" s="221"/>
      <c r="AI775" s="221"/>
      <c r="AJ775" s="576"/>
      <c r="AK775" s="576"/>
      <c r="AM775" s="221"/>
      <c r="AN775" s="221"/>
      <c r="AP775" s="221"/>
    </row>
    <row r="776" spans="4:42" s="15" customFormat="1" ht="22.5" x14ac:dyDescent="0.55000000000000004">
      <c r="D776" s="574"/>
      <c r="E776" s="561"/>
      <c r="F776" s="564"/>
      <c r="G776" s="564"/>
      <c r="H776" s="564"/>
      <c r="I776" s="214"/>
      <c r="J776" s="214"/>
      <c r="K776" s="214"/>
      <c r="L776" s="214"/>
      <c r="M776" s="214"/>
      <c r="N776" s="214"/>
      <c r="O776" s="214"/>
      <c r="P776" s="214"/>
      <c r="Q776" s="214"/>
      <c r="R776" s="214"/>
      <c r="S776" s="214"/>
      <c r="T776" s="215"/>
      <c r="U776" s="215"/>
      <c r="V776" s="575"/>
      <c r="W776" s="53"/>
      <c r="X776" s="53"/>
      <c r="Y776" s="53"/>
      <c r="Z776" s="53"/>
      <c r="AA776" s="53"/>
      <c r="AB776" s="53"/>
      <c r="AC776" s="53"/>
      <c r="AD776" s="53"/>
      <c r="AE776" s="53"/>
      <c r="AF776" s="53"/>
      <c r="AG776" s="53"/>
      <c r="AH776" s="221"/>
      <c r="AI776" s="221"/>
      <c r="AJ776" s="576"/>
      <c r="AK776" s="576"/>
      <c r="AM776" s="221"/>
      <c r="AN776" s="221"/>
      <c r="AP776" s="221"/>
    </row>
    <row r="777" spans="4:42" s="15" customFormat="1" ht="22.5" x14ac:dyDescent="0.55000000000000004">
      <c r="D777" s="574"/>
      <c r="E777" s="561"/>
      <c r="F777" s="564"/>
      <c r="G777" s="564"/>
      <c r="H777" s="564"/>
      <c r="I777" s="214"/>
      <c r="J777" s="214"/>
      <c r="K777" s="214"/>
      <c r="L777" s="214"/>
      <c r="M777" s="214"/>
      <c r="N777" s="214"/>
      <c r="O777" s="214"/>
      <c r="P777" s="214"/>
      <c r="Q777" s="214"/>
      <c r="R777" s="214"/>
      <c r="S777" s="214"/>
      <c r="T777" s="215"/>
      <c r="U777" s="215"/>
      <c r="V777" s="575"/>
      <c r="W777" s="53"/>
      <c r="X777" s="53"/>
      <c r="Y777" s="53"/>
      <c r="Z777" s="53"/>
      <c r="AA777" s="53"/>
      <c r="AB777" s="53"/>
      <c r="AC777" s="53"/>
      <c r="AD777" s="53"/>
      <c r="AE777" s="53"/>
      <c r="AF777" s="53"/>
      <c r="AG777" s="53"/>
      <c r="AH777" s="221"/>
      <c r="AI777" s="221"/>
      <c r="AJ777" s="576"/>
      <c r="AK777" s="576"/>
      <c r="AM777" s="221"/>
      <c r="AN777" s="221"/>
      <c r="AP777" s="221"/>
    </row>
    <row r="778" spans="4:42" s="15" customFormat="1" ht="22.5" x14ac:dyDescent="0.55000000000000004">
      <c r="D778" s="574"/>
      <c r="E778" s="561"/>
      <c r="F778" s="564"/>
      <c r="G778" s="564"/>
      <c r="H778" s="564"/>
      <c r="I778" s="214"/>
      <c r="J778" s="214"/>
      <c r="K778" s="214"/>
      <c r="L778" s="214"/>
      <c r="M778" s="214"/>
      <c r="N778" s="214"/>
      <c r="O778" s="214"/>
      <c r="P778" s="214"/>
      <c r="Q778" s="214"/>
      <c r="R778" s="214"/>
      <c r="S778" s="214"/>
      <c r="T778" s="215"/>
      <c r="U778" s="215"/>
      <c r="V778" s="575"/>
      <c r="W778" s="53"/>
      <c r="X778" s="53"/>
      <c r="Y778" s="53"/>
      <c r="Z778" s="53"/>
      <c r="AA778" s="53"/>
      <c r="AB778" s="53"/>
      <c r="AC778" s="53"/>
      <c r="AD778" s="53"/>
      <c r="AE778" s="53"/>
      <c r="AF778" s="53"/>
      <c r="AG778" s="53"/>
      <c r="AH778" s="221"/>
      <c r="AI778" s="221"/>
      <c r="AJ778" s="576"/>
      <c r="AK778" s="576"/>
      <c r="AM778" s="221"/>
      <c r="AN778" s="221"/>
      <c r="AP778" s="221"/>
    </row>
    <row r="779" spans="4:42" s="15" customFormat="1" ht="22.5" x14ac:dyDescent="0.55000000000000004">
      <c r="D779" s="574"/>
      <c r="E779" s="561"/>
      <c r="F779" s="564"/>
      <c r="G779" s="564"/>
      <c r="H779" s="564"/>
      <c r="I779" s="214"/>
      <c r="J779" s="214"/>
      <c r="K779" s="214"/>
      <c r="L779" s="214"/>
      <c r="M779" s="214"/>
      <c r="N779" s="214"/>
      <c r="O779" s="214"/>
      <c r="P779" s="214"/>
      <c r="Q779" s="214"/>
      <c r="R779" s="214"/>
      <c r="S779" s="214"/>
      <c r="T779" s="215"/>
      <c r="U779" s="215"/>
      <c r="V779" s="575"/>
      <c r="W779" s="53"/>
      <c r="X779" s="53"/>
      <c r="Y779" s="53"/>
      <c r="Z779" s="53"/>
      <c r="AA779" s="53"/>
      <c r="AB779" s="53"/>
      <c r="AC779" s="53"/>
      <c r="AD779" s="53"/>
      <c r="AE779" s="53"/>
      <c r="AF779" s="53"/>
      <c r="AG779" s="53"/>
      <c r="AH779" s="221"/>
      <c r="AI779" s="221"/>
      <c r="AJ779" s="576"/>
      <c r="AK779" s="576"/>
      <c r="AM779" s="221"/>
      <c r="AN779" s="221"/>
      <c r="AP779" s="221"/>
    </row>
    <row r="780" spans="4:42" s="15" customFormat="1" ht="22.5" x14ac:dyDescent="0.55000000000000004">
      <c r="D780" s="574"/>
      <c r="E780" s="561"/>
      <c r="F780" s="564"/>
      <c r="G780" s="564"/>
      <c r="H780" s="564"/>
      <c r="I780" s="214"/>
      <c r="J780" s="214"/>
      <c r="K780" s="214"/>
      <c r="L780" s="214"/>
      <c r="M780" s="214"/>
      <c r="N780" s="214"/>
      <c r="O780" s="214"/>
      <c r="P780" s="214"/>
      <c r="Q780" s="214"/>
      <c r="R780" s="214"/>
      <c r="S780" s="214"/>
      <c r="T780" s="215"/>
      <c r="U780" s="215"/>
      <c r="V780" s="575"/>
      <c r="W780" s="53"/>
      <c r="X780" s="53"/>
      <c r="Y780" s="53"/>
      <c r="Z780" s="53"/>
      <c r="AA780" s="53"/>
      <c r="AB780" s="53"/>
      <c r="AC780" s="53"/>
      <c r="AD780" s="53"/>
      <c r="AE780" s="53"/>
      <c r="AF780" s="53"/>
      <c r="AG780" s="53"/>
      <c r="AH780" s="221"/>
      <c r="AI780" s="221"/>
      <c r="AJ780" s="576"/>
      <c r="AK780" s="576"/>
      <c r="AM780" s="221"/>
      <c r="AN780" s="221"/>
      <c r="AP780" s="221"/>
    </row>
    <row r="781" spans="4:42" s="15" customFormat="1" ht="22.5" x14ac:dyDescent="0.55000000000000004">
      <c r="D781" s="574"/>
      <c r="E781" s="561"/>
      <c r="F781" s="564"/>
      <c r="G781" s="564"/>
      <c r="H781" s="564"/>
      <c r="I781" s="214"/>
      <c r="J781" s="214"/>
      <c r="K781" s="214"/>
      <c r="L781" s="214"/>
      <c r="M781" s="214"/>
      <c r="N781" s="214"/>
      <c r="O781" s="214"/>
      <c r="P781" s="214"/>
      <c r="Q781" s="214"/>
      <c r="R781" s="214"/>
      <c r="S781" s="214"/>
      <c r="T781" s="215"/>
      <c r="U781" s="215"/>
      <c r="V781" s="575"/>
      <c r="W781" s="53"/>
      <c r="X781" s="53"/>
      <c r="Y781" s="53"/>
      <c r="Z781" s="53"/>
      <c r="AA781" s="53"/>
      <c r="AB781" s="53"/>
      <c r="AC781" s="53"/>
      <c r="AD781" s="53"/>
      <c r="AE781" s="53"/>
      <c r="AF781" s="53"/>
      <c r="AG781" s="53"/>
      <c r="AH781" s="221"/>
      <c r="AI781" s="221"/>
      <c r="AJ781" s="576"/>
      <c r="AK781" s="576"/>
      <c r="AM781" s="221"/>
      <c r="AN781" s="221"/>
      <c r="AP781" s="221"/>
    </row>
    <row r="782" spans="4:42" s="15" customFormat="1" ht="22.5" x14ac:dyDescent="0.55000000000000004">
      <c r="D782" s="574"/>
      <c r="E782" s="577"/>
      <c r="F782" s="564"/>
      <c r="G782" s="564"/>
      <c r="H782" s="564"/>
      <c r="I782" s="214"/>
      <c r="J782" s="214"/>
      <c r="K782" s="214"/>
      <c r="L782" s="214"/>
      <c r="M782" s="214"/>
      <c r="N782" s="214"/>
      <c r="O782" s="214"/>
      <c r="P782" s="214"/>
      <c r="Q782" s="214"/>
      <c r="R782" s="214"/>
      <c r="S782" s="214"/>
      <c r="T782" s="215"/>
      <c r="U782" s="215"/>
      <c r="V782" s="575"/>
      <c r="W782" s="53"/>
      <c r="X782" s="53"/>
      <c r="Y782" s="53"/>
      <c r="Z782" s="53"/>
      <c r="AA782" s="53"/>
      <c r="AB782" s="53"/>
      <c r="AC782" s="53"/>
      <c r="AD782" s="53"/>
      <c r="AE782" s="53"/>
      <c r="AF782" s="53"/>
      <c r="AG782" s="53"/>
      <c r="AH782" s="221"/>
      <c r="AI782" s="221"/>
      <c r="AJ782" s="576"/>
      <c r="AK782" s="576"/>
      <c r="AM782" s="221"/>
      <c r="AN782" s="221"/>
      <c r="AP782" s="221"/>
    </row>
    <row r="783" spans="4:42" s="15" customFormat="1" ht="22.5" x14ac:dyDescent="0.55000000000000004">
      <c r="D783" s="574"/>
      <c r="E783" s="561"/>
      <c r="F783" s="564"/>
      <c r="G783" s="564"/>
      <c r="H783" s="564"/>
      <c r="I783" s="214"/>
      <c r="J783" s="214"/>
      <c r="K783" s="214"/>
      <c r="L783" s="214"/>
      <c r="M783" s="214"/>
      <c r="N783" s="214"/>
      <c r="O783" s="214"/>
      <c r="P783" s="214"/>
      <c r="Q783" s="214"/>
      <c r="R783" s="214"/>
      <c r="S783" s="214"/>
      <c r="T783" s="215"/>
      <c r="U783" s="215"/>
      <c r="V783" s="575"/>
      <c r="W783" s="53"/>
      <c r="X783" s="53"/>
      <c r="Y783" s="53"/>
      <c r="Z783" s="53"/>
      <c r="AA783" s="53"/>
      <c r="AB783" s="53"/>
      <c r="AC783" s="53"/>
      <c r="AD783" s="53"/>
      <c r="AE783" s="53"/>
      <c r="AF783" s="53"/>
      <c r="AG783" s="53"/>
      <c r="AH783" s="221"/>
      <c r="AI783" s="221"/>
      <c r="AJ783" s="576"/>
      <c r="AK783" s="576"/>
      <c r="AM783" s="221"/>
      <c r="AN783" s="221"/>
      <c r="AP783" s="221"/>
    </row>
    <row r="784" spans="4:42" s="15" customFormat="1" ht="22.5" x14ac:dyDescent="0.55000000000000004">
      <c r="D784" s="574"/>
      <c r="E784" s="561"/>
      <c r="F784" s="564"/>
      <c r="G784" s="564"/>
      <c r="H784" s="564"/>
      <c r="I784" s="214"/>
      <c r="J784" s="214"/>
      <c r="K784" s="214"/>
      <c r="L784" s="214"/>
      <c r="M784" s="214"/>
      <c r="N784" s="214"/>
      <c r="O784" s="214"/>
      <c r="P784" s="214"/>
      <c r="Q784" s="214"/>
      <c r="R784" s="214"/>
      <c r="S784" s="214"/>
      <c r="T784" s="215"/>
      <c r="U784" s="215"/>
      <c r="V784" s="575"/>
      <c r="W784" s="53"/>
      <c r="X784" s="53"/>
      <c r="Y784" s="53"/>
      <c r="Z784" s="53"/>
      <c r="AA784" s="53"/>
      <c r="AB784" s="53"/>
      <c r="AC784" s="53"/>
      <c r="AD784" s="53"/>
      <c r="AE784" s="53"/>
      <c r="AF784" s="53"/>
      <c r="AG784" s="53"/>
      <c r="AH784" s="221"/>
      <c r="AI784" s="221"/>
      <c r="AJ784" s="576"/>
      <c r="AK784" s="576"/>
      <c r="AM784" s="221"/>
      <c r="AN784" s="221"/>
      <c r="AP784" s="221"/>
    </row>
    <row r="785" spans="4:42" s="15" customFormat="1" ht="22.5" x14ac:dyDescent="0.55000000000000004">
      <c r="D785" s="574"/>
      <c r="E785" s="561"/>
      <c r="F785" s="564"/>
      <c r="G785" s="564"/>
      <c r="H785" s="564"/>
      <c r="I785" s="214"/>
      <c r="J785" s="214"/>
      <c r="K785" s="214"/>
      <c r="L785" s="214"/>
      <c r="M785" s="214"/>
      <c r="N785" s="214"/>
      <c r="O785" s="214"/>
      <c r="P785" s="214"/>
      <c r="Q785" s="214"/>
      <c r="R785" s="214"/>
      <c r="S785" s="214"/>
      <c r="T785" s="215"/>
      <c r="U785" s="215"/>
      <c r="V785" s="575"/>
      <c r="W785" s="53"/>
      <c r="X785" s="53"/>
      <c r="Y785" s="53"/>
      <c r="Z785" s="53"/>
      <c r="AA785" s="53"/>
      <c r="AB785" s="53"/>
      <c r="AC785" s="53"/>
      <c r="AD785" s="53"/>
      <c r="AE785" s="53"/>
      <c r="AF785" s="53"/>
      <c r="AG785" s="53"/>
      <c r="AH785" s="221"/>
      <c r="AI785" s="221"/>
      <c r="AJ785" s="576"/>
      <c r="AK785" s="576"/>
      <c r="AM785" s="221"/>
      <c r="AN785" s="221"/>
      <c r="AP785" s="221"/>
    </row>
    <row r="786" spans="4:42" s="15" customFormat="1" ht="22.5" x14ac:dyDescent="0.55000000000000004">
      <c r="D786" s="574"/>
      <c r="E786" s="561"/>
      <c r="F786" s="564"/>
      <c r="G786" s="564"/>
      <c r="H786" s="564"/>
      <c r="I786" s="214"/>
      <c r="J786" s="214"/>
      <c r="K786" s="214"/>
      <c r="L786" s="214"/>
      <c r="M786" s="214"/>
      <c r="N786" s="214"/>
      <c r="O786" s="214"/>
      <c r="P786" s="214"/>
      <c r="Q786" s="214"/>
      <c r="R786" s="214"/>
      <c r="S786" s="214"/>
      <c r="T786" s="215"/>
      <c r="U786" s="215"/>
      <c r="V786" s="575"/>
      <c r="W786" s="53"/>
      <c r="X786" s="53"/>
      <c r="Y786" s="53"/>
      <c r="Z786" s="53"/>
      <c r="AA786" s="53"/>
      <c r="AB786" s="53"/>
      <c r="AC786" s="53"/>
      <c r="AD786" s="53"/>
      <c r="AE786" s="53"/>
      <c r="AF786" s="53"/>
      <c r="AG786" s="53"/>
      <c r="AH786" s="221"/>
      <c r="AI786" s="221"/>
      <c r="AJ786" s="576"/>
      <c r="AK786" s="576"/>
      <c r="AM786" s="221"/>
      <c r="AN786" s="221"/>
      <c r="AP786" s="221"/>
    </row>
    <row r="787" spans="4:42" s="15" customFormat="1" ht="22.5" x14ac:dyDescent="0.55000000000000004">
      <c r="D787" s="574"/>
      <c r="E787" s="561"/>
      <c r="F787" s="564"/>
      <c r="G787" s="564"/>
      <c r="H787" s="564"/>
      <c r="I787" s="214"/>
      <c r="J787" s="214"/>
      <c r="K787" s="214"/>
      <c r="L787" s="214"/>
      <c r="M787" s="214"/>
      <c r="N787" s="214"/>
      <c r="O787" s="214"/>
      <c r="P787" s="214"/>
      <c r="Q787" s="214"/>
      <c r="R787" s="214"/>
      <c r="S787" s="214"/>
      <c r="T787" s="215"/>
      <c r="U787" s="215"/>
      <c r="V787" s="575"/>
      <c r="W787" s="53"/>
      <c r="X787" s="53"/>
      <c r="Y787" s="53"/>
      <c r="Z787" s="53"/>
      <c r="AA787" s="53"/>
      <c r="AB787" s="53"/>
      <c r="AC787" s="53"/>
      <c r="AD787" s="53"/>
      <c r="AE787" s="53"/>
      <c r="AF787" s="53"/>
      <c r="AG787" s="53"/>
      <c r="AH787" s="221"/>
      <c r="AI787" s="221"/>
      <c r="AJ787" s="576"/>
      <c r="AK787" s="576"/>
      <c r="AM787" s="221"/>
      <c r="AN787" s="221"/>
      <c r="AP787" s="221"/>
    </row>
    <row r="788" spans="4:42" s="15" customFormat="1" ht="22.5" x14ac:dyDescent="0.55000000000000004">
      <c r="D788" s="574"/>
      <c r="E788" s="561"/>
      <c r="F788" s="564"/>
      <c r="G788" s="564"/>
      <c r="H788" s="564"/>
      <c r="I788" s="214"/>
      <c r="J788" s="214"/>
      <c r="K788" s="214"/>
      <c r="L788" s="214"/>
      <c r="M788" s="214"/>
      <c r="N788" s="214"/>
      <c r="O788" s="214"/>
      <c r="P788" s="214"/>
      <c r="Q788" s="214"/>
      <c r="R788" s="214"/>
      <c r="S788" s="214"/>
      <c r="T788" s="215"/>
      <c r="U788" s="215"/>
      <c r="V788" s="575"/>
      <c r="W788" s="53"/>
      <c r="X788" s="53"/>
      <c r="Y788" s="53"/>
      <c r="Z788" s="53"/>
      <c r="AA788" s="53"/>
      <c r="AB788" s="53"/>
      <c r="AC788" s="53"/>
      <c r="AD788" s="53"/>
      <c r="AE788" s="53"/>
      <c r="AF788" s="53"/>
      <c r="AG788" s="53"/>
      <c r="AH788" s="221"/>
      <c r="AI788" s="221"/>
      <c r="AJ788" s="576"/>
      <c r="AK788" s="576"/>
      <c r="AM788" s="221"/>
      <c r="AN788" s="221"/>
      <c r="AP788" s="221"/>
    </row>
    <row r="789" spans="4:42" s="15" customFormat="1" ht="22.5" x14ac:dyDescent="0.55000000000000004">
      <c r="D789" s="574"/>
      <c r="E789" s="561"/>
      <c r="F789" s="564"/>
      <c r="G789" s="564"/>
      <c r="H789" s="564"/>
      <c r="I789" s="214"/>
      <c r="J789" s="214"/>
      <c r="K789" s="214"/>
      <c r="L789" s="214"/>
      <c r="M789" s="214"/>
      <c r="N789" s="214"/>
      <c r="O789" s="214"/>
      <c r="P789" s="214"/>
      <c r="Q789" s="214"/>
      <c r="R789" s="214"/>
      <c r="S789" s="214"/>
      <c r="T789" s="215"/>
      <c r="U789" s="215"/>
      <c r="V789" s="575"/>
      <c r="W789" s="53"/>
      <c r="X789" s="53"/>
      <c r="Y789" s="53"/>
      <c r="Z789" s="53"/>
      <c r="AA789" s="53"/>
      <c r="AB789" s="53"/>
      <c r="AC789" s="53"/>
      <c r="AD789" s="53"/>
      <c r="AE789" s="53"/>
      <c r="AF789" s="53"/>
      <c r="AG789" s="53"/>
      <c r="AH789" s="221"/>
      <c r="AI789" s="221"/>
      <c r="AJ789" s="576"/>
      <c r="AK789" s="576"/>
      <c r="AM789" s="221"/>
      <c r="AN789" s="221"/>
      <c r="AP789" s="221"/>
    </row>
    <row r="790" spans="4:42" s="15" customFormat="1" ht="22.5" x14ac:dyDescent="0.55000000000000004">
      <c r="D790" s="574"/>
      <c r="E790" s="561"/>
      <c r="F790" s="564"/>
      <c r="G790" s="564"/>
      <c r="H790" s="564"/>
      <c r="I790" s="214"/>
      <c r="J790" s="214"/>
      <c r="K790" s="214"/>
      <c r="L790" s="214"/>
      <c r="M790" s="214"/>
      <c r="N790" s="214"/>
      <c r="O790" s="214"/>
      <c r="P790" s="214"/>
      <c r="Q790" s="214"/>
      <c r="R790" s="214"/>
      <c r="S790" s="214"/>
      <c r="T790" s="215"/>
      <c r="U790" s="215"/>
      <c r="V790" s="575"/>
      <c r="W790" s="53"/>
      <c r="X790" s="53"/>
      <c r="Y790" s="53"/>
      <c r="Z790" s="53"/>
      <c r="AA790" s="53"/>
      <c r="AB790" s="53"/>
      <c r="AC790" s="53"/>
      <c r="AD790" s="53"/>
      <c r="AE790" s="53"/>
      <c r="AF790" s="53"/>
      <c r="AG790" s="53"/>
      <c r="AH790" s="221"/>
      <c r="AI790" s="221"/>
      <c r="AJ790" s="576"/>
      <c r="AK790" s="576"/>
      <c r="AM790" s="221"/>
      <c r="AN790" s="221"/>
      <c r="AP790" s="221"/>
    </row>
    <row r="791" spans="4:42" s="15" customFormat="1" ht="22.5" x14ac:dyDescent="0.55000000000000004">
      <c r="D791" s="574"/>
      <c r="E791" s="561"/>
      <c r="F791" s="564"/>
      <c r="G791" s="564"/>
      <c r="H791" s="564"/>
      <c r="I791" s="214"/>
      <c r="J791" s="214"/>
      <c r="K791" s="214"/>
      <c r="L791" s="214"/>
      <c r="M791" s="214"/>
      <c r="N791" s="214"/>
      <c r="O791" s="214"/>
      <c r="P791" s="214"/>
      <c r="Q791" s="214"/>
      <c r="R791" s="214"/>
      <c r="S791" s="214"/>
      <c r="T791" s="215"/>
      <c r="U791" s="215"/>
      <c r="V791" s="575"/>
      <c r="W791" s="53"/>
      <c r="X791" s="53"/>
      <c r="Y791" s="53"/>
      <c r="Z791" s="53"/>
      <c r="AA791" s="53"/>
      <c r="AB791" s="53"/>
      <c r="AC791" s="53"/>
      <c r="AD791" s="53"/>
      <c r="AE791" s="53"/>
      <c r="AF791" s="53"/>
      <c r="AG791" s="53"/>
      <c r="AH791" s="221"/>
      <c r="AI791" s="221"/>
      <c r="AJ791" s="576"/>
      <c r="AK791" s="576"/>
      <c r="AM791" s="221"/>
      <c r="AN791" s="221"/>
      <c r="AP791" s="221"/>
    </row>
    <row r="792" spans="4:42" s="15" customFormat="1" ht="22.5" x14ac:dyDescent="0.55000000000000004">
      <c r="D792" s="574"/>
      <c r="E792" s="561"/>
      <c r="F792" s="564"/>
      <c r="G792" s="564"/>
      <c r="H792" s="564"/>
      <c r="I792" s="214"/>
      <c r="J792" s="214"/>
      <c r="K792" s="214"/>
      <c r="L792" s="214"/>
      <c r="M792" s="214"/>
      <c r="N792" s="214"/>
      <c r="O792" s="214"/>
      <c r="P792" s="214"/>
      <c r="Q792" s="214"/>
      <c r="R792" s="214"/>
      <c r="S792" s="214"/>
      <c r="T792" s="215"/>
      <c r="U792" s="215"/>
      <c r="V792" s="575"/>
      <c r="W792" s="53"/>
      <c r="X792" s="53"/>
      <c r="Y792" s="53"/>
      <c r="Z792" s="53"/>
      <c r="AA792" s="53"/>
      <c r="AB792" s="53"/>
      <c r="AC792" s="53"/>
      <c r="AD792" s="53"/>
      <c r="AE792" s="53"/>
      <c r="AF792" s="53"/>
      <c r="AG792" s="53"/>
      <c r="AH792" s="221"/>
      <c r="AI792" s="221"/>
      <c r="AJ792" s="576"/>
      <c r="AK792" s="576"/>
      <c r="AM792" s="221"/>
      <c r="AN792" s="221"/>
      <c r="AP792" s="221"/>
    </row>
    <row r="793" spans="4:42" s="15" customFormat="1" ht="22.5" x14ac:dyDescent="0.55000000000000004">
      <c r="D793" s="574"/>
      <c r="E793" s="561"/>
      <c r="F793" s="564"/>
      <c r="G793" s="564"/>
      <c r="H793" s="564"/>
      <c r="I793" s="214"/>
      <c r="J793" s="214"/>
      <c r="K793" s="214"/>
      <c r="L793" s="214"/>
      <c r="M793" s="214"/>
      <c r="N793" s="214"/>
      <c r="O793" s="214"/>
      <c r="P793" s="214"/>
      <c r="Q793" s="214"/>
      <c r="R793" s="214"/>
      <c r="S793" s="214"/>
      <c r="T793" s="215"/>
      <c r="U793" s="215"/>
      <c r="V793" s="575"/>
      <c r="W793" s="53"/>
      <c r="X793" s="53"/>
      <c r="Y793" s="53"/>
      <c r="Z793" s="53"/>
      <c r="AA793" s="53"/>
      <c r="AB793" s="53"/>
      <c r="AC793" s="53"/>
      <c r="AD793" s="53"/>
      <c r="AE793" s="53"/>
      <c r="AF793" s="53"/>
      <c r="AG793" s="53"/>
      <c r="AH793" s="221"/>
      <c r="AI793" s="221"/>
      <c r="AJ793" s="576"/>
      <c r="AK793" s="576"/>
      <c r="AM793" s="221"/>
      <c r="AN793" s="221"/>
      <c r="AP793" s="221"/>
    </row>
    <row r="794" spans="4:42" s="15" customFormat="1" ht="22.5" x14ac:dyDescent="0.55000000000000004">
      <c r="D794" s="574"/>
      <c r="E794" s="561"/>
      <c r="F794" s="564"/>
      <c r="G794" s="564"/>
      <c r="H794" s="564"/>
      <c r="I794" s="214"/>
      <c r="J794" s="214"/>
      <c r="K794" s="214"/>
      <c r="L794" s="214"/>
      <c r="M794" s="214"/>
      <c r="N794" s="214"/>
      <c r="O794" s="214"/>
      <c r="P794" s="214"/>
      <c r="Q794" s="214"/>
      <c r="R794" s="214"/>
      <c r="S794" s="214"/>
      <c r="T794" s="215"/>
      <c r="U794" s="215"/>
      <c r="V794" s="575"/>
      <c r="W794" s="53"/>
      <c r="X794" s="53"/>
      <c r="Y794" s="53"/>
      <c r="Z794" s="53"/>
      <c r="AA794" s="53"/>
      <c r="AB794" s="53"/>
      <c r="AC794" s="53"/>
      <c r="AD794" s="53"/>
      <c r="AE794" s="53"/>
      <c r="AF794" s="53"/>
      <c r="AG794" s="53"/>
      <c r="AH794" s="221"/>
      <c r="AI794" s="221"/>
      <c r="AJ794" s="576"/>
      <c r="AK794" s="576"/>
      <c r="AM794" s="221"/>
      <c r="AN794" s="221"/>
      <c r="AP794" s="221"/>
    </row>
    <row r="795" spans="4:42" s="15" customFormat="1" ht="22.5" x14ac:dyDescent="0.55000000000000004">
      <c r="D795" s="574"/>
      <c r="E795" s="561"/>
      <c r="F795" s="564"/>
      <c r="G795" s="564"/>
      <c r="H795" s="564"/>
      <c r="I795" s="214"/>
      <c r="J795" s="214"/>
      <c r="K795" s="214"/>
      <c r="L795" s="214"/>
      <c r="M795" s="214"/>
      <c r="N795" s="214"/>
      <c r="O795" s="214"/>
      <c r="P795" s="214"/>
      <c r="Q795" s="214"/>
      <c r="R795" s="214"/>
      <c r="S795" s="214"/>
      <c r="T795" s="215"/>
      <c r="U795" s="215"/>
      <c r="V795" s="575"/>
      <c r="W795" s="53"/>
      <c r="X795" s="53"/>
      <c r="Y795" s="53"/>
      <c r="Z795" s="53"/>
      <c r="AA795" s="53"/>
      <c r="AB795" s="53"/>
      <c r="AC795" s="53"/>
      <c r="AD795" s="53"/>
      <c r="AE795" s="53"/>
      <c r="AF795" s="53"/>
      <c r="AG795" s="53"/>
      <c r="AH795" s="221"/>
      <c r="AI795" s="221"/>
      <c r="AJ795" s="576"/>
      <c r="AK795" s="576"/>
      <c r="AM795" s="221"/>
      <c r="AN795" s="221"/>
      <c r="AP795" s="221"/>
    </row>
    <row r="796" spans="4:42" s="15" customFormat="1" ht="22.5" x14ac:dyDescent="0.55000000000000004">
      <c r="D796" s="574"/>
      <c r="E796" s="561"/>
      <c r="F796" s="564"/>
      <c r="G796" s="564"/>
      <c r="H796" s="564"/>
      <c r="I796" s="214"/>
      <c r="J796" s="214"/>
      <c r="K796" s="214"/>
      <c r="L796" s="214"/>
      <c r="M796" s="214"/>
      <c r="N796" s="214"/>
      <c r="O796" s="214"/>
      <c r="P796" s="214"/>
      <c r="Q796" s="214"/>
      <c r="R796" s="214"/>
      <c r="S796" s="214"/>
      <c r="T796" s="215"/>
      <c r="U796" s="215"/>
      <c r="V796" s="575"/>
      <c r="W796" s="53"/>
      <c r="X796" s="53"/>
      <c r="Y796" s="53"/>
      <c r="Z796" s="53"/>
      <c r="AA796" s="53"/>
      <c r="AB796" s="53"/>
      <c r="AC796" s="53"/>
      <c r="AD796" s="53"/>
      <c r="AE796" s="53"/>
      <c r="AF796" s="53"/>
      <c r="AG796" s="53"/>
      <c r="AH796" s="221"/>
      <c r="AI796" s="221"/>
      <c r="AJ796" s="576"/>
      <c r="AK796" s="576"/>
      <c r="AM796" s="221"/>
      <c r="AN796" s="221"/>
      <c r="AP796" s="221"/>
    </row>
    <row r="797" spans="4:42" s="15" customFormat="1" ht="22.5" x14ac:dyDescent="0.55000000000000004">
      <c r="D797" s="574"/>
      <c r="E797" s="561"/>
      <c r="F797" s="564"/>
      <c r="G797" s="564"/>
      <c r="H797" s="564"/>
      <c r="I797" s="214"/>
      <c r="J797" s="214"/>
      <c r="K797" s="214"/>
      <c r="L797" s="214"/>
      <c r="M797" s="214"/>
      <c r="N797" s="214"/>
      <c r="O797" s="214"/>
      <c r="P797" s="214"/>
      <c r="Q797" s="214"/>
      <c r="R797" s="214"/>
      <c r="S797" s="214"/>
      <c r="T797" s="215"/>
      <c r="U797" s="215"/>
      <c r="V797" s="575"/>
      <c r="W797" s="53"/>
      <c r="X797" s="53"/>
      <c r="Y797" s="53"/>
      <c r="Z797" s="53"/>
      <c r="AA797" s="53"/>
      <c r="AB797" s="53"/>
      <c r="AC797" s="53"/>
      <c r="AD797" s="53"/>
      <c r="AE797" s="53"/>
      <c r="AF797" s="53"/>
      <c r="AG797" s="53"/>
      <c r="AH797" s="221"/>
      <c r="AI797" s="221"/>
      <c r="AJ797" s="576"/>
      <c r="AK797" s="576"/>
      <c r="AM797" s="221"/>
      <c r="AN797" s="221"/>
      <c r="AP797" s="221"/>
    </row>
    <row r="798" spans="4:42" s="15" customFormat="1" ht="22.5" x14ac:dyDescent="0.55000000000000004">
      <c r="D798" s="574"/>
      <c r="E798" s="561"/>
      <c r="F798" s="564"/>
      <c r="G798" s="564"/>
      <c r="H798" s="564"/>
      <c r="I798" s="214"/>
      <c r="J798" s="214"/>
      <c r="K798" s="214"/>
      <c r="L798" s="214"/>
      <c r="M798" s="214"/>
      <c r="N798" s="214"/>
      <c r="O798" s="214"/>
      <c r="P798" s="214"/>
      <c r="Q798" s="214"/>
      <c r="R798" s="214"/>
      <c r="S798" s="214"/>
      <c r="T798" s="215"/>
      <c r="U798" s="215"/>
      <c r="V798" s="575"/>
      <c r="W798" s="53"/>
      <c r="X798" s="53"/>
      <c r="Y798" s="53"/>
      <c r="Z798" s="53"/>
      <c r="AA798" s="53"/>
      <c r="AB798" s="53"/>
      <c r="AC798" s="53"/>
      <c r="AD798" s="53"/>
      <c r="AE798" s="53"/>
      <c r="AF798" s="53"/>
      <c r="AG798" s="53"/>
      <c r="AH798" s="221"/>
      <c r="AI798" s="221"/>
      <c r="AJ798" s="576"/>
      <c r="AK798" s="576"/>
      <c r="AM798" s="221"/>
      <c r="AN798" s="221"/>
      <c r="AP798" s="221"/>
    </row>
    <row r="799" spans="4:42" s="15" customFormat="1" ht="22.5" x14ac:dyDescent="0.55000000000000004">
      <c r="D799" s="574"/>
      <c r="E799" s="561"/>
      <c r="F799" s="564"/>
      <c r="G799" s="564"/>
      <c r="H799" s="564"/>
      <c r="I799" s="214"/>
      <c r="J799" s="214"/>
      <c r="K799" s="214"/>
      <c r="L799" s="214"/>
      <c r="M799" s="214"/>
      <c r="N799" s="214"/>
      <c r="O799" s="214"/>
      <c r="P799" s="214"/>
      <c r="Q799" s="214"/>
      <c r="R799" s="214"/>
      <c r="S799" s="214"/>
      <c r="T799" s="215"/>
      <c r="U799" s="215"/>
      <c r="V799" s="575"/>
      <c r="W799" s="53"/>
      <c r="X799" s="53"/>
      <c r="Y799" s="53"/>
      <c r="Z799" s="53"/>
      <c r="AA799" s="53"/>
      <c r="AB799" s="53"/>
      <c r="AC799" s="53"/>
      <c r="AD799" s="53"/>
      <c r="AE799" s="53"/>
      <c r="AF799" s="53"/>
      <c r="AG799" s="53"/>
      <c r="AH799" s="221"/>
      <c r="AI799" s="221"/>
      <c r="AJ799" s="576"/>
      <c r="AK799" s="576"/>
      <c r="AM799" s="221"/>
      <c r="AN799" s="221"/>
      <c r="AP799" s="221"/>
    </row>
    <row r="800" spans="4:42" s="15" customFormat="1" ht="22.5" x14ac:dyDescent="0.55000000000000004">
      <c r="D800" s="574"/>
      <c r="E800" s="561"/>
      <c r="F800" s="564"/>
      <c r="G800" s="564"/>
      <c r="H800" s="564"/>
      <c r="I800" s="214"/>
      <c r="J800" s="214"/>
      <c r="K800" s="214"/>
      <c r="L800" s="214"/>
      <c r="M800" s="214"/>
      <c r="N800" s="214"/>
      <c r="O800" s="214"/>
      <c r="P800" s="214"/>
      <c r="Q800" s="214"/>
      <c r="R800" s="214"/>
      <c r="S800" s="214"/>
      <c r="T800" s="215"/>
      <c r="U800" s="215"/>
      <c r="V800" s="575"/>
      <c r="W800" s="53"/>
      <c r="X800" s="53"/>
      <c r="Y800" s="53"/>
      <c r="Z800" s="53"/>
      <c r="AA800" s="53"/>
      <c r="AB800" s="53"/>
      <c r="AC800" s="53"/>
      <c r="AD800" s="53"/>
      <c r="AE800" s="53"/>
      <c r="AF800" s="53"/>
      <c r="AG800" s="53"/>
      <c r="AH800" s="221"/>
      <c r="AI800" s="221"/>
      <c r="AJ800" s="576"/>
      <c r="AK800" s="576"/>
      <c r="AM800" s="221"/>
      <c r="AN800" s="221"/>
      <c r="AP800" s="221"/>
    </row>
    <row r="801" spans="4:42" s="15" customFormat="1" ht="22.5" x14ac:dyDescent="0.55000000000000004">
      <c r="D801" s="574"/>
      <c r="E801" s="561"/>
      <c r="F801" s="564"/>
      <c r="G801" s="564"/>
      <c r="H801" s="564"/>
      <c r="I801" s="214"/>
      <c r="J801" s="214"/>
      <c r="K801" s="214"/>
      <c r="L801" s="214"/>
      <c r="M801" s="214"/>
      <c r="N801" s="214"/>
      <c r="O801" s="214"/>
      <c r="P801" s="214"/>
      <c r="Q801" s="214"/>
      <c r="R801" s="214"/>
      <c r="S801" s="214"/>
      <c r="T801" s="215"/>
      <c r="U801" s="215"/>
      <c r="V801" s="575"/>
      <c r="W801" s="53"/>
      <c r="X801" s="53"/>
      <c r="Y801" s="53"/>
      <c r="Z801" s="53"/>
      <c r="AA801" s="53"/>
      <c r="AB801" s="53"/>
      <c r="AC801" s="53"/>
      <c r="AD801" s="53"/>
      <c r="AE801" s="53"/>
      <c r="AF801" s="53"/>
      <c r="AG801" s="53"/>
      <c r="AH801" s="221"/>
      <c r="AI801" s="221"/>
      <c r="AJ801" s="576"/>
      <c r="AK801" s="576"/>
      <c r="AM801" s="221"/>
      <c r="AN801" s="221"/>
      <c r="AP801" s="221"/>
    </row>
    <row r="802" spans="4:42" s="15" customFormat="1" ht="22.5" x14ac:dyDescent="0.55000000000000004">
      <c r="D802" s="574"/>
      <c r="E802" s="561"/>
      <c r="F802" s="564"/>
      <c r="G802" s="564"/>
      <c r="H802" s="564"/>
      <c r="I802" s="214"/>
      <c r="J802" s="214"/>
      <c r="K802" s="214"/>
      <c r="L802" s="214"/>
      <c r="M802" s="214"/>
      <c r="N802" s="214"/>
      <c r="O802" s="214"/>
      <c r="P802" s="214"/>
      <c r="Q802" s="214"/>
      <c r="R802" s="214"/>
      <c r="S802" s="214"/>
      <c r="T802" s="215"/>
      <c r="U802" s="215"/>
      <c r="V802" s="575"/>
      <c r="W802" s="53"/>
      <c r="X802" s="53"/>
      <c r="Y802" s="53"/>
      <c r="Z802" s="53"/>
      <c r="AA802" s="53"/>
      <c r="AB802" s="53"/>
      <c r="AC802" s="53"/>
      <c r="AD802" s="53"/>
      <c r="AE802" s="53"/>
      <c r="AF802" s="53"/>
      <c r="AG802" s="53"/>
      <c r="AH802" s="221"/>
      <c r="AI802" s="221"/>
      <c r="AJ802" s="576"/>
      <c r="AK802" s="576"/>
      <c r="AM802" s="221"/>
      <c r="AN802" s="221"/>
      <c r="AP802" s="221"/>
    </row>
    <row r="803" spans="4:42" s="15" customFormat="1" ht="22.5" x14ac:dyDescent="0.55000000000000004">
      <c r="D803" s="574"/>
      <c r="E803" s="561"/>
      <c r="F803" s="564"/>
      <c r="G803" s="564"/>
      <c r="H803" s="564"/>
      <c r="I803" s="214"/>
      <c r="J803" s="214"/>
      <c r="K803" s="214"/>
      <c r="L803" s="214"/>
      <c r="M803" s="214"/>
      <c r="N803" s="214"/>
      <c r="O803" s="214"/>
      <c r="P803" s="214"/>
      <c r="Q803" s="214"/>
      <c r="R803" s="214"/>
      <c r="S803" s="214"/>
      <c r="T803" s="215"/>
      <c r="U803" s="215"/>
      <c r="V803" s="575"/>
      <c r="W803" s="53"/>
      <c r="X803" s="53"/>
      <c r="Y803" s="53"/>
      <c r="Z803" s="53"/>
      <c r="AA803" s="53"/>
      <c r="AB803" s="53"/>
      <c r="AC803" s="53"/>
      <c r="AD803" s="53"/>
      <c r="AE803" s="53"/>
      <c r="AF803" s="53"/>
      <c r="AG803" s="53"/>
      <c r="AH803" s="221"/>
      <c r="AI803" s="221"/>
      <c r="AJ803" s="576"/>
      <c r="AK803" s="576"/>
      <c r="AM803" s="221"/>
      <c r="AN803" s="221"/>
      <c r="AP803" s="221"/>
    </row>
    <row r="804" spans="4:42" s="15" customFormat="1" ht="22.5" x14ac:dyDescent="0.55000000000000004">
      <c r="D804" s="574"/>
      <c r="E804" s="561"/>
      <c r="F804" s="564"/>
      <c r="G804" s="564"/>
      <c r="H804" s="564"/>
      <c r="I804" s="214"/>
      <c r="J804" s="214"/>
      <c r="K804" s="214"/>
      <c r="L804" s="214"/>
      <c r="M804" s="214"/>
      <c r="N804" s="214"/>
      <c r="O804" s="214"/>
      <c r="P804" s="214"/>
      <c r="Q804" s="214"/>
      <c r="R804" s="214"/>
      <c r="S804" s="214"/>
      <c r="T804" s="215"/>
      <c r="U804" s="215"/>
      <c r="V804" s="575"/>
      <c r="W804" s="53"/>
      <c r="X804" s="53"/>
      <c r="Y804" s="53"/>
      <c r="Z804" s="53"/>
      <c r="AA804" s="53"/>
      <c r="AB804" s="53"/>
      <c r="AC804" s="53"/>
      <c r="AD804" s="53"/>
      <c r="AE804" s="53"/>
      <c r="AF804" s="53"/>
      <c r="AG804" s="53"/>
      <c r="AH804" s="221"/>
      <c r="AI804" s="221"/>
      <c r="AJ804" s="576"/>
      <c r="AK804" s="576"/>
      <c r="AM804" s="221"/>
      <c r="AN804" s="221"/>
      <c r="AP804" s="221"/>
    </row>
    <row r="805" spans="4:42" s="15" customFormat="1" ht="22.5" x14ac:dyDescent="0.55000000000000004">
      <c r="D805" s="574"/>
      <c r="E805" s="561"/>
      <c r="F805" s="564"/>
      <c r="G805" s="564"/>
      <c r="H805" s="564"/>
      <c r="I805" s="214"/>
      <c r="J805" s="214"/>
      <c r="K805" s="214"/>
      <c r="L805" s="214"/>
      <c r="M805" s="214"/>
      <c r="N805" s="214"/>
      <c r="O805" s="214"/>
      <c r="P805" s="214"/>
      <c r="Q805" s="214"/>
      <c r="R805" s="214"/>
      <c r="S805" s="214"/>
      <c r="T805" s="215"/>
      <c r="U805" s="215"/>
      <c r="V805" s="575"/>
      <c r="W805" s="53"/>
      <c r="X805" s="53"/>
      <c r="Y805" s="53"/>
      <c r="Z805" s="53"/>
      <c r="AA805" s="53"/>
      <c r="AB805" s="53"/>
      <c r="AC805" s="53"/>
      <c r="AD805" s="53"/>
      <c r="AE805" s="53"/>
      <c r="AF805" s="53"/>
      <c r="AG805" s="53"/>
      <c r="AH805" s="221"/>
      <c r="AI805" s="221"/>
      <c r="AJ805" s="576"/>
      <c r="AK805" s="576"/>
      <c r="AM805" s="221"/>
      <c r="AN805" s="221"/>
      <c r="AP805" s="221"/>
    </row>
    <row r="806" spans="4:42" s="15" customFormat="1" ht="22.5" x14ac:dyDescent="0.55000000000000004">
      <c r="D806" s="574"/>
      <c r="E806" s="561"/>
      <c r="F806" s="564"/>
      <c r="G806" s="564"/>
      <c r="H806" s="564"/>
      <c r="I806" s="214"/>
      <c r="J806" s="214"/>
      <c r="K806" s="214"/>
      <c r="L806" s="214"/>
      <c r="M806" s="214"/>
      <c r="N806" s="214"/>
      <c r="O806" s="214"/>
      <c r="P806" s="214"/>
      <c r="Q806" s="214"/>
      <c r="R806" s="214"/>
      <c r="S806" s="214"/>
      <c r="T806" s="215"/>
      <c r="U806" s="215"/>
      <c r="V806" s="575"/>
      <c r="W806" s="53"/>
      <c r="X806" s="53"/>
      <c r="Y806" s="53"/>
      <c r="Z806" s="53"/>
      <c r="AA806" s="53"/>
      <c r="AB806" s="53"/>
      <c r="AC806" s="53"/>
      <c r="AD806" s="53"/>
      <c r="AE806" s="53"/>
      <c r="AF806" s="53"/>
      <c r="AG806" s="53"/>
      <c r="AH806" s="221"/>
      <c r="AI806" s="221"/>
      <c r="AJ806" s="576"/>
      <c r="AK806" s="576"/>
      <c r="AM806" s="221"/>
      <c r="AN806" s="221"/>
      <c r="AP806" s="221"/>
    </row>
    <row r="807" spans="4:42" s="15" customFormat="1" ht="22.5" x14ac:dyDescent="0.55000000000000004">
      <c r="D807" s="574"/>
      <c r="E807" s="561"/>
      <c r="F807" s="564"/>
      <c r="G807" s="564"/>
      <c r="H807" s="564"/>
      <c r="I807" s="214"/>
      <c r="J807" s="214"/>
      <c r="K807" s="214"/>
      <c r="L807" s="214"/>
      <c r="M807" s="214"/>
      <c r="N807" s="214"/>
      <c r="O807" s="214"/>
      <c r="P807" s="214"/>
      <c r="Q807" s="214"/>
      <c r="R807" s="214"/>
      <c r="S807" s="214"/>
      <c r="T807" s="215"/>
      <c r="U807" s="215"/>
      <c r="V807" s="575"/>
      <c r="W807" s="53"/>
      <c r="X807" s="53"/>
      <c r="Y807" s="53"/>
      <c r="Z807" s="53"/>
      <c r="AA807" s="53"/>
      <c r="AB807" s="53"/>
      <c r="AC807" s="53"/>
      <c r="AD807" s="53"/>
      <c r="AE807" s="53"/>
      <c r="AF807" s="53"/>
      <c r="AG807" s="53"/>
      <c r="AH807" s="221"/>
      <c r="AI807" s="221"/>
      <c r="AJ807" s="576"/>
      <c r="AK807" s="576"/>
      <c r="AM807" s="221"/>
      <c r="AN807" s="221"/>
      <c r="AP807" s="221"/>
    </row>
    <row r="808" spans="4:42" s="15" customFormat="1" ht="22.5" x14ac:dyDescent="0.55000000000000004">
      <c r="D808" s="574"/>
      <c r="E808" s="561"/>
      <c r="F808" s="564"/>
      <c r="G808" s="564"/>
      <c r="H808" s="564"/>
      <c r="I808" s="214"/>
      <c r="J808" s="214"/>
      <c r="K808" s="214"/>
      <c r="L808" s="214"/>
      <c r="M808" s="214"/>
      <c r="N808" s="214"/>
      <c r="O808" s="214"/>
      <c r="P808" s="214"/>
      <c r="Q808" s="214"/>
      <c r="R808" s="214"/>
      <c r="S808" s="214"/>
      <c r="T808" s="215"/>
      <c r="U808" s="215"/>
      <c r="V808" s="575"/>
      <c r="W808" s="53"/>
      <c r="X808" s="53"/>
      <c r="Y808" s="53"/>
      <c r="Z808" s="53"/>
      <c r="AA808" s="53"/>
      <c r="AB808" s="53"/>
      <c r="AC808" s="53"/>
      <c r="AD808" s="53"/>
      <c r="AE808" s="53"/>
      <c r="AF808" s="53"/>
      <c r="AG808" s="53"/>
      <c r="AH808" s="221"/>
      <c r="AI808" s="221"/>
      <c r="AJ808" s="576"/>
      <c r="AK808" s="576"/>
      <c r="AM808" s="221"/>
      <c r="AN808" s="221"/>
      <c r="AP808" s="221"/>
    </row>
    <row r="809" spans="4:42" s="15" customFormat="1" ht="22.5" x14ac:dyDescent="0.55000000000000004">
      <c r="D809" s="574"/>
      <c r="E809" s="561"/>
      <c r="F809" s="564"/>
      <c r="G809" s="564"/>
      <c r="H809" s="564"/>
      <c r="I809" s="214"/>
      <c r="J809" s="214"/>
      <c r="K809" s="214"/>
      <c r="L809" s="214"/>
      <c r="M809" s="214"/>
      <c r="N809" s="214"/>
      <c r="O809" s="214"/>
      <c r="P809" s="214"/>
      <c r="Q809" s="214"/>
      <c r="R809" s="214"/>
      <c r="S809" s="214"/>
      <c r="T809" s="215"/>
      <c r="U809" s="215"/>
      <c r="V809" s="575"/>
      <c r="W809" s="53"/>
      <c r="X809" s="53"/>
      <c r="Y809" s="53"/>
      <c r="Z809" s="53"/>
      <c r="AA809" s="53"/>
      <c r="AB809" s="53"/>
      <c r="AC809" s="53"/>
      <c r="AD809" s="53"/>
      <c r="AE809" s="53"/>
      <c r="AF809" s="53"/>
      <c r="AG809" s="53"/>
      <c r="AH809" s="221"/>
      <c r="AI809" s="221"/>
      <c r="AJ809" s="576"/>
      <c r="AK809" s="576"/>
      <c r="AM809" s="221"/>
      <c r="AN809" s="221"/>
      <c r="AP809" s="221"/>
    </row>
    <row r="810" spans="4:42" s="15" customFormat="1" ht="22.5" x14ac:dyDescent="0.55000000000000004">
      <c r="D810" s="574"/>
      <c r="E810" s="561"/>
      <c r="F810" s="564"/>
      <c r="G810" s="564"/>
      <c r="H810" s="564"/>
      <c r="I810" s="214"/>
      <c r="J810" s="214"/>
      <c r="K810" s="214"/>
      <c r="L810" s="214"/>
      <c r="M810" s="214"/>
      <c r="N810" s="214"/>
      <c r="O810" s="214"/>
      <c r="P810" s="214"/>
      <c r="Q810" s="214"/>
      <c r="R810" s="214"/>
      <c r="S810" s="214"/>
      <c r="T810" s="215"/>
      <c r="U810" s="215"/>
      <c r="V810" s="575"/>
      <c r="W810" s="53"/>
      <c r="X810" s="53"/>
      <c r="Y810" s="53"/>
      <c r="Z810" s="53"/>
      <c r="AA810" s="53"/>
      <c r="AB810" s="53"/>
      <c r="AC810" s="53"/>
      <c r="AD810" s="53"/>
      <c r="AE810" s="53"/>
      <c r="AF810" s="53"/>
      <c r="AG810" s="53"/>
      <c r="AH810" s="221"/>
      <c r="AI810" s="221"/>
      <c r="AJ810" s="576"/>
      <c r="AK810" s="576"/>
      <c r="AM810" s="221"/>
      <c r="AN810" s="221"/>
      <c r="AP810" s="221"/>
    </row>
    <row r="811" spans="4:42" s="15" customFormat="1" ht="22.5" x14ac:dyDescent="0.55000000000000004">
      <c r="D811" s="574"/>
      <c r="E811" s="561"/>
      <c r="F811" s="564"/>
      <c r="G811" s="564"/>
      <c r="H811" s="564"/>
      <c r="I811" s="214"/>
      <c r="J811" s="214"/>
      <c r="K811" s="214"/>
      <c r="L811" s="214"/>
      <c r="M811" s="214"/>
      <c r="N811" s="214"/>
      <c r="O811" s="214"/>
      <c r="P811" s="214"/>
      <c r="Q811" s="214"/>
      <c r="R811" s="214"/>
      <c r="S811" s="214"/>
      <c r="T811" s="215"/>
      <c r="U811" s="215"/>
      <c r="V811" s="575"/>
      <c r="W811" s="53"/>
      <c r="X811" s="53"/>
      <c r="Y811" s="53"/>
      <c r="Z811" s="53"/>
      <c r="AA811" s="53"/>
      <c r="AB811" s="53"/>
      <c r="AC811" s="53"/>
      <c r="AD811" s="53"/>
      <c r="AE811" s="53"/>
      <c r="AF811" s="53"/>
      <c r="AG811" s="53"/>
      <c r="AH811" s="221"/>
      <c r="AI811" s="221"/>
      <c r="AJ811" s="576"/>
      <c r="AK811" s="576"/>
      <c r="AM811" s="221"/>
      <c r="AN811" s="221"/>
      <c r="AP811" s="221"/>
    </row>
    <row r="812" spans="4:42" s="15" customFormat="1" ht="22.5" x14ac:dyDescent="0.55000000000000004">
      <c r="D812" s="574"/>
      <c r="E812" s="561"/>
      <c r="F812" s="564"/>
      <c r="G812" s="564"/>
      <c r="H812" s="564"/>
      <c r="I812" s="214"/>
      <c r="J812" s="214"/>
      <c r="K812" s="214"/>
      <c r="L812" s="214"/>
      <c r="M812" s="214"/>
      <c r="N812" s="214"/>
      <c r="O812" s="214"/>
      <c r="P812" s="214"/>
      <c r="Q812" s="214"/>
      <c r="R812" s="214"/>
      <c r="S812" s="214"/>
      <c r="T812" s="215"/>
      <c r="U812" s="215"/>
      <c r="V812" s="575"/>
      <c r="W812" s="53"/>
      <c r="X812" s="53"/>
      <c r="Y812" s="53"/>
      <c r="Z812" s="53"/>
      <c r="AA812" s="53"/>
      <c r="AB812" s="53"/>
      <c r="AC812" s="53"/>
      <c r="AD812" s="53"/>
      <c r="AE812" s="53"/>
      <c r="AF812" s="53"/>
      <c r="AG812" s="53"/>
      <c r="AH812" s="221"/>
      <c r="AI812" s="221"/>
      <c r="AJ812" s="576"/>
      <c r="AK812" s="576"/>
      <c r="AM812" s="221"/>
      <c r="AN812" s="221"/>
      <c r="AP812" s="221"/>
    </row>
    <row r="813" spans="4:42" s="15" customFormat="1" ht="22.5" x14ac:dyDescent="0.55000000000000004">
      <c r="D813" s="574"/>
      <c r="E813" s="561"/>
      <c r="F813" s="564"/>
      <c r="G813" s="564"/>
      <c r="H813" s="564"/>
      <c r="I813" s="214"/>
      <c r="J813" s="214"/>
      <c r="K813" s="214"/>
      <c r="L813" s="214"/>
      <c r="M813" s="214"/>
      <c r="N813" s="214"/>
      <c r="O813" s="214"/>
      <c r="P813" s="214"/>
      <c r="Q813" s="214"/>
      <c r="R813" s="214"/>
      <c r="S813" s="214"/>
      <c r="T813" s="215"/>
      <c r="U813" s="215"/>
      <c r="V813" s="575"/>
      <c r="W813" s="53"/>
      <c r="X813" s="53"/>
      <c r="Y813" s="53"/>
      <c r="Z813" s="53"/>
      <c r="AA813" s="53"/>
      <c r="AB813" s="53"/>
      <c r="AC813" s="53"/>
      <c r="AD813" s="53"/>
      <c r="AE813" s="53"/>
      <c r="AF813" s="53"/>
      <c r="AG813" s="53"/>
      <c r="AH813" s="221"/>
      <c r="AI813" s="221"/>
      <c r="AJ813" s="576"/>
      <c r="AK813" s="576"/>
      <c r="AM813" s="221"/>
      <c r="AN813" s="221"/>
      <c r="AP813" s="221"/>
    </row>
    <row r="814" spans="4:42" s="15" customFormat="1" ht="22.5" x14ac:dyDescent="0.55000000000000004">
      <c r="D814" s="574"/>
      <c r="E814" s="561"/>
      <c r="F814" s="564"/>
      <c r="G814" s="564"/>
      <c r="H814" s="564"/>
      <c r="I814" s="214"/>
      <c r="J814" s="214"/>
      <c r="K814" s="214"/>
      <c r="L814" s="214"/>
      <c r="M814" s="214"/>
      <c r="N814" s="214"/>
      <c r="O814" s="214"/>
      <c r="P814" s="214"/>
      <c r="Q814" s="214"/>
      <c r="R814" s="214"/>
      <c r="S814" s="214"/>
      <c r="T814" s="215"/>
      <c r="U814" s="215"/>
      <c r="V814" s="575"/>
      <c r="W814" s="53"/>
      <c r="X814" s="53"/>
      <c r="Y814" s="53"/>
      <c r="Z814" s="53"/>
      <c r="AA814" s="53"/>
      <c r="AB814" s="53"/>
      <c r="AC814" s="53"/>
      <c r="AD814" s="53"/>
      <c r="AE814" s="53"/>
      <c r="AF814" s="53"/>
      <c r="AG814" s="53"/>
      <c r="AH814" s="221"/>
      <c r="AI814" s="221"/>
      <c r="AJ814" s="576"/>
      <c r="AK814" s="576"/>
      <c r="AM814" s="221"/>
      <c r="AN814" s="221"/>
      <c r="AP814" s="221"/>
    </row>
    <row r="815" spans="4:42" s="15" customFormat="1" ht="22.5" x14ac:dyDescent="0.55000000000000004">
      <c r="D815" s="574"/>
      <c r="E815" s="561"/>
      <c r="F815" s="564"/>
      <c r="G815" s="564"/>
      <c r="H815" s="564"/>
      <c r="I815" s="214"/>
      <c r="J815" s="214"/>
      <c r="K815" s="214"/>
      <c r="L815" s="214"/>
      <c r="M815" s="214"/>
      <c r="N815" s="214"/>
      <c r="O815" s="214"/>
      <c r="P815" s="214"/>
      <c r="Q815" s="214"/>
      <c r="R815" s="214"/>
      <c r="S815" s="214"/>
      <c r="T815" s="215"/>
      <c r="U815" s="215"/>
      <c r="V815" s="575"/>
      <c r="W815" s="53"/>
      <c r="X815" s="53"/>
      <c r="Y815" s="53"/>
      <c r="Z815" s="53"/>
      <c r="AA815" s="53"/>
      <c r="AB815" s="53"/>
      <c r="AC815" s="53"/>
      <c r="AD815" s="53"/>
      <c r="AE815" s="53"/>
      <c r="AF815" s="53"/>
      <c r="AG815" s="53"/>
      <c r="AH815" s="221"/>
      <c r="AI815" s="221"/>
      <c r="AJ815" s="576"/>
      <c r="AK815" s="576"/>
      <c r="AM815" s="221"/>
      <c r="AN815" s="221"/>
      <c r="AP815" s="221"/>
    </row>
    <row r="816" spans="4:42" s="15" customFormat="1" ht="22.5" x14ac:dyDescent="0.55000000000000004">
      <c r="D816" s="574"/>
      <c r="E816" s="561"/>
      <c r="F816" s="564"/>
      <c r="G816" s="564"/>
      <c r="H816" s="564"/>
      <c r="I816" s="214"/>
      <c r="J816" s="214"/>
      <c r="K816" s="214"/>
      <c r="L816" s="214"/>
      <c r="M816" s="214"/>
      <c r="N816" s="214"/>
      <c r="O816" s="214"/>
      <c r="P816" s="214"/>
      <c r="Q816" s="214"/>
      <c r="R816" s="214"/>
      <c r="S816" s="214"/>
      <c r="T816" s="215"/>
      <c r="U816" s="215"/>
      <c r="V816" s="575"/>
      <c r="W816" s="53"/>
      <c r="X816" s="53"/>
      <c r="Y816" s="53"/>
      <c r="Z816" s="53"/>
      <c r="AA816" s="53"/>
      <c r="AB816" s="53"/>
      <c r="AC816" s="53"/>
      <c r="AD816" s="53"/>
      <c r="AE816" s="53"/>
      <c r="AF816" s="53"/>
      <c r="AG816" s="53"/>
      <c r="AH816" s="221"/>
      <c r="AI816" s="221"/>
      <c r="AJ816" s="576"/>
      <c r="AK816" s="576"/>
      <c r="AM816" s="221"/>
      <c r="AN816" s="221"/>
      <c r="AP816" s="221"/>
    </row>
    <row r="817" spans="4:42" s="15" customFormat="1" ht="22.5" x14ac:dyDescent="0.55000000000000004">
      <c r="D817" s="574"/>
      <c r="E817" s="561"/>
      <c r="F817" s="564"/>
      <c r="G817" s="564"/>
      <c r="H817" s="564"/>
      <c r="I817" s="214"/>
      <c r="J817" s="214"/>
      <c r="K817" s="214"/>
      <c r="L817" s="214"/>
      <c r="M817" s="214"/>
      <c r="N817" s="214"/>
      <c r="O817" s="214"/>
      <c r="P817" s="214"/>
      <c r="Q817" s="214"/>
      <c r="R817" s="214"/>
      <c r="S817" s="214"/>
      <c r="T817" s="215"/>
      <c r="U817" s="215"/>
      <c r="V817" s="575"/>
      <c r="W817" s="53"/>
      <c r="X817" s="53"/>
      <c r="Y817" s="53"/>
      <c r="Z817" s="53"/>
      <c r="AA817" s="53"/>
      <c r="AB817" s="53"/>
      <c r="AC817" s="53"/>
      <c r="AD817" s="53"/>
      <c r="AE817" s="53"/>
      <c r="AF817" s="53"/>
      <c r="AG817" s="53"/>
      <c r="AH817" s="221"/>
      <c r="AI817" s="221"/>
      <c r="AJ817" s="576"/>
      <c r="AK817" s="576"/>
      <c r="AM817" s="221"/>
      <c r="AN817" s="221"/>
      <c r="AP817" s="221"/>
    </row>
    <row r="818" spans="4:42" s="15" customFormat="1" ht="22.5" x14ac:dyDescent="0.55000000000000004">
      <c r="D818" s="574"/>
      <c r="E818" s="561"/>
      <c r="F818" s="564"/>
      <c r="G818" s="564"/>
      <c r="H818" s="564"/>
      <c r="I818" s="214"/>
      <c r="J818" s="214"/>
      <c r="K818" s="214"/>
      <c r="L818" s="214"/>
      <c r="M818" s="214"/>
      <c r="N818" s="214"/>
      <c r="O818" s="214"/>
      <c r="P818" s="214"/>
      <c r="Q818" s="214"/>
      <c r="R818" s="214"/>
      <c r="S818" s="214"/>
      <c r="T818" s="215"/>
      <c r="U818" s="215"/>
      <c r="V818" s="575"/>
      <c r="W818" s="53"/>
      <c r="X818" s="53"/>
      <c r="Y818" s="53"/>
      <c r="Z818" s="53"/>
      <c r="AA818" s="53"/>
      <c r="AB818" s="53"/>
      <c r="AC818" s="53"/>
      <c r="AD818" s="53"/>
      <c r="AE818" s="53"/>
      <c r="AF818" s="53"/>
      <c r="AG818" s="53"/>
      <c r="AH818" s="221"/>
      <c r="AI818" s="221"/>
      <c r="AJ818" s="576"/>
      <c r="AK818" s="576"/>
      <c r="AM818" s="221"/>
      <c r="AN818" s="221"/>
      <c r="AP818" s="221"/>
    </row>
    <row r="819" spans="4:42" s="15" customFormat="1" ht="22.5" x14ac:dyDescent="0.55000000000000004">
      <c r="D819" s="574"/>
      <c r="E819" s="561"/>
      <c r="F819" s="564"/>
      <c r="G819" s="564"/>
      <c r="H819" s="564"/>
      <c r="I819" s="214"/>
      <c r="J819" s="214"/>
      <c r="K819" s="214"/>
      <c r="L819" s="214"/>
      <c r="M819" s="214"/>
      <c r="N819" s="214"/>
      <c r="O819" s="214"/>
      <c r="P819" s="214"/>
      <c r="Q819" s="214"/>
      <c r="R819" s="214"/>
      <c r="S819" s="214"/>
      <c r="T819" s="215"/>
      <c r="U819" s="215"/>
      <c r="V819" s="575"/>
      <c r="W819" s="53"/>
      <c r="X819" s="53"/>
      <c r="Y819" s="53"/>
      <c r="Z819" s="53"/>
      <c r="AA819" s="53"/>
      <c r="AB819" s="53"/>
      <c r="AC819" s="53"/>
      <c r="AD819" s="53"/>
      <c r="AE819" s="53"/>
      <c r="AF819" s="53"/>
      <c r="AG819" s="53"/>
      <c r="AH819" s="221"/>
      <c r="AI819" s="221"/>
      <c r="AJ819" s="576"/>
      <c r="AK819" s="576"/>
      <c r="AM819" s="221"/>
      <c r="AN819" s="221"/>
      <c r="AP819" s="221"/>
    </row>
    <row r="820" spans="4:42" s="15" customFormat="1" ht="22.5" x14ac:dyDescent="0.55000000000000004">
      <c r="D820" s="574"/>
      <c r="E820" s="561"/>
      <c r="F820" s="564"/>
      <c r="G820" s="564"/>
      <c r="H820" s="564"/>
      <c r="I820" s="214"/>
      <c r="J820" s="214"/>
      <c r="K820" s="214"/>
      <c r="L820" s="214"/>
      <c r="M820" s="214"/>
      <c r="N820" s="214"/>
      <c r="O820" s="214"/>
      <c r="P820" s="214"/>
      <c r="Q820" s="214"/>
      <c r="R820" s="214"/>
      <c r="S820" s="214"/>
      <c r="T820" s="215"/>
      <c r="U820" s="215"/>
      <c r="V820" s="575"/>
      <c r="W820" s="53"/>
      <c r="X820" s="53"/>
      <c r="Y820" s="53"/>
      <c r="Z820" s="53"/>
      <c r="AA820" s="53"/>
      <c r="AB820" s="53"/>
      <c r="AC820" s="53"/>
      <c r="AD820" s="53"/>
      <c r="AE820" s="53"/>
      <c r="AF820" s="53"/>
      <c r="AG820" s="53"/>
      <c r="AH820" s="221"/>
      <c r="AI820" s="221"/>
      <c r="AJ820" s="576"/>
      <c r="AK820" s="576"/>
      <c r="AM820" s="221"/>
      <c r="AN820" s="221"/>
      <c r="AP820" s="221"/>
    </row>
    <row r="821" spans="4:42" s="15" customFormat="1" ht="22.5" x14ac:dyDescent="0.55000000000000004">
      <c r="D821" s="574"/>
      <c r="E821" s="561"/>
      <c r="F821" s="564"/>
      <c r="G821" s="564"/>
      <c r="H821" s="564"/>
      <c r="I821" s="214"/>
      <c r="J821" s="214"/>
      <c r="K821" s="214"/>
      <c r="L821" s="214"/>
      <c r="M821" s="214"/>
      <c r="N821" s="214"/>
      <c r="O821" s="214"/>
      <c r="P821" s="214"/>
      <c r="Q821" s="214"/>
      <c r="R821" s="214"/>
      <c r="S821" s="214"/>
      <c r="T821" s="215"/>
      <c r="U821" s="215"/>
      <c r="V821" s="575"/>
      <c r="W821" s="53"/>
      <c r="X821" s="53"/>
      <c r="Y821" s="53"/>
      <c r="Z821" s="53"/>
      <c r="AA821" s="53"/>
      <c r="AB821" s="53"/>
      <c r="AC821" s="53"/>
      <c r="AD821" s="53"/>
      <c r="AE821" s="53"/>
      <c r="AF821" s="53"/>
      <c r="AG821" s="53"/>
      <c r="AH821" s="221"/>
      <c r="AI821" s="221"/>
      <c r="AJ821" s="576"/>
      <c r="AK821" s="576"/>
      <c r="AM821" s="221"/>
      <c r="AN821" s="221"/>
      <c r="AP821" s="221"/>
    </row>
    <row r="822" spans="4:42" s="15" customFormat="1" ht="22.5" x14ac:dyDescent="0.55000000000000004">
      <c r="D822" s="574"/>
      <c r="E822" s="561"/>
      <c r="F822" s="564"/>
      <c r="G822" s="564"/>
      <c r="H822" s="564"/>
      <c r="I822" s="214"/>
      <c r="J822" s="214"/>
      <c r="K822" s="214"/>
      <c r="L822" s="214"/>
      <c r="M822" s="214"/>
      <c r="N822" s="214"/>
      <c r="O822" s="214"/>
      <c r="P822" s="214"/>
      <c r="Q822" s="214"/>
      <c r="R822" s="214"/>
      <c r="S822" s="214"/>
      <c r="T822" s="215"/>
      <c r="U822" s="215"/>
      <c r="V822" s="575"/>
      <c r="W822" s="53"/>
      <c r="X822" s="53"/>
      <c r="Y822" s="53"/>
      <c r="Z822" s="53"/>
      <c r="AA822" s="53"/>
      <c r="AB822" s="53"/>
      <c r="AC822" s="53"/>
      <c r="AD822" s="53"/>
      <c r="AE822" s="53"/>
      <c r="AF822" s="53"/>
      <c r="AG822" s="53"/>
      <c r="AH822" s="221"/>
      <c r="AI822" s="221"/>
      <c r="AJ822" s="576"/>
      <c r="AK822" s="576"/>
      <c r="AM822" s="221"/>
      <c r="AN822" s="221"/>
      <c r="AP822" s="221"/>
    </row>
    <row r="823" spans="4:42" s="15" customFormat="1" ht="22.5" x14ac:dyDescent="0.55000000000000004">
      <c r="D823" s="574"/>
      <c r="E823" s="561"/>
      <c r="F823" s="564"/>
      <c r="G823" s="564"/>
      <c r="H823" s="564"/>
      <c r="I823" s="214"/>
      <c r="J823" s="214"/>
      <c r="K823" s="214"/>
      <c r="L823" s="214"/>
      <c r="M823" s="214"/>
      <c r="N823" s="214"/>
      <c r="O823" s="214"/>
      <c r="P823" s="214"/>
      <c r="Q823" s="214"/>
      <c r="R823" s="214"/>
      <c r="S823" s="214"/>
      <c r="T823" s="215"/>
      <c r="U823" s="215"/>
      <c r="V823" s="575"/>
      <c r="W823" s="53"/>
      <c r="X823" s="53"/>
      <c r="Y823" s="53"/>
      <c r="Z823" s="53"/>
      <c r="AA823" s="53"/>
      <c r="AB823" s="53"/>
      <c r="AC823" s="53"/>
      <c r="AD823" s="53"/>
      <c r="AE823" s="53"/>
      <c r="AF823" s="53"/>
      <c r="AG823" s="53"/>
      <c r="AH823" s="221"/>
      <c r="AI823" s="221"/>
      <c r="AJ823" s="576"/>
      <c r="AK823" s="576"/>
      <c r="AM823" s="221"/>
      <c r="AN823" s="221"/>
      <c r="AP823" s="221"/>
    </row>
    <row r="824" spans="4:42" s="15" customFormat="1" ht="22.5" x14ac:dyDescent="0.55000000000000004">
      <c r="D824" s="574"/>
      <c r="E824" s="561"/>
      <c r="F824" s="564"/>
      <c r="G824" s="564"/>
      <c r="H824" s="564"/>
      <c r="I824" s="214"/>
      <c r="J824" s="214"/>
      <c r="K824" s="214"/>
      <c r="L824" s="214"/>
      <c r="M824" s="214"/>
      <c r="N824" s="214"/>
      <c r="O824" s="214"/>
      <c r="P824" s="214"/>
      <c r="Q824" s="214"/>
      <c r="R824" s="214"/>
      <c r="S824" s="214"/>
      <c r="T824" s="215"/>
      <c r="U824" s="215"/>
      <c r="V824" s="575"/>
      <c r="W824" s="53"/>
      <c r="X824" s="53"/>
      <c r="Y824" s="53"/>
      <c r="Z824" s="53"/>
      <c r="AA824" s="53"/>
      <c r="AB824" s="53"/>
      <c r="AC824" s="53"/>
      <c r="AD824" s="53"/>
      <c r="AE824" s="53"/>
      <c r="AF824" s="53"/>
      <c r="AG824" s="53"/>
      <c r="AH824" s="221"/>
      <c r="AI824" s="221"/>
      <c r="AJ824" s="576"/>
      <c r="AK824" s="576"/>
      <c r="AM824" s="221"/>
      <c r="AN824" s="221"/>
      <c r="AP824" s="221"/>
    </row>
    <row r="825" spans="4:42" s="15" customFormat="1" ht="22.5" x14ac:dyDescent="0.55000000000000004">
      <c r="D825" s="574"/>
      <c r="E825" s="561"/>
      <c r="F825" s="564"/>
      <c r="G825" s="564"/>
      <c r="H825" s="564"/>
      <c r="I825" s="214"/>
      <c r="J825" s="214"/>
      <c r="K825" s="214"/>
      <c r="L825" s="214"/>
      <c r="M825" s="214"/>
      <c r="N825" s="214"/>
      <c r="O825" s="214"/>
      <c r="P825" s="214"/>
      <c r="Q825" s="214"/>
      <c r="R825" s="214"/>
      <c r="S825" s="214"/>
      <c r="T825" s="215"/>
      <c r="U825" s="215"/>
      <c r="V825" s="575"/>
      <c r="W825" s="53"/>
      <c r="X825" s="53"/>
      <c r="Y825" s="53"/>
      <c r="Z825" s="53"/>
      <c r="AA825" s="53"/>
      <c r="AB825" s="53"/>
      <c r="AC825" s="53"/>
      <c r="AD825" s="53"/>
      <c r="AE825" s="53"/>
      <c r="AF825" s="53"/>
      <c r="AG825" s="53"/>
      <c r="AH825" s="221"/>
      <c r="AI825" s="221"/>
      <c r="AJ825" s="576"/>
      <c r="AK825" s="576"/>
      <c r="AM825" s="221"/>
      <c r="AN825" s="221"/>
      <c r="AP825" s="221"/>
    </row>
    <row r="826" spans="4:42" s="15" customFormat="1" ht="22.5" x14ac:dyDescent="0.55000000000000004">
      <c r="D826" s="574"/>
      <c r="E826" s="561"/>
      <c r="F826" s="564"/>
      <c r="G826" s="564"/>
      <c r="H826" s="564"/>
      <c r="I826" s="214"/>
      <c r="J826" s="214"/>
      <c r="K826" s="214"/>
      <c r="L826" s="214"/>
      <c r="M826" s="214"/>
      <c r="N826" s="214"/>
      <c r="O826" s="214"/>
      <c r="P826" s="214"/>
      <c r="Q826" s="214"/>
      <c r="R826" s="214"/>
      <c r="S826" s="214"/>
      <c r="T826" s="215"/>
      <c r="U826" s="215"/>
      <c r="V826" s="575"/>
      <c r="W826" s="53"/>
      <c r="X826" s="53"/>
      <c r="Y826" s="53"/>
      <c r="Z826" s="53"/>
      <c r="AA826" s="53"/>
      <c r="AB826" s="53"/>
      <c r="AC826" s="53"/>
      <c r="AD826" s="53"/>
      <c r="AE826" s="53"/>
      <c r="AF826" s="53"/>
      <c r="AG826" s="53"/>
      <c r="AH826" s="221"/>
      <c r="AI826" s="221"/>
      <c r="AJ826" s="576"/>
      <c r="AK826" s="576"/>
      <c r="AM826" s="221"/>
      <c r="AN826" s="221"/>
      <c r="AP826" s="221"/>
    </row>
    <row r="827" spans="4:42" s="15" customFormat="1" ht="22.5" x14ac:dyDescent="0.55000000000000004">
      <c r="D827" s="574"/>
      <c r="E827" s="561"/>
      <c r="F827" s="564"/>
      <c r="G827" s="564"/>
      <c r="H827" s="564"/>
      <c r="I827" s="214"/>
      <c r="J827" s="214"/>
      <c r="K827" s="214"/>
      <c r="L827" s="214"/>
      <c r="M827" s="214"/>
      <c r="N827" s="214"/>
      <c r="O827" s="214"/>
      <c r="P827" s="214"/>
      <c r="Q827" s="214"/>
      <c r="R827" s="214"/>
      <c r="S827" s="214"/>
      <c r="T827" s="215"/>
      <c r="U827" s="215"/>
      <c r="V827" s="575"/>
      <c r="W827" s="53"/>
      <c r="X827" s="53"/>
      <c r="Y827" s="53"/>
      <c r="Z827" s="53"/>
      <c r="AA827" s="53"/>
      <c r="AB827" s="53"/>
      <c r="AC827" s="53"/>
      <c r="AD827" s="53"/>
      <c r="AE827" s="53"/>
      <c r="AF827" s="53"/>
      <c r="AG827" s="53"/>
      <c r="AH827" s="221"/>
      <c r="AI827" s="221"/>
      <c r="AJ827" s="576"/>
      <c r="AK827" s="576"/>
      <c r="AM827" s="221"/>
      <c r="AN827" s="221"/>
      <c r="AP827" s="221"/>
    </row>
    <row r="828" spans="4:42" s="15" customFormat="1" ht="22.5" x14ac:dyDescent="0.55000000000000004">
      <c r="D828" s="574"/>
      <c r="E828" s="561"/>
      <c r="F828" s="564"/>
      <c r="G828" s="564"/>
      <c r="H828" s="564"/>
      <c r="I828" s="214"/>
      <c r="J828" s="214"/>
      <c r="K828" s="214"/>
      <c r="L828" s="214"/>
      <c r="M828" s="214"/>
      <c r="N828" s="214"/>
      <c r="O828" s="214"/>
      <c r="P828" s="214"/>
      <c r="Q828" s="214"/>
      <c r="R828" s="214"/>
      <c r="S828" s="214"/>
      <c r="T828" s="215"/>
      <c r="U828" s="215"/>
      <c r="V828" s="575"/>
      <c r="W828" s="53"/>
      <c r="X828" s="53"/>
      <c r="Y828" s="53"/>
      <c r="Z828" s="53"/>
      <c r="AA828" s="53"/>
      <c r="AB828" s="53"/>
      <c r="AC828" s="53"/>
      <c r="AD828" s="53"/>
      <c r="AE828" s="53"/>
      <c r="AF828" s="53"/>
      <c r="AG828" s="53"/>
      <c r="AH828" s="221"/>
      <c r="AI828" s="221"/>
      <c r="AJ828" s="576"/>
      <c r="AK828" s="576"/>
      <c r="AM828" s="221"/>
      <c r="AN828" s="221"/>
      <c r="AP828" s="221"/>
    </row>
    <row r="829" spans="4:42" s="15" customFormat="1" ht="22.5" x14ac:dyDescent="0.55000000000000004">
      <c r="D829" s="574"/>
      <c r="E829" s="561"/>
      <c r="F829" s="564"/>
      <c r="G829" s="564"/>
      <c r="H829" s="564"/>
      <c r="I829" s="214"/>
      <c r="J829" s="214"/>
      <c r="K829" s="214"/>
      <c r="L829" s="214"/>
      <c r="M829" s="214"/>
      <c r="N829" s="214"/>
      <c r="O829" s="214"/>
      <c r="P829" s="214"/>
      <c r="Q829" s="214"/>
      <c r="R829" s="214"/>
      <c r="S829" s="214"/>
      <c r="T829" s="215"/>
      <c r="U829" s="215"/>
      <c r="V829" s="575"/>
      <c r="W829" s="53"/>
      <c r="X829" s="53"/>
      <c r="Y829" s="53"/>
      <c r="Z829" s="53"/>
      <c r="AA829" s="53"/>
      <c r="AB829" s="53"/>
      <c r="AC829" s="53"/>
      <c r="AD829" s="53"/>
      <c r="AE829" s="53"/>
      <c r="AF829" s="53"/>
      <c r="AG829" s="53"/>
      <c r="AH829" s="221"/>
      <c r="AI829" s="221"/>
      <c r="AJ829" s="576"/>
      <c r="AK829" s="576"/>
      <c r="AM829" s="221"/>
      <c r="AN829" s="221"/>
      <c r="AP829" s="221"/>
    </row>
    <row r="830" spans="4:42" s="15" customFormat="1" ht="22.5" x14ac:dyDescent="0.55000000000000004">
      <c r="D830" s="574"/>
      <c r="E830" s="561"/>
      <c r="F830" s="564"/>
      <c r="G830" s="564"/>
      <c r="H830" s="564"/>
      <c r="I830" s="214"/>
      <c r="J830" s="214"/>
      <c r="K830" s="214"/>
      <c r="L830" s="214"/>
      <c r="M830" s="214"/>
      <c r="N830" s="214"/>
      <c r="O830" s="214"/>
      <c r="P830" s="214"/>
      <c r="Q830" s="214"/>
      <c r="R830" s="214"/>
      <c r="S830" s="214"/>
      <c r="T830" s="215"/>
      <c r="U830" s="215"/>
      <c r="V830" s="575"/>
      <c r="W830" s="53"/>
      <c r="X830" s="53"/>
      <c r="Y830" s="53"/>
      <c r="Z830" s="53"/>
      <c r="AA830" s="53"/>
      <c r="AB830" s="53"/>
      <c r="AC830" s="53"/>
      <c r="AD830" s="53"/>
      <c r="AE830" s="53"/>
      <c r="AF830" s="53"/>
      <c r="AG830" s="53"/>
      <c r="AH830" s="221"/>
      <c r="AI830" s="221"/>
      <c r="AJ830" s="576"/>
      <c r="AK830" s="576"/>
      <c r="AM830" s="221"/>
      <c r="AN830" s="221"/>
      <c r="AP830" s="221"/>
    </row>
    <row r="831" spans="4:42" s="15" customFormat="1" ht="22.5" x14ac:dyDescent="0.55000000000000004">
      <c r="D831" s="574"/>
      <c r="E831" s="561"/>
      <c r="F831" s="564"/>
      <c r="G831" s="564"/>
      <c r="H831" s="564"/>
      <c r="I831" s="214"/>
      <c r="J831" s="214"/>
      <c r="K831" s="214"/>
      <c r="L831" s="214"/>
      <c r="M831" s="214"/>
      <c r="N831" s="214"/>
      <c r="O831" s="214"/>
      <c r="P831" s="214"/>
      <c r="Q831" s="214"/>
      <c r="R831" s="214"/>
      <c r="S831" s="214"/>
      <c r="T831" s="215"/>
      <c r="U831" s="215"/>
      <c r="V831" s="575"/>
      <c r="W831" s="53"/>
      <c r="X831" s="53"/>
      <c r="Y831" s="53"/>
      <c r="Z831" s="53"/>
      <c r="AA831" s="53"/>
      <c r="AB831" s="53"/>
      <c r="AC831" s="53"/>
      <c r="AD831" s="53"/>
      <c r="AE831" s="53"/>
      <c r="AF831" s="53"/>
      <c r="AG831" s="53"/>
      <c r="AH831" s="221"/>
      <c r="AI831" s="221"/>
      <c r="AJ831" s="576"/>
      <c r="AK831" s="576"/>
      <c r="AM831" s="221"/>
      <c r="AN831" s="221"/>
      <c r="AP831" s="221"/>
    </row>
    <row r="832" spans="4:42" s="15" customFormat="1" ht="22.5" x14ac:dyDescent="0.55000000000000004">
      <c r="D832" s="574"/>
      <c r="E832" s="561"/>
      <c r="F832" s="564"/>
      <c r="G832" s="564"/>
      <c r="H832" s="564"/>
      <c r="I832" s="214"/>
      <c r="J832" s="214"/>
      <c r="K832" s="214"/>
      <c r="L832" s="214"/>
      <c r="M832" s="214"/>
      <c r="N832" s="214"/>
      <c r="O832" s="214"/>
      <c r="P832" s="214"/>
      <c r="Q832" s="214"/>
      <c r="R832" s="214"/>
      <c r="S832" s="214"/>
      <c r="T832" s="215"/>
      <c r="U832" s="215"/>
      <c r="V832" s="575"/>
      <c r="W832" s="53"/>
      <c r="X832" s="53"/>
      <c r="Y832" s="53"/>
      <c r="Z832" s="53"/>
      <c r="AA832" s="53"/>
      <c r="AB832" s="53"/>
      <c r="AC832" s="53"/>
      <c r="AD832" s="53"/>
      <c r="AE832" s="53"/>
      <c r="AF832" s="53"/>
      <c r="AG832" s="53"/>
      <c r="AH832" s="221"/>
      <c r="AI832" s="221"/>
      <c r="AJ832" s="576"/>
      <c r="AK832" s="576"/>
      <c r="AM832" s="221"/>
      <c r="AN832" s="221"/>
      <c r="AP832" s="221"/>
    </row>
    <row r="833" spans="4:42" s="15" customFormat="1" ht="22.5" x14ac:dyDescent="0.55000000000000004">
      <c r="D833" s="574"/>
      <c r="E833" s="561"/>
      <c r="F833" s="564"/>
      <c r="G833" s="564"/>
      <c r="H833" s="564"/>
      <c r="I833" s="214"/>
      <c r="J833" s="214"/>
      <c r="K833" s="214"/>
      <c r="L833" s="214"/>
      <c r="M833" s="214"/>
      <c r="N833" s="214"/>
      <c r="O833" s="214"/>
      <c r="P833" s="214"/>
      <c r="Q833" s="214"/>
      <c r="R833" s="214"/>
      <c r="S833" s="214"/>
      <c r="T833" s="215"/>
      <c r="U833" s="215"/>
      <c r="V833" s="575"/>
      <c r="W833" s="53"/>
      <c r="X833" s="53"/>
      <c r="Y833" s="53"/>
      <c r="Z833" s="53"/>
      <c r="AA833" s="53"/>
      <c r="AB833" s="53"/>
      <c r="AC833" s="53"/>
      <c r="AD833" s="53"/>
      <c r="AE833" s="53"/>
      <c r="AF833" s="53"/>
      <c r="AG833" s="53"/>
      <c r="AH833" s="221"/>
      <c r="AI833" s="221"/>
      <c r="AJ833" s="576"/>
      <c r="AK833" s="576"/>
      <c r="AM833" s="221"/>
      <c r="AN833" s="221"/>
      <c r="AP833" s="221"/>
    </row>
    <row r="834" spans="4:42" s="15" customFormat="1" ht="22.5" x14ac:dyDescent="0.55000000000000004">
      <c r="D834" s="574"/>
      <c r="E834" s="561"/>
      <c r="F834" s="564"/>
      <c r="G834" s="564"/>
      <c r="H834" s="564"/>
      <c r="I834" s="214"/>
      <c r="J834" s="214"/>
      <c r="K834" s="214"/>
      <c r="L834" s="214"/>
      <c r="M834" s="214"/>
      <c r="N834" s="214"/>
      <c r="O834" s="214"/>
      <c r="P834" s="214"/>
      <c r="Q834" s="214"/>
      <c r="R834" s="214"/>
      <c r="S834" s="214"/>
      <c r="T834" s="215"/>
      <c r="U834" s="215"/>
      <c r="V834" s="575"/>
      <c r="W834" s="53"/>
      <c r="X834" s="53"/>
      <c r="Y834" s="53"/>
      <c r="Z834" s="53"/>
      <c r="AA834" s="53"/>
      <c r="AB834" s="53"/>
      <c r="AC834" s="53"/>
      <c r="AD834" s="53"/>
      <c r="AE834" s="53"/>
      <c r="AF834" s="53"/>
      <c r="AG834" s="53"/>
      <c r="AH834" s="221"/>
      <c r="AI834" s="221"/>
      <c r="AJ834" s="576"/>
      <c r="AK834" s="576"/>
      <c r="AM834" s="221"/>
      <c r="AN834" s="221"/>
      <c r="AP834" s="221"/>
    </row>
    <row r="835" spans="4:42" s="15" customFormat="1" ht="22.5" x14ac:dyDescent="0.55000000000000004">
      <c r="D835" s="574"/>
      <c r="E835" s="561"/>
      <c r="F835" s="564"/>
      <c r="G835" s="564"/>
      <c r="H835" s="564"/>
      <c r="I835" s="214"/>
      <c r="J835" s="214"/>
      <c r="K835" s="214"/>
      <c r="L835" s="214"/>
      <c r="M835" s="214"/>
      <c r="N835" s="214"/>
      <c r="O835" s="214"/>
      <c r="P835" s="214"/>
      <c r="Q835" s="214"/>
      <c r="R835" s="214"/>
      <c r="S835" s="214"/>
      <c r="T835" s="215"/>
      <c r="U835" s="215"/>
      <c r="V835" s="575"/>
      <c r="W835" s="53"/>
      <c r="X835" s="53"/>
      <c r="Y835" s="53"/>
      <c r="Z835" s="53"/>
      <c r="AA835" s="53"/>
      <c r="AB835" s="53"/>
      <c r="AC835" s="53"/>
      <c r="AD835" s="53"/>
      <c r="AE835" s="53"/>
      <c r="AF835" s="53"/>
      <c r="AG835" s="53"/>
      <c r="AH835" s="221"/>
      <c r="AI835" s="221"/>
      <c r="AJ835" s="576"/>
      <c r="AK835" s="576"/>
      <c r="AM835" s="221"/>
      <c r="AN835" s="221"/>
      <c r="AP835" s="221"/>
    </row>
    <row r="836" spans="4:42" s="15" customFormat="1" ht="22.5" x14ac:dyDescent="0.55000000000000004">
      <c r="D836" s="574"/>
      <c r="E836" s="561"/>
      <c r="F836" s="564"/>
      <c r="G836" s="564"/>
      <c r="H836" s="564"/>
      <c r="I836" s="214"/>
      <c r="J836" s="214"/>
      <c r="K836" s="214"/>
      <c r="L836" s="214"/>
      <c r="M836" s="214"/>
      <c r="N836" s="214"/>
      <c r="O836" s="214"/>
      <c r="P836" s="214"/>
      <c r="Q836" s="214"/>
      <c r="R836" s="214"/>
      <c r="S836" s="214"/>
      <c r="T836" s="215"/>
      <c r="U836" s="215"/>
      <c r="V836" s="575"/>
      <c r="W836" s="53"/>
      <c r="X836" s="53"/>
      <c r="Y836" s="53"/>
      <c r="Z836" s="53"/>
      <c r="AA836" s="53"/>
      <c r="AB836" s="53"/>
      <c r="AC836" s="53"/>
      <c r="AD836" s="53"/>
      <c r="AE836" s="53"/>
      <c r="AF836" s="53"/>
      <c r="AG836" s="53"/>
      <c r="AH836" s="221"/>
      <c r="AI836" s="221"/>
      <c r="AJ836" s="576"/>
      <c r="AK836" s="576"/>
      <c r="AM836" s="221"/>
      <c r="AN836" s="221"/>
      <c r="AP836" s="221"/>
    </row>
    <row r="837" spans="4:42" s="15" customFormat="1" ht="22.5" x14ac:dyDescent="0.55000000000000004">
      <c r="D837" s="574"/>
      <c r="E837" s="561"/>
      <c r="F837" s="564"/>
      <c r="G837" s="564"/>
      <c r="H837" s="564"/>
      <c r="I837" s="214"/>
      <c r="J837" s="214"/>
      <c r="K837" s="214"/>
      <c r="L837" s="214"/>
      <c r="M837" s="214"/>
      <c r="N837" s="214"/>
      <c r="O837" s="214"/>
      <c r="P837" s="214"/>
      <c r="Q837" s="214"/>
      <c r="R837" s="214"/>
      <c r="S837" s="214"/>
      <c r="T837" s="215"/>
      <c r="U837" s="215"/>
      <c r="V837" s="575"/>
      <c r="W837" s="53"/>
      <c r="X837" s="53"/>
      <c r="Y837" s="53"/>
      <c r="Z837" s="53"/>
      <c r="AA837" s="53"/>
      <c r="AB837" s="53"/>
      <c r="AC837" s="53"/>
      <c r="AD837" s="53"/>
      <c r="AE837" s="53"/>
      <c r="AF837" s="53"/>
      <c r="AG837" s="53"/>
      <c r="AH837" s="221"/>
      <c r="AI837" s="221"/>
      <c r="AJ837" s="576"/>
      <c r="AK837" s="576"/>
      <c r="AM837" s="221"/>
      <c r="AN837" s="221"/>
      <c r="AP837" s="221"/>
    </row>
    <row r="838" spans="4:42" s="15" customFormat="1" ht="22.5" x14ac:dyDescent="0.55000000000000004">
      <c r="D838" s="574"/>
      <c r="E838" s="561"/>
      <c r="F838" s="564"/>
      <c r="G838" s="564"/>
      <c r="H838" s="564"/>
      <c r="I838" s="214"/>
      <c r="J838" s="214"/>
      <c r="K838" s="214"/>
      <c r="L838" s="214"/>
      <c r="M838" s="214"/>
      <c r="N838" s="214"/>
      <c r="O838" s="214"/>
      <c r="P838" s="214"/>
      <c r="Q838" s="214"/>
      <c r="R838" s="214"/>
      <c r="S838" s="214"/>
      <c r="T838" s="215"/>
      <c r="U838" s="215"/>
      <c r="V838" s="575"/>
      <c r="W838" s="53"/>
      <c r="X838" s="53"/>
      <c r="Y838" s="53"/>
      <c r="Z838" s="53"/>
      <c r="AA838" s="53"/>
      <c r="AB838" s="53"/>
      <c r="AC838" s="53"/>
      <c r="AD838" s="53"/>
      <c r="AE838" s="53"/>
      <c r="AF838" s="53"/>
      <c r="AG838" s="53"/>
      <c r="AH838" s="221"/>
      <c r="AI838" s="221"/>
      <c r="AJ838" s="576"/>
      <c r="AK838" s="576"/>
      <c r="AM838" s="221"/>
      <c r="AN838" s="221"/>
      <c r="AP838" s="221"/>
    </row>
    <row r="839" spans="4:42" s="15" customFormat="1" ht="22.5" x14ac:dyDescent="0.55000000000000004">
      <c r="D839" s="574"/>
      <c r="E839" s="561"/>
      <c r="F839" s="564"/>
      <c r="G839" s="564"/>
      <c r="H839" s="564"/>
      <c r="I839" s="214"/>
      <c r="J839" s="214"/>
      <c r="K839" s="214"/>
      <c r="L839" s="214"/>
      <c r="M839" s="214"/>
      <c r="N839" s="214"/>
      <c r="O839" s="214"/>
      <c r="P839" s="214"/>
      <c r="Q839" s="214"/>
      <c r="R839" s="214"/>
      <c r="S839" s="214"/>
      <c r="T839" s="215"/>
      <c r="U839" s="215"/>
      <c r="V839" s="575"/>
      <c r="W839" s="53"/>
      <c r="X839" s="53"/>
      <c r="Y839" s="53"/>
      <c r="Z839" s="53"/>
      <c r="AA839" s="53"/>
      <c r="AB839" s="53"/>
      <c r="AC839" s="53"/>
      <c r="AD839" s="53"/>
      <c r="AE839" s="53"/>
      <c r="AF839" s="53"/>
      <c r="AG839" s="53"/>
      <c r="AH839" s="221"/>
      <c r="AI839" s="221"/>
      <c r="AJ839" s="576"/>
      <c r="AK839" s="576"/>
      <c r="AM839" s="221"/>
      <c r="AN839" s="221"/>
      <c r="AP839" s="221"/>
    </row>
    <row r="840" spans="4:42" s="15" customFormat="1" ht="22.5" x14ac:dyDescent="0.55000000000000004">
      <c r="D840" s="574"/>
      <c r="E840" s="561"/>
      <c r="F840" s="564"/>
      <c r="G840" s="564"/>
      <c r="H840" s="564"/>
      <c r="I840" s="214"/>
      <c r="J840" s="214"/>
      <c r="K840" s="214"/>
      <c r="L840" s="214"/>
      <c r="M840" s="214"/>
      <c r="N840" s="214"/>
      <c r="O840" s="214"/>
      <c r="P840" s="214"/>
      <c r="Q840" s="214"/>
      <c r="R840" s="214"/>
      <c r="S840" s="214"/>
      <c r="T840" s="215"/>
      <c r="U840" s="215"/>
      <c r="V840" s="575"/>
      <c r="W840" s="53"/>
      <c r="X840" s="53"/>
      <c r="Y840" s="53"/>
      <c r="Z840" s="53"/>
      <c r="AA840" s="53"/>
      <c r="AB840" s="53"/>
      <c r="AC840" s="53"/>
      <c r="AD840" s="53"/>
      <c r="AE840" s="53"/>
      <c r="AF840" s="53"/>
      <c r="AG840" s="53"/>
      <c r="AH840" s="221"/>
      <c r="AI840" s="221"/>
      <c r="AJ840" s="576"/>
      <c r="AK840" s="576"/>
      <c r="AM840" s="221"/>
      <c r="AN840" s="221"/>
      <c r="AP840" s="221"/>
    </row>
    <row r="841" spans="4:42" s="15" customFormat="1" ht="22.5" x14ac:dyDescent="0.55000000000000004">
      <c r="D841" s="574"/>
      <c r="E841" s="561"/>
      <c r="F841" s="564"/>
      <c r="G841" s="564"/>
      <c r="H841" s="564"/>
      <c r="I841" s="214"/>
      <c r="J841" s="214"/>
      <c r="K841" s="214"/>
      <c r="L841" s="214"/>
      <c r="M841" s="214"/>
      <c r="N841" s="214"/>
      <c r="O841" s="214"/>
      <c r="P841" s="214"/>
      <c r="Q841" s="214"/>
      <c r="R841" s="214"/>
      <c r="S841" s="214"/>
      <c r="T841" s="215"/>
      <c r="U841" s="215"/>
      <c r="V841" s="575"/>
      <c r="W841" s="53"/>
      <c r="X841" s="53"/>
      <c r="Y841" s="53"/>
      <c r="Z841" s="53"/>
      <c r="AA841" s="53"/>
      <c r="AB841" s="53"/>
      <c r="AC841" s="53"/>
      <c r="AD841" s="53"/>
      <c r="AE841" s="53"/>
      <c r="AF841" s="53"/>
      <c r="AG841" s="53"/>
      <c r="AH841" s="221"/>
      <c r="AI841" s="221"/>
      <c r="AJ841" s="576"/>
      <c r="AK841" s="576"/>
      <c r="AM841" s="221"/>
      <c r="AN841" s="221"/>
      <c r="AP841" s="221"/>
    </row>
    <row r="842" spans="4:42" s="15" customFormat="1" ht="22.5" x14ac:dyDescent="0.55000000000000004">
      <c r="D842" s="574"/>
      <c r="E842" s="561"/>
      <c r="F842" s="564"/>
      <c r="G842" s="564"/>
      <c r="H842" s="564"/>
      <c r="I842" s="214"/>
      <c r="J842" s="214"/>
      <c r="K842" s="214"/>
      <c r="L842" s="214"/>
      <c r="M842" s="214"/>
      <c r="N842" s="214"/>
      <c r="O842" s="214"/>
      <c r="P842" s="214"/>
      <c r="Q842" s="214"/>
      <c r="R842" s="214"/>
      <c r="S842" s="214"/>
      <c r="T842" s="215"/>
      <c r="U842" s="215"/>
      <c r="V842" s="575"/>
      <c r="W842" s="53"/>
      <c r="X842" s="53"/>
      <c r="Y842" s="53"/>
      <c r="Z842" s="53"/>
      <c r="AA842" s="53"/>
      <c r="AB842" s="53"/>
      <c r="AC842" s="53"/>
      <c r="AD842" s="53"/>
      <c r="AE842" s="53"/>
      <c r="AF842" s="53"/>
      <c r="AG842" s="53"/>
      <c r="AH842" s="221"/>
      <c r="AI842" s="221"/>
      <c r="AJ842" s="576"/>
      <c r="AK842" s="576"/>
      <c r="AM842" s="221"/>
      <c r="AN842" s="221"/>
      <c r="AP842" s="221"/>
    </row>
    <row r="843" spans="4:42" s="15" customFormat="1" ht="22.5" x14ac:dyDescent="0.55000000000000004">
      <c r="D843" s="574"/>
      <c r="E843" s="561"/>
      <c r="F843" s="564"/>
      <c r="G843" s="564"/>
      <c r="H843" s="564"/>
      <c r="I843" s="214"/>
      <c r="J843" s="214"/>
      <c r="K843" s="214"/>
      <c r="L843" s="214"/>
      <c r="M843" s="214"/>
      <c r="N843" s="214"/>
      <c r="O843" s="214"/>
      <c r="P843" s="214"/>
      <c r="Q843" s="214"/>
      <c r="R843" s="214"/>
      <c r="S843" s="214"/>
      <c r="T843" s="215"/>
      <c r="U843" s="215"/>
      <c r="V843" s="575"/>
      <c r="W843" s="53"/>
      <c r="X843" s="53"/>
      <c r="Y843" s="53"/>
      <c r="Z843" s="53"/>
      <c r="AA843" s="53"/>
      <c r="AB843" s="53"/>
      <c r="AC843" s="53"/>
      <c r="AD843" s="53"/>
      <c r="AE843" s="53"/>
      <c r="AF843" s="53"/>
      <c r="AG843" s="53"/>
      <c r="AH843" s="221"/>
      <c r="AI843" s="221"/>
      <c r="AJ843" s="576"/>
      <c r="AK843" s="576"/>
      <c r="AM843" s="221"/>
      <c r="AN843" s="221"/>
      <c r="AP843" s="221"/>
    </row>
    <row r="844" spans="4:42" s="15" customFormat="1" ht="22.5" x14ac:dyDescent="0.55000000000000004">
      <c r="D844" s="574"/>
      <c r="E844" s="561"/>
      <c r="F844" s="564"/>
      <c r="G844" s="564"/>
      <c r="H844" s="564"/>
      <c r="I844" s="214"/>
      <c r="J844" s="214"/>
      <c r="K844" s="214"/>
      <c r="L844" s="214"/>
      <c r="M844" s="214"/>
      <c r="N844" s="214"/>
      <c r="O844" s="214"/>
      <c r="P844" s="214"/>
      <c r="Q844" s="214"/>
      <c r="R844" s="214"/>
      <c r="S844" s="214"/>
      <c r="T844" s="215"/>
      <c r="U844" s="215"/>
      <c r="V844" s="575"/>
      <c r="W844" s="53"/>
      <c r="X844" s="53"/>
      <c r="Y844" s="53"/>
      <c r="Z844" s="53"/>
      <c r="AA844" s="53"/>
      <c r="AB844" s="53"/>
      <c r="AC844" s="53"/>
      <c r="AD844" s="53"/>
      <c r="AE844" s="53"/>
      <c r="AF844" s="53"/>
      <c r="AG844" s="53"/>
      <c r="AH844" s="221"/>
      <c r="AI844" s="221"/>
      <c r="AJ844" s="576"/>
      <c r="AK844" s="576"/>
      <c r="AM844" s="221"/>
      <c r="AN844" s="221"/>
      <c r="AP844" s="221"/>
    </row>
    <row r="845" spans="4:42" s="15" customFormat="1" ht="22.5" x14ac:dyDescent="0.55000000000000004">
      <c r="D845" s="574"/>
      <c r="E845" s="561"/>
      <c r="F845" s="564"/>
      <c r="G845" s="564"/>
      <c r="H845" s="564"/>
      <c r="I845" s="214"/>
      <c r="J845" s="214"/>
      <c r="K845" s="214"/>
      <c r="L845" s="214"/>
      <c r="M845" s="214"/>
      <c r="N845" s="214"/>
      <c r="O845" s="214"/>
      <c r="P845" s="214"/>
      <c r="Q845" s="214"/>
      <c r="R845" s="214"/>
      <c r="S845" s="214"/>
      <c r="T845" s="215"/>
      <c r="U845" s="215"/>
      <c r="V845" s="575"/>
      <c r="W845" s="53"/>
      <c r="X845" s="53"/>
      <c r="Y845" s="53"/>
      <c r="Z845" s="53"/>
      <c r="AA845" s="53"/>
      <c r="AB845" s="53"/>
      <c r="AC845" s="53"/>
      <c r="AD845" s="53"/>
      <c r="AE845" s="53"/>
      <c r="AF845" s="53"/>
      <c r="AG845" s="53"/>
      <c r="AH845" s="221"/>
      <c r="AI845" s="221"/>
      <c r="AJ845" s="576"/>
      <c r="AK845" s="576"/>
      <c r="AM845" s="221"/>
      <c r="AN845" s="221"/>
      <c r="AP845" s="221"/>
    </row>
    <row r="846" spans="4:42" s="15" customFormat="1" ht="22.5" x14ac:dyDescent="0.55000000000000004">
      <c r="D846" s="574"/>
      <c r="E846" s="561"/>
      <c r="F846" s="564"/>
      <c r="G846" s="564"/>
      <c r="H846" s="564"/>
      <c r="I846" s="214"/>
      <c r="J846" s="214"/>
      <c r="K846" s="214"/>
      <c r="L846" s="214"/>
      <c r="M846" s="214"/>
      <c r="N846" s="214"/>
      <c r="O846" s="214"/>
      <c r="P846" s="214"/>
      <c r="Q846" s="214"/>
      <c r="R846" s="214"/>
      <c r="S846" s="214"/>
      <c r="T846" s="215"/>
      <c r="U846" s="215"/>
      <c r="V846" s="575"/>
      <c r="W846" s="53"/>
      <c r="X846" s="53"/>
      <c r="Y846" s="53"/>
      <c r="Z846" s="53"/>
      <c r="AA846" s="53"/>
      <c r="AB846" s="53"/>
      <c r="AC846" s="53"/>
      <c r="AD846" s="53"/>
      <c r="AE846" s="53"/>
      <c r="AF846" s="53"/>
      <c r="AG846" s="53"/>
      <c r="AH846" s="221"/>
      <c r="AI846" s="221"/>
      <c r="AJ846" s="576"/>
      <c r="AK846" s="576"/>
      <c r="AM846" s="221"/>
      <c r="AN846" s="221"/>
      <c r="AP846" s="221"/>
    </row>
    <row r="847" spans="4:42" s="15" customFormat="1" ht="22.5" x14ac:dyDescent="0.55000000000000004">
      <c r="D847" s="574"/>
      <c r="E847" s="561"/>
      <c r="F847" s="564"/>
      <c r="G847" s="564"/>
      <c r="H847" s="564"/>
      <c r="I847" s="214"/>
      <c r="J847" s="214"/>
      <c r="K847" s="214"/>
      <c r="L847" s="214"/>
      <c r="M847" s="214"/>
      <c r="N847" s="214"/>
      <c r="O847" s="214"/>
      <c r="P847" s="214"/>
      <c r="Q847" s="214"/>
      <c r="R847" s="214"/>
      <c r="S847" s="214"/>
      <c r="T847" s="215"/>
      <c r="U847" s="215"/>
      <c r="V847" s="575"/>
      <c r="W847" s="53"/>
      <c r="X847" s="53"/>
      <c r="Y847" s="53"/>
      <c r="Z847" s="53"/>
      <c r="AA847" s="53"/>
      <c r="AB847" s="53"/>
      <c r="AC847" s="53"/>
      <c r="AD847" s="53"/>
      <c r="AE847" s="53"/>
      <c r="AF847" s="53"/>
      <c r="AG847" s="53"/>
      <c r="AH847" s="221"/>
      <c r="AI847" s="221"/>
      <c r="AJ847" s="576"/>
      <c r="AK847" s="576"/>
      <c r="AM847" s="221"/>
      <c r="AN847" s="221"/>
      <c r="AP847" s="221"/>
    </row>
    <row r="848" spans="4:42" s="15" customFormat="1" ht="22.5" x14ac:dyDescent="0.55000000000000004">
      <c r="D848" s="574"/>
      <c r="E848" s="561"/>
      <c r="F848" s="564"/>
      <c r="G848" s="564"/>
      <c r="H848" s="564"/>
      <c r="I848" s="214"/>
      <c r="J848" s="214"/>
      <c r="K848" s="214"/>
      <c r="L848" s="214"/>
      <c r="M848" s="214"/>
      <c r="N848" s="214"/>
      <c r="O848" s="214"/>
      <c r="P848" s="214"/>
      <c r="Q848" s="214"/>
      <c r="R848" s="214"/>
      <c r="S848" s="214"/>
      <c r="T848" s="215"/>
      <c r="U848" s="215"/>
      <c r="V848" s="575"/>
      <c r="W848" s="53"/>
      <c r="X848" s="53"/>
      <c r="Y848" s="53"/>
      <c r="Z848" s="53"/>
      <c r="AA848" s="53"/>
      <c r="AB848" s="53"/>
      <c r="AC848" s="53"/>
      <c r="AD848" s="53"/>
      <c r="AE848" s="53"/>
      <c r="AF848" s="53"/>
      <c r="AG848" s="53"/>
      <c r="AH848" s="221"/>
      <c r="AI848" s="221"/>
      <c r="AJ848" s="576"/>
      <c r="AK848" s="576"/>
      <c r="AM848" s="221"/>
      <c r="AN848" s="221"/>
      <c r="AP848" s="221"/>
    </row>
    <row r="849" spans="4:42" s="15" customFormat="1" ht="22.5" x14ac:dyDescent="0.55000000000000004">
      <c r="D849" s="574"/>
      <c r="E849" s="561"/>
      <c r="F849" s="564"/>
      <c r="G849" s="564"/>
      <c r="H849" s="564"/>
      <c r="I849" s="214"/>
      <c r="J849" s="214"/>
      <c r="K849" s="214"/>
      <c r="L849" s="214"/>
      <c r="M849" s="214"/>
      <c r="N849" s="214"/>
      <c r="O849" s="214"/>
      <c r="P849" s="214"/>
      <c r="Q849" s="214"/>
      <c r="R849" s="214"/>
      <c r="S849" s="214"/>
      <c r="T849" s="215"/>
      <c r="U849" s="215"/>
      <c r="V849" s="575"/>
      <c r="W849" s="53"/>
      <c r="X849" s="53"/>
      <c r="Y849" s="53"/>
      <c r="Z849" s="53"/>
      <c r="AA849" s="53"/>
      <c r="AB849" s="53"/>
      <c r="AC849" s="53"/>
      <c r="AD849" s="53"/>
      <c r="AE849" s="53"/>
      <c r="AF849" s="53"/>
      <c r="AG849" s="53"/>
      <c r="AH849" s="221"/>
      <c r="AI849" s="221"/>
      <c r="AJ849" s="576"/>
      <c r="AK849" s="576"/>
      <c r="AM849" s="221"/>
      <c r="AN849" s="221"/>
      <c r="AP849" s="221"/>
    </row>
    <row r="850" spans="4:42" s="15" customFormat="1" ht="22.5" x14ac:dyDescent="0.55000000000000004">
      <c r="D850" s="574"/>
      <c r="E850" s="561"/>
      <c r="F850" s="564"/>
      <c r="G850" s="564"/>
      <c r="H850" s="564"/>
      <c r="I850" s="214"/>
      <c r="J850" s="214"/>
      <c r="K850" s="214"/>
      <c r="L850" s="214"/>
      <c r="M850" s="214"/>
      <c r="N850" s="214"/>
      <c r="O850" s="214"/>
      <c r="P850" s="214"/>
      <c r="Q850" s="214"/>
      <c r="R850" s="214"/>
      <c r="S850" s="214"/>
      <c r="T850" s="215"/>
      <c r="U850" s="215"/>
      <c r="V850" s="575"/>
      <c r="W850" s="53"/>
      <c r="X850" s="53"/>
      <c r="Y850" s="53"/>
      <c r="Z850" s="53"/>
      <c r="AA850" s="53"/>
      <c r="AB850" s="53"/>
      <c r="AC850" s="53"/>
      <c r="AD850" s="53"/>
      <c r="AE850" s="53"/>
      <c r="AF850" s="53"/>
      <c r="AG850" s="53"/>
      <c r="AH850" s="221"/>
      <c r="AI850" s="221"/>
      <c r="AJ850" s="576"/>
      <c r="AK850" s="576"/>
      <c r="AM850" s="221"/>
      <c r="AN850" s="221"/>
      <c r="AP850" s="221"/>
    </row>
    <row r="851" spans="4:42" s="15" customFormat="1" ht="22.5" x14ac:dyDescent="0.55000000000000004">
      <c r="D851" s="574"/>
      <c r="E851" s="561"/>
      <c r="F851" s="564"/>
      <c r="G851" s="564"/>
      <c r="H851" s="564"/>
      <c r="I851" s="214"/>
      <c r="J851" s="214"/>
      <c r="K851" s="214"/>
      <c r="L851" s="214"/>
      <c r="M851" s="214"/>
      <c r="N851" s="214"/>
      <c r="O851" s="214"/>
      <c r="P851" s="214"/>
      <c r="Q851" s="214"/>
      <c r="R851" s="214"/>
      <c r="S851" s="214"/>
      <c r="T851" s="215"/>
      <c r="U851" s="215"/>
      <c r="V851" s="575"/>
      <c r="W851" s="53"/>
      <c r="X851" s="53"/>
      <c r="Y851" s="53"/>
      <c r="Z851" s="53"/>
      <c r="AA851" s="53"/>
      <c r="AB851" s="53"/>
      <c r="AC851" s="53"/>
      <c r="AD851" s="53"/>
      <c r="AE851" s="53"/>
      <c r="AF851" s="53"/>
      <c r="AG851" s="53"/>
      <c r="AH851" s="221"/>
      <c r="AI851" s="221"/>
      <c r="AJ851" s="576"/>
      <c r="AK851" s="576"/>
      <c r="AM851" s="221"/>
      <c r="AN851" s="221"/>
      <c r="AP851" s="221"/>
    </row>
    <row r="852" spans="4:42" s="15" customFormat="1" ht="22.5" x14ac:dyDescent="0.55000000000000004">
      <c r="D852" s="574"/>
      <c r="E852" s="561"/>
      <c r="F852" s="564"/>
      <c r="G852" s="564"/>
      <c r="H852" s="564"/>
      <c r="I852" s="214"/>
      <c r="J852" s="214"/>
      <c r="K852" s="214"/>
      <c r="L852" s="214"/>
      <c r="M852" s="214"/>
      <c r="N852" s="214"/>
      <c r="O852" s="214"/>
      <c r="P852" s="214"/>
      <c r="Q852" s="214"/>
      <c r="R852" s="214"/>
      <c r="S852" s="214"/>
      <c r="T852" s="215"/>
      <c r="U852" s="215"/>
      <c r="V852" s="575"/>
      <c r="W852" s="53"/>
      <c r="X852" s="53"/>
      <c r="Y852" s="53"/>
      <c r="Z852" s="53"/>
      <c r="AA852" s="53"/>
      <c r="AB852" s="53"/>
      <c r="AC852" s="53"/>
      <c r="AD852" s="53"/>
      <c r="AE852" s="53"/>
      <c r="AF852" s="53"/>
      <c r="AG852" s="53"/>
      <c r="AH852" s="221"/>
      <c r="AI852" s="221"/>
      <c r="AJ852" s="576"/>
      <c r="AK852" s="576"/>
      <c r="AM852" s="221"/>
      <c r="AN852" s="221"/>
      <c r="AP852" s="221"/>
    </row>
    <row r="853" spans="4:42" s="15" customFormat="1" ht="22.5" x14ac:dyDescent="0.55000000000000004">
      <c r="D853" s="574"/>
      <c r="E853" s="561"/>
      <c r="F853" s="564"/>
      <c r="G853" s="564"/>
      <c r="H853" s="564"/>
      <c r="I853" s="214"/>
      <c r="J853" s="214"/>
      <c r="K853" s="214"/>
      <c r="L853" s="214"/>
      <c r="M853" s="214"/>
      <c r="N853" s="214"/>
      <c r="O853" s="214"/>
      <c r="P853" s="214"/>
      <c r="Q853" s="214"/>
      <c r="R853" s="214"/>
      <c r="S853" s="214"/>
      <c r="T853" s="215"/>
      <c r="U853" s="215"/>
      <c r="V853" s="575"/>
      <c r="W853" s="53"/>
      <c r="X853" s="53"/>
      <c r="Y853" s="53"/>
      <c r="Z853" s="53"/>
      <c r="AA853" s="53"/>
      <c r="AB853" s="53"/>
      <c r="AC853" s="53"/>
      <c r="AD853" s="53"/>
      <c r="AE853" s="53"/>
      <c r="AF853" s="53"/>
      <c r="AG853" s="53"/>
      <c r="AH853" s="221"/>
      <c r="AI853" s="221"/>
      <c r="AJ853" s="576"/>
      <c r="AK853" s="576"/>
      <c r="AM853" s="221"/>
      <c r="AN853" s="221"/>
      <c r="AP853" s="221"/>
    </row>
    <row r="854" spans="4:42" s="15" customFormat="1" ht="22.5" x14ac:dyDescent="0.55000000000000004">
      <c r="D854" s="574"/>
      <c r="E854" s="561"/>
      <c r="F854" s="564"/>
      <c r="G854" s="564"/>
      <c r="H854" s="564"/>
      <c r="I854" s="214"/>
      <c r="J854" s="214"/>
      <c r="K854" s="214"/>
      <c r="L854" s="214"/>
      <c r="M854" s="214"/>
      <c r="N854" s="214"/>
      <c r="O854" s="214"/>
      <c r="P854" s="214"/>
      <c r="Q854" s="214"/>
      <c r="R854" s="214"/>
      <c r="S854" s="214"/>
      <c r="T854" s="215"/>
      <c r="U854" s="215"/>
      <c r="V854" s="575"/>
      <c r="W854" s="53"/>
      <c r="X854" s="53"/>
      <c r="Y854" s="53"/>
      <c r="Z854" s="53"/>
      <c r="AA854" s="53"/>
      <c r="AB854" s="53"/>
      <c r="AC854" s="53"/>
      <c r="AD854" s="53"/>
      <c r="AE854" s="53"/>
      <c r="AF854" s="53"/>
      <c r="AG854" s="53"/>
      <c r="AH854" s="221"/>
      <c r="AI854" s="221"/>
      <c r="AJ854" s="576"/>
      <c r="AK854" s="576"/>
      <c r="AM854" s="221"/>
      <c r="AN854" s="221"/>
      <c r="AP854" s="221"/>
    </row>
    <row r="855" spans="4:42" s="15" customFormat="1" ht="22.5" x14ac:dyDescent="0.55000000000000004">
      <c r="D855" s="574"/>
      <c r="E855" s="561"/>
      <c r="F855" s="564"/>
      <c r="G855" s="564"/>
      <c r="H855" s="564"/>
      <c r="I855" s="214"/>
      <c r="J855" s="214"/>
      <c r="K855" s="214"/>
      <c r="L855" s="214"/>
      <c r="M855" s="214"/>
      <c r="N855" s="214"/>
      <c r="O855" s="214"/>
      <c r="P855" s="214"/>
      <c r="Q855" s="214"/>
      <c r="R855" s="214"/>
      <c r="S855" s="214"/>
      <c r="T855" s="215"/>
      <c r="U855" s="215"/>
      <c r="V855" s="575"/>
      <c r="W855" s="53"/>
      <c r="X855" s="53"/>
      <c r="Y855" s="53"/>
      <c r="Z855" s="53"/>
      <c r="AA855" s="53"/>
      <c r="AB855" s="53"/>
      <c r="AC855" s="53"/>
      <c r="AD855" s="53"/>
      <c r="AE855" s="53"/>
      <c r="AF855" s="53"/>
      <c r="AG855" s="53"/>
      <c r="AH855" s="221"/>
      <c r="AI855" s="221"/>
      <c r="AJ855" s="576"/>
      <c r="AK855" s="576"/>
      <c r="AM855" s="221"/>
      <c r="AN855" s="221"/>
      <c r="AP855" s="221"/>
    </row>
    <row r="856" spans="4:42" s="15" customFormat="1" ht="22.5" x14ac:dyDescent="0.55000000000000004">
      <c r="D856" s="574"/>
      <c r="E856" s="561"/>
      <c r="F856" s="564"/>
      <c r="G856" s="564"/>
      <c r="H856" s="564"/>
      <c r="I856" s="214"/>
      <c r="J856" s="214"/>
      <c r="K856" s="214"/>
      <c r="L856" s="214"/>
      <c r="M856" s="214"/>
      <c r="N856" s="214"/>
      <c r="O856" s="214"/>
      <c r="P856" s="214"/>
      <c r="Q856" s="214"/>
      <c r="R856" s="214"/>
      <c r="S856" s="214"/>
      <c r="T856" s="215"/>
      <c r="U856" s="215"/>
      <c r="V856" s="575"/>
      <c r="W856" s="53"/>
      <c r="X856" s="53"/>
      <c r="Y856" s="53"/>
      <c r="Z856" s="53"/>
      <c r="AA856" s="53"/>
      <c r="AB856" s="53"/>
      <c r="AC856" s="53"/>
      <c r="AD856" s="53"/>
      <c r="AE856" s="53"/>
      <c r="AF856" s="53"/>
      <c r="AG856" s="53"/>
      <c r="AH856" s="221"/>
      <c r="AI856" s="221"/>
      <c r="AJ856" s="576"/>
      <c r="AK856" s="576"/>
      <c r="AM856" s="221"/>
      <c r="AN856" s="221"/>
      <c r="AP856" s="221"/>
    </row>
    <row r="857" spans="4:42" s="15" customFormat="1" ht="22.5" x14ac:dyDescent="0.55000000000000004">
      <c r="D857" s="574"/>
      <c r="E857" s="561"/>
      <c r="F857" s="564"/>
      <c r="G857" s="564"/>
      <c r="H857" s="564"/>
      <c r="I857" s="214"/>
      <c r="J857" s="214"/>
      <c r="K857" s="214"/>
      <c r="L857" s="214"/>
      <c r="M857" s="214"/>
      <c r="N857" s="214"/>
      <c r="O857" s="214"/>
      <c r="P857" s="214"/>
      <c r="Q857" s="214"/>
      <c r="R857" s="214"/>
      <c r="S857" s="214"/>
      <c r="T857" s="215"/>
      <c r="U857" s="215"/>
      <c r="V857" s="575"/>
      <c r="W857" s="53"/>
      <c r="X857" s="53"/>
      <c r="Y857" s="53"/>
      <c r="Z857" s="53"/>
      <c r="AA857" s="53"/>
      <c r="AB857" s="53"/>
      <c r="AC857" s="53"/>
      <c r="AD857" s="53"/>
      <c r="AE857" s="53"/>
      <c r="AF857" s="53"/>
      <c r="AG857" s="53"/>
      <c r="AH857" s="221"/>
      <c r="AI857" s="221"/>
      <c r="AJ857" s="576"/>
      <c r="AK857" s="576"/>
      <c r="AM857" s="221"/>
      <c r="AN857" s="221"/>
      <c r="AP857" s="221"/>
    </row>
    <row r="858" spans="4:42" s="15" customFormat="1" ht="22.5" x14ac:dyDescent="0.55000000000000004">
      <c r="D858" s="574"/>
      <c r="E858" s="561"/>
      <c r="F858" s="564"/>
      <c r="G858" s="564"/>
      <c r="H858" s="564"/>
      <c r="I858" s="214"/>
      <c r="J858" s="214"/>
      <c r="K858" s="214"/>
      <c r="L858" s="214"/>
      <c r="M858" s="214"/>
      <c r="N858" s="214"/>
      <c r="O858" s="214"/>
      <c r="P858" s="214"/>
      <c r="Q858" s="214"/>
      <c r="R858" s="214"/>
      <c r="S858" s="214"/>
      <c r="T858" s="215"/>
      <c r="U858" s="215"/>
      <c r="V858" s="575"/>
      <c r="W858" s="53"/>
      <c r="X858" s="53"/>
      <c r="Y858" s="53"/>
      <c r="Z858" s="53"/>
      <c r="AA858" s="53"/>
      <c r="AB858" s="53"/>
      <c r="AC858" s="53"/>
      <c r="AD858" s="53"/>
      <c r="AE858" s="53"/>
      <c r="AF858" s="53"/>
      <c r="AG858" s="53"/>
      <c r="AH858" s="221"/>
      <c r="AI858" s="221"/>
      <c r="AJ858" s="576"/>
      <c r="AK858" s="576"/>
      <c r="AM858" s="221"/>
      <c r="AN858" s="221"/>
      <c r="AP858" s="221"/>
    </row>
    <row r="859" spans="4:42" s="15" customFormat="1" ht="22.5" x14ac:dyDescent="0.55000000000000004">
      <c r="D859" s="574"/>
      <c r="E859" s="561"/>
      <c r="F859" s="564"/>
      <c r="G859" s="564"/>
      <c r="H859" s="564"/>
      <c r="I859" s="214"/>
      <c r="J859" s="214"/>
      <c r="K859" s="214"/>
      <c r="L859" s="214"/>
      <c r="M859" s="214"/>
      <c r="N859" s="214"/>
      <c r="O859" s="214"/>
      <c r="P859" s="214"/>
      <c r="Q859" s="214"/>
      <c r="R859" s="214"/>
      <c r="S859" s="214"/>
      <c r="T859" s="215"/>
      <c r="U859" s="215"/>
      <c r="V859" s="575"/>
      <c r="W859" s="53"/>
      <c r="X859" s="53"/>
      <c r="Y859" s="53"/>
      <c r="Z859" s="53"/>
      <c r="AA859" s="53"/>
      <c r="AB859" s="53"/>
      <c r="AC859" s="53"/>
      <c r="AD859" s="53"/>
      <c r="AE859" s="53"/>
      <c r="AF859" s="53"/>
      <c r="AG859" s="53"/>
      <c r="AH859" s="221"/>
      <c r="AI859" s="221"/>
      <c r="AJ859" s="576"/>
      <c r="AK859" s="576"/>
      <c r="AM859" s="221"/>
      <c r="AN859" s="221"/>
      <c r="AP859" s="221"/>
    </row>
    <row r="860" spans="4:42" s="15" customFormat="1" ht="22.5" x14ac:dyDescent="0.55000000000000004">
      <c r="D860" s="574"/>
      <c r="E860" s="561"/>
      <c r="F860" s="564"/>
      <c r="G860" s="564"/>
      <c r="H860" s="564"/>
      <c r="I860" s="214"/>
      <c r="J860" s="214"/>
      <c r="K860" s="214"/>
      <c r="L860" s="214"/>
      <c r="M860" s="214"/>
      <c r="N860" s="214"/>
      <c r="O860" s="214"/>
      <c r="P860" s="214"/>
      <c r="Q860" s="214"/>
      <c r="R860" s="214"/>
      <c r="S860" s="214"/>
      <c r="T860" s="215"/>
      <c r="U860" s="215"/>
      <c r="V860" s="575"/>
      <c r="W860" s="53"/>
      <c r="X860" s="53"/>
      <c r="Y860" s="53"/>
      <c r="Z860" s="53"/>
      <c r="AA860" s="53"/>
      <c r="AB860" s="53"/>
      <c r="AC860" s="53"/>
      <c r="AD860" s="53"/>
      <c r="AE860" s="53"/>
      <c r="AF860" s="53"/>
      <c r="AG860" s="53"/>
      <c r="AH860" s="221"/>
      <c r="AI860" s="221"/>
      <c r="AJ860" s="576"/>
      <c r="AK860" s="576"/>
      <c r="AM860" s="221"/>
      <c r="AN860" s="221"/>
      <c r="AP860" s="221"/>
    </row>
    <row r="861" spans="4:42" s="15" customFormat="1" ht="22.5" x14ac:dyDescent="0.55000000000000004">
      <c r="D861" s="574"/>
      <c r="E861" s="561"/>
      <c r="F861" s="564"/>
      <c r="G861" s="564"/>
      <c r="H861" s="564"/>
      <c r="I861" s="214"/>
      <c r="J861" s="214"/>
      <c r="K861" s="214"/>
      <c r="L861" s="214"/>
      <c r="M861" s="214"/>
      <c r="N861" s="214"/>
      <c r="O861" s="214"/>
      <c r="P861" s="214"/>
      <c r="Q861" s="214"/>
      <c r="R861" s="214"/>
      <c r="S861" s="214"/>
      <c r="T861" s="215"/>
      <c r="U861" s="215"/>
      <c r="V861" s="575"/>
      <c r="W861" s="53"/>
      <c r="X861" s="53"/>
      <c r="Y861" s="53"/>
      <c r="Z861" s="53"/>
      <c r="AA861" s="53"/>
      <c r="AB861" s="53"/>
      <c r="AC861" s="53"/>
      <c r="AD861" s="53"/>
      <c r="AE861" s="53"/>
      <c r="AF861" s="53"/>
      <c r="AG861" s="53"/>
      <c r="AH861" s="221"/>
      <c r="AI861" s="221"/>
      <c r="AJ861" s="576"/>
      <c r="AK861" s="576"/>
      <c r="AM861" s="221"/>
      <c r="AN861" s="221"/>
      <c r="AP861" s="221"/>
    </row>
    <row r="862" spans="4:42" s="15" customFormat="1" ht="22.5" x14ac:dyDescent="0.55000000000000004">
      <c r="D862" s="574"/>
      <c r="E862" s="561"/>
      <c r="F862" s="564"/>
      <c r="G862" s="564"/>
      <c r="H862" s="564"/>
      <c r="I862" s="214"/>
      <c r="J862" s="214"/>
      <c r="K862" s="214"/>
      <c r="L862" s="214"/>
      <c r="M862" s="214"/>
      <c r="N862" s="214"/>
      <c r="O862" s="214"/>
      <c r="P862" s="214"/>
      <c r="Q862" s="214"/>
      <c r="R862" s="214"/>
      <c r="S862" s="214"/>
      <c r="T862" s="215"/>
      <c r="U862" s="215"/>
      <c r="V862" s="575"/>
      <c r="W862" s="53"/>
      <c r="X862" s="53"/>
      <c r="Y862" s="53"/>
      <c r="Z862" s="53"/>
      <c r="AA862" s="53"/>
      <c r="AB862" s="53"/>
      <c r="AC862" s="53"/>
      <c r="AD862" s="53"/>
      <c r="AE862" s="53"/>
      <c r="AF862" s="53"/>
      <c r="AG862" s="53"/>
      <c r="AH862" s="221"/>
      <c r="AI862" s="221"/>
      <c r="AJ862" s="576"/>
      <c r="AK862" s="576"/>
      <c r="AM862" s="221"/>
      <c r="AN862" s="221"/>
      <c r="AP862" s="221"/>
    </row>
    <row r="863" spans="4:42" s="15" customFormat="1" ht="22.5" x14ac:dyDescent="0.55000000000000004">
      <c r="D863" s="574"/>
      <c r="E863" s="561"/>
      <c r="F863" s="564"/>
      <c r="G863" s="564"/>
      <c r="H863" s="564"/>
      <c r="I863" s="214"/>
      <c r="J863" s="214"/>
      <c r="K863" s="214"/>
      <c r="L863" s="214"/>
      <c r="M863" s="214"/>
      <c r="N863" s="214"/>
      <c r="O863" s="214"/>
      <c r="P863" s="214"/>
      <c r="Q863" s="214"/>
      <c r="R863" s="214"/>
      <c r="S863" s="214"/>
      <c r="T863" s="215"/>
      <c r="U863" s="215"/>
      <c r="V863" s="575"/>
      <c r="W863" s="53"/>
      <c r="X863" s="53"/>
      <c r="Y863" s="53"/>
      <c r="Z863" s="53"/>
      <c r="AA863" s="53"/>
      <c r="AB863" s="53"/>
      <c r="AC863" s="53"/>
      <c r="AD863" s="53"/>
      <c r="AE863" s="53"/>
      <c r="AF863" s="53"/>
      <c r="AG863" s="53"/>
      <c r="AH863" s="221"/>
      <c r="AI863" s="221"/>
      <c r="AJ863" s="576"/>
      <c r="AK863" s="576"/>
      <c r="AM863" s="221"/>
      <c r="AN863" s="221"/>
      <c r="AP863" s="221"/>
    </row>
    <row r="864" spans="4:42" s="15" customFormat="1" ht="22.5" x14ac:dyDescent="0.55000000000000004">
      <c r="D864" s="574"/>
      <c r="E864" s="561"/>
      <c r="F864" s="564"/>
      <c r="G864" s="564"/>
      <c r="H864" s="564"/>
      <c r="I864" s="214"/>
      <c r="J864" s="214"/>
      <c r="K864" s="214"/>
      <c r="L864" s="214"/>
      <c r="M864" s="214"/>
      <c r="N864" s="214"/>
      <c r="O864" s="214"/>
      <c r="P864" s="214"/>
      <c r="Q864" s="214"/>
      <c r="R864" s="214"/>
      <c r="S864" s="214"/>
      <c r="T864" s="215"/>
      <c r="U864" s="215"/>
      <c r="V864" s="575"/>
      <c r="W864" s="53"/>
      <c r="X864" s="53"/>
      <c r="Y864" s="53"/>
      <c r="Z864" s="53"/>
      <c r="AA864" s="53"/>
      <c r="AB864" s="53"/>
      <c r="AC864" s="53"/>
      <c r="AD864" s="53"/>
      <c r="AE864" s="53"/>
      <c r="AF864" s="53"/>
      <c r="AG864" s="53"/>
      <c r="AH864" s="221"/>
      <c r="AI864" s="221"/>
      <c r="AJ864" s="576"/>
      <c r="AK864" s="576"/>
      <c r="AM864" s="221"/>
      <c r="AN864" s="221"/>
      <c r="AP864" s="221"/>
    </row>
    <row r="865" spans="4:42" s="15" customFormat="1" ht="22.5" x14ac:dyDescent="0.55000000000000004">
      <c r="D865" s="574"/>
      <c r="E865" s="561"/>
      <c r="F865" s="564"/>
      <c r="G865" s="564"/>
      <c r="H865" s="564"/>
      <c r="I865" s="214"/>
      <c r="J865" s="214"/>
      <c r="K865" s="214"/>
      <c r="L865" s="214"/>
      <c r="M865" s="214"/>
      <c r="N865" s="214"/>
      <c r="O865" s="214"/>
      <c r="P865" s="214"/>
      <c r="Q865" s="214"/>
      <c r="R865" s="214"/>
      <c r="S865" s="214"/>
      <c r="T865" s="215"/>
      <c r="U865" s="215"/>
      <c r="V865" s="575"/>
      <c r="W865" s="53"/>
      <c r="X865" s="53"/>
      <c r="Y865" s="53"/>
      <c r="Z865" s="53"/>
      <c r="AA865" s="53"/>
      <c r="AB865" s="53"/>
      <c r="AC865" s="53"/>
      <c r="AD865" s="53"/>
      <c r="AE865" s="53"/>
      <c r="AF865" s="53"/>
      <c r="AG865" s="53"/>
      <c r="AH865" s="221"/>
      <c r="AI865" s="221"/>
      <c r="AJ865" s="576"/>
      <c r="AK865" s="576"/>
      <c r="AM865" s="221"/>
      <c r="AN865" s="221"/>
      <c r="AP865" s="221"/>
    </row>
    <row r="866" spans="4:42" s="15" customFormat="1" ht="22.5" x14ac:dyDescent="0.55000000000000004">
      <c r="D866" s="574"/>
      <c r="E866" s="561"/>
      <c r="F866" s="564"/>
      <c r="G866" s="564"/>
      <c r="H866" s="564"/>
      <c r="I866" s="214"/>
      <c r="J866" s="214"/>
      <c r="K866" s="214"/>
      <c r="L866" s="214"/>
      <c r="M866" s="214"/>
      <c r="N866" s="214"/>
      <c r="O866" s="214"/>
      <c r="P866" s="214"/>
      <c r="Q866" s="214"/>
      <c r="R866" s="214"/>
      <c r="S866" s="214"/>
      <c r="T866" s="215"/>
      <c r="U866" s="215"/>
      <c r="V866" s="575"/>
      <c r="W866" s="53"/>
      <c r="X866" s="53"/>
      <c r="Y866" s="53"/>
      <c r="Z866" s="53"/>
      <c r="AA866" s="53"/>
      <c r="AB866" s="53"/>
      <c r="AC866" s="53"/>
      <c r="AD866" s="53"/>
      <c r="AE866" s="53"/>
      <c r="AF866" s="53"/>
      <c r="AG866" s="53"/>
      <c r="AH866" s="221"/>
      <c r="AI866" s="221"/>
      <c r="AJ866" s="576"/>
      <c r="AK866" s="576"/>
      <c r="AM866" s="221"/>
      <c r="AN866" s="221"/>
      <c r="AP866" s="221"/>
    </row>
    <row r="867" spans="4:42" s="15" customFormat="1" ht="22.5" x14ac:dyDescent="0.55000000000000004">
      <c r="D867" s="574"/>
      <c r="E867" s="561"/>
      <c r="F867" s="564"/>
      <c r="G867" s="564"/>
      <c r="H867" s="564"/>
      <c r="I867" s="214"/>
      <c r="J867" s="214"/>
      <c r="K867" s="214"/>
      <c r="L867" s="214"/>
      <c r="M867" s="214"/>
      <c r="N867" s="214"/>
      <c r="O867" s="214"/>
      <c r="P867" s="214"/>
      <c r="Q867" s="214"/>
      <c r="R867" s="214"/>
      <c r="S867" s="214"/>
      <c r="T867" s="215"/>
      <c r="U867" s="215"/>
      <c r="V867" s="575"/>
      <c r="W867" s="53"/>
      <c r="X867" s="53"/>
      <c r="Y867" s="53"/>
      <c r="Z867" s="53"/>
      <c r="AA867" s="53"/>
      <c r="AB867" s="53"/>
      <c r="AC867" s="53"/>
      <c r="AD867" s="53"/>
      <c r="AE867" s="53"/>
      <c r="AF867" s="53"/>
      <c r="AG867" s="53"/>
      <c r="AH867" s="221"/>
      <c r="AI867" s="221"/>
      <c r="AJ867" s="576"/>
      <c r="AK867" s="576"/>
      <c r="AM867" s="221"/>
      <c r="AN867" s="221"/>
      <c r="AP867" s="221"/>
    </row>
    <row r="868" spans="4:42" s="15" customFormat="1" ht="22.5" x14ac:dyDescent="0.55000000000000004">
      <c r="D868" s="574"/>
      <c r="E868" s="561"/>
      <c r="F868" s="564"/>
      <c r="G868" s="564"/>
      <c r="H868" s="564"/>
      <c r="I868" s="214"/>
      <c r="J868" s="214"/>
      <c r="K868" s="214"/>
      <c r="L868" s="214"/>
      <c r="M868" s="214"/>
      <c r="N868" s="214"/>
      <c r="O868" s="214"/>
      <c r="P868" s="214"/>
      <c r="Q868" s="214"/>
      <c r="R868" s="214"/>
      <c r="S868" s="214"/>
      <c r="T868" s="215"/>
      <c r="U868" s="215"/>
      <c r="V868" s="575"/>
      <c r="W868" s="53"/>
      <c r="X868" s="53"/>
      <c r="Y868" s="53"/>
      <c r="Z868" s="53"/>
      <c r="AA868" s="53"/>
      <c r="AB868" s="53"/>
      <c r="AC868" s="53"/>
      <c r="AD868" s="53"/>
      <c r="AE868" s="53"/>
      <c r="AF868" s="53"/>
      <c r="AG868" s="53"/>
      <c r="AH868" s="221"/>
      <c r="AI868" s="221"/>
      <c r="AJ868" s="576"/>
      <c r="AK868" s="576"/>
      <c r="AM868" s="221"/>
      <c r="AN868" s="221"/>
      <c r="AP868" s="221"/>
    </row>
    <row r="869" spans="4:42" s="15" customFormat="1" ht="22.5" x14ac:dyDescent="0.55000000000000004">
      <c r="D869" s="574"/>
      <c r="E869" s="561"/>
      <c r="F869" s="564"/>
      <c r="G869" s="564"/>
      <c r="H869" s="564"/>
      <c r="I869" s="214"/>
      <c r="J869" s="214"/>
      <c r="K869" s="214"/>
      <c r="L869" s="214"/>
      <c r="M869" s="214"/>
      <c r="N869" s="214"/>
      <c r="O869" s="214"/>
      <c r="P869" s="214"/>
      <c r="Q869" s="214"/>
      <c r="R869" s="214"/>
      <c r="S869" s="214"/>
      <c r="T869" s="215"/>
      <c r="U869" s="215"/>
      <c r="V869" s="575"/>
      <c r="W869" s="53"/>
      <c r="X869" s="53"/>
      <c r="Y869" s="53"/>
      <c r="Z869" s="53"/>
      <c r="AA869" s="53"/>
      <c r="AB869" s="53"/>
      <c r="AC869" s="53"/>
      <c r="AD869" s="53"/>
      <c r="AE869" s="53"/>
      <c r="AF869" s="53"/>
      <c r="AG869" s="53"/>
      <c r="AH869" s="221"/>
      <c r="AI869" s="221"/>
      <c r="AJ869" s="576"/>
      <c r="AK869" s="576"/>
      <c r="AM869" s="221"/>
      <c r="AN869" s="221"/>
      <c r="AP869" s="221"/>
    </row>
    <row r="870" spans="4:42" s="15" customFormat="1" ht="22.5" x14ac:dyDescent="0.55000000000000004">
      <c r="D870" s="574"/>
      <c r="E870" s="561"/>
      <c r="F870" s="564"/>
      <c r="G870" s="564"/>
      <c r="H870" s="564"/>
      <c r="I870" s="214"/>
      <c r="J870" s="214"/>
      <c r="K870" s="214"/>
      <c r="L870" s="214"/>
      <c r="M870" s="214"/>
      <c r="N870" s="214"/>
      <c r="O870" s="214"/>
      <c r="P870" s="214"/>
      <c r="Q870" s="214"/>
      <c r="R870" s="214"/>
      <c r="S870" s="214"/>
      <c r="T870" s="215"/>
      <c r="U870" s="215"/>
      <c r="V870" s="575"/>
      <c r="W870" s="53"/>
      <c r="X870" s="53"/>
      <c r="Y870" s="53"/>
      <c r="Z870" s="53"/>
      <c r="AA870" s="53"/>
      <c r="AB870" s="53"/>
      <c r="AC870" s="53"/>
      <c r="AD870" s="53"/>
      <c r="AE870" s="53"/>
      <c r="AF870" s="53"/>
      <c r="AG870" s="53"/>
      <c r="AH870" s="221"/>
      <c r="AI870" s="221"/>
      <c r="AJ870" s="576"/>
      <c r="AK870" s="576"/>
      <c r="AM870" s="221"/>
      <c r="AN870" s="221"/>
      <c r="AP870" s="221"/>
    </row>
    <row r="871" spans="4:42" s="15" customFormat="1" ht="22.5" x14ac:dyDescent="0.55000000000000004">
      <c r="D871" s="574"/>
      <c r="E871" s="561"/>
      <c r="F871" s="564"/>
      <c r="G871" s="564"/>
      <c r="H871" s="564"/>
      <c r="I871" s="214"/>
      <c r="J871" s="214"/>
      <c r="K871" s="214"/>
      <c r="L871" s="214"/>
      <c r="M871" s="214"/>
      <c r="N871" s="214"/>
      <c r="O871" s="214"/>
      <c r="P871" s="214"/>
      <c r="Q871" s="214"/>
      <c r="R871" s="214"/>
      <c r="S871" s="214"/>
      <c r="T871" s="215"/>
      <c r="U871" s="215"/>
      <c r="V871" s="575"/>
      <c r="W871" s="53"/>
      <c r="X871" s="53"/>
      <c r="Y871" s="53"/>
      <c r="Z871" s="53"/>
      <c r="AA871" s="53"/>
      <c r="AB871" s="53"/>
      <c r="AC871" s="53"/>
      <c r="AD871" s="53"/>
      <c r="AE871" s="53"/>
      <c r="AF871" s="53"/>
      <c r="AG871" s="53"/>
      <c r="AH871" s="221"/>
      <c r="AI871" s="221"/>
      <c r="AJ871" s="576"/>
      <c r="AK871" s="576"/>
      <c r="AM871" s="221"/>
      <c r="AN871" s="221"/>
      <c r="AP871" s="221"/>
    </row>
    <row r="872" spans="4:42" s="15" customFormat="1" ht="22.5" x14ac:dyDescent="0.55000000000000004">
      <c r="D872" s="574"/>
      <c r="E872" s="561"/>
      <c r="F872" s="564"/>
      <c r="G872" s="564"/>
      <c r="H872" s="564"/>
      <c r="I872" s="214"/>
      <c r="J872" s="214"/>
      <c r="K872" s="214"/>
      <c r="L872" s="214"/>
      <c r="M872" s="214"/>
      <c r="N872" s="214"/>
      <c r="O872" s="214"/>
      <c r="P872" s="214"/>
      <c r="Q872" s="214"/>
      <c r="R872" s="214"/>
      <c r="S872" s="214"/>
      <c r="T872" s="215"/>
      <c r="U872" s="215"/>
      <c r="V872" s="575"/>
      <c r="W872" s="53"/>
      <c r="X872" s="53"/>
      <c r="Y872" s="53"/>
      <c r="Z872" s="53"/>
      <c r="AA872" s="53"/>
      <c r="AB872" s="53"/>
      <c r="AC872" s="53"/>
      <c r="AD872" s="53"/>
      <c r="AE872" s="53"/>
      <c r="AF872" s="53"/>
      <c r="AG872" s="53"/>
      <c r="AH872" s="221"/>
      <c r="AI872" s="221"/>
      <c r="AJ872" s="576"/>
      <c r="AK872" s="576"/>
      <c r="AM872" s="221"/>
      <c r="AN872" s="221"/>
      <c r="AP872" s="221"/>
    </row>
    <row r="873" spans="4:42" s="15" customFormat="1" ht="22.5" x14ac:dyDescent="0.55000000000000004">
      <c r="D873" s="574"/>
      <c r="E873" s="561"/>
      <c r="F873" s="564"/>
      <c r="G873" s="564"/>
      <c r="H873" s="564"/>
      <c r="I873" s="214"/>
      <c r="J873" s="214"/>
      <c r="K873" s="214"/>
      <c r="L873" s="214"/>
      <c r="M873" s="214"/>
      <c r="N873" s="214"/>
      <c r="O873" s="214"/>
      <c r="P873" s="214"/>
      <c r="Q873" s="214"/>
      <c r="R873" s="214"/>
      <c r="S873" s="214"/>
      <c r="T873" s="215"/>
      <c r="U873" s="215"/>
      <c r="V873" s="575"/>
      <c r="W873" s="53"/>
      <c r="X873" s="53"/>
      <c r="Y873" s="53"/>
      <c r="Z873" s="53"/>
      <c r="AA873" s="53"/>
      <c r="AB873" s="53"/>
      <c r="AC873" s="53"/>
      <c r="AD873" s="53"/>
      <c r="AE873" s="53"/>
      <c r="AF873" s="53"/>
      <c r="AG873" s="53"/>
      <c r="AH873" s="221"/>
      <c r="AI873" s="221"/>
      <c r="AJ873" s="576"/>
      <c r="AK873" s="576"/>
      <c r="AM873" s="221"/>
      <c r="AN873" s="221"/>
      <c r="AP873" s="221"/>
    </row>
    <row r="874" spans="4:42" s="15" customFormat="1" ht="22.5" x14ac:dyDescent="0.55000000000000004">
      <c r="D874" s="574"/>
      <c r="E874" s="561"/>
      <c r="F874" s="564"/>
      <c r="G874" s="564"/>
      <c r="H874" s="564"/>
      <c r="I874" s="214"/>
      <c r="J874" s="214"/>
      <c r="K874" s="214"/>
      <c r="L874" s="214"/>
      <c r="M874" s="214"/>
      <c r="N874" s="214"/>
      <c r="O874" s="214"/>
      <c r="P874" s="214"/>
      <c r="Q874" s="214"/>
      <c r="R874" s="214"/>
      <c r="S874" s="214"/>
      <c r="T874" s="215"/>
      <c r="U874" s="215"/>
      <c r="V874" s="575"/>
      <c r="W874" s="53"/>
      <c r="X874" s="53"/>
      <c r="Y874" s="53"/>
      <c r="Z874" s="53"/>
      <c r="AA874" s="53"/>
      <c r="AB874" s="53"/>
      <c r="AC874" s="53"/>
      <c r="AD874" s="53"/>
      <c r="AE874" s="53"/>
      <c r="AF874" s="53"/>
      <c r="AG874" s="53"/>
      <c r="AH874" s="221"/>
      <c r="AI874" s="221"/>
      <c r="AJ874" s="576"/>
      <c r="AK874" s="576"/>
      <c r="AM874" s="221"/>
      <c r="AN874" s="221"/>
      <c r="AP874" s="221"/>
    </row>
    <row r="875" spans="4:42" s="15" customFormat="1" ht="22.5" x14ac:dyDescent="0.55000000000000004">
      <c r="D875" s="574"/>
      <c r="E875" s="561"/>
      <c r="F875" s="564"/>
      <c r="G875" s="564"/>
      <c r="H875" s="564"/>
      <c r="I875" s="214"/>
      <c r="J875" s="214"/>
      <c r="K875" s="214"/>
      <c r="L875" s="214"/>
      <c r="M875" s="214"/>
      <c r="N875" s="214"/>
      <c r="O875" s="214"/>
      <c r="P875" s="214"/>
      <c r="Q875" s="214"/>
      <c r="R875" s="214"/>
      <c r="S875" s="214"/>
      <c r="T875" s="215"/>
      <c r="U875" s="215"/>
      <c r="V875" s="575"/>
      <c r="W875" s="53"/>
      <c r="X875" s="53"/>
      <c r="Y875" s="53"/>
      <c r="Z875" s="53"/>
      <c r="AA875" s="53"/>
      <c r="AB875" s="53"/>
      <c r="AC875" s="53"/>
      <c r="AD875" s="53"/>
      <c r="AE875" s="53"/>
      <c r="AF875" s="53"/>
      <c r="AG875" s="53"/>
      <c r="AH875" s="221"/>
      <c r="AI875" s="221"/>
      <c r="AJ875" s="576"/>
      <c r="AK875" s="576"/>
      <c r="AM875" s="221"/>
      <c r="AN875" s="221"/>
      <c r="AP875" s="221"/>
    </row>
    <row r="876" spans="4:42" s="15" customFormat="1" ht="22.5" x14ac:dyDescent="0.55000000000000004">
      <c r="D876" s="574"/>
      <c r="E876" s="561"/>
      <c r="F876" s="564"/>
      <c r="G876" s="564"/>
      <c r="H876" s="564"/>
      <c r="I876" s="214"/>
      <c r="J876" s="214"/>
      <c r="K876" s="214"/>
      <c r="L876" s="214"/>
      <c r="M876" s="214"/>
      <c r="N876" s="214"/>
      <c r="O876" s="214"/>
      <c r="P876" s="214"/>
      <c r="Q876" s="214"/>
      <c r="R876" s="214"/>
      <c r="S876" s="214"/>
      <c r="T876" s="215"/>
      <c r="U876" s="215"/>
      <c r="V876" s="575"/>
      <c r="W876" s="53"/>
      <c r="X876" s="53"/>
      <c r="Y876" s="53"/>
      <c r="Z876" s="53"/>
      <c r="AA876" s="53"/>
      <c r="AB876" s="53"/>
      <c r="AC876" s="53"/>
      <c r="AD876" s="53"/>
      <c r="AE876" s="53"/>
      <c r="AF876" s="53"/>
      <c r="AG876" s="53"/>
      <c r="AH876" s="221"/>
      <c r="AI876" s="221"/>
      <c r="AJ876" s="576"/>
      <c r="AK876" s="576"/>
      <c r="AM876" s="221"/>
      <c r="AN876" s="221"/>
      <c r="AP876" s="221"/>
    </row>
    <row r="877" spans="4:42" s="15" customFormat="1" ht="22.5" x14ac:dyDescent="0.55000000000000004">
      <c r="D877" s="574"/>
      <c r="E877" s="561"/>
      <c r="F877" s="564"/>
      <c r="G877" s="564"/>
      <c r="H877" s="564"/>
      <c r="I877" s="214"/>
      <c r="J877" s="214"/>
      <c r="K877" s="214"/>
      <c r="L877" s="214"/>
      <c r="M877" s="214"/>
      <c r="N877" s="214"/>
      <c r="O877" s="214"/>
      <c r="P877" s="214"/>
      <c r="Q877" s="214"/>
      <c r="R877" s="214"/>
      <c r="S877" s="214"/>
      <c r="T877" s="215"/>
      <c r="U877" s="215"/>
      <c r="V877" s="575"/>
      <c r="W877" s="53"/>
      <c r="X877" s="53"/>
      <c r="Y877" s="53"/>
      <c r="Z877" s="53"/>
      <c r="AA877" s="53"/>
      <c r="AB877" s="53"/>
      <c r="AC877" s="53"/>
      <c r="AD877" s="53"/>
      <c r="AE877" s="53"/>
      <c r="AF877" s="53"/>
      <c r="AG877" s="53"/>
      <c r="AH877" s="221"/>
      <c r="AI877" s="221"/>
      <c r="AJ877" s="576"/>
      <c r="AK877" s="576"/>
      <c r="AM877" s="221"/>
      <c r="AN877" s="221"/>
      <c r="AP877" s="221"/>
    </row>
    <row r="878" spans="4:42" s="15" customFormat="1" ht="22.5" x14ac:dyDescent="0.55000000000000004">
      <c r="D878" s="574"/>
      <c r="E878" s="561"/>
      <c r="F878" s="564"/>
      <c r="G878" s="564"/>
      <c r="H878" s="564"/>
      <c r="I878" s="214"/>
      <c r="J878" s="214"/>
      <c r="K878" s="214"/>
      <c r="L878" s="214"/>
      <c r="M878" s="214"/>
      <c r="N878" s="214"/>
      <c r="O878" s="214"/>
      <c r="P878" s="214"/>
      <c r="Q878" s="214"/>
      <c r="R878" s="214"/>
      <c r="S878" s="214"/>
      <c r="T878" s="215"/>
      <c r="U878" s="215"/>
      <c r="V878" s="575"/>
      <c r="W878" s="53"/>
      <c r="X878" s="53"/>
      <c r="Y878" s="53"/>
      <c r="Z878" s="53"/>
      <c r="AA878" s="53"/>
      <c r="AB878" s="53"/>
      <c r="AC878" s="53"/>
      <c r="AD878" s="53"/>
      <c r="AE878" s="53"/>
      <c r="AF878" s="53"/>
      <c r="AG878" s="53"/>
      <c r="AH878" s="221"/>
      <c r="AI878" s="221"/>
      <c r="AJ878" s="576"/>
      <c r="AK878" s="576"/>
      <c r="AM878" s="221"/>
      <c r="AN878" s="221"/>
      <c r="AP878" s="221"/>
    </row>
    <row r="879" spans="4:42" s="15" customFormat="1" ht="22.5" x14ac:dyDescent="0.55000000000000004">
      <c r="D879" s="574"/>
      <c r="E879" s="561"/>
      <c r="F879" s="564"/>
      <c r="G879" s="564"/>
      <c r="H879" s="564"/>
      <c r="I879" s="214"/>
      <c r="J879" s="214"/>
      <c r="K879" s="214"/>
      <c r="L879" s="214"/>
      <c r="M879" s="214"/>
      <c r="N879" s="214"/>
      <c r="O879" s="214"/>
      <c r="P879" s="214"/>
      <c r="Q879" s="214"/>
      <c r="R879" s="214"/>
      <c r="S879" s="214"/>
      <c r="T879" s="215"/>
      <c r="U879" s="215"/>
      <c r="V879" s="575"/>
      <c r="W879" s="53"/>
      <c r="X879" s="53"/>
      <c r="Y879" s="53"/>
      <c r="Z879" s="53"/>
      <c r="AA879" s="53"/>
      <c r="AB879" s="53"/>
      <c r="AC879" s="53"/>
      <c r="AD879" s="53"/>
      <c r="AE879" s="53"/>
      <c r="AF879" s="53"/>
      <c r="AG879" s="53"/>
      <c r="AH879" s="221"/>
      <c r="AI879" s="221"/>
      <c r="AJ879" s="576"/>
      <c r="AK879" s="576"/>
      <c r="AM879" s="221"/>
      <c r="AN879" s="221"/>
      <c r="AP879" s="221"/>
    </row>
    <row r="880" spans="4:42" s="15" customFormat="1" ht="22.5" x14ac:dyDescent="0.55000000000000004">
      <c r="D880" s="574"/>
      <c r="E880" s="561"/>
      <c r="F880" s="564"/>
      <c r="G880" s="564"/>
      <c r="H880" s="564"/>
      <c r="I880" s="214"/>
      <c r="J880" s="214"/>
      <c r="K880" s="214"/>
      <c r="L880" s="214"/>
      <c r="M880" s="214"/>
      <c r="N880" s="214"/>
      <c r="O880" s="214"/>
      <c r="P880" s="214"/>
      <c r="Q880" s="214"/>
      <c r="R880" s="214"/>
      <c r="S880" s="214"/>
      <c r="T880" s="215"/>
      <c r="U880" s="215"/>
      <c r="V880" s="575"/>
      <c r="W880" s="53"/>
      <c r="X880" s="53"/>
      <c r="Y880" s="53"/>
      <c r="Z880" s="53"/>
      <c r="AA880" s="53"/>
      <c r="AB880" s="53"/>
      <c r="AC880" s="53"/>
      <c r="AD880" s="53"/>
      <c r="AE880" s="53"/>
      <c r="AF880" s="53"/>
      <c r="AG880" s="53"/>
      <c r="AH880" s="221"/>
      <c r="AI880" s="221"/>
      <c r="AJ880" s="576"/>
      <c r="AK880" s="576"/>
      <c r="AM880" s="221"/>
      <c r="AN880" s="221"/>
      <c r="AP880" s="221"/>
    </row>
    <row r="881" spans="4:42" s="15" customFormat="1" ht="22.5" x14ac:dyDescent="0.55000000000000004">
      <c r="D881" s="574"/>
      <c r="E881" s="561"/>
      <c r="F881" s="564"/>
      <c r="G881" s="564"/>
      <c r="H881" s="564"/>
      <c r="I881" s="214"/>
      <c r="J881" s="214"/>
      <c r="K881" s="214"/>
      <c r="L881" s="214"/>
      <c r="M881" s="214"/>
      <c r="N881" s="214"/>
      <c r="O881" s="214"/>
      <c r="P881" s="214"/>
      <c r="Q881" s="214"/>
      <c r="R881" s="214"/>
      <c r="S881" s="214"/>
      <c r="T881" s="215"/>
      <c r="U881" s="215"/>
      <c r="V881" s="575"/>
      <c r="W881" s="53"/>
      <c r="X881" s="53"/>
      <c r="Y881" s="53"/>
      <c r="Z881" s="53"/>
      <c r="AA881" s="53"/>
      <c r="AB881" s="53"/>
      <c r="AC881" s="53"/>
      <c r="AD881" s="53"/>
      <c r="AE881" s="53"/>
      <c r="AF881" s="53"/>
      <c r="AG881" s="53"/>
      <c r="AH881" s="221"/>
      <c r="AI881" s="221"/>
      <c r="AJ881" s="576"/>
      <c r="AK881" s="576"/>
      <c r="AM881" s="221"/>
      <c r="AN881" s="221"/>
      <c r="AP881" s="221"/>
    </row>
    <row r="882" spans="4:42" s="15" customFormat="1" ht="22.5" x14ac:dyDescent="0.55000000000000004">
      <c r="D882" s="574"/>
      <c r="E882" s="561"/>
      <c r="F882" s="564"/>
      <c r="G882" s="564"/>
      <c r="H882" s="564"/>
      <c r="I882" s="214"/>
      <c r="J882" s="214"/>
      <c r="K882" s="214"/>
      <c r="L882" s="214"/>
      <c r="M882" s="214"/>
      <c r="N882" s="214"/>
      <c r="O882" s="214"/>
      <c r="P882" s="214"/>
      <c r="Q882" s="214"/>
      <c r="R882" s="214"/>
      <c r="S882" s="214"/>
      <c r="T882" s="215"/>
      <c r="U882" s="215"/>
      <c r="V882" s="575"/>
      <c r="W882" s="53"/>
      <c r="X882" s="53"/>
      <c r="Y882" s="53"/>
      <c r="Z882" s="53"/>
      <c r="AA882" s="53"/>
      <c r="AB882" s="53"/>
      <c r="AC882" s="53"/>
      <c r="AD882" s="53"/>
      <c r="AE882" s="53"/>
      <c r="AF882" s="53"/>
      <c r="AG882" s="53"/>
      <c r="AH882" s="221"/>
      <c r="AI882" s="221"/>
      <c r="AJ882" s="576"/>
      <c r="AK882" s="576"/>
      <c r="AM882" s="221"/>
      <c r="AN882" s="221"/>
      <c r="AP882" s="221"/>
    </row>
    <row r="883" spans="4:42" s="15" customFormat="1" ht="22.5" x14ac:dyDescent="0.55000000000000004">
      <c r="D883" s="574"/>
      <c r="E883" s="561"/>
      <c r="F883" s="564"/>
      <c r="G883" s="564"/>
      <c r="H883" s="564"/>
      <c r="I883" s="214"/>
      <c r="J883" s="214"/>
      <c r="K883" s="214"/>
      <c r="L883" s="214"/>
      <c r="M883" s="214"/>
      <c r="N883" s="214"/>
      <c r="O883" s="214"/>
      <c r="P883" s="214"/>
      <c r="Q883" s="214"/>
      <c r="R883" s="214"/>
      <c r="S883" s="214"/>
      <c r="T883" s="215"/>
      <c r="U883" s="215"/>
      <c r="V883" s="575"/>
      <c r="W883" s="53"/>
      <c r="X883" s="53"/>
      <c r="Y883" s="53"/>
      <c r="Z883" s="53"/>
      <c r="AA883" s="53"/>
      <c r="AB883" s="53"/>
      <c r="AC883" s="53"/>
      <c r="AD883" s="53"/>
      <c r="AE883" s="53"/>
      <c r="AF883" s="53"/>
      <c r="AG883" s="53"/>
      <c r="AH883" s="221"/>
      <c r="AI883" s="221"/>
      <c r="AJ883" s="576"/>
      <c r="AK883" s="576"/>
      <c r="AM883" s="221"/>
      <c r="AN883" s="221"/>
      <c r="AP883" s="221"/>
    </row>
    <row r="884" spans="4:42" s="15" customFormat="1" ht="22.5" x14ac:dyDescent="0.55000000000000004">
      <c r="D884" s="574"/>
      <c r="E884" s="561"/>
      <c r="F884" s="564"/>
      <c r="G884" s="564"/>
      <c r="H884" s="564"/>
      <c r="I884" s="214"/>
      <c r="J884" s="214"/>
      <c r="K884" s="214"/>
      <c r="L884" s="214"/>
      <c r="M884" s="214"/>
      <c r="N884" s="214"/>
      <c r="O884" s="214"/>
      <c r="P884" s="214"/>
      <c r="Q884" s="214"/>
      <c r="R884" s="214"/>
      <c r="S884" s="214"/>
      <c r="T884" s="215"/>
      <c r="U884" s="215"/>
      <c r="V884" s="575"/>
      <c r="W884" s="53"/>
      <c r="X884" s="53"/>
      <c r="Y884" s="53"/>
      <c r="Z884" s="53"/>
      <c r="AA884" s="53"/>
      <c r="AB884" s="53"/>
      <c r="AC884" s="53"/>
      <c r="AD884" s="53"/>
      <c r="AE884" s="53"/>
      <c r="AF884" s="53"/>
      <c r="AG884" s="53"/>
      <c r="AH884" s="221"/>
      <c r="AI884" s="221"/>
      <c r="AJ884" s="576"/>
      <c r="AK884" s="576"/>
      <c r="AM884" s="221"/>
      <c r="AN884" s="221"/>
      <c r="AP884" s="221"/>
    </row>
    <row r="885" spans="4:42" s="15" customFormat="1" ht="22.5" x14ac:dyDescent="0.55000000000000004">
      <c r="D885" s="574"/>
      <c r="E885" s="561"/>
      <c r="F885" s="564"/>
      <c r="G885" s="564"/>
      <c r="H885" s="564"/>
      <c r="I885" s="214"/>
      <c r="J885" s="214"/>
      <c r="K885" s="214"/>
      <c r="L885" s="214"/>
      <c r="M885" s="214"/>
      <c r="N885" s="214"/>
      <c r="O885" s="214"/>
      <c r="P885" s="214"/>
      <c r="Q885" s="214"/>
      <c r="R885" s="214"/>
      <c r="S885" s="214"/>
      <c r="T885" s="215"/>
      <c r="U885" s="215"/>
      <c r="V885" s="575"/>
      <c r="W885" s="53"/>
      <c r="X885" s="53"/>
      <c r="Y885" s="53"/>
      <c r="Z885" s="53"/>
      <c r="AA885" s="53"/>
      <c r="AB885" s="53"/>
      <c r="AC885" s="53"/>
      <c r="AD885" s="53"/>
      <c r="AE885" s="53"/>
      <c r="AF885" s="53"/>
      <c r="AG885" s="53"/>
      <c r="AH885" s="221"/>
      <c r="AI885" s="221"/>
      <c r="AJ885" s="576"/>
      <c r="AK885" s="576"/>
      <c r="AM885" s="221"/>
      <c r="AN885" s="221"/>
      <c r="AP885" s="221"/>
    </row>
    <row r="886" spans="4:42" s="15" customFormat="1" ht="22.5" x14ac:dyDescent="0.55000000000000004">
      <c r="D886" s="574"/>
      <c r="E886" s="561"/>
      <c r="F886" s="564"/>
      <c r="G886" s="564"/>
      <c r="H886" s="564"/>
      <c r="I886" s="214"/>
      <c r="J886" s="214"/>
      <c r="K886" s="214"/>
      <c r="L886" s="214"/>
      <c r="M886" s="214"/>
      <c r="N886" s="214"/>
      <c r="O886" s="214"/>
      <c r="P886" s="214"/>
      <c r="Q886" s="214"/>
      <c r="R886" s="214"/>
      <c r="S886" s="214"/>
      <c r="T886" s="215"/>
      <c r="U886" s="215"/>
      <c r="V886" s="575"/>
      <c r="W886" s="53"/>
      <c r="X886" s="53"/>
      <c r="Y886" s="53"/>
      <c r="Z886" s="53"/>
      <c r="AA886" s="53"/>
      <c r="AB886" s="53"/>
      <c r="AC886" s="53"/>
      <c r="AD886" s="53"/>
      <c r="AE886" s="53"/>
      <c r="AF886" s="53"/>
      <c r="AG886" s="53"/>
      <c r="AH886" s="221"/>
      <c r="AI886" s="221"/>
      <c r="AJ886" s="576"/>
      <c r="AK886" s="576"/>
      <c r="AM886" s="221"/>
      <c r="AN886" s="221"/>
      <c r="AP886" s="221"/>
    </row>
    <row r="887" spans="4:42" s="15" customFormat="1" ht="22.5" x14ac:dyDescent="0.55000000000000004">
      <c r="D887" s="574"/>
      <c r="E887" s="561"/>
      <c r="F887" s="564"/>
      <c r="G887" s="564"/>
      <c r="H887" s="564"/>
      <c r="I887" s="214"/>
      <c r="J887" s="214"/>
      <c r="K887" s="214"/>
      <c r="L887" s="214"/>
      <c r="M887" s="214"/>
      <c r="N887" s="214"/>
      <c r="O887" s="214"/>
      <c r="P887" s="214"/>
      <c r="Q887" s="214"/>
      <c r="R887" s="214"/>
      <c r="S887" s="214"/>
      <c r="T887" s="215"/>
      <c r="U887" s="215"/>
      <c r="V887" s="575"/>
      <c r="W887" s="53"/>
      <c r="X887" s="53"/>
      <c r="Y887" s="53"/>
      <c r="Z887" s="53"/>
      <c r="AA887" s="53"/>
      <c r="AB887" s="53"/>
      <c r="AC887" s="53"/>
      <c r="AD887" s="53"/>
      <c r="AE887" s="53"/>
      <c r="AF887" s="53"/>
      <c r="AG887" s="53"/>
      <c r="AH887" s="221"/>
      <c r="AI887" s="221"/>
      <c r="AJ887" s="576"/>
      <c r="AK887" s="576"/>
      <c r="AM887" s="221"/>
      <c r="AN887" s="221"/>
      <c r="AP887" s="221"/>
    </row>
    <row r="888" spans="4:42" s="15" customFormat="1" ht="22.5" x14ac:dyDescent="0.55000000000000004">
      <c r="D888" s="574"/>
      <c r="E888" s="561"/>
      <c r="F888" s="564"/>
      <c r="G888" s="564"/>
      <c r="H888" s="564"/>
      <c r="I888" s="214"/>
      <c r="J888" s="214"/>
      <c r="K888" s="214"/>
      <c r="L888" s="214"/>
      <c r="M888" s="214"/>
      <c r="N888" s="214"/>
      <c r="O888" s="214"/>
      <c r="P888" s="214"/>
      <c r="Q888" s="214"/>
      <c r="R888" s="214"/>
      <c r="S888" s="214"/>
      <c r="T888" s="215"/>
      <c r="U888" s="215"/>
      <c r="V888" s="575"/>
      <c r="W888" s="53"/>
      <c r="X888" s="53"/>
      <c r="Y888" s="53"/>
      <c r="Z888" s="53"/>
      <c r="AA888" s="53"/>
      <c r="AB888" s="53"/>
      <c r="AC888" s="53"/>
      <c r="AD888" s="53"/>
      <c r="AE888" s="53"/>
      <c r="AF888" s="53"/>
      <c r="AG888" s="53"/>
      <c r="AH888" s="221"/>
      <c r="AI888" s="221"/>
      <c r="AJ888" s="576"/>
      <c r="AK888" s="576"/>
      <c r="AM888" s="221"/>
      <c r="AN888" s="221"/>
      <c r="AP888" s="221"/>
    </row>
    <row r="889" spans="4:42" s="15" customFormat="1" ht="22.5" x14ac:dyDescent="0.55000000000000004">
      <c r="D889" s="574"/>
      <c r="E889" s="561"/>
      <c r="F889" s="564"/>
      <c r="G889" s="564"/>
      <c r="H889" s="564"/>
      <c r="I889" s="214"/>
      <c r="J889" s="214"/>
      <c r="K889" s="214"/>
      <c r="L889" s="214"/>
      <c r="M889" s="214"/>
      <c r="N889" s="214"/>
      <c r="O889" s="214"/>
      <c r="P889" s="214"/>
      <c r="Q889" s="214"/>
      <c r="R889" s="214"/>
      <c r="S889" s="214"/>
      <c r="T889" s="215"/>
      <c r="U889" s="215"/>
      <c r="V889" s="575"/>
      <c r="W889" s="53"/>
      <c r="X889" s="53"/>
      <c r="Y889" s="53"/>
      <c r="Z889" s="53"/>
      <c r="AA889" s="53"/>
      <c r="AB889" s="53"/>
      <c r="AC889" s="53"/>
      <c r="AD889" s="53"/>
      <c r="AE889" s="53"/>
      <c r="AF889" s="53"/>
      <c r="AG889" s="53"/>
      <c r="AH889" s="221"/>
      <c r="AI889" s="221"/>
      <c r="AJ889" s="576"/>
      <c r="AK889" s="576"/>
      <c r="AM889" s="221"/>
      <c r="AN889" s="221"/>
      <c r="AP889" s="221"/>
    </row>
    <row r="890" spans="4:42" s="15" customFormat="1" ht="22.5" x14ac:dyDescent="0.55000000000000004">
      <c r="D890" s="574"/>
      <c r="E890" s="561"/>
      <c r="F890" s="564"/>
      <c r="G890" s="564"/>
      <c r="H890" s="564"/>
      <c r="I890" s="214"/>
      <c r="J890" s="214"/>
      <c r="K890" s="214"/>
      <c r="L890" s="214"/>
      <c r="M890" s="214"/>
      <c r="N890" s="214"/>
      <c r="O890" s="214"/>
      <c r="P890" s="214"/>
      <c r="Q890" s="214"/>
      <c r="R890" s="214"/>
      <c r="S890" s="214"/>
      <c r="T890" s="215"/>
      <c r="U890" s="215"/>
      <c r="V890" s="575"/>
      <c r="W890" s="53"/>
      <c r="X890" s="53"/>
      <c r="Y890" s="53"/>
      <c r="Z890" s="53"/>
      <c r="AA890" s="53"/>
      <c r="AB890" s="53"/>
      <c r="AC890" s="53"/>
      <c r="AD890" s="53"/>
      <c r="AE890" s="53"/>
      <c r="AF890" s="53"/>
      <c r="AG890" s="53"/>
      <c r="AH890" s="221"/>
      <c r="AI890" s="221"/>
      <c r="AJ890" s="576"/>
      <c r="AK890" s="576"/>
      <c r="AM890" s="221"/>
      <c r="AN890" s="221"/>
      <c r="AP890" s="221"/>
    </row>
    <row r="891" spans="4:42" s="15" customFormat="1" ht="22.5" x14ac:dyDescent="0.55000000000000004">
      <c r="D891" s="574"/>
      <c r="E891" s="561"/>
      <c r="F891" s="564"/>
      <c r="G891" s="564"/>
      <c r="H891" s="564"/>
      <c r="I891" s="214"/>
      <c r="J891" s="214"/>
      <c r="K891" s="214"/>
      <c r="L891" s="214"/>
      <c r="M891" s="214"/>
      <c r="N891" s="214"/>
      <c r="O891" s="214"/>
      <c r="P891" s="214"/>
      <c r="Q891" s="214"/>
      <c r="R891" s="214"/>
      <c r="S891" s="214"/>
      <c r="T891" s="215"/>
      <c r="U891" s="215"/>
      <c r="V891" s="575"/>
      <c r="W891" s="53"/>
      <c r="X891" s="53"/>
      <c r="Y891" s="53"/>
      <c r="Z891" s="53"/>
      <c r="AA891" s="53"/>
      <c r="AB891" s="53"/>
      <c r="AC891" s="53"/>
      <c r="AD891" s="53"/>
      <c r="AE891" s="53"/>
      <c r="AF891" s="53"/>
      <c r="AG891" s="53"/>
      <c r="AH891" s="221"/>
      <c r="AI891" s="221"/>
      <c r="AJ891" s="576"/>
      <c r="AK891" s="576"/>
      <c r="AM891" s="221"/>
      <c r="AN891" s="221"/>
      <c r="AP891" s="221"/>
    </row>
    <row r="892" spans="4:42" s="15" customFormat="1" ht="22.5" x14ac:dyDescent="0.55000000000000004">
      <c r="D892" s="574"/>
      <c r="E892" s="561"/>
      <c r="F892" s="564"/>
      <c r="G892" s="564"/>
      <c r="H892" s="564"/>
      <c r="I892" s="214"/>
      <c r="J892" s="214"/>
      <c r="K892" s="214"/>
      <c r="L892" s="214"/>
      <c r="M892" s="214"/>
      <c r="N892" s="214"/>
      <c r="O892" s="214"/>
      <c r="P892" s="214"/>
      <c r="Q892" s="214"/>
      <c r="R892" s="214"/>
      <c r="S892" s="214"/>
      <c r="T892" s="215"/>
      <c r="U892" s="215"/>
      <c r="V892" s="575"/>
      <c r="W892" s="53"/>
      <c r="X892" s="53"/>
      <c r="Y892" s="53"/>
      <c r="Z892" s="53"/>
      <c r="AA892" s="53"/>
      <c r="AB892" s="53"/>
      <c r="AC892" s="53"/>
      <c r="AD892" s="53"/>
      <c r="AE892" s="53"/>
      <c r="AF892" s="53"/>
      <c r="AG892" s="53"/>
      <c r="AH892" s="221"/>
      <c r="AI892" s="221"/>
      <c r="AJ892" s="576"/>
      <c r="AK892" s="576"/>
      <c r="AM892" s="221"/>
      <c r="AN892" s="221"/>
      <c r="AP892" s="221"/>
    </row>
    <row r="893" spans="4:42" s="15" customFormat="1" ht="22.5" x14ac:dyDescent="0.55000000000000004">
      <c r="D893" s="574"/>
      <c r="E893" s="561"/>
      <c r="F893" s="564"/>
      <c r="G893" s="564"/>
      <c r="H893" s="564"/>
      <c r="I893" s="214"/>
      <c r="J893" s="214"/>
      <c r="K893" s="214"/>
      <c r="L893" s="214"/>
      <c r="M893" s="214"/>
      <c r="N893" s="214"/>
      <c r="O893" s="214"/>
      <c r="P893" s="214"/>
      <c r="Q893" s="214"/>
      <c r="R893" s="214"/>
      <c r="S893" s="214"/>
      <c r="T893" s="215"/>
      <c r="U893" s="215"/>
      <c r="V893" s="575"/>
      <c r="W893" s="53"/>
      <c r="X893" s="53"/>
      <c r="Y893" s="53"/>
      <c r="Z893" s="53"/>
      <c r="AA893" s="53"/>
      <c r="AB893" s="53"/>
      <c r="AC893" s="53"/>
      <c r="AD893" s="53"/>
      <c r="AE893" s="53"/>
      <c r="AF893" s="53"/>
      <c r="AG893" s="53"/>
      <c r="AH893" s="221"/>
      <c r="AI893" s="221"/>
      <c r="AJ893" s="576"/>
      <c r="AK893" s="576"/>
      <c r="AM893" s="221"/>
      <c r="AN893" s="221"/>
      <c r="AP893" s="221"/>
    </row>
    <row r="894" spans="4:42" s="15" customFormat="1" ht="22.5" x14ac:dyDescent="0.55000000000000004">
      <c r="D894" s="574"/>
      <c r="E894" s="561"/>
      <c r="F894" s="564"/>
      <c r="G894" s="564"/>
      <c r="H894" s="564"/>
      <c r="I894" s="214"/>
      <c r="J894" s="214"/>
      <c r="K894" s="214"/>
      <c r="L894" s="214"/>
      <c r="M894" s="214"/>
      <c r="N894" s="214"/>
      <c r="O894" s="214"/>
      <c r="P894" s="214"/>
      <c r="Q894" s="214"/>
      <c r="R894" s="214"/>
      <c r="S894" s="214"/>
      <c r="T894" s="215"/>
      <c r="U894" s="215"/>
      <c r="V894" s="575"/>
      <c r="W894" s="53"/>
      <c r="X894" s="53"/>
      <c r="Y894" s="53"/>
      <c r="Z894" s="53"/>
      <c r="AA894" s="53"/>
      <c r="AB894" s="53"/>
      <c r="AC894" s="53"/>
      <c r="AD894" s="53"/>
      <c r="AE894" s="53"/>
      <c r="AF894" s="53"/>
      <c r="AG894" s="53"/>
      <c r="AH894" s="221"/>
      <c r="AI894" s="221"/>
      <c r="AJ894" s="576"/>
      <c r="AK894" s="576"/>
      <c r="AM894" s="221"/>
      <c r="AN894" s="221"/>
      <c r="AP894" s="221"/>
    </row>
    <row r="895" spans="4:42" s="15" customFormat="1" ht="22.5" x14ac:dyDescent="0.55000000000000004">
      <c r="D895" s="574"/>
      <c r="E895" s="561"/>
      <c r="F895" s="564"/>
      <c r="G895" s="564"/>
      <c r="H895" s="564"/>
      <c r="I895" s="214"/>
      <c r="J895" s="214"/>
      <c r="K895" s="214"/>
      <c r="L895" s="214"/>
      <c r="M895" s="214"/>
      <c r="N895" s="214"/>
      <c r="O895" s="214"/>
      <c r="P895" s="214"/>
      <c r="Q895" s="214"/>
      <c r="R895" s="214"/>
      <c r="S895" s="214"/>
      <c r="T895" s="215"/>
      <c r="U895" s="215"/>
      <c r="V895" s="575"/>
      <c r="W895" s="53"/>
      <c r="X895" s="53"/>
      <c r="Y895" s="53"/>
      <c r="Z895" s="53"/>
      <c r="AA895" s="53"/>
      <c r="AB895" s="53"/>
      <c r="AC895" s="53"/>
      <c r="AD895" s="53"/>
      <c r="AE895" s="53"/>
      <c r="AF895" s="53"/>
      <c r="AG895" s="53"/>
      <c r="AH895" s="221"/>
      <c r="AI895" s="221"/>
      <c r="AJ895" s="576"/>
      <c r="AK895" s="576"/>
      <c r="AM895" s="221"/>
      <c r="AN895" s="221"/>
      <c r="AP895" s="221"/>
    </row>
    <row r="896" spans="4:42" s="15" customFormat="1" ht="22.5" x14ac:dyDescent="0.55000000000000004">
      <c r="D896" s="574"/>
      <c r="E896" s="561"/>
      <c r="F896" s="564"/>
      <c r="G896" s="564"/>
      <c r="H896" s="564"/>
      <c r="I896" s="214"/>
      <c r="J896" s="214"/>
      <c r="K896" s="214"/>
      <c r="L896" s="214"/>
      <c r="M896" s="214"/>
      <c r="N896" s="214"/>
      <c r="O896" s="214"/>
      <c r="P896" s="214"/>
      <c r="Q896" s="214"/>
      <c r="R896" s="214"/>
      <c r="S896" s="214"/>
      <c r="T896" s="215"/>
      <c r="U896" s="215"/>
      <c r="V896" s="575"/>
      <c r="W896" s="53"/>
      <c r="X896" s="53"/>
      <c r="Y896" s="53"/>
      <c r="Z896" s="53"/>
      <c r="AA896" s="53"/>
      <c r="AB896" s="53"/>
      <c r="AC896" s="53"/>
      <c r="AD896" s="53"/>
      <c r="AE896" s="53"/>
      <c r="AF896" s="53"/>
      <c r="AG896" s="53"/>
      <c r="AH896" s="221"/>
      <c r="AI896" s="221"/>
      <c r="AJ896" s="576"/>
      <c r="AK896" s="576"/>
      <c r="AM896" s="221"/>
      <c r="AN896" s="221"/>
      <c r="AP896" s="221"/>
    </row>
    <row r="897" spans="4:42" s="15" customFormat="1" ht="22.5" x14ac:dyDescent="0.55000000000000004">
      <c r="D897" s="574"/>
      <c r="E897" s="561"/>
      <c r="F897" s="564"/>
      <c r="G897" s="564"/>
      <c r="H897" s="564"/>
      <c r="I897" s="214"/>
      <c r="J897" s="214"/>
      <c r="K897" s="214"/>
      <c r="L897" s="214"/>
      <c r="M897" s="214"/>
      <c r="N897" s="214"/>
      <c r="O897" s="214"/>
      <c r="P897" s="214"/>
      <c r="Q897" s="214"/>
      <c r="R897" s="214"/>
      <c r="S897" s="214"/>
      <c r="T897" s="215"/>
      <c r="U897" s="215"/>
      <c r="V897" s="575"/>
      <c r="W897" s="53"/>
      <c r="X897" s="53"/>
      <c r="Y897" s="53"/>
      <c r="Z897" s="53"/>
      <c r="AA897" s="53"/>
      <c r="AB897" s="53"/>
      <c r="AC897" s="53"/>
      <c r="AD897" s="53"/>
      <c r="AE897" s="53"/>
      <c r="AF897" s="53"/>
      <c r="AG897" s="53"/>
      <c r="AH897" s="221"/>
      <c r="AI897" s="221"/>
      <c r="AJ897" s="576"/>
      <c r="AK897" s="576"/>
      <c r="AM897" s="221"/>
      <c r="AN897" s="221"/>
      <c r="AP897" s="221"/>
    </row>
    <row r="898" spans="4:42" s="15" customFormat="1" ht="22.5" x14ac:dyDescent="0.55000000000000004">
      <c r="D898" s="574"/>
      <c r="E898" s="561"/>
      <c r="F898" s="564"/>
      <c r="G898" s="564"/>
      <c r="H898" s="564"/>
      <c r="I898" s="214"/>
      <c r="J898" s="214"/>
      <c r="K898" s="214"/>
      <c r="L898" s="214"/>
      <c r="M898" s="214"/>
      <c r="N898" s="214"/>
      <c r="O898" s="214"/>
      <c r="P898" s="214"/>
      <c r="Q898" s="214"/>
      <c r="R898" s="214"/>
      <c r="S898" s="214"/>
      <c r="T898" s="215"/>
      <c r="U898" s="215"/>
      <c r="V898" s="575"/>
      <c r="W898" s="53"/>
      <c r="X898" s="53"/>
      <c r="Y898" s="53"/>
      <c r="Z898" s="53"/>
      <c r="AA898" s="53"/>
      <c r="AB898" s="53"/>
      <c r="AC898" s="53"/>
      <c r="AD898" s="53"/>
      <c r="AE898" s="53"/>
      <c r="AF898" s="53"/>
      <c r="AG898" s="53"/>
      <c r="AH898" s="221"/>
      <c r="AI898" s="221"/>
      <c r="AJ898" s="576"/>
      <c r="AK898" s="576"/>
      <c r="AM898" s="221"/>
      <c r="AN898" s="221"/>
      <c r="AP898" s="221"/>
    </row>
    <row r="899" spans="4:42" s="15" customFormat="1" ht="22.5" x14ac:dyDescent="0.55000000000000004">
      <c r="D899" s="574"/>
      <c r="E899" s="561"/>
      <c r="F899" s="564"/>
      <c r="G899" s="564"/>
      <c r="H899" s="564"/>
      <c r="I899" s="214"/>
      <c r="J899" s="214"/>
      <c r="K899" s="214"/>
      <c r="L899" s="214"/>
      <c r="M899" s="214"/>
      <c r="N899" s="214"/>
      <c r="O899" s="214"/>
      <c r="P899" s="214"/>
      <c r="Q899" s="214"/>
      <c r="R899" s="214"/>
      <c r="S899" s="214"/>
      <c r="T899" s="215"/>
      <c r="U899" s="215"/>
      <c r="V899" s="575"/>
      <c r="W899" s="53"/>
      <c r="X899" s="53"/>
      <c r="Y899" s="53"/>
      <c r="Z899" s="53"/>
      <c r="AA899" s="53"/>
      <c r="AB899" s="53"/>
      <c r="AC899" s="53"/>
      <c r="AD899" s="53"/>
      <c r="AE899" s="53"/>
      <c r="AF899" s="53"/>
      <c r="AG899" s="53"/>
      <c r="AH899" s="221"/>
      <c r="AI899" s="221"/>
      <c r="AJ899" s="576"/>
      <c r="AK899" s="576"/>
      <c r="AM899" s="221"/>
      <c r="AN899" s="221"/>
      <c r="AP899" s="221"/>
    </row>
    <row r="900" spans="4:42" s="15" customFormat="1" ht="22.5" x14ac:dyDescent="0.55000000000000004">
      <c r="D900" s="574"/>
      <c r="E900" s="561"/>
      <c r="F900" s="564"/>
      <c r="G900" s="564"/>
      <c r="H900" s="564"/>
      <c r="I900" s="214"/>
      <c r="J900" s="214"/>
      <c r="K900" s="214"/>
      <c r="L900" s="214"/>
      <c r="M900" s="214"/>
      <c r="N900" s="214"/>
      <c r="O900" s="214"/>
      <c r="P900" s="214"/>
      <c r="Q900" s="214"/>
      <c r="R900" s="214"/>
      <c r="S900" s="214"/>
      <c r="T900" s="215"/>
      <c r="U900" s="215"/>
      <c r="V900" s="575"/>
      <c r="W900" s="53"/>
      <c r="X900" s="53"/>
      <c r="Y900" s="53"/>
      <c r="Z900" s="53"/>
      <c r="AA900" s="53"/>
      <c r="AB900" s="53"/>
      <c r="AC900" s="53"/>
      <c r="AD900" s="53"/>
      <c r="AE900" s="53"/>
      <c r="AF900" s="53"/>
      <c r="AG900" s="53"/>
      <c r="AH900" s="221"/>
      <c r="AI900" s="221"/>
      <c r="AJ900" s="576"/>
      <c r="AK900" s="576"/>
      <c r="AM900" s="221"/>
      <c r="AN900" s="221"/>
      <c r="AP900" s="221"/>
    </row>
    <row r="901" spans="4:42" s="15" customFormat="1" ht="22.5" x14ac:dyDescent="0.55000000000000004">
      <c r="D901" s="574"/>
      <c r="E901" s="577"/>
      <c r="F901" s="564"/>
      <c r="G901" s="564"/>
      <c r="H901" s="564"/>
      <c r="I901" s="214"/>
      <c r="J901" s="214"/>
      <c r="K901" s="214"/>
      <c r="L901" s="214"/>
      <c r="M901" s="214"/>
      <c r="N901" s="214"/>
      <c r="O901" s="214"/>
      <c r="P901" s="214"/>
      <c r="Q901" s="214"/>
      <c r="R901" s="214"/>
      <c r="S901" s="214"/>
      <c r="T901" s="215"/>
      <c r="U901" s="215"/>
      <c r="V901" s="575"/>
      <c r="W901" s="53"/>
      <c r="X901" s="53"/>
      <c r="Y901" s="53"/>
      <c r="Z901" s="53"/>
      <c r="AA901" s="53"/>
      <c r="AB901" s="53"/>
      <c r="AC901" s="53"/>
      <c r="AD901" s="53"/>
      <c r="AE901" s="53"/>
      <c r="AF901" s="53"/>
      <c r="AG901" s="53"/>
      <c r="AH901" s="221"/>
      <c r="AI901" s="221"/>
      <c r="AJ901" s="576"/>
      <c r="AK901" s="576"/>
      <c r="AM901" s="221"/>
      <c r="AN901" s="221"/>
      <c r="AP901" s="221"/>
    </row>
    <row r="902" spans="4:42" s="15" customFormat="1" ht="22.5" x14ac:dyDescent="0.55000000000000004">
      <c r="D902" s="574"/>
      <c r="E902" s="565"/>
      <c r="F902" s="565"/>
      <c r="G902" s="565"/>
      <c r="H902" s="565"/>
      <c r="I902" s="214"/>
      <c r="J902" s="214"/>
      <c r="K902" s="214"/>
      <c r="L902" s="214"/>
      <c r="M902" s="214"/>
      <c r="N902" s="214"/>
      <c r="O902" s="214"/>
      <c r="P902" s="214"/>
      <c r="Q902" s="214"/>
      <c r="R902" s="214"/>
      <c r="S902" s="214"/>
      <c r="T902" s="215"/>
      <c r="U902" s="215"/>
      <c r="V902" s="575"/>
      <c r="W902" s="53"/>
      <c r="X902" s="53"/>
      <c r="Y902" s="53"/>
      <c r="Z902" s="53"/>
      <c r="AA902" s="53"/>
      <c r="AB902" s="53"/>
      <c r="AC902" s="53"/>
      <c r="AD902" s="53"/>
      <c r="AE902" s="53"/>
      <c r="AF902" s="53"/>
      <c r="AG902" s="53"/>
      <c r="AH902" s="221"/>
      <c r="AI902" s="221"/>
      <c r="AJ902" s="576"/>
      <c r="AK902" s="576"/>
      <c r="AM902" s="221"/>
      <c r="AN902" s="221"/>
      <c r="AP902" s="221"/>
    </row>
    <row r="903" spans="4:42" s="15" customFormat="1" ht="22.5" x14ac:dyDescent="0.55000000000000004">
      <c r="D903" s="574"/>
      <c r="E903" s="565"/>
      <c r="F903" s="565"/>
      <c r="G903" s="565"/>
      <c r="H903" s="565"/>
      <c r="I903" s="214"/>
      <c r="J903" s="214"/>
      <c r="K903" s="214"/>
      <c r="L903" s="214"/>
      <c r="M903" s="214"/>
      <c r="N903" s="214"/>
      <c r="O903" s="214"/>
      <c r="P903" s="214"/>
      <c r="Q903" s="214"/>
      <c r="R903" s="214"/>
      <c r="S903" s="214"/>
      <c r="T903" s="215"/>
      <c r="U903" s="215"/>
      <c r="V903" s="575"/>
      <c r="W903" s="53"/>
      <c r="X903" s="53"/>
      <c r="Y903" s="53"/>
      <c r="Z903" s="53"/>
      <c r="AA903" s="53"/>
      <c r="AB903" s="53"/>
      <c r="AC903" s="53"/>
      <c r="AD903" s="53"/>
      <c r="AE903" s="53"/>
      <c r="AF903" s="53"/>
      <c r="AG903" s="53"/>
      <c r="AH903" s="221"/>
      <c r="AI903" s="221"/>
      <c r="AJ903" s="576"/>
      <c r="AK903" s="576"/>
      <c r="AM903" s="221"/>
      <c r="AN903" s="221"/>
      <c r="AP903" s="221"/>
    </row>
    <row r="904" spans="4:42" s="15" customFormat="1" ht="22.5" x14ac:dyDescent="0.55000000000000004">
      <c r="D904" s="574"/>
      <c r="E904" s="565"/>
      <c r="F904" s="565"/>
      <c r="G904" s="565"/>
      <c r="H904" s="565"/>
      <c r="I904" s="214"/>
      <c r="J904" s="214"/>
      <c r="K904" s="214"/>
      <c r="L904" s="214"/>
      <c r="M904" s="214"/>
      <c r="N904" s="214"/>
      <c r="O904" s="214"/>
      <c r="P904" s="214"/>
      <c r="Q904" s="214"/>
      <c r="R904" s="214"/>
      <c r="S904" s="214"/>
      <c r="T904" s="215"/>
      <c r="U904" s="215"/>
      <c r="V904" s="575"/>
      <c r="W904" s="53"/>
      <c r="X904" s="53"/>
      <c r="Y904" s="53"/>
      <c r="Z904" s="53"/>
      <c r="AA904" s="53"/>
      <c r="AB904" s="53"/>
      <c r="AC904" s="53"/>
      <c r="AD904" s="53"/>
      <c r="AE904" s="53"/>
      <c r="AF904" s="53"/>
      <c r="AG904" s="53"/>
      <c r="AH904" s="221"/>
      <c r="AI904" s="221"/>
      <c r="AJ904" s="576"/>
      <c r="AK904" s="576"/>
      <c r="AM904" s="221"/>
      <c r="AN904" s="221"/>
      <c r="AP904" s="221"/>
    </row>
    <row r="905" spans="4:42" s="15" customFormat="1" ht="22.5" x14ac:dyDescent="0.55000000000000004">
      <c r="D905" s="574"/>
      <c r="E905" s="565"/>
      <c r="F905" s="565"/>
      <c r="G905" s="565"/>
      <c r="H905" s="565"/>
      <c r="I905" s="214"/>
      <c r="J905" s="214"/>
      <c r="K905" s="214"/>
      <c r="L905" s="214"/>
      <c r="M905" s="214"/>
      <c r="N905" s="214"/>
      <c r="O905" s="214"/>
      <c r="P905" s="214"/>
      <c r="Q905" s="214"/>
      <c r="R905" s="214"/>
      <c r="S905" s="214"/>
      <c r="T905" s="215"/>
      <c r="U905" s="215"/>
      <c r="V905" s="575"/>
      <c r="W905" s="53"/>
      <c r="X905" s="53"/>
      <c r="Y905" s="53"/>
      <c r="Z905" s="53"/>
      <c r="AA905" s="53"/>
      <c r="AB905" s="53"/>
      <c r="AC905" s="53"/>
      <c r="AD905" s="53"/>
      <c r="AE905" s="53"/>
      <c r="AF905" s="53"/>
      <c r="AG905" s="53"/>
      <c r="AH905" s="221"/>
      <c r="AI905" s="221"/>
      <c r="AJ905" s="576"/>
      <c r="AK905" s="576"/>
      <c r="AM905" s="221"/>
      <c r="AN905" s="221"/>
      <c r="AP905" s="221"/>
    </row>
    <row r="906" spans="4:42" s="15" customFormat="1" ht="22.5" x14ac:dyDescent="0.55000000000000004">
      <c r="D906" s="574"/>
      <c r="E906" s="565"/>
      <c r="F906" s="565"/>
      <c r="G906" s="565"/>
      <c r="H906" s="565"/>
      <c r="I906" s="214"/>
      <c r="J906" s="214"/>
      <c r="K906" s="214"/>
      <c r="L906" s="214"/>
      <c r="M906" s="214"/>
      <c r="N906" s="214"/>
      <c r="O906" s="214"/>
      <c r="P906" s="214"/>
      <c r="Q906" s="214"/>
      <c r="R906" s="214"/>
      <c r="S906" s="214"/>
      <c r="T906" s="215"/>
      <c r="U906" s="215"/>
      <c r="V906" s="575"/>
      <c r="W906" s="53"/>
      <c r="X906" s="53"/>
      <c r="Y906" s="53"/>
      <c r="Z906" s="53"/>
      <c r="AA906" s="53"/>
      <c r="AB906" s="53"/>
      <c r="AC906" s="53"/>
      <c r="AD906" s="53"/>
      <c r="AE906" s="53"/>
      <c r="AF906" s="53"/>
      <c r="AG906" s="53"/>
      <c r="AH906" s="221"/>
      <c r="AI906" s="221"/>
      <c r="AJ906" s="576"/>
      <c r="AK906" s="576"/>
      <c r="AM906" s="221"/>
      <c r="AN906" s="221"/>
      <c r="AP906" s="221"/>
    </row>
    <row r="907" spans="4:42" s="15" customFormat="1" ht="22.5" x14ac:dyDescent="0.55000000000000004">
      <c r="D907" s="574"/>
      <c r="E907" s="565"/>
      <c r="F907" s="565"/>
      <c r="G907" s="565"/>
      <c r="H907" s="565"/>
      <c r="I907" s="214"/>
      <c r="J907" s="214"/>
      <c r="K907" s="214"/>
      <c r="L907" s="214"/>
      <c r="M907" s="214"/>
      <c r="N907" s="214"/>
      <c r="O907" s="214"/>
      <c r="P907" s="214"/>
      <c r="Q907" s="214"/>
      <c r="R907" s="214"/>
      <c r="S907" s="214"/>
      <c r="T907" s="215"/>
      <c r="U907" s="215"/>
      <c r="V907" s="575"/>
      <c r="W907" s="53"/>
      <c r="X907" s="53"/>
      <c r="Y907" s="53"/>
      <c r="Z907" s="53"/>
      <c r="AA907" s="53"/>
      <c r="AB907" s="53"/>
      <c r="AC907" s="53"/>
      <c r="AD907" s="53"/>
      <c r="AE907" s="53"/>
      <c r="AF907" s="53"/>
      <c r="AG907" s="53"/>
      <c r="AH907" s="221"/>
      <c r="AI907" s="221"/>
      <c r="AJ907" s="576"/>
      <c r="AK907" s="576"/>
      <c r="AM907" s="221"/>
      <c r="AN907" s="221"/>
      <c r="AP907" s="221"/>
    </row>
    <row r="908" spans="4:42" s="15" customFormat="1" ht="22.5" x14ac:dyDescent="0.55000000000000004">
      <c r="D908" s="574"/>
      <c r="E908" s="565"/>
      <c r="F908" s="565"/>
      <c r="G908" s="565"/>
      <c r="H908" s="565"/>
      <c r="I908" s="214"/>
      <c r="J908" s="214"/>
      <c r="K908" s="214"/>
      <c r="L908" s="214"/>
      <c r="M908" s="214"/>
      <c r="N908" s="214"/>
      <c r="O908" s="214"/>
      <c r="P908" s="214"/>
      <c r="Q908" s="214"/>
      <c r="R908" s="214"/>
      <c r="S908" s="214"/>
      <c r="T908" s="215"/>
      <c r="U908" s="215"/>
      <c r="V908" s="575"/>
      <c r="W908" s="53"/>
      <c r="X908" s="53"/>
      <c r="Y908" s="53"/>
      <c r="Z908" s="53"/>
      <c r="AA908" s="53"/>
      <c r="AB908" s="53"/>
      <c r="AC908" s="53"/>
      <c r="AD908" s="53"/>
      <c r="AE908" s="53"/>
      <c r="AF908" s="53"/>
      <c r="AG908" s="53"/>
      <c r="AH908" s="221"/>
      <c r="AI908" s="221"/>
      <c r="AJ908" s="576"/>
      <c r="AK908" s="576"/>
      <c r="AM908" s="221"/>
      <c r="AN908" s="221"/>
      <c r="AP908" s="221"/>
    </row>
    <row r="909" spans="4:42" s="15" customFormat="1" ht="22.5" x14ac:dyDescent="0.55000000000000004">
      <c r="D909" s="574"/>
      <c r="E909" s="565"/>
      <c r="F909" s="565"/>
      <c r="G909" s="565"/>
      <c r="H909" s="565"/>
      <c r="I909" s="214"/>
      <c r="J909" s="214"/>
      <c r="K909" s="214"/>
      <c r="L909" s="214"/>
      <c r="M909" s="214"/>
      <c r="N909" s="214"/>
      <c r="O909" s="214"/>
      <c r="P909" s="214"/>
      <c r="Q909" s="214"/>
      <c r="R909" s="214"/>
      <c r="S909" s="214"/>
      <c r="T909" s="215"/>
      <c r="U909" s="215"/>
      <c r="V909" s="575"/>
      <c r="W909" s="53"/>
      <c r="X909" s="53"/>
      <c r="Y909" s="53"/>
      <c r="Z909" s="53"/>
      <c r="AA909" s="53"/>
      <c r="AB909" s="53"/>
      <c r="AC909" s="53"/>
      <c r="AD909" s="53"/>
      <c r="AE909" s="53"/>
      <c r="AF909" s="53"/>
      <c r="AG909" s="53"/>
      <c r="AH909" s="221"/>
      <c r="AI909" s="221"/>
      <c r="AJ909" s="576"/>
      <c r="AK909" s="576"/>
      <c r="AM909" s="221"/>
      <c r="AN909" s="221"/>
      <c r="AP909" s="221"/>
    </row>
    <row r="910" spans="4:42" s="15" customFormat="1" ht="22.5" x14ac:dyDescent="0.55000000000000004">
      <c r="D910" s="574"/>
      <c r="E910" s="565"/>
      <c r="F910" s="565"/>
      <c r="G910" s="565"/>
      <c r="H910" s="565"/>
      <c r="I910" s="214"/>
      <c r="J910" s="214"/>
      <c r="K910" s="214"/>
      <c r="L910" s="214"/>
      <c r="M910" s="214"/>
      <c r="N910" s="214"/>
      <c r="O910" s="214"/>
      <c r="P910" s="214"/>
      <c r="Q910" s="214"/>
      <c r="R910" s="214"/>
      <c r="S910" s="214"/>
      <c r="T910" s="215"/>
      <c r="U910" s="215"/>
      <c r="V910" s="575"/>
      <c r="W910" s="53"/>
      <c r="X910" s="53"/>
      <c r="Y910" s="53"/>
      <c r="Z910" s="53"/>
      <c r="AA910" s="53"/>
      <c r="AB910" s="53"/>
      <c r="AC910" s="53"/>
      <c r="AD910" s="53"/>
      <c r="AE910" s="53"/>
      <c r="AF910" s="53"/>
      <c r="AG910" s="53"/>
      <c r="AH910" s="221"/>
      <c r="AI910" s="221"/>
      <c r="AJ910" s="576"/>
      <c r="AK910" s="576"/>
      <c r="AM910" s="221"/>
      <c r="AN910" s="221"/>
      <c r="AP910" s="221"/>
    </row>
    <row r="911" spans="4:42" s="15" customFormat="1" ht="22.5" x14ac:dyDescent="0.55000000000000004">
      <c r="D911" s="574"/>
      <c r="E911" s="565"/>
      <c r="F911" s="565"/>
      <c r="G911" s="565"/>
      <c r="H911" s="565"/>
      <c r="I911" s="214"/>
      <c r="J911" s="214"/>
      <c r="K911" s="214"/>
      <c r="L911" s="214"/>
      <c r="M911" s="214"/>
      <c r="N911" s="214"/>
      <c r="O911" s="214"/>
      <c r="P911" s="214"/>
      <c r="Q911" s="214"/>
      <c r="R911" s="214"/>
      <c r="S911" s="214"/>
      <c r="T911" s="215"/>
      <c r="U911" s="215"/>
      <c r="V911" s="575"/>
      <c r="W911" s="53"/>
      <c r="X911" s="53"/>
      <c r="Y911" s="53"/>
      <c r="Z911" s="53"/>
      <c r="AA911" s="53"/>
      <c r="AB911" s="53"/>
      <c r="AC911" s="53"/>
      <c r="AD911" s="53"/>
      <c r="AE911" s="53"/>
      <c r="AF911" s="53"/>
      <c r="AG911" s="53"/>
      <c r="AH911" s="221"/>
      <c r="AI911" s="221"/>
      <c r="AJ911" s="576"/>
      <c r="AK911" s="576"/>
      <c r="AM911" s="221"/>
      <c r="AN911" s="221"/>
      <c r="AP911" s="221"/>
    </row>
    <row r="912" spans="4:42" s="15" customFormat="1" ht="22.5" x14ac:dyDescent="0.55000000000000004">
      <c r="D912" s="574"/>
      <c r="E912" s="565"/>
      <c r="F912" s="565"/>
      <c r="G912" s="565"/>
      <c r="H912" s="565"/>
      <c r="I912" s="214"/>
      <c r="J912" s="214"/>
      <c r="K912" s="214"/>
      <c r="L912" s="214"/>
      <c r="M912" s="214"/>
      <c r="N912" s="214"/>
      <c r="O912" s="214"/>
      <c r="P912" s="214"/>
      <c r="Q912" s="214"/>
      <c r="R912" s="214"/>
      <c r="S912" s="214"/>
      <c r="T912" s="215"/>
      <c r="U912" s="215"/>
      <c r="V912" s="575"/>
      <c r="W912" s="53"/>
      <c r="X912" s="53"/>
      <c r="Y912" s="53"/>
      <c r="Z912" s="53"/>
      <c r="AA912" s="53"/>
      <c r="AB912" s="53"/>
      <c r="AC912" s="53"/>
      <c r="AD912" s="53"/>
      <c r="AE912" s="53"/>
      <c r="AF912" s="53"/>
      <c r="AG912" s="53"/>
      <c r="AH912" s="221"/>
      <c r="AI912" s="221"/>
      <c r="AJ912" s="576"/>
      <c r="AK912" s="576"/>
      <c r="AM912" s="221"/>
      <c r="AN912" s="221"/>
      <c r="AP912" s="221"/>
    </row>
    <row r="913" spans="4:42" s="15" customFormat="1" ht="22.5" x14ac:dyDescent="0.55000000000000004">
      <c r="D913" s="574"/>
      <c r="E913" s="565"/>
      <c r="F913" s="565"/>
      <c r="G913" s="565"/>
      <c r="H913" s="565"/>
      <c r="I913" s="214"/>
      <c r="J913" s="214"/>
      <c r="K913" s="214"/>
      <c r="L913" s="214"/>
      <c r="M913" s="214"/>
      <c r="N913" s="214"/>
      <c r="O913" s="214"/>
      <c r="P913" s="214"/>
      <c r="Q913" s="214"/>
      <c r="R913" s="214"/>
      <c r="S913" s="214"/>
      <c r="T913" s="215"/>
      <c r="U913" s="215"/>
      <c r="V913" s="575"/>
      <c r="W913" s="53"/>
      <c r="X913" s="53"/>
      <c r="Y913" s="53"/>
      <c r="Z913" s="53"/>
      <c r="AA913" s="53"/>
      <c r="AB913" s="53"/>
      <c r="AC913" s="53"/>
      <c r="AD913" s="53"/>
      <c r="AE913" s="53"/>
      <c r="AF913" s="53"/>
      <c r="AG913" s="53"/>
      <c r="AH913" s="221"/>
      <c r="AI913" s="221"/>
      <c r="AJ913" s="576"/>
      <c r="AK913" s="576"/>
      <c r="AM913" s="221"/>
      <c r="AN913" s="221"/>
      <c r="AP913" s="221"/>
    </row>
    <row r="914" spans="4:42" s="15" customFormat="1" ht="22.5" x14ac:dyDescent="0.55000000000000004">
      <c r="D914" s="574"/>
      <c r="E914" s="577"/>
      <c r="F914" s="564"/>
      <c r="G914" s="564"/>
      <c r="H914" s="564"/>
      <c r="I914" s="214"/>
      <c r="J914" s="214"/>
      <c r="K914" s="214"/>
      <c r="L914" s="214"/>
      <c r="M914" s="214"/>
      <c r="N914" s="214"/>
      <c r="O914" s="214"/>
      <c r="P914" s="214"/>
      <c r="Q914" s="214"/>
      <c r="R914" s="214"/>
      <c r="S914" s="214"/>
      <c r="T914" s="215"/>
      <c r="U914" s="215"/>
      <c r="V914" s="575"/>
      <c r="W914" s="53"/>
      <c r="X914" s="53"/>
      <c r="Y914" s="53"/>
      <c r="Z914" s="53"/>
      <c r="AA914" s="53"/>
      <c r="AB914" s="53"/>
      <c r="AC914" s="53"/>
      <c r="AD914" s="53"/>
      <c r="AE914" s="53"/>
      <c r="AF914" s="53"/>
      <c r="AG914" s="53"/>
      <c r="AH914" s="221"/>
      <c r="AI914" s="221"/>
      <c r="AJ914" s="576"/>
      <c r="AK914" s="576"/>
      <c r="AM914" s="221"/>
      <c r="AN914" s="221"/>
      <c r="AP914" s="221"/>
    </row>
    <row r="915" spans="4:42" s="15" customFormat="1" ht="22.5" x14ac:dyDescent="0.55000000000000004">
      <c r="D915" s="574"/>
      <c r="E915" s="561"/>
      <c r="F915" s="564"/>
      <c r="G915" s="564"/>
      <c r="H915" s="564"/>
      <c r="I915" s="214"/>
      <c r="J915" s="214"/>
      <c r="K915" s="214"/>
      <c r="L915" s="214"/>
      <c r="M915" s="214"/>
      <c r="N915" s="214"/>
      <c r="O915" s="214"/>
      <c r="P915" s="214"/>
      <c r="Q915" s="214"/>
      <c r="R915" s="214"/>
      <c r="S915" s="214"/>
      <c r="T915" s="215"/>
      <c r="U915" s="215"/>
      <c r="V915" s="575"/>
      <c r="W915" s="53"/>
      <c r="X915" s="53"/>
      <c r="Y915" s="53"/>
      <c r="Z915" s="53"/>
      <c r="AA915" s="53"/>
      <c r="AB915" s="53"/>
      <c r="AC915" s="53"/>
      <c r="AD915" s="53"/>
      <c r="AE915" s="53"/>
      <c r="AF915" s="53"/>
      <c r="AG915" s="53"/>
      <c r="AH915" s="221"/>
      <c r="AI915" s="221"/>
      <c r="AJ915" s="576"/>
      <c r="AK915" s="576"/>
      <c r="AM915" s="221"/>
      <c r="AN915" s="221"/>
      <c r="AP915" s="221"/>
    </row>
    <row r="916" spans="4:42" s="15" customFormat="1" ht="22.5" x14ac:dyDescent="0.55000000000000004">
      <c r="D916" s="574"/>
      <c r="E916" s="561"/>
      <c r="F916" s="564"/>
      <c r="G916" s="564"/>
      <c r="H916" s="564"/>
      <c r="I916" s="214"/>
      <c r="J916" s="214"/>
      <c r="K916" s="214"/>
      <c r="L916" s="214"/>
      <c r="M916" s="214"/>
      <c r="N916" s="214"/>
      <c r="O916" s="214"/>
      <c r="P916" s="214"/>
      <c r="Q916" s="214"/>
      <c r="R916" s="214"/>
      <c r="S916" s="214"/>
      <c r="T916" s="215"/>
      <c r="U916" s="215"/>
      <c r="V916" s="575"/>
      <c r="W916" s="53"/>
      <c r="X916" s="53"/>
      <c r="Y916" s="53"/>
      <c r="Z916" s="53"/>
      <c r="AA916" s="53"/>
      <c r="AB916" s="53"/>
      <c r="AC916" s="53"/>
      <c r="AD916" s="53"/>
      <c r="AE916" s="53"/>
      <c r="AF916" s="53"/>
      <c r="AG916" s="53"/>
      <c r="AH916" s="221"/>
      <c r="AI916" s="221"/>
      <c r="AJ916" s="576"/>
      <c r="AK916" s="576"/>
      <c r="AM916" s="221"/>
      <c r="AN916" s="221"/>
      <c r="AP916" s="221"/>
    </row>
    <row r="917" spans="4:42" s="15" customFormat="1" ht="22.5" x14ac:dyDescent="0.55000000000000004">
      <c r="D917" s="574"/>
      <c r="E917" s="561"/>
      <c r="F917" s="564"/>
      <c r="G917" s="564"/>
      <c r="H917" s="564"/>
      <c r="I917" s="214"/>
      <c r="J917" s="214"/>
      <c r="K917" s="214"/>
      <c r="L917" s="214"/>
      <c r="M917" s="214"/>
      <c r="N917" s="214"/>
      <c r="O917" s="214"/>
      <c r="P917" s="214"/>
      <c r="Q917" s="214"/>
      <c r="R917" s="214"/>
      <c r="S917" s="214"/>
      <c r="T917" s="215"/>
      <c r="U917" s="215"/>
      <c r="V917" s="575"/>
      <c r="W917" s="53"/>
      <c r="X917" s="53"/>
      <c r="Y917" s="53"/>
      <c r="Z917" s="53"/>
      <c r="AA917" s="53"/>
      <c r="AB917" s="53"/>
      <c r="AC917" s="53"/>
      <c r="AD917" s="53"/>
      <c r="AE917" s="53"/>
      <c r="AF917" s="53"/>
      <c r="AG917" s="53"/>
      <c r="AH917" s="221"/>
      <c r="AI917" s="221"/>
      <c r="AJ917" s="576"/>
      <c r="AK917" s="576"/>
      <c r="AM917" s="221"/>
      <c r="AN917" s="221"/>
      <c r="AP917" s="221"/>
    </row>
    <row r="918" spans="4:42" s="15" customFormat="1" ht="22.5" x14ac:dyDescent="0.55000000000000004">
      <c r="D918" s="574"/>
      <c r="E918" s="561"/>
      <c r="F918" s="564"/>
      <c r="G918" s="564"/>
      <c r="H918" s="564"/>
      <c r="I918" s="214"/>
      <c r="J918" s="214"/>
      <c r="K918" s="214"/>
      <c r="L918" s="214"/>
      <c r="M918" s="214"/>
      <c r="N918" s="214"/>
      <c r="O918" s="214"/>
      <c r="P918" s="214"/>
      <c r="Q918" s="214"/>
      <c r="R918" s="214"/>
      <c r="S918" s="214"/>
      <c r="T918" s="215"/>
      <c r="U918" s="215"/>
      <c r="V918" s="575"/>
      <c r="W918" s="53"/>
      <c r="X918" s="53"/>
      <c r="Y918" s="53"/>
      <c r="Z918" s="53"/>
      <c r="AA918" s="53"/>
      <c r="AB918" s="53"/>
      <c r="AC918" s="53"/>
      <c r="AD918" s="53"/>
      <c r="AE918" s="53"/>
      <c r="AF918" s="53"/>
      <c r="AG918" s="53"/>
      <c r="AH918" s="221"/>
      <c r="AI918" s="221"/>
      <c r="AJ918" s="576"/>
      <c r="AK918" s="576"/>
      <c r="AM918" s="221"/>
      <c r="AN918" s="221"/>
      <c r="AP918" s="221"/>
    </row>
    <row r="919" spans="4:42" s="15" customFormat="1" ht="22.5" x14ac:dyDescent="0.55000000000000004">
      <c r="D919" s="574"/>
      <c r="E919" s="561"/>
      <c r="F919" s="564"/>
      <c r="G919" s="564"/>
      <c r="H919" s="564"/>
      <c r="I919" s="214"/>
      <c r="J919" s="214"/>
      <c r="K919" s="214"/>
      <c r="L919" s="214"/>
      <c r="M919" s="214"/>
      <c r="N919" s="214"/>
      <c r="O919" s="214"/>
      <c r="P919" s="214"/>
      <c r="Q919" s="214"/>
      <c r="R919" s="214"/>
      <c r="S919" s="214"/>
      <c r="T919" s="215"/>
      <c r="U919" s="215"/>
      <c r="V919" s="575"/>
      <c r="W919" s="53"/>
      <c r="X919" s="53"/>
      <c r="Y919" s="53"/>
      <c r="Z919" s="53"/>
      <c r="AA919" s="53"/>
      <c r="AB919" s="53"/>
      <c r="AC919" s="53"/>
      <c r="AD919" s="53"/>
      <c r="AE919" s="53"/>
      <c r="AF919" s="53"/>
      <c r="AG919" s="53"/>
      <c r="AH919" s="221"/>
      <c r="AI919" s="221"/>
      <c r="AJ919" s="576"/>
      <c r="AK919" s="576"/>
      <c r="AM919" s="221"/>
      <c r="AN919" s="221"/>
      <c r="AP919" s="221"/>
    </row>
    <row r="920" spans="4:42" s="15" customFormat="1" ht="22.5" x14ac:dyDescent="0.55000000000000004">
      <c r="D920" s="574"/>
      <c r="E920" s="561"/>
      <c r="F920" s="564"/>
      <c r="G920" s="564"/>
      <c r="H920" s="564"/>
      <c r="I920" s="214"/>
      <c r="J920" s="214"/>
      <c r="K920" s="214"/>
      <c r="L920" s="214"/>
      <c r="M920" s="214"/>
      <c r="N920" s="214"/>
      <c r="O920" s="214"/>
      <c r="P920" s="214"/>
      <c r="Q920" s="214"/>
      <c r="R920" s="214"/>
      <c r="S920" s="214"/>
      <c r="T920" s="215"/>
      <c r="U920" s="215"/>
      <c r="V920" s="575"/>
      <c r="W920" s="53"/>
      <c r="X920" s="53"/>
      <c r="Y920" s="53"/>
      <c r="Z920" s="53"/>
      <c r="AA920" s="53"/>
      <c r="AB920" s="53"/>
      <c r="AC920" s="53"/>
      <c r="AD920" s="53"/>
      <c r="AE920" s="53"/>
      <c r="AF920" s="53"/>
      <c r="AG920" s="53"/>
      <c r="AH920" s="221"/>
      <c r="AI920" s="221"/>
      <c r="AJ920" s="576"/>
      <c r="AK920" s="576"/>
      <c r="AM920" s="221"/>
      <c r="AN920" s="221"/>
      <c r="AP920" s="221"/>
    </row>
    <row r="921" spans="4:42" s="15" customFormat="1" ht="22.5" x14ac:dyDescent="0.55000000000000004">
      <c r="D921" s="574"/>
      <c r="E921" s="561"/>
      <c r="F921" s="564"/>
      <c r="G921" s="564"/>
      <c r="H921" s="564"/>
      <c r="I921" s="214"/>
      <c r="J921" s="214"/>
      <c r="K921" s="214"/>
      <c r="L921" s="214"/>
      <c r="M921" s="214"/>
      <c r="N921" s="214"/>
      <c r="O921" s="214"/>
      <c r="P921" s="214"/>
      <c r="Q921" s="214"/>
      <c r="R921" s="214"/>
      <c r="S921" s="214"/>
      <c r="T921" s="215"/>
      <c r="U921" s="215"/>
      <c r="V921" s="575"/>
      <c r="W921" s="53"/>
      <c r="X921" s="53"/>
      <c r="Y921" s="53"/>
      <c r="Z921" s="53"/>
      <c r="AA921" s="53"/>
      <c r="AB921" s="53"/>
      <c r="AC921" s="53"/>
      <c r="AD921" s="53"/>
      <c r="AE921" s="53"/>
      <c r="AF921" s="53"/>
      <c r="AG921" s="53"/>
      <c r="AH921" s="221"/>
      <c r="AI921" s="221"/>
      <c r="AJ921" s="576"/>
      <c r="AK921" s="576"/>
      <c r="AM921" s="221"/>
      <c r="AN921" s="221"/>
      <c r="AP921" s="221"/>
    </row>
    <row r="922" spans="4:42" s="15" customFormat="1" ht="22.5" x14ac:dyDescent="0.55000000000000004">
      <c r="D922" s="574"/>
      <c r="E922" s="561"/>
      <c r="F922" s="564"/>
      <c r="G922" s="564"/>
      <c r="H922" s="564"/>
      <c r="I922" s="214"/>
      <c r="J922" s="214"/>
      <c r="K922" s="214"/>
      <c r="L922" s="214"/>
      <c r="M922" s="214"/>
      <c r="N922" s="214"/>
      <c r="O922" s="214"/>
      <c r="P922" s="214"/>
      <c r="Q922" s="214"/>
      <c r="R922" s="214"/>
      <c r="S922" s="214"/>
      <c r="T922" s="215"/>
      <c r="U922" s="215"/>
      <c r="V922" s="575"/>
      <c r="W922" s="53"/>
      <c r="X922" s="53"/>
      <c r="Y922" s="53"/>
      <c r="Z922" s="53"/>
      <c r="AA922" s="53"/>
      <c r="AB922" s="53"/>
      <c r="AC922" s="53"/>
      <c r="AD922" s="53"/>
      <c r="AE922" s="53"/>
      <c r="AF922" s="53"/>
      <c r="AG922" s="53"/>
      <c r="AH922" s="221"/>
      <c r="AI922" s="221"/>
      <c r="AJ922" s="576"/>
      <c r="AK922" s="576"/>
      <c r="AM922" s="221"/>
      <c r="AN922" s="221"/>
      <c r="AP922" s="221"/>
    </row>
    <row r="923" spans="4:42" s="15" customFormat="1" ht="22.5" x14ac:dyDescent="0.55000000000000004">
      <c r="D923" s="574"/>
      <c r="E923" s="561"/>
      <c r="F923" s="564"/>
      <c r="G923" s="564"/>
      <c r="H923" s="564"/>
      <c r="I923" s="214"/>
      <c r="J923" s="214"/>
      <c r="K923" s="214"/>
      <c r="L923" s="214"/>
      <c r="M923" s="214"/>
      <c r="N923" s="214"/>
      <c r="O923" s="214"/>
      <c r="P923" s="214"/>
      <c r="Q923" s="214"/>
      <c r="R923" s="214"/>
      <c r="S923" s="214"/>
      <c r="T923" s="215"/>
      <c r="U923" s="215"/>
      <c r="V923" s="575"/>
      <c r="W923" s="53"/>
      <c r="X923" s="53"/>
      <c r="Y923" s="53"/>
      <c r="Z923" s="53"/>
      <c r="AA923" s="53"/>
      <c r="AB923" s="53"/>
      <c r="AC923" s="53"/>
      <c r="AD923" s="53"/>
      <c r="AE923" s="53"/>
      <c r="AF923" s="53"/>
      <c r="AG923" s="53"/>
      <c r="AH923" s="221"/>
      <c r="AI923" s="221"/>
      <c r="AJ923" s="576"/>
      <c r="AK923" s="576"/>
      <c r="AM923" s="221"/>
      <c r="AN923" s="221"/>
      <c r="AP923" s="221"/>
    </row>
    <row r="924" spans="4:42" s="15" customFormat="1" ht="22.5" x14ac:dyDescent="0.55000000000000004">
      <c r="D924" s="574"/>
      <c r="E924" s="561"/>
      <c r="F924" s="564"/>
      <c r="G924" s="564"/>
      <c r="H924" s="564"/>
      <c r="I924" s="214"/>
      <c r="J924" s="214"/>
      <c r="K924" s="214"/>
      <c r="L924" s="214"/>
      <c r="M924" s="214"/>
      <c r="N924" s="214"/>
      <c r="O924" s="214"/>
      <c r="P924" s="214"/>
      <c r="Q924" s="214"/>
      <c r="R924" s="214"/>
      <c r="S924" s="214"/>
      <c r="T924" s="215"/>
      <c r="U924" s="215"/>
      <c r="V924" s="575"/>
      <c r="W924" s="53"/>
      <c r="X924" s="53"/>
      <c r="Y924" s="53"/>
      <c r="Z924" s="53"/>
      <c r="AA924" s="53"/>
      <c r="AB924" s="53"/>
      <c r="AC924" s="53"/>
      <c r="AD924" s="53"/>
      <c r="AE924" s="53"/>
      <c r="AF924" s="53"/>
      <c r="AG924" s="53"/>
      <c r="AH924" s="221"/>
      <c r="AI924" s="221"/>
      <c r="AJ924" s="576"/>
      <c r="AK924" s="576"/>
      <c r="AM924" s="221"/>
      <c r="AN924" s="221"/>
      <c r="AP924" s="221"/>
    </row>
    <row r="925" spans="4:42" s="15" customFormat="1" ht="22.5" x14ac:dyDescent="0.55000000000000004">
      <c r="D925" s="574"/>
      <c r="E925" s="561"/>
      <c r="F925" s="564"/>
      <c r="G925" s="564"/>
      <c r="H925" s="564"/>
      <c r="I925" s="214"/>
      <c r="J925" s="214"/>
      <c r="K925" s="214"/>
      <c r="L925" s="214"/>
      <c r="M925" s="214"/>
      <c r="N925" s="214"/>
      <c r="O925" s="214"/>
      <c r="P925" s="214"/>
      <c r="Q925" s="214"/>
      <c r="R925" s="214"/>
      <c r="S925" s="214"/>
      <c r="T925" s="215"/>
      <c r="U925" s="215"/>
      <c r="V925" s="575"/>
      <c r="W925" s="53"/>
      <c r="X925" s="53"/>
      <c r="Y925" s="53"/>
      <c r="Z925" s="53"/>
      <c r="AA925" s="53"/>
      <c r="AB925" s="53"/>
      <c r="AC925" s="53"/>
      <c r="AD925" s="53"/>
      <c r="AE925" s="53"/>
      <c r="AF925" s="53"/>
      <c r="AG925" s="53"/>
      <c r="AH925" s="221"/>
      <c r="AI925" s="221"/>
      <c r="AJ925" s="576"/>
      <c r="AK925" s="576"/>
      <c r="AM925" s="221"/>
      <c r="AN925" s="221"/>
      <c r="AP925" s="221"/>
    </row>
    <row r="926" spans="4:42" s="15" customFormat="1" ht="22.5" x14ac:dyDescent="0.55000000000000004">
      <c r="D926" s="574"/>
      <c r="E926" s="561"/>
      <c r="F926" s="564"/>
      <c r="G926" s="564"/>
      <c r="H926" s="564"/>
      <c r="I926" s="214"/>
      <c r="J926" s="214"/>
      <c r="K926" s="214"/>
      <c r="L926" s="214"/>
      <c r="M926" s="214"/>
      <c r="N926" s="214"/>
      <c r="O926" s="214"/>
      <c r="P926" s="214"/>
      <c r="Q926" s="214"/>
      <c r="R926" s="214"/>
      <c r="S926" s="214"/>
      <c r="T926" s="215"/>
      <c r="U926" s="215"/>
      <c r="V926" s="575"/>
      <c r="W926" s="53"/>
      <c r="X926" s="53"/>
      <c r="Y926" s="53"/>
      <c r="Z926" s="53"/>
      <c r="AA926" s="53"/>
      <c r="AB926" s="53"/>
      <c r="AC926" s="53"/>
      <c r="AD926" s="53"/>
      <c r="AE926" s="53"/>
      <c r="AF926" s="53"/>
      <c r="AG926" s="53"/>
      <c r="AH926" s="221"/>
      <c r="AI926" s="221"/>
      <c r="AJ926" s="576"/>
      <c r="AK926" s="576"/>
      <c r="AM926" s="221"/>
      <c r="AN926" s="221"/>
      <c r="AP926" s="221"/>
    </row>
    <row r="927" spans="4:42" s="15" customFormat="1" ht="22.5" x14ac:dyDescent="0.55000000000000004">
      <c r="D927" s="574"/>
      <c r="E927" s="561"/>
      <c r="F927" s="564"/>
      <c r="G927" s="564"/>
      <c r="H927" s="564"/>
      <c r="I927" s="214"/>
      <c r="J927" s="214"/>
      <c r="K927" s="214"/>
      <c r="L927" s="214"/>
      <c r="M927" s="214"/>
      <c r="N927" s="214"/>
      <c r="O927" s="214"/>
      <c r="P927" s="214"/>
      <c r="Q927" s="214"/>
      <c r="R927" s="214"/>
      <c r="S927" s="214"/>
      <c r="T927" s="215"/>
      <c r="U927" s="215"/>
      <c r="V927" s="575"/>
      <c r="W927" s="53"/>
      <c r="X927" s="53"/>
      <c r="Y927" s="53"/>
      <c r="Z927" s="53"/>
      <c r="AA927" s="53"/>
      <c r="AB927" s="53"/>
      <c r="AC927" s="53"/>
      <c r="AD927" s="53"/>
      <c r="AE927" s="53"/>
      <c r="AF927" s="53"/>
      <c r="AG927" s="53"/>
      <c r="AH927" s="221"/>
      <c r="AI927" s="221"/>
      <c r="AJ927" s="576"/>
      <c r="AK927" s="576"/>
      <c r="AM927" s="221"/>
      <c r="AN927" s="221"/>
      <c r="AP927" s="221"/>
    </row>
    <row r="928" spans="4:42" s="15" customFormat="1" ht="22.5" x14ac:dyDescent="0.55000000000000004">
      <c r="D928" s="574"/>
      <c r="E928" s="561"/>
      <c r="F928" s="564"/>
      <c r="G928" s="564"/>
      <c r="H928" s="564"/>
      <c r="I928" s="214"/>
      <c r="J928" s="214"/>
      <c r="K928" s="214"/>
      <c r="L928" s="214"/>
      <c r="M928" s="214"/>
      <c r="N928" s="214"/>
      <c r="O928" s="214"/>
      <c r="P928" s="214"/>
      <c r="Q928" s="214"/>
      <c r="R928" s="214"/>
      <c r="S928" s="214"/>
      <c r="T928" s="215"/>
      <c r="U928" s="215"/>
      <c r="V928" s="575"/>
      <c r="W928" s="53"/>
      <c r="X928" s="53"/>
      <c r="Y928" s="53"/>
      <c r="Z928" s="53"/>
      <c r="AA928" s="53"/>
      <c r="AB928" s="53"/>
      <c r="AC928" s="53"/>
      <c r="AD928" s="53"/>
      <c r="AE928" s="53"/>
      <c r="AF928" s="53"/>
      <c r="AG928" s="53"/>
      <c r="AH928" s="221"/>
      <c r="AI928" s="221"/>
      <c r="AJ928" s="576"/>
      <c r="AK928" s="576"/>
      <c r="AM928" s="221"/>
      <c r="AN928" s="221"/>
      <c r="AP928" s="221"/>
    </row>
    <row r="929" spans="4:42" s="15" customFormat="1" ht="22.5" x14ac:dyDescent="0.55000000000000004">
      <c r="D929" s="574"/>
      <c r="E929" s="561"/>
      <c r="F929" s="564"/>
      <c r="G929" s="564"/>
      <c r="H929" s="564"/>
      <c r="I929" s="214"/>
      <c r="J929" s="214"/>
      <c r="K929" s="214"/>
      <c r="L929" s="214"/>
      <c r="M929" s="214"/>
      <c r="N929" s="214"/>
      <c r="O929" s="214"/>
      <c r="P929" s="214"/>
      <c r="Q929" s="214"/>
      <c r="R929" s="214"/>
      <c r="S929" s="214"/>
      <c r="T929" s="215"/>
      <c r="U929" s="215"/>
      <c r="V929" s="575"/>
      <c r="W929" s="53"/>
      <c r="X929" s="53"/>
      <c r="Y929" s="53"/>
      <c r="Z929" s="53"/>
      <c r="AA929" s="53"/>
      <c r="AB929" s="53"/>
      <c r="AC929" s="53"/>
      <c r="AD929" s="53"/>
      <c r="AE929" s="53"/>
      <c r="AF929" s="53"/>
      <c r="AG929" s="53"/>
      <c r="AH929" s="221"/>
      <c r="AI929" s="221"/>
      <c r="AJ929" s="576"/>
      <c r="AK929" s="576"/>
      <c r="AM929" s="221"/>
      <c r="AN929" s="221"/>
      <c r="AP929" s="221"/>
    </row>
    <row r="930" spans="4:42" s="15" customFormat="1" ht="22.5" x14ac:dyDescent="0.55000000000000004">
      <c r="D930" s="574"/>
      <c r="E930" s="561"/>
      <c r="F930" s="564"/>
      <c r="G930" s="564"/>
      <c r="H930" s="564"/>
      <c r="I930" s="214"/>
      <c r="J930" s="214"/>
      <c r="K930" s="214"/>
      <c r="L930" s="214"/>
      <c r="M930" s="214"/>
      <c r="N930" s="214"/>
      <c r="O930" s="214"/>
      <c r="P930" s="214"/>
      <c r="Q930" s="214"/>
      <c r="R930" s="214"/>
      <c r="S930" s="214"/>
      <c r="T930" s="215"/>
      <c r="U930" s="215"/>
      <c r="V930" s="575"/>
      <c r="W930" s="53"/>
      <c r="X930" s="53"/>
      <c r="Y930" s="53"/>
      <c r="Z930" s="53"/>
      <c r="AA930" s="53"/>
      <c r="AB930" s="53"/>
      <c r="AC930" s="53"/>
      <c r="AD930" s="53"/>
      <c r="AE930" s="53"/>
      <c r="AF930" s="53"/>
      <c r="AG930" s="53"/>
      <c r="AH930" s="221"/>
      <c r="AI930" s="221"/>
      <c r="AJ930" s="576"/>
      <c r="AK930" s="576"/>
      <c r="AM930" s="221"/>
      <c r="AN930" s="221"/>
      <c r="AP930" s="221"/>
    </row>
    <row r="931" spans="4:42" s="15" customFormat="1" ht="22.5" x14ac:dyDescent="0.55000000000000004">
      <c r="D931" s="574"/>
      <c r="E931" s="561"/>
      <c r="F931" s="564"/>
      <c r="G931" s="564"/>
      <c r="H931" s="564"/>
      <c r="I931" s="214"/>
      <c r="J931" s="214"/>
      <c r="K931" s="214"/>
      <c r="L931" s="214"/>
      <c r="M931" s="214"/>
      <c r="N931" s="214"/>
      <c r="O931" s="214"/>
      <c r="P931" s="214"/>
      <c r="Q931" s="214"/>
      <c r="R931" s="214"/>
      <c r="S931" s="214"/>
      <c r="T931" s="215"/>
      <c r="U931" s="215"/>
      <c r="V931" s="575"/>
      <c r="W931" s="53"/>
      <c r="X931" s="53"/>
      <c r="Y931" s="53"/>
      <c r="Z931" s="53"/>
      <c r="AA931" s="53"/>
      <c r="AB931" s="53"/>
      <c r="AC931" s="53"/>
      <c r="AD931" s="53"/>
      <c r="AE931" s="53"/>
      <c r="AF931" s="53"/>
      <c r="AG931" s="53"/>
      <c r="AH931" s="221"/>
      <c r="AI931" s="221"/>
      <c r="AJ931" s="576"/>
      <c r="AK931" s="576"/>
      <c r="AM931" s="221"/>
      <c r="AN931" s="221"/>
      <c r="AP931" s="221"/>
    </row>
    <row r="932" spans="4:42" s="15" customFormat="1" ht="22.5" x14ac:dyDescent="0.55000000000000004">
      <c r="D932" s="574"/>
      <c r="E932" s="561"/>
      <c r="F932" s="564"/>
      <c r="G932" s="564"/>
      <c r="H932" s="564"/>
      <c r="I932" s="214"/>
      <c r="J932" s="214"/>
      <c r="K932" s="214"/>
      <c r="L932" s="214"/>
      <c r="M932" s="214"/>
      <c r="N932" s="214"/>
      <c r="O932" s="214"/>
      <c r="P932" s="214"/>
      <c r="Q932" s="214"/>
      <c r="R932" s="214"/>
      <c r="S932" s="214"/>
      <c r="T932" s="215"/>
      <c r="U932" s="215"/>
      <c r="V932" s="575"/>
      <c r="W932" s="53"/>
      <c r="X932" s="53"/>
      <c r="Y932" s="53"/>
      <c r="Z932" s="53"/>
      <c r="AA932" s="53"/>
      <c r="AB932" s="53"/>
      <c r="AC932" s="53"/>
      <c r="AD932" s="53"/>
      <c r="AE932" s="53"/>
      <c r="AF932" s="53"/>
      <c r="AG932" s="53"/>
      <c r="AH932" s="221"/>
      <c r="AI932" s="221"/>
      <c r="AJ932" s="576"/>
      <c r="AK932" s="576"/>
      <c r="AM932" s="221"/>
      <c r="AN932" s="221"/>
      <c r="AP932" s="221"/>
    </row>
    <row r="933" spans="4:42" s="15" customFormat="1" ht="22.5" x14ac:dyDescent="0.55000000000000004">
      <c r="D933" s="574"/>
      <c r="E933" s="561"/>
      <c r="F933" s="564"/>
      <c r="G933" s="564"/>
      <c r="H933" s="564"/>
      <c r="I933" s="214"/>
      <c r="J933" s="214"/>
      <c r="K933" s="214"/>
      <c r="L933" s="214"/>
      <c r="M933" s="214"/>
      <c r="N933" s="214"/>
      <c r="O933" s="214"/>
      <c r="P933" s="214"/>
      <c r="Q933" s="214"/>
      <c r="R933" s="214"/>
      <c r="S933" s="214"/>
      <c r="T933" s="215"/>
      <c r="U933" s="215"/>
      <c r="V933" s="575"/>
      <c r="W933" s="53"/>
      <c r="X933" s="53"/>
      <c r="Y933" s="53"/>
      <c r="Z933" s="53"/>
      <c r="AA933" s="53"/>
      <c r="AB933" s="53"/>
      <c r="AC933" s="53"/>
      <c r="AD933" s="53"/>
      <c r="AE933" s="53"/>
      <c r="AF933" s="53"/>
      <c r="AG933" s="53"/>
      <c r="AH933" s="221"/>
      <c r="AI933" s="221"/>
      <c r="AJ933" s="576"/>
      <c r="AK933" s="576"/>
      <c r="AM933" s="221"/>
      <c r="AN933" s="221"/>
      <c r="AP933" s="221"/>
    </row>
    <row r="934" spans="4:42" s="15" customFormat="1" ht="22.5" x14ac:dyDescent="0.55000000000000004">
      <c r="D934" s="574"/>
      <c r="E934" s="561"/>
      <c r="F934" s="564"/>
      <c r="G934" s="564"/>
      <c r="H934" s="564"/>
      <c r="I934" s="214"/>
      <c r="J934" s="214"/>
      <c r="K934" s="214"/>
      <c r="L934" s="214"/>
      <c r="M934" s="214"/>
      <c r="N934" s="214"/>
      <c r="O934" s="214"/>
      <c r="P934" s="214"/>
      <c r="Q934" s="214"/>
      <c r="R934" s="214"/>
      <c r="S934" s="214"/>
      <c r="T934" s="215"/>
      <c r="U934" s="215"/>
      <c r="V934" s="575"/>
      <c r="W934" s="53"/>
      <c r="X934" s="53"/>
      <c r="Y934" s="53"/>
      <c r="Z934" s="53"/>
      <c r="AA934" s="53"/>
      <c r="AB934" s="53"/>
      <c r="AC934" s="53"/>
      <c r="AD934" s="53"/>
      <c r="AE934" s="53"/>
      <c r="AF934" s="53"/>
      <c r="AG934" s="53"/>
      <c r="AH934" s="221"/>
      <c r="AI934" s="221"/>
      <c r="AJ934" s="576"/>
      <c r="AK934" s="576"/>
      <c r="AM934" s="221"/>
      <c r="AN934" s="221"/>
      <c r="AP934" s="221"/>
    </row>
    <row r="935" spans="4:42" s="15" customFormat="1" ht="22.5" x14ac:dyDescent="0.55000000000000004">
      <c r="D935" s="574"/>
      <c r="E935" s="561"/>
      <c r="F935" s="564"/>
      <c r="G935" s="564"/>
      <c r="H935" s="564"/>
      <c r="I935" s="214"/>
      <c r="J935" s="214"/>
      <c r="K935" s="214"/>
      <c r="L935" s="214"/>
      <c r="M935" s="214"/>
      <c r="N935" s="214"/>
      <c r="O935" s="214"/>
      <c r="P935" s="214"/>
      <c r="Q935" s="214"/>
      <c r="R935" s="214"/>
      <c r="S935" s="214"/>
      <c r="T935" s="215"/>
      <c r="U935" s="215"/>
      <c r="V935" s="575"/>
      <c r="W935" s="53"/>
      <c r="X935" s="53"/>
      <c r="Y935" s="53"/>
      <c r="Z935" s="53"/>
      <c r="AA935" s="53"/>
      <c r="AB935" s="53"/>
      <c r="AC935" s="53"/>
      <c r="AD935" s="53"/>
      <c r="AE935" s="53"/>
      <c r="AF935" s="53"/>
      <c r="AG935" s="53"/>
      <c r="AH935" s="221"/>
      <c r="AI935" s="221"/>
      <c r="AJ935" s="576"/>
      <c r="AK935" s="576"/>
      <c r="AM935" s="221"/>
      <c r="AN935" s="221"/>
      <c r="AP935" s="221"/>
    </row>
    <row r="936" spans="4:42" s="15" customFormat="1" ht="22.5" x14ac:dyDescent="0.55000000000000004">
      <c r="D936" s="574"/>
      <c r="E936" s="561"/>
      <c r="F936" s="564"/>
      <c r="G936" s="564"/>
      <c r="H936" s="564"/>
      <c r="I936" s="214"/>
      <c r="J936" s="214"/>
      <c r="K936" s="214"/>
      <c r="L936" s="214"/>
      <c r="M936" s="214"/>
      <c r="N936" s="214"/>
      <c r="O936" s="214"/>
      <c r="P936" s="214"/>
      <c r="Q936" s="214"/>
      <c r="R936" s="214"/>
      <c r="S936" s="214"/>
      <c r="T936" s="215"/>
      <c r="U936" s="215"/>
      <c r="V936" s="575"/>
      <c r="W936" s="53"/>
      <c r="X936" s="53"/>
      <c r="Y936" s="53"/>
      <c r="Z936" s="53"/>
      <c r="AA936" s="53"/>
      <c r="AB936" s="53"/>
      <c r="AC936" s="53"/>
      <c r="AD936" s="53"/>
      <c r="AE936" s="53"/>
      <c r="AF936" s="53"/>
      <c r="AG936" s="53"/>
      <c r="AH936" s="221"/>
      <c r="AI936" s="221"/>
      <c r="AJ936" s="576"/>
      <c r="AK936" s="576"/>
      <c r="AM936" s="221"/>
      <c r="AN936" s="221"/>
      <c r="AP936" s="221"/>
    </row>
    <row r="937" spans="4:42" s="15" customFormat="1" ht="22.5" x14ac:dyDescent="0.55000000000000004">
      <c r="D937" s="574"/>
      <c r="E937" s="561"/>
      <c r="F937" s="564"/>
      <c r="G937" s="564"/>
      <c r="H937" s="564"/>
      <c r="I937" s="214"/>
      <c r="J937" s="214"/>
      <c r="K937" s="214"/>
      <c r="L937" s="214"/>
      <c r="M937" s="214"/>
      <c r="N937" s="214"/>
      <c r="O937" s="214"/>
      <c r="P937" s="214"/>
      <c r="Q937" s="214"/>
      <c r="R937" s="214"/>
      <c r="S937" s="214"/>
      <c r="T937" s="215"/>
      <c r="U937" s="215"/>
      <c r="V937" s="575"/>
      <c r="W937" s="53"/>
      <c r="X937" s="53"/>
      <c r="Y937" s="53"/>
      <c r="Z937" s="53"/>
      <c r="AA937" s="53"/>
      <c r="AB937" s="53"/>
      <c r="AC937" s="53"/>
      <c r="AD937" s="53"/>
      <c r="AE937" s="53"/>
      <c r="AF937" s="53"/>
      <c r="AG937" s="53"/>
      <c r="AH937" s="221"/>
      <c r="AI937" s="221"/>
      <c r="AJ937" s="576"/>
      <c r="AK937" s="576"/>
      <c r="AM937" s="221"/>
      <c r="AN937" s="221"/>
      <c r="AP937" s="221"/>
    </row>
    <row r="938" spans="4:42" s="15" customFormat="1" ht="22.5" x14ac:dyDescent="0.55000000000000004">
      <c r="D938" s="574"/>
      <c r="E938" s="561"/>
      <c r="F938" s="564"/>
      <c r="G938" s="564"/>
      <c r="H938" s="564"/>
      <c r="I938" s="214"/>
      <c r="J938" s="214"/>
      <c r="K938" s="214"/>
      <c r="L938" s="214"/>
      <c r="M938" s="214"/>
      <c r="N938" s="214"/>
      <c r="O938" s="214"/>
      <c r="P938" s="214"/>
      <c r="Q938" s="214"/>
      <c r="R938" s="214"/>
      <c r="S938" s="214"/>
      <c r="T938" s="215"/>
      <c r="U938" s="215"/>
      <c r="V938" s="575"/>
      <c r="W938" s="53"/>
      <c r="X938" s="53"/>
      <c r="Y938" s="53"/>
      <c r="Z938" s="53"/>
      <c r="AA938" s="53"/>
      <c r="AB938" s="53"/>
      <c r="AC938" s="53"/>
      <c r="AD938" s="53"/>
      <c r="AE938" s="53"/>
      <c r="AF938" s="53"/>
      <c r="AG938" s="53"/>
      <c r="AH938" s="221"/>
      <c r="AI938" s="221"/>
      <c r="AJ938" s="576"/>
      <c r="AK938" s="576"/>
      <c r="AM938" s="221"/>
      <c r="AN938" s="221"/>
      <c r="AP938" s="221"/>
    </row>
    <row r="939" spans="4:42" s="15" customFormat="1" ht="22.5" x14ac:dyDescent="0.55000000000000004">
      <c r="D939" s="574"/>
      <c r="E939" s="561"/>
      <c r="F939" s="564"/>
      <c r="G939" s="564"/>
      <c r="H939" s="564"/>
      <c r="I939" s="214"/>
      <c r="J939" s="214"/>
      <c r="K939" s="214"/>
      <c r="L939" s="214"/>
      <c r="M939" s="214"/>
      <c r="N939" s="214"/>
      <c r="O939" s="214"/>
      <c r="P939" s="214"/>
      <c r="Q939" s="214"/>
      <c r="R939" s="214"/>
      <c r="S939" s="214"/>
      <c r="T939" s="215"/>
      <c r="U939" s="215"/>
      <c r="V939" s="575"/>
      <c r="W939" s="53"/>
      <c r="X939" s="53"/>
      <c r="Y939" s="53"/>
      <c r="Z939" s="53"/>
      <c r="AA939" s="53"/>
      <c r="AB939" s="53"/>
      <c r="AC939" s="53"/>
      <c r="AD939" s="53"/>
      <c r="AE939" s="53"/>
      <c r="AF939" s="53"/>
      <c r="AG939" s="53"/>
      <c r="AH939" s="221"/>
      <c r="AI939" s="221"/>
      <c r="AJ939" s="576"/>
      <c r="AK939" s="576"/>
      <c r="AM939" s="221"/>
      <c r="AN939" s="221"/>
      <c r="AP939" s="221"/>
    </row>
    <row r="940" spans="4:42" s="15" customFormat="1" ht="22.5" x14ac:dyDescent="0.55000000000000004">
      <c r="D940" s="574"/>
      <c r="E940" s="561"/>
      <c r="F940" s="564"/>
      <c r="G940" s="564"/>
      <c r="H940" s="564"/>
      <c r="I940" s="214"/>
      <c r="J940" s="214"/>
      <c r="K940" s="214"/>
      <c r="L940" s="214"/>
      <c r="M940" s="214"/>
      <c r="N940" s="214"/>
      <c r="O940" s="214"/>
      <c r="P940" s="214"/>
      <c r="Q940" s="214"/>
      <c r="R940" s="214"/>
      <c r="S940" s="214"/>
      <c r="T940" s="215"/>
      <c r="U940" s="215"/>
      <c r="V940" s="575"/>
      <c r="W940" s="53"/>
      <c r="X940" s="53"/>
      <c r="Y940" s="53"/>
      <c r="Z940" s="53"/>
      <c r="AA940" s="53"/>
      <c r="AB940" s="53"/>
      <c r="AC940" s="53"/>
      <c r="AD940" s="53"/>
      <c r="AE940" s="53"/>
      <c r="AF940" s="53"/>
      <c r="AG940" s="53"/>
      <c r="AH940" s="221"/>
      <c r="AI940" s="221"/>
      <c r="AJ940" s="576"/>
      <c r="AK940" s="576"/>
      <c r="AM940" s="221"/>
      <c r="AN940" s="221"/>
      <c r="AP940" s="221"/>
    </row>
    <row r="941" spans="4:42" s="15" customFormat="1" ht="22.5" x14ac:dyDescent="0.55000000000000004">
      <c r="D941" s="574"/>
      <c r="E941" s="561"/>
      <c r="F941" s="564"/>
      <c r="G941" s="564"/>
      <c r="H941" s="564"/>
      <c r="I941" s="214"/>
      <c r="J941" s="214"/>
      <c r="K941" s="214"/>
      <c r="L941" s="214"/>
      <c r="M941" s="214"/>
      <c r="N941" s="214"/>
      <c r="O941" s="214"/>
      <c r="P941" s="214"/>
      <c r="Q941" s="214"/>
      <c r="R941" s="214"/>
      <c r="S941" s="214"/>
      <c r="T941" s="215"/>
      <c r="U941" s="215"/>
      <c r="V941" s="575"/>
      <c r="W941" s="53"/>
      <c r="X941" s="53"/>
      <c r="Y941" s="53"/>
      <c r="Z941" s="53"/>
      <c r="AA941" s="53"/>
      <c r="AB941" s="53"/>
      <c r="AC941" s="53"/>
      <c r="AD941" s="53"/>
      <c r="AE941" s="53"/>
      <c r="AF941" s="53"/>
      <c r="AG941" s="53"/>
      <c r="AH941" s="221"/>
      <c r="AI941" s="221"/>
      <c r="AJ941" s="576"/>
      <c r="AK941" s="576"/>
      <c r="AM941" s="221"/>
      <c r="AN941" s="221"/>
      <c r="AP941" s="221"/>
    </row>
    <row r="942" spans="4:42" s="15" customFormat="1" ht="22.5" x14ac:dyDescent="0.55000000000000004">
      <c r="D942" s="574"/>
      <c r="E942" s="561"/>
      <c r="F942" s="564"/>
      <c r="G942" s="564"/>
      <c r="H942" s="564"/>
      <c r="I942" s="214"/>
      <c r="J942" s="214"/>
      <c r="K942" s="214"/>
      <c r="L942" s="214"/>
      <c r="M942" s="214"/>
      <c r="N942" s="214"/>
      <c r="O942" s="214"/>
      <c r="P942" s="214"/>
      <c r="Q942" s="214"/>
      <c r="R942" s="214"/>
      <c r="S942" s="214"/>
      <c r="T942" s="215"/>
      <c r="U942" s="215"/>
      <c r="V942" s="575"/>
      <c r="W942" s="53"/>
      <c r="X942" s="53"/>
      <c r="Y942" s="53"/>
      <c r="Z942" s="53"/>
      <c r="AA942" s="53"/>
      <c r="AB942" s="53"/>
      <c r="AC942" s="53"/>
      <c r="AD942" s="53"/>
      <c r="AE942" s="53"/>
      <c r="AF942" s="53"/>
      <c r="AG942" s="53"/>
      <c r="AH942" s="221"/>
      <c r="AI942" s="221"/>
      <c r="AJ942" s="576"/>
      <c r="AK942" s="576"/>
      <c r="AM942" s="221"/>
      <c r="AN942" s="221"/>
      <c r="AP942" s="221"/>
    </row>
    <row r="943" spans="4:42" s="15" customFormat="1" ht="22.5" x14ac:dyDescent="0.55000000000000004">
      <c r="D943" s="574"/>
      <c r="E943" s="561"/>
      <c r="F943" s="564"/>
      <c r="G943" s="564"/>
      <c r="H943" s="564"/>
      <c r="I943" s="214"/>
      <c r="J943" s="214"/>
      <c r="K943" s="214"/>
      <c r="L943" s="214"/>
      <c r="M943" s="214"/>
      <c r="N943" s="214"/>
      <c r="O943" s="214"/>
      <c r="P943" s="214"/>
      <c r="Q943" s="214"/>
      <c r="R943" s="214"/>
      <c r="S943" s="214"/>
      <c r="T943" s="215"/>
      <c r="U943" s="215"/>
      <c r="V943" s="575"/>
      <c r="W943" s="53"/>
      <c r="X943" s="53"/>
      <c r="Y943" s="53"/>
      <c r="Z943" s="53"/>
      <c r="AA943" s="53"/>
      <c r="AB943" s="53"/>
      <c r="AC943" s="53"/>
      <c r="AD943" s="53"/>
      <c r="AE943" s="53"/>
      <c r="AF943" s="53"/>
      <c r="AG943" s="53"/>
      <c r="AH943" s="221"/>
      <c r="AI943" s="221"/>
      <c r="AJ943" s="576"/>
      <c r="AK943" s="576"/>
      <c r="AM943" s="221"/>
      <c r="AN943" s="221"/>
      <c r="AP943" s="221"/>
    </row>
    <row r="944" spans="4:42" s="15" customFormat="1" ht="22.5" x14ac:dyDescent="0.55000000000000004">
      <c r="D944" s="574"/>
      <c r="E944" s="561"/>
      <c r="F944" s="564"/>
      <c r="G944" s="564"/>
      <c r="H944" s="564"/>
      <c r="I944" s="214"/>
      <c r="J944" s="214"/>
      <c r="K944" s="214"/>
      <c r="L944" s="214"/>
      <c r="M944" s="214"/>
      <c r="N944" s="214"/>
      <c r="O944" s="214"/>
      <c r="P944" s="214"/>
      <c r="Q944" s="214"/>
      <c r="R944" s="214"/>
      <c r="S944" s="214"/>
      <c r="T944" s="215"/>
      <c r="U944" s="215"/>
      <c r="V944" s="575"/>
      <c r="W944" s="53"/>
      <c r="X944" s="53"/>
      <c r="Y944" s="53"/>
      <c r="Z944" s="53"/>
      <c r="AA944" s="53"/>
      <c r="AB944" s="53"/>
      <c r="AC944" s="53"/>
      <c r="AD944" s="53"/>
      <c r="AE944" s="53"/>
      <c r="AF944" s="53"/>
      <c r="AG944" s="53"/>
      <c r="AH944" s="221"/>
      <c r="AI944" s="221"/>
      <c r="AJ944" s="576"/>
      <c r="AK944" s="576"/>
      <c r="AM944" s="221"/>
      <c r="AN944" s="221"/>
      <c r="AP944" s="221"/>
    </row>
    <row r="945" spans="4:42" s="15" customFormat="1" ht="22.5" x14ac:dyDescent="0.55000000000000004">
      <c r="D945" s="574"/>
      <c r="E945" s="561"/>
      <c r="F945" s="564"/>
      <c r="G945" s="564"/>
      <c r="H945" s="564"/>
      <c r="I945" s="214"/>
      <c r="J945" s="214"/>
      <c r="K945" s="214"/>
      <c r="L945" s="214"/>
      <c r="M945" s="214"/>
      <c r="N945" s="214"/>
      <c r="O945" s="214"/>
      <c r="P945" s="214"/>
      <c r="Q945" s="214"/>
      <c r="R945" s="214"/>
      <c r="S945" s="214"/>
      <c r="T945" s="215"/>
      <c r="U945" s="215"/>
      <c r="V945" s="575"/>
      <c r="W945" s="53"/>
      <c r="X945" s="53"/>
      <c r="Y945" s="53"/>
      <c r="Z945" s="53"/>
      <c r="AA945" s="53"/>
      <c r="AB945" s="53"/>
      <c r="AC945" s="53"/>
      <c r="AD945" s="53"/>
      <c r="AE945" s="53"/>
      <c r="AF945" s="53"/>
      <c r="AG945" s="53"/>
      <c r="AH945" s="221"/>
      <c r="AI945" s="221"/>
      <c r="AJ945" s="576"/>
      <c r="AK945" s="576"/>
      <c r="AM945" s="221"/>
      <c r="AN945" s="221"/>
      <c r="AP945" s="221"/>
    </row>
    <row r="946" spans="4:42" s="15" customFormat="1" ht="22.5" x14ac:dyDescent="0.55000000000000004">
      <c r="D946" s="574"/>
      <c r="E946" s="561"/>
      <c r="F946" s="564"/>
      <c r="G946" s="564"/>
      <c r="H946" s="564"/>
      <c r="I946" s="214"/>
      <c r="J946" s="214"/>
      <c r="K946" s="214"/>
      <c r="L946" s="214"/>
      <c r="M946" s="214"/>
      <c r="N946" s="214"/>
      <c r="O946" s="214"/>
      <c r="P946" s="214"/>
      <c r="Q946" s="214"/>
      <c r="R946" s="214"/>
      <c r="S946" s="214"/>
      <c r="T946" s="215"/>
      <c r="U946" s="215"/>
      <c r="V946" s="575"/>
      <c r="W946" s="53"/>
      <c r="X946" s="53"/>
      <c r="Y946" s="53"/>
      <c r="Z946" s="53"/>
      <c r="AA946" s="53"/>
      <c r="AB946" s="53"/>
      <c r="AC946" s="53"/>
      <c r="AD946" s="53"/>
      <c r="AE946" s="53"/>
      <c r="AF946" s="53"/>
      <c r="AG946" s="53"/>
      <c r="AH946" s="221"/>
      <c r="AI946" s="221"/>
      <c r="AJ946" s="576"/>
      <c r="AK946" s="576"/>
      <c r="AM946" s="221"/>
      <c r="AN946" s="221"/>
      <c r="AP946" s="221"/>
    </row>
    <row r="947" spans="4:42" s="15" customFormat="1" ht="22.5" x14ac:dyDescent="0.55000000000000004">
      <c r="D947" s="574"/>
      <c r="E947" s="561"/>
      <c r="F947" s="564"/>
      <c r="G947" s="564"/>
      <c r="H947" s="564"/>
      <c r="I947" s="214"/>
      <c r="J947" s="214"/>
      <c r="K947" s="214"/>
      <c r="L947" s="214"/>
      <c r="M947" s="214"/>
      <c r="N947" s="214"/>
      <c r="O947" s="214"/>
      <c r="P947" s="214"/>
      <c r="Q947" s="214"/>
      <c r="R947" s="214"/>
      <c r="S947" s="214"/>
      <c r="T947" s="215"/>
      <c r="U947" s="215"/>
      <c r="V947" s="575"/>
      <c r="W947" s="53"/>
      <c r="X947" s="53"/>
      <c r="Y947" s="53"/>
      <c r="Z947" s="53"/>
      <c r="AA947" s="53"/>
      <c r="AB947" s="53"/>
      <c r="AC947" s="53"/>
      <c r="AD947" s="53"/>
      <c r="AE947" s="53"/>
      <c r="AF947" s="53"/>
      <c r="AG947" s="53"/>
      <c r="AH947" s="221"/>
      <c r="AI947" s="221"/>
      <c r="AJ947" s="576"/>
      <c r="AK947" s="576"/>
      <c r="AM947" s="221"/>
      <c r="AN947" s="221"/>
      <c r="AP947" s="221"/>
    </row>
    <row r="948" spans="4:42" s="15" customFormat="1" ht="22.5" x14ac:dyDescent="0.55000000000000004">
      <c r="D948" s="574"/>
      <c r="E948" s="561"/>
      <c r="F948" s="564"/>
      <c r="G948" s="564"/>
      <c r="H948" s="564"/>
      <c r="I948" s="214"/>
      <c r="J948" s="214"/>
      <c r="K948" s="214"/>
      <c r="L948" s="214"/>
      <c r="M948" s="214"/>
      <c r="N948" s="214"/>
      <c r="O948" s="214"/>
      <c r="P948" s="214"/>
      <c r="Q948" s="214"/>
      <c r="R948" s="214"/>
      <c r="S948" s="214"/>
      <c r="T948" s="215"/>
      <c r="U948" s="215"/>
      <c r="V948" s="575"/>
      <c r="W948" s="53"/>
      <c r="X948" s="53"/>
      <c r="Y948" s="53"/>
      <c r="Z948" s="53"/>
      <c r="AA948" s="53"/>
      <c r="AB948" s="53"/>
      <c r="AC948" s="53"/>
      <c r="AD948" s="53"/>
      <c r="AE948" s="53"/>
      <c r="AF948" s="53"/>
      <c r="AG948" s="53"/>
      <c r="AH948" s="221"/>
      <c r="AI948" s="221"/>
      <c r="AJ948" s="576"/>
      <c r="AK948" s="576"/>
      <c r="AM948" s="221"/>
      <c r="AN948" s="221"/>
      <c r="AP948" s="221"/>
    </row>
    <row r="949" spans="4:42" s="15" customFormat="1" ht="22.5" x14ac:dyDescent="0.55000000000000004">
      <c r="D949" s="574"/>
      <c r="E949" s="561"/>
      <c r="F949" s="564"/>
      <c r="G949" s="564"/>
      <c r="H949" s="564"/>
      <c r="I949" s="214"/>
      <c r="J949" s="214"/>
      <c r="K949" s="214"/>
      <c r="L949" s="214"/>
      <c r="M949" s="214"/>
      <c r="N949" s="214"/>
      <c r="O949" s="214"/>
      <c r="P949" s="214"/>
      <c r="Q949" s="214"/>
      <c r="R949" s="214"/>
      <c r="S949" s="214"/>
      <c r="T949" s="215"/>
      <c r="U949" s="215"/>
      <c r="V949" s="575"/>
      <c r="W949" s="53"/>
      <c r="X949" s="53"/>
      <c r="Y949" s="53"/>
      <c r="Z949" s="53"/>
      <c r="AA949" s="53"/>
      <c r="AB949" s="53"/>
      <c r="AC949" s="53"/>
      <c r="AD949" s="53"/>
      <c r="AE949" s="53"/>
      <c r="AF949" s="53"/>
      <c r="AG949" s="53"/>
      <c r="AH949" s="221"/>
      <c r="AI949" s="221"/>
      <c r="AJ949" s="576"/>
      <c r="AK949" s="576"/>
      <c r="AM949" s="221"/>
      <c r="AN949" s="221"/>
      <c r="AP949" s="221"/>
    </row>
    <row r="950" spans="4:42" s="15" customFormat="1" ht="22.5" x14ac:dyDescent="0.55000000000000004">
      <c r="D950" s="574"/>
      <c r="E950" s="561"/>
      <c r="F950" s="564"/>
      <c r="G950" s="564"/>
      <c r="H950" s="564"/>
      <c r="I950" s="214"/>
      <c r="J950" s="214"/>
      <c r="K950" s="214"/>
      <c r="L950" s="214"/>
      <c r="M950" s="214"/>
      <c r="N950" s="214"/>
      <c r="O950" s="214"/>
      <c r="P950" s="214"/>
      <c r="Q950" s="214"/>
      <c r="R950" s="214"/>
      <c r="S950" s="214"/>
      <c r="T950" s="215"/>
      <c r="U950" s="215"/>
      <c r="V950" s="575"/>
      <c r="W950" s="53"/>
      <c r="X950" s="53"/>
      <c r="Y950" s="53"/>
      <c r="Z950" s="53"/>
      <c r="AA950" s="53"/>
      <c r="AB950" s="53"/>
      <c r="AC950" s="53"/>
      <c r="AD950" s="53"/>
      <c r="AE950" s="53"/>
      <c r="AF950" s="53"/>
      <c r="AG950" s="53"/>
      <c r="AH950" s="221"/>
      <c r="AI950" s="221"/>
      <c r="AJ950" s="576"/>
      <c r="AK950" s="576"/>
      <c r="AM950" s="221"/>
      <c r="AN950" s="221"/>
      <c r="AP950" s="221"/>
    </row>
    <row r="951" spans="4:42" s="15" customFormat="1" ht="22.5" x14ac:dyDescent="0.55000000000000004">
      <c r="D951" s="574"/>
      <c r="E951" s="561"/>
      <c r="F951" s="564"/>
      <c r="G951" s="564"/>
      <c r="H951" s="564"/>
      <c r="I951" s="214"/>
      <c r="J951" s="214"/>
      <c r="K951" s="214"/>
      <c r="L951" s="214"/>
      <c r="M951" s="214"/>
      <c r="N951" s="214"/>
      <c r="O951" s="214"/>
      <c r="P951" s="214"/>
      <c r="Q951" s="214"/>
      <c r="R951" s="214"/>
      <c r="S951" s="214"/>
      <c r="T951" s="215"/>
      <c r="U951" s="215"/>
      <c r="V951" s="575"/>
      <c r="W951" s="53"/>
      <c r="X951" s="53"/>
      <c r="Y951" s="53"/>
      <c r="Z951" s="53"/>
      <c r="AA951" s="53"/>
      <c r="AB951" s="53"/>
      <c r="AC951" s="53"/>
      <c r="AD951" s="53"/>
      <c r="AE951" s="53"/>
      <c r="AF951" s="53"/>
      <c r="AG951" s="53"/>
      <c r="AH951" s="221"/>
      <c r="AI951" s="221"/>
      <c r="AJ951" s="576"/>
      <c r="AK951" s="576"/>
      <c r="AM951" s="221"/>
      <c r="AN951" s="221"/>
      <c r="AP951" s="221"/>
    </row>
    <row r="952" spans="4:42" s="15" customFormat="1" ht="22.5" x14ac:dyDescent="0.55000000000000004">
      <c r="D952" s="574"/>
      <c r="E952" s="561"/>
      <c r="F952" s="564"/>
      <c r="G952" s="564"/>
      <c r="H952" s="564"/>
      <c r="I952" s="214"/>
      <c r="J952" s="214"/>
      <c r="K952" s="214"/>
      <c r="L952" s="214"/>
      <c r="M952" s="214"/>
      <c r="N952" s="214"/>
      <c r="O952" s="214"/>
      <c r="P952" s="214"/>
      <c r="Q952" s="214"/>
      <c r="R952" s="214"/>
      <c r="S952" s="214"/>
      <c r="T952" s="215"/>
      <c r="U952" s="215"/>
      <c r="V952" s="575"/>
      <c r="W952" s="53"/>
      <c r="X952" s="53"/>
      <c r="Y952" s="53"/>
      <c r="Z952" s="53"/>
      <c r="AA952" s="53"/>
      <c r="AB952" s="53"/>
      <c r="AC952" s="53"/>
      <c r="AD952" s="53"/>
      <c r="AE952" s="53"/>
      <c r="AF952" s="53"/>
      <c r="AG952" s="53"/>
      <c r="AH952" s="221"/>
      <c r="AI952" s="221"/>
      <c r="AJ952" s="576"/>
      <c r="AK952" s="576"/>
      <c r="AM952" s="221"/>
      <c r="AN952" s="221"/>
      <c r="AP952" s="221"/>
    </row>
    <row r="953" spans="4:42" s="15" customFormat="1" ht="22.5" x14ac:dyDescent="0.55000000000000004">
      <c r="D953" s="574"/>
      <c r="E953" s="561"/>
      <c r="F953" s="564"/>
      <c r="G953" s="564"/>
      <c r="H953" s="564"/>
      <c r="I953" s="214"/>
      <c r="J953" s="214"/>
      <c r="K953" s="214"/>
      <c r="L953" s="214"/>
      <c r="M953" s="214"/>
      <c r="N953" s="214"/>
      <c r="O953" s="214"/>
      <c r="P953" s="214"/>
      <c r="Q953" s="214"/>
      <c r="R953" s="214"/>
      <c r="S953" s="214"/>
      <c r="T953" s="215"/>
      <c r="U953" s="215"/>
      <c r="V953" s="575"/>
      <c r="W953" s="53"/>
      <c r="X953" s="53"/>
      <c r="Y953" s="53"/>
      <c r="Z953" s="53"/>
      <c r="AA953" s="53"/>
      <c r="AB953" s="53"/>
      <c r="AC953" s="53"/>
      <c r="AD953" s="53"/>
      <c r="AE953" s="53"/>
      <c r="AF953" s="53"/>
      <c r="AG953" s="53"/>
      <c r="AH953" s="221"/>
      <c r="AI953" s="221"/>
      <c r="AJ953" s="576"/>
      <c r="AK953" s="576"/>
      <c r="AM953" s="221"/>
      <c r="AN953" s="221"/>
      <c r="AP953" s="221"/>
    </row>
    <row r="954" spans="4:42" s="15" customFormat="1" ht="22.5" x14ac:dyDescent="0.55000000000000004">
      <c r="D954" s="574"/>
      <c r="E954" s="561"/>
      <c r="F954" s="564"/>
      <c r="G954" s="564"/>
      <c r="H954" s="564"/>
      <c r="I954" s="214"/>
      <c r="J954" s="214"/>
      <c r="K954" s="214"/>
      <c r="L954" s="214"/>
      <c r="M954" s="214"/>
      <c r="N954" s="214"/>
      <c r="O954" s="214"/>
      <c r="P954" s="214"/>
      <c r="Q954" s="214"/>
      <c r="R954" s="214"/>
      <c r="S954" s="214"/>
      <c r="T954" s="215"/>
      <c r="U954" s="215"/>
      <c r="V954" s="575"/>
      <c r="W954" s="53"/>
      <c r="X954" s="53"/>
      <c r="Y954" s="53"/>
      <c r="Z954" s="53"/>
      <c r="AA954" s="53"/>
      <c r="AB954" s="53"/>
      <c r="AC954" s="53"/>
      <c r="AD954" s="53"/>
      <c r="AE954" s="53"/>
      <c r="AF954" s="53"/>
      <c r="AG954" s="53"/>
      <c r="AH954" s="221"/>
      <c r="AI954" s="221"/>
      <c r="AJ954" s="576"/>
      <c r="AK954" s="576"/>
      <c r="AM954" s="221"/>
      <c r="AN954" s="221"/>
      <c r="AP954" s="221"/>
    </row>
    <row r="955" spans="4:42" s="15" customFormat="1" ht="22.5" x14ac:dyDescent="0.55000000000000004">
      <c r="D955" s="574"/>
      <c r="E955" s="561"/>
      <c r="F955" s="564"/>
      <c r="G955" s="564"/>
      <c r="H955" s="564"/>
      <c r="I955" s="214"/>
      <c r="J955" s="214"/>
      <c r="K955" s="214"/>
      <c r="L955" s="214"/>
      <c r="M955" s="214"/>
      <c r="N955" s="214"/>
      <c r="O955" s="214"/>
      <c r="P955" s="214"/>
      <c r="Q955" s="214"/>
      <c r="R955" s="214"/>
      <c r="S955" s="214"/>
      <c r="T955" s="215"/>
      <c r="U955" s="215"/>
      <c r="V955" s="575"/>
      <c r="W955" s="53"/>
      <c r="X955" s="53"/>
      <c r="Y955" s="53"/>
      <c r="Z955" s="53"/>
      <c r="AA955" s="53"/>
      <c r="AB955" s="53"/>
      <c r="AC955" s="53"/>
      <c r="AD955" s="53"/>
      <c r="AE955" s="53"/>
      <c r="AF955" s="53"/>
      <c r="AG955" s="53"/>
      <c r="AH955" s="221"/>
      <c r="AI955" s="221"/>
      <c r="AJ955" s="576"/>
      <c r="AK955" s="576"/>
      <c r="AM955" s="221"/>
      <c r="AN955" s="221"/>
      <c r="AP955" s="221"/>
    </row>
    <row r="956" spans="4:42" s="15" customFormat="1" ht="22.5" x14ac:dyDescent="0.55000000000000004">
      <c r="D956" s="574"/>
      <c r="E956" s="561"/>
      <c r="F956" s="564"/>
      <c r="G956" s="564"/>
      <c r="H956" s="564"/>
      <c r="I956" s="214"/>
      <c r="J956" s="214"/>
      <c r="K956" s="214"/>
      <c r="L956" s="214"/>
      <c r="M956" s="214"/>
      <c r="N956" s="214"/>
      <c r="O956" s="214"/>
      <c r="P956" s="214"/>
      <c r="Q956" s="214"/>
      <c r="R956" s="214"/>
      <c r="S956" s="214"/>
      <c r="T956" s="215"/>
      <c r="U956" s="215"/>
      <c r="V956" s="575"/>
      <c r="W956" s="53"/>
      <c r="X956" s="53"/>
      <c r="Y956" s="53"/>
      <c r="Z956" s="53"/>
      <c r="AA956" s="53"/>
      <c r="AB956" s="53"/>
      <c r="AC956" s="53"/>
      <c r="AD956" s="53"/>
      <c r="AE956" s="53"/>
      <c r="AF956" s="53"/>
      <c r="AG956" s="53"/>
      <c r="AH956" s="221"/>
      <c r="AI956" s="221"/>
      <c r="AJ956" s="576"/>
      <c r="AK956" s="576"/>
      <c r="AM956" s="221"/>
      <c r="AN956" s="221"/>
      <c r="AP956" s="221"/>
    </row>
    <row r="957" spans="4:42" s="15" customFormat="1" ht="22.5" x14ac:dyDescent="0.55000000000000004">
      <c r="D957" s="574"/>
      <c r="E957" s="561"/>
      <c r="F957" s="564"/>
      <c r="G957" s="564"/>
      <c r="H957" s="564"/>
      <c r="I957" s="214"/>
      <c r="J957" s="214"/>
      <c r="K957" s="214"/>
      <c r="L957" s="214"/>
      <c r="M957" s="214"/>
      <c r="N957" s="214"/>
      <c r="O957" s="214"/>
      <c r="P957" s="214"/>
      <c r="Q957" s="214"/>
      <c r="R957" s="214"/>
      <c r="S957" s="214"/>
      <c r="T957" s="215"/>
      <c r="U957" s="215"/>
      <c r="V957" s="575"/>
      <c r="W957" s="53"/>
      <c r="X957" s="53"/>
      <c r="Y957" s="53"/>
      <c r="Z957" s="53"/>
      <c r="AA957" s="53"/>
      <c r="AB957" s="53"/>
      <c r="AC957" s="53"/>
      <c r="AD957" s="53"/>
      <c r="AE957" s="53"/>
      <c r="AF957" s="53"/>
      <c r="AG957" s="53"/>
      <c r="AH957" s="221"/>
      <c r="AI957" s="221"/>
      <c r="AJ957" s="576"/>
      <c r="AK957" s="576"/>
      <c r="AM957" s="221"/>
      <c r="AN957" s="221"/>
      <c r="AP957" s="221"/>
    </row>
    <row r="958" spans="4:42" s="15" customFormat="1" ht="22.5" x14ac:dyDescent="0.55000000000000004">
      <c r="D958" s="574"/>
      <c r="E958" s="561"/>
      <c r="F958" s="564"/>
      <c r="G958" s="564"/>
      <c r="H958" s="564"/>
      <c r="I958" s="214"/>
      <c r="J958" s="214"/>
      <c r="K958" s="214"/>
      <c r="L958" s="214"/>
      <c r="M958" s="214"/>
      <c r="N958" s="214"/>
      <c r="O958" s="214"/>
      <c r="P958" s="214"/>
      <c r="Q958" s="214"/>
      <c r="R958" s="214"/>
      <c r="S958" s="214"/>
      <c r="T958" s="215"/>
      <c r="U958" s="215"/>
      <c r="V958" s="575"/>
      <c r="W958" s="53"/>
      <c r="X958" s="53"/>
      <c r="Y958" s="53"/>
      <c r="Z958" s="53"/>
      <c r="AA958" s="53"/>
      <c r="AB958" s="53"/>
      <c r="AC958" s="53"/>
      <c r="AD958" s="53"/>
      <c r="AE958" s="53"/>
      <c r="AF958" s="53"/>
      <c r="AG958" s="53"/>
      <c r="AH958" s="221"/>
      <c r="AI958" s="221"/>
      <c r="AJ958" s="576"/>
      <c r="AK958" s="576"/>
      <c r="AM958" s="221"/>
      <c r="AN958" s="221"/>
      <c r="AP958" s="221"/>
    </row>
    <row r="959" spans="4:42" s="15" customFormat="1" ht="22.5" x14ac:dyDescent="0.55000000000000004">
      <c r="D959" s="574"/>
      <c r="E959" s="561"/>
      <c r="F959" s="564"/>
      <c r="G959" s="564"/>
      <c r="H959" s="564"/>
      <c r="I959" s="214"/>
      <c r="J959" s="214"/>
      <c r="K959" s="214"/>
      <c r="L959" s="214"/>
      <c r="M959" s="214"/>
      <c r="N959" s="214"/>
      <c r="O959" s="214"/>
      <c r="P959" s="214"/>
      <c r="Q959" s="214"/>
      <c r="R959" s="214"/>
      <c r="S959" s="214"/>
      <c r="T959" s="215"/>
      <c r="U959" s="215"/>
      <c r="V959" s="575"/>
      <c r="W959" s="53"/>
      <c r="X959" s="53"/>
      <c r="Y959" s="53"/>
      <c r="Z959" s="53"/>
      <c r="AA959" s="53"/>
      <c r="AB959" s="53"/>
      <c r="AC959" s="53"/>
      <c r="AD959" s="53"/>
      <c r="AE959" s="53"/>
      <c r="AF959" s="53"/>
      <c r="AG959" s="53"/>
      <c r="AH959" s="221"/>
      <c r="AI959" s="221"/>
      <c r="AJ959" s="576"/>
      <c r="AK959" s="576"/>
      <c r="AM959" s="221"/>
      <c r="AN959" s="221"/>
      <c r="AP959" s="221"/>
    </row>
    <row r="960" spans="4:42" s="15" customFormat="1" ht="22.5" x14ac:dyDescent="0.55000000000000004">
      <c r="D960" s="574"/>
      <c r="E960" s="561"/>
      <c r="F960" s="564"/>
      <c r="G960" s="564"/>
      <c r="H960" s="564"/>
      <c r="I960" s="214"/>
      <c r="J960" s="214"/>
      <c r="K960" s="214"/>
      <c r="L960" s="214"/>
      <c r="M960" s="214"/>
      <c r="N960" s="214"/>
      <c r="O960" s="214"/>
      <c r="P960" s="214"/>
      <c r="Q960" s="214"/>
      <c r="R960" s="214"/>
      <c r="S960" s="214"/>
      <c r="T960" s="215"/>
      <c r="U960" s="215"/>
      <c r="V960" s="575"/>
      <c r="W960" s="53"/>
      <c r="X960" s="53"/>
      <c r="Y960" s="53"/>
      <c r="Z960" s="53"/>
      <c r="AA960" s="53"/>
      <c r="AB960" s="53"/>
      <c r="AC960" s="53"/>
      <c r="AD960" s="53"/>
      <c r="AE960" s="53"/>
      <c r="AF960" s="53"/>
      <c r="AG960" s="53"/>
      <c r="AH960" s="221"/>
      <c r="AI960" s="221"/>
      <c r="AJ960" s="576"/>
      <c r="AK960" s="576"/>
      <c r="AM960" s="221"/>
      <c r="AN960" s="221"/>
      <c r="AP960" s="221"/>
    </row>
    <row r="961" spans="4:42" s="15" customFormat="1" ht="22.5" x14ac:dyDescent="0.55000000000000004">
      <c r="D961" s="574"/>
      <c r="E961" s="561"/>
      <c r="F961" s="564"/>
      <c r="G961" s="564"/>
      <c r="H961" s="564"/>
      <c r="I961" s="214"/>
      <c r="J961" s="214"/>
      <c r="K961" s="214"/>
      <c r="L961" s="214"/>
      <c r="M961" s="214"/>
      <c r="N961" s="214"/>
      <c r="O961" s="214"/>
      <c r="P961" s="214"/>
      <c r="Q961" s="214"/>
      <c r="R961" s="214"/>
      <c r="S961" s="214"/>
      <c r="T961" s="215"/>
      <c r="U961" s="215"/>
      <c r="V961" s="575"/>
      <c r="W961" s="53"/>
      <c r="X961" s="53"/>
      <c r="Y961" s="53"/>
      <c r="Z961" s="53"/>
      <c r="AA961" s="53"/>
      <c r="AB961" s="53"/>
      <c r="AC961" s="53"/>
      <c r="AD961" s="53"/>
      <c r="AE961" s="53"/>
      <c r="AF961" s="53"/>
      <c r="AG961" s="53"/>
      <c r="AH961" s="221"/>
      <c r="AI961" s="221"/>
      <c r="AJ961" s="576"/>
      <c r="AK961" s="576"/>
      <c r="AM961" s="221"/>
      <c r="AN961" s="221"/>
      <c r="AP961" s="221"/>
    </row>
    <row r="962" spans="4:42" s="15" customFormat="1" ht="22.5" x14ac:dyDescent="0.55000000000000004">
      <c r="D962" s="574"/>
      <c r="E962" s="561"/>
      <c r="F962" s="564"/>
      <c r="G962" s="564"/>
      <c r="H962" s="564"/>
      <c r="I962" s="214"/>
      <c r="J962" s="214"/>
      <c r="K962" s="214"/>
      <c r="L962" s="214"/>
      <c r="M962" s="214"/>
      <c r="N962" s="214"/>
      <c r="O962" s="214"/>
      <c r="P962" s="214"/>
      <c r="Q962" s="214"/>
      <c r="R962" s="214"/>
      <c r="S962" s="214"/>
      <c r="T962" s="215"/>
      <c r="U962" s="215"/>
      <c r="V962" s="575"/>
      <c r="W962" s="53"/>
      <c r="X962" s="53"/>
      <c r="Y962" s="53"/>
      <c r="Z962" s="53"/>
      <c r="AA962" s="53"/>
      <c r="AB962" s="53"/>
      <c r="AC962" s="53"/>
      <c r="AD962" s="53"/>
      <c r="AE962" s="53"/>
      <c r="AF962" s="53"/>
      <c r="AG962" s="53"/>
      <c r="AH962" s="221"/>
      <c r="AI962" s="221"/>
      <c r="AJ962" s="576"/>
      <c r="AK962" s="576"/>
      <c r="AM962" s="221"/>
      <c r="AN962" s="221"/>
      <c r="AP962" s="221"/>
    </row>
    <row r="963" spans="4:42" s="15" customFormat="1" ht="22.5" x14ac:dyDescent="0.55000000000000004">
      <c r="D963" s="574"/>
      <c r="E963" s="561"/>
      <c r="F963" s="564"/>
      <c r="G963" s="564"/>
      <c r="H963" s="564"/>
      <c r="I963" s="214"/>
      <c r="J963" s="214"/>
      <c r="K963" s="214"/>
      <c r="L963" s="214"/>
      <c r="M963" s="214"/>
      <c r="N963" s="214"/>
      <c r="O963" s="214"/>
      <c r="P963" s="214"/>
      <c r="Q963" s="214"/>
      <c r="R963" s="214"/>
      <c r="S963" s="214"/>
      <c r="T963" s="215"/>
      <c r="U963" s="215"/>
      <c r="V963" s="575"/>
      <c r="W963" s="53"/>
      <c r="X963" s="53"/>
      <c r="Y963" s="53"/>
      <c r="Z963" s="53"/>
      <c r="AA963" s="53"/>
      <c r="AB963" s="53"/>
      <c r="AC963" s="53"/>
      <c r="AD963" s="53"/>
      <c r="AE963" s="53"/>
      <c r="AF963" s="53"/>
      <c r="AG963" s="53"/>
      <c r="AH963" s="221"/>
      <c r="AI963" s="221"/>
      <c r="AJ963" s="576"/>
      <c r="AK963" s="576"/>
      <c r="AM963" s="221"/>
      <c r="AN963" s="221"/>
      <c r="AP963" s="221"/>
    </row>
    <row r="964" spans="4:42" s="15" customFormat="1" ht="22.5" x14ac:dyDescent="0.55000000000000004">
      <c r="D964" s="574"/>
      <c r="E964" s="577"/>
      <c r="F964" s="564"/>
      <c r="G964" s="564"/>
      <c r="H964" s="564"/>
      <c r="I964" s="214"/>
      <c r="J964" s="214"/>
      <c r="K964" s="214"/>
      <c r="L964" s="214"/>
      <c r="M964" s="214"/>
      <c r="N964" s="214"/>
      <c r="O964" s="214"/>
      <c r="P964" s="214"/>
      <c r="Q964" s="214"/>
      <c r="R964" s="214"/>
      <c r="S964" s="214"/>
      <c r="T964" s="215"/>
      <c r="U964" s="215"/>
      <c r="V964" s="575"/>
      <c r="W964" s="53"/>
      <c r="X964" s="53"/>
      <c r="Y964" s="53"/>
      <c r="Z964" s="53"/>
      <c r="AA964" s="53"/>
      <c r="AB964" s="53"/>
      <c r="AC964" s="53"/>
      <c r="AD964" s="53"/>
      <c r="AE964" s="53"/>
      <c r="AF964" s="53"/>
      <c r="AG964" s="53"/>
      <c r="AH964" s="221"/>
      <c r="AI964" s="221"/>
      <c r="AJ964" s="576"/>
      <c r="AK964" s="576"/>
      <c r="AM964" s="221"/>
      <c r="AN964" s="221"/>
      <c r="AP964" s="221"/>
    </row>
    <row r="965" spans="4:42" s="15" customFormat="1" ht="22.5" x14ac:dyDescent="0.55000000000000004">
      <c r="D965" s="574"/>
      <c r="E965" s="565"/>
      <c r="F965" s="565"/>
      <c r="G965" s="565"/>
      <c r="H965" s="565"/>
      <c r="I965" s="214"/>
      <c r="J965" s="214"/>
      <c r="K965" s="214"/>
      <c r="L965" s="214"/>
      <c r="M965" s="214"/>
      <c r="N965" s="214"/>
      <c r="O965" s="214"/>
      <c r="P965" s="214"/>
      <c r="Q965" s="214"/>
      <c r="R965" s="214"/>
      <c r="S965" s="214"/>
      <c r="T965" s="215"/>
      <c r="U965" s="215"/>
      <c r="V965" s="575"/>
      <c r="W965" s="53"/>
      <c r="X965" s="53"/>
      <c r="Y965" s="53"/>
      <c r="Z965" s="53"/>
      <c r="AA965" s="53"/>
      <c r="AB965" s="53"/>
      <c r="AC965" s="53"/>
      <c r="AD965" s="53"/>
      <c r="AE965" s="53"/>
      <c r="AF965" s="53"/>
      <c r="AG965" s="53"/>
      <c r="AH965" s="221"/>
      <c r="AI965" s="221"/>
      <c r="AJ965" s="576"/>
      <c r="AK965" s="576"/>
      <c r="AM965" s="221"/>
      <c r="AN965" s="221"/>
      <c r="AP965" s="221"/>
    </row>
    <row r="966" spans="4:42" s="15" customFormat="1" ht="22.5" x14ac:dyDescent="0.55000000000000004">
      <c r="D966" s="574"/>
      <c r="E966" s="565"/>
      <c r="F966" s="565"/>
      <c r="G966" s="565"/>
      <c r="H966" s="565"/>
      <c r="I966" s="214"/>
      <c r="J966" s="214"/>
      <c r="K966" s="214"/>
      <c r="L966" s="214"/>
      <c r="M966" s="214"/>
      <c r="N966" s="214"/>
      <c r="O966" s="214"/>
      <c r="P966" s="214"/>
      <c r="Q966" s="214"/>
      <c r="R966" s="214"/>
      <c r="S966" s="214"/>
      <c r="T966" s="215"/>
      <c r="U966" s="215"/>
      <c r="V966" s="575"/>
      <c r="W966" s="53"/>
      <c r="X966" s="53"/>
      <c r="Y966" s="53"/>
      <c r="Z966" s="53"/>
      <c r="AA966" s="53"/>
      <c r="AB966" s="53"/>
      <c r="AC966" s="53"/>
      <c r="AD966" s="53"/>
      <c r="AE966" s="53"/>
      <c r="AF966" s="53"/>
      <c r="AG966" s="53"/>
      <c r="AH966" s="221"/>
      <c r="AI966" s="221"/>
      <c r="AJ966" s="576"/>
      <c r="AK966" s="576"/>
      <c r="AM966" s="221"/>
      <c r="AN966" s="221"/>
      <c r="AP966" s="221"/>
    </row>
    <row r="967" spans="4:42" s="15" customFormat="1" ht="22.5" x14ac:dyDescent="0.55000000000000004">
      <c r="D967" s="574"/>
      <c r="E967" s="565"/>
      <c r="F967" s="565"/>
      <c r="G967" s="565"/>
      <c r="H967" s="565"/>
      <c r="I967" s="214"/>
      <c r="J967" s="214"/>
      <c r="K967" s="214"/>
      <c r="L967" s="214"/>
      <c r="M967" s="214"/>
      <c r="N967" s="214"/>
      <c r="O967" s="214"/>
      <c r="P967" s="214"/>
      <c r="Q967" s="214"/>
      <c r="R967" s="214"/>
      <c r="S967" s="214"/>
      <c r="T967" s="215"/>
      <c r="U967" s="215"/>
      <c r="V967" s="575"/>
      <c r="W967" s="53"/>
      <c r="X967" s="53"/>
      <c r="Y967" s="53"/>
      <c r="Z967" s="53"/>
      <c r="AA967" s="53"/>
      <c r="AB967" s="53"/>
      <c r="AC967" s="53"/>
      <c r="AD967" s="53"/>
      <c r="AE967" s="53"/>
      <c r="AF967" s="53"/>
      <c r="AG967" s="53"/>
      <c r="AH967" s="221"/>
      <c r="AI967" s="221"/>
      <c r="AJ967" s="576"/>
      <c r="AK967" s="576"/>
      <c r="AM967" s="221"/>
      <c r="AN967" s="221"/>
      <c r="AP967" s="221"/>
    </row>
    <row r="968" spans="4:42" s="15" customFormat="1" ht="22.5" x14ac:dyDescent="0.55000000000000004">
      <c r="D968" s="574"/>
      <c r="E968" s="565"/>
      <c r="F968" s="565"/>
      <c r="G968" s="565"/>
      <c r="H968" s="565"/>
      <c r="I968" s="214"/>
      <c r="J968" s="214"/>
      <c r="K968" s="214"/>
      <c r="L968" s="214"/>
      <c r="M968" s="214"/>
      <c r="N968" s="214"/>
      <c r="O968" s="214"/>
      <c r="P968" s="214"/>
      <c r="Q968" s="214"/>
      <c r="R968" s="214"/>
      <c r="S968" s="214"/>
      <c r="T968" s="215"/>
      <c r="U968" s="215"/>
      <c r="V968" s="575"/>
      <c r="W968" s="53"/>
      <c r="X968" s="53"/>
      <c r="Y968" s="53"/>
      <c r="Z968" s="53"/>
      <c r="AA968" s="53"/>
      <c r="AB968" s="53"/>
      <c r="AC968" s="53"/>
      <c r="AD968" s="53"/>
      <c r="AE968" s="53"/>
      <c r="AF968" s="53"/>
      <c r="AG968" s="53"/>
      <c r="AH968" s="221"/>
      <c r="AI968" s="221"/>
      <c r="AJ968" s="576"/>
      <c r="AK968" s="576"/>
      <c r="AM968" s="221"/>
      <c r="AN968" s="221"/>
      <c r="AP968" s="221"/>
    </row>
    <row r="969" spans="4:42" s="15" customFormat="1" ht="22.5" x14ac:dyDescent="0.55000000000000004">
      <c r="D969" s="574"/>
      <c r="E969" s="565"/>
      <c r="F969" s="565"/>
      <c r="G969" s="565"/>
      <c r="H969" s="565"/>
      <c r="I969" s="214"/>
      <c r="J969" s="214"/>
      <c r="K969" s="214"/>
      <c r="L969" s="214"/>
      <c r="M969" s="214"/>
      <c r="N969" s="214"/>
      <c r="O969" s="214"/>
      <c r="P969" s="214"/>
      <c r="Q969" s="214"/>
      <c r="R969" s="214"/>
      <c r="S969" s="214"/>
      <c r="T969" s="215"/>
      <c r="U969" s="215"/>
      <c r="V969" s="575"/>
      <c r="W969" s="53"/>
      <c r="X969" s="53"/>
      <c r="Y969" s="53"/>
      <c r="Z969" s="53"/>
      <c r="AA969" s="53"/>
      <c r="AB969" s="53"/>
      <c r="AC969" s="53"/>
      <c r="AD969" s="53"/>
      <c r="AE969" s="53"/>
      <c r="AF969" s="53"/>
      <c r="AG969" s="53"/>
      <c r="AH969" s="221"/>
      <c r="AI969" s="221"/>
      <c r="AJ969" s="576"/>
      <c r="AK969" s="576"/>
      <c r="AM969" s="221"/>
      <c r="AN969" s="221"/>
      <c r="AP969" s="221"/>
    </row>
    <row r="970" spans="4:42" s="15" customFormat="1" ht="22.5" x14ac:dyDescent="0.55000000000000004">
      <c r="D970" s="574"/>
      <c r="E970" s="565"/>
      <c r="F970" s="565"/>
      <c r="G970" s="565"/>
      <c r="H970" s="565"/>
      <c r="I970" s="214"/>
      <c r="J970" s="214"/>
      <c r="K970" s="214"/>
      <c r="L970" s="214"/>
      <c r="M970" s="214"/>
      <c r="N970" s="214"/>
      <c r="O970" s="214"/>
      <c r="P970" s="214"/>
      <c r="Q970" s="214"/>
      <c r="R970" s="214"/>
      <c r="S970" s="214"/>
      <c r="T970" s="215"/>
      <c r="U970" s="215"/>
      <c r="V970" s="575"/>
      <c r="W970" s="53"/>
      <c r="X970" s="53"/>
      <c r="Y970" s="53"/>
      <c r="Z970" s="53"/>
      <c r="AA970" s="53"/>
      <c r="AB970" s="53"/>
      <c r="AC970" s="53"/>
      <c r="AD970" s="53"/>
      <c r="AE970" s="53"/>
      <c r="AF970" s="53"/>
      <c r="AG970" s="53"/>
      <c r="AH970" s="221"/>
      <c r="AI970" s="221"/>
      <c r="AJ970" s="576"/>
      <c r="AK970" s="576"/>
      <c r="AM970" s="221"/>
      <c r="AN970" s="221"/>
      <c r="AP970" s="221"/>
    </row>
    <row r="971" spans="4:42" s="15" customFormat="1" ht="22.5" x14ac:dyDescent="0.55000000000000004">
      <c r="D971" s="574"/>
      <c r="E971" s="565"/>
      <c r="F971" s="565"/>
      <c r="G971" s="565"/>
      <c r="H971" s="565"/>
      <c r="I971" s="214"/>
      <c r="J971" s="214"/>
      <c r="K971" s="214"/>
      <c r="L971" s="214"/>
      <c r="M971" s="214"/>
      <c r="N971" s="214"/>
      <c r="O971" s="214"/>
      <c r="P971" s="214"/>
      <c r="Q971" s="214"/>
      <c r="R971" s="214"/>
      <c r="S971" s="214"/>
      <c r="T971" s="215"/>
      <c r="U971" s="215"/>
      <c r="V971" s="575"/>
      <c r="W971" s="53"/>
      <c r="X971" s="53"/>
      <c r="Y971" s="53"/>
      <c r="Z971" s="53"/>
      <c r="AA971" s="53"/>
      <c r="AB971" s="53"/>
      <c r="AC971" s="53"/>
      <c r="AD971" s="53"/>
      <c r="AE971" s="53"/>
      <c r="AF971" s="53"/>
      <c r="AG971" s="53"/>
      <c r="AH971" s="221"/>
      <c r="AI971" s="221"/>
      <c r="AJ971" s="576"/>
      <c r="AK971" s="576"/>
      <c r="AM971" s="221"/>
      <c r="AN971" s="221"/>
      <c r="AP971" s="221"/>
    </row>
    <row r="972" spans="4:42" s="15" customFormat="1" ht="22.5" x14ac:dyDescent="0.55000000000000004">
      <c r="D972" s="574"/>
      <c r="E972" s="565"/>
      <c r="F972" s="565"/>
      <c r="G972" s="565"/>
      <c r="H972" s="565"/>
      <c r="I972" s="214"/>
      <c r="J972" s="214"/>
      <c r="K972" s="214"/>
      <c r="L972" s="214"/>
      <c r="M972" s="214"/>
      <c r="N972" s="214"/>
      <c r="O972" s="214"/>
      <c r="P972" s="214"/>
      <c r="Q972" s="214"/>
      <c r="R972" s="214"/>
      <c r="S972" s="214"/>
      <c r="T972" s="215"/>
      <c r="U972" s="215"/>
      <c r="V972" s="575"/>
      <c r="W972" s="53"/>
      <c r="X972" s="53"/>
      <c r="Y972" s="53"/>
      <c r="Z972" s="53"/>
      <c r="AA972" s="53"/>
      <c r="AB972" s="53"/>
      <c r="AC972" s="53"/>
      <c r="AD972" s="53"/>
      <c r="AE972" s="53"/>
      <c r="AF972" s="53"/>
      <c r="AG972" s="53"/>
      <c r="AH972" s="221"/>
      <c r="AI972" s="221"/>
      <c r="AJ972" s="576"/>
      <c r="AK972" s="576"/>
      <c r="AM972" s="221"/>
      <c r="AN972" s="221"/>
      <c r="AP972" s="221"/>
    </row>
    <row r="973" spans="4:42" s="15" customFormat="1" ht="22.5" x14ac:dyDescent="0.55000000000000004">
      <c r="D973" s="574"/>
      <c r="E973" s="565"/>
      <c r="F973" s="565"/>
      <c r="G973" s="565"/>
      <c r="H973" s="565"/>
      <c r="I973" s="214"/>
      <c r="J973" s="214"/>
      <c r="K973" s="214"/>
      <c r="L973" s="214"/>
      <c r="M973" s="214"/>
      <c r="N973" s="214"/>
      <c r="O973" s="214"/>
      <c r="P973" s="214"/>
      <c r="Q973" s="214"/>
      <c r="R973" s="214"/>
      <c r="S973" s="214"/>
      <c r="T973" s="215"/>
      <c r="U973" s="215"/>
      <c r="V973" s="575"/>
      <c r="W973" s="53"/>
      <c r="X973" s="53"/>
      <c r="Y973" s="53"/>
      <c r="Z973" s="53"/>
      <c r="AA973" s="53"/>
      <c r="AB973" s="53"/>
      <c r="AC973" s="53"/>
      <c r="AD973" s="53"/>
      <c r="AE973" s="53"/>
      <c r="AF973" s="53"/>
      <c r="AG973" s="53"/>
      <c r="AH973" s="221"/>
      <c r="AI973" s="221"/>
      <c r="AJ973" s="576"/>
      <c r="AK973" s="576"/>
      <c r="AM973" s="221"/>
      <c r="AN973" s="221"/>
      <c r="AP973" s="221"/>
    </row>
    <row r="974" spans="4:42" s="15" customFormat="1" ht="22.5" x14ac:dyDescent="0.55000000000000004">
      <c r="D974" s="574"/>
      <c r="E974" s="565"/>
      <c r="F974" s="565"/>
      <c r="G974" s="565"/>
      <c r="H974" s="565"/>
      <c r="I974" s="214"/>
      <c r="J974" s="214"/>
      <c r="K974" s="214"/>
      <c r="L974" s="214"/>
      <c r="M974" s="214"/>
      <c r="N974" s="214"/>
      <c r="O974" s="214"/>
      <c r="P974" s="214"/>
      <c r="Q974" s="214"/>
      <c r="R974" s="214"/>
      <c r="S974" s="214"/>
      <c r="T974" s="215"/>
      <c r="U974" s="215"/>
      <c r="V974" s="575"/>
      <c r="W974" s="53"/>
      <c r="X974" s="53"/>
      <c r="Y974" s="53"/>
      <c r="Z974" s="53"/>
      <c r="AA974" s="53"/>
      <c r="AB974" s="53"/>
      <c r="AC974" s="53"/>
      <c r="AD974" s="53"/>
      <c r="AE974" s="53"/>
      <c r="AF974" s="53"/>
      <c r="AG974" s="53"/>
      <c r="AH974" s="221"/>
      <c r="AI974" s="221"/>
      <c r="AJ974" s="576"/>
      <c r="AK974" s="576"/>
      <c r="AM974" s="221"/>
      <c r="AN974" s="221"/>
      <c r="AP974" s="221"/>
    </row>
    <row r="975" spans="4:42" s="15" customFormat="1" ht="22.5" x14ac:dyDescent="0.55000000000000004">
      <c r="D975" s="574"/>
      <c r="E975" s="565"/>
      <c r="F975" s="565"/>
      <c r="G975" s="565"/>
      <c r="H975" s="565"/>
      <c r="I975" s="214"/>
      <c r="J975" s="214"/>
      <c r="K975" s="214"/>
      <c r="L975" s="214"/>
      <c r="M975" s="214"/>
      <c r="N975" s="214"/>
      <c r="O975" s="214"/>
      <c r="P975" s="214"/>
      <c r="Q975" s="214"/>
      <c r="R975" s="214"/>
      <c r="S975" s="214"/>
      <c r="T975" s="215"/>
      <c r="U975" s="215"/>
      <c r="V975" s="575"/>
      <c r="W975" s="53"/>
      <c r="X975" s="53"/>
      <c r="Y975" s="53"/>
      <c r="Z975" s="53"/>
      <c r="AA975" s="53"/>
      <c r="AB975" s="53"/>
      <c r="AC975" s="53"/>
      <c r="AD975" s="53"/>
      <c r="AE975" s="53"/>
      <c r="AF975" s="53"/>
      <c r="AG975" s="53"/>
      <c r="AH975" s="221"/>
      <c r="AI975" s="221"/>
      <c r="AJ975" s="576"/>
      <c r="AK975" s="576"/>
      <c r="AM975" s="221"/>
      <c r="AN975" s="221"/>
      <c r="AP975" s="221"/>
    </row>
    <row r="976" spans="4:42" s="15" customFormat="1" ht="22.5" x14ac:dyDescent="0.55000000000000004">
      <c r="D976" s="574"/>
      <c r="E976" s="565"/>
      <c r="F976" s="565"/>
      <c r="G976" s="565"/>
      <c r="H976" s="565"/>
      <c r="I976" s="214"/>
      <c r="J976" s="214"/>
      <c r="K976" s="214"/>
      <c r="L976" s="214"/>
      <c r="M976" s="214"/>
      <c r="N976" s="214"/>
      <c r="O976" s="214"/>
      <c r="P976" s="214"/>
      <c r="Q976" s="214"/>
      <c r="R976" s="214"/>
      <c r="S976" s="214"/>
      <c r="T976" s="215"/>
      <c r="U976" s="215"/>
      <c r="V976" s="575"/>
      <c r="W976" s="53"/>
      <c r="X976" s="53"/>
      <c r="Y976" s="53"/>
      <c r="Z976" s="53"/>
      <c r="AA976" s="53"/>
      <c r="AB976" s="53"/>
      <c r="AC976" s="53"/>
      <c r="AD976" s="53"/>
      <c r="AE976" s="53"/>
      <c r="AF976" s="53"/>
      <c r="AG976" s="53"/>
      <c r="AH976" s="221"/>
      <c r="AI976" s="221"/>
      <c r="AJ976" s="576"/>
      <c r="AK976" s="576"/>
      <c r="AM976" s="221"/>
      <c r="AN976" s="221"/>
      <c r="AP976" s="221"/>
    </row>
    <row r="977" spans="4:42" s="15" customFormat="1" ht="22.5" x14ac:dyDescent="0.55000000000000004">
      <c r="D977" s="574"/>
      <c r="E977" s="565"/>
      <c r="F977" s="565"/>
      <c r="G977" s="565"/>
      <c r="H977" s="565"/>
      <c r="I977" s="214"/>
      <c r="J977" s="214"/>
      <c r="K977" s="214"/>
      <c r="L977" s="214"/>
      <c r="M977" s="214"/>
      <c r="N977" s="214"/>
      <c r="O977" s="214"/>
      <c r="P977" s="214"/>
      <c r="Q977" s="214"/>
      <c r="R977" s="214"/>
      <c r="S977" s="214"/>
      <c r="T977" s="215"/>
      <c r="U977" s="215"/>
      <c r="V977" s="575"/>
      <c r="W977" s="53"/>
      <c r="X977" s="53"/>
      <c r="Y977" s="53"/>
      <c r="Z977" s="53"/>
      <c r="AA977" s="53"/>
      <c r="AB977" s="53"/>
      <c r="AC977" s="53"/>
      <c r="AD977" s="53"/>
      <c r="AE977" s="53"/>
      <c r="AF977" s="53"/>
      <c r="AG977" s="53"/>
      <c r="AH977" s="221"/>
      <c r="AI977" s="221"/>
      <c r="AJ977" s="576"/>
      <c r="AK977" s="576"/>
      <c r="AM977" s="221"/>
      <c r="AN977" s="221"/>
      <c r="AP977" s="221"/>
    </row>
    <row r="978" spans="4:42" s="15" customFormat="1" ht="22.5" x14ac:dyDescent="0.55000000000000004">
      <c r="D978" s="574"/>
      <c r="E978" s="565"/>
      <c r="F978" s="565"/>
      <c r="G978" s="565"/>
      <c r="H978" s="565"/>
      <c r="I978" s="214"/>
      <c r="J978" s="214"/>
      <c r="K978" s="214"/>
      <c r="L978" s="214"/>
      <c r="M978" s="214"/>
      <c r="N978" s="214"/>
      <c r="O978" s="214"/>
      <c r="P978" s="214"/>
      <c r="Q978" s="214"/>
      <c r="R978" s="214"/>
      <c r="S978" s="214"/>
      <c r="T978" s="215"/>
      <c r="U978" s="215"/>
      <c r="V978" s="575"/>
      <c r="W978" s="53"/>
      <c r="X978" s="53"/>
      <c r="Y978" s="53"/>
      <c r="Z978" s="53"/>
      <c r="AA978" s="53"/>
      <c r="AB978" s="53"/>
      <c r="AC978" s="53"/>
      <c r="AD978" s="53"/>
      <c r="AE978" s="53"/>
      <c r="AF978" s="53"/>
      <c r="AG978" s="53"/>
      <c r="AH978" s="221"/>
      <c r="AI978" s="221"/>
      <c r="AJ978" s="576"/>
      <c r="AK978" s="576"/>
      <c r="AM978" s="221"/>
      <c r="AN978" s="221"/>
      <c r="AP978" s="221"/>
    </row>
    <row r="979" spans="4:42" s="15" customFormat="1" ht="22.5" x14ac:dyDescent="0.55000000000000004">
      <c r="D979" s="574"/>
      <c r="E979" s="565"/>
      <c r="F979" s="565"/>
      <c r="G979" s="565"/>
      <c r="H979" s="565"/>
      <c r="I979" s="214"/>
      <c r="J979" s="214"/>
      <c r="K979" s="214"/>
      <c r="L979" s="214"/>
      <c r="M979" s="214"/>
      <c r="N979" s="214"/>
      <c r="O979" s="214"/>
      <c r="P979" s="214"/>
      <c r="Q979" s="214"/>
      <c r="R979" s="214"/>
      <c r="S979" s="214"/>
      <c r="T979" s="215"/>
      <c r="U979" s="215"/>
      <c r="V979" s="575"/>
      <c r="W979" s="53"/>
      <c r="X979" s="53"/>
      <c r="Y979" s="53"/>
      <c r="Z979" s="53"/>
      <c r="AA979" s="53"/>
      <c r="AB979" s="53"/>
      <c r="AC979" s="53"/>
      <c r="AD979" s="53"/>
      <c r="AE979" s="53"/>
      <c r="AF979" s="53"/>
      <c r="AG979" s="53"/>
      <c r="AH979" s="221"/>
      <c r="AI979" s="221"/>
      <c r="AJ979" s="576"/>
      <c r="AK979" s="576"/>
      <c r="AM979" s="221"/>
      <c r="AN979" s="221"/>
      <c r="AP979" s="221"/>
    </row>
    <row r="980" spans="4:42" s="15" customFormat="1" ht="22.5" x14ac:dyDescent="0.55000000000000004">
      <c r="D980" s="574"/>
      <c r="E980" s="565"/>
      <c r="F980" s="565"/>
      <c r="G980" s="565"/>
      <c r="H980" s="565"/>
      <c r="I980" s="214"/>
      <c r="J980" s="214"/>
      <c r="K980" s="214"/>
      <c r="L980" s="214"/>
      <c r="M980" s="214"/>
      <c r="N980" s="214"/>
      <c r="O980" s="214"/>
      <c r="P980" s="214"/>
      <c r="Q980" s="214"/>
      <c r="R980" s="214"/>
      <c r="S980" s="214"/>
      <c r="T980" s="215"/>
      <c r="U980" s="215"/>
      <c r="V980" s="575"/>
      <c r="W980" s="53"/>
      <c r="X980" s="53"/>
      <c r="Y980" s="53"/>
      <c r="Z980" s="53"/>
      <c r="AA980" s="53"/>
      <c r="AB980" s="53"/>
      <c r="AC980" s="53"/>
      <c r="AD980" s="53"/>
      <c r="AE980" s="53"/>
      <c r="AF980" s="53"/>
      <c r="AG980" s="53"/>
      <c r="AH980" s="221"/>
      <c r="AI980" s="221"/>
      <c r="AJ980" s="576"/>
      <c r="AK980" s="576"/>
      <c r="AM980" s="221"/>
      <c r="AN980" s="221"/>
      <c r="AP980" s="221"/>
    </row>
    <row r="981" spans="4:42" s="15" customFormat="1" ht="22.5" x14ac:dyDescent="0.55000000000000004">
      <c r="D981" s="574"/>
      <c r="E981" s="565"/>
      <c r="F981" s="565"/>
      <c r="G981" s="565"/>
      <c r="H981" s="565"/>
      <c r="I981" s="214"/>
      <c r="J981" s="214"/>
      <c r="K981" s="214"/>
      <c r="L981" s="214"/>
      <c r="M981" s="214"/>
      <c r="N981" s="214"/>
      <c r="O981" s="214"/>
      <c r="P981" s="214"/>
      <c r="Q981" s="214"/>
      <c r="R981" s="214"/>
      <c r="S981" s="214"/>
      <c r="T981" s="215"/>
      <c r="U981" s="215"/>
      <c r="V981" s="575"/>
      <c r="W981" s="53"/>
      <c r="X981" s="53"/>
      <c r="Y981" s="53"/>
      <c r="Z981" s="53"/>
      <c r="AA981" s="53"/>
      <c r="AB981" s="53"/>
      <c r="AC981" s="53"/>
      <c r="AD981" s="53"/>
      <c r="AE981" s="53"/>
      <c r="AF981" s="53"/>
      <c r="AG981" s="53"/>
      <c r="AH981" s="221"/>
      <c r="AI981" s="221"/>
      <c r="AJ981" s="576"/>
      <c r="AK981" s="576"/>
      <c r="AM981" s="221"/>
      <c r="AN981" s="221"/>
      <c r="AP981" s="221"/>
    </row>
    <row r="982" spans="4:42" s="15" customFormat="1" ht="22.5" x14ac:dyDescent="0.55000000000000004">
      <c r="D982" s="574"/>
      <c r="E982" s="565"/>
      <c r="F982" s="565"/>
      <c r="G982" s="565"/>
      <c r="H982" s="565"/>
      <c r="I982" s="214"/>
      <c r="J982" s="214"/>
      <c r="K982" s="214"/>
      <c r="L982" s="214"/>
      <c r="M982" s="214"/>
      <c r="N982" s="214"/>
      <c r="O982" s="214"/>
      <c r="P982" s="214"/>
      <c r="Q982" s="214"/>
      <c r="R982" s="214"/>
      <c r="S982" s="214"/>
      <c r="T982" s="215"/>
      <c r="U982" s="215"/>
      <c r="V982" s="575"/>
      <c r="W982" s="53"/>
      <c r="X982" s="53"/>
      <c r="Y982" s="53"/>
      <c r="Z982" s="53"/>
      <c r="AA982" s="53"/>
      <c r="AB982" s="53"/>
      <c r="AC982" s="53"/>
      <c r="AD982" s="53"/>
      <c r="AE982" s="53"/>
      <c r="AF982" s="53"/>
      <c r="AG982" s="53"/>
      <c r="AH982" s="221"/>
      <c r="AI982" s="221"/>
      <c r="AJ982" s="576"/>
      <c r="AK982" s="576"/>
      <c r="AM982" s="221"/>
      <c r="AN982" s="221"/>
      <c r="AP982" s="221"/>
    </row>
    <row r="983" spans="4:42" s="15" customFormat="1" ht="22.5" x14ac:dyDescent="0.55000000000000004">
      <c r="D983" s="574"/>
      <c r="E983" s="565"/>
      <c r="F983" s="565"/>
      <c r="G983" s="565"/>
      <c r="H983" s="565"/>
      <c r="I983" s="214"/>
      <c r="J983" s="214"/>
      <c r="K983" s="214"/>
      <c r="L983" s="214"/>
      <c r="M983" s="214"/>
      <c r="N983" s="214"/>
      <c r="O983" s="214"/>
      <c r="P983" s="214"/>
      <c r="Q983" s="214"/>
      <c r="R983" s="214"/>
      <c r="S983" s="214"/>
      <c r="T983" s="215"/>
      <c r="U983" s="215"/>
      <c r="V983" s="575"/>
      <c r="W983" s="53"/>
      <c r="X983" s="53"/>
      <c r="Y983" s="53"/>
      <c r="Z983" s="53"/>
      <c r="AA983" s="53"/>
      <c r="AB983" s="53"/>
      <c r="AC983" s="53"/>
      <c r="AD983" s="53"/>
      <c r="AE983" s="53"/>
      <c r="AF983" s="53"/>
      <c r="AG983" s="53"/>
      <c r="AH983" s="221"/>
      <c r="AI983" s="221"/>
      <c r="AJ983" s="576"/>
      <c r="AK983" s="576"/>
      <c r="AM983" s="221"/>
      <c r="AN983" s="221"/>
      <c r="AP983" s="221"/>
    </row>
    <row r="984" spans="4:42" s="15" customFormat="1" ht="22.5" x14ac:dyDescent="0.55000000000000004">
      <c r="D984" s="574"/>
      <c r="E984" s="565"/>
      <c r="F984" s="565"/>
      <c r="G984" s="565"/>
      <c r="H984" s="565"/>
      <c r="I984" s="214"/>
      <c r="J984" s="214"/>
      <c r="K984" s="214"/>
      <c r="L984" s="214"/>
      <c r="M984" s="214"/>
      <c r="N984" s="214"/>
      <c r="O984" s="214"/>
      <c r="P984" s="214"/>
      <c r="Q984" s="214"/>
      <c r="R984" s="214"/>
      <c r="S984" s="214"/>
      <c r="T984" s="215"/>
      <c r="U984" s="215"/>
      <c r="V984" s="575"/>
      <c r="W984" s="53"/>
      <c r="X984" s="53"/>
      <c r="Y984" s="53"/>
      <c r="Z984" s="53"/>
      <c r="AA984" s="53"/>
      <c r="AB984" s="53"/>
      <c r="AC984" s="53"/>
      <c r="AD984" s="53"/>
      <c r="AE984" s="53"/>
      <c r="AF984" s="53"/>
      <c r="AG984" s="53"/>
      <c r="AH984" s="221"/>
      <c r="AI984" s="221"/>
      <c r="AJ984" s="576"/>
      <c r="AK984" s="576"/>
      <c r="AM984" s="221"/>
      <c r="AN984" s="221"/>
      <c r="AP984" s="221"/>
    </row>
    <row r="985" spans="4:42" s="15" customFormat="1" ht="22.5" x14ac:dyDescent="0.55000000000000004">
      <c r="D985" s="574"/>
      <c r="E985" s="565"/>
      <c r="F985" s="565"/>
      <c r="G985" s="565"/>
      <c r="H985" s="565"/>
      <c r="I985" s="214"/>
      <c r="J985" s="214"/>
      <c r="K985" s="214"/>
      <c r="L985" s="214"/>
      <c r="M985" s="214"/>
      <c r="N985" s="214"/>
      <c r="O985" s="214"/>
      <c r="P985" s="214"/>
      <c r="Q985" s="214"/>
      <c r="R985" s="214"/>
      <c r="S985" s="214"/>
      <c r="T985" s="215"/>
      <c r="U985" s="215"/>
      <c r="V985" s="575"/>
      <c r="W985" s="53"/>
      <c r="X985" s="53"/>
      <c r="Y985" s="53"/>
      <c r="Z985" s="53"/>
      <c r="AA985" s="53"/>
      <c r="AB985" s="53"/>
      <c r="AC985" s="53"/>
      <c r="AD985" s="53"/>
      <c r="AE985" s="53"/>
      <c r="AF985" s="53"/>
      <c r="AG985" s="53"/>
      <c r="AH985" s="221"/>
      <c r="AI985" s="221"/>
      <c r="AJ985" s="576"/>
      <c r="AK985" s="576"/>
      <c r="AM985" s="221"/>
      <c r="AN985" s="221"/>
      <c r="AP985" s="221"/>
    </row>
    <row r="986" spans="4:42" s="15" customFormat="1" ht="22.5" x14ac:dyDescent="0.55000000000000004">
      <c r="D986" s="574"/>
      <c r="E986" s="565"/>
      <c r="F986" s="565"/>
      <c r="G986" s="565"/>
      <c r="H986" s="565"/>
      <c r="I986" s="214"/>
      <c r="J986" s="214"/>
      <c r="K986" s="214"/>
      <c r="L986" s="214"/>
      <c r="M986" s="214"/>
      <c r="N986" s="214"/>
      <c r="O986" s="214"/>
      <c r="P986" s="214"/>
      <c r="Q986" s="214"/>
      <c r="R986" s="214"/>
      <c r="S986" s="214"/>
      <c r="T986" s="215"/>
      <c r="U986" s="215"/>
      <c r="V986" s="575"/>
      <c r="W986" s="53"/>
      <c r="X986" s="53"/>
      <c r="Y986" s="53"/>
      <c r="Z986" s="53"/>
      <c r="AA986" s="53"/>
      <c r="AB986" s="53"/>
      <c r="AC986" s="53"/>
      <c r="AD986" s="53"/>
      <c r="AE986" s="53"/>
      <c r="AF986" s="53"/>
      <c r="AG986" s="53"/>
      <c r="AH986" s="221"/>
      <c r="AI986" s="221"/>
      <c r="AJ986" s="576"/>
      <c r="AK986" s="576"/>
      <c r="AM986" s="221"/>
      <c r="AN986" s="221"/>
      <c r="AP986" s="221"/>
    </row>
    <row r="987" spans="4:42" s="15" customFormat="1" ht="22.5" x14ac:dyDescent="0.55000000000000004">
      <c r="D987" s="574"/>
      <c r="E987" s="565"/>
      <c r="F987" s="565"/>
      <c r="G987" s="565"/>
      <c r="H987" s="565"/>
      <c r="I987" s="214"/>
      <c r="J987" s="214"/>
      <c r="K987" s="214"/>
      <c r="L987" s="214"/>
      <c r="M987" s="214"/>
      <c r="N987" s="214"/>
      <c r="O987" s="214"/>
      <c r="P987" s="214"/>
      <c r="Q987" s="214"/>
      <c r="R987" s="214"/>
      <c r="S987" s="214"/>
      <c r="T987" s="215"/>
      <c r="U987" s="215"/>
      <c r="V987" s="575"/>
      <c r="W987" s="53"/>
      <c r="X987" s="53"/>
      <c r="Y987" s="53"/>
      <c r="Z987" s="53"/>
      <c r="AA987" s="53"/>
      <c r="AB987" s="53"/>
      <c r="AC987" s="53"/>
      <c r="AD987" s="53"/>
      <c r="AE987" s="53"/>
      <c r="AF987" s="53"/>
      <c r="AG987" s="53"/>
      <c r="AH987" s="221"/>
      <c r="AI987" s="221"/>
      <c r="AJ987" s="576"/>
      <c r="AK987" s="576"/>
      <c r="AM987" s="221"/>
      <c r="AN987" s="221"/>
      <c r="AP987" s="221"/>
    </row>
    <row r="988" spans="4:42" s="15" customFormat="1" ht="22.5" x14ac:dyDescent="0.55000000000000004">
      <c r="D988" s="574"/>
      <c r="E988" s="565"/>
      <c r="F988" s="565"/>
      <c r="G988" s="565"/>
      <c r="H988" s="565"/>
      <c r="I988" s="214"/>
      <c r="J988" s="214"/>
      <c r="K988" s="214"/>
      <c r="L988" s="214"/>
      <c r="M988" s="214"/>
      <c r="N988" s="214"/>
      <c r="O988" s="214"/>
      <c r="P988" s="214"/>
      <c r="Q988" s="214"/>
      <c r="R988" s="214"/>
      <c r="S988" s="214"/>
      <c r="T988" s="215"/>
      <c r="U988" s="215"/>
      <c r="V988" s="575"/>
      <c r="W988" s="53"/>
      <c r="X988" s="53"/>
      <c r="Y988" s="53"/>
      <c r="Z988" s="53"/>
      <c r="AA988" s="53"/>
      <c r="AB988" s="53"/>
      <c r="AC988" s="53"/>
      <c r="AD988" s="53"/>
      <c r="AE988" s="53"/>
      <c r="AF988" s="53"/>
      <c r="AG988" s="53"/>
      <c r="AH988" s="221"/>
      <c r="AI988" s="221"/>
      <c r="AJ988" s="576"/>
      <c r="AK988" s="576"/>
      <c r="AM988" s="221"/>
      <c r="AN988" s="221"/>
      <c r="AP988" s="221"/>
    </row>
    <row r="989" spans="4:42" s="15" customFormat="1" ht="22.5" x14ac:dyDescent="0.55000000000000004">
      <c r="D989" s="574"/>
      <c r="E989" s="565"/>
      <c r="F989" s="565"/>
      <c r="G989" s="565"/>
      <c r="H989" s="565"/>
      <c r="I989" s="214"/>
      <c r="J989" s="214"/>
      <c r="K989" s="214"/>
      <c r="L989" s="214"/>
      <c r="M989" s="214"/>
      <c r="N989" s="214"/>
      <c r="O989" s="214"/>
      <c r="P989" s="214"/>
      <c r="Q989" s="214"/>
      <c r="R989" s="214"/>
      <c r="S989" s="214"/>
      <c r="T989" s="215"/>
      <c r="U989" s="215"/>
      <c r="V989" s="575"/>
      <c r="W989" s="53"/>
      <c r="X989" s="53"/>
      <c r="Y989" s="53"/>
      <c r="Z989" s="53"/>
      <c r="AA989" s="53"/>
      <c r="AB989" s="53"/>
      <c r="AC989" s="53"/>
      <c r="AD989" s="53"/>
      <c r="AE989" s="53"/>
      <c r="AF989" s="53"/>
      <c r="AG989" s="53"/>
      <c r="AH989" s="221"/>
      <c r="AI989" s="221"/>
      <c r="AJ989" s="576"/>
      <c r="AK989" s="576"/>
      <c r="AM989" s="221"/>
      <c r="AN989" s="221"/>
      <c r="AP989" s="221"/>
    </row>
    <row r="990" spans="4:42" s="15" customFormat="1" ht="22.5" x14ac:dyDescent="0.55000000000000004">
      <c r="D990" s="574"/>
      <c r="E990" s="565"/>
      <c r="F990" s="565"/>
      <c r="G990" s="565"/>
      <c r="H990" s="565"/>
      <c r="I990" s="214"/>
      <c r="J990" s="214"/>
      <c r="K990" s="214"/>
      <c r="L990" s="214"/>
      <c r="M990" s="214"/>
      <c r="N990" s="214"/>
      <c r="O990" s="214"/>
      <c r="P990" s="214"/>
      <c r="Q990" s="214"/>
      <c r="R990" s="214"/>
      <c r="S990" s="214"/>
      <c r="T990" s="215"/>
      <c r="U990" s="215"/>
      <c r="V990" s="575"/>
      <c r="W990" s="53"/>
      <c r="X990" s="53"/>
      <c r="Y990" s="53"/>
      <c r="Z990" s="53"/>
      <c r="AA990" s="53"/>
      <c r="AB990" s="53"/>
      <c r="AC990" s="53"/>
      <c r="AD990" s="53"/>
      <c r="AE990" s="53"/>
      <c r="AF990" s="53"/>
      <c r="AG990" s="53"/>
      <c r="AH990" s="221"/>
      <c r="AI990" s="221"/>
      <c r="AJ990" s="576"/>
      <c r="AK990" s="576"/>
      <c r="AM990" s="221"/>
      <c r="AN990" s="221"/>
      <c r="AP990" s="221"/>
    </row>
    <row r="991" spans="4:42" s="15" customFormat="1" ht="22.5" x14ac:dyDescent="0.55000000000000004">
      <c r="D991" s="574"/>
      <c r="E991" s="565"/>
      <c r="F991" s="565"/>
      <c r="G991" s="565"/>
      <c r="H991" s="565"/>
      <c r="I991" s="214"/>
      <c r="J991" s="214"/>
      <c r="K991" s="214"/>
      <c r="L991" s="214"/>
      <c r="M991" s="214"/>
      <c r="N991" s="214"/>
      <c r="O991" s="214"/>
      <c r="P991" s="214"/>
      <c r="Q991" s="214"/>
      <c r="R991" s="214"/>
      <c r="S991" s="214"/>
      <c r="T991" s="215"/>
      <c r="U991" s="215"/>
      <c r="V991" s="575"/>
      <c r="W991" s="53"/>
      <c r="X991" s="53"/>
      <c r="Y991" s="53"/>
      <c r="Z991" s="53"/>
      <c r="AA991" s="53"/>
      <c r="AB991" s="53"/>
      <c r="AC991" s="53"/>
      <c r="AD991" s="53"/>
      <c r="AE991" s="53"/>
      <c r="AF991" s="53"/>
      <c r="AG991" s="53"/>
      <c r="AH991" s="221"/>
      <c r="AI991" s="221"/>
      <c r="AJ991" s="576"/>
      <c r="AK991" s="576"/>
      <c r="AM991" s="221"/>
      <c r="AN991" s="221"/>
      <c r="AP991" s="221"/>
    </row>
    <row r="992" spans="4:42" s="15" customFormat="1" ht="22.5" x14ac:dyDescent="0.55000000000000004">
      <c r="D992" s="574"/>
      <c r="E992" s="565"/>
      <c r="F992" s="565"/>
      <c r="G992" s="565"/>
      <c r="H992" s="565"/>
      <c r="I992" s="214"/>
      <c r="J992" s="214"/>
      <c r="K992" s="214"/>
      <c r="L992" s="214"/>
      <c r="M992" s="214"/>
      <c r="N992" s="214"/>
      <c r="O992" s="214"/>
      <c r="P992" s="214"/>
      <c r="Q992" s="214"/>
      <c r="R992" s="214"/>
      <c r="S992" s="214"/>
      <c r="T992" s="215"/>
      <c r="U992" s="215"/>
      <c r="V992" s="575"/>
      <c r="W992" s="53"/>
      <c r="X992" s="53"/>
      <c r="Y992" s="53"/>
      <c r="Z992" s="53"/>
      <c r="AA992" s="53"/>
      <c r="AB992" s="53"/>
      <c r="AC992" s="53"/>
      <c r="AD992" s="53"/>
      <c r="AE992" s="53"/>
      <c r="AF992" s="53"/>
      <c r="AG992" s="53"/>
      <c r="AH992" s="221"/>
      <c r="AI992" s="221"/>
      <c r="AJ992" s="576"/>
      <c r="AK992" s="576"/>
      <c r="AM992" s="221"/>
      <c r="AN992" s="221"/>
      <c r="AP992" s="221"/>
    </row>
    <row r="993" spans="4:42" s="15" customFormat="1" ht="22.5" x14ac:dyDescent="0.55000000000000004">
      <c r="D993" s="574"/>
      <c r="E993" s="565"/>
      <c r="F993" s="565"/>
      <c r="G993" s="565"/>
      <c r="H993" s="565"/>
      <c r="I993" s="214"/>
      <c r="J993" s="214"/>
      <c r="K993" s="214"/>
      <c r="L993" s="214"/>
      <c r="M993" s="214"/>
      <c r="N993" s="214"/>
      <c r="O993" s="214"/>
      <c r="P993" s="214"/>
      <c r="Q993" s="214"/>
      <c r="R993" s="214"/>
      <c r="S993" s="214"/>
      <c r="T993" s="215"/>
      <c r="U993" s="215"/>
      <c r="V993" s="575"/>
      <c r="W993" s="53"/>
      <c r="X993" s="53"/>
      <c r="Y993" s="53"/>
      <c r="Z993" s="53"/>
      <c r="AA993" s="53"/>
      <c r="AB993" s="53"/>
      <c r="AC993" s="53"/>
      <c r="AD993" s="53"/>
      <c r="AE993" s="53"/>
      <c r="AF993" s="53"/>
      <c r="AG993" s="53"/>
      <c r="AH993" s="221"/>
      <c r="AI993" s="221"/>
      <c r="AJ993" s="576"/>
      <c r="AK993" s="576"/>
      <c r="AM993" s="221"/>
      <c r="AN993" s="221"/>
      <c r="AP993" s="221"/>
    </row>
    <row r="994" spans="4:42" s="15" customFormat="1" ht="22.5" x14ac:dyDescent="0.55000000000000004">
      <c r="D994" s="574"/>
      <c r="E994" s="565"/>
      <c r="F994" s="565"/>
      <c r="G994" s="565"/>
      <c r="H994" s="565"/>
      <c r="I994" s="214"/>
      <c r="J994" s="214"/>
      <c r="K994" s="214"/>
      <c r="L994" s="214"/>
      <c r="M994" s="214"/>
      <c r="N994" s="214"/>
      <c r="O994" s="214"/>
      <c r="P994" s="214"/>
      <c r="Q994" s="214"/>
      <c r="R994" s="214"/>
      <c r="S994" s="214"/>
      <c r="T994" s="215"/>
      <c r="U994" s="215"/>
      <c r="V994" s="575"/>
      <c r="W994" s="53"/>
      <c r="X994" s="53"/>
      <c r="Y994" s="53"/>
      <c r="Z994" s="53"/>
      <c r="AA994" s="53"/>
      <c r="AB994" s="53"/>
      <c r="AC994" s="53"/>
      <c r="AD994" s="53"/>
      <c r="AE994" s="53"/>
      <c r="AF994" s="53"/>
      <c r="AG994" s="53"/>
      <c r="AH994" s="221"/>
      <c r="AI994" s="221"/>
      <c r="AJ994" s="576"/>
      <c r="AK994" s="576"/>
      <c r="AM994" s="221"/>
      <c r="AN994" s="221"/>
      <c r="AP994" s="221"/>
    </row>
    <row r="995" spans="4:42" s="15" customFormat="1" ht="22.5" x14ac:dyDescent="0.55000000000000004">
      <c r="D995" s="574"/>
      <c r="E995" s="565"/>
      <c r="F995" s="565"/>
      <c r="G995" s="565"/>
      <c r="H995" s="565"/>
      <c r="I995" s="214"/>
      <c r="J995" s="214"/>
      <c r="K995" s="214"/>
      <c r="L995" s="214"/>
      <c r="M995" s="214"/>
      <c r="N995" s="214"/>
      <c r="O995" s="214"/>
      <c r="P995" s="214"/>
      <c r="Q995" s="214"/>
      <c r="R995" s="214"/>
      <c r="S995" s="214"/>
      <c r="T995" s="215"/>
      <c r="U995" s="215"/>
      <c r="V995" s="575"/>
      <c r="W995" s="53"/>
      <c r="X995" s="53"/>
      <c r="Y995" s="53"/>
      <c r="Z995" s="53"/>
      <c r="AA995" s="53"/>
      <c r="AB995" s="53"/>
      <c r="AC995" s="53"/>
      <c r="AD995" s="53"/>
      <c r="AE995" s="53"/>
      <c r="AF995" s="53"/>
      <c r="AG995" s="53"/>
      <c r="AH995" s="221"/>
      <c r="AI995" s="221"/>
      <c r="AJ995" s="576"/>
      <c r="AK995" s="576"/>
      <c r="AM995" s="221"/>
      <c r="AN995" s="221"/>
      <c r="AP995" s="221"/>
    </row>
    <row r="996" spans="4:42" s="15" customFormat="1" ht="22.5" x14ac:dyDescent="0.55000000000000004">
      <c r="D996" s="574"/>
      <c r="E996" s="565"/>
      <c r="F996" s="565"/>
      <c r="G996" s="565"/>
      <c r="H996" s="565"/>
      <c r="I996" s="214"/>
      <c r="J996" s="214"/>
      <c r="K996" s="214"/>
      <c r="L996" s="214"/>
      <c r="M996" s="214"/>
      <c r="N996" s="214"/>
      <c r="O996" s="214"/>
      <c r="P996" s="214"/>
      <c r="Q996" s="214"/>
      <c r="R996" s="214"/>
      <c r="S996" s="214"/>
      <c r="T996" s="215"/>
      <c r="U996" s="215"/>
      <c r="V996" s="575"/>
      <c r="W996" s="53"/>
      <c r="X996" s="53"/>
      <c r="Y996" s="53"/>
      <c r="Z996" s="53"/>
      <c r="AA996" s="53"/>
      <c r="AB996" s="53"/>
      <c r="AC996" s="53"/>
      <c r="AD996" s="53"/>
      <c r="AE996" s="53"/>
      <c r="AF996" s="53"/>
      <c r="AG996" s="53"/>
      <c r="AH996" s="221"/>
      <c r="AI996" s="221"/>
      <c r="AJ996" s="576"/>
      <c r="AK996" s="576"/>
      <c r="AM996" s="221"/>
      <c r="AN996" s="221"/>
      <c r="AP996" s="221"/>
    </row>
    <row r="997" spans="4:42" s="15" customFormat="1" ht="22.5" x14ac:dyDescent="0.55000000000000004">
      <c r="D997" s="574"/>
      <c r="E997" s="565"/>
      <c r="F997" s="565"/>
      <c r="G997" s="565"/>
      <c r="H997" s="565"/>
      <c r="I997" s="214"/>
      <c r="J997" s="214"/>
      <c r="K997" s="214"/>
      <c r="L997" s="214"/>
      <c r="M997" s="214"/>
      <c r="N997" s="214"/>
      <c r="O997" s="214"/>
      <c r="P997" s="214"/>
      <c r="Q997" s="214"/>
      <c r="R997" s="214"/>
      <c r="S997" s="214"/>
      <c r="T997" s="215"/>
      <c r="U997" s="215"/>
      <c r="V997" s="575"/>
      <c r="W997" s="53"/>
      <c r="X997" s="53"/>
      <c r="Y997" s="53"/>
      <c r="Z997" s="53"/>
      <c r="AA997" s="53"/>
      <c r="AB997" s="53"/>
      <c r="AC997" s="53"/>
      <c r="AD997" s="53"/>
      <c r="AE997" s="53"/>
      <c r="AF997" s="53"/>
      <c r="AG997" s="53"/>
      <c r="AH997" s="221"/>
      <c r="AI997" s="221"/>
      <c r="AJ997" s="576"/>
      <c r="AK997" s="576"/>
      <c r="AM997" s="221"/>
      <c r="AN997" s="221"/>
      <c r="AP997" s="221"/>
    </row>
    <row r="998" spans="4:42" s="15" customFormat="1" ht="22.5" x14ac:dyDescent="0.55000000000000004">
      <c r="D998" s="574"/>
      <c r="E998" s="565"/>
      <c r="F998" s="565"/>
      <c r="G998" s="565"/>
      <c r="H998" s="565"/>
      <c r="I998" s="214"/>
      <c r="J998" s="214"/>
      <c r="K998" s="214"/>
      <c r="L998" s="214"/>
      <c r="M998" s="214"/>
      <c r="N998" s="214"/>
      <c r="O998" s="214"/>
      <c r="P998" s="214"/>
      <c r="Q998" s="214"/>
      <c r="R998" s="214"/>
      <c r="S998" s="214"/>
      <c r="T998" s="215"/>
      <c r="U998" s="215"/>
      <c r="V998" s="575"/>
      <c r="W998" s="53"/>
      <c r="X998" s="53"/>
      <c r="Y998" s="53"/>
      <c r="Z998" s="53"/>
      <c r="AA998" s="53"/>
      <c r="AB998" s="53"/>
      <c r="AC998" s="53"/>
      <c r="AD998" s="53"/>
      <c r="AE998" s="53"/>
      <c r="AF998" s="53"/>
      <c r="AG998" s="53"/>
      <c r="AH998" s="221"/>
      <c r="AI998" s="221"/>
      <c r="AJ998" s="576"/>
      <c r="AK998" s="576"/>
      <c r="AM998" s="221"/>
      <c r="AN998" s="221"/>
      <c r="AP998" s="221"/>
    </row>
    <row r="999" spans="4:42" s="15" customFormat="1" ht="22.5" x14ac:dyDescent="0.55000000000000004">
      <c r="D999" s="574"/>
      <c r="E999" s="565"/>
      <c r="F999" s="565"/>
      <c r="G999" s="565"/>
      <c r="H999" s="565"/>
      <c r="I999" s="214"/>
      <c r="J999" s="214"/>
      <c r="K999" s="214"/>
      <c r="L999" s="214"/>
      <c r="M999" s="214"/>
      <c r="N999" s="214"/>
      <c r="O999" s="214"/>
      <c r="P999" s="214"/>
      <c r="Q999" s="214"/>
      <c r="R999" s="214"/>
      <c r="S999" s="214"/>
      <c r="T999" s="215"/>
      <c r="U999" s="215"/>
      <c r="V999" s="575"/>
      <c r="W999" s="53"/>
      <c r="X999" s="53"/>
      <c r="Y999" s="53"/>
      <c r="Z999" s="53"/>
      <c r="AA999" s="53"/>
      <c r="AB999" s="53"/>
      <c r="AC999" s="53"/>
      <c r="AD999" s="53"/>
      <c r="AE999" s="53"/>
      <c r="AF999" s="53"/>
      <c r="AG999" s="53"/>
      <c r="AH999" s="221"/>
      <c r="AI999" s="221"/>
      <c r="AJ999" s="576"/>
      <c r="AK999" s="576"/>
      <c r="AM999" s="221"/>
      <c r="AN999" s="221"/>
      <c r="AP999" s="221"/>
    </row>
    <row r="1000" spans="4:42" s="15" customFormat="1" ht="22.5" x14ac:dyDescent="0.55000000000000004">
      <c r="D1000" s="574"/>
      <c r="E1000" s="565"/>
      <c r="F1000" s="565"/>
      <c r="G1000" s="565"/>
      <c r="H1000" s="565"/>
      <c r="I1000" s="214"/>
      <c r="J1000" s="214"/>
      <c r="K1000" s="214"/>
      <c r="L1000" s="214"/>
      <c r="M1000" s="214"/>
      <c r="N1000" s="214"/>
      <c r="O1000" s="214"/>
      <c r="P1000" s="214"/>
      <c r="Q1000" s="214"/>
      <c r="R1000" s="214"/>
      <c r="S1000" s="214"/>
      <c r="T1000" s="215"/>
      <c r="U1000" s="215"/>
      <c r="V1000" s="575"/>
      <c r="W1000" s="53"/>
      <c r="X1000" s="53"/>
      <c r="Y1000" s="53"/>
      <c r="Z1000" s="53"/>
      <c r="AA1000" s="53"/>
      <c r="AB1000" s="53"/>
      <c r="AC1000" s="53"/>
      <c r="AD1000" s="53"/>
      <c r="AE1000" s="53"/>
      <c r="AF1000" s="53"/>
      <c r="AG1000" s="53"/>
      <c r="AH1000" s="221"/>
      <c r="AI1000" s="221"/>
      <c r="AJ1000" s="576"/>
      <c r="AK1000" s="576"/>
      <c r="AM1000" s="221"/>
      <c r="AN1000" s="221"/>
      <c r="AP1000" s="221"/>
    </row>
    <row r="1001" spans="4:42" s="15" customFormat="1" ht="22.5" x14ac:dyDescent="0.55000000000000004">
      <c r="D1001" s="574"/>
      <c r="E1001" s="565"/>
      <c r="F1001" s="565"/>
      <c r="G1001" s="565"/>
      <c r="H1001" s="565"/>
      <c r="I1001" s="214"/>
      <c r="J1001" s="214"/>
      <c r="K1001" s="214"/>
      <c r="L1001" s="214"/>
      <c r="M1001" s="214"/>
      <c r="N1001" s="214"/>
      <c r="O1001" s="214"/>
      <c r="P1001" s="214"/>
      <c r="Q1001" s="214"/>
      <c r="R1001" s="214"/>
      <c r="S1001" s="214"/>
      <c r="T1001" s="215"/>
      <c r="U1001" s="215"/>
      <c r="V1001" s="575"/>
      <c r="W1001" s="53"/>
      <c r="X1001" s="53"/>
      <c r="Y1001" s="53"/>
      <c r="Z1001" s="53"/>
      <c r="AA1001" s="53"/>
      <c r="AB1001" s="53"/>
      <c r="AC1001" s="53"/>
      <c r="AD1001" s="53"/>
      <c r="AE1001" s="53"/>
      <c r="AF1001" s="53"/>
      <c r="AG1001" s="53"/>
      <c r="AH1001" s="221"/>
      <c r="AI1001" s="221"/>
      <c r="AJ1001" s="576"/>
      <c r="AK1001" s="576"/>
      <c r="AM1001" s="221"/>
      <c r="AN1001" s="221"/>
      <c r="AP1001" s="221"/>
    </row>
    <row r="1002" spans="4:42" s="15" customFormat="1" ht="22.5" x14ac:dyDescent="0.55000000000000004">
      <c r="D1002" s="574"/>
      <c r="E1002" s="565"/>
      <c r="F1002" s="565"/>
      <c r="G1002" s="565"/>
      <c r="H1002" s="565"/>
      <c r="I1002" s="214"/>
      <c r="J1002" s="214"/>
      <c r="K1002" s="214"/>
      <c r="L1002" s="214"/>
      <c r="M1002" s="214"/>
      <c r="N1002" s="214"/>
      <c r="O1002" s="214"/>
      <c r="P1002" s="214"/>
      <c r="Q1002" s="214"/>
      <c r="R1002" s="214"/>
      <c r="S1002" s="214"/>
      <c r="T1002" s="215"/>
      <c r="U1002" s="215"/>
      <c r="V1002" s="575"/>
      <c r="W1002" s="53"/>
      <c r="X1002" s="53"/>
      <c r="Y1002" s="53"/>
      <c r="Z1002" s="53"/>
      <c r="AA1002" s="53"/>
      <c r="AB1002" s="53"/>
      <c r="AC1002" s="53"/>
      <c r="AD1002" s="53"/>
      <c r="AE1002" s="53"/>
      <c r="AF1002" s="53"/>
      <c r="AG1002" s="53"/>
      <c r="AH1002" s="221"/>
      <c r="AI1002" s="221"/>
      <c r="AJ1002" s="576"/>
      <c r="AK1002" s="576"/>
      <c r="AM1002" s="221"/>
      <c r="AN1002" s="221"/>
      <c r="AP1002" s="221"/>
    </row>
    <row r="1003" spans="4:42" s="15" customFormat="1" ht="22.5" x14ac:dyDescent="0.55000000000000004">
      <c r="D1003" s="574"/>
      <c r="E1003" s="565"/>
      <c r="F1003" s="565"/>
      <c r="G1003" s="565"/>
      <c r="H1003" s="565"/>
      <c r="I1003" s="214"/>
      <c r="J1003" s="214"/>
      <c r="K1003" s="214"/>
      <c r="L1003" s="214"/>
      <c r="M1003" s="214"/>
      <c r="N1003" s="214"/>
      <c r="O1003" s="214"/>
      <c r="P1003" s="214"/>
      <c r="Q1003" s="214"/>
      <c r="R1003" s="214"/>
      <c r="S1003" s="214"/>
      <c r="T1003" s="215"/>
      <c r="U1003" s="215"/>
      <c r="V1003" s="575"/>
      <c r="W1003" s="53"/>
      <c r="X1003" s="53"/>
      <c r="Y1003" s="53"/>
      <c r="Z1003" s="53"/>
      <c r="AA1003" s="53"/>
      <c r="AB1003" s="53"/>
      <c r="AC1003" s="53"/>
      <c r="AD1003" s="53"/>
      <c r="AE1003" s="53"/>
      <c r="AF1003" s="53"/>
      <c r="AG1003" s="53"/>
      <c r="AH1003" s="221"/>
      <c r="AI1003" s="221"/>
      <c r="AJ1003" s="576"/>
      <c r="AK1003" s="576"/>
      <c r="AM1003" s="221"/>
      <c r="AN1003" s="221"/>
      <c r="AP1003" s="221"/>
    </row>
    <row r="1004" spans="4:42" s="15" customFormat="1" ht="22.5" x14ac:dyDescent="0.55000000000000004">
      <c r="D1004" s="574"/>
      <c r="E1004" s="565"/>
      <c r="F1004" s="565"/>
      <c r="G1004" s="565"/>
      <c r="H1004" s="565"/>
      <c r="I1004" s="214"/>
      <c r="J1004" s="214"/>
      <c r="K1004" s="214"/>
      <c r="L1004" s="214"/>
      <c r="M1004" s="214"/>
      <c r="N1004" s="214"/>
      <c r="O1004" s="214"/>
      <c r="P1004" s="214"/>
      <c r="Q1004" s="214"/>
      <c r="R1004" s="214"/>
      <c r="S1004" s="214"/>
      <c r="T1004" s="215"/>
      <c r="U1004" s="215"/>
      <c r="V1004" s="575"/>
      <c r="W1004" s="53"/>
      <c r="X1004" s="53"/>
      <c r="Y1004" s="53"/>
      <c r="Z1004" s="53"/>
      <c r="AA1004" s="53"/>
      <c r="AB1004" s="53"/>
      <c r="AC1004" s="53"/>
      <c r="AD1004" s="53"/>
      <c r="AE1004" s="53"/>
      <c r="AF1004" s="53"/>
      <c r="AG1004" s="53"/>
      <c r="AH1004" s="221"/>
      <c r="AI1004" s="221"/>
      <c r="AJ1004" s="576"/>
      <c r="AK1004" s="576"/>
      <c r="AM1004" s="221"/>
      <c r="AN1004" s="221"/>
      <c r="AP1004" s="221"/>
    </row>
    <row r="1005" spans="4:42" s="15" customFormat="1" ht="22.5" x14ac:dyDescent="0.55000000000000004">
      <c r="D1005" s="574"/>
      <c r="E1005" s="565"/>
      <c r="F1005" s="565"/>
      <c r="G1005" s="565"/>
      <c r="H1005" s="565"/>
      <c r="I1005" s="214"/>
      <c r="J1005" s="214"/>
      <c r="K1005" s="214"/>
      <c r="L1005" s="214"/>
      <c r="M1005" s="214"/>
      <c r="N1005" s="214"/>
      <c r="O1005" s="214"/>
      <c r="P1005" s="214"/>
      <c r="Q1005" s="214"/>
      <c r="R1005" s="214"/>
      <c r="S1005" s="214"/>
      <c r="T1005" s="215"/>
      <c r="U1005" s="215"/>
      <c r="V1005" s="575"/>
      <c r="W1005" s="53"/>
      <c r="X1005" s="53"/>
      <c r="Y1005" s="53"/>
      <c r="Z1005" s="53"/>
      <c r="AA1005" s="53"/>
      <c r="AB1005" s="53"/>
      <c r="AC1005" s="53"/>
      <c r="AD1005" s="53"/>
      <c r="AE1005" s="53"/>
      <c r="AF1005" s="53"/>
      <c r="AG1005" s="53"/>
      <c r="AH1005" s="221"/>
      <c r="AI1005" s="221"/>
      <c r="AJ1005" s="576"/>
      <c r="AK1005" s="576"/>
      <c r="AM1005" s="221"/>
      <c r="AN1005" s="221"/>
      <c r="AP1005" s="221"/>
    </row>
    <row r="1006" spans="4:42" s="15" customFormat="1" ht="22.5" x14ac:dyDescent="0.55000000000000004">
      <c r="D1006" s="574"/>
      <c r="E1006" s="565"/>
      <c r="F1006" s="565"/>
      <c r="G1006" s="565"/>
      <c r="H1006" s="565"/>
      <c r="I1006" s="214"/>
      <c r="J1006" s="214"/>
      <c r="K1006" s="214"/>
      <c r="L1006" s="214"/>
      <c r="M1006" s="214"/>
      <c r="N1006" s="214"/>
      <c r="O1006" s="214"/>
      <c r="P1006" s="214"/>
      <c r="Q1006" s="214"/>
      <c r="R1006" s="214"/>
      <c r="S1006" s="214"/>
      <c r="T1006" s="215"/>
      <c r="U1006" s="215"/>
      <c r="V1006" s="575"/>
      <c r="W1006" s="53"/>
      <c r="X1006" s="53"/>
      <c r="Y1006" s="53"/>
      <c r="Z1006" s="53"/>
      <c r="AA1006" s="53"/>
      <c r="AB1006" s="53"/>
      <c r="AC1006" s="53"/>
      <c r="AD1006" s="53"/>
      <c r="AE1006" s="53"/>
      <c r="AF1006" s="53"/>
      <c r="AG1006" s="53"/>
      <c r="AH1006" s="221"/>
      <c r="AI1006" s="221"/>
      <c r="AJ1006" s="576"/>
      <c r="AK1006" s="576"/>
      <c r="AM1006" s="221"/>
      <c r="AN1006" s="221"/>
      <c r="AP1006" s="221"/>
    </row>
    <row r="1007" spans="4:42" s="15" customFormat="1" ht="22.5" x14ac:dyDescent="0.55000000000000004">
      <c r="D1007" s="574"/>
      <c r="E1007" s="565"/>
      <c r="F1007" s="565"/>
      <c r="G1007" s="565"/>
      <c r="H1007" s="565"/>
      <c r="I1007" s="214"/>
      <c r="J1007" s="214"/>
      <c r="K1007" s="214"/>
      <c r="L1007" s="214"/>
      <c r="M1007" s="214"/>
      <c r="N1007" s="214"/>
      <c r="O1007" s="214"/>
      <c r="P1007" s="214"/>
      <c r="Q1007" s="214"/>
      <c r="R1007" s="214"/>
      <c r="S1007" s="214"/>
      <c r="T1007" s="215"/>
      <c r="U1007" s="215"/>
      <c r="V1007" s="575"/>
      <c r="W1007" s="53"/>
      <c r="X1007" s="53"/>
      <c r="Y1007" s="53"/>
      <c r="Z1007" s="53"/>
      <c r="AA1007" s="53"/>
      <c r="AB1007" s="53"/>
      <c r="AC1007" s="53"/>
      <c r="AD1007" s="53"/>
      <c r="AE1007" s="53"/>
      <c r="AF1007" s="53"/>
      <c r="AG1007" s="53"/>
      <c r="AH1007" s="221"/>
      <c r="AI1007" s="221"/>
      <c r="AJ1007" s="576"/>
      <c r="AK1007" s="576"/>
      <c r="AM1007" s="221"/>
      <c r="AN1007" s="221"/>
      <c r="AP1007" s="221"/>
    </row>
    <row r="1008" spans="4:42" s="15" customFormat="1" ht="22.5" x14ac:dyDescent="0.55000000000000004">
      <c r="D1008" s="574"/>
      <c r="E1008" s="565"/>
      <c r="F1008" s="565"/>
      <c r="G1008" s="565"/>
      <c r="H1008" s="565"/>
      <c r="I1008" s="214"/>
      <c r="J1008" s="214"/>
      <c r="K1008" s="214"/>
      <c r="L1008" s="214"/>
      <c r="M1008" s="214"/>
      <c r="N1008" s="214"/>
      <c r="O1008" s="214"/>
      <c r="P1008" s="214"/>
      <c r="Q1008" s="214"/>
      <c r="R1008" s="214"/>
      <c r="S1008" s="214"/>
      <c r="T1008" s="215"/>
      <c r="U1008" s="215"/>
      <c r="V1008" s="575"/>
      <c r="W1008" s="53"/>
      <c r="X1008" s="53"/>
      <c r="Y1008" s="53"/>
      <c r="Z1008" s="53"/>
      <c r="AA1008" s="53"/>
      <c r="AB1008" s="53"/>
      <c r="AC1008" s="53"/>
      <c r="AD1008" s="53"/>
      <c r="AE1008" s="53"/>
      <c r="AF1008" s="53"/>
      <c r="AG1008" s="53"/>
      <c r="AH1008" s="221"/>
      <c r="AI1008" s="221"/>
      <c r="AJ1008" s="576"/>
      <c r="AK1008" s="576"/>
      <c r="AM1008" s="221"/>
      <c r="AN1008" s="221"/>
      <c r="AP1008" s="221"/>
    </row>
    <row r="1009" spans="4:42" s="15" customFormat="1" ht="22.5" x14ac:dyDescent="0.55000000000000004">
      <c r="D1009" s="574"/>
      <c r="E1009" s="565"/>
      <c r="F1009" s="565"/>
      <c r="G1009" s="565"/>
      <c r="H1009" s="565"/>
      <c r="I1009" s="214"/>
      <c r="J1009" s="214"/>
      <c r="K1009" s="214"/>
      <c r="L1009" s="214"/>
      <c r="M1009" s="214"/>
      <c r="N1009" s="214"/>
      <c r="O1009" s="214"/>
      <c r="P1009" s="214"/>
      <c r="Q1009" s="214"/>
      <c r="R1009" s="214"/>
      <c r="S1009" s="214"/>
      <c r="T1009" s="215"/>
      <c r="U1009" s="215"/>
      <c r="V1009" s="575"/>
      <c r="W1009" s="53"/>
      <c r="X1009" s="53"/>
      <c r="Y1009" s="53"/>
      <c r="Z1009" s="53"/>
      <c r="AA1009" s="53"/>
      <c r="AB1009" s="53"/>
      <c r="AC1009" s="53"/>
      <c r="AD1009" s="53"/>
      <c r="AE1009" s="53"/>
      <c r="AF1009" s="53"/>
      <c r="AG1009" s="53"/>
      <c r="AH1009" s="221"/>
      <c r="AI1009" s="221"/>
      <c r="AJ1009" s="576"/>
      <c r="AK1009" s="576"/>
      <c r="AM1009" s="221"/>
      <c r="AN1009" s="221"/>
      <c r="AP1009" s="221"/>
    </row>
    <row r="1010" spans="4:42" s="15" customFormat="1" ht="22.5" x14ac:dyDescent="0.55000000000000004">
      <c r="D1010" s="574"/>
      <c r="E1010" s="565"/>
      <c r="F1010" s="565"/>
      <c r="G1010" s="565"/>
      <c r="H1010" s="565"/>
      <c r="I1010" s="214"/>
      <c r="J1010" s="214"/>
      <c r="K1010" s="214"/>
      <c r="L1010" s="214"/>
      <c r="M1010" s="214"/>
      <c r="N1010" s="214"/>
      <c r="O1010" s="214"/>
      <c r="P1010" s="214"/>
      <c r="Q1010" s="214"/>
      <c r="R1010" s="214"/>
      <c r="S1010" s="214"/>
      <c r="T1010" s="215"/>
      <c r="U1010" s="215"/>
      <c r="V1010" s="575"/>
      <c r="W1010" s="53"/>
      <c r="X1010" s="53"/>
      <c r="Y1010" s="53"/>
      <c r="Z1010" s="53"/>
      <c r="AA1010" s="53"/>
      <c r="AB1010" s="53"/>
      <c r="AC1010" s="53"/>
      <c r="AD1010" s="53"/>
      <c r="AE1010" s="53"/>
      <c r="AF1010" s="53"/>
      <c r="AG1010" s="53"/>
      <c r="AH1010" s="221"/>
      <c r="AI1010" s="221"/>
      <c r="AJ1010" s="576"/>
      <c r="AK1010" s="576"/>
      <c r="AM1010" s="221"/>
      <c r="AN1010" s="221"/>
      <c r="AP1010" s="221"/>
    </row>
    <row r="1011" spans="4:42" s="15" customFormat="1" ht="22.5" x14ac:dyDescent="0.55000000000000004">
      <c r="D1011" s="574"/>
      <c r="E1011" s="565"/>
      <c r="F1011" s="565"/>
      <c r="G1011" s="565"/>
      <c r="H1011" s="565"/>
      <c r="I1011" s="214"/>
      <c r="J1011" s="214"/>
      <c r="K1011" s="214"/>
      <c r="L1011" s="214"/>
      <c r="M1011" s="214"/>
      <c r="N1011" s="214"/>
      <c r="O1011" s="214"/>
      <c r="P1011" s="214"/>
      <c r="Q1011" s="214"/>
      <c r="R1011" s="214"/>
      <c r="S1011" s="214"/>
      <c r="T1011" s="215"/>
      <c r="U1011" s="215"/>
      <c r="V1011" s="575"/>
      <c r="W1011" s="53"/>
      <c r="X1011" s="53"/>
      <c r="Y1011" s="53"/>
      <c r="Z1011" s="53"/>
      <c r="AA1011" s="53"/>
      <c r="AB1011" s="53"/>
      <c r="AC1011" s="53"/>
      <c r="AD1011" s="53"/>
      <c r="AE1011" s="53"/>
      <c r="AF1011" s="53"/>
      <c r="AG1011" s="53"/>
      <c r="AH1011" s="221"/>
      <c r="AI1011" s="221"/>
      <c r="AJ1011" s="576"/>
      <c r="AK1011" s="576"/>
      <c r="AM1011" s="221"/>
      <c r="AN1011" s="221"/>
      <c r="AP1011" s="221"/>
    </row>
    <row r="1012" spans="4:42" s="15" customFormat="1" ht="22.5" x14ac:dyDescent="0.55000000000000004">
      <c r="D1012" s="574"/>
      <c r="E1012" s="565"/>
      <c r="F1012" s="565"/>
      <c r="G1012" s="565"/>
      <c r="H1012" s="565"/>
      <c r="I1012" s="214"/>
      <c r="J1012" s="214"/>
      <c r="K1012" s="214"/>
      <c r="L1012" s="214"/>
      <c r="M1012" s="214"/>
      <c r="N1012" s="214"/>
      <c r="O1012" s="214"/>
      <c r="P1012" s="214"/>
      <c r="Q1012" s="214"/>
      <c r="R1012" s="214"/>
      <c r="S1012" s="214"/>
      <c r="T1012" s="215"/>
      <c r="U1012" s="215"/>
      <c r="V1012" s="575"/>
      <c r="W1012" s="53"/>
      <c r="X1012" s="53"/>
      <c r="Y1012" s="53"/>
      <c r="Z1012" s="53"/>
      <c r="AA1012" s="53"/>
      <c r="AB1012" s="53"/>
      <c r="AC1012" s="53"/>
      <c r="AD1012" s="53"/>
      <c r="AE1012" s="53"/>
      <c r="AF1012" s="53"/>
      <c r="AG1012" s="53"/>
      <c r="AH1012" s="221"/>
      <c r="AI1012" s="221"/>
      <c r="AJ1012" s="576"/>
      <c r="AK1012" s="576"/>
      <c r="AM1012" s="221"/>
      <c r="AN1012" s="221"/>
      <c r="AP1012" s="221"/>
    </row>
    <row r="1013" spans="4:42" s="15" customFormat="1" ht="22.5" x14ac:dyDescent="0.55000000000000004">
      <c r="D1013" s="574"/>
      <c r="E1013" s="565"/>
      <c r="F1013" s="565"/>
      <c r="G1013" s="565"/>
      <c r="H1013" s="565"/>
      <c r="I1013" s="214"/>
      <c r="J1013" s="214"/>
      <c r="K1013" s="214"/>
      <c r="L1013" s="214"/>
      <c r="M1013" s="214"/>
      <c r="N1013" s="214"/>
      <c r="O1013" s="214"/>
      <c r="P1013" s="214"/>
      <c r="Q1013" s="214"/>
      <c r="R1013" s="214"/>
      <c r="S1013" s="214"/>
      <c r="T1013" s="215"/>
      <c r="U1013" s="215"/>
      <c r="V1013" s="575"/>
      <c r="W1013" s="53"/>
      <c r="X1013" s="53"/>
      <c r="Y1013" s="53"/>
      <c r="Z1013" s="53"/>
      <c r="AA1013" s="53"/>
      <c r="AB1013" s="53"/>
      <c r="AC1013" s="53"/>
      <c r="AD1013" s="53"/>
      <c r="AE1013" s="53"/>
      <c r="AF1013" s="53"/>
      <c r="AG1013" s="53"/>
      <c r="AH1013" s="221"/>
      <c r="AI1013" s="221"/>
      <c r="AJ1013" s="576"/>
      <c r="AK1013" s="576"/>
      <c r="AM1013" s="221"/>
      <c r="AN1013" s="221"/>
      <c r="AP1013" s="221"/>
    </row>
    <row r="1014" spans="4:42" s="15" customFormat="1" ht="22.5" x14ac:dyDescent="0.55000000000000004">
      <c r="D1014" s="574"/>
      <c r="E1014" s="565"/>
      <c r="F1014" s="565"/>
      <c r="G1014" s="565"/>
      <c r="H1014" s="565"/>
      <c r="I1014" s="214"/>
      <c r="J1014" s="214"/>
      <c r="K1014" s="214"/>
      <c r="L1014" s="214"/>
      <c r="M1014" s="214"/>
      <c r="N1014" s="214"/>
      <c r="O1014" s="214"/>
      <c r="P1014" s="214"/>
      <c r="Q1014" s="214"/>
      <c r="R1014" s="214"/>
      <c r="S1014" s="214"/>
      <c r="T1014" s="215"/>
      <c r="U1014" s="215"/>
      <c r="V1014" s="575"/>
      <c r="W1014" s="53"/>
      <c r="X1014" s="53"/>
      <c r="Y1014" s="53"/>
      <c r="Z1014" s="53"/>
      <c r="AA1014" s="53"/>
      <c r="AB1014" s="53"/>
      <c r="AC1014" s="53"/>
      <c r="AD1014" s="53"/>
      <c r="AE1014" s="53"/>
      <c r="AF1014" s="53"/>
      <c r="AG1014" s="53"/>
      <c r="AH1014" s="221"/>
      <c r="AI1014" s="221"/>
      <c r="AJ1014" s="576"/>
      <c r="AK1014" s="576"/>
      <c r="AM1014" s="221"/>
      <c r="AN1014" s="221"/>
      <c r="AP1014" s="221"/>
    </row>
    <row r="1015" spans="4:42" s="15" customFormat="1" ht="22.5" x14ac:dyDescent="0.55000000000000004">
      <c r="D1015" s="574"/>
      <c r="E1015" s="565"/>
      <c r="F1015" s="565"/>
      <c r="G1015" s="565"/>
      <c r="H1015" s="565"/>
      <c r="I1015" s="214"/>
      <c r="J1015" s="214"/>
      <c r="K1015" s="214"/>
      <c r="L1015" s="214"/>
      <c r="M1015" s="214"/>
      <c r="N1015" s="214"/>
      <c r="O1015" s="214"/>
      <c r="P1015" s="214"/>
      <c r="Q1015" s="214"/>
      <c r="R1015" s="214"/>
      <c r="S1015" s="214"/>
      <c r="T1015" s="215"/>
      <c r="U1015" s="215"/>
      <c r="V1015" s="575"/>
      <c r="W1015" s="53"/>
      <c r="X1015" s="53"/>
      <c r="Y1015" s="53"/>
      <c r="Z1015" s="53"/>
      <c r="AA1015" s="53"/>
      <c r="AB1015" s="53"/>
      <c r="AC1015" s="53"/>
      <c r="AD1015" s="53"/>
      <c r="AE1015" s="53"/>
      <c r="AF1015" s="53"/>
      <c r="AG1015" s="53"/>
      <c r="AH1015" s="221"/>
      <c r="AI1015" s="221"/>
      <c r="AJ1015" s="576"/>
      <c r="AK1015" s="576"/>
      <c r="AM1015" s="221"/>
      <c r="AN1015" s="221"/>
      <c r="AP1015" s="221"/>
    </row>
    <row r="1016" spans="4:42" s="15" customFormat="1" ht="22.5" x14ac:dyDescent="0.55000000000000004">
      <c r="D1016" s="574"/>
      <c r="E1016" s="565"/>
      <c r="F1016" s="565"/>
      <c r="G1016" s="565"/>
      <c r="H1016" s="565"/>
      <c r="I1016" s="214"/>
      <c r="J1016" s="214"/>
      <c r="K1016" s="214"/>
      <c r="L1016" s="214"/>
      <c r="M1016" s="214"/>
      <c r="N1016" s="214"/>
      <c r="O1016" s="214"/>
      <c r="P1016" s="214"/>
      <c r="Q1016" s="214"/>
      <c r="R1016" s="214"/>
      <c r="S1016" s="214"/>
      <c r="T1016" s="215"/>
      <c r="U1016" s="215"/>
      <c r="V1016" s="575"/>
      <c r="W1016" s="53"/>
      <c r="X1016" s="53"/>
      <c r="Y1016" s="53"/>
      <c r="Z1016" s="53"/>
      <c r="AA1016" s="53"/>
      <c r="AB1016" s="53"/>
      <c r="AC1016" s="53"/>
      <c r="AD1016" s="53"/>
      <c r="AE1016" s="53"/>
      <c r="AF1016" s="53"/>
      <c r="AG1016" s="53"/>
      <c r="AH1016" s="221"/>
      <c r="AI1016" s="221"/>
      <c r="AJ1016" s="576"/>
      <c r="AK1016" s="576"/>
      <c r="AM1016" s="221"/>
      <c r="AN1016" s="221"/>
      <c r="AP1016" s="221"/>
    </row>
    <row r="1017" spans="4:42" s="15" customFormat="1" ht="22.5" x14ac:dyDescent="0.55000000000000004">
      <c r="D1017" s="574"/>
      <c r="E1017" s="565"/>
      <c r="F1017" s="565"/>
      <c r="G1017" s="565"/>
      <c r="H1017" s="565"/>
      <c r="I1017" s="214"/>
      <c r="J1017" s="214"/>
      <c r="K1017" s="214"/>
      <c r="L1017" s="214"/>
      <c r="M1017" s="214"/>
      <c r="N1017" s="214"/>
      <c r="O1017" s="214"/>
      <c r="P1017" s="214"/>
      <c r="Q1017" s="214"/>
      <c r="R1017" s="214"/>
      <c r="S1017" s="214"/>
      <c r="T1017" s="215"/>
      <c r="U1017" s="215"/>
      <c r="V1017" s="575"/>
      <c r="W1017" s="53"/>
      <c r="X1017" s="53"/>
      <c r="Y1017" s="53"/>
      <c r="Z1017" s="53"/>
      <c r="AA1017" s="53"/>
      <c r="AB1017" s="53"/>
      <c r="AC1017" s="53"/>
      <c r="AD1017" s="53"/>
      <c r="AE1017" s="53"/>
      <c r="AF1017" s="53"/>
      <c r="AG1017" s="53"/>
      <c r="AH1017" s="221"/>
      <c r="AI1017" s="221"/>
      <c r="AJ1017" s="576"/>
      <c r="AK1017" s="576"/>
      <c r="AM1017" s="221"/>
      <c r="AN1017" s="221"/>
      <c r="AP1017" s="221"/>
    </row>
    <row r="1018" spans="4:42" s="15" customFormat="1" ht="22.5" x14ac:dyDescent="0.55000000000000004">
      <c r="D1018" s="574"/>
      <c r="E1018" s="565"/>
      <c r="F1018" s="565"/>
      <c r="G1018" s="565"/>
      <c r="H1018" s="565"/>
      <c r="I1018" s="214"/>
      <c r="J1018" s="214"/>
      <c r="K1018" s="214"/>
      <c r="L1018" s="214"/>
      <c r="M1018" s="214"/>
      <c r="N1018" s="214"/>
      <c r="O1018" s="214"/>
      <c r="P1018" s="214"/>
      <c r="Q1018" s="214"/>
      <c r="R1018" s="214"/>
      <c r="S1018" s="214"/>
      <c r="T1018" s="215"/>
      <c r="U1018" s="215"/>
      <c r="V1018" s="575"/>
      <c r="W1018" s="53"/>
      <c r="X1018" s="53"/>
      <c r="Y1018" s="53"/>
      <c r="Z1018" s="53"/>
      <c r="AA1018" s="53"/>
      <c r="AB1018" s="53"/>
      <c r="AC1018" s="53"/>
      <c r="AD1018" s="53"/>
      <c r="AE1018" s="53"/>
      <c r="AF1018" s="53"/>
      <c r="AG1018" s="53"/>
      <c r="AH1018" s="221"/>
      <c r="AI1018" s="221"/>
      <c r="AJ1018" s="576"/>
      <c r="AK1018" s="576"/>
      <c r="AM1018" s="221"/>
      <c r="AN1018" s="221"/>
      <c r="AP1018" s="221"/>
    </row>
    <row r="1019" spans="4:42" s="15" customFormat="1" ht="22.5" x14ac:dyDescent="0.55000000000000004">
      <c r="D1019" s="574"/>
      <c r="E1019" s="565"/>
      <c r="F1019" s="565"/>
      <c r="G1019" s="565"/>
      <c r="H1019" s="565"/>
      <c r="I1019" s="214"/>
      <c r="J1019" s="214"/>
      <c r="K1019" s="214"/>
      <c r="L1019" s="214"/>
      <c r="M1019" s="214"/>
      <c r="N1019" s="214"/>
      <c r="O1019" s="214"/>
      <c r="P1019" s="214"/>
      <c r="Q1019" s="214"/>
      <c r="R1019" s="214"/>
      <c r="S1019" s="214"/>
      <c r="T1019" s="215"/>
      <c r="U1019" s="215"/>
      <c r="V1019" s="575"/>
      <c r="W1019" s="53"/>
      <c r="X1019" s="53"/>
      <c r="Y1019" s="53"/>
      <c r="Z1019" s="53"/>
      <c r="AA1019" s="53"/>
      <c r="AB1019" s="53"/>
      <c r="AC1019" s="53"/>
      <c r="AD1019" s="53"/>
      <c r="AE1019" s="53"/>
      <c r="AF1019" s="53"/>
      <c r="AG1019" s="53"/>
      <c r="AH1019" s="221"/>
      <c r="AI1019" s="221"/>
      <c r="AJ1019" s="576"/>
      <c r="AK1019" s="576"/>
      <c r="AM1019" s="221"/>
      <c r="AN1019" s="221"/>
      <c r="AP1019" s="221"/>
    </row>
    <row r="1020" spans="4:42" s="15" customFormat="1" ht="22.5" x14ac:dyDescent="0.55000000000000004">
      <c r="D1020" s="574"/>
      <c r="E1020" s="565"/>
      <c r="F1020" s="565"/>
      <c r="G1020" s="565"/>
      <c r="H1020" s="565"/>
      <c r="I1020" s="214"/>
      <c r="J1020" s="214"/>
      <c r="K1020" s="214"/>
      <c r="L1020" s="214"/>
      <c r="M1020" s="214"/>
      <c r="N1020" s="214"/>
      <c r="O1020" s="214"/>
      <c r="P1020" s="214"/>
      <c r="Q1020" s="214"/>
      <c r="R1020" s="214"/>
      <c r="S1020" s="214"/>
      <c r="T1020" s="215"/>
      <c r="U1020" s="215"/>
      <c r="V1020" s="575"/>
      <c r="W1020" s="53"/>
      <c r="X1020" s="53"/>
      <c r="Y1020" s="53"/>
      <c r="Z1020" s="53"/>
      <c r="AA1020" s="53"/>
      <c r="AB1020" s="53"/>
      <c r="AC1020" s="53"/>
      <c r="AD1020" s="53"/>
      <c r="AE1020" s="53"/>
      <c r="AF1020" s="53"/>
      <c r="AG1020" s="53"/>
      <c r="AH1020" s="221"/>
      <c r="AI1020" s="221"/>
      <c r="AJ1020" s="576"/>
      <c r="AK1020" s="576"/>
      <c r="AM1020" s="221"/>
      <c r="AN1020" s="221"/>
      <c r="AP1020" s="221"/>
    </row>
    <row r="1021" spans="4:42" s="15" customFormat="1" ht="22.5" x14ac:dyDescent="0.55000000000000004">
      <c r="D1021" s="574"/>
      <c r="E1021" s="565"/>
      <c r="F1021" s="565"/>
      <c r="G1021" s="565"/>
      <c r="H1021" s="565"/>
      <c r="I1021" s="214"/>
      <c r="J1021" s="214"/>
      <c r="K1021" s="214"/>
      <c r="L1021" s="214"/>
      <c r="M1021" s="214"/>
      <c r="N1021" s="214"/>
      <c r="O1021" s="214"/>
      <c r="P1021" s="214"/>
      <c r="Q1021" s="214"/>
      <c r="R1021" s="214"/>
      <c r="S1021" s="214"/>
      <c r="T1021" s="215"/>
      <c r="U1021" s="215"/>
      <c r="V1021" s="575"/>
      <c r="W1021" s="53"/>
      <c r="X1021" s="53"/>
      <c r="Y1021" s="53"/>
      <c r="Z1021" s="53"/>
      <c r="AA1021" s="53"/>
      <c r="AB1021" s="53"/>
      <c r="AC1021" s="53"/>
      <c r="AD1021" s="53"/>
      <c r="AE1021" s="53"/>
      <c r="AF1021" s="53"/>
      <c r="AG1021" s="53"/>
      <c r="AH1021" s="221"/>
      <c r="AI1021" s="221"/>
      <c r="AJ1021" s="576"/>
      <c r="AK1021" s="576"/>
      <c r="AM1021" s="221"/>
      <c r="AN1021" s="221"/>
      <c r="AP1021" s="221"/>
    </row>
    <row r="1022" spans="4:42" s="15" customFormat="1" ht="22.5" x14ac:dyDescent="0.55000000000000004">
      <c r="D1022" s="574"/>
      <c r="E1022" s="565"/>
      <c r="F1022" s="565"/>
      <c r="G1022" s="565"/>
      <c r="H1022" s="565"/>
      <c r="I1022" s="214"/>
      <c r="J1022" s="214"/>
      <c r="K1022" s="214"/>
      <c r="L1022" s="214"/>
      <c r="M1022" s="214"/>
      <c r="N1022" s="214"/>
      <c r="O1022" s="214"/>
      <c r="P1022" s="214"/>
      <c r="Q1022" s="214"/>
      <c r="R1022" s="214"/>
      <c r="S1022" s="214"/>
      <c r="T1022" s="215"/>
      <c r="U1022" s="215"/>
      <c r="V1022" s="575"/>
      <c r="W1022" s="53"/>
      <c r="X1022" s="53"/>
      <c r="Y1022" s="53"/>
      <c r="Z1022" s="53"/>
      <c r="AA1022" s="53"/>
      <c r="AB1022" s="53"/>
      <c r="AC1022" s="53"/>
      <c r="AD1022" s="53"/>
      <c r="AE1022" s="53"/>
      <c r="AF1022" s="53"/>
      <c r="AG1022" s="53"/>
      <c r="AH1022" s="221"/>
      <c r="AI1022" s="221"/>
      <c r="AJ1022" s="576"/>
      <c r="AK1022" s="576"/>
      <c r="AM1022" s="221"/>
      <c r="AN1022" s="221"/>
      <c r="AP1022" s="221"/>
    </row>
    <row r="1023" spans="4:42" s="15" customFormat="1" ht="22.5" x14ac:dyDescent="0.55000000000000004">
      <c r="D1023" s="574"/>
      <c r="E1023" s="565"/>
      <c r="F1023" s="565"/>
      <c r="G1023" s="565"/>
      <c r="H1023" s="565"/>
      <c r="I1023" s="214"/>
      <c r="J1023" s="214"/>
      <c r="K1023" s="214"/>
      <c r="L1023" s="214"/>
      <c r="M1023" s="214"/>
      <c r="N1023" s="214"/>
      <c r="O1023" s="214"/>
      <c r="P1023" s="214"/>
      <c r="Q1023" s="214"/>
      <c r="R1023" s="214"/>
      <c r="S1023" s="214"/>
      <c r="T1023" s="215"/>
      <c r="U1023" s="215"/>
      <c r="V1023" s="575"/>
      <c r="W1023" s="53"/>
      <c r="X1023" s="53"/>
      <c r="Y1023" s="53"/>
      <c r="Z1023" s="53"/>
      <c r="AA1023" s="53"/>
      <c r="AB1023" s="53"/>
      <c r="AC1023" s="53"/>
      <c r="AD1023" s="53"/>
      <c r="AE1023" s="53"/>
      <c r="AF1023" s="53"/>
      <c r="AG1023" s="53"/>
      <c r="AH1023" s="221"/>
      <c r="AI1023" s="221"/>
      <c r="AJ1023" s="576"/>
      <c r="AK1023" s="576"/>
      <c r="AM1023" s="221"/>
      <c r="AN1023" s="221"/>
      <c r="AP1023" s="221"/>
    </row>
    <row r="1024" spans="4:42" s="15" customFormat="1" ht="22.5" x14ac:dyDescent="0.55000000000000004">
      <c r="D1024" s="574"/>
      <c r="E1024" s="565"/>
      <c r="F1024" s="565"/>
      <c r="G1024" s="565"/>
      <c r="H1024" s="565"/>
      <c r="I1024" s="214"/>
      <c r="J1024" s="214"/>
      <c r="K1024" s="214"/>
      <c r="L1024" s="214"/>
      <c r="M1024" s="214"/>
      <c r="N1024" s="214"/>
      <c r="O1024" s="214"/>
      <c r="P1024" s="214"/>
      <c r="Q1024" s="214"/>
      <c r="R1024" s="214"/>
      <c r="S1024" s="214"/>
      <c r="T1024" s="215"/>
      <c r="U1024" s="215"/>
      <c r="V1024" s="575"/>
      <c r="W1024" s="53"/>
      <c r="X1024" s="53"/>
      <c r="Y1024" s="53"/>
      <c r="Z1024" s="53"/>
      <c r="AA1024" s="53"/>
      <c r="AB1024" s="53"/>
      <c r="AC1024" s="53"/>
      <c r="AD1024" s="53"/>
      <c r="AE1024" s="53"/>
      <c r="AF1024" s="53"/>
      <c r="AG1024" s="53"/>
      <c r="AH1024" s="221"/>
      <c r="AI1024" s="221"/>
      <c r="AJ1024" s="576"/>
      <c r="AK1024" s="576"/>
      <c r="AM1024" s="221"/>
      <c r="AN1024" s="221"/>
      <c r="AP1024" s="221"/>
    </row>
    <row r="1025" spans="4:42" s="15" customFormat="1" ht="22.5" x14ac:dyDescent="0.55000000000000004">
      <c r="D1025" s="574"/>
      <c r="E1025" s="565"/>
      <c r="F1025" s="565"/>
      <c r="G1025" s="565"/>
      <c r="H1025" s="565"/>
      <c r="I1025" s="214"/>
      <c r="J1025" s="214"/>
      <c r="K1025" s="214"/>
      <c r="L1025" s="214"/>
      <c r="M1025" s="214"/>
      <c r="N1025" s="214"/>
      <c r="O1025" s="214"/>
      <c r="P1025" s="214"/>
      <c r="Q1025" s="214"/>
      <c r="R1025" s="214"/>
      <c r="S1025" s="214"/>
      <c r="T1025" s="215"/>
      <c r="U1025" s="215"/>
      <c r="V1025" s="575"/>
      <c r="W1025" s="53"/>
      <c r="X1025" s="53"/>
      <c r="Y1025" s="53"/>
      <c r="Z1025" s="53"/>
      <c r="AA1025" s="53"/>
      <c r="AB1025" s="53"/>
      <c r="AC1025" s="53"/>
      <c r="AD1025" s="53"/>
      <c r="AE1025" s="53"/>
      <c r="AF1025" s="53"/>
      <c r="AG1025" s="53"/>
      <c r="AH1025" s="221"/>
      <c r="AI1025" s="221"/>
      <c r="AJ1025" s="576"/>
      <c r="AK1025" s="576"/>
      <c r="AM1025" s="221"/>
      <c r="AN1025" s="221"/>
      <c r="AP1025" s="221"/>
    </row>
    <row r="1026" spans="4:42" s="15" customFormat="1" ht="22.5" x14ac:dyDescent="0.55000000000000004">
      <c r="D1026" s="574"/>
      <c r="E1026" s="565"/>
      <c r="F1026" s="565"/>
      <c r="G1026" s="565"/>
      <c r="H1026" s="565"/>
      <c r="I1026" s="214"/>
      <c r="J1026" s="214"/>
      <c r="K1026" s="214"/>
      <c r="L1026" s="214"/>
      <c r="M1026" s="214"/>
      <c r="N1026" s="214"/>
      <c r="O1026" s="214"/>
      <c r="P1026" s="214"/>
      <c r="Q1026" s="214"/>
      <c r="R1026" s="214"/>
      <c r="S1026" s="214"/>
      <c r="T1026" s="215"/>
      <c r="U1026" s="215"/>
      <c r="V1026" s="575"/>
      <c r="W1026" s="53"/>
      <c r="X1026" s="53"/>
      <c r="Y1026" s="53"/>
      <c r="Z1026" s="53"/>
      <c r="AA1026" s="53"/>
      <c r="AB1026" s="53"/>
      <c r="AC1026" s="53"/>
      <c r="AD1026" s="53"/>
      <c r="AE1026" s="53"/>
      <c r="AF1026" s="53"/>
      <c r="AG1026" s="53"/>
      <c r="AH1026" s="221"/>
      <c r="AI1026" s="221"/>
      <c r="AJ1026" s="576"/>
      <c r="AK1026" s="576"/>
      <c r="AM1026" s="221"/>
      <c r="AN1026" s="221"/>
      <c r="AP1026" s="221"/>
    </row>
    <row r="1027" spans="4:42" s="15" customFormat="1" ht="22.5" x14ac:dyDescent="0.55000000000000004">
      <c r="D1027" s="574"/>
      <c r="E1027" s="565"/>
      <c r="F1027" s="565"/>
      <c r="G1027" s="565"/>
      <c r="H1027" s="565"/>
      <c r="I1027" s="214"/>
      <c r="J1027" s="214"/>
      <c r="K1027" s="214"/>
      <c r="L1027" s="214"/>
      <c r="M1027" s="214"/>
      <c r="N1027" s="214"/>
      <c r="O1027" s="214"/>
      <c r="P1027" s="214"/>
      <c r="Q1027" s="214"/>
      <c r="R1027" s="214"/>
      <c r="S1027" s="214"/>
      <c r="T1027" s="215"/>
      <c r="U1027" s="215"/>
      <c r="V1027" s="575"/>
      <c r="W1027" s="53"/>
      <c r="X1027" s="53"/>
      <c r="Y1027" s="53"/>
      <c r="Z1027" s="53"/>
      <c r="AA1027" s="53"/>
      <c r="AB1027" s="53"/>
      <c r="AC1027" s="53"/>
      <c r="AD1027" s="53"/>
      <c r="AE1027" s="53"/>
      <c r="AF1027" s="53"/>
      <c r="AG1027" s="53"/>
      <c r="AH1027" s="221"/>
      <c r="AI1027" s="221"/>
      <c r="AJ1027" s="576"/>
      <c r="AK1027" s="576"/>
      <c r="AM1027" s="221"/>
      <c r="AN1027" s="221"/>
      <c r="AP1027" s="221"/>
    </row>
    <row r="1028" spans="4:42" s="15" customFormat="1" ht="22.5" x14ac:dyDescent="0.55000000000000004">
      <c r="D1028" s="574"/>
      <c r="E1028" s="565"/>
      <c r="F1028" s="565"/>
      <c r="G1028" s="565"/>
      <c r="H1028" s="565"/>
      <c r="I1028" s="214"/>
      <c r="J1028" s="214"/>
      <c r="K1028" s="214"/>
      <c r="L1028" s="214"/>
      <c r="M1028" s="214"/>
      <c r="N1028" s="214"/>
      <c r="O1028" s="214"/>
      <c r="P1028" s="214"/>
      <c r="Q1028" s="214"/>
      <c r="R1028" s="214"/>
      <c r="S1028" s="214"/>
      <c r="T1028" s="215"/>
      <c r="U1028" s="215"/>
      <c r="V1028" s="575"/>
      <c r="W1028" s="53"/>
      <c r="X1028" s="53"/>
      <c r="Y1028" s="53"/>
      <c r="Z1028" s="53"/>
      <c r="AA1028" s="53"/>
      <c r="AB1028" s="53"/>
      <c r="AC1028" s="53"/>
      <c r="AD1028" s="53"/>
      <c r="AE1028" s="53"/>
      <c r="AF1028" s="53"/>
      <c r="AG1028" s="53"/>
      <c r="AH1028" s="221"/>
      <c r="AI1028" s="221"/>
      <c r="AJ1028" s="576"/>
      <c r="AK1028" s="576"/>
      <c r="AM1028" s="221"/>
      <c r="AN1028" s="221"/>
      <c r="AP1028" s="221"/>
    </row>
    <row r="1029" spans="4:42" s="15" customFormat="1" ht="22.5" x14ac:dyDescent="0.55000000000000004">
      <c r="D1029" s="574"/>
      <c r="E1029" s="565"/>
      <c r="F1029" s="565"/>
      <c r="G1029" s="565"/>
      <c r="H1029" s="565"/>
      <c r="I1029" s="214"/>
      <c r="J1029" s="214"/>
      <c r="K1029" s="214"/>
      <c r="L1029" s="214"/>
      <c r="M1029" s="214"/>
      <c r="N1029" s="214"/>
      <c r="O1029" s="214"/>
      <c r="P1029" s="214"/>
      <c r="Q1029" s="214"/>
      <c r="R1029" s="214"/>
      <c r="S1029" s="214"/>
      <c r="T1029" s="215"/>
      <c r="U1029" s="215"/>
      <c r="V1029" s="575"/>
      <c r="W1029" s="53"/>
      <c r="X1029" s="53"/>
      <c r="Y1029" s="53"/>
      <c r="Z1029" s="53"/>
      <c r="AA1029" s="53"/>
      <c r="AB1029" s="53"/>
      <c r="AC1029" s="53"/>
      <c r="AD1029" s="53"/>
      <c r="AE1029" s="53"/>
      <c r="AF1029" s="53"/>
      <c r="AG1029" s="53"/>
      <c r="AH1029" s="221"/>
      <c r="AI1029" s="221"/>
      <c r="AJ1029" s="576"/>
      <c r="AK1029" s="576"/>
      <c r="AM1029" s="221"/>
      <c r="AN1029" s="221"/>
      <c r="AP1029" s="221"/>
    </row>
    <row r="1030" spans="4:42" s="15" customFormat="1" ht="22.5" x14ac:dyDescent="0.55000000000000004">
      <c r="D1030" s="574"/>
      <c r="E1030" s="565"/>
      <c r="F1030" s="565"/>
      <c r="G1030" s="565"/>
      <c r="H1030" s="565"/>
      <c r="I1030" s="214"/>
      <c r="J1030" s="214"/>
      <c r="K1030" s="214"/>
      <c r="L1030" s="214"/>
      <c r="M1030" s="214"/>
      <c r="N1030" s="214"/>
      <c r="O1030" s="214"/>
      <c r="P1030" s="214"/>
      <c r="Q1030" s="214"/>
      <c r="R1030" s="214"/>
      <c r="S1030" s="214"/>
      <c r="T1030" s="215"/>
      <c r="U1030" s="215"/>
      <c r="V1030" s="575"/>
      <c r="W1030" s="53"/>
      <c r="X1030" s="53"/>
      <c r="Y1030" s="53"/>
      <c r="Z1030" s="53"/>
      <c r="AA1030" s="53"/>
      <c r="AB1030" s="53"/>
      <c r="AC1030" s="53"/>
      <c r="AD1030" s="53"/>
      <c r="AE1030" s="53"/>
      <c r="AF1030" s="53"/>
      <c r="AG1030" s="53"/>
      <c r="AH1030" s="221"/>
      <c r="AI1030" s="221"/>
      <c r="AJ1030" s="576"/>
      <c r="AK1030" s="576"/>
      <c r="AM1030" s="221"/>
      <c r="AN1030" s="221"/>
      <c r="AP1030" s="221"/>
    </row>
    <row r="1031" spans="4:42" s="15" customFormat="1" ht="22.5" x14ac:dyDescent="0.55000000000000004">
      <c r="D1031" s="574"/>
      <c r="E1031" s="565"/>
      <c r="F1031" s="565"/>
      <c r="G1031" s="565"/>
      <c r="H1031" s="565"/>
      <c r="I1031" s="214"/>
      <c r="J1031" s="214"/>
      <c r="K1031" s="214"/>
      <c r="L1031" s="214"/>
      <c r="M1031" s="214"/>
      <c r="N1031" s="214"/>
      <c r="O1031" s="214"/>
      <c r="P1031" s="214"/>
      <c r="Q1031" s="214"/>
      <c r="R1031" s="214"/>
      <c r="S1031" s="214"/>
      <c r="T1031" s="215"/>
      <c r="U1031" s="215"/>
      <c r="V1031" s="575"/>
      <c r="W1031" s="53"/>
      <c r="X1031" s="53"/>
      <c r="Y1031" s="53"/>
      <c r="Z1031" s="53"/>
      <c r="AA1031" s="53"/>
      <c r="AB1031" s="53"/>
      <c r="AC1031" s="53"/>
      <c r="AD1031" s="53"/>
      <c r="AE1031" s="53"/>
      <c r="AF1031" s="53"/>
      <c r="AG1031" s="53"/>
      <c r="AH1031" s="221"/>
      <c r="AI1031" s="221"/>
      <c r="AJ1031" s="576"/>
      <c r="AK1031" s="576"/>
      <c r="AM1031" s="221"/>
      <c r="AN1031" s="221"/>
      <c r="AP1031" s="221"/>
    </row>
    <row r="1032" spans="4:42" s="15" customFormat="1" ht="22.5" x14ac:dyDescent="0.55000000000000004">
      <c r="D1032" s="574"/>
      <c r="E1032" s="565"/>
      <c r="F1032" s="565"/>
      <c r="G1032" s="565"/>
      <c r="H1032" s="565"/>
      <c r="I1032" s="214"/>
      <c r="J1032" s="214"/>
      <c r="K1032" s="214"/>
      <c r="L1032" s="214"/>
      <c r="M1032" s="214"/>
      <c r="N1032" s="214"/>
      <c r="O1032" s="214"/>
      <c r="P1032" s="214"/>
      <c r="Q1032" s="214"/>
      <c r="R1032" s="214"/>
      <c r="S1032" s="214"/>
      <c r="T1032" s="215"/>
      <c r="U1032" s="215"/>
      <c r="V1032" s="575"/>
      <c r="W1032" s="53"/>
      <c r="X1032" s="53"/>
      <c r="Y1032" s="53"/>
      <c r="Z1032" s="53"/>
      <c r="AA1032" s="53"/>
      <c r="AB1032" s="53"/>
      <c r="AC1032" s="53"/>
      <c r="AD1032" s="53"/>
      <c r="AE1032" s="53"/>
      <c r="AF1032" s="53"/>
      <c r="AG1032" s="53"/>
      <c r="AH1032" s="221"/>
      <c r="AI1032" s="221"/>
      <c r="AJ1032" s="576"/>
      <c r="AK1032" s="576"/>
      <c r="AM1032" s="221"/>
      <c r="AN1032" s="221"/>
      <c r="AP1032" s="221"/>
    </row>
    <row r="1033" spans="4:42" s="15" customFormat="1" ht="22.5" x14ac:dyDescent="0.55000000000000004">
      <c r="D1033" s="574"/>
      <c r="E1033" s="565"/>
      <c r="F1033" s="565"/>
      <c r="G1033" s="565"/>
      <c r="H1033" s="565"/>
      <c r="I1033" s="214"/>
      <c r="J1033" s="214"/>
      <c r="K1033" s="214"/>
      <c r="L1033" s="214"/>
      <c r="M1033" s="214"/>
      <c r="N1033" s="214"/>
      <c r="O1033" s="214"/>
      <c r="P1033" s="214"/>
      <c r="Q1033" s="214"/>
      <c r="R1033" s="214"/>
      <c r="S1033" s="214"/>
      <c r="T1033" s="215"/>
      <c r="U1033" s="215"/>
      <c r="V1033" s="575"/>
      <c r="W1033" s="53"/>
      <c r="X1033" s="53"/>
      <c r="Y1033" s="53"/>
      <c r="Z1033" s="53"/>
      <c r="AA1033" s="53"/>
      <c r="AB1033" s="53"/>
      <c r="AC1033" s="53"/>
      <c r="AD1033" s="53"/>
      <c r="AE1033" s="53"/>
      <c r="AF1033" s="53"/>
      <c r="AG1033" s="53"/>
      <c r="AH1033" s="221"/>
      <c r="AI1033" s="221"/>
      <c r="AJ1033" s="576"/>
      <c r="AK1033" s="576"/>
      <c r="AM1033" s="221"/>
      <c r="AN1033" s="221"/>
      <c r="AP1033" s="221"/>
    </row>
    <row r="1034" spans="4:42" s="15" customFormat="1" ht="22.5" x14ac:dyDescent="0.55000000000000004">
      <c r="D1034" s="574"/>
      <c r="E1034" s="565"/>
      <c r="F1034" s="565"/>
      <c r="G1034" s="565"/>
      <c r="H1034" s="565"/>
      <c r="I1034" s="214"/>
      <c r="J1034" s="214"/>
      <c r="K1034" s="214"/>
      <c r="L1034" s="214"/>
      <c r="M1034" s="214"/>
      <c r="N1034" s="214"/>
      <c r="O1034" s="214"/>
      <c r="P1034" s="214"/>
      <c r="Q1034" s="214"/>
      <c r="R1034" s="214"/>
      <c r="S1034" s="214"/>
      <c r="T1034" s="215"/>
      <c r="U1034" s="215"/>
      <c r="V1034" s="575"/>
      <c r="W1034" s="53"/>
      <c r="X1034" s="53"/>
      <c r="Y1034" s="53"/>
      <c r="Z1034" s="53"/>
      <c r="AA1034" s="53"/>
      <c r="AB1034" s="53"/>
      <c r="AC1034" s="53"/>
      <c r="AD1034" s="53"/>
      <c r="AE1034" s="53"/>
      <c r="AF1034" s="53"/>
      <c r="AG1034" s="53"/>
      <c r="AH1034" s="221"/>
      <c r="AI1034" s="221"/>
      <c r="AJ1034" s="576"/>
      <c r="AK1034" s="576"/>
      <c r="AM1034" s="221"/>
      <c r="AN1034" s="221"/>
      <c r="AP1034" s="221"/>
    </row>
    <row r="1035" spans="4:42" s="15" customFormat="1" ht="22.5" x14ac:dyDescent="0.55000000000000004">
      <c r="D1035" s="574"/>
      <c r="E1035" s="565"/>
      <c r="F1035" s="565"/>
      <c r="G1035" s="565"/>
      <c r="H1035" s="565"/>
      <c r="I1035" s="214"/>
      <c r="J1035" s="214"/>
      <c r="K1035" s="214"/>
      <c r="L1035" s="214"/>
      <c r="M1035" s="214"/>
      <c r="N1035" s="214"/>
      <c r="O1035" s="214"/>
      <c r="P1035" s="214"/>
      <c r="Q1035" s="214"/>
      <c r="R1035" s="214"/>
      <c r="S1035" s="214"/>
      <c r="T1035" s="215"/>
      <c r="U1035" s="215"/>
      <c r="V1035" s="575"/>
      <c r="W1035" s="53"/>
      <c r="X1035" s="53"/>
      <c r="Y1035" s="53"/>
      <c r="Z1035" s="53"/>
      <c r="AA1035" s="53"/>
      <c r="AB1035" s="53"/>
      <c r="AC1035" s="53"/>
      <c r="AD1035" s="53"/>
      <c r="AE1035" s="53"/>
      <c r="AF1035" s="53"/>
      <c r="AG1035" s="53"/>
      <c r="AH1035" s="221"/>
      <c r="AI1035" s="221"/>
      <c r="AJ1035" s="576"/>
      <c r="AK1035" s="576"/>
      <c r="AM1035" s="221"/>
      <c r="AN1035" s="221"/>
      <c r="AP1035" s="221"/>
    </row>
    <row r="1036" spans="4:42" s="15" customFormat="1" ht="22.5" x14ac:dyDescent="0.55000000000000004">
      <c r="D1036" s="574"/>
      <c r="E1036" s="565"/>
      <c r="F1036" s="565"/>
      <c r="G1036" s="565"/>
      <c r="H1036" s="565"/>
      <c r="I1036" s="214"/>
      <c r="J1036" s="214"/>
      <c r="K1036" s="214"/>
      <c r="L1036" s="214"/>
      <c r="M1036" s="214"/>
      <c r="N1036" s="214"/>
      <c r="O1036" s="214"/>
      <c r="P1036" s="214"/>
      <c r="Q1036" s="214"/>
      <c r="R1036" s="214"/>
      <c r="S1036" s="214"/>
      <c r="T1036" s="215"/>
      <c r="U1036" s="215"/>
      <c r="V1036" s="575"/>
      <c r="W1036" s="53"/>
      <c r="X1036" s="53"/>
      <c r="Y1036" s="53"/>
      <c r="Z1036" s="53"/>
      <c r="AA1036" s="53"/>
      <c r="AB1036" s="53"/>
      <c r="AC1036" s="53"/>
      <c r="AD1036" s="53"/>
      <c r="AE1036" s="53"/>
      <c r="AF1036" s="53"/>
      <c r="AG1036" s="53"/>
      <c r="AH1036" s="221"/>
      <c r="AI1036" s="221"/>
      <c r="AJ1036" s="576"/>
      <c r="AK1036" s="576"/>
      <c r="AM1036" s="221"/>
      <c r="AN1036" s="221"/>
      <c r="AP1036" s="221"/>
    </row>
    <row r="1037" spans="4:42" s="15" customFormat="1" ht="22.5" x14ac:dyDescent="0.55000000000000004">
      <c r="D1037" s="574"/>
      <c r="E1037" s="565"/>
      <c r="F1037" s="565"/>
      <c r="G1037" s="565"/>
      <c r="H1037" s="565"/>
      <c r="I1037" s="214"/>
      <c r="J1037" s="214"/>
      <c r="K1037" s="214"/>
      <c r="L1037" s="214"/>
      <c r="M1037" s="214"/>
      <c r="N1037" s="214"/>
      <c r="O1037" s="214"/>
      <c r="P1037" s="214"/>
      <c r="Q1037" s="214"/>
      <c r="R1037" s="214"/>
      <c r="S1037" s="214"/>
      <c r="T1037" s="215"/>
      <c r="U1037" s="215"/>
      <c r="V1037" s="575"/>
      <c r="W1037" s="53"/>
      <c r="X1037" s="53"/>
      <c r="Y1037" s="53"/>
      <c r="Z1037" s="53"/>
      <c r="AA1037" s="53"/>
      <c r="AB1037" s="53"/>
      <c r="AC1037" s="53"/>
      <c r="AD1037" s="53"/>
      <c r="AE1037" s="53"/>
      <c r="AF1037" s="53"/>
      <c r="AG1037" s="53"/>
      <c r="AH1037" s="221"/>
      <c r="AI1037" s="221"/>
      <c r="AJ1037" s="576"/>
      <c r="AK1037" s="576"/>
      <c r="AM1037" s="221"/>
      <c r="AN1037" s="221"/>
      <c r="AP1037" s="221"/>
    </row>
    <row r="1038" spans="4:42" s="15" customFormat="1" ht="22.5" x14ac:dyDescent="0.55000000000000004">
      <c r="D1038" s="574"/>
      <c r="E1038" s="565"/>
      <c r="F1038" s="565"/>
      <c r="G1038" s="565"/>
      <c r="H1038" s="565"/>
      <c r="I1038" s="214"/>
      <c r="J1038" s="214"/>
      <c r="K1038" s="214"/>
      <c r="L1038" s="214"/>
      <c r="M1038" s="214"/>
      <c r="N1038" s="214"/>
      <c r="O1038" s="214"/>
      <c r="P1038" s="214"/>
      <c r="Q1038" s="214"/>
      <c r="R1038" s="214"/>
      <c r="S1038" s="214"/>
      <c r="T1038" s="215"/>
      <c r="U1038" s="215"/>
      <c r="V1038" s="575"/>
      <c r="W1038" s="53"/>
      <c r="X1038" s="53"/>
      <c r="Y1038" s="53"/>
      <c r="Z1038" s="53"/>
      <c r="AA1038" s="53"/>
      <c r="AB1038" s="53"/>
      <c r="AC1038" s="53"/>
      <c r="AD1038" s="53"/>
      <c r="AE1038" s="53"/>
      <c r="AF1038" s="53"/>
      <c r="AG1038" s="53"/>
      <c r="AH1038" s="221"/>
      <c r="AI1038" s="221"/>
      <c r="AJ1038" s="576"/>
      <c r="AK1038" s="576"/>
      <c r="AM1038" s="221"/>
      <c r="AN1038" s="221"/>
      <c r="AP1038" s="221"/>
    </row>
    <row r="1039" spans="4:42" s="15" customFormat="1" ht="22.5" x14ac:dyDescent="0.55000000000000004">
      <c r="D1039" s="574"/>
      <c r="E1039" s="565"/>
      <c r="F1039" s="565"/>
      <c r="G1039" s="565"/>
      <c r="H1039" s="565"/>
      <c r="I1039" s="214"/>
      <c r="J1039" s="214"/>
      <c r="K1039" s="214"/>
      <c r="L1039" s="214"/>
      <c r="M1039" s="214"/>
      <c r="N1039" s="214"/>
      <c r="O1039" s="214"/>
      <c r="P1039" s="214"/>
      <c r="Q1039" s="214"/>
      <c r="R1039" s="214"/>
      <c r="S1039" s="214"/>
      <c r="T1039" s="215"/>
      <c r="U1039" s="215"/>
      <c r="V1039" s="575"/>
      <c r="W1039" s="53"/>
      <c r="X1039" s="53"/>
      <c r="Y1039" s="53"/>
      <c r="Z1039" s="53"/>
      <c r="AA1039" s="53"/>
      <c r="AB1039" s="53"/>
      <c r="AC1039" s="53"/>
      <c r="AD1039" s="53"/>
      <c r="AE1039" s="53"/>
      <c r="AF1039" s="53"/>
      <c r="AG1039" s="53"/>
      <c r="AH1039" s="221"/>
      <c r="AI1039" s="221"/>
      <c r="AJ1039" s="576"/>
      <c r="AK1039" s="576"/>
      <c r="AM1039" s="221"/>
      <c r="AN1039" s="221"/>
      <c r="AP1039" s="221"/>
    </row>
    <row r="1040" spans="4:42" s="15" customFormat="1" ht="22.5" x14ac:dyDescent="0.55000000000000004">
      <c r="D1040" s="574"/>
      <c r="E1040" s="565"/>
      <c r="F1040" s="565"/>
      <c r="G1040" s="565"/>
      <c r="H1040" s="565"/>
      <c r="I1040" s="214"/>
      <c r="J1040" s="214"/>
      <c r="K1040" s="214"/>
      <c r="L1040" s="214"/>
      <c r="M1040" s="214"/>
      <c r="N1040" s="214"/>
      <c r="O1040" s="214"/>
      <c r="P1040" s="214"/>
      <c r="Q1040" s="214"/>
      <c r="R1040" s="214"/>
      <c r="S1040" s="214"/>
      <c r="T1040" s="215"/>
      <c r="U1040" s="215"/>
      <c r="V1040" s="575"/>
      <c r="W1040" s="53"/>
      <c r="X1040" s="53"/>
      <c r="Y1040" s="53"/>
      <c r="Z1040" s="53"/>
      <c r="AA1040" s="53"/>
      <c r="AB1040" s="53"/>
      <c r="AC1040" s="53"/>
      <c r="AD1040" s="53"/>
      <c r="AE1040" s="53"/>
      <c r="AF1040" s="53"/>
      <c r="AG1040" s="53"/>
      <c r="AH1040" s="221"/>
      <c r="AI1040" s="221"/>
      <c r="AJ1040" s="576"/>
      <c r="AK1040" s="576"/>
      <c r="AM1040" s="221"/>
      <c r="AN1040" s="221"/>
      <c r="AP1040" s="221"/>
    </row>
    <row r="1041" spans="4:42" s="15" customFormat="1" ht="22.5" x14ac:dyDescent="0.55000000000000004">
      <c r="D1041" s="574"/>
      <c r="E1041" s="565"/>
      <c r="F1041" s="565"/>
      <c r="G1041" s="565"/>
      <c r="H1041" s="565"/>
      <c r="I1041" s="214"/>
      <c r="J1041" s="214"/>
      <c r="K1041" s="214"/>
      <c r="L1041" s="214"/>
      <c r="M1041" s="214"/>
      <c r="N1041" s="214"/>
      <c r="O1041" s="214"/>
      <c r="P1041" s="214"/>
      <c r="Q1041" s="214"/>
      <c r="R1041" s="214"/>
      <c r="S1041" s="214"/>
      <c r="T1041" s="215"/>
      <c r="U1041" s="215"/>
      <c r="V1041" s="575"/>
      <c r="W1041" s="53"/>
      <c r="X1041" s="53"/>
      <c r="Y1041" s="53"/>
      <c r="Z1041" s="53"/>
      <c r="AA1041" s="53"/>
      <c r="AB1041" s="53"/>
      <c r="AC1041" s="53"/>
      <c r="AD1041" s="53"/>
      <c r="AE1041" s="53"/>
      <c r="AF1041" s="53"/>
      <c r="AG1041" s="53"/>
      <c r="AH1041" s="221"/>
      <c r="AI1041" s="221"/>
      <c r="AJ1041" s="576"/>
      <c r="AK1041" s="576"/>
      <c r="AM1041" s="221"/>
      <c r="AN1041" s="221"/>
      <c r="AP1041" s="221"/>
    </row>
    <row r="1042" spans="4:42" s="15" customFormat="1" ht="22.5" x14ac:dyDescent="0.55000000000000004">
      <c r="D1042" s="574"/>
      <c r="E1042" s="565"/>
      <c r="F1042" s="565"/>
      <c r="G1042" s="565"/>
      <c r="H1042" s="565"/>
      <c r="I1042" s="214"/>
      <c r="J1042" s="214"/>
      <c r="K1042" s="214"/>
      <c r="L1042" s="214"/>
      <c r="M1042" s="214"/>
      <c r="N1042" s="214"/>
      <c r="O1042" s="214"/>
      <c r="P1042" s="214"/>
      <c r="Q1042" s="214"/>
      <c r="R1042" s="214"/>
      <c r="S1042" s="214"/>
      <c r="T1042" s="215"/>
      <c r="U1042" s="215"/>
      <c r="V1042" s="575"/>
      <c r="W1042" s="53"/>
      <c r="X1042" s="53"/>
      <c r="Y1042" s="53"/>
      <c r="Z1042" s="53"/>
      <c r="AA1042" s="53"/>
      <c r="AB1042" s="53"/>
      <c r="AC1042" s="53"/>
      <c r="AD1042" s="53"/>
      <c r="AE1042" s="53"/>
      <c r="AF1042" s="53"/>
      <c r="AG1042" s="53"/>
      <c r="AH1042" s="221"/>
      <c r="AI1042" s="221"/>
      <c r="AJ1042" s="576"/>
      <c r="AK1042" s="576"/>
      <c r="AM1042" s="221"/>
      <c r="AN1042" s="221"/>
      <c r="AP1042" s="221"/>
    </row>
    <row r="1043" spans="4:42" s="15" customFormat="1" ht="22.5" x14ac:dyDescent="0.55000000000000004">
      <c r="D1043" s="574"/>
      <c r="E1043" s="565"/>
      <c r="F1043" s="565"/>
      <c r="G1043" s="565"/>
      <c r="H1043" s="565"/>
      <c r="I1043" s="214"/>
      <c r="J1043" s="214"/>
      <c r="K1043" s="214"/>
      <c r="L1043" s="214"/>
      <c r="M1043" s="214"/>
      <c r="N1043" s="214"/>
      <c r="O1043" s="214"/>
      <c r="P1043" s="214"/>
      <c r="Q1043" s="214"/>
      <c r="R1043" s="214"/>
      <c r="S1043" s="214"/>
      <c r="T1043" s="215"/>
      <c r="U1043" s="215"/>
      <c r="V1043" s="575"/>
      <c r="W1043" s="53"/>
      <c r="X1043" s="53"/>
      <c r="Y1043" s="53"/>
      <c r="Z1043" s="53"/>
      <c r="AA1043" s="53"/>
      <c r="AB1043" s="53"/>
      <c r="AC1043" s="53"/>
      <c r="AD1043" s="53"/>
      <c r="AE1043" s="53"/>
      <c r="AF1043" s="53"/>
      <c r="AG1043" s="53"/>
      <c r="AH1043" s="221"/>
      <c r="AI1043" s="221"/>
      <c r="AJ1043" s="576"/>
      <c r="AK1043" s="576"/>
      <c r="AM1043" s="221"/>
      <c r="AN1043" s="221"/>
      <c r="AP1043" s="221"/>
    </row>
    <row r="1044" spans="4:42" s="15" customFormat="1" ht="22.5" x14ac:dyDescent="0.55000000000000004">
      <c r="D1044" s="574"/>
      <c r="E1044" s="565"/>
      <c r="F1044" s="565"/>
      <c r="G1044" s="565"/>
      <c r="H1044" s="565"/>
      <c r="I1044" s="214"/>
      <c r="J1044" s="214"/>
      <c r="K1044" s="214"/>
      <c r="L1044" s="214"/>
      <c r="M1044" s="214"/>
      <c r="N1044" s="214"/>
      <c r="O1044" s="214"/>
      <c r="P1044" s="214"/>
      <c r="Q1044" s="214"/>
      <c r="R1044" s="214"/>
      <c r="S1044" s="214"/>
      <c r="T1044" s="215"/>
      <c r="U1044" s="215"/>
      <c r="V1044" s="575"/>
      <c r="W1044" s="53"/>
      <c r="X1044" s="53"/>
      <c r="Y1044" s="53"/>
      <c r="Z1044" s="53"/>
      <c r="AA1044" s="53"/>
      <c r="AB1044" s="53"/>
      <c r="AC1044" s="53"/>
      <c r="AD1044" s="53"/>
      <c r="AE1044" s="53"/>
      <c r="AF1044" s="53"/>
      <c r="AG1044" s="53"/>
      <c r="AH1044" s="221"/>
      <c r="AI1044" s="221"/>
      <c r="AJ1044" s="576"/>
      <c r="AK1044" s="576"/>
      <c r="AM1044" s="221"/>
      <c r="AN1044" s="221"/>
      <c r="AP1044" s="221"/>
    </row>
    <row r="1045" spans="4:42" s="15" customFormat="1" ht="22.5" x14ac:dyDescent="0.55000000000000004">
      <c r="D1045" s="574"/>
      <c r="E1045" s="565"/>
      <c r="F1045" s="565"/>
      <c r="G1045" s="565"/>
      <c r="H1045" s="565"/>
      <c r="I1045" s="214"/>
      <c r="J1045" s="214"/>
      <c r="K1045" s="214"/>
      <c r="L1045" s="214"/>
      <c r="M1045" s="214"/>
      <c r="N1045" s="214"/>
      <c r="O1045" s="214"/>
      <c r="P1045" s="214"/>
      <c r="Q1045" s="214"/>
      <c r="R1045" s="214"/>
      <c r="S1045" s="214"/>
      <c r="T1045" s="215"/>
      <c r="U1045" s="215"/>
      <c r="V1045" s="575"/>
      <c r="W1045" s="53"/>
      <c r="X1045" s="53"/>
      <c r="Y1045" s="53"/>
      <c r="Z1045" s="53"/>
      <c r="AA1045" s="53"/>
      <c r="AB1045" s="53"/>
      <c r="AC1045" s="53"/>
      <c r="AD1045" s="53"/>
      <c r="AE1045" s="53"/>
      <c r="AF1045" s="53"/>
      <c r="AG1045" s="53"/>
      <c r="AH1045" s="221"/>
      <c r="AI1045" s="221"/>
      <c r="AJ1045" s="576"/>
      <c r="AK1045" s="576"/>
      <c r="AM1045" s="221"/>
      <c r="AN1045" s="221"/>
      <c r="AP1045" s="221"/>
    </row>
    <row r="1046" spans="4:42" s="15" customFormat="1" ht="22.5" x14ac:dyDescent="0.55000000000000004">
      <c r="D1046" s="574"/>
      <c r="E1046" s="565"/>
      <c r="F1046" s="565"/>
      <c r="G1046" s="565"/>
      <c r="H1046" s="565"/>
      <c r="I1046" s="214"/>
      <c r="J1046" s="214"/>
      <c r="K1046" s="214"/>
      <c r="L1046" s="214"/>
      <c r="M1046" s="214"/>
      <c r="N1046" s="214"/>
      <c r="O1046" s="214"/>
      <c r="P1046" s="214"/>
      <c r="Q1046" s="214"/>
      <c r="R1046" s="214"/>
      <c r="S1046" s="214"/>
      <c r="T1046" s="215"/>
      <c r="U1046" s="215"/>
      <c r="V1046" s="575"/>
      <c r="W1046" s="53"/>
      <c r="X1046" s="53"/>
      <c r="Y1046" s="53"/>
      <c r="Z1046" s="53"/>
      <c r="AA1046" s="53"/>
      <c r="AB1046" s="53"/>
      <c r="AC1046" s="53"/>
      <c r="AD1046" s="53"/>
      <c r="AE1046" s="53"/>
      <c r="AF1046" s="53"/>
      <c r="AG1046" s="53"/>
      <c r="AH1046" s="221"/>
      <c r="AI1046" s="221"/>
      <c r="AJ1046" s="576"/>
      <c r="AK1046" s="576"/>
      <c r="AM1046" s="221"/>
      <c r="AN1046" s="221"/>
      <c r="AP1046" s="221"/>
    </row>
    <row r="1047" spans="4:42" s="15" customFormat="1" ht="22.5" x14ac:dyDescent="0.55000000000000004">
      <c r="D1047" s="574"/>
      <c r="E1047" s="565"/>
      <c r="F1047" s="565"/>
      <c r="G1047" s="565"/>
      <c r="H1047" s="565"/>
      <c r="I1047" s="214"/>
      <c r="J1047" s="214"/>
      <c r="K1047" s="214"/>
      <c r="L1047" s="214"/>
      <c r="M1047" s="214"/>
      <c r="N1047" s="214"/>
      <c r="O1047" s="214"/>
      <c r="P1047" s="214"/>
      <c r="Q1047" s="214"/>
      <c r="R1047" s="214"/>
      <c r="S1047" s="214"/>
      <c r="T1047" s="215"/>
      <c r="U1047" s="215"/>
      <c r="V1047" s="575"/>
      <c r="W1047" s="53"/>
      <c r="X1047" s="53"/>
      <c r="Y1047" s="53"/>
      <c r="Z1047" s="53"/>
      <c r="AA1047" s="53"/>
      <c r="AB1047" s="53"/>
      <c r="AC1047" s="53"/>
      <c r="AD1047" s="53"/>
      <c r="AE1047" s="53"/>
      <c r="AF1047" s="53"/>
      <c r="AG1047" s="53"/>
      <c r="AH1047" s="221"/>
      <c r="AI1047" s="221"/>
      <c r="AJ1047" s="576"/>
      <c r="AK1047" s="576"/>
      <c r="AM1047" s="221"/>
      <c r="AN1047" s="221"/>
      <c r="AP1047" s="221"/>
    </row>
    <row r="1048" spans="4:42" s="15" customFormat="1" ht="22.5" x14ac:dyDescent="0.55000000000000004">
      <c r="D1048" s="574"/>
      <c r="E1048" s="565"/>
      <c r="F1048" s="565"/>
      <c r="G1048" s="565"/>
      <c r="H1048" s="565"/>
      <c r="I1048" s="214"/>
      <c r="J1048" s="214"/>
      <c r="K1048" s="214"/>
      <c r="L1048" s="214"/>
      <c r="M1048" s="214"/>
      <c r="N1048" s="214"/>
      <c r="O1048" s="214"/>
      <c r="P1048" s="214"/>
      <c r="Q1048" s="214"/>
      <c r="R1048" s="214"/>
      <c r="S1048" s="214"/>
      <c r="T1048" s="215"/>
      <c r="U1048" s="215"/>
      <c r="V1048" s="575"/>
      <c r="W1048" s="53"/>
      <c r="X1048" s="53"/>
      <c r="Y1048" s="53"/>
      <c r="Z1048" s="53"/>
      <c r="AA1048" s="53"/>
      <c r="AB1048" s="53"/>
      <c r="AC1048" s="53"/>
      <c r="AD1048" s="53"/>
      <c r="AE1048" s="53"/>
      <c r="AF1048" s="53"/>
      <c r="AG1048" s="53"/>
      <c r="AH1048" s="221"/>
      <c r="AI1048" s="221"/>
      <c r="AJ1048" s="576"/>
      <c r="AK1048" s="576"/>
      <c r="AM1048" s="221"/>
      <c r="AN1048" s="221"/>
      <c r="AP1048" s="221"/>
    </row>
    <row r="1049" spans="4:42" s="15" customFormat="1" ht="22.5" x14ac:dyDescent="0.55000000000000004">
      <c r="D1049" s="574"/>
      <c r="E1049" s="565"/>
      <c r="F1049" s="565"/>
      <c r="G1049" s="565"/>
      <c r="H1049" s="565"/>
      <c r="I1049" s="214"/>
      <c r="J1049" s="214"/>
      <c r="K1049" s="214"/>
      <c r="L1049" s="214"/>
      <c r="M1049" s="214"/>
      <c r="N1049" s="214"/>
      <c r="O1049" s="214"/>
      <c r="P1049" s="214"/>
      <c r="Q1049" s="214"/>
      <c r="R1049" s="214"/>
      <c r="S1049" s="214"/>
      <c r="T1049" s="215"/>
      <c r="U1049" s="215"/>
      <c r="V1049" s="575"/>
      <c r="W1049" s="53"/>
      <c r="X1049" s="53"/>
      <c r="Y1049" s="53"/>
      <c r="Z1049" s="53"/>
      <c r="AA1049" s="53"/>
      <c r="AB1049" s="53"/>
      <c r="AC1049" s="53"/>
      <c r="AD1049" s="53"/>
      <c r="AE1049" s="53"/>
      <c r="AF1049" s="53"/>
      <c r="AG1049" s="53"/>
      <c r="AH1049" s="221"/>
      <c r="AI1049" s="221"/>
      <c r="AJ1049" s="576"/>
      <c r="AK1049" s="576"/>
      <c r="AM1049" s="221"/>
      <c r="AN1049" s="221"/>
      <c r="AP1049" s="221"/>
    </row>
    <row r="1050" spans="4:42" s="15" customFormat="1" ht="22.5" x14ac:dyDescent="0.55000000000000004">
      <c r="D1050" s="574"/>
      <c r="E1050" s="565"/>
      <c r="F1050" s="565"/>
      <c r="G1050" s="565"/>
      <c r="H1050" s="565"/>
      <c r="I1050" s="214"/>
      <c r="J1050" s="214"/>
      <c r="K1050" s="214"/>
      <c r="L1050" s="214"/>
      <c r="M1050" s="214"/>
      <c r="N1050" s="214"/>
      <c r="O1050" s="214"/>
      <c r="P1050" s="214"/>
      <c r="Q1050" s="214"/>
      <c r="R1050" s="214"/>
      <c r="S1050" s="214"/>
      <c r="T1050" s="215"/>
      <c r="U1050" s="215"/>
      <c r="V1050" s="575"/>
      <c r="W1050" s="53"/>
      <c r="X1050" s="53"/>
      <c r="Y1050" s="53"/>
      <c r="Z1050" s="53"/>
      <c r="AA1050" s="53"/>
      <c r="AB1050" s="53"/>
      <c r="AC1050" s="53"/>
      <c r="AD1050" s="53"/>
      <c r="AE1050" s="53"/>
      <c r="AF1050" s="53"/>
      <c r="AG1050" s="53"/>
      <c r="AH1050" s="221"/>
      <c r="AI1050" s="221"/>
      <c r="AJ1050" s="576"/>
      <c r="AK1050" s="576"/>
      <c r="AM1050" s="221"/>
      <c r="AN1050" s="221"/>
      <c r="AP1050" s="221"/>
    </row>
    <row r="1051" spans="4:42" s="15" customFormat="1" ht="22.5" x14ac:dyDescent="0.55000000000000004">
      <c r="D1051" s="574"/>
      <c r="E1051" s="565"/>
      <c r="F1051" s="565"/>
      <c r="G1051" s="565"/>
      <c r="H1051" s="565"/>
      <c r="I1051" s="214"/>
      <c r="J1051" s="214"/>
      <c r="K1051" s="214"/>
      <c r="L1051" s="214"/>
      <c r="M1051" s="214"/>
      <c r="N1051" s="214"/>
      <c r="O1051" s="214"/>
      <c r="P1051" s="214"/>
      <c r="Q1051" s="214"/>
      <c r="R1051" s="214"/>
      <c r="S1051" s="214"/>
      <c r="T1051" s="215"/>
      <c r="U1051" s="215"/>
      <c r="V1051" s="575"/>
      <c r="W1051" s="53"/>
      <c r="X1051" s="53"/>
      <c r="Y1051" s="53"/>
      <c r="Z1051" s="53"/>
      <c r="AA1051" s="53"/>
      <c r="AB1051" s="53"/>
      <c r="AC1051" s="53"/>
      <c r="AD1051" s="53"/>
      <c r="AE1051" s="53"/>
      <c r="AF1051" s="53"/>
      <c r="AG1051" s="53"/>
      <c r="AH1051" s="221"/>
      <c r="AI1051" s="221"/>
      <c r="AJ1051" s="576"/>
      <c r="AK1051" s="576"/>
      <c r="AM1051" s="221"/>
      <c r="AN1051" s="221"/>
      <c r="AP1051" s="221"/>
    </row>
    <row r="1052" spans="4:42" s="15" customFormat="1" ht="22.5" x14ac:dyDescent="0.55000000000000004">
      <c r="D1052" s="574"/>
      <c r="E1052" s="565"/>
      <c r="F1052" s="565"/>
      <c r="G1052" s="565"/>
      <c r="H1052" s="565"/>
      <c r="I1052" s="214"/>
      <c r="J1052" s="214"/>
      <c r="K1052" s="214"/>
      <c r="L1052" s="214"/>
      <c r="M1052" s="214"/>
      <c r="N1052" s="214"/>
      <c r="O1052" s="214"/>
      <c r="P1052" s="214"/>
      <c r="Q1052" s="214"/>
      <c r="R1052" s="214"/>
      <c r="S1052" s="214"/>
      <c r="T1052" s="215"/>
      <c r="U1052" s="215"/>
      <c r="V1052" s="575"/>
      <c r="W1052" s="53"/>
      <c r="X1052" s="53"/>
      <c r="Y1052" s="53"/>
      <c r="Z1052" s="53"/>
      <c r="AA1052" s="53"/>
      <c r="AB1052" s="53"/>
      <c r="AC1052" s="53"/>
      <c r="AD1052" s="53"/>
      <c r="AE1052" s="53"/>
      <c r="AF1052" s="53"/>
      <c r="AG1052" s="53"/>
      <c r="AH1052" s="221"/>
      <c r="AI1052" s="221"/>
      <c r="AJ1052" s="576"/>
      <c r="AK1052" s="576"/>
      <c r="AM1052" s="221"/>
      <c r="AN1052" s="221"/>
      <c r="AP1052" s="221"/>
    </row>
    <row r="1053" spans="4:42" s="15" customFormat="1" ht="22.5" x14ac:dyDescent="0.55000000000000004">
      <c r="D1053" s="574"/>
      <c r="E1053" s="565"/>
      <c r="F1053" s="565"/>
      <c r="G1053" s="565"/>
      <c r="H1053" s="565"/>
      <c r="I1053" s="214"/>
      <c r="J1053" s="214"/>
      <c r="K1053" s="214"/>
      <c r="L1053" s="214"/>
      <c r="M1053" s="214"/>
      <c r="N1053" s="214"/>
      <c r="O1053" s="214"/>
      <c r="P1053" s="214"/>
      <c r="Q1053" s="214"/>
      <c r="R1053" s="214"/>
      <c r="S1053" s="214"/>
      <c r="T1053" s="215"/>
      <c r="U1053" s="215"/>
      <c r="V1053" s="575"/>
      <c r="W1053" s="53"/>
      <c r="X1053" s="53"/>
      <c r="Y1053" s="53"/>
      <c r="Z1053" s="53"/>
      <c r="AA1053" s="53"/>
      <c r="AB1053" s="53"/>
      <c r="AC1053" s="53"/>
      <c r="AD1053" s="53"/>
      <c r="AE1053" s="53"/>
      <c r="AF1053" s="53"/>
      <c r="AG1053" s="53"/>
      <c r="AH1053" s="221"/>
      <c r="AI1053" s="221"/>
      <c r="AJ1053" s="576"/>
      <c r="AK1053" s="576"/>
      <c r="AM1053" s="221"/>
      <c r="AN1053" s="221"/>
      <c r="AP1053" s="221"/>
    </row>
    <row r="1054" spans="4:42" s="15" customFormat="1" ht="22.5" x14ac:dyDescent="0.55000000000000004">
      <c r="D1054" s="574"/>
      <c r="E1054" s="565"/>
      <c r="F1054" s="565"/>
      <c r="G1054" s="565"/>
      <c r="H1054" s="565"/>
      <c r="I1054" s="214"/>
      <c r="J1054" s="214"/>
      <c r="K1054" s="214"/>
      <c r="L1054" s="214"/>
      <c r="M1054" s="214"/>
      <c r="N1054" s="214"/>
      <c r="O1054" s="214"/>
      <c r="P1054" s="214"/>
      <c r="Q1054" s="214"/>
      <c r="R1054" s="214"/>
      <c r="S1054" s="214"/>
      <c r="T1054" s="215"/>
      <c r="U1054" s="215"/>
      <c r="V1054" s="575"/>
      <c r="W1054" s="53"/>
      <c r="X1054" s="53"/>
      <c r="Y1054" s="53"/>
      <c r="Z1054" s="53"/>
      <c r="AA1054" s="53"/>
      <c r="AB1054" s="53"/>
      <c r="AC1054" s="53"/>
      <c r="AD1054" s="53"/>
      <c r="AE1054" s="53"/>
      <c r="AF1054" s="53"/>
      <c r="AG1054" s="53"/>
      <c r="AH1054" s="221"/>
      <c r="AI1054" s="221"/>
      <c r="AJ1054" s="576"/>
      <c r="AK1054" s="576"/>
      <c r="AM1054" s="221"/>
      <c r="AN1054" s="221"/>
      <c r="AP1054" s="221"/>
    </row>
    <row r="1055" spans="4:42" s="15" customFormat="1" ht="22.5" x14ac:dyDescent="0.55000000000000004">
      <c r="D1055" s="574"/>
      <c r="E1055" s="565"/>
      <c r="F1055" s="565"/>
      <c r="G1055" s="565"/>
      <c r="H1055" s="565"/>
      <c r="I1055" s="214"/>
      <c r="J1055" s="214"/>
      <c r="K1055" s="214"/>
      <c r="L1055" s="214"/>
      <c r="M1055" s="214"/>
      <c r="N1055" s="214"/>
      <c r="O1055" s="214"/>
      <c r="P1055" s="214"/>
      <c r="Q1055" s="214"/>
      <c r="R1055" s="214"/>
      <c r="S1055" s="214"/>
      <c r="T1055" s="215"/>
      <c r="U1055" s="215"/>
      <c r="V1055" s="575"/>
      <c r="W1055" s="53"/>
      <c r="X1055" s="53"/>
      <c r="Y1055" s="53"/>
      <c r="Z1055" s="53"/>
      <c r="AA1055" s="53"/>
      <c r="AB1055" s="53"/>
      <c r="AC1055" s="53"/>
      <c r="AD1055" s="53"/>
      <c r="AE1055" s="53"/>
      <c r="AF1055" s="53"/>
      <c r="AG1055" s="53"/>
      <c r="AH1055" s="221"/>
      <c r="AI1055" s="221"/>
      <c r="AJ1055" s="576"/>
      <c r="AK1055" s="576"/>
      <c r="AM1055" s="221"/>
      <c r="AN1055" s="221"/>
      <c r="AP1055" s="221"/>
    </row>
    <row r="1056" spans="4:42" s="15" customFormat="1" ht="22.5" x14ac:dyDescent="0.55000000000000004">
      <c r="D1056" s="574"/>
      <c r="E1056" s="565"/>
      <c r="F1056" s="565"/>
      <c r="G1056" s="565"/>
      <c r="H1056" s="565"/>
      <c r="I1056" s="214"/>
      <c r="J1056" s="214"/>
      <c r="K1056" s="214"/>
      <c r="L1056" s="214"/>
      <c r="M1056" s="214"/>
      <c r="N1056" s="214"/>
      <c r="O1056" s="214"/>
      <c r="P1056" s="214"/>
      <c r="Q1056" s="214"/>
      <c r="R1056" s="214"/>
      <c r="S1056" s="214"/>
      <c r="T1056" s="215"/>
      <c r="U1056" s="215"/>
      <c r="V1056" s="575"/>
      <c r="W1056" s="53"/>
      <c r="X1056" s="53"/>
      <c r="Y1056" s="53"/>
      <c r="Z1056" s="53"/>
      <c r="AA1056" s="53"/>
      <c r="AB1056" s="53"/>
      <c r="AC1056" s="53"/>
      <c r="AD1056" s="53"/>
      <c r="AE1056" s="53"/>
      <c r="AF1056" s="53"/>
      <c r="AG1056" s="53"/>
      <c r="AH1056" s="221"/>
      <c r="AI1056" s="221"/>
      <c r="AJ1056" s="576"/>
      <c r="AK1056" s="576"/>
      <c r="AM1056" s="221"/>
      <c r="AN1056" s="221"/>
      <c r="AP1056" s="221"/>
    </row>
    <row r="1057" spans="4:42" s="15" customFormat="1" ht="22.5" x14ac:dyDescent="0.55000000000000004">
      <c r="D1057" s="574"/>
      <c r="E1057" s="565"/>
      <c r="F1057" s="565"/>
      <c r="G1057" s="565"/>
      <c r="H1057" s="565"/>
      <c r="I1057" s="214"/>
      <c r="J1057" s="214"/>
      <c r="K1057" s="214"/>
      <c r="L1057" s="214"/>
      <c r="M1057" s="214"/>
      <c r="N1057" s="214"/>
      <c r="O1057" s="214"/>
      <c r="P1057" s="214"/>
      <c r="Q1057" s="214"/>
      <c r="R1057" s="214"/>
      <c r="S1057" s="214"/>
      <c r="T1057" s="215"/>
      <c r="U1057" s="215"/>
      <c r="V1057" s="575"/>
      <c r="W1057" s="53"/>
      <c r="X1057" s="53"/>
      <c r="Y1057" s="53"/>
      <c r="Z1057" s="53"/>
      <c r="AA1057" s="53"/>
      <c r="AB1057" s="53"/>
      <c r="AC1057" s="53"/>
      <c r="AD1057" s="53"/>
      <c r="AE1057" s="53"/>
      <c r="AF1057" s="53"/>
      <c r="AG1057" s="53"/>
      <c r="AH1057" s="221"/>
      <c r="AI1057" s="221"/>
      <c r="AJ1057" s="576"/>
      <c r="AK1057" s="576"/>
      <c r="AM1057" s="221"/>
      <c r="AN1057" s="221"/>
      <c r="AP1057" s="221"/>
    </row>
    <row r="1058" spans="4:42" s="15" customFormat="1" ht="22.5" x14ac:dyDescent="0.55000000000000004">
      <c r="D1058" s="574"/>
      <c r="E1058" s="565"/>
      <c r="F1058" s="565"/>
      <c r="G1058" s="565"/>
      <c r="H1058" s="565"/>
      <c r="I1058" s="214"/>
      <c r="J1058" s="214"/>
      <c r="K1058" s="214"/>
      <c r="L1058" s="214"/>
      <c r="M1058" s="214"/>
      <c r="N1058" s="214"/>
      <c r="O1058" s="214"/>
      <c r="P1058" s="214"/>
      <c r="Q1058" s="214"/>
      <c r="R1058" s="214"/>
      <c r="S1058" s="214"/>
      <c r="T1058" s="215"/>
      <c r="U1058" s="215"/>
      <c r="V1058" s="575"/>
      <c r="W1058" s="53"/>
      <c r="X1058" s="53"/>
      <c r="Y1058" s="53"/>
      <c r="Z1058" s="53"/>
      <c r="AA1058" s="53"/>
      <c r="AB1058" s="53"/>
      <c r="AC1058" s="53"/>
      <c r="AD1058" s="53"/>
      <c r="AE1058" s="53"/>
      <c r="AF1058" s="53"/>
      <c r="AG1058" s="53"/>
      <c r="AH1058" s="221"/>
      <c r="AI1058" s="221"/>
      <c r="AJ1058" s="576"/>
      <c r="AK1058" s="576"/>
      <c r="AM1058" s="221"/>
      <c r="AN1058" s="221"/>
      <c r="AP1058" s="221"/>
    </row>
    <row r="1059" spans="4:42" s="15" customFormat="1" ht="22.5" x14ac:dyDescent="0.55000000000000004">
      <c r="D1059" s="574"/>
      <c r="E1059" s="565"/>
      <c r="F1059" s="565"/>
      <c r="G1059" s="565"/>
      <c r="H1059" s="565"/>
      <c r="I1059" s="214"/>
      <c r="J1059" s="214"/>
      <c r="K1059" s="214"/>
      <c r="L1059" s="214"/>
      <c r="M1059" s="214"/>
      <c r="N1059" s="214"/>
      <c r="O1059" s="214"/>
      <c r="P1059" s="214"/>
      <c r="Q1059" s="214"/>
      <c r="R1059" s="214"/>
      <c r="S1059" s="214"/>
      <c r="T1059" s="215"/>
      <c r="U1059" s="215"/>
      <c r="V1059" s="575"/>
      <c r="W1059" s="53"/>
      <c r="X1059" s="53"/>
      <c r="Y1059" s="53"/>
      <c r="Z1059" s="53"/>
      <c r="AA1059" s="53"/>
      <c r="AB1059" s="53"/>
      <c r="AC1059" s="53"/>
      <c r="AD1059" s="53"/>
      <c r="AE1059" s="53"/>
      <c r="AF1059" s="53"/>
      <c r="AG1059" s="53"/>
      <c r="AH1059" s="221"/>
      <c r="AI1059" s="221"/>
      <c r="AJ1059" s="576"/>
      <c r="AK1059" s="576"/>
      <c r="AM1059" s="221"/>
      <c r="AN1059" s="221"/>
      <c r="AP1059" s="221"/>
    </row>
    <row r="1060" spans="4:42" s="15" customFormat="1" ht="22.5" x14ac:dyDescent="0.55000000000000004">
      <c r="D1060" s="574"/>
      <c r="E1060" s="565"/>
      <c r="F1060" s="565"/>
      <c r="G1060" s="565"/>
      <c r="H1060" s="565"/>
      <c r="I1060" s="214"/>
      <c r="J1060" s="214"/>
      <c r="K1060" s="214"/>
      <c r="L1060" s="214"/>
      <c r="M1060" s="214"/>
      <c r="N1060" s="214"/>
      <c r="O1060" s="214"/>
      <c r="P1060" s="214"/>
      <c r="Q1060" s="214"/>
      <c r="R1060" s="214"/>
      <c r="S1060" s="214"/>
      <c r="T1060" s="215"/>
      <c r="U1060" s="215"/>
      <c r="V1060" s="575"/>
      <c r="W1060" s="53"/>
      <c r="X1060" s="53"/>
      <c r="Y1060" s="53"/>
      <c r="Z1060" s="53"/>
      <c r="AA1060" s="53"/>
      <c r="AB1060" s="53"/>
      <c r="AC1060" s="53"/>
      <c r="AD1060" s="53"/>
      <c r="AE1060" s="53"/>
      <c r="AF1060" s="53"/>
      <c r="AG1060" s="53"/>
      <c r="AH1060" s="221"/>
      <c r="AI1060" s="221"/>
      <c r="AJ1060" s="576"/>
      <c r="AK1060" s="576"/>
      <c r="AM1060" s="221"/>
      <c r="AN1060" s="221"/>
      <c r="AP1060" s="221"/>
    </row>
    <row r="1061" spans="4:42" s="15" customFormat="1" ht="22.5" x14ac:dyDescent="0.55000000000000004">
      <c r="D1061" s="574"/>
      <c r="E1061" s="565"/>
      <c r="F1061" s="565"/>
      <c r="G1061" s="565"/>
      <c r="H1061" s="565"/>
      <c r="I1061" s="214"/>
      <c r="J1061" s="214"/>
      <c r="K1061" s="214"/>
      <c r="L1061" s="214"/>
      <c r="M1061" s="214"/>
      <c r="N1061" s="214"/>
      <c r="O1061" s="214"/>
      <c r="P1061" s="214"/>
      <c r="Q1061" s="214"/>
      <c r="R1061" s="214"/>
      <c r="S1061" s="214"/>
      <c r="T1061" s="215"/>
      <c r="U1061" s="215"/>
      <c r="V1061" s="575"/>
      <c r="W1061" s="53"/>
      <c r="X1061" s="53"/>
      <c r="Y1061" s="53"/>
      <c r="Z1061" s="53"/>
      <c r="AA1061" s="53"/>
      <c r="AB1061" s="53"/>
      <c r="AC1061" s="53"/>
      <c r="AD1061" s="53"/>
      <c r="AE1061" s="53"/>
      <c r="AF1061" s="53"/>
      <c r="AG1061" s="53"/>
      <c r="AH1061" s="221"/>
      <c r="AI1061" s="221"/>
      <c r="AJ1061" s="576"/>
      <c r="AK1061" s="576"/>
      <c r="AM1061" s="221"/>
      <c r="AN1061" s="221"/>
      <c r="AP1061" s="221"/>
    </row>
    <row r="1062" spans="4:42" s="15" customFormat="1" ht="22.5" x14ac:dyDescent="0.55000000000000004">
      <c r="D1062" s="574"/>
      <c r="E1062" s="565"/>
      <c r="F1062" s="565"/>
      <c r="G1062" s="565"/>
      <c r="H1062" s="565"/>
      <c r="I1062" s="214"/>
      <c r="J1062" s="214"/>
      <c r="K1062" s="214"/>
      <c r="L1062" s="214"/>
      <c r="M1062" s="214"/>
      <c r="N1062" s="214"/>
      <c r="O1062" s="214"/>
      <c r="P1062" s="214"/>
      <c r="Q1062" s="214"/>
      <c r="R1062" s="214"/>
      <c r="S1062" s="214"/>
      <c r="T1062" s="215"/>
      <c r="U1062" s="215"/>
      <c r="V1062" s="575"/>
      <c r="W1062" s="53"/>
      <c r="X1062" s="53"/>
      <c r="Y1062" s="53"/>
      <c r="Z1062" s="53"/>
      <c r="AA1062" s="53"/>
      <c r="AB1062" s="53"/>
      <c r="AC1062" s="53"/>
      <c r="AD1062" s="53"/>
      <c r="AE1062" s="53"/>
      <c r="AF1062" s="53"/>
      <c r="AG1062" s="53"/>
      <c r="AH1062" s="221"/>
      <c r="AI1062" s="221"/>
      <c r="AJ1062" s="576"/>
      <c r="AK1062" s="576"/>
      <c r="AM1062" s="221"/>
      <c r="AN1062" s="221"/>
      <c r="AP1062" s="221"/>
    </row>
    <row r="1063" spans="4:42" s="15" customFormat="1" ht="22.5" x14ac:dyDescent="0.55000000000000004">
      <c r="D1063" s="574"/>
      <c r="E1063" s="565"/>
      <c r="F1063" s="565"/>
      <c r="G1063" s="565"/>
      <c r="H1063" s="565"/>
      <c r="I1063" s="214"/>
      <c r="J1063" s="214"/>
      <c r="K1063" s="214"/>
      <c r="L1063" s="214"/>
      <c r="M1063" s="214"/>
      <c r="N1063" s="214"/>
      <c r="O1063" s="214"/>
      <c r="P1063" s="214"/>
      <c r="Q1063" s="214"/>
      <c r="R1063" s="214"/>
      <c r="S1063" s="214"/>
      <c r="T1063" s="215"/>
      <c r="U1063" s="215"/>
      <c r="V1063" s="575"/>
      <c r="W1063" s="53"/>
      <c r="X1063" s="53"/>
      <c r="Y1063" s="53"/>
      <c r="Z1063" s="53"/>
      <c r="AA1063" s="53"/>
      <c r="AB1063" s="53"/>
      <c r="AC1063" s="53"/>
      <c r="AD1063" s="53"/>
      <c r="AE1063" s="53"/>
      <c r="AF1063" s="53"/>
      <c r="AG1063" s="53"/>
      <c r="AH1063" s="221"/>
      <c r="AI1063" s="221"/>
      <c r="AJ1063" s="576"/>
      <c r="AK1063" s="576"/>
      <c r="AM1063" s="221"/>
      <c r="AN1063" s="221"/>
      <c r="AP1063" s="221"/>
    </row>
    <row r="1064" spans="4:42" s="15" customFormat="1" ht="22.5" x14ac:dyDescent="0.55000000000000004">
      <c r="D1064" s="574"/>
      <c r="E1064" s="565"/>
      <c r="F1064" s="565"/>
      <c r="G1064" s="565"/>
      <c r="H1064" s="565"/>
      <c r="I1064" s="214"/>
      <c r="J1064" s="214"/>
      <c r="K1064" s="214"/>
      <c r="L1064" s="214"/>
      <c r="M1064" s="214"/>
      <c r="N1064" s="214"/>
      <c r="O1064" s="214"/>
      <c r="P1064" s="214"/>
      <c r="Q1064" s="214"/>
      <c r="R1064" s="214"/>
      <c r="S1064" s="214"/>
      <c r="T1064" s="215"/>
      <c r="U1064" s="215"/>
      <c r="V1064" s="575"/>
      <c r="W1064" s="53"/>
      <c r="X1064" s="53"/>
      <c r="Y1064" s="53"/>
      <c r="Z1064" s="53"/>
      <c r="AA1064" s="53"/>
      <c r="AB1064" s="53"/>
      <c r="AC1064" s="53"/>
      <c r="AD1064" s="53"/>
      <c r="AE1064" s="53"/>
      <c r="AF1064" s="53"/>
      <c r="AG1064" s="53"/>
      <c r="AH1064" s="221"/>
      <c r="AI1064" s="221"/>
      <c r="AJ1064" s="576"/>
      <c r="AK1064" s="576"/>
      <c r="AM1064" s="221"/>
      <c r="AN1064" s="221"/>
      <c r="AP1064" s="221"/>
    </row>
    <row r="1065" spans="4:42" s="15" customFormat="1" ht="22.5" x14ac:dyDescent="0.55000000000000004">
      <c r="D1065" s="574"/>
      <c r="E1065" s="565"/>
      <c r="F1065" s="565"/>
      <c r="G1065" s="565"/>
      <c r="H1065" s="565"/>
      <c r="I1065" s="214"/>
      <c r="J1065" s="214"/>
      <c r="K1065" s="214"/>
      <c r="L1065" s="214"/>
      <c r="M1065" s="214"/>
      <c r="N1065" s="214"/>
      <c r="O1065" s="214"/>
      <c r="P1065" s="214"/>
      <c r="Q1065" s="214"/>
      <c r="R1065" s="214"/>
      <c r="S1065" s="214"/>
      <c r="T1065" s="215"/>
      <c r="U1065" s="215"/>
      <c r="V1065" s="575"/>
      <c r="W1065" s="53"/>
      <c r="X1065" s="53"/>
      <c r="Y1065" s="53"/>
      <c r="Z1065" s="53"/>
      <c r="AA1065" s="53"/>
      <c r="AB1065" s="53"/>
      <c r="AC1065" s="53"/>
      <c r="AD1065" s="53"/>
      <c r="AE1065" s="53"/>
      <c r="AF1065" s="53"/>
      <c r="AG1065" s="53"/>
      <c r="AH1065" s="221"/>
      <c r="AI1065" s="221"/>
      <c r="AJ1065" s="576"/>
      <c r="AK1065" s="576"/>
      <c r="AM1065" s="221"/>
      <c r="AN1065" s="221"/>
      <c r="AP1065" s="221"/>
    </row>
    <row r="1066" spans="4:42" s="15" customFormat="1" ht="22.5" x14ac:dyDescent="0.55000000000000004">
      <c r="D1066" s="574"/>
      <c r="E1066" s="565"/>
      <c r="F1066" s="565"/>
      <c r="G1066" s="565"/>
      <c r="H1066" s="565"/>
      <c r="I1066" s="214"/>
      <c r="J1066" s="214"/>
      <c r="K1066" s="214"/>
      <c r="L1066" s="214"/>
      <c r="M1066" s="214"/>
      <c r="N1066" s="214"/>
      <c r="O1066" s="214"/>
      <c r="P1066" s="214"/>
      <c r="Q1066" s="214"/>
      <c r="R1066" s="214"/>
      <c r="S1066" s="214"/>
      <c r="T1066" s="215"/>
      <c r="U1066" s="215"/>
      <c r="V1066" s="575"/>
      <c r="W1066" s="53"/>
      <c r="X1066" s="53"/>
      <c r="Y1066" s="53"/>
      <c r="Z1066" s="53"/>
      <c r="AA1066" s="53"/>
      <c r="AB1066" s="53"/>
      <c r="AC1066" s="53"/>
      <c r="AD1066" s="53"/>
      <c r="AE1066" s="53"/>
      <c r="AF1066" s="53"/>
      <c r="AG1066" s="53"/>
      <c r="AH1066" s="221"/>
      <c r="AI1066" s="221"/>
      <c r="AJ1066" s="576"/>
      <c r="AK1066" s="576"/>
      <c r="AM1066" s="221"/>
      <c r="AN1066" s="221"/>
      <c r="AP1066" s="221"/>
    </row>
    <row r="1067" spans="4:42" s="15" customFormat="1" ht="22.5" x14ac:dyDescent="0.55000000000000004">
      <c r="D1067" s="574"/>
      <c r="E1067" s="565"/>
      <c r="F1067" s="565"/>
      <c r="G1067" s="565"/>
      <c r="H1067" s="565"/>
      <c r="I1067" s="214"/>
      <c r="J1067" s="214"/>
      <c r="K1067" s="214"/>
      <c r="L1067" s="214"/>
      <c r="M1067" s="214"/>
      <c r="N1067" s="214"/>
      <c r="O1067" s="214"/>
      <c r="P1067" s="214"/>
      <c r="Q1067" s="214"/>
      <c r="R1067" s="214"/>
      <c r="S1067" s="214"/>
      <c r="T1067" s="215"/>
      <c r="U1067" s="215"/>
      <c r="V1067" s="575"/>
      <c r="W1067" s="53"/>
      <c r="X1067" s="53"/>
      <c r="Y1067" s="53"/>
      <c r="Z1067" s="53"/>
      <c r="AA1067" s="53"/>
      <c r="AB1067" s="53"/>
      <c r="AC1067" s="53"/>
      <c r="AD1067" s="53"/>
      <c r="AE1067" s="53"/>
      <c r="AF1067" s="53"/>
      <c r="AG1067" s="53"/>
      <c r="AH1067" s="221"/>
      <c r="AI1067" s="221"/>
      <c r="AJ1067" s="576"/>
      <c r="AK1067" s="576"/>
      <c r="AM1067" s="221"/>
      <c r="AN1067" s="221"/>
      <c r="AP1067" s="221"/>
    </row>
    <row r="1068" spans="4:42" s="15" customFormat="1" ht="22.5" x14ac:dyDescent="0.55000000000000004">
      <c r="D1068" s="574"/>
      <c r="E1068" s="565"/>
      <c r="F1068" s="565"/>
      <c r="G1068" s="565"/>
      <c r="H1068" s="565"/>
      <c r="I1068" s="214"/>
      <c r="J1068" s="214"/>
      <c r="K1068" s="214"/>
      <c r="L1068" s="214"/>
      <c r="M1068" s="214"/>
      <c r="N1068" s="214"/>
      <c r="O1068" s="214"/>
      <c r="P1068" s="214"/>
      <c r="Q1068" s="214"/>
      <c r="R1068" s="214"/>
      <c r="S1068" s="214"/>
      <c r="T1068" s="215"/>
      <c r="U1068" s="215"/>
      <c r="V1068" s="575"/>
      <c r="W1068" s="53"/>
      <c r="X1068" s="53"/>
      <c r="Y1068" s="53"/>
      <c r="Z1068" s="53"/>
      <c r="AA1068" s="53"/>
      <c r="AB1068" s="53"/>
      <c r="AC1068" s="53"/>
      <c r="AD1068" s="53"/>
      <c r="AE1068" s="53"/>
      <c r="AF1068" s="53"/>
      <c r="AG1068" s="53"/>
      <c r="AH1068" s="221"/>
      <c r="AI1068" s="221"/>
      <c r="AJ1068" s="576"/>
      <c r="AK1068" s="576"/>
      <c r="AM1068" s="221"/>
      <c r="AN1068" s="221"/>
      <c r="AP1068" s="221"/>
    </row>
    <row r="1069" spans="4:42" s="15" customFormat="1" ht="22.5" x14ac:dyDescent="0.55000000000000004">
      <c r="D1069" s="574"/>
      <c r="E1069" s="565"/>
      <c r="F1069" s="565"/>
      <c r="G1069" s="565"/>
      <c r="H1069" s="565"/>
      <c r="I1069" s="214"/>
      <c r="J1069" s="214"/>
      <c r="K1069" s="214"/>
      <c r="L1069" s="214"/>
      <c r="M1069" s="214"/>
      <c r="N1069" s="214"/>
      <c r="O1069" s="214"/>
      <c r="P1069" s="214"/>
      <c r="Q1069" s="214"/>
      <c r="R1069" s="214"/>
      <c r="S1069" s="214"/>
      <c r="T1069" s="215"/>
      <c r="U1069" s="215"/>
      <c r="V1069" s="575"/>
      <c r="W1069" s="53"/>
      <c r="X1069" s="53"/>
      <c r="Y1069" s="53"/>
      <c r="Z1069" s="53"/>
      <c r="AA1069" s="53"/>
      <c r="AB1069" s="53"/>
      <c r="AC1069" s="53"/>
      <c r="AD1069" s="53"/>
      <c r="AE1069" s="53"/>
      <c r="AF1069" s="53"/>
      <c r="AG1069" s="53"/>
      <c r="AH1069" s="221"/>
      <c r="AI1069" s="221"/>
      <c r="AJ1069" s="576"/>
      <c r="AK1069" s="576"/>
      <c r="AM1069" s="221"/>
      <c r="AN1069" s="221"/>
      <c r="AP1069" s="221"/>
    </row>
    <row r="1070" spans="4:42" s="15" customFormat="1" ht="22.5" x14ac:dyDescent="0.55000000000000004">
      <c r="D1070" s="574"/>
      <c r="E1070" s="565"/>
      <c r="F1070" s="565"/>
      <c r="G1070" s="565"/>
      <c r="H1070" s="565"/>
      <c r="I1070" s="214"/>
      <c r="J1070" s="214"/>
      <c r="K1070" s="214"/>
      <c r="L1070" s="214"/>
      <c r="M1070" s="214"/>
      <c r="N1070" s="214"/>
      <c r="O1070" s="214"/>
      <c r="P1070" s="214"/>
      <c r="Q1070" s="214"/>
      <c r="R1070" s="214"/>
      <c r="S1070" s="214"/>
      <c r="T1070" s="215"/>
      <c r="U1070" s="215"/>
      <c r="V1070" s="575"/>
      <c r="W1070" s="53"/>
      <c r="X1070" s="53"/>
      <c r="Y1070" s="53"/>
      <c r="Z1070" s="53"/>
      <c r="AA1070" s="53"/>
      <c r="AB1070" s="53"/>
      <c r="AC1070" s="53"/>
      <c r="AD1070" s="53"/>
      <c r="AE1070" s="53"/>
      <c r="AF1070" s="53"/>
      <c r="AG1070" s="53"/>
      <c r="AH1070" s="221"/>
      <c r="AI1070" s="221"/>
      <c r="AJ1070" s="576"/>
      <c r="AK1070" s="576"/>
      <c r="AM1070" s="221"/>
      <c r="AN1070" s="221"/>
      <c r="AP1070" s="221"/>
    </row>
    <row r="1071" spans="4:42" s="15" customFormat="1" ht="22.5" x14ac:dyDescent="0.55000000000000004">
      <c r="D1071" s="574"/>
      <c r="E1071" s="565"/>
      <c r="F1071" s="565"/>
      <c r="G1071" s="565"/>
      <c r="H1071" s="565"/>
      <c r="I1071" s="214"/>
      <c r="J1071" s="214"/>
      <c r="K1071" s="214"/>
      <c r="L1071" s="214"/>
      <c r="M1071" s="214"/>
      <c r="N1071" s="214"/>
      <c r="O1071" s="214"/>
      <c r="P1071" s="214"/>
      <c r="Q1071" s="214"/>
      <c r="R1071" s="214"/>
      <c r="S1071" s="214"/>
      <c r="T1071" s="215"/>
      <c r="U1071" s="215"/>
      <c r="V1071" s="575"/>
      <c r="W1071" s="53"/>
      <c r="X1071" s="53"/>
      <c r="Y1071" s="53"/>
      <c r="Z1071" s="53"/>
      <c r="AA1071" s="53"/>
      <c r="AB1071" s="53"/>
      <c r="AC1071" s="53"/>
      <c r="AD1071" s="53"/>
      <c r="AE1071" s="53"/>
      <c r="AF1071" s="53"/>
      <c r="AG1071" s="53"/>
      <c r="AH1071" s="221"/>
      <c r="AI1071" s="221"/>
      <c r="AJ1071" s="576"/>
      <c r="AK1071" s="576"/>
      <c r="AM1071" s="221"/>
      <c r="AN1071" s="221"/>
      <c r="AP1071" s="221"/>
    </row>
    <row r="1072" spans="4:42" s="15" customFormat="1" ht="22.5" x14ac:dyDescent="0.55000000000000004">
      <c r="D1072" s="574"/>
      <c r="E1072" s="565"/>
      <c r="F1072" s="565"/>
      <c r="G1072" s="565"/>
      <c r="H1072" s="565"/>
      <c r="I1072" s="214"/>
      <c r="J1072" s="214"/>
      <c r="K1072" s="214"/>
      <c r="L1072" s="214"/>
      <c r="M1072" s="214"/>
      <c r="N1072" s="214"/>
      <c r="O1072" s="214"/>
      <c r="P1072" s="214"/>
      <c r="Q1072" s="214"/>
      <c r="R1072" s="214"/>
      <c r="S1072" s="214"/>
      <c r="T1072" s="215"/>
      <c r="U1072" s="215"/>
      <c r="V1072" s="575"/>
      <c r="W1072" s="53"/>
      <c r="X1072" s="53"/>
      <c r="Y1072" s="53"/>
      <c r="Z1072" s="53"/>
      <c r="AA1072" s="53"/>
      <c r="AB1072" s="53"/>
      <c r="AC1072" s="53"/>
      <c r="AD1072" s="53"/>
      <c r="AE1072" s="53"/>
      <c r="AF1072" s="53"/>
      <c r="AG1072" s="53"/>
      <c r="AH1072" s="221"/>
      <c r="AI1072" s="221"/>
      <c r="AJ1072" s="576"/>
      <c r="AK1072" s="576"/>
      <c r="AM1072" s="221"/>
      <c r="AN1072" s="221"/>
      <c r="AP1072" s="221"/>
    </row>
    <row r="1073" spans="4:42" s="15" customFormat="1" ht="22.5" x14ac:dyDescent="0.55000000000000004">
      <c r="D1073" s="574"/>
      <c r="E1073" s="565"/>
      <c r="F1073" s="565"/>
      <c r="G1073" s="565"/>
      <c r="H1073" s="565"/>
      <c r="I1073" s="214"/>
      <c r="J1073" s="214"/>
      <c r="K1073" s="214"/>
      <c r="L1073" s="214"/>
      <c r="M1073" s="214"/>
      <c r="N1073" s="214"/>
      <c r="O1073" s="214"/>
      <c r="P1073" s="214"/>
      <c r="Q1073" s="214"/>
      <c r="R1073" s="214"/>
      <c r="S1073" s="214"/>
      <c r="T1073" s="215"/>
      <c r="U1073" s="215"/>
      <c r="V1073" s="575"/>
      <c r="W1073" s="53"/>
      <c r="X1073" s="53"/>
      <c r="Y1073" s="53"/>
      <c r="Z1073" s="53"/>
      <c r="AA1073" s="53"/>
      <c r="AB1073" s="53"/>
      <c r="AC1073" s="53"/>
      <c r="AD1073" s="53"/>
      <c r="AE1073" s="53"/>
      <c r="AF1073" s="53"/>
      <c r="AG1073" s="53"/>
      <c r="AH1073" s="221"/>
      <c r="AI1073" s="221"/>
      <c r="AJ1073" s="576"/>
      <c r="AK1073" s="576"/>
      <c r="AM1073" s="221"/>
      <c r="AN1073" s="221"/>
      <c r="AP1073" s="221"/>
    </row>
    <row r="1074" spans="4:42" s="15" customFormat="1" ht="22.5" x14ac:dyDescent="0.55000000000000004">
      <c r="D1074" s="574"/>
      <c r="E1074" s="565"/>
      <c r="F1074" s="565"/>
      <c r="G1074" s="565"/>
      <c r="H1074" s="565"/>
      <c r="I1074" s="214"/>
      <c r="J1074" s="214"/>
      <c r="K1074" s="214"/>
      <c r="L1074" s="214"/>
      <c r="M1074" s="214"/>
      <c r="N1074" s="214"/>
      <c r="O1074" s="214"/>
      <c r="P1074" s="214"/>
      <c r="Q1074" s="214"/>
      <c r="R1074" s="214"/>
      <c r="S1074" s="214"/>
      <c r="T1074" s="215"/>
      <c r="U1074" s="215"/>
      <c r="V1074" s="575"/>
      <c r="W1074" s="53"/>
      <c r="X1074" s="53"/>
      <c r="Y1074" s="53"/>
      <c r="Z1074" s="53"/>
      <c r="AA1074" s="53"/>
      <c r="AB1074" s="53"/>
      <c r="AC1074" s="53"/>
      <c r="AD1074" s="53"/>
      <c r="AE1074" s="53"/>
      <c r="AF1074" s="53"/>
      <c r="AG1074" s="53"/>
      <c r="AH1074" s="221"/>
      <c r="AI1074" s="221"/>
      <c r="AJ1074" s="576"/>
      <c r="AK1074" s="576"/>
      <c r="AM1074" s="221"/>
      <c r="AN1074" s="221"/>
      <c r="AP1074" s="221"/>
    </row>
    <row r="1075" spans="4:42" s="15" customFormat="1" ht="22.5" x14ac:dyDescent="0.55000000000000004">
      <c r="D1075" s="574"/>
      <c r="E1075" s="565"/>
      <c r="F1075" s="565"/>
      <c r="G1075" s="565"/>
      <c r="H1075" s="565"/>
      <c r="I1075" s="214"/>
      <c r="J1075" s="214"/>
      <c r="K1075" s="214"/>
      <c r="L1075" s="214"/>
      <c r="M1075" s="214"/>
      <c r="N1075" s="214"/>
      <c r="O1075" s="214"/>
      <c r="P1075" s="214"/>
      <c r="Q1075" s="214"/>
      <c r="R1075" s="214"/>
      <c r="S1075" s="214"/>
      <c r="T1075" s="215"/>
      <c r="U1075" s="215"/>
      <c r="V1075" s="575"/>
      <c r="W1075" s="53"/>
      <c r="X1075" s="53"/>
      <c r="Y1075" s="53"/>
      <c r="Z1075" s="53"/>
      <c r="AA1075" s="53"/>
      <c r="AB1075" s="53"/>
      <c r="AC1075" s="53"/>
      <c r="AD1075" s="53"/>
      <c r="AE1075" s="53"/>
      <c r="AF1075" s="53"/>
      <c r="AG1075" s="53"/>
      <c r="AH1075" s="221"/>
      <c r="AI1075" s="221"/>
      <c r="AJ1075" s="576"/>
      <c r="AK1075" s="576"/>
      <c r="AM1075" s="221"/>
      <c r="AN1075" s="221"/>
      <c r="AP1075" s="221"/>
    </row>
    <row r="1076" spans="4:42" s="15" customFormat="1" ht="22.5" x14ac:dyDescent="0.55000000000000004">
      <c r="D1076" s="574"/>
      <c r="E1076" s="565"/>
      <c r="F1076" s="565"/>
      <c r="G1076" s="565"/>
      <c r="H1076" s="565"/>
      <c r="I1076" s="214"/>
      <c r="J1076" s="214"/>
      <c r="K1076" s="214"/>
      <c r="L1076" s="214"/>
      <c r="M1076" s="214"/>
      <c r="N1076" s="214"/>
      <c r="O1076" s="214"/>
      <c r="P1076" s="214"/>
      <c r="Q1076" s="214"/>
      <c r="R1076" s="214"/>
      <c r="S1076" s="214"/>
      <c r="T1076" s="215"/>
      <c r="U1076" s="215"/>
      <c r="V1076" s="575"/>
      <c r="W1076" s="53"/>
      <c r="X1076" s="53"/>
      <c r="Y1076" s="53"/>
      <c r="Z1076" s="53"/>
      <c r="AA1076" s="53"/>
      <c r="AB1076" s="53"/>
      <c r="AC1076" s="53"/>
      <c r="AD1076" s="53"/>
      <c r="AE1076" s="53"/>
      <c r="AF1076" s="53"/>
      <c r="AG1076" s="53"/>
      <c r="AH1076" s="221"/>
      <c r="AI1076" s="221"/>
      <c r="AJ1076" s="576"/>
      <c r="AK1076" s="576"/>
      <c r="AM1076" s="221"/>
      <c r="AN1076" s="221"/>
      <c r="AP1076" s="221"/>
    </row>
    <row r="1077" spans="4:42" s="15" customFormat="1" ht="22.5" x14ac:dyDescent="0.55000000000000004">
      <c r="D1077" s="574"/>
      <c r="E1077" s="565"/>
      <c r="F1077" s="565"/>
      <c r="G1077" s="565"/>
      <c r="H1077" s="565"/>
      <c r="I1077" s="214"/>
      <c r="J1077" s="214"/>
      <c r="K1077" s="214"/>
      <c r="L1077" s="214"/>
      <c r="M1077" s="214"/>
      <c r="N1077" s="214"/>
      <c r="O1077" s="214"/>
      <c r="P1077" s="214"/>
      <c r="Q1077" s="214"/>
      <c r="R1077" s="214"/>
      <c r="S1077" s="214"/>
      <c r="T1077" s="215"/>
      <c r="U1077" s="215"/>
      <c r="V1077" s="575"/>
      <c r="W1077" s="53"/>
      <c r="X1077" s="53"/>
      <c r="Y1077" s="53"/>
      <c r="Z1077" s="53"/>
      <c r="AA1077" s="53"/>
      <c r="AB1077" s="53"/>
      <c r="AC1077" s="53"/>
      <c r="AD1077" s="53"/>
      <c r="AE1077" s="53"/>
      <c r="AF1077" s="53"/>
      <c r="AG1077" s="53"/>
      <c r="AH1077" s="221"/>
      <c r="AI1077" s="221"/>
      <c r="AJ1077" s="576"/>
      <c r="AK1077" s="576"/>
      <c r="AM1077" s="221"/>
      <c r="AN1077" s="221"/>
      <c r="AP1077" s="221"/>
    </row>
    <row r="1078" spans="4:42" s="15" customFormat="1" ht="22.5" x14ac:dyDescent="0.55000000000000004">
      <c r="D1078" s="574"/>
      <c r="E1078" s="565"/>
      <c r="F1078" s="565"/>
      <c r="G1078" s="565"/>
      <c r="H1078" s="565"/>
      <c r="I1078" s="214"/>
      <c r="J1078" s="214"/>
      <c r="K1078" s="214"/>
      <c r="L1078" s="214"/>
      <c r="M1078" s="214"/>
      <c r="N1078" s="214"/>
      <c r="O1078" s="214"/>
      <c r="P1078" s="214"/>
      <c r="Q1078" s="214"/>
      <c r="R1078" s="214"/>
      <c r="S1078" s="214"/>
      <c r="T1078" s="215"/>
      <c r="U1078" s="215"/>
      <c r="V1078" s="575"/>
      <c r="W1078" s="53"/>
      <c r="X1078" s="53"/>
      <c r="Y1078" s="53"/>
      <c r="Z1078" s="53"/>
      <c r="AA1078" s="53"/>
      <c r="AB1078" s="53"/>
      <c r="AC1078" s="53"/>
      <c r="AD1078" s="53"/>
      <c r="AE1078" s="53"/>
      <c r="AF1078" s="53"/>
      <c r="AG1078" s="53"/>
      <c r="AH1078" s="221"/>
      <c r="AI1078" s="221"/>
      <c r="AJ1078" s="576"/>
      <c r="AK1078" s="576"/>
      <c r="AM1078" s="221"/>
      <c r="AN1078" s="221"/>
      <c r="AP1078" s="221"/>
    </row>
    <row r="1079" spans="4:42" s="15" customFormat="1" ht="22.5" x14ac:dyDescent="0.55000000000000004">
      <c r="D1079" s="574"/>
      <c r="E1079" s="565"/>
      <c r="F1079" s="565"/>
      <c r="G1079" s="565"/>
      <c r="H1079" s="565"/>
      <c r="I1079" s="214"/>
      <c r="J1079" s="214"/>
      <c r="K1079" s="214"/>
      <c r="L1079" s="214"/>
      <c r="M1079" s="214"/>
      <c r="N1079" s="214"/>
      <c r="O1079" s="214"/>
      <c r="P1079" s="214"/>
      <c r="Q1079" s="214"/>
      <c r="R1079" s="214"/>
      <c r="S1079" s="214"/>
      <c r="T1079" s="215"/>
      <c r="U1079" s="215"/>
      <c r="V1079" s="575"/>
      <c r="W1079" s="53"/>
      <c r="X1079" s="53"/>
      <c r="Y1079" s="53"/>
      <c r="Z1079" s="53"/>
      <c r="AA1079" s="53"/>
      <c r="AB1079" s="53"/>
      <c r="AC1079" s="53"/>
      <c r="AD1079" s="53"/>
      <c r="AE1079" s="53"/>
      <c r="AF1079" s="53"/>
      <c r="AG1079" s="53"/>
      <c r="AH1079" s="221"/>
      <c r="AI1079" s="221"/>
      <c r="AJ1079" s="576"/>
      <c r="AK1079" s="576"/>
      <c r="AM1079" s="221"/>
      <c r="AN1079" s="221"/>
      <c r="AP1079" s="221"/>
    </row>
    <row r="1080" spans="4:42" s="15" customFormat="1" ht="22.5" x14ac:dyDescent="0.55000000000000004">
      <c r="D1080" s="574"/>
      <c r="E1080" s="565"/>
      <c r="F1080" s="565"/>
      <c r="G1080" s="565"/>
      <c r="H1080" s="565"/>
      <c r="I1080" s="214"/>
      <c r="J1080" s="214"/>
      <c r="K1080" s="214"/>
      <c r="L1080" s="214"/>
      <c r="M1080" s="214"/>
      <c r="N1080" s="214"/>
      <c r="O1080" s="214"/>
      <c r="P1080" s="214"/>
      <c r="Q1080" s="214"/>
      <c r="R1080" s="214"/>
      <c r="S1080" s="214"/>
      <c r="T1080" s="215"/>
      <c r="U1080" s="215"/>
      <c r="V1080" s="575"/>
      <c r="W1080" s="53"/>
      <c r="X1080" s="53"/>
      <c r="Y1080" s="53"/>
      <c r="Z1080" s="53"/>
      <c r="AA1080" s="53"/>
      <c r="AB1080" s="53"/>
      <c r="AC1080" s="53"/>
      <c r="AD1080" s="53"/>
      <c r="AE1080" s="53"/>
      <c r="AF1080" s="53"/>
      <c r="AG1080" s="53"/>
      <c r="AH1080" s="221"/>
      <c r="AI1080" s="221"/>
      <c r="AJ1080" s="576"/>
      <c r="AK1080" s="576"/>
      <c r="AM1080" s="221"/>
      <c r="AN1080" s="221"/>
      <c r="AP1080" s="221"/>
    </row>
    <row r="1081" spans="4:42" s="15" customFormat="1" ht="22.5" x14ac:dyDescent="0.55000000000000004">
      <c r="D1081" s="574"/>
      <c r="E1081" s="565"/>
      <c r="F1081" s="565"/>
      <c r="G1081" s="565"/>
      <c r="H1081" s="565"/>
      <c r="I1081" s="214"/>
      <c r="J1081" s="214"/>
      <c r="K1081" s="214"/>
      <c r="L1081" s="214"/>
      <c r="M1081" s="214"/>
      <c r="N1081" s="214"/>
      <c r="O1081" s="214"/>
      <c r="P1081" s="214"/>
      <c r="Q1081" s="214"/>
      <c r="R1081" s="214"/>
      <c r="S1081" s="214"/>
      <c r="T1081" s="215"/>
      <c r="U1081" s="215"/>
      <c r="V1081" s="575"/>
      <c r="W1081" s="53"/>
      <c r="X1081" s="53"/>
      <c r="Y1081" s="53"/>
      <c r="Z1081" s="53"/>
      <c r="AA1081" s="53"/>
      <c r="AB1081" s="53"/>
      <c r="AC1081" s="53"/>
      <c r="AD1081" s="53"/>
      <c r="AE1081" s="53"/>
      <c r="AF1081" s="53"/>
      <c r="AG1081" s="53"/>
      <c r="AH1081" s="221"/>
      <c r="AI1081" s="221"/>
      <c r="AJ1081" s="576"/>
      <c r="AK1081" s="576"/>
      <c r="AM1081" s="221"/>
      <c r="AN1081" s="221"/>
      <c r="AP1081" s="221"/>
    </row>
    <row r="1082" spans="4:42" s="15" customFormat="1" ht="22.5" x14ac:dyDescent="0.55000000000000004">
      <c r="D1082" s="574"/>
      <c r="E1082" s="565"/>
      <c r="F1082" s="565"/>
      <c r="G1082" s="565"/>
      <c r="H1082" s="565"/>
      <c r="I1082" s="214"/>
      <c r="J1082" s="214"/>
      <c r="K1082" s="214"/>
      <c r="L1082" s="214"/>
      <c r="M1082" s="214"/>
      <c r="N1082" s="214"/>
      <c r="O1082" s="214"/>
      <c r="P1082" s="214"/>
      <c r="Q1082" s="214"/>
      <c r="R1082" s="214"/>
      <c r="S1082" s="214"/>
      <c r="T1082" s="215"/>
      <c r="U1082" s="215"/>
      <c r="V1082" s="575"/>
      <c r="W1082" s="53"/>
      <c r="X1082" s="53"/>
      <c r="Y1082" s="53"/>
      <c r="Z1082" s="53"/>
      <c r="AA1082" s="53"/>
      <c r="AB1082" s="53"/>
      <c r="AC1082" s="53"/>
      <c r="AD1082" s="53"/>
      <c r="AE1082" s="53"/>
      <c r="AF1082" s="53"/>
      <c r="AG1082" s="53"/>
      <c r="AH1082" s="221"/>
      <c r="AI1082" s="221"/>
      <c r="AJ1082" s="576"/>
      <c r="AK1082" s="576"/>
      <c r="AM1082" s="221"/>
      <c r="AN1082" s="221"/>
      <c r="AP1082" s="221"/>
    </row>
    <row r="1083" spans="4:42" s="15" customFormat="1" ht="22.5" x14ac:dyDescent="0.55000000000000004">
      <c r="D1083" s="574"/>
      <c r="E1083" s="565"/>
      <c r="F1083" s="565"/>
      <c r="G1083" s="565"/>
      <c r="H1083" s="565"/>
      <c r="I1083" s="214"/>
      <c r="J1083" s="214"/>
      <c r="K1083" s="214"/>
      <c r="L1083" s="214"/>
      <c r="M1083" s="214"/>
      <c r="N1083" s="214"/>
      <c r="O1083" s="214"/>
      <c r="P1083" s="214"/>
      <c r="Q1083" s="214"/>
      <c r="R1083" s="214"/>
      <c r="S1083" s="214"/>
      <c r="T1083" s="215"/>
      <c r="U1083" s="215"/>
      <c r="V1083" s="575"/>
      <c r="W1083" s="53"/>
      <c r="X1083" s="53"/>
      <c r="Y1083" s="53"/>
      <c r="Z1083" s="53"/>
      <c r="AA1083" s="53"/>
      <c r="AB1083" s="53"/>
      <c r="AC1083" s="53"/>
      <c r="AD1083" s="53"/>
      <c r="AE1083" s="53"/>
      <c r="AF1083" s="53"/>
      <c r="AG1083" s="53"/>
      <c r="AH1083" s="221"/>
      <c r="AI1083" s="221"/>
      <c r="AJ1083" s="576"/>
      <c r="AK1083" s="576"/>
      <c r="AM1083" s="221"/>
      <c r="AN1083" s="221"/>
      <c r="AP1083" s="221"/>
    </row>
    <row r="1084" spans="4:42" s="15" customFormat="1" ht="22.5" x14ac:dyDescent="0.55000000000000004">
      <c r="D1084" s="574"/>
      <c r="E1084" s="565"/>
      <c r="F1084" s="565"/>
      <c r="G1084" s="565"/>
      <c r="H1084" s="565"/>
      <c r="I1084" s="214"/>
      <c r="J1084" s="214"/>
      <c r="K1084" s="214"/>
      <c r="L1084" s="214"/>
      <c r="M1084" s="214"/>
      <c r="N1084" s="214"/>
      <c r="O1084" s="214"/>
      <c r="P1084" s="214"/>
      <c r="Q1084" s="214"/>
      <c r="R1084" s="214"/>
      <c r="S1084" s="214"/>
      <c r="T1084" s="215"/>
      <c r="U1084" s="215"/>
      <c r="V1084" s="575"/>
      <c r="W1084" s="53"/>
      <c r="X1084" s="53"/>
      <c r="Y1084" s="53"/>
      <c r="Z1084" s="53"/>
      <c r="AA1084" s="53"/>
      <c r="AB1084" s="53"/>
      <c r="AC1084" s="53"/>
      <c r="AD1084" s="53"/>
      <c r="AE1084" s="53"/>
      <c r="AF1084" s="53"/>
      <c r="AG1084" s="53"/>
      <c r="AH1084" s="221"/>
      <c r="AI1084" s="221"/>
      <c r="AJ1084" s="576"/>
      <c r="AK1084" s="576"/>
      <c r="AM1084" s="221"/>
      <c r="AN1084" s="221"/>
      <c r="AP1084" s="221"/>
    </row>
    <row r="1085" spans="4:42" s="15" customFormat="1" ht="22.5" x14ac:dyDescent="0.55000000000000004">
      <c r="D1085" s="574"/>
      <c r="E1085" s="565"/>
      <c r="F1085" s="565"/>
      <c r="G1085" s="565"/>
      <c r="H1085" s="565"/>
      <c r="I1085" s="214"/>
      <c r="J1085" s="214"/>
      <c r="K1085" s="214"/>
      <c r="L1085" s="214"/>
      <c r="M1085" s="214"/>
      <c r="N1085" s="214"/>
      <c r="O1085" s="214"/>
      <c r="P1085" s="214"/>
      <c r="Q1085" s="214"/>
      <c r="R1085" s="214"/>
      <c r="S1085" s="214"/>
      <c r="T1085" s="215"/>
      <c r="U1085" s="215"/>
      <c r="V1085" s="575"/>
      <c r="W1085" s="53"/>
      <c r="X1085" s="53"/>
      <c r="Y1085" s="53"/>
      <c r="Z1085" s="53"/>
      <c r="AA1085" s="53"/>
      <c r="AB1085" s="53"/>
      <c r="AC1085" s="53"/>
      <c r="AD1085" s="53"/>
      <c r="AE1085" s="53"/>
      <c r="AF1085" s="53"/>
      <c r="AG1085" s="53"/>
      <c r="AH1085" s="221"/>
      <c r="AI1085" s="221"/>
      <c r="AJ1085" s="576"/>
      <c r="AK1085" s="576"/>
      <c r="AM1085" s="221"/>
      <c r="AN1085" s="221"/>
      <c r="AP1085" s="221"/>
    </row>
    <row r="1086" spans="4:42" s="15" customFormat="1" ht="22.5" x14ac:dyDescent="0.55000000000000004">
      <c r="D1086" s="574"/>
      <c r="E1086" s="565"/>
      <c r="F1086" s="565"/>
      <c r="G1086" s="565"/>
      <c r="H1086" s="565"/>
      <c r="I1086" s="214"/>
      <c r="J1086" s="214"/>
      <c r="K1086" s="214"/>
      <c r="L1086" s="214"/>
      <c r="M1086" s="214"/>
      <c r="N1086" s="214"/>
      <c r="O1086" s="214"/>
      <c r="P1086" s="214"/>
      <c r="Q1086" s="214"/>
      <c r="R1086" s="214"/>
      <c r="S1086" s="214"/>
      <c r="T1086" s="215"/>
      <c r="U1086" s="215"/>
      <c r="V1086" s="575"/>
      <c r="W1086" s="53"/>
      <c r="X1086" s="53"/>
      <c r="Y1086" s="53"/>
      <c r="Z1086" s="53"/>
      <c r="AA1086" s="53"/>
      <c r="AB1086" s="53"/>
      <c r="AC1086" s="53"/>
      <c r="AD1086" s="53"/>
      <c r="AE1086" s="53"/>
      <c r="AF1086" s="53"/>
      <c r="AG1086" s="53"/>
      <c r="AH1086" s="221"/>
      <c r="AI1086" s="221"/>
      <c r="AJ1086" s="576"/>
      <c r="AK1086" s="576"/>
      <c r="AM1086" s="221"/>
      <c r="AN1086" s="221"/>
      <c r="AP1086" s="221"/>
    </row>
    <row r="1087" spans="4:42" s="15" customFormat="1" ht="22.5" x14ac:dyDescent="0.55000000000000004">
      <c r="D1087" s="574"/>
      <c r="E1087" s="565"/>
      <c r="F1087" s="565"/>
      <c r="G1087" s="565"/>
      <c r="H1087" s="565"/>
      <c r="I1087" s="214"/>
      <c r="J1087" s="214"/>
      <c r="K1087" s="214"/>
      <c r="L1087" s="214"/>
      <c r="M1087" s="214"/>
      <c r="N1087" s="214"/>
      <c r="O1087" s="214"/>
      <c r="P1087" s="214"/>
      <c r="Q1087" s="214"/>
      <c r="R1087" s="214"/>
      <c r="S1087" s="214"/>
      <c r="T1087" s="215"/>
      <c r="U1087" s="215"/>
      <c r="V1087" s="575"/>
      <c r="W1087" s="53"/>
      <c r="X1087" s="53"/>
      <c r="Y1087" s="53"/>
      <c r="Z1087" s="53"/>
      <c r="AA1087" s="53"/>
      <c r="AB1087" s="53"/>
      <c r="AC1087" s="53"/>
      <c r="AD1087" s="53"/>
      <c r="AE1087" s="53"/>
      <c r="AF1087" s="53"/>
      <c r="AG1087" s="53"/>
      <c r="AH1087" s="221"/>
      <c r="AI1087" s="221"/>
      <c r="AJ1087" s="576"/>
      <c r="AK1087" s="576"/>
      <c r="AM1087" s="221"/>
      <c r="AN1087" s="221"/>
      <c r="AP1087" s="221"/>
    </row>
    <row r="1088" spans="4:42" s="15" customFormat="1" ht="22.5" x14ac:dyDescent="0.55000000000000004">
      <c r="D1088" s="574"/>
      <c r="E1088" s="565"/>
      <c r="F1088" s="565"/>
      <c r="G1088" s="565"/>
      <c r="H1088" s="565"/>
      <c r="I1088" s="214"/>
      <c r="J1088" s="214"/>
      <c r="K1088" s="214"/>
      <c r="L1088" s="214"/>
      <c r="M1088" s="214"/>
      <c r="N1088" s="214"/>
      <c r="O1088" s="214"/>
      <c r="P1088" s="214"/>
      <c r="Q1088" s="214"/>
      <c r="R1088" s="214"/>
      <c r="S1088" s="214"/>
      <c r="T1088" s="215"/>
      <c r="U1088" s="215"/>
      <c r="V1088" s="575"/>
      <c r="W1088" s="53"/>
      <c r="X1088" s="53"/>
      <c r="Y1088" s="53"/>
      <c r="Z1088" s="53"/>
      <c r="AA1088" s="53"/>
      <c r="AB1088" s="53"/>
      <c r="AC1088" s="53"/>
      <c r="AD1088" s="53"/>
      <c r="AE1088" s="53"/>
      <c r="AF1088" s="53"/>
      <c r="AG1088" s="53"/>
      <c r="AH1088" s="221"/>
      <c r="AI1088" s="221"/>
      <c r="AJ1088" s="576"/>
      <c r="AK1088" s="576"/>
      <c r="AM1088" s="221"/>
      <c r="AN1088" s="221"/>
      <c r="AP1088" s="221"/>
    </row>
    <row r="1089" spans="4:42" s="15" customFormat="1" ht="22.5" x14ac:dyDescent="0.55000000000000004">
      <c r="D1089" s="574"/>
      <c r="E1089" s="565"/>
      <c r="F1089" s="565"/>
      <c r="G1089" s="565"/>
      <c r="H1089" s="565"/>
      <c r="I1089" s="214"/>
      <c r="J1089" s="214"/>
      <c r="K1089" s="214"/>
      <c r="L1089" s="214"/>
      <c r="M1089" s="214"/>
      <c r="N1089" s="214"/>
      <c r="O1089" s="214"/>
      <c r="P1089" s="214"/>
      <c r="Q1089" s="214"/>
      <c r="R1089" s="214"/>
      <c r="S1089" s="214"/>
      <c r="T1089" s="215"/>
      <c r="U1089" s="215"/>
      <c r="V1089" s="575"/>
      <c r="W1089" s="53"/>
      <c r="X1089" s="53"/>
      <c r="Y1089" s="53"/>
      <c r="Z1089" s="53"/>
      <c r="AA1089" s="53"/>
      <c r="AB1089" s="53"/>
      <c r="AC1089" s="53"/>
      <c r="AD1089" s="53"/>
      <c r="AE1089" s="53"/>
      <c r="AF1089" s="53"/>
      <c r="AG1089" s="53"/>
      <c r="AH1089" s="221"/>
      <c r="AI1089" s="221"/>
      <c r="AJ1089" s="576"/>
      <c r="AK1089" s="576"/>
      <c r="AM1089" s="221"/>
      <c r="AN1089" s="221"/>
      <c r="AP1089" s="221"/>
    </row>
    <row r="1090" spans="4:42" s="15" customFormat="1" ht="22.5" x14ac:dyDescent="0.55000000000000004">
      <c r="D1090" s="574"/>
      <c r="E1090" s="565"/>
      <c r="F1090" s="565"/>
      <c r="G1090" s="565"/>
      <c r="H1090" s="565"/>
      <c r="I1090" s="214"/>
      <c r="J1090" s="214"/>
      <c r="K1090" s="214"/>
      <c r="L1090" s="214"/>
      <c r="M1090" s="214"/>
      <c r="N1090" s="214"/>
      <c r="O1090" s="214"/>
      <c r="P1090" s="214"/>
      <c r="Q1090" s="214"/>
      <c r="R1090" s="214"/>
      <c r="S1090" s="214"/>
      <c r="T1090" s="215"/>
      <c r="U1090" s="215"/>
      <c r="V1090" s="575"/>
      <c r="W1090" s="53"/>
      <c r="X1090" s="53"/>
      <c r="Y1090" s="53"/>
      <c r="Z1090" s="53"/>
      <c r="AA1090" s="53"/>
      <c r="AB1090" s="53"/>
      <c r="AC1090" s="53"/>
      <c r="AD1090" s="53"/>
      <c r="AE1090" s="53"/>
      <c r="AF1090" s="53"/>
      <c r="AG1090" s="53"/>
      <c r="AH1090" s="221"/>
      <c r="AI1090" s="221"/>
      <c r="AJ1090" s="576"/>
      <c r="AK1090" s="576"/>
      <c r="AM1090" s="221"/>
      <c r="AN1090" s="221"/>
      <c r="AP1090" s="221"/>
    </row>
    <row r="1091" spans="4:42" s="15" customFormat="1" ht="22.5" x14ac:dyDescent="0.55000000000000004">
      <c r="D1091" s="574"/>
      <c r="E1091" s="565"/>
      <c r="F1091" s="565"/>
      <c r="G1091" s="565"/>
      <c r="H1091" s="565"/>
      <c r="I1091" s="214"/>
      <c r="J1091" s="214"/>
      <c r="K1091" s="214"/>
      <c r="L1091" s="214"/>
      <c r="M1091" s="214"/>
      <c r="N1091" s="214"/>
      <c r="O1091" s="214"/>
      <c r="P1091" s="214"/>
      <c r="Q1091" s="214"/>
      <c r="R1091" s="214"/>
      <c r="S1091" s="214"/>
      <c r="T1091" s="215"/>
      <c r="U1091" s="215"/>
      <c r="V1091" s="575"/>
      <c r="W1091" s="53"/>
      <c r="X1091" s="53"/>
      <c r="Y1091" s="53"/>
      <c r="Z1091" s="53"/>
      <c r="AA1091" s="53"/>
      <c r="AB1091" s="53"/>
      <c r="AC1091" s="53"/>
      <c r="AD1091" s="53"/>
      <c r="AE1091" s="53"/>
      <c r="AF1091" s="53"/>
      <c r="AG1091" s="53"/>
      <c r="AH1091" s="221"/>
      <c r="AI1091" s="221"/>
      <c r="AJ1091" s="576"/>
      <c r="AK1091" s="576"/>
      <c r="AM1091" s="221"/>
      <c r="AN1091" s="221"/>
      <c r="AP1091" s="221"/>
    </row>
    <row r="1092" spans="4:42" s="15" customFormat="1" ht="22.5" x14ac:dyDescent="0.55000000000000004">
      <c r="D1092" s="574"/>
      <c r="E1092" s="565"/>
      <c r="F1092" s="565"/>
      <c r="G1092" s="565"/>
      <c r="H1092" s="565"/>
      <c r="I1092" s="214"/>
      <c r="J1092" s="214"/>
      <c r="K1092" s="214"/>
      <c r="L1092" s="214"/>
      <c r="M1092" s="214"/>
      <c r="N1092" s="214"/>
      <c r="O1092" s="214"/>
      <c r="P1092" s="214"/>
      <c r="Q1092" s="214"/>
      <c r="R1092" s="214"/>
      <c r="S1092" s="214"/>
      <c r="T1092" s="215"/>
      <c r="U1092" s="215"/>
      <c r="V1092" s="575"/>
      <c r="W1092" s="53"/>
      <c r="X1092" s="53"/>
      <c r="Y1092" s="53"/>
      <c r="Z1092" s="53"/>
      <c r="AA1092" s="53"/>
      <c r="AB1092" s="53"/>
      <c r="AC1092" s="53"/>
      <c r="AD1092" s="53"/>
      <c r="AE1092" s="53"/>
      <c r="AF1092" s="53"/>
      <c r="AG1092" s="53"/>
      <c r="AH1092" s="221"/>
      <c r="AI1092" s="221"/>
      <c r="AJ1092" s="576"/>
      <c r="AK1092" s="576"/>
      <c r="AM1092" s="221"/>
      <c r="AN1092" s="221"/>
      <c r="AP1092" s="221"/>
    </row>
    <row r="1093" spans="4:42" s="15" customFormat="1" ht="22.5" x14ac:dyDescent="0.55000000000000004">
      <c r="D1093" s="574"/>
      <c r="E1093" s="565"/>
      <c r="F1093" s="565"/>
      <c r="G1093" s="565"/>
      <c r="H1093" s="565"/>
      <c r="I1093" s="214"/>
      <c r="J1093" s="214"/>
      <c r="K1093" s="214"/>
      <c r="L1093" s="214"/>
      <c r="M1093" s="214"/>
      <c r="N1093" s="214"/>
      <c r="O1093" s="214"/>
      <c r="P1093" s="214"/>
      <c r="Q1093" s="214"/>
      <c r="R1093" s="214"/>
      <c r="S1093" s="214"/>
      <c r="T1093" s="215"/>
      <c r="U1093" s="215"/>
      <c r="V1093" s="575"/>
      <c r="W1093" s="53"/>
      <c r="X1093" s="53"/>
      <c r="Y1093" s="53"/>
      <c r="Z1093" s="53"/>
      <c r="AA1093" s="53"/>
      <c r="AB1093" s="53"/>
      <c r="AC1093" s="53"/>
      <c r="AD1093" s="53"/>
      <c r="AE1093" s="53"/>
      <c r="AF1093" s="53"/>
      <c r="AG1093" s="53"/>
      <c r="AH1093" s="221"/>
      <c r="AI1093" s="221"/>
      <c r="AJ1093" s="576"/>
      <c r="AK1093" s="576"/>
      <c r="AM1093" s="221"/>
      <c r="AN1093" s="221"/>
      <c r="AP1093" s="221"/>
    </row>
    <row r="1094" spans="4:42" s="15" customFormat="1" ht="22.5" x14ac:dyDescent="0.55000000000000004">
      <c r="D1094" s="574"/>
      <c r="E1094" s="565"/>
      <c r="F1094" s="565"/>
      <c r="G1094" s="565"/>
      <c r="H1094" s="565"/>
      <c r="I1094" s="214"/>
      <c r="J1094" s="214"/>
      <c r="K1094" s="214"/>
      <c r="L1094" s="214"/>
      <c r="M1094" s="214"/>
      <c r="N1094" s="214"/>
      <c r="O1094" s="214"/>
      <c r="P1094" s="214"/>
      <c r="Q1094" s="214"/>
      <c r="R1094" s="214"/>
      <c r="S1094" s="214"/>
      <c r="T1094" s="215"/>
      <c r="U1094" s="215"/>
      <c r="V1094" s="575"/>
      <c r="W1094" s="53"/>
      <c r="X1094" s="53"/>
      <c r="Y1094" s="53"/>
      <c r="Z1094" s="53"/>
      <c r="AA1094" s="53"/>
      <c r="AB1094" s="53"/>
      <c r="AC1094" s="53"/>
      <c r="AD1094" s="53"/>
      <c r="AE1094" s="53"/>
      <c r="AF1094" s="53"/>
      <c r="AG1094" s="53"/>
      <c r="AH1094" s="221"/>
      <c r="AI1094" s="221"/>
      <c r="AJ1094" s="576"/>
      <c r="AK1094" s="576"/>
      <c r="AM1094" s="221"/>
      <c r="AN1094" s="221"/>
      <c r="AP1094" s="221"/>
    </row>
    <row r="1095" spans="4:42" s="15" customFormat="1" ht="22.5" x14ac:dyDescent="0.55000000000000004">
      <c r="D1095" s="574"/>
      <c r="E1095" s="565"/>
      <c r="F1095" s="565"/>
      <c r="G1095" s="565"/>
      <c r="H1095" s="565"/>
      <c r="I1095" s="214"/>
      <c r="J1095" s="214"/>
      <c r="K1095" s="214"/>
      <c r="L1095" s="214"/>
      <c r="M1095" s="214"/>
      <c r="N1095" s="214"/>
      <c r="O1095" s="214"/>
      <c r="P1095" s="214"/>
      <c r="Q1095" s="214"/>
      <c r="R1095" s="214"/>
      <c r="S1095" s="214"/>
      <c r="T1095" s="215"/>
      <c r="U1095" s="215"/>
      <c r="V1095" s="575"/>
      <c r="W1095" s="53"/>
      <c r="X1095" s="53"/>
      <c r="Y1095" s="53"/>
      <c r="Z1095" s="53"/>
      <c r="AA1095" s="53"/>
      <c r="AB1095" s="53"/>
      <c r="AC1095" s="53"/>
      <c r="AD1095" s="53"/>
      <c r="AE1095" s="53"/>
      <c r="AF1095" s="53"/>
      <c r="AG1095" s="53"/>
      <c r="AH1095" s="221"/>
      <c r="AI1095" s="221"/>
      <c r="AJ1095" s="576"/>
      <c r="AK1095" s="576"/>
      <c r="AM1095" s="221"/>
      <c r="AN1095" s="221"/>
      <c r="AP1095" s="221"/>
    </row>
    <row r="1096" spans="4:42" s="15" customFormat="1" ht="22.5" x14ac:dyDescent="0.55000000000000004">
      <c r="D1096" s="574"/>
      <c r="E1096" s="565"/>
      <c r="F1096" s="565"/>
      <c r="G1096" s="565"/>
      <c r="H1096" s="565"/>
      <c r="I1096" s="214"/>
      <c r="J1096" s="214"/>
      <c r="K1096" s="214"/>
      <c r="L1096" s="214"/>
      <c r="M1096" s="214"/>
      <c r="N1096" s="214"/>
      <c r="O1096" s="214"/>
      <c r="P1096" s="214"/>
      <c r="Q1096" s="214"/>
      <c r="R1096" s="214"/>
      <c r="S1096" s="214"/>
      <c r="T1096" s="215"/>
      <c r="U1096" s="215"/>
      <c r="V1096" s="575"/>
      <c r="W1096" s="53"/>
      <c r="X1096" s="53"/>
      <c r="Y1096" s="53"/>
      <c r="Z1096" s="53"/>
      <c r="AA1096" s="53"/>
      <c r="AB1096" s="53"/>
      <c r="AC1096" s="53"/>
      <c r="AD1096" s="53"/>
      <c r="AE1096" s="53"/>
      <c r="AF1096" s="53"/>
      <c r="AG1096" s="53"/>
      <c r="AH1096" s="221"/>
      <c r="AI1096" s="221"/>
      <c r="AJ1096" s="576"/>
      <c r="AK1096" s="576"/>
      <c r="AM1096" s="221"/>
      <c r="AN1096" s="221"/>
      <c r="AP1096" s="221"/>
    </row>
    <row r="1097" spans="4:42" s="15" customFormat="1" ht="22.5" x14ac:dyDescent="0.55000000000000004">
      <c r="D1097" s="574"/>
      <c r="E1097" s="565"/>
      <c r="F1097" s="565"/>
      <c r="G1097" s="565"/>
      <c r="H1097" s="565"/>
      <c r="I1097" s="214"/>
      <c r="J1097" s="214"/>
      <c r="K1097" s="214"/>
      <c r="L1097" s="214"/>
      <c r="M1097" s="214"/>
      <c r="N1097" s="214"/>
      <c r="O1097" s="214"/>
      <c r="P1097" s="214"/>
      <c r="Q1097" s="214"/>
      <c r="R1097" s="214"/>
      <c r="S1097" s="214"/>
      <c r="T1097" s="215"/>
      <c r="U1097" s="215"/>
      <c r="V1097" s="575"/>
      <c r="W1097" s="53"/>
      <c r="X1097" s="53"/>
      <c r="Y1097" s="53"/>
      <c r="Z1097" s="53"/>
      <c r="AA1097" s="53"/>
      <c r="AB1097" s="53"/>
      <c r="AC1097" s="53"/>
      <c r="AD1097" s="53"/>
      <c r="AE1097" s="53"/>
      <c r="AF1097" s="53"/>
      <c r="AG1097" s="53"/>
      <c r="AH1097" s="221"/>
      <c r="AI1097" s="221"/>
      <c r="AJ1097" s="576"/>
      <c r="AK1097" s="576"/>
      <c r="AM1097" s="221"/>
      <c r="AN1097" s="221"/>
      <c r="AP1097" s="221"/>
    </row>
    <row r="1098" spans="4:42" s="15" customFormat="1" ht="22.5" x14ac:dyDescent="0.55000000000000004">
      <c r="D1098" s="574"/>
      <c r="E1098" s="565"/>
      <c r="F1098" s="565"/>
      <c r="G1098" s="565"/>
      <c r="H1098" s="565"/>
      <c r="I1098" s="214"/>
      <c r="J1098" s="214"/>
      <c r="K1098" s="214"/>
      <c r="L1098" s="214"/>
      <c r="M1098" s="214"/>
      <c r="N1098" s="214"/>
      <c r="O1098" s="214"/>
      <c r="P1098" s="214"/>
      <c r="Q1098" s="214"/>
      <c r="R1098" s="214"/>
      <c r="S1098" s="214"/>
      <c r="T1098" s="215"/>
      <c r="U1098" s="215"/>
      <c r="V1098" s="575"/>
      <c r="W1098" s="53"/>
      <c r="X1098" s="53"/>
      <c r="Y1098" s="53"/>
      <c r="Z1098" s="53"/>
      <c r="AA1098" s="53"/>
      <c r="AB1098" s="53"/>
      <c r="AC1098" s="53"/>
      <c r="AD1098" s="53"/>
      <c r="AE1098" s="53"/>
      <c r="AF1098" s="53"/>
      <c r="AG1098" s="53"/>
      <c r="AH1098" s="221"/>
      <c r="AI1098" s="221"/>
      <c r="AJ1098" s="576"/>
      <c r="AK1098" s="576"/>
      <c r="AM1098" s="221"/>
      <c r="AN1098" s="221"/>
      <c r="AP1098" s="221"/>
    </row>
    <row r="1099" spans="4:42" s="15" customFormat="1" ht="22.5" x14ac:dyDescent="0.55000000000000004">
      <c r="D1099" s="574"/>
      <c r="E1099" s="565"/>
      <c r="F1099" s="565"/>
      <c r="G1099" s="565"/>
      <c r="H1099" s="565"/>
      <c r="I1099" s="214"/>
      <c r="J1099" s="214"/>
      <c r="K1099" s="214"/>
      <c r="L1099" s="214"/>
      <c r="M1099" s="214"/>
      <c r="N1099" s="214"/>
      <c r="O1099" s="214"/>
      <c r="P1099" s="214"/>
      <c r="Q1099" s="214"/>
      <c r="R1099" s="214"/>
      <c r="S1099" s="214"/>
      <c r="T1099" s="215"/>
      <c r="U1099" s="215"/>
      <c r="V1099" s="575"/>
      <c r="W1099" s="53"/>
      <c r="X1099" s="53"/>
      <c r="Y1099" s="53"/>
      <c r="Z1099" s="53"/>
      <c r="AA1099" s="53"/>
      <c r="AB1099" s="53"/>
      <c r="AC1099" s="53"/>
      <c r="AD1099" s="53"/>
      <c r="AE1099" s="53"/>
      <c r="AF1099" s="53"/>
      <c r="AG1099" s="53"/>
      <c r="AH1099" s="221"/>
      <c r="AI1099" s="221"/>
      <c r="AJ1099" s="576"/>
      <c r="AK1099" s="576"/>
      <c r="AM1099" s="221"/>
      <c r="AN1099" s="221"/>
      <c r="AP1099" s="221"/>
    </row>
    <row r="1100" spans="4:42" s="15" customFormat="1" ht="22.5" x14ac:dyDescent="0.55000000000000004">
      <c r="D1100" s="574"/>
      <c r="E1100" s="565"/>
      <c r="F1100" s="565"/>
      <c r="G1100" s="565"/>
      <c r="H1100" s="565"/>
      <c r="I1100" s="214"/>
      <c r="J1100" s="214"/>
      <c r="K1100" s="214"/>
      <c r="L1100" s="214"/>
      <c r="M1100" s="214"/>
      <c r="N1100" s="214"/>
      <c r="O1100" s="214"/>
      <c r="P1100" s="214"/>
      <c r="Q1100" s="214"/>
      <c r="R1100" s="214"/>
      <c r="S1100" s="214"/>
      <c r="T1100" s="215"/>
      <c r="U1100" s="215"/>
      <c r="V1100" s="575"/>
      <c r="W1100" s="53"/>
      <c r="X1100" s="53"/>
      <c r="Y1100" s="53"/>
      <c r="Z1100" s="53"/>
      <c r="AA1100" s="53"/>
      <c r="AB1100" s="53"/>
      <c r="AC1100" s="53"/>
      <c r="AD1100" s="53"/>
      <c r="AE1100" s="53"/>
      <c r="AF1100" s="53"/>
      <c r="AG1100" s="53"/>
      <c r="AH1100" s="221"/>
      <c r="AI1100" s="221"/>
      <c r="AJ1100" s="576"/>
      <c r="AK1100" s="576"/>
      <c r="AM1100" s="221"/>
      <c r="AN1100" s="221"/>
      <c r="AP1100" s="221"/>
    </row>
    <row r="1101" spans="4:42" s="15" customFormat="1" ht="22.5" x14ac:dyDescent="0.55000000000000004">
      <c r="D1101" s="574"/>
      <c r="E1101" s="565"/>
      <c r="F1101" s="565"/>
      <c r="G1101" s="565"/>
      <c r="H1101" s="565"/>
      <c r="I1101" s="214"/>
      <c r="J1101" s="214"/>
      <c r="K1101" s="214"/>
      <c r="L1101" s="214"/>
      <c r="M1101" s="214"/>
      <c r="N1101" s="214"/>
      <c r="O1101" s="214"/>
      <c r="P1101" s="214"/>
      <c r="Q1101" s="214"/>
      <c r="R1101" s="214"/>
      <c r="S1101" s="214"/>
      <c r="T1101" s="215"/>
      <c r="U1101" s="215"/>
      <c r="V1101" s="575"/>
      <c r="W1101" s="53"/>
      <c r="X1101" s="53"/>
      <c r="Y1101" s="53"/>
      <c r="Z1101" s="53"/>
      <c r="AA1101" s="53"/>
      <c r="AB1101" s="53"/>
      <c r="AC1101" s="53"/>
      <c r="AD1101" s="53"/>
      <c r="AE1101" s="53"/>
      <c r="AF1101" s="53"/>
      <c r="AG1101" s="53"/>
      <c r="AH1101" s="221"/>
      <c r="AI1101" s="221"/>
      <c r="AJ1101" s="576"/>
      <c r="AK1101" s="576"/>
      <c r="AM1101" s="221"/>
      <c r="AN1101" s="221"/>
      <c r="AP1101" s="221"/>
    </row>
    <row r="1102" spans="4:42" s="15" customFormat="1" ht="22.5" x14ac:dyDescent="0.55000000000000004">
      <c r="D1102" s="574"/>
      <c r="E1102" s="565"/>
      <c r="F1102" s="565"/>
      <c r="G1102" s="565"/>
      <c r="H1102" s="565"/>
      <c r="I1102" s="214"/>
      <c r="J1102" s="214"/>
      <c r="K1102" s="214"/>
      <c r="L1102" s="214"/>
      <c r="M1102" s="214"/>
      <c r="N1102" s="214"/>
      <c r="O1102" s="214"/>
      <c r="P1102" s="214"/>
      <c r="Q1102" s="214"/>
      <c r="R1102" s="214"/>
      <c r="S1102" s="214"/>
      <c r="T1102" s="215"/>
      <c r="U1102" s="215"/>
      <c r="V1102" s="575"/>
      <c r="W1102" s="53"/>
      <c r="X1102" s="53"/>
      <c r="Y1102" s="53"/>
      <c r="Z1102" s="53"/>
      <c r="AA1102" s="53"/>
      <c r="AB1102" s="53"/>
      <c r="AC1102" s="53"/>
      <c r="AD1102" s="53"/>
      <c r="AE1102" s="53"/>
      <c r="AF1102" s="53"/>
      <c r="AG1102" s="53"/>
      <c r="AH1102" s="221"/>
      <c r="AI1102" s="221"/>
      <c r="AJ1102" s="576"/>
      <c r="AK1102" s="576"/>
      <c r="AM1102" s="221"/>
      <c r="AN1102" s="221"/>
      <c r="AP1102" s="221"/>
    </row>
    <row r="1103" spans="4:42" s="15" customFormat="1" ht="22.5" x14ac:dyDescent="0.55000000000000004">
      <c r="D1103" s="574"/>
      <c r="E1103" s="565"/>
      <c r="F1103" s="565"/>
      <c r="G1103" s="565"/>
      <c r="H1103" s="565"/>
      <c r="I1103" s="214"/>
      <c r="J1103" s="214"/>
      <c r="K1103" s="214"/>
      <c r="L1103" s="214"/>
      <c r="M1103" s="214"/>
      <c r="N1103" s="214"/>
      <c r="O1103" s="214"/>
      <c r="P1103" s="214"/>
      <c r="Q1103" s="214"/>
      <c r="R1103" s="214"/>
      <c r="S1103" s="214"/>
      <c r="T1103" s="215"/>
      <c r="U1103" s="215"/>
      <c r="V1103" s="575"/>
      <c r="W1103" s="53"/>
      <c r="X1103" s="53"/>
      <c r="Y1103" s="53"/>
      <c r="Z1103" s="53"/>
      <c r="AA1103" s="53"/>
      <c r="AB1103" s="53"/>
      <c r="AC1103" s="53"/>
      <c r="AD1103" s="53"/>
      <c r="AE1103" s="53"/>
      <c r="AF1103" s="53"/>
      <c r="AG1103" s="53"/>
      <c r="AH1103" s="221"/>
      <c r="AI1103" s="221"/>
      <c r="AJ1103" s="576"/>
      <c r="AK1103" s="576"/>
      <c r="AM1103" s="221"/>
      <c r="AN1103" s="221"/>
      <c r="AP1103" s="221"/>
    </row>
    <row r="1104" spans="4:42" s="15" customFormat="1" ht="22.5" x14ac:dyDescent="0.55000000000000004">
      <c r="D1104" s="574"/>
      <c r="E1104" s="565"/>
      <c r="F1104" s="565"/>
      <c r="G1104" s="565"/>
      <c r="H1104" s="565"/>
      <c r="I1104" s="214"/>
      <c r="J1104" s="214"/>
      <c r="K1104" s="214"/>
      <c r="L1104" s="214"/>
      <c r="M1104" s="214"/>
      <c r="N1104" s="214"/>
      <c r="O1104" s="214"/>
      <c r="P1104" s="214"/>
      <c r="Q1104" s="214"/>
      <c r="R1104" s="214"/>
      <c r="S1104" s="214"/>
      <c r="T1104" s="215"/>
      <c r="U1104" s="215"/>
      <c r="V1104" s="575"/>
      <c r="W1104" s="53"/>
      <c r="X1104" s="53"/>
      <c r="Y1104" s="53"/>
      <c r="Z1104" s="53"/>
      <c r="AA1104" s="53"/>
      <c r="AB1104" s="53"/>
      <c r="AC1104" s="53"/>
      <c r="AD1104" s="53"/>
      <c r="AE1104" s="53"/>
      <c r="AF1104" s="53"/>
      <c r="AG1104" s="53"/>
      <c r="AH1104" s="221"/>
      <c r="AI1104" s="221"/>
      <c r="AJ1104" s="576"/>
      <c r="AK1104" s="576"/>
      <c r="AM1104" s="221"/>
      <c r="AN1104" s="221"/>
      <c r="AP1104" s="221"/>
    </row>
    <row r="1105" spans="4:42" s="15" customFormat="1" ht="22.5" x14ac:dyDescent="0.55000000000000004">
      <c r="D1105" s="574"/>
      <c r="E1105" s="565"/>
      <c r="F1105" s="565"/>
      <c r="G1105" s="565"/>
      <c r="H1105" s="565"/>
      <c r="I1105" s="214"/>
      <c r="J1105" s="214"/>
      <c r="K1105" s="214"/>
      <c r="L1105" s="214"/>
      <c r="M1105" s="214"/>
      <c r="N1105" s="214"/>
      <c r="O1105" s="214"/>
      <c r="P1105" s="214"/>
      <c r="Q1105" s="214"/>
      <c r="R1105" s="214"/>
      <c r="S1105" s="214"/>
      <c r="T1105" s="215"/>
      <c r="U1105" s="215"/>
      <c r="V1105" s="575"/>
      <c r="W1105" s="53"/>
      <c r="X1105" s="53"/>
      <c r="Y1105" s="53"/>
      <c r="Z1105" s="53"/>
      <c r="AA1105" s="53"/>
      <c r="AB1105" s="53"/>
      <c r="AC1105" s="53"/>
      <c r="AD1105" s="53"/>
      <c r="AE1105" s="53"/>
      <c r="AF1105" s="53"/>
      <c r="AG1105" s="53"/>
      <c r="AH1105" s="221"/>
      <c r="AI1105" s="221"/>
      <c r="AJ1105" s="576"/>
      <c r="AK1105" s="576"/>
      <c r="AM1105" s="221"/>
      <c r="AN1105" s="221"/>
      <c r="AP1105" s="221"/>
    </row>
    <row r="1106" spans="4:42" s="15" customFormat="1" ht="22.5" x14ac:dyDescent="0.55000000000000004">
      <c r="D1106" s="574"/>
      <c r="E1106" s="565"/>
      <c r="F1106" s="565"/>
      <c r="G1106" s="565"/>
      <c r="H1106" s="565"/>
      <c r="I1106" s="214"/>
      <c r="J1106" s="214"/>
      <c r="K1106" s="214"/>
      <c r="L1106" s="214"/>
      <c r="M1106" s="214"/>
      <c r="N1106" s="214"/>
      <c r="O1106" s="214"/>
      <c r="P1106" s="214"/>
      <c r="Q1106" s="214"/>
      <c r="R1106" s="214"/>
      <c r="S1106" s="214"/>
      <c r="T1106" s="215"/>
      <c r="U1106" s="215"/>
      <c r="V1106" s="575"/>
      <c r="W1106" s="53"/>
      <c r="X1106" s="53"/>
      <c r="Y1106" s="53"/>
      <c r="Z1106" s="53"/>
      <c r="AA1106" s="53"/>
      <c r="AB1106" s="53"/>
      <c r="AC1106" s="53"/>
      <c r="AD1106" s="53"/>
      <c r="AE1106" s="53"/>
      <c r="AF1106" s="53"/>
      <c r="AG1106" s="53"/>
      <c r="AH1106" s="221"/>
      <c r="AI1106" s="221"/>
      <c r="AJ1106" s="576"/>
      <c r="AK1106" s="576"/>
      <c r="AM1106" s="221"/>
      <c r="AN1106" s="221"/>
      <c r="AP1106" s="221"/>
    </row>
    <row r="1107" spans="4:42" s="15" customFormat="1" ht="22.5" x14ac:dyDescent="0.55000000000000004">
      <c r="D1107" s="574"/>
      <c r="E1107" s="565"/>
      <c r="F1107" s="565"/>
      <c r="G1107" s="565"/>
      <c r="H1107" s="565"/>
      <c r="I1107" s="214"/>
      <c r="J1107" s="214"/>
      <c r="K1107" s="214"/>
      <c r="L1107" s="214"/>
      <c r="M1107" s="214"/>
      <c r="N1107" s="214"/>
      <c r="O1107" s="214"/>
      <c r="P1107" s="214"/>
      <c r="Q1107" s="214"/>
      <c r="R1107" s="214"/>
      <c r="S1107" s="214"/>
      <c r="T1107" s="215"/>
      <c r="U1107" s="215"/>
      <c r="V1107" s="575"/>
      <c r="W1107" s="53"/>
      <c r="X1107" s="53"/>
      <c r="Y1107" s="53"/>
      <c r="Z1107" s="53"/>
      <c r="AA1107" s="53"/>
      <c r="AB1107" s="53"/>
      <c r="AC1107" s="53"/>
      <c r="AD1107" s="53"/>
      <c r="AE1107" s="53"/>
      <c r="AF1107" s="53"/>
      <c r="AG1107" s="53"/>
      <c r="AH1107" s="221"/>
      <c r="AI1107" s="221"/>
      <c r="AJ1107" s="576"/>
      <c r="AK1107" s="576"/>
      <c r="AM1107" s="221"/>
      <c r="AN1107" s="221"/>
      <c r="AP1107" s="221"/>
    </row>
    <row r="1108" spans="4:42" s="15" customFormat="1" ht="22.5" x14ac:dyDescent="0.55000000000000004">
      <c r="D1108" s="574"/>
      <c r="E1108" s="565"/>
      <c r="F1108" s="565"/>
      <c r="G1108" s="565"/>
      <c r="H1108" s="565"/>
      <c r="I1108" s="214"/>
      <c r="J1108" s="214"/>
      <c r="K1108" s="214"/>
      <c r="L1108" s="214"/>
      <c r="M1108" s="214"/>
      <c r="N1108" s="214"/>
      <c r="O1108" s="214"/>
      <c r="P1108" s="214"/>
      <c r="Q1108" s="214"/>
      <c r="R1108" s="214"/>
      <c r="S1108" s="214"/>
      <c r="T1108" s="215"/>
      <c r="U1108" s="215"/>
      <c r="V1108" s="575"/>
      <c r="W1108" s="53"/>
      <c r="X1108" s="53"/>
      <c r="Y1108" s="53"/>
      <c r="Z1108" s="53"/>
      <c r="AA1108" s="53"/>
      <c r="AB1108" s="53"/>
      <c r="AC1108" s="53"/>
      <c r="AD1108" s="53"/>
      <c r="AE1108" s="53"/>
      <c r="AF1108" s="53"/>
      <c r="AG1108" s="53"/>
      <c r="AH1108" s="221"/>
      <c r="AI1108" s="221"/>
      <c r="AJ1108" s="576"/>
      <c r="AK1108" s="576"/>
      <c r="AM1108" s="221"/>
      <c r="AN1108" s="221"/>
      <c r="AP1108" s="221"/>
    </row>
    <row r="1109" spans="4:42" s="15" customFormat="1" ht="22.5" x14ac:dyDescent="0.55000000000000004">
      <c r="D1109" s="574"/>
      <c r="E1109" s="565"/>
      <c r="F1109" s="565"/>
      <c r="G1109" s="565"/>
      <c r="H1109" s="565"/>
      <c r="I1109" s="214"/>
      <c r="J1109" s="214"/>
      <c r="K1109" s="214"/>
      <c r="L1109" s="214"/>
      <c r="M1109" s="214"/>
      <c r="N1109" s="214"/>
      <c r="O1109" s="214"/>
      <c r="P1109" s="214"/>
      <c r="Q1109" s="214"/>
      <c r="R1109" s="214"/>
      <c r="S1109" s="214"/>
      <c r="T1109" s="215"/>
      <c r="U1109" s="215"/>
      <c r="V1109" s="575"/>
      <c r="W1109" s="53"/>
      <c r="X1109" s="53"/>
      <c r="Y1109" s="53"/>
      <c r="Z1109" s="53"/>
      <c r="AA1109" s="53"/>
      <c r="AB1109" s="53"/>
      <c r="AC1109" s="53"/>
      <c r="AD1109" s="53"/>
      <c r="AE1109" s="53"/>
      <c r="AF1109" s="53"/>
      <c r="AG1109" s="53"/>
      <c r="AH1109" s="221"/>
      <c r="AI1109" s="221"/>
      <c r="AJ1109" s="576"/>
      <c r="AK1109" s="576"/>
      <c r="AM1109" s="221"/>
      <c r="AN1109" s="221"/>
      <c r="AP1109" s="221"/>
    </row>
    <row r="1110" spans="4:42" s="15" customFormat="1" ht="22.5" x14ac:dyDescent="0.55000000000000004">
      <c r="D1110" s="574"/>
      <c r="E1110" s="565"/>
      <c r="F1110" s="565"/>
      <c r="G1110" s="565"/>
      <c r="H1110" s="565"/>
      <c r="I1110" s="214"/>
      <c r="J1110" s="214"/>
      <c r="K1110" s="214"/>
      <c r="L1110" s="214"/>
      <c r="M1110" s="214"/>
      <c r="N1110" s="214"/>
      <c r="O1110" s="214"/>
      <c r="P1110" s="214"/>
      <c r="Q1110" s="214"/>
      <c r="R1110" s="214"/>
      <c r="S1110" s="214"/>
      <c r="T1110" s="215"/>
      <c r="U1110" s="215"/>
      <c r="V1110" s="575"/>
      <c r="W1110" s="53"/>
      <c r="X1110" s="53"/>
      <c r="Y1110" s="53"/>
      <c r="Z1110" s="53"/>
      <c r="AA1110" s="53"/>
      <c r="AB1110" s="53"/>
      <c r="AC1110" s="53"/>
      <c r="AD1110" s="53"/>
      <c r="AE1110" s="53"/>
      <c r="AF1110" s="53"/>
      <c r="AG1110" s="53"/>
      <c r="AH1110" s="221"/>
      <c r="AI1110" s="221"/>
      <c r="AJ1110" s="576"/>
      <c r="AK1110" s="576"/>
      <c r="AM1110" s="221"/>
      <c r="AN1110" s="221"/>
      <c r="AP1110" s="221"/>
    </row>
    <row r="1111" spans="4:42" s="15" customFormat="1" ht="22.5" x14ac:dyDescent="0.55000000000000004">
      <c r="D1111" s="574"/>
      <c r="E1111" s="565"/>
      <c r="F1111" s="565"/>
      <c r="G1111" s="565"/>
      <c r="H1111" s="565"/>
      <c r="I1111" s="214"/>
      <c r="J1111" s="214"/>
      <c r="K1111" s="214"/>
      <c r="L1111" s="214"/>
      <c r="M1111" s="214"/>
      <c r="N1111" s="214"/>
      <c r="O1111" s="214"/>
      <c r="P1111" s="214"/>
      <c r="Q1111" s="214"/>
      <c r="R1111" s="214"/>
      <c r="S1111" s="214"/>
      <c r="T1111" s="215"/>
      <c r="U1111" s="215"/>
      <c r="V1111" s="575"/>
      <c r="W1111" s="53"/>
      <c r="X1111" s="53"/>
      <c r="Y1111" s="53"/>
      <c r="Z1111" s="53"/>
      <c r="AA1111" s="53"/>
      <c r="AB1111" s="53"/>
      <c r="AC1111" s="53"/>
      <c r="AD1111" s="53"/>
      <c r="AE1111" s="53"/>
      <c r="AF1111" s="53"/>
      <c r="AG1111" s="53"/>
      <c r="AH1111" s="221"/>
      <c r="AI1111" s="221"/>
      <c r="AJ1111" s="576"/>
      <c r="AK1111" s="576"/>
      <c r="AM1111" s="221"/>
      <c r="AN1111" s="221"/>
      <c r="AP1111" s="221"/>
    </row>
    <row r="1112" spans="4:42" s="15" customFormat="1" ht="22.5" x14ac:dyDescent="0.55000000000000004">
      <c r="D1112" s="574"/>
      <c r="E1112" s="577"/>
      <c r="F1112" s="564"/>
      <c r="G1112" s="564"/>
      <c r="H1112" s="564"/>
      <c r="I1112" s="214"/>
      <c r="J1112" s="214"/>
      <c r="K1112" s="214"/>
      <c r="L1112" s="214"/>
      <c r="M1112" s="214"/>
      <c r="N1112" s="214"/>
      <c r="O1112" s="214"/>
      <c r="P1112" s="214"/>
      <c r="Q1112" s="214"/>
      <c r="R1112" s="214"/>
      <c r="S1112" s="214"/>
      <c r="T1112" s="215"/>
      <c r="U1112" s="215"/>
      <c r="V1112" s="575"/>
      <c r="W1112" s="53"/>
      <c r="X1112" s="53"/>
      <c r="Y1112" s="53"/>
      <c r="Z1112" s="53"/>
      <c r="AA1112" s="53"/>
      <c r="AB1112" s="53"/>
      <c r="AC1112" s="53"/>
      <c r="AD1112" s="53"/>
      <c r="AE1112" s="53"/>
      <c r="AF1112" s="53"/>
      <c r="AG1112" s="53"/>
      <c r="AH1112" s="221"/>
      <c r="AI1112" s="221"/>
      <c r="AJ1112" s="576"/>
      <c r="AK1112" s="576"/>
      <c r="AM1112" s="221"/>
      <c r="AN1112" s="221"/>
      <c r="AP1112" s="221"/>
    </row>
    <row r="1113" spans="4:42" s="15" customFormat="1" ht="22.5" x14ac:dyDescent="0.55000000000000004">
      <c r="D1113" s="574"/>
      <c r="E1113" s="566"/>
      <c r="F1113" s="567"/>
      <c r="G1113" s="567"/>
      <c r="H1113" s="567"/>
      <c r="I1113" s="214"/>
      <c r="J1113" s="214"/>
      <c r="K1113" s="214"/>
      <c r="L1113" s="214"/>
      <c r="M1113" s="214"/>
      <c r="N1113" s="214"/>
      <c r="O1113" s="214"/>
      <c r="P1113" s="214"/>
      <c r="Q1113" s="214"/>
      <c r="R1113" s="214"/>
      <c r="S1113" s="214"/>
      <c r="T1113" s="215"/>
      <c r="U1113" s="215"/>
      <c r="V1113" s="575"/>
      <c r="W1113" s="53"/>
      <c r="X1113" s="53"/>
      <c r="Y1113" s="53"/>
      <c r="Z1113" s="53"/>
      <c r="AA1113" s="53"/>
      <c r="AB1113" s="53"/>
      <c r="AC1113" s="53"/>
      <c r="AD1113" s="53"/>
      <c r="AE1113" s="53"/>
      <c r="AF1113" s="53"/>
      <c r="AG1113" s="53"/>
      <c r="AH1113" s="221"/>
      <c r="AI1113" s="221"/>
      <c r="AJ1113" s="576"/>
      <c r="AK1113" s="576"/>
      <c r="AM1113" s="221"/>
      <c r="AN1113" s="221"/>
      <c r="AP1113" s="221"/>
    </row>
    <row r="1114" spans="4:42" s="15" customFormat="1" ht="22.5" x14ac:dyDescent="0.55000000000000004">
      <c r="D1114" s="574"/>
      <c r="E1114" s="566"/>
      <c r="F1114" s="567"/>
      <c r="G1114" s="567"/>
      <c r="H1114" s="567"/>
      <c r="I1114" s="214"/>
      <c r="J1114" s="214"/>
      <c r="K1114" s="214"/>
      <c r="L1114" s="214"/>
      <c r="M1114" s="214"/>
      <c r="N1114" s="214"/>
      <c r="O1114" s="214"/>
      <c r="P1114" s="214"/>
      <c r="Q1114" s="214"/>
      <c r="R1114" s="214"/>
      <c r="S1114" s="214"/>
      <c r="T1114" s="215"/>
      <c r="U1114" s="215"/>
      <c r="V1114" s="575"/>
      <c r="W1114" s="53"/>
      <c r="X1114" s="53"/>
      <c r="Y1114" s="53"/>
      <c r="Z1114" s="53"/>
      <c r="AA1114" s="53"/>
      <c r="AB1114" s="53"/>
      <c r="AC1114" s="53"/>
      <c r="AD1114" s="53"/>
      <c r="AE1114" s="53"/>
      <c r="AF1114" s="53"/>
      <c r="AG1114" s="53"/>
      <c r="AH1114" s="221"/>
      <c r="AI1114" s="221"/>
      <c r="AJ1114" s="576"/>
      <c r="AK1114" s="576"/>
      <c r="AM1114" s="221"/>
      <c r="AN1114" s="221"/>
      <c r="AP1114" s="221"/>
    </row>
    <row r="1115" spans="4:42" s="15" customFormat="1" ht="22.5" x14ac:dyDescent="0.55000000000000004">
      <c r="D1115" s="574"/>
      <c r="E1115" s="566"/>
      <c r="F1115" s="567"/>
      <c r="G1115" s="567"/>
      <c r="H1115" s="567"/>
      <c r="I1115" s="214"/>
      <c r="J1115" s="214"/>
      <c r="K1115" s="214"/>
      <c r="L1115" s="214"/>
      <c r="M1115" s="214"/>
      <c r="N1115" s="214"/>
      <c r="O1115" s="214"/>
      <c r="P1115" s="214"/>
      <c r="Q1115" s="214"/>
      <c r="R1115" s="214"/>
      <c r="S1115" s="214"/>
      <c r="T1115" s="215"/>
      <c r="U1115" s="215"/>
      <c r="V1115" s="575"/>
      <c r="W1115" s="53"/>
      <c r="X1115" s="53"/>
      <c r="Y1115" s="53"/>
      <c r="Z1115" s="53"/>
      <c r="AA1115" s="53"/>
      <c r="AB1115" s="53"/>
      <c r="AC1115" s="53"/>
      <c r="AD1115" s="53"/>
      <c r="AE1115" s="53"/>
      <c r="AF1115" s="53"/>
      <c r="AG1115" s="53"/>
      <c r="AH1115" s="221"/>
      <c r="AI1115" s="221"/>
      <c r="AJ1115" s="576"/>
      <c r="AK1115" s="576"/>
      <c r="AM1115" s="221"/>
      <c r="AN1115" s="221"/>
      <c r="AP1115" s="221"/>
    </row>
    <row r="1116" spans="4:42" s="15" customFormat="1" ht="22.5" x14ac:dyDescent="0.55000000000000004">
      <c r="D1116" s="574"/>
      <c r="E1116" s="566"/>
      <c r="F1116" s="567"/>
      <c r="G1116" s="567"/>
      <c r="H1116" s="567"/>
      <c r="I1116" s="214"/>
      <c r="J1116" s="214"/>
      <c r="K1116" s="214"/>
      <c r="L1116" s="214"/>
      <c r="M1116" s="214"/>
      <c r="N1116" s="214"/>
      <c r="O1116" s="214"/>
      <c r="P1116" s="214"/>
      <c r="Q1116" s="214"/>
      <c r="R1116" s="214"/>
      <c r="S1116" s="214"/>
      <c r="T1116" s="215"/>
      <c r="U1116" s="215"/>
      <c r="V1116" s="575"/>
      <c r="W1116" s="53"/>
      <c r="X1116" s="53"/>
      <c r="Y1116" s="53"/>
      <c r="Z1116" s="53"/>
      <c r="AA1116" s="53"/>
      <c r="AB1116" s="53"/>
      <c r="AC1116" s="53"/>
      <c r="AD1116" s="53"/>
      <c r="AE1116" s="53"/>
      <c r="AF1116" s="53"/>
      <c r="AG1116" s="53"/>
      <c r="AH1116" s="221"/>
      <c r="AI1116" s="221"/>
      <c r="AJ1116" s="576"/>
      <c r="AK1116" s="576"/>
      <c r="AM1116" s="221"/>
      <c r="AN1116" s="221"/>
      <c r="AP1116" s="221"/>
    </row>
    <row r="1117" spans="4:42" s="15" customFormat="1" ht="22.5" x14ac:dyDescent="0.55000000000000004">
      <c r="D1117" s="574"/>
      <c r="E1117" s="566"/>
      <c r="F1117" s="567"/>
      <c r="G1117" s="567"/>
      <c r="H1117" s="567"/>
      <c r="I1117" s="214"/>
      <c r="J1117" s="214"/>
      <c r="K1117" s="214"/>
      <c r="L1117" s="214"/>
      <c r="M1117" s="214"/>
      <c r="N1117" s="214"/>
      <c r="O1117" s="214"/>
      <c r="P1117" s="214"/>
      <c r="Q1117" s="214"/>
      <c r="R1117" s="214"/>
      <c r="S1117" s="214"/>
      <c r="T1117" s="215"/>
      <c r="U1117" s="215"/>
      <c r="V1117" s="575"/>
      <c r="W1117" s="53"/>
      <c r="X1117" s="53"/>
      <c r="Y1117" s="53"/>
      <c r="Z1117" s="53"/>
      <c r="AA1117" s="53"/>
      <c r="AB1117" s="53"/>
      <c r="AC1117" s="53"/>
      <c r="AD1117" s="53"/>
      <c r="AE1117" s="53"/>
      <c r="AF1117" s="53"/>
      <c r="AG1117" s="53"/>
      <c r="AH1117" s="221"/>
      <c r="AI1117" s="221"/>
      <c r="AJ1117" s="576"/>
      <c r="AK1117" s="576"/>
      <c r="AM1117" s="221"/>
      <c r="AN1117" s="221"/>
      <c r="AP1117" s="221"/>
    </row>
    <row r="1118" spans="4:42" s="15" customFormat="1" ht="22.5" x14ac:dyDescent="0.55000000000000004">
      <c r="D1118" s="574"/>
      <c r="E1118" s="566"/>
      <c r="F1118" s="567"/>
      <c r="G1118" s="567"/>
      <c r="H1118" s="567"/>
      <c r="I1118" s="214"/>
      <c r="J1118" s="214"/>
      <c r="K1118" s="214"/>
      <c r="L1118" s="214"/>
      <c r="M1118" s="214"/>
      <c r="N1118" s="214"/>
      <c r="O1118" s="214"/>
      <c r="P1118" s="214"/>
      <c r="Q1118" s="214"/>
      <c r="R1118" s="214"/>
      <c r="S1118" s="214"/>
      <c r="T1118" s="215"/>
      <c r="U1118" s="215"/>
      <c r="V1118" s="575"/>
      <c r="W1118" s="53"/>
      <c r="X1118" s="53"/>
      <c r="Y1118" s="53"/>
      <c r="Z1118" s="53"/>
      <c r="AA1118" s="53"/>
      <c r="AB1118" s="53"/>
      <c r="AC1118" s="53"/>
      <c r="AD1118" s="53"/>
      <c r="AE1118" s="53"/>
      <c r="AF1118" s="53"/>
      <c r="AG1118" s="53"/>
      <c r="AH1118" s="221"/>
      <c r="AI1118" s="221"/>
      <c r="AJ1118" s="576"/>
      <c r="AK1118" s="576"/>
      <c r="AM1118" s="221"/>
      <c r="AN1118" s="221"/>
      <c r="AP1118" s="221"/>
    </row>
    <row r="1119" spans="4:42" s="15" customFormat="1" ht="22.5" x14ac:dyDescent="0.55000000000000004">
      <c r="D1119" s="574"/>
      <c r="E1119" s="566"/>
      <c r="F1119" s="567"/>
      <c r="G1119" s="567"/>
      <c r="H1119" s="567"/>
      <c r="I1119" s="214"/>
      <c r="J1119" s="214"/>
      <c r="K1119" s="214"/>
      <c r="L1119" s="214"/>
      <c r="M1119" s="214"/>
      <c r="N1119" s="214"/>
      <c r="O1119" s="214"/>
      <c r="P1119" s="214"/>
      <c r="Q1119" s="214"/>
      <c r="R1119" s="214"/>
      <c r="S1119" s="214"/>
      <c r="T1119" s="215"/>
      <c r="U1119" s="215"/>
      <c r="V1119" s="575"/>
      <c r="W1119" s="53"/>
      <c r="X1119" s="53"/>
      <c r="Y1119" s="53"/>
      <c r="Z1119" s="53"/>
      <c r="AA1119" s="53"/>
      <c r="AB1119" s="53"/>
      <c r="AC1119" s="53"/>
      <c r="AD1119" s="53"/>
      <c r="AE1119" s="53"/>
      <c r="AF1119" s="53"/>
      <c r="AG1119" s="53"/>
      <c r="AH1119" s="221"/>
      <c r="AI1119" s="221"/>
      <c r="AJ1119" s="576"/>
      <c r="AK1119" s="576"/>
      <c r="AM1119" s="221"/>
      <c r="AN1119" s="221"/>
      <c r="AP1119" s="221"/>
    </row>
    <row r="1120" spans="4:42" s="15" customFormat="1" ht="22.5" x14ac:dyDescent="0.55000000000000004">
      <c r="D1120" s="574"/>
      <c r="E1120" s="566"/>
      <c r="F1120" s="567"/>
      <c r="G1120" s="567"/>
      <c r="H1120" s="567"/>
      <c r="I1120" s="214"/>
      <c r="J1120" s="214"/>
      <c r="K1120" s="214"/>
      <c r="L1120" s="214"/>
      <c r="M1120" s="214"/>
      <c r="N1120" s="214"/>
      <c r="O1120" s="214"/>
      <c r="P1120" s="214"/>
      <c r="Q1120" s="214"/>
      <c r="R1120" s="214"/>
      <c r="S1120" s="214"/>
      <c r="T1120" s="215"/>
      <c r="U1120" s="215"/>
      <c r="V1120" s="575"/>
      <c r="W1120" s="53"/>
      <c r="X1120" s="53"/>
      <c r="Y1120" s="53"/>
      <c r="Z1120" s="53"/>
      <c r="AA1120" s="53"/>
      <c r="AB1120" s="53"/>
      <c r="AC1120" s="53"/>
      <c r="AD1120" s="53"/>
      <c r="AE1120" s="53"/>
      <c r="AF1120" s="53"/>
      <c r="AG1120" s="53"/>
      <c r="AH1120" s="221"/>
      <c r="AI1120" s="221"/>
      <c r="AJ1120" s="576"/>
      <c r="AK1120" s="576"/>
      <c r="AM1120" s="221"/>
      <c r="AN1120" s="221"/>
      <c r="AP1120" s="221"/>
    </row>
    <row r="1121" spans="4:42" s="15" customFormat="1" ht="22.5" x14ac:dyDescent="0.55000000000000004">
      <c r="D1121" s="574"/>
      <c r="E1121" s="566"/>
      <c r="F1121" s="567"/>
      <c r="G1121" s="567"/>
      <c r="H1121" s="567"/>
      <c r="I1121" s="214"/>
      <c r="J1121" s="214"/>
      <c r="K1121" s="214"/>
      <c r="L1121" s="214"/>
      <c r="M1121" s="214"/>
      <c r="N1121" s="214"/>
      <c r="O1121" s="214"/>
      <c r="P1121" s="214"/>
      <c r="Q1121" s="214"/>
      <c r="R1121" s="214"/>
      <c r="S1121" s="214"/>
      <c r="T1121" s="215"/>
      <c r="U1121" s="215"/>
      <c r="V1121" s="575"/>
      <c r="W1121" s="53"/>
      <c r="X1121" s="53"/>
      <c r="Y1121" s="53"/>
      <c r="Z1121" s="53"/>
      <c r="AA1121" s="53"/>
      <c r="AB1121" s="53"/>
      <c r="AC1121" s="53"/>
      <c r="AD1121" s="53"/>
      <c r="AE1121" s="53"/>
      <c r="AF1121" s="53"/>
      <c r="AG1121" s="53"/>
      <c r="AH1121" s="221"/>
      <c r="AI1121" s="221"/>
      <c r="AJ1121" s="576"/>
      <c r="AK1121" s="576"/>
      <c r="AM1121" s="221"/>
      <c r="AN1121" s="221"/>
      <c r="AP1121" s="221"/>
    </row>
    <row r="1122" spans="4:42" s="15" customFormat="1" ht="22.5" x14ac:dyDescent="0.55000000000000004">
      <c r="D1122" s="574"/>
      <c r="E1122" s="566"/>
      <c r="F1122" s="567"/>
      <c r="G1122" s="567"/>
      <c r="H1122" s="567"/>
      <c r="I1122" s="214"/>
      <c r="J1122" s="214"/>
      <c r="K1122" s="214"/>
      <c r="L1122" s="214"/>
      <c r="M1122" s="214"/>
      <c r="N1122" s="214"/>
      <c r="O1122" s="214"/>
      <c r="P1122" s="214"/>
      <c r="Q1122" s="214"/>
      <c r="R1122" s="214"/>
      <c r="S1122" s="214"/>
      <c r="T1122" s="215"/>
      <c r="U1122" s="215"/>
      <c r="V1122" s="575"/>
      <c r="W1122" s="53"/>
      <c r="X1122" s="53"/>
      <c r="Y1122" s="53"/>
      <c r="Z1122" s="53"/>
      <c r="AA1122" s="53"/>
      <c r="AB1122" s="53"/>
      <c r="AC1122" s="53"/>
      <c r="AD1122" s="53"/>
      <c r="AE1122" s="53"/>
      <c r="AF1122" s="53"/>
      <c r="AG1122" s="53"/>
      <c r="AH1122" s="221"/>
      <c r="AI1122" s="221"/>
      <c r="AJ1122" s="576"/>
      <c r="AK1122" s="576"/>
      <c r="AM1122" s="221"/>
      <c r="AN1122" s="221"/>
      <c r="AP1122" s="221"/>
    </row>
    <row r="1123" spans="4:42" s="15" customFormat="1" ht="22.5" x14ac:dyDescent="0.55000000000000004">
      <c r="D1123" s="574"/>
      <c r="E1123" s="566"/>
      <c r="F1123" s="567"/>
      <c r="G1123" s="567"/>
      <c r="H1123" s="567"/>
      <c r="I1123" s="214"/>
      <c r="J1123" s="214"/>
      <c r="K1123" s="214"/>
      <c r="L1123" s="214"/>
      <c r="M1123" s="214"/>
      <c r="N1123" s="214"/>
      <c r="O1123" s="214"/>
      <c r="P1123" s="214"/>
      <c r="Q1123" s="214"/>
      <c r="R1123" s="214"/>
      <c r="S1123" s="214"/>
      <c r="T1123" s="215"/>
      <c r="U1123" s="215"/>
      <c r="V1123" s="575"/>
      <c r="W1123" s="53"/>
      <c r="X1123" s="53"/>
      <c r="Y1123" s="53"/>
      <c r="Z1123" s="53"/>
      <c r="AA1123" s="53"/>
      <c r="AB1123" s="53"/>
      <c r="AC1123" s="53"/>
      <c r="AD1123" s="53"/>
      <c r="AE1123" s="53"/>
      <c r="AF1123" s="53"/>
      <c r="AG1123" s="53"/>
      <c r="AH1123" s="221"/>
      <c r="AI1123" s="221"/>
      <c r="AJ1123" s="576"/>
      <c r="AK1123" s="576"/>
      <c r="AM1123" s="221"/>
      <c r="AN1123" s="221"/>
      <c r="AP1123" s="221"/>
    </row>
    <row r="1124" spans="4:42" s="15" customFormat="1" ht="22.5" x14ac:dyDescent="0.55000000000000004">
      <c r="D1124" s="574"/>
      <c r="E1124" s="566"/>
      <c r="F1124" s="567"/>
      <c r="G1124" s="567"/>
      <c r="H1124" s="567"/>
      <c r="I1124" s="214"/>
      <c r="J1124" s="214"/>
      <c r="K1124" s="214"/>
      <c r="L1124" s="214"/>
      <c r="M1124" s="214"/>
      <c r="N1124" s="214"/>
      <c r="O1124" s="214"/>
      <c r="P1124" s="214"/>
      <c r="Q1124" s="214"/>
      <c r="R1124" s="214"/>
      <c r="S1124" s="214"/>
      <c r="T1124" s="215"/>
      <c r="U1124" s="215"/>
      <c r="V1124" s="575"/>
      <c r="W1124" s="53"/>
      <c r="X1124" s="53"/>
      <c r="Y1124" s="53"/>
      <c r="Z1124" s="53"/>
      <c r="AA1124" s="53"/>
      <c r="AB1124" s="53"/>
      <c r="AC1124" s="53"/>
      <c r="AD1124" s="53"/>
      <c r="AE1124" s="53"/>
      <c r="AF1124" s="53"/>
      <c r="AG1124" s="53"/>
      <c r="AH1124" s="221"/>
      <c r="AI1124" s="221"/>
      <c r="AJ1124" s="576"/>
      <c r="AK1124" s="576"/>
      <c r="AM1124" s="221"/>
      <c r="AN1124" s="221"/>
      <c r="AP1124" s="221"/>
    </row>
    <row r="1125" spans="4:42" s="15" customFormat="1" ht="22.5" x14ac:dyDescent="0.55000000000000004">
      <c r="D1125" s="574"/>
      <c r="E1125" s="566"/>
      <c r="F1125" s="567"/>
      <c r="G1125" s="567"/>
      <c r="H1125" s="567"/>
      <c r="I1125" s="214"/>
      <c r="J1125" s="214"/>
      <c r="K1125" s="214"/>
      <c r="L1125" s="214"/>
      <c r="M1125" s="214"/>
      <c r="N1125" s="214"/>
      <c r="O1125" s="214"/>
      <c r="P1125" s="214"/>
      <c r="Q1125" s="214"/>
      <c r="R1125" s="214"/>
      <c r="S1125" s="214"/>
      <c r="T1125" s="215"/>
      <c r="U1125" s="215"/>
      <c r="V1125" s="575"/>
      <c r="W1125" s="53"/>
      <c r="X1125" s="53"/>
      <c r="Y1125" s="53"/>
      <c r="Z1125" s="53"/>
      <c r="AA1125" s="53"/>
      <c r="AB1125" s="53"/>
      <c r="AC1125" s="53"/>
      <c r="AD1125" s="53"/>
      <c r="AE1125" s="53"/>
      <c r="AF1125" s="53"/>
      <c r="AG1125" s="53"/>
      <c r="AH1125" s="221"/>
      <c r="AI1125" s="221"/>
      <c r="AJ1125" s="576"/>
      <c r="AK1125" s="576"/>
      <c r="AM1125" s="221"/>
      <c r="AN1125" s="221"/>
      <c r="AP1125" s="221"/>
    </row>
    <row r="1126" spans="4:42" s="15" customFormat="1" ht="22.5" x14ac:dyDescent="0.55000000000000004">
      <c r="D1126" s="574"/>
      <c r="E1126" s="566"/>
      <c r="F1126" s="567"/>
      <c r="G1126" s="567"/>
      <c r="H1126" s="567"/>
      <c r="I1126" s="214"/>
      <c r="J1126" s="214"/>
      <c r="K1126" s="214"/>
      <c r="L1126" s="214"/>
      <c r="M1126" s="214"/>
      <c r="N1126" s="214"/>
      <c r="O1126" s="214"/>
      <c r="P1126" s="214"/>
      <c r="Q1126" s="214"/>
      <c r="R1126" s="214"/>
      <c r="S1126" s="214"/>
      <c r="T1126" s="215"/>
      <c r="U1126" s="215"/>
      <c r="V1126" s="575"/>
      <c r="W1126" s="53"/>
      <c r="X1126" s="53"/>
      <c r="Y1126" s="53"/>
      <c r="Z1126" s="53"/>
      <c r="AA1126" s="53"/>
      <c r="AB1126" s="53"/>
      <c r="AC1126" s="53"/>
      <c r="AD1126" s="53"/>
      <c r="AE1126" s="53"/>
      <c r="AF1126" s="53"/>
      <c r="AG1126" s="53"/>
      <c r="AH1126" s="221"/>
      <c r="AI1126" s="221"/>
      <c r="AJ1126" s="576"/>
      <c r="AK1126" s="576"/>
      <c r="AM1126" s="221"/>
      <c r="AN1126" s="221"/>
      <c r="AP1126" s="221"/>
    </row>
    <row r="1127" spans="4:42" s="15" customFormat="1" ht="22.5" x14ac:dyDescent="0.55000000000000004">
      <c r="D1127" s="574"/>
      <c r="E1127" s="566"/>
      <c r="F1127" s="567"/>
      <c r="G1127" s="567"/>
      <c r="H1127" s="567"/>
      <c r="I1127" s="214"/>
      <c r="J1127" s="214"/>
      <c r="K1127" s="214"/>
      <c r="L1127" s="214"/>
      <c r="M1127" s="214"/>
      <c r="N1127" s="214"/>
      <c r="O1127" s="214"/>
      <c r="P1127" s="214"/>
      <c r="Q1127" s="214"/>
      <c r="R1127" s="214"/>
      <c r="S1127" s="214"/>
      <c r="T1127" s="215"/>
      <c r="U1127" s="215"/>
      <c r="V1127" s="575"/>
      <c r="W1127" s="53"/>
      <c r="X1127" s="53"/>
      <c r="Y1127" s="53"/>
      <c r="Z1127" s="53"/>
      <c r="AA1127" s="53"/>
      <c r="AB1127" s="53"/>
      <c r="AC1127" s="53"/>
      <c r="AD1127" s="53"/>
      <c r="AE1127" s="53"/>
      <c r="AF1127" s="53"/>
      <c r="AG1127" s="53"/>
      <c r="AH1127" s="221"/>
      <c r="AI1127" s="221"/>
      <c r="AJ1127" s="576"/>
      <c r="AK1127" s="576"/>
      <c r="AM1127" s="221"/>
      <c r="AN1127" s="221"/>
      <c r="AP1127" s="221"/>
    </row>
    <row r="1128" spans="4:42" s="15" customFormat="1" ht="22.5" x14ac:dyDescent="0.55000000000000004">
      <c r="D1128" s="574"/>
      <c r="E1128" s="566"/>
      <c r="F1128" s="567"/>
      <c r="G1128" s="567"/>
      <c r="H1128" s="567"/>
      <c r="I1128" s="214"/>
      <c r="J1128" s="214"/>
      <c r="K1128" s="214"/>
      <c r="L1128" s="214"/>
      <c r="M1128" s="214"/>
      <c r="N1128" s="214"/>
      <c r="O1128" s="214"/>
      <c r="P1128" s="214"/>
      <c r="Q1128" s="214"/>
      <c r="R1128" s="214"/>
      <c r="S1128" s="214"/>
      <c r="T1128" s="215"/>
      <c r="U1128" s="215"/>
      <c r="V1128" s="575"/>
      <c r="W1128" s="53"/>
      <c r="X1128" s="53"/>
      <c r="Y1128" s="53"/>
      <c r="Z1128" s="53"/>
      <c r="AA1128" s="53"/>
      <c r="AB1128" s="53"/>
      <c r="AC1128" s="53"/>
      <c r="AD1128" s="53"/>
      <c r="AE1128" s="53"/>
      <c r="AF1128" s="53"/>
      <c r="AG1128" s="53"/>
      <c r="AH1128" s="221"/>
      <c r="AI1128" s="221"/>
      <c r="AJ1128" s="576"/>
      <c r="AK1128" s="576"/>
      <c r="AM1128" s="221"/>
      <c r="AN1128" s="221"/>
      <c r="AP1128" s="221"/>
    </row>
    <row r="1129" spans="4:42" s="15" customFormat="1" ht="22.5" x14ac:dyDescent="0.55000000000000004">
      <c r="D1129" s="574"/>
      <c r="E1129" s="566"/>
      <c r="F1129" s="567"/>
      <c r="G1129" s="567"/>
      <c r="H1129" s="567"/>
      <c r="I1129" s="214"/>
      <c r="J1129" s="214"/>
      <c r="K1129" s="214"/>
      <c r="L1129" s="214"/>
      <c r="M1129" s="214"/>
      <c r="N1129" s="214"/>
      <c r="O1129" s="214"/>
      <c r="P1129" s="214"/>
      <c r="Q1129" s="214"/>
      <c r="R1129" s="214"/>
      <c r="S1129" s="214"/>
      <c r="T1129" s="215"/>
      <c r="U1129" s="215"/>
      <c r="V1129" s="575"/>
      <c r="W1129" s="53"/>
      <c r="X1129" s="53"/>
      <c r="Y1129" s="53"/>
      <c r="Z1129" s="53"/>
      <c r="AA1129" s="53"/>
      <c r="AB1129" s="53"/>
      <c r="AC1129" s="53"/>
      <c r="AD1129" s="53"/>
      <c r="AE1129" s="53"/>
      <c r="AF1129" s="53"/>
      <c r="AG1129" s="53"/>
      <c r="AH1129" s="221"/>
      <c r="AI1129" s="221"/>
      <c r="AJ1129" s="576"/>
      <c r="AK1129" s="576"/>
      <c r="AM1129" s="221"/>
      <c r="AN1129" s="221"/>
      <c r="AP1129" s="221"/>
    </row>
    <row r="1130" spans="4:42" s="15" customFormat="1" ht="22.5" x14ac:dyDescent="0.55000000000000004">
      <c r="D1130" s="574"/>
      <c r="E1130" s="566"/>
      <c r="F1130" s="567"/>
      <c r="G1130" s="567"/>
      <c r="H1130" s="567"/>
      <c r="I1130" s="214"/>
      <c r="J1130" s="214"/>
      <c r="K1130" s="214"/>
      <c r="L1130" s="214"/>
      <c r="M1130" s="214"/>
      <c r="N1130" s="214"/>
      <c r="O1130" s="214"/>
      <c r="P1130" s="214"/>
      <c r="Q1130" s="214"/>
      <c r="R1130" s="214"/>
      <c r="S1130" s="214"/>
      <c r="T1130" s="215"/>
      <c r="U1130" s="215"/>
      <c r="V1130" s="575"/>
      <c r="W1130" s="53"/>
      <c r="X1130" s="53"/>
      <c r="Y1130" s="53"/>
      <c r="Z1130" s="53"/>
      <c r="AA1130" s="53"/>
      <c r="AB1130" s="53"/>
      <c r="AC1130" s="53"/>
      <c r="AD1130" s="53"/>
      <c r="AE1130" s="53"/>
      <c r="AF1130" s="53"/>
      <c r="AG1130" s="53"/>
      <c r="AH1130" s="221"/>
      <c r="AI1130" s="221"/>
      <c r="AJ1130" s="576"/>
      <c r="AK1130" s="576"/>
      <c r="AM1130" s="221"/>
      <c r="AN1130" s="221"/>
      <c r="AP1130" s="221"/>
    </row>
    <row r="1131" spans="4:42" s="15" customFormat="1" ht="22.5" x14ac:dyDescent="0.55000000000000004">
      <c r="D1131" s="574"/>
      <c r="E1131" s="566"/>
      <c r="F1131" s="567"/>
      <c r="G1131" s="567"/>
      <c r="H1131" s="567"/>
      <c r="I1131" s="214"/>
      <c r="J1131" s="214"/>
      <c r="K1131" s="214"/>
      <c r="L1131" s="214"/>
      <c r="M1131" s="214"/>
      <c r="N1131" s="214"/>
      <c r="O1131" s="214"/>
      <c r="P1131" s="214"/>
      <c r="Q1131" s="214"/>
      <c r="R1131" s="214"/>
      <c r="S1131" s="214"/>
      <c r="T1131" s="215"/>
      <c r="U1131" s="215"/>
      <c r="V1131" s="575"/>
      <c r="W1131" s="53"/>
      <c r="X1131" s="53"/>
      <c r="Y1131" s="53"/>
      <c r="Z1131" s="53"/>
      <c r="AA1131" s="53"/>
      <c r="AB1131" s="53"/>
      <c r="AC1131" s="53"/>
      <c r="AD1131" s="53"/>
      <c r="AE1131" s="53"/>
      <c r="AF1131" s="53"/>
      <c r="AG1131" s="53"/>
      <c r="AH1131" s="221"/>
      <c r="AI1131" s="221"/>
      <c r="AJ1131" s="576"/>
      <c r="AK1131" s="576"/>
      <c r="AM1131" s="221"/>
      <c r="AN1131" s="221"/>
      <c r="AP1131" s="221"/>
    </row>
    <row r="1132" spans="4:42" s="15" customFormat="1" ht="22.5" x14ac:dyDescent="0.55000000000000004">
      <c r="D1132" s="574"/>
      <c r="E1132" s="577"/>
      <c r="F1132" s="564"/>
      <c r="G1132" s="564"/>
      <c r="H1132" s="564"/>
      <c r="I1132" s="214"/>
      <c r="J1132" s="214"/>
      <c r="K1132" s="214"/>
      <c r="L1132" s="214"/>
      <c r="M1132" s="214"/>
      <c r="N1132" s="214"/>
      <c r="O1132" s="214"/>
      <c r="P1132" s="214"/>
      <c r="Q1132" s="214"/>
      <c r="R1132" s="214"/>
      <c r="S1132" s="214"/>
      <c r="T1132" s="215"/>
      <c r="U1132" s="215"/>
      <c r="V1132" s="575"/>
      <c r="W1132" s="53"/>
      <c r="X1132" s="53"/>
      <c r="Y1132" s="53"/>
      <c r="Z1132" s="53"/>
      <c r="AA1132" s="53"/>
      <c r="AB1132" s="53"/>
      <c r="AC1132" s="53"/>
      <c r="AD1132" s="53"/>
      <c r="AE1132" s="53"/>
      <c r="AF1132" s="53"/>
      <c r="AG1132" s="53"/>
      <c r="AH1132" s="221"/>
      <c r="AI1132" s="221"/>
      <c r="AJ1132" s="576"/>
      <c r="AK1132" s="576"/>
      <c r="AM1132" s="221"/>
      <c r="AN1132" s="221"/>
      <c r="AP1132" s="221"/>
    </row>
    <row r="1133" spans="4:42" s="15" customFormat="1" ht="22.5" x14ac:dyDescent="0.55000000000000004">
      <c r="D1133" s="574"/>
      <c r="E1133" s="566"/>
      <c r="F1133" s="567"/>
      <c r="G1133" s="567"/>
      <c r="H1133" s="567"/>
      <c r="I1133" s="214"/>
      <c r="J1133" s="214"/>
      <c r="K1133" s="214"/>
      <c r="L1133" s="214"/>
      <c r="M1133" s="214"/>
      <c r="N1133" s="214"/>
      <c r="O1133" s="214"/>
      <c r="P1133" s="214"/>
      <c r="Q1133" s="214"/>
      <c r="R1133" s="214"/>
      <c r="S1133" s="214"/>
      <c r="T1133" s="215"/>
      <c r="U1133" s="215"/>
      <c r="V1133" s="575"/>
      <c r="W1133" s="53"/>
      <c r="X1133" s="53"/>
      <c r="Y1133" s="53"/>
      <c r="Z1133" s="53"/>
      <c r="AA1133" s="53"/>
      <c r="AB1133" s="53"/>
      <c r="AC1133" s="53"/>
      <c r="AD1133" s="53"/>
      <c r="AE1133" s="53"/>
      <c r="AF1133" s="53"/>
      <c r="AG1133" s="53"/>
      <c r="AH1133" s="221"/>
      <c r="AI1133" s="221"/>
      <c r="AJ1133" s="576"/>
      <c r="AK1133" s="576"/>
      <c r="AM1133" s="221"/>
      <c r="AN1133" s="221"/>
      <c r="AP1133" s="221"/>
    </row>
    <row r="1134" spans="4:42" s="15" customFormat="1" ht="22.5" x14ac:dyDescent="0.55000000000000004">
      <c r="D1134" s="574"/>
      <c r="E1134" s="566"/>
      <c r="F1134" s="567"/>
      <c r="G1134" s="567"/>
      <c r="H1134" s="567"/>
      <c r="I1134" s="214"/>
      <c r="J1134" s="214"/>
      <c r="K1134" s="214"/>
      <c r="L1134" s="214"/>
      <c r="M1134" s="214"/>
      <c r="N1134" s="214"/>
      <c r="O1134" s="214"/>
      <c r="P1134" s="214"/>
      <c r="Q1134" s="214"/>
      <c r="R1134" s="214"/>
      <c r="S1134" s="214"/>
      <c r="T1134" s="215"/>
      <c r="U1134" s="215"/>
      <c r="V1134" s="575"/>
      <c r="W1134" s="53"/>
      <c r="X1134" s="53"/>
      <c r="Y1134" s="53"/>
      <c r="Z1134" s="53"/>
      <c r="AA1134" s="53"/>
      <c r="AB1134" s="53"/>
      <c r="AC1134" s="53"/>
      <c r="AD1134" s="53"/>
      <c r="AE1134" s="53"/>
      <c r="AF1134" s="53"/>
      <c r="AG1134" s="53"/>
      <c r="AH1134" s="221"/>
      <c r="AI1134" s="221"/>
      <c r="AJ1134" s="576"/>
      <c r="AK1134" s="576"/>
      <c r="AM1134" s="221"/>
      <c r="AN1134" s="221"/>
      <c r="AP1134" s="221"/>
    </row>
    <row r="1135" spans="4:42" s="15" customFormat="1" ht="22.5" x14ac:dyDescent="0.55000000000000004">
      <c r="D1135" s="574"/>
      <c r="E1135" s="577"/>
      <c r="F1135" s="564"/>
      <c r="G1135" s="564"/>
      <c r="H1135" s="564"/>
      <c r="I1135" s="214"/>
      <c r="J1135" s="214"/>
      <c r="K1135" s="214"/>
      <c r="L1135" s="214"/>
      <c r="M1135" s="214"/>
      <c r="N1135" s="214"/>
      <c r="O1135" s="214"/>
      <c r="P1135" s="214"/>
      <c r="Q1135" s="214"/>
      <c r="R1135" s="214"/>
      <c r="S1135" s="214"/>
      <c r="T1135" s="215"/>
      <c r="U1135" s="215"/>
      <c r="V1135" s="575"/>
      <c r="W1135" s="53"/>
      <c r="X1135" s="53"/>
      <c r="Y1135" s="53"/>
      <c r="Z1135" s="53"/>
      <c r="AA1135" s="53"/>
      <c r="AB1135" s="53"/>
      <c r="AC1135" s="53"/>
      <c r="AD1135" s="53"/>
      <c r="AE1135" s="53"/>
      <c r="AF1135" s="53"/>
      <c r="AG1135" s="53"/>
      <c r="AH1135" s="221"/>
      <c r="AI1135" s="221"/>
      <c r="AJ1135" s="576"/>
      <c r="AK1135" s="576"/>
      <c r="AM1135" s="221"/>
      <c r="AN1135" s="221"/>
      <c r="AP1135" s="221"/>
    </row>
    <row r="1136" spans="4:42" s="15" customFormat="1" ht="22.5" x14ac:dyDescent="0.55000000000000004">
      <c r="D1136" s="574"/>
      <c r="E1136" s="566"/>
      <c r="F1136" s="567"/>
      <c r="G1136" s="567"/>
      <c r="H1136" s="567"/>
      <c r="I1136" s="214"/>
      <c r="J1136" s="214"/>
      <c r="K1136" s="214"/>
      <c r="L1136" s="214"/>
      <c r="M1136" s="214"/>
      <c r="N1136" s="214"/>
      <c r="O1136" s="214"/>
      <c r="P1136" s="214"/>
      <c r="Q1136" s="214"/>
      <c r="R1136" s="214"/>
      <c r="S1136" s="214"/>
      <c r="T1136" s="215"/>
      <c r="U1136" s="215"/>
      <c r="V1136" s="575"/>
      <c r="W1136" s="53"/>
      <c r="X1136" s="53"/>
      <c r="Y1136" s="53"/>
      <c r="Z1136" s="53"/>
      <c r="AA1136" s="53"/>
      <c r="AB1136" s="53"/>
      <c r="AC1136" s="53"/>
      <c r="AD1136" s="53"/>
      <c r="AE1136" s="53"/>
      <c r="AF1136" s="53"/>
      <c r="AG1136" s="53"/>
      <c r="AH1136" s="221"/>
      <c r="AI1136" s="221"/>
      <c r="AJ1136" s="576"/>
      <c r="AK1136" s="576"/>
      <c r="AM1136" s="221"/>
      <c r="AN1136" s="221"/>
      <c r="AP1136" s="221"/>
    </row>
    <row r="1137" spans="4:42" s="15" customFormat="1" ht="22.5" x14ac:dyDescent="0.55000000000000004">
      <c r="D1137" s="574"/>
      <c r="E1137" s="566"/>
      <c r="F1137" s="567"/>
      <c r="G1137" s="567"/>
      <c r="H1137" s="567"/>
      <c r="I1137" s="214"/>
      <c r="J1137" s="214"/>
      <c r="K1137" s="214"/>
      <c r="L1137" s="214"/>
      <c r="M1137" s="214"/>
      <c r="N1137" s="214"/>
      <c r="O1137" s="214"/>
      <c r="P1137" s="214"/>
      <c r="Q1137" s="214"/>
      <c r="R1137" s="214"/>
      <c r="S1137" s="214"/>
      <c r="T1137" s="215"/>
      <c r="U1137" s="215"/>
      <c r="V1137" s="575"/>
      <c r="W1137" s="53"/>
      <c r="X1137" s="53"/>
      <c r="Y1137" s="53"/>
      <c r="Z1137" s="53"/>
      <c r="AA1137" s="53"/>
      <c r="AB1137" s="53"/>
      <c r="AC1137" s="53"/>
      <c r="AD1137" s="53"/>
      <c r="AE1137" s="53"/>
      <c r="AF1137" s="53"/>
      <c r="AG1137" s="53"/>
      <c r="AH1137" s="221"/>
      <c r="AI1137" s="221"/>
      <c r="AJ1137" s="576"/>
      <c r="AK1137" s="576"/>
      <c r="AM1137" s="221"/>
      <c r="AN1137" s="221"/>
      <c r="AP1137" s="221"/>
    </row>
    <row r="1138" spans="4:42" s="15" customFormat="1" ht="22.5" x14ac:dyDescent="0.55000000000000004">
      <c r="D1138" s="574"/>
      <c r="E1138" s="577"/>
      <c r="F1138" s="564"/>
      <c r="G1138" s="564"/>
      <c r="H1138" s="564"/>
      <c r="I1138" s="214"/>
      <c r="J1138" s="214"/>
      <c r="K1138" s="214"/>
      <c r="L1138" s="214"/>
      <c r="M1138" s="214"/>
      <c r="N1138" s="214"/>
      <c r="O1138" s="214"/>
      <c r="P1138" s="214"/>
      <c r="Q1138" s="214"/>
      <c r="R1138" s="214"/>
      <c r="S1138" s="214"/>
      <c r="T1138" s="215"/>
      <c r="U1138" s="215"/>
      <c r="V1138" s="575"/>
      <c r="W1138" s="53"/>
      <c r="X1138" s="53"/>
      <c r="Y1138" s="53"/>
      <c r="Z1138" s="53"/>
      <c r="AA1138" s="53"/>
      <c r="AB1138" s="53"/>
      <c r="AC1138" s="53"/>
      <c r="AD1138" s="53"/>
      <c r="AE1138" s="53"/>
      <c r="AF1138" s="53"/>
      <c r="AG1138" s="53"/>
      <c r="AH1138" s="221"/>
      <c r="AI1138" s="221"/>
      <c r="AJ1138" s="576"/>
      <c r="AK1138" s="576"/>
      <c r="AM1138" s="221"/>
      <c r="AN1138" s="221"/>
      <c r="AP1138" s="221"/>
    </row>
    <row r="1139" spans="4:42" s="15" customFormat="1" ht="22.5" x14ac:dyDescent="0.55000000000000004">
      <c r="D1139" s="574"/>
      <c r="E1139" s="568"/>
      <c r="F1139" s="564"/>
      <c r="G1139" s="564"/>
      <c r="H1139" s="564"/>
      <c r="I1139" s="214"/>
      <c r="J1139" s="214"/>
      <c r="K1139" s="214"/>
      <c r="L1139" s="214"/>
      <c r="M1139" s="214"/>
      <c r="N1139" s="214"/>
      <c r="O1139" s="214"/>
      <c r="P1139" s="214"/>
      <c r="Q1139" s="214"/>
      <c r="R1139" s="214"/>
      <c r="S1139" s="214"/>
      <c r="T1139" s="215"/>
      <c r="U1139" s="215"/>
      <c r="V1139" s="575"/>
      <c r="W1139" s="53"/>
      <c r="X1139" s="53"/>
      <c r="Y1139" s="53"/>
      <c r="Z1139" s="53"/>
      <c r="AA1139" s="53"/>
      <c r="AB1139" s="53"/>
      <c r="AC1139" s="53"/>
      <c r="AD1139" s="53"/>
      <c r="AE1139" s="53"/>
      <c r="AF1139" s="53"/>
      <c r="AG1139" s="53"/>
      <c r="AH1139" s="221"/>
      <c r="AI1139" s="221"/>
      <c r="AJ1139" s="576"/>
      <c r="AK1139" s="576"/>
      <c r="AM1139" s="221"/>
      <c r="AN1139" s="221"/>
      <c r="AP1139" s="221"/>
    </row>
    <row r="1140" spans="4:42" s="15" customFormat="1" ht="22.5" x14ac:dyDescent="0.55000000000000004">
      <c r="D1140" s="574"/>
      <c r="E1140" s="568"/>
      <c r="F1140" s="564"/>
      <c r="G1140" s="564"/>
      <c r="H1140" s="564"/>
      <c r="I1140" s="214"/>
      <c r="J1140" s="214"/>
      <c r="K1140" s="214"/>
      <c r="L1140" s="214"/>
      <c r="M1140" s="214"/>
      <c r="N1140" s="214"/>
      <c r="O1140" s="214"/>
      <c r="P1140" s="214"/>
      <c r="Q1140" s="214"/>
      <c r="R1140" s="214"/>
      <c r="S1140" s="214"/>
      <c r="T1140" s="215"/>
      <c r="U1140" s="215"/>
      <c r="V1140" s="575"/>
      <c r="W1140" s="53"/>
      <c r="X1140" s="53"/>
      <c r="Y1140" s="53"/>
      <c r="Z1140" s="53"/>
      <c r="AA1140" s="53"/>
      <c r="AB1140" s="53"/>
      <c r="AC1140" s="53"/>
      <c r="AD1140" s="53"/>
      <c r="AE1140" s="53"/>
      <c r="AF1140" s="53"/>
      <c r="AG1140" s="53"/>
      <c r="AH1140" s="221"/>
      <c r="AI1140" s="221"/>
      <c r="AJ1140" s="576"/>
      <c r="AK1140" s="576"/>
      <c r="AM1140" s="221"/>
      <c r="AN1140" s="221"/>
      <c r="AP1140" s="221"/>
    </row>
    <row r="1141" spans="4:42" s="15" customFormat="1" ht="22.5" x14ac:dyDescent="0.55000000000000004">
      <c r="D1141" s="574"/>
      <c r="E1141" s="568"/>
      <c r="F1141" s="564"/>
      <c r="G1141" s="564"/>
      <c r="H1141" s="564"/>
      <c r="I1141" s="214"/>
      <c r="J1141" s="214"/>
      <c r="K1141" s="214"/>
      <c r="L1141" s="214"/>
      <c r="M1141" s="214"/>
      <c r="N1141" s="214"/>
      <c r="O1141" s="214"/>
      <c r="P1141" s="214"/>
      <c r="Q1141" s="214"/>
      <c r="R1141" s="214"/>
      <c r="S1141" s="214"/>
      <c r="T1141" s="215"/>
      <c r="U1141" s="215"/>
      <c r="V1141" s="575"/>
      <c r="W1141" s="53"/>
      <c r="X1141" s="53"/>
      <c r="Y1141" s="53"/>
      <c r="Z1141" s="53"/>
      <c r="AA1141" s="53"/>
      <c r="AB1141" s="53"/>
      <c r="AC1141" s="53"/>
      <c r="AD1141" s="53"/>
      <c r="AE1141" s="53"/>
      <c r="AF1141" s="53"/>
      <c r="AG1141" s="53"/>
      <c r="AH1141" s="221"/>
      <c r="AI1141" s="221"/>
      <c r="AJ1141" s="576"/>
      <c r="AK1141" s="576"/>
      <c r="AM1141" s="221"/>
      <c r="AN1141" s="221"/>
      <c r="AP1141" s="221"/>
    </row>
    <row r="1142" spans="4:42" s="15" customFormat="1" ht="22.5" x14ac:dyDescent="0.55000000000000004">
      <c r="D1142" s="574"/>
      <c r="E1142" s="568"/>
      <c r="F1142" s="564"/>
      <c r="G1142" s="564"/>
      <c r="H1142" s="564"/>
      <c r="I1142" s="214"/>
      <c r="J1142" s="214"/>
      <c r="K1142" s="214"/>
      <c r="L1142" s="214"/>
      <c r="M1142" s="214"/>
      <c r="N1142" s="214"/>
      <c r="O1142" s="214"/>
      <c r="P1142" s="214"/>
      <c r="Q1142" s="214"/>
      <c r="R1142" s="214"/>
      <c r="S1142" s="214"/>
      <c r="T1142" s="215"/>
      <c r="U1142" s="215"/>
      <c r="V1142" s="575"/>
      <c r="W1142" s="53"/>
      <c r="X1142" s="53"/>
      <c r="Y1142" s="53"/>
      <c r="Z1142" s="53"/>
      <c r="AA1142" s="53"/>
      <c r="AB1142" s="53"/>
      <c r="AC1142" s="53"/>
      <c r="AD1142" s="53"/>
      <c r="AE1142" s="53"/>
      <c r="AF1142" s="53"/>
      <c r="AG1142" s="53"/>
      <c r="AH1142" s="221"/>
      <c r="AI1142" s="221"/>
      <c r="AJ1142" s="576"/>
      <c r="AK1142" s="576"/>
      <c r="AM1142" s="221"/>
      <c r="AN1142" s="221"/>
      <c r="AP1142" s="221"/>
    </row>
    <row r="1143" spans="4:42" s="15" customFormat="1" ht="22.5" x14ac:dyDescent="0.55000000000000004">
      <c r="D1143" s="574"/>
      <c r="E1143" s="568"/>
      <c r="F1143" s="564"/>
      <c r="G1143" s="564"/>
      <c r="H1143" s="564"/>
      <c r="I1143" s="214"/>
      <c r="J1143" s="214"/>
      <c r="K1143" s="214"/>
      <c r="L1143" s="214"/>
      <c r="M1143" s="214"/>
      <c r="N1143" s="214"/>
      <c r="O1143" s="214"/>
      <c r="P1143" s="214"/>
      <c r="Q1143" s="214"/>
      <c r="R1143" s="214"/>
      <c r="S1143" s="214"/>
      <c r="T1143" s="215"/>
      <c r="U1143" s="215"/>
      <c r="V1143" s="575"/>
      <c r="W1143" s="53"/>
      <c r="X1143" s="53"/>
      <c r="Y1143" s="53"/>
      <c r="Z1143" s="53"/>
      <c r="AA1143" s="53"/>
      <c r="AB1143" s="53"/>
      <c r="AC1143" s="53"/>
      <c r="AD1143" s="53"/>
      <c r="AE1143" s="53"/>
      <c r="AF1143" s="53"/>
      <c r="AG1143" s="53"/>
      <c r="AH1143" s="221"/>
      <c r="AI1143" s="221"/>
      <c r="AJ1143" s="576"/>
      <c r="AK1143" s="576"/>
      <c r="AM1143" s="221"/>
      <c r="AN1143" s="221"/>
      <c r="AP1143" s="221"/>
    </row>
    <row r="1144" spans="4:42" s="15" customFormat="1" ht="22.5" x14ac:dyDescent="0.55000000000000004">
      <c r="D1144" s="574"/>
      <c r="E1144" s="568"/>
      <c r="F1144" s="564"/>
      <c r="G1144" s="564"/>
      <c r="H1144" s="564"/>
      <c r="I1144" s="214"/>
      <c r="J1144" s="214"/>
      <c r="K1144" s="214"/>
      <c r="L1144" s="214"/>
      <c r="M1144" s="214"/>
      <c r="N1144" s="214"/>
      <c r="O1144" s="214"/>
      <c r="P1144" s="214"/>
      <c r="Q1144" s="214"/>
      <c r="R1144" s="214"/>
      <c r="S1144" s="214"/>
      <c r="T1144" s="215"/>
      <c r="U1144" s="215"/>
      <c r="V1144" s="575"/>
      <c r="W1144" s="53"/>
      <c r="X1144" s="53"/>
      <c r="Y1144" s="53"/>
      <c r="Z1144" s="53"/>
      <c r="AA1144" s="53"/>
      <c r="AB1144" s="53"/>
      <c r="AC1144" s="53"/>
      <c r="AD1144" s="53"/>
      <c r="AE1144" s="53"/>
      <c r="AF1144" s="53"/>
      <c r="AG1144" s="53"/>
      <c r="AH1144" s="221"/>
      <c r="AI1144" s="221"/>
      <c r="AJ1144" s="576"/>
      <c r="AK1144" s="576"/>
      <c r="AM1144" s="221"/>
      <c r="AN1144" s="221"/>
      <c r="AP1144" s="221"/>
    </row>
    <row r="1145" spans="4:42" s="15" customFormat="1" ht="22.5" x14ac:dyDescent="0.55000000000000004">
      <c r="D1145" s="574"/>
      <c r="E1145" s="568"/>
      <c r="F1145" s="564"/>
      <c r="G1145" s="564"/>
      <c r="H1145" s="564"/>
      <c r="I1145" s="214"/>
      <c r="J1145" s="214"/>
      <c r="K1145" s="214"/>
      <c r="L1145" s="214"/>
      <c r="M1145" s="214"/>
      <c r="N1145" s="214"/>
      <c r="O1145" s="214"/>
      <c r="P1145" s="214"/>
      <c r="Q1145" s="214"/>
      <c r="R1145" s="214"/>
      <c r="S1145" s="214"/>
      <c r="T1145" s="215"/>
      <c r="U1145" s="215"/>
      <c r="V1145" s="575"/>
      <c r="W1145" s="53"/>
      <c r="X1145" s="53"/>
      <c r="Y1145" s="53"/>
      <c r="Z1145" s="53"/>
      <c r="AA1145" s="53"/>
      <c r="AB1145" s="53"/>
      <c r="AC1145" s="53"/>
      <c r="AD1145" s="53"/>
      <c r="AE1145" s="53"/>
      <c r="AF1145" s="53"/>
      <c r="AG1145" s="53"/>
      <c r="AH1145" s="221"/>
      <c r="AI1145" s="221"/>
      <c r="AJ1145" s="576"/>
      <c r="AK1145" s="576"/>
      <c r="AM1145" s="221"/>
      <c r="AN1145" s="221"/>
      <c r="AP1145" s="221"/>
    </row>
    <row r="1146" spans="4:42" s="15" customFormat="1" ht="22.5" x14ac:dyDescent="0.55000000000000004">
      <c r="D1146" s="574"/>
      <c r="E1146" s="568"/>
      <c r="F1146" s="564"/>
      <c r="G1146" s="564"/>
      <c r="H1146" s="564"/>
      <c r="I1146" s="214"/>
      <c r="J1146" s="214"/>
      <c r="K1146" s="214"/>
      <c r="L1146" s="214"/>
      <c r="M1146" s="214"/>
      <c r="N1146" s="214"/>
      <c r="O1146" s="214"/>
      <c r="P1146" s="214"/>
      <c r="Q1146" s="214"/>
      <c r="R1146" s="214"/>
      <c r="S1146" s="214"/>
      <c r="T1146" s="215"/>
      <c r="U1146" s="215"/>
      <c r="V1146" s="575"/>
      <c r="W1146" s="53"/>
      <c r="X1146" s="53"/>
      <c r="Y1146" s="53"/>
      <c r="Z1146" s="53"/>
      <c r="AA1146" s="53"/>
      <c r="AB1146" s="53"/>
      <c r="AC1146" s="53"/>
      <c r="AD1146" s="53"/>
      <c r="AE1146" s="53"/>
      <c r="AF1146" s="53"/>
      <c r="AG1146" s="53"/>
      <c r="AH1146" s="221"/>
      <c r="AI1146" s="221"/>
      <c r="AJ1146" s="576"/>
      <c r="AK1146" s="576"/>
      <c r="AM1146" s="221"/>
      <c r="AN1146" s="221"/>
      <c r="AP1146" s="221"/>
    </row>
    <row r="1147" spans="4:42" s="15" customFormat="1" ht="22.5" x14ac:dyDescent="0.55000000000000004">
      <c r="D1147" s="574"/>
      <c r="E1147" s="568"/>
      <c r="F1147" s="564"/>
      <c r="G1147" s="564"/>
      <c r="H1147" s="564"/>
      <c r="I1147" s="214"/>
      <c r="J1147" s="214"/>
      <c r="K1147" s="214"/>
      <c r="L1147" s="214"/>
      <c r="M1147" s="214"/>
      <c r="N1147" s="214"/>
      <c r="O1147" s="214"/>
      <c r="P1147" s="214"/>
      <c r="Q1147" s="214"/>
      <c r="R1147" s="214"/>
      <c r="S1147" s="214"/>
      <c r="T1147" s="215"/>
      <c r="U1147" s="215"/>
      <c r="V1147" s="575"/>
      <c r="W1147" s="53"/>
      <c r="X1147" s="53"/>
      <c r="Y1147" s="53"/>
      <c r="Z1147" s="53"/>
      <c r="AA1147" s="53"/>
      <c r="AB1147" s="53"/>
      <c r="AC1147" s="53"/>
      <c r="AD1147" s="53"/>
      <c r="AE1147" s="53"/>
      <c r="AF1147" s="53"/>
      <c r="AG1147" s="53"/>
      <c r="AH1147" s="221"/>
      <c r="AI1147" s="221"/>
      <c r="AJ1147" s="576"/>
      <c r="AK1147" s="576"/>
      <c r="AM1147" s="221"/>
      <c r="AN1147" s="221"/>
      <c r="AP1147" s="221"/>
    </row>
    <row r="1148" spans="4:42" s="15" customFormat="1" ht="22.5" x14ac:dyDescent="0.55000000000000004">
      <c r="D1148" s="574"/>
      <c r="E1148" s="568"/>
      <c r="F1148" s="564"/>
      <c r="G1148" s="564"/>
      <c r="H1148" s="564"/>
      <c r="I1148" s="214"/>
      <c r="J1148" s="214"/>
      <c r="K1148" s="214"/>
      <c r="L1148" s="214"/>
      <c r="M1148" s="214"/>
      <c r="N1148" s="214"/>
      <c r="O1148" s="214"/>
      <c r="P1148" s="214"/>
      <c r="Q1148" s="214"/>
      <c r="R1148" s="214"/>
      <c r="S1148" s="214"/>
      <c r="T1148" s="215"/>
      <c r="U1148" s="215"/>
      <c r="V1148" s="575"/>
      <c r="W1148" s="53"/>
      <c r="X1148" s="53"/>
      <c r="Y1148" s="53"/>
      <c r="Z1148" s="53"/>
      <c r="AA1148" s="53"/>
      <c r="AB1148" s="53"/>
      <c r="AC1148" s="53"/>
      <c r="AD1148" s="53"/>
      <c r="AE1148" s="53"/>
      <c r="AF1148" s="53"/>
      <c r="AG1148" s="53"/>
      <c r="AH1148" s="221"/>
      <c r="AI1148" s="221"/>
      <c r="AJ1148" s="576"/>
      <c r="AK1148" s="576"/>
      <c r="AM1148" s="221"/>
      <c r="AN1148" s="221"/>
      <c r="AP1148" s="221"/>
    </row>
    <row r="1149" spans="4:42" s="15" customFormat="1" ht="22.5" x14ac:dyDescent="0.55000000000000004">
      <c r="D1149" s="574"/>
      <c r="E1149" s="568"/>
      <c r="F1149" s="564"/>
      <c r="G1149" s="564"/>
      <c r="H1149" s="564"/>
      <c r="I1149" s="214"/>
      <c r="J1149" s="214"/>
      <c r="K1149" s="214"/>
      <c r="L1149" s="214"/>
      <c r="M1149" s="214"/>
      <c r="N1149" s="214"/>
      <c r="O1149" s="214"/>
      <c r="P1149" s="214"/>
      <c r="Q1149" s="214"/>
      <c r="R1149" s="214"/>
      <c r="S1149" s="214"/>
      <c r="T1149" s="215"/>
      <c r="U1149" s="215"/>
      <c r="V1149" s="575"/>
      <c r="W1149" s="53"/>
      <c r="X1149" s="53"/>
      <c r="Y1149" s="53"/>
      <c r="Z1149" s="53"/>
      <c r="AA1149" s="53"/>
      <c r="AB1149" s="53"/>
      <c r="AC1149" s="53"/>
      <c r="AD1149" s="53"/>
      <c r="AE1149" s="53"/>
      <c r="AF1149" s="53"/>
      <c r="AG1149" s="53"/>
      <c r="AH1149" s="221"/>
      <c r="AI1149" s="221"/>
      <c r="AJ1149" s="576"/>
      <c r="AK1149" s="576"/>
      <c r="AM1149" s="221"/>
      <c r="AN1149" s="221"/>
      <c r="AP1149" s="221"/>
    </row>
    <row r="1150" spans="4:42" s="15" customFormat="1" ht="22.5" x14ac:dyDescent="0.55000000000000004">
      <c r="D1150" s="574"/>
      <c r="E1150" s="568"/>
      <c r="F1150" s="564"/>
      <c r="G1150" s="564"/>
      <c r="H1150" s="564"/>
      <c r="I1150" s="214"/>
      <c r="J1150" s="214"/>
      <c r="K1150" s="214"/>
      <c r="L1150" s="214"/>
      <c r="M1150" s="214"/>
      <c r="N1150" s="214"/>
      <c r="O1150" s="214"/>
      <c r="P1150" s="214"/>
      <c r="Q1150" s="214"/>
      <c r="R1150" s="214"/>
      <c r="S1150" s="214"/>
      <c r="T1150" s="215"/>
      <c r="U1150" s="215"/>
      <c r="V1150" s="575"/>
      <c r="W1150" s="53"/>
      <c r="X1150" s="53"/>
      <c r="Y1150" s="53"/>
      <c r="Z1150" s="53"/>
      <c r="AA1150" s="53"/>
      <c r="AB1150" s="53"/>
      <c r="AC1150" s="53"/>
      <c r="AD1150" s="53"/>
      <c r="AE1150" s="53"/>
      <c r="AF1150" s="53"/>
      <c r="AG1150" s="53"/>
      <c r="AH1150" s="221"/>
      <c r="AI1150" s="221"/>
      <c r="AJ1150" s="576"/>
      <c r="AK1150" s="576"/>
      <c r="AM1150" s="221"/>
      <c r="AN1150" s="221"/>
      <c r="AP1150" s="221"/>
    </row>
    <row r="1151" spans="4:42" s="15" customFormat="1" ht="22.5" x14ac:dyDescent="0.55000000000000004">
      <c r="D1151" s="574"/>
      <c r="E1151" s="568"/>
      <c r="F1151" s="564"/>
      <c r="G1151" s="564"/>
      <c r="H1151" s="564"/>
      <c r="I1151" s="214"/>
      <c r="J1151" s="214"/>
      <c r="K1151" s="214"/>
      <c r="L1151" s="214"/>
      <c r="M1151" s="214"/>
      <c r="N1151" s="214"/>
      <c r="O1151" s="214"/>
      <c r="P1151" s="214"/>
      <c r="Q1151" s="214"/>
      <c r="R1151" s="214"/>
      <c r="S1151" s="214"/>
      <c r="T1151" s="215"/>
      <c r="U1151" s="215"/>
      <c r="V1151" s="575"/>
      <c r="W1151" s="53"/>
      <c r="X1151" s="53"/>
      <c r="Y1151" s="53"/>
      <c r="Z1151" s="53"/>
      <c r="AA1151" s="53"/>
      <c r="AB1151" s="53"/>
      <c r="AC1151" s="53"/>
      <c r="AD1151" s="53"/>
      <c r="AE1151" s="53"/>
      <c r="AF1151" s="53"/>
      <c r="AG1151" s="53"/>
      <c r="AH1151" s="221"/>
      <c r="AI1151" s="221"/>
      <c r="AJ1151" s="576"/>
      <c r="AK1151" s="576"/>
      <c r="AM1151" s="221"/>
      <c r="AN1151" s="221"/>
      <c r="AP1151" s="221"/>
    </row>
    <row r="1152" spans="4:42" s="15" customFormat="1" ht="22.5" x14ac:dyDescent="0.55000000000000004">
      <c r="D1152" s="574"/>
      <c r="E1152" s="568"/>
      <c r="F1152" s="564"/>
      <c r="G1152" s="564"/>
      <c r="H1152" s="564"/>
      <c r="I1152" s="214"/>
      <c r="J1152" s="214"/>
      <c r="K1152" s="214"/>
      <c r="L1152" s="214"/>
      <c r="M1152" s="214"/>
      <c r="N1152" s="214"/>
      <c r="O1152" s="214"/>
      <c r="P1152" s="214"/>
      <c r="Q1152" s="214"/>
      <c r="R1152" s="214"/>
      <c r="S1152" s="214"/>
      <c r="T1152" s="215"/>
      <c r="U1152" s="215"/>
      <c r="V1152" s="575"/>
      <c r="W1152" s="53"/>
      <c r="X1152" s="53"/>
      <c r="Y1152" s="53"/>
      <c r="Z1152" s="53"/>
      <c r="AA1152" s="53"/>
      <c r="AB1152" s="53"/>
      <c r="AC1152" s="53"/>
      <c r="AD1152" s="53"/>
      <c r="AE1152" s="53"/>
      <c r="AF1152" s="53"/>
      <c r="AG1152" s="53"/>
      <c r="AH1152" s="221"/>
      <c r="AI1152" s="221"/>
      <c r="AJ1152" s="576"/>
      <c r="AK1152" s="576"/>
      <c r="AM1152" s="221"/>
      <c r="AN1152" s="221"/>
      <c r="AP1152" s="221"/>
    </row>
    <row r="1153" spans="4:42" s="15" customFormat="1" ht="22.5" x14ac:dyDescent="0.55000000000000004">
      <c r="D1153" s="574"/>
      <c r="E1153" s="568"/>
      <c r="F1153" s="564"/>
      <c r="G1153" s="564"/>
      <c r="H1153" s="564"/>
      <c r="I1153" s="214"/>
      <c r="J1153" s="214"/>
      <c r="K1153" s="214"/>
      <c r="L1153" s="214"/>
      <c r="M1153" s="214"/>
      <c r="N1153" s="214"/>
      <c r="O1153" s="214"/>
      <c r="P1153" s="214"/>
      <c r="Q1153" s="214"/>
      <c r="R1153" s="214"/>
      <c r="S1153" s="214"/>
      <c r="T1153" s="215"/>
      <c r="U1153" s="215"/>
      <c r="V1153" s="575"/>
      <c r="W1153" s="53"/>
      <c r="X1153" s="53"/>
      <c r="Y1153" s="53"/>
      <c r="Z1153" s="53"/>
      <c r="AA1153" s="53"/>
      <c r="AB1153" s="53"/>
      <c r="AC1153" s="53"/>
      <c r="AD1153" s="53"/>
      <c r="AE1153" s="53"/>
      <c r="AF1153" s="53"/>
      <c r="AG1153" s="53"/>
      <c r="AH1153" s="221"/>
      <c r="AI1153" s="221"/>
      <c r="AJ1153" s="576"/>
      <c r="AK1153" s="576"/>
      <c r="AM1153" s="221"/>
      <c r="AN1153" s="221"/>
      <c r="AP1153" s="221"/>
    </row>
    <row r="1154" spans="4:42" s="15" customFormat="1" ht="22.5" x14ac:dyDescent="0.55000000000000004">
      <c r="D1154" s="574"/>
      <c r="E1154" s="568"/>
      <c r="F1154" s="564"/>
      <c r="G1154" s="564"/>
      <c r="H1154" s="564"/>
      <c r="I1154" s="214"/>
      <c r="J1154" s="214"/>
      <c r="K1154" s="214"/>
      <c r="L1154" s="214"/>
      <c r="M1154" s="214"/>
      <c r="N1154" s="214"/>
      <c r="O1154" s="214"/>
      <c r="P1154" s="214"/>
      <c r="Q1154" s="214"/>
      <c r="R1154" s="214"/>
      <c r="S1154" s="214"/>
      <c r="T1154" s="215"/>
      <c r="U1154" s="215"/>
      <c r="V1154" s="575"/>
      <c r="W1154" s="53"/>
      <c r="X1154" s="53"/>
      <c r="Y1154" s="53"/>
      <c r="Z1154" s="53"/>
      <c r="AA1154" s="53"/>
      <c r="AB1154" s="53"/>
      <c r="AC1154" s="53"/>
      <c r="AD1154" s="53"/>
      <c r="AE1154" s="53"/>
      <c r="AF1154" s="53"/>
      <c r="AG1154" s="53"/>
      <c r="AH1154" s="221"/>
      <c r="AI1154" s="221"/>
      <c r="AJ1154" s="576"/>
      <c r="AK1154" s="576"/>
      <c r="AM1154" s="221"/>
      <c r="AN1154" s="221"/>
      <c r="AP1154" s="221"/>
    </row>
    <row r="1155" spans="4:42" s="15" customFormat="1" ht="22.5" x14ac:dyDescent="0.55000000000000004">
      <c r="D1155" s="574"/>
      <c r="E1155" s="568"/>
      <c r="F1155" s="564"/>
      <c r="G1155" s="564"/>
      <c r="H1155" s="564"/>
      <c r="I1155" s="214"/>
      <c r="J1155" s="214"/>
      <c r="K1155" s="214"/>
      <c r="L1155" s="214"/>
      <c r="M1155" s="214"/>
      <c r="N1155" s="214"/>
      <c r="O1155" s="214"/>
      <c r="P1155" s="214"/>
      <c r="Q1155" s="214"/>
      <c r="R1155" s="214"/>
      <c r="S1155" s="214"/>
      <c r="T1155" s="215"/>
      <c r="U1155" s="215"/>
      <c r="V1155" s="575"/>
      <c r="W1155" s="53"/>
      <c r="X1155" s="53"/>
      <c r="Y1155" s="53"/>
      <c r="Z1155" s="53"/>
      <c r="AA1155" s="53"/>
      <c r="AB1155" s="53"/>
      <c r="AC1155" s="53"/>
      <c r="AD1155" s="53"/>
      <c r="AE1155" s="53"/>
      <c r="AF1155" s="53"/>
      <c r="AG1155" s="53"/>
      <c r="AH1155" s="221"/>
      <c r="AI1155" s="221"/>
      <c r="AJ1155" s="576"/>
      <c r="AK1155" s="576"/>
      <c r="AM1155" s="221"/>
      <c r="AN1155" s="221"/>
      <c r="AP1155" s="221"/>
    </row>
    <row r="1156" spans="4:42" s="15" customFormat="1" ht="22.5" x14ac:dyDescent="0.55000000000000004">
      <c r="D1156" s="574"/>
      <c r="E1156" s="568"/>
      <c r="F1156" s="564"/>
      <c r="G1156" s="564"/>
      <c r="H1156" s="564"/>
      <c r="I1156" s="214"/>
      <c r="J1156" s="214"/>
      <c r="K1156" s="214"/>
      <c r="L1156" s="214"/>
      <c r="M1156" s="214"/>
      <c r="N1156" s="214"/>
      <c r="O1156" s="214"/>
      <c r="P1156" s="214"/>
      <c r="Q1156" s="214"/>
      <c r="R1156" s="214"/>
      <c r="S1156" s="214"/>
      <c r="T1156" s="215"/>
      <c r="U1156" s="215"/>
      <c r="V1156" s="575"/>
      <c r="W1156" s="53"/>
      <c r="X1156" s="53"/>
      <c r="Y1156" s="53"/>
      <c r="Z1156" s="53"/>
      <c r="AA1156" s="53"/>
      <c r="AB1156" s="53"/>
      <c r="AC1156" s="53"/>
      <c r="AD1156" s="53"/>
      <c r="AE1156" s="53"/>
      <c r="AF1156" s="53"/>
      <c r="AG1156" s="53"/>
      <c r="AH1156" s="221"/>
      <c r="AI1156" s="221"/>
      <c r="AJ1156" s="576"/>
      <c r="AK1156" s="576"/>
      <c r="AM1156" s="221"/>
      <c r="AN1156" s="221"/>
      <c r="AP1156" s="221"/>
    </row>
    <row r="1157" spans="4:42" s="15" customFormat="1" ht="22.5" x14ac:dyDescent="0.55000000000000004">
      <c r="D1157" s="574"/>
      <c r="E1157" s="568"/>
      <c r="F1157" s="564"/>
      <c r="G1157" s="564"/>
      <c r="H1157" s="564"/>
      <c r="I1157" s="214"/>
      <c r="J1157" s="214"/>
      <c r="K1157" s="214"/>
      <c r="L1157" s="214"/>
      <c r="M1157" s="214"/>
      <c r="N1157" s="214"/>
      <c r="O1157" s="214"/>
      <c r="P1157" s="214"/>
      <c r="Q1157" s="214"/>
      <c r="R1157" s="214"/>
      <c r="S1157" s="214"/>
      <c r="T1157" s="215"/>
      <c r="U1157" s="215"/>
      <c r="V1157" s="575"/>
      <c r="W1157" s="53"/>
      <c r="X1157" s="53"/>
      <c r="Y1157" s="53"/>
      <c r="Z1157" s="53"/>
      <c r="AA1157" s="53"/>
      <c r="AB1157" s="53"/>
      <c r="AC1157" s="53"/>
      <c r="AD1157" s="53"/>
      <c r="AE1157" s="53"/>
      <c r="AF1157" s="53"/>
      <c r="AG1157" s="53"/>
      <c r="AH1157" s="221"/>
      <c r="AI1157" s="221"/>
      <c r="AJ1157" s="576"/>
      <c r="AK1157" s="576"/>
      <c r="AM1157" s="221"/>
      <c r="AN1157" s="221"/>
      <c r="AP1157" s="221"/>
    </row>
    <row r="1158" spans="4:42" s="15" customFormat="1" ht="22.5" x14ac:dyDescent="0.55000000000000004">
      <c r="D1158" s="574"/>
      <c r="E1158" s="568"/>
      <c r="F1158" s="564"/>
      <c r="G1158" s="564"/>
      <c r="H1158" s="564"/>
      <c r="I1158" s="214"/>
      <c r="J1158" s="214"/>
      <c r="K1158" s="214"/>
      <c r="L1158" s="214"/>
      <c r="M1158" s="214"/>
      <c r="N1158" s="214"/>
      <c r="O1158" s="214"/>
      <c r="P1158" s="214"/>
      <c r="Q1158" s="214"/>
      <c r="R1158" s="214"/>
      <c r="S1158" s="214"/>
      <c r="T1158" s="215"/>
      <c r="U1158" s="215"/>
      <c r="V1158" s="575"/>
      <c r="W1158" s="53"/>
      <c r="X1158" s="53"/>
      <c r="Y1158" s="53"/>
      <c r="Z1158" s="53"/>
      <c r="AA1158" s="53"/>
      <c r="AB1158" s="53"/>
      <c r="AC1158" s="53"/>
      <c r="AD1158" s="53"/>
      <c r="AE1158" s="53"/>
      <c r="AF1158" s="53"/>
      <c r="AG1158" s="53"/>
      <c r="AH1158" s="221"/>
      <c r="AI1158" s="221"/>
      <c r="AJ1158" s="576"/>
      <c r="AK1158" s="576"/>
      <c r="AM1158" s="221"/>
      <c r="AN1158" s="221"/>
      <c r="AP1158" s="221"/>
    </row>
    <row r="1159" spans="4:42" s="15" customFormat="1" ht="22.5" x14ac:dyDescent="0.55000000000000004">
      <c r="D1159" s="574"/>
      <c r="E1159" s="568"/>
      <c r="F1159" s="564"/>
      <c r="G1159" s="564"/>
      <c r="H1159" s="564"/>
      <c r="I1159" s="214"/>
      <c r="J1159" s="214"/>
      <c r="K1159" s="214"/>
      <c r="L1159" s="214"/>
      <c r="M1159" s="214"/>
      <c r="N1159" s="214"/>
      <c r="O1159" s="214"/>
      <c r="P1159" s="214"/>
      <c r="Q1159" s="214"/>
      <c r="R1159" s="214"/>
      <c r="S1159" s="214"/>
      <c r="T1159" s="215"/>
      <c r="U1159" s="215"/>
      <c r="V1159" s="575"/>
      <c r="W1159" s="53"/>
      <c r="X1159" s="53"/>
      <c r="Y1159" s="53"/>
      <c r="Z1159" s="53"/>
      <c r="AA1159" s="53"/>
      <c r="AB1159" s="53"/>
      <c r="AC1159" s="53"/>
      <c r="AD1159" s="53"/>
      <c r="AE1159" s="53"/>
      <c r="AF1159" s="53"/>
      <c r="AG1159" s="53"/>
      <c r="AH1159" s="221"/>
      <c r="AI1159" s="221"/>
      <c r="AJ1159" s="576"/>
      <c r="AK1159" s="576"/>
      <c r="AM1159" s="221"/>
      <c r="AN1159" s="221"/>
      <c r="AP1159" s="221"/>
    </row>
    <row r="1160" spans="4:42" s="15" customFormat="1" ht="22.5" x14ac:dyDescent="0.55000000000000004">
      <c r="D1160" s="574"/>
      <c r="E1160" s="568"/>
      <c r="F1160" s="564"/>
      <c r="G1160" s="564"/>
      <c r="H1160" s="564"/>
      <c r="I1160" s="214"/>
      <c r="J1160" s="214"/>
      <c r="K1160" s="214"/>
      <c r="L1160" s="214"/>
      <c r="M1160" s="214"/>
      <c r="N1160" s="214"/>
      <c r="O1160" s="214"/>
      <c r="P1160" s="214"/>
      <c r="Q1160" s="214"/>
      <c r="R1160" s="214"/>
      <c r="S1160" s="214"/>
      <c r="T1160" s="215"/>
      <c r="U1160" s="215"/>
      <c r="V1160" s="575"/>
      <c r="W1160" s="53"/>
      <c r="X1160" s="53"/>
      <c r="Y1160" s="53"/>
      <c r="Z1160" s="53"/>
      <c r="AA1160" s="53"/>
      <c r="AB1160" s="53"/>
      <c r="AC1160" s="53"/>
      <c r="AD1160" s="53"/>
      <c r="AE1160" s="53"/>
      <c r="AF1160" s="53"/>
      <c r="AG1160" s="53"/>
      <c r="AH1160" s="221"/>
      <c r="AI1160" s="221"/>
      <c r="AJ1160" s="576"/>
      <c r="AK1160" s="576"/>
      <c r="AM1160" s="221"/>
      <c r="AN1160" s="221"/>
      <c r="AP1160" s="221"/>
    </row>
    <row r="1161" spans="4:42" s="15" customFormat="1" ht="22.5" x14ac:dyDescent="0.55000000000000004">
      <c r="D1161" s="574"/>
      <c r="E1161" s="568"/>
      <c r="F1161" s="564"/>
      <c r="G1161" s="564"/>
      <c r="H1161" s="564"/>
      <c r="I1161" s="214"/>
      <c r="J1161" s="214"/>
      <c r="K1161" s="214"/>
      <c r="L1161" s="214"/>
      <c r="M1161" s="214"/>
      <c r="N1161" s="214"/>
      <c r="O1161" s="214"/>
      <c r="P1161" s="214"/>
      <c r="Q1161" s="214"/>
      <c r="R1161" s="214"/>
      <c r="S1161" s="214"/>
      <c r="T1161" s="215"/>
      <c r="U1161" s="215"/>
      <c r="V1161" s="575"/>
      <c r="W1161" s="53"/>
      <c r="X1161" s="53"/>
      <c r="Y1161" s="53"/>
      <c r="Z1161" s="53"/>
      <c r="AA1161" s="53"/>
      <c r="AB1161" s="53"/>
      <c r="AC1161" s="53"/>
      <c r="AD1161" s="53"/>
      <c r="AE1161" s="53"/>
      <c r="AF1161" s="53"/>
      <c r="AG1161" s="53"/>
      <c r="AH1161" s="221"/>
      <c r="AI1161" s="221"/>
      <c r="AJ1161" s="576"/>
      <c r="AK1161" s="576"/>
      <c r="AM1161" s="221"/>
      <c r="AN1161" s="221"/>
      <c r="AP1161" s="221"/>
    </row>
    <row r="1162" spans="4:42" s="15" customFormat="1" ht="22.5" x14ac:dyDescent="0.55000000000000004">
      <c r="D1162" s="574"/>
      <c r="E1162" s="568"/>
      <c r="F1162" s="564"/>
      <c r="G1162" s="564"/>
      <c r="H1162" s="564"/>
      <c r="I1162" s="214"/>
      <c r="J1162" s="214"/>
      <c r="K1162" s="214"/>
      <c r="L1162" s="214"/>
      <c r="M1162" s="214"/>
      <c r="N1162" s="214"/>
      <c r="O1162" s="214"/>
      <c r="P1162" s="214"/>
      <c r="Q1162" s="214"/>
      <c r="R1162" s="214"/>
      <c r="S1162" s="214"/>
      <c r="T1162" s="215"/>
      <c r="U1162" s="215"/>
      <c r="V1162" s="575"/>
      <c r="W1162" s="53"/>
      <c r="X1162" s="53"/>
      <c r="Y1162" s="53"/>
      <c r="Z1162" s="53"/>
      <c r="AA1162" s="53"/>
      <c r="AB1162" s="53"/>
      <c r="AC1162" s="53"/>
      <c r="AD1162" s="53"/>
      <c r="AE1162" s="53"/>
      <c r="AF1162" s="53"/>
      <c r="AG1162" s="53"/>
      <c r="AH1162" s="221"/>
      <c r="AI1162" s="221"/>
      <c r="AJ1162" s="576"/>
      <c r="AK1162" s="576"/>
      <c r="AM1162" s="221"/>
      <c r="AN1162" s="221"/>
      <c r="AP1162" s="221"/>
    </row>
    <row r="1163" spans="4:42" s="15" customFormat="1" ht="22.5" x14ac:dyDescent="0.55000000000000004">
      <c r="D1163" s="574"/>
      <c r="E1163" s="568"/>
      <c r="F1163" s="564"/>
      <c r="G1163" s="564"/>
      <c r="H1163" s="564"/>
      <c r="I1163" s="214"/>
      <c r="J1163" s="214"/>
      <c r="K1163" s="214"/>
      <c r="L1163" s="214"/>
      <c r="M1163" s="214"/>
      <c r="N1163" s="214"/>
      <c r="O1163" s="214"/>
      <c r="P1163" s="214"/>
      <c r="Q1163" s="214"/>
      <c r="R1163" s="214"/>
      <c r="S1163" s="214"/>
      <c r="T1163" s="215"/>
      <c r="U1163" s="215"/>
      <c r="V1163" s="575"/>
      <c r="W1163" s="53"/>
      <c r="X1163" s="53"/>
      <c r="Y1163" s="53"/>
      <c r="Z1163" s="53"/>
      <c r="AA1163" s="53"/>
      <c r="AB1163" s="53"/>
      <c r="AC1163" s="53"/>
      <c r="AD1163" s="53"/>
      <c r="AE1163" s="53"/>
      <c r="AF1163" s="53"/>
      <c r="AG1163" s="53"/>
      <c r="AH1163" s="221"/>
      <c r="AI1163" s="221"/>
      <c r="AJ1163" s="576"/>
      <c r="AK1163" s="576"/>
      <c r="AM1163" s="221"/>
      <c r="AN1163" s="221"/>
      <c r="AP1163" s="221"/>
    </row>
    <row r="1164" spans="4:42" s="15" customFormat="1" ht="22.5" x14ac:dyDescent="0.55000000000000004">
      <c r="D1164" s="574"/>
      <c r="E1164" s="568"/>
      <c r="F1164" s="564"/>
      <c r="G1164" s="564"/>
      <c r="H1164" s="564"/>
      <c r="I1164" s="214"/>
      <c r="J1164" s="214"/>
      <c r="K1164" s="214"/>
      <c r="L1164" s="214"/>
      <c r="M1164" s="214"/>
      <c r="N1164" s="214"/>
      <c r="O1164" s="214"/>
      <c r="P1164" s="214"/>
      <c r="Q1164" s="214"/>
      <c r="R1164" s="214"/>
      <c r="S1164" s="214"/>
      <c r="T1164" s="215"/>
      <c r="U1164" s="215"/>
      <c r="V1164" s="575"/>
      <c r="W1164" s="53"/>
      <c r="X1164" s="53"/>
      <c r="Y1164" s="53"/>
      <c r="Z1164" s="53"/>
      <c r="AA1164" s="53"/>
      <c r="AB1164" s="53"/>
      <c r="AC1164" s="53"/>
      <c r="AD1164" s="53"/>
      <c r="AE1164" s="53"/>
      <c r="AF1164" s="53"/>
      <c r="AG1164" s="53"/>
      <c r="AH1164" s="221"/>
      <c r="AI1164" s="221"/>
      <c r="AJ1164" s="576"/>
      <c r="AK1164" s="576"/>
      <c r="AM1164" s="221"/>
      <c r="AN1164" s="221"/>
      <c r="AP1164" s="221"/>
    </row>
    <row r="1165" spans="4:42" s="15" customFormat="1" ht="22.5" x14ac:dyDescent="0.55000000000000004">
      <c r="D1165" s="574"/>
      <c r="E1165" s="568"/>
      <c r="F1165" s="564"/>
      <c r="G1165" s="564"/>
      <c r="H1165" s="564"/>
      <c r="I1165" s="214"/>
      <c r="J1165" s="214"/>
      <c r="K1165" s="214"/>
      <c r="L1165" s="214"/>
      <c r="M1165" s="214"/>
      <c r="N1165" s="214"/>
      <c r="O1165" s="214"/>
      <c r="P1165" s="214"/>
      <c r="Q1165" s="214"/>
      <c r="R1165" s="214"/>
      <c r="S1165" s="214"/>
      <c r="T1165" s="215"/>
      <c r="U1165" s="215"/>
      <c r="V1165" s="575"/>
      <c r="W1165" s="53"/>
      <c r="X1165" s="53"/>
      <c r="Y1165" s="53"/>
      <c r="Z1165" s="53"/>
      <c r="AA1165" s="53"/>
      <c r="AB1165" s="53"/>
      <c r="AC1165" s="53"/>
      <c r="AD1165" s="53"/>
      <c r="AE1165" s="53"/>
      <c r="AF1165" s="53"/>
      <c r="AG1165" s="53"/>
      <c r="AH1165" s="221"/>
      <c r="AI1165" s="221"/>
      <c r="AJ1165" s="576"/>
      <c r="AK1165" s="576"/>
      <c r="AM1165" s="221"/>
      <c r="AN1165" s="221"/>
      <c r="AP1165" s="221"/>
    </row>
    <row r="1166" spans="4:42" s="15" customFormat="1" ht="22.5" x14ac:dyDescent="0.55000000000000004">
      <c r="D1166" s="574"/>
      <c r="E1166" s="568"/>
      <c r="F1166" s="564"/>
      <c r="G1166" s="564"/>
      <c r="H1166" s="564"/>
      <c r="I1166" s="214"/>
      <c r="J1166" s="214"/>
      <c r="K1166" s="214"/>
      <c r="L1166" s="214"/>
      <c r="M1166" s="214"/>
      <c r="N1166" s="214"/>
      <c r="O1166" s="214"/>
      <c r="P1166" s="214"/>
      <c r="Q1166" s="214"/>
      <c r="R1166" s="214"/>
      <c r="S1166" s="214"/>
      <c r="T1166" s="215"/>
      <c r="U1166" s="215"/>
      <c r="V1166" s="575"/>
      <c r="W1166" s="53"/>
      <c r="X1166" s="53"/>
      <c r="Y1166" s="53"/>
      <c r="Z1166" s="53"/>
      <c r="AA1166" s="53"/>
      <c r="AB1166" s="53"/>
      <c r="AC1166" s="53"/>
      <c r="AD1166" s="53"/>
      <c r="AE1166" s="53"/>
      <c r="AF1166" s="53"/>
      <c r="AG1166" s="53"/>
      <c r="AH1166" s="221"/>
      <c r="AI1166" s="221"/>
      <c r="AJ1166" s="576"/>
      <c r="AK1166" s="576"/>
      <c r="AM1166" s="221"/>
      <c r="AN1166" s="221"/>
      <c r="AP1166" s="221"/>
    </row>
    <row r="1167" spans="4:42" s="15" customFormat="1" ht="22.5" x14ac:dyDescent="0.55000000000000004">
      <c r="D1167" s="574"/>
      <c r="E1167" s="568"/>
      <c r="F1167" s="564"/>
      <c r="G1167" s="564"/>
      <c r="H1167" s="564"/>
      <c r="I1167" s="214"/>
      <c r="J1167" s="214"/>
      <c r="K1167" s="214"/>
      <c r="L1167" s="214"/>
      <c r="M1167" s="214"/>
      <c r="N1167" s="214"/>
      <c r="O1167" s="214"/>
      <c r="P1167" s="214"/>
      <c r="Q1167" s="214"/>
      <c r="R1167" s="214"/>
      <c r="S1167" s="214"/>
      <c r="T1167" s="215"/>
      <c r="U1167" s="215"/>
      <c r="V1167" s="575"/>
      <c r="W1167" s="53"/>
      <c r="X1167" s="53"/>
      <c r="Y1167" s="53"/>
      <c r="Z1167" s="53"/>
      <c r="AA1167" s="53"/>
      <c r="AB1167" s="53"/>
      <c r="AC1167" s="53"/>
      <c r="AD1167" s="53"/>
      <c r="AE1167" s="53"/>
      <c r="AF1167" s="53"/>
      <c r="AG1167" s="53"/>
      <c r="AH1167" s="221"/>
      <c r="AI1167" s="221"/>
      <c r="AJ1167" s="576"/>
      <c r="AK1167" s="576"/>
      <c r="AM1167" s="221"/>
      <c r="AN1167" s="221"/>
      <c r="AP1167" s="221"/>
    </row>
    <row r="1168" spans="4:42" s="15" customFormat="1" ht="22.5" x14ac:dyDescent="0.55000000000000004">
      <c r="D1168" s="574"/>
      <c r="E1168" s="568"/>
      <c r="F1168" s="564"/>
      <c r="G1168" s="564"/>
      <c r="H1168" s="564"/>
      <c r="I1168" s="214"/>
      <c r="J1168" s="214"/>
      <c r="K1168" s="214"/>
      <c r="L1168" s="214"/>
      <c r="M1168" s="214"/>
      <c r="N1168" s="214"/>
      <c r="O1168" s="214"/>
      <c r="P1168" s="214"/>
      <c r="Q1168" s="214"/>
      <c r="R1168" s="214"/>
      <c r="S1168" s="214"/>
      <c r="T1168" s="215"/>
      <c r="U1168" s="215"/>
      <c r="V1168" s="575"/>
      <c r="W1168" s="53"/>
      <c r="X1168" s="53"/>
      <c r="Y1168" s="53"/>
      <c r="Z1168" s="53"/>
      <c r="AA1168" s="53"/>
      <c r="AB1168" s="53"/>
      <c r="AC1168" s="53"/>
      <c r="AD1168" s="53"/>
      <c r="AE1168" s="53"/>
      <c r="AF1168" s="53"/>
      <c r="AG1168" s="53"/>
      <c r="AH1168" s="221"/>
      <c r="AI1168" s="221"/>
      <c r="AJ1168" s="576"/>
      <c r="AK1168" s="576"/>
      <c r="AM1168" s="221"/>
      <c r="AN1168" s="221"/>
      <c r="AP1168" s="221"/>
    </row>
    <row r="1169" spans="4:42" s="15" customFormat="1" ht="22.5" x14ac:dyDescent="0.55000000000000004">
      <c r="D1169" s="574"/>
      <c r="E1169" s="568"/>
      <c r="F1169" s="564"/>
      <c r="G1169" s="564"/>
      <c r="H1169" s="564"/>
      <c r="I1169" s="214"/>
      <c r="J1169" s="214"/>
      <c r="K1169" s="214"/>
      <c r="L1169" s="214"/>
      <c r="M1169" s="214"/>
      <c r="N1169" s="214"/>
      <c r="O1169" s="214"/>
      <c r="P1169" s="214"/>
      <c r="Q1169" s="214"/>
      <c r="R1169" s="214"/>
      <c r="S1169" s="214"/>
      <c r="T1169" s="215"/>
      <c r="U1169" s="215"/>
      <c r="V1169" s="575"/>
      <c r="W1169" s="53"/>
      <c r="X1169" s="53"/>
      <c r="Y1169" s="53"/>
      <c r="Z1169" s="53"/>
      <c r="AA1169" s="53"/>
      <c r="AB1169" s="53"/>
      <c r="AC1169" s="53"/>
      <c r="AD1169" s="53"/>
      <c r="AE1169" s="53"/>
      <c r="AF1169" s="53"/>
      <c r="AG1169" s="53"/>
      <c r="AH1169" s="221"/>
      <c r="AI1169" s="221"/>
      <c r="AJ1169" s="576"/>
      <c r="AK1169" s="576"/>
      <c r="AM1169" s="221"/>
      <c r="AN1169" s="221"/>
      <c r="AP1169" s="221"/>
    </row>
    <row r="1170" spans="4:42" s="15" customFormat="1" ht="22.5" x14ac:dyDescent="0.55000000000000004">
      <c r="D1170" s="574"/>
      <c r="E1170" s="568"/>
      <c r="F1170" s="564"/>
      <c r="G1170" s="564"/>
      <c r="H1170" s="564"/>
      <c r="I1170" s="214"/>
      <c r="J1170" s="214"/>
      <c r="K1170" s="214"/>
      <c r="L1170" s="214"/>
      <c r="M1170" s="214"/>
      <c r="N1170" s="214"/>
      <c r="O1170" s="214"/>
      <c r="P1170" s="214"/>
      <c r="Q1170" s="214"/>
      <c r="R1170" s="214"/>
      <c r="S1170" s="214"/>
      <c r="T1170" s="215"/>
      <c r="U1170" s="215"/>
      <c r="V1170" s="575"/>
      <c r="W1170" s="53"/>
      <c r="X1170" s="53"/>
      <c r="Y1170" s="53"/>
      <c r="Z1170" s="53"/>
      <c r="AA1170" s="53"/>
      <c r="AB1170" s="53"/>
      <c r="AC1170" s="53"/>
      <c r="AD1170" s="53"/>
      <c r="AE1170" s="53"/>
      <c r="AF1170" s="53"/>
      <c r="AG1170" s="53"/>
      <c r="AH1170" s="221"/>
      <c r="AI1170" s="221"/>
      <c r="AJ1170" s="576"/>
      <c r="AK1170" s="576"/>
      <c r="AM1170" s="221"/>
      <c r="AN1170" s="221"/>
      <c r="AP1170" s="221"/>
    </row>
    <row r="1171" spans="4:42" s="15" customFormat="1" ht="22.5" x14ac:dyDescent="0.55000000000000004">
      <c r="D1171" s="574"/>
      <c r="E1171" s="568"/>
      <c r="F1171" s="564"/>
      <c r="G1171" s="564"/>
      <c r="H1171" s="564"/>
      <c r="I1171" s="214"/>
      <c r="J1171" s="214"/>
      <c r="K1171" s="214"/>
      <c r="L1171" s="214"/>
      <c r="M1171" s="214"/>
      <c r="N1171" s="214"/>
      <c r="O1171" s="214"/>
      <c r="P1171" s="214"/>
      <c r="Q1171" s="214"/>
      <c r="R1171" s="214"/>
      <c r="S1171" s="214"/>
      <c r="T1171" s="215"/>
      <c r="U1171" s="215"/>
      <c r="V1171" s="575"/>
      <c r="W1171" s="53"/>
      <c r="X1171" s="53"/>
      <c r="Y1171" s="53"/>
      <c r="Z1171" s="53"/>
      <c r="AA1171" s="53"/>
      <c r="AB1171" s="53"/>
      <c r="AC1171" s="53"/>
      <c r="AD1171" s="53"/>
      <c r="AE1171" s="53"/>
      <c r="AF1171" s="53"/>
      <c r="AG1171" s="53"/>
      <c r="AH1171" s="221"/>
      <c r="AI1171" s="221"/>
      <c r="AJ1171" s="576"/>
      <c r="AK1171" s="576"/>
      <c r="AM1171" s="221"/>
      <c r="AN1171" s="221"/>
      <c r="AP1171" s="221"/>
    </row>
    <row r="1172" spans="4:42" s="15" customFormat="1" ht="22.5" x14ac:dyDescent="0.55000000000000004">
      <c r="D1172" s="574"/>
      <c r="E1172" s="568"/>
      <c r="F1172" s="564"/>
      <c r="G1172" s="564"/>
      <c r="H1172" s="564"/>
      <c r="I1172" s="214"/>
      <c r="J1172" s="214"/>
      <c r="K1172" s="214"/>
      <c r="L1172" s="214"/>
      <c r="M1172" s="214"/>
      <c r="N1172" s="214"/>
      <c r="O1172" s="214"/>
      <c r="P1172" s="214"/>
      <c r="Q1172" s="214"/>
      <c r="R1172" s="214"/>
      <c r="S1172" s="214"/>
      <c r="T1172" s="215"/>
      <c r="U1172" s="215"/>
      <c r="V1172" s="575"/>
      <c r="W1172" s="53"/>
      <c r="X1172" s="53"/>
      <c r="Y1172" s="53"/>
      <c r="Z1172" s="53"/>
      <c r="AA1172" s="53"/>
      <c r="AB1172" s="53"/>
      <c r="AC1172" s="53"/>
      <c r="AD1172" s="53"/>
      <c r="AE1172" s="53"/>
      <c r="AF1172" s="53"/>
      <c r="AG1172" s="53"/>
      <c r="AH1172" s="221"/>
      <c r="AI1172" s="221"/>
      <c r="AJ1172" s="576"/>
      <c r="AK1172" s="576"/>
      <c r="AM1172" s="221"/>
      <c r="AN1172" s="221"/>
      <c r="AP1172" s="221"/>
    </row>
    <row r="1173" spans="4:42" s="15" customFormat="1" ht="22.5" x14ac:dyDescent="0.55000000000000004">
      <c r="D1173" s="574"/>
      <c r="E1173" s="568"/>
      <c r="F1173" s="564"/>
      <c r="G1173" s="564"/>
      <c r="H1173" s="564"/>
      <c r="I1173" s="214"/>
      <c r="J1173" s="214"/>
      <c r="K1173" s="214"/>
      <c r="L1173" s="214"/>
      <c r="M1173" s="214"/>
      <c r="N1173" s="214"/>
      <c r="O1173" s="214"/>
      <c r="P1173" s="214"/>
      <c r="Q1173" s="214"/>
      <c r="R1173" s="214"/>
      <c r="S1173" s="214"/>
      <c r="T1173" s="215"/>
      <c r="U1173" s="215"/>
      <c r="V1173" s="575"/>
      <c r="W1173" s="53"/>
      <c r="X1173" s="53"/>
      <c r="Y1173" s="53"/>
      <c r="Z1173" s="53"/>
      <c r="AA1173" s="53"/>
      <c r="AB1173" s="53"/>
      <c r="AC1173" s="53"/>
      <c r="AD1173" s="53"/>
      <c r="AE1173" s="53"/>
      <c r="AF1173" s="53"/>
      <c r="AG1173" s="53"/>
      <c r="AH1173" s="221"/>
      <c r="AI1173" s="221"/>
      <c r="AJ1173" s="576"/>
      <c r="AK1173" s="576"/>
      <c r="AM1173" s="221"/>
      <c r="AN1173" s="221"/>
      <c r="AP1173" s="221"/>
    </row>
    <row r="1174" spans="4:42" s="15" customFormat="1" ht="22.5" x14ac:dyDescent="0.55000000000000004">
      <c r="D1174" s="574"/>
      <c r="E1174" s="568"/>
      <c r="F1174" s="564"/>
      <c r="G1174" s="564"/>
      <c r="H1174" s="564"/>
      <c r="I1174" s="214"/>
      <c r="J1174" s="214"/>
      <c r="K1174" s="214"/>
      <c r="L1174" s="214"/>
      <c r="M1174" s="214"/>
      <c r="N1174" s="214"/>
      <c r="O1174" s="214"/>
      <c r="P1174" s="214"/>
      <c r="Q1174" s="214"/>
      <c r="R1174" s="214"/>
      <c r="S1174" s="214"/>
      <c r="T1174" s="215"/>
      <c r="U1174" s="215"/>
      <c r="V1174" s="575"/>
      <c r="W1174" s="53"/>
      <c r="X1174" s="53"/>
      <c r="Y1174" s="53"/>
      <c r="Z1174" s="53"/>
      <c r="AA1174" s="53"/>
      <c r="AB1174" s="53"/>
      <c r="AC1174" s="53"/>
      <c r="AD1174" s="53"/>
      <c r="AE1174" s="53"/>
      <c r="AF1174" s="53"/>
      <c r="AG1174" s="53"/>
      <c r="AH1174" s="221"/>
      <c r="AI1174" s="221"/>
      <c r="AJ1174" s="576"/>
      <c r="AK1174" s="576"/>
      <c r="AM1174" s="221"/>
      <c r="AN1174" s="221"/>
      <c r="AP1174" s="221"/>
    </row>
    <row r="1175" spans="4:42" s="15" customFormat="1" ht="22.5" x14ac:dyDescent="0.55000000000000004">
      <c r="D1175" s="574"/>
      <c r="E1175" s="568"/>
      <c r="F1175" s="564"/>
      <c r="G1175" s="564"/>
      <c r="H1175" s="564"/>
      <c r="I1175" s="214"/>
      <c r="J1175" s="214"/>
      <c r="K1175" s="214"/>
      <c r="L1175" s="214"/>
      <c r="M1175" s="214"/>
      <c r="N1175" s="214"/>
      <c r="O1175" s="214"/>
      <c r="P1175" s="214"/>
      <c r="Q1175" s="214"/>
      <c r="R1175" s="214"/>
      <c r="S1175" s="214"/>
      <c r="T1175" s="215"/>
      <c r="U1175" s="215"/>
      <c r="V1175" s="575"/>
      <c r="W1175" s="53"/>
      <c r="X1175" s="53"/>
      <c r="Y1175" s="53"/>
      <c r="Z1175" s="53"/>
      <c r="AA1175" s="53"/>
      <c r="AB1175" s="53"/>
      <c r="AC1175" s="53"/>
      <c r="AD1175" s="53"/>
      <c r="AE1175" s="53"/>
      <c r="AF1175" s="53"/>
      <c r="AG1175" s="53"/>
      <c r="AH1175" s="221"/>
      <c r="AI1175" s="221"/>
      <c r="AJ1175" s="576"/>
      <c r="AK1175" s="576"/>
      <c r="AM1175" s="221"/>
      <c r="AN1175" s="221"/>
      <c r="AP1175" s="221"/>
    </row>
    <row r="1176" spans="4:42" s="15" customFormat="1" ht="22.5" x14ac:dyDescent="0.55000000000000004">
      <c r="D1176" s="574"/>
      <c r="E1176" s="568"/>
      <c r="F1176" s="564"/>
      <c r="G1176" s="564"/>
      <c r="H1176" s="564"/>
      <c r="I1176" s="214"/>
      <c r="J1176" s="214"/>
      <c r="K1176" s="214"/>
      <c r="L1176" s="214"/>
      <c r="M1176" s="214"/>
      <c r="N1176" s="214"/>
      <c r="O1176" s="214"/>
      <c r="P1176" s="214"/>
      <c r="Q1176" s="214"/>
      <c r="R1176" s="214"/>
      <c r="S1176" s="214"/>
      <c r="T1176" s="215"/>
      <c r="U1176" s="215"/>
      <c r="V1176" s="575"/>
      <c r="W1176" s="53"/>
      <c r="X1176" s="53"/>
      <c r="Y1176" s="53"/>
      <c r="Z1176" s="53"/>
      <c r="AA1176" s="53"/>
      <c r="AB1176" s="53"/>
      <c r="AC1176" s="53"/>
      <c r="AD1176" s="53"/>
      <c r="AE1176" s="53"/>
      <c r="AF1176" s="53"/>
      <c r="AG1176" s="53"/>
      <c r="AH1176" s="221"/>
      <c r="AI1176" s="221"/>
      <c r="AJ1176" s="576"/>
      <c r="AK1176" s="576"/>
      <c r="AM1176" s="221"/>
      <c r="AN1176" s="221"/>
      <c r="AP1176" s="221"/>
    </row>
    <row r="1177" spans="4:42" s="15" customFormat="1" ht="22.5" x14ac:dyDescent="0.55000000000000004">
      <c r="D1177" s="574"/>
      <c r="E1177" s="568"/>
      <c r="F1177" s="564"/>
      <c r="G1177" s="564"/>
      <c r="H1177" s="564"/>
      <c r="I1177" s="214"/>
      <c r="J1177" s="214"/>
      <c r="K1177" s="214"/>
      <c r="L1177" s="214"/>
      <c r="M1177" s="214"/>
      <c r="N1177" s="214"/>
      <c r="O1177" s="214"/>
      <c r="P1177" s="214"/>
      <c r="Q1177" s="214"/>
      <c r="R1177" s="214"/>
      <c r="S1177" s="214"/>
      <c r="T1177" s="215"/>
      <c r="U1177" s="215"/>
      <c r="V1177" s="575"/>
      <c r="W1177" s="53"/>
      <c r="X1177" s="53"/>
      <c r="Y1177" s="53"/>
      <c r="Z1177" s="53"/>
      <c r="AA1177" s="53"/>
      <c r="AB1177" s="53"/>
      <c r="AC1177" s="53"/>
      <c r="AD1177" s="53"/>
      <c r="AE1177" s="53"/>
      <c r="AF1177" s="53"/>
      <c r="AG1177" s="53"/>
      <c r="AH1177" s="221"/>
      <c r="AI1177" s="221"/>
      <c r="AJ1177" s="576"/>
      <c r="AK1177" s="576"/>
      <c r="AM1177" s="221"/>
      <c r="AN1177" s="221"/>
      <c r="AP1177" s="221"/>
    </row>
    <row r="1178" spans="4:42" s="15" customFormat="1" ht="22.5" x14ac:dyDescent="0.55000000000000004">
      <c r="D1178" s="574"/>
      <c r="E1178" s="568"/>
      <c r="F1178" s="564"/>
      <c r="G1178" s="564"/>
      <c r="H1178" s="564"/>
      <c r="I1178" s="214"/>
      <c r="J1178" s="214"/>
      <c r="K1178" s="214"/>
      <c r="L1178" s="214"/>
      <c r="M1178" s="214"/>
      <c r="N1178" s="214"/>
      <c r="O1178" s="214"/>
      <c r="P1178" s="214"/>
      <c r="Q1178" s="214"/>
      <c r="R1178" s="214"/>
      <c r="S1178" s="214"/>
      <c r="T1178" s="215"/>
      <c r="U1178" s="215"/>
      <c r="V1178" s="575"/>
      <c r="W1178" s="53"/>
      <c r="X1178" s="53"/>
      <c r="Y1178" s="53"/>
      <c r="Z1178" s="53"/>
      <c r="AA1178" s="53"/>
      <c r="AB1178" s="53"/>
      <c r="AC1178" s="53"/>
      <c r="AD1178" s="53"/>
      <c r="AE1178" s="53"/>
      <c r="AF1178" s="53"/>
      <c r="AG1178" s="53"/>
      <c r="AH1178" s="221"/>
      <c r="AI1178" s="221"/>
      <c r="AJ1178" s="576"/>
      <c r="AK1178" s="576"/>
      <c r="AM1178" s="221"/>
      <c r="AN1178" s="221"/>
      <c r="AP1178" s="221"/>
    </row>
    <row r="1179" spans="4:42" s="15" customFormat="1" ht="22.5" x14ac:dyDescent="0.55000000000000004">
      <c r="D1179" s="574"/>
      <c r="E1179" s="568"/>
      <c r="F1179" s="564"/>
      <c r="G1179" s="564"/>
      <c r="H1179" s="564"/>
      <c r="I1179" s="214"/>
      <c r="J1179" s="214"/>
      <c r="K1179" s="214"/>
      <c r="L1179" s="214"/>
      <c r="M1179" s="214"/>
      <c r="N1179" s="214"/>
      <c r="O1179" s="214"/>
      <c r="P1179" s="214"/>
      <c r="Q1179" s="214"/>
      <c r="R1179" s="214"/>
      <c r="S1179" s="214"/>
      <c r="T1179" s="215"/>
      <c r="U1179" s="215"/>
      <c r="V1179" s="575"/>
      <c r="W1179" s="53"/>
      <c r="X1179" s="53"/>
      <c r="Y1179" s="53"/>
      <c r="Z1179" s="53"/>
      <c r="AA1179" s="53"/>
      <c r="AB1179" s="53"/>
      <c r="AC1179" s="53"/>
      <c r="AD1179" s="53"/>
      <c r="AE1179" s="53"/>
      <c r="AF1179" s="53"/>
      <c r="AG1179" s="53"/>
      <c r="AH1179" s="221"/>
      <c r="AI1179" s="221"/>
      <c r="AJ1179" s="576"/>
      <c r="AK1179" s="576"/>
      <c r="AM1179" s="221"/>
      <c r="AN1179" s="221"/>
      <c r="AP1179" s="221"/>
    </row>
    <row r="1180" spans="4:42" s="15" customFormat="1" ht="22.5" x14ac:dyDescent="0.55000000000000004">
      <c r="D1180" s="574"/>
      <c r="E1180" s="568"/>
      <c r="F1180" s="564"/>
      <c r="G1180" s="564"/>
      <c r="H1180" s="564"/>
      <c r="I1180" s="214"/>
      <c r="J1180" s="214"/>
      <c r="K1180" s="214"/>
      <c r="L1180" s="214"/>
      <c r="M1180" s="214"/>
      <c r="N1180" s="214"/>
      <c r="O1180" s="214"/>
      <c r="P1180" s="214"/>
      <c r="Q1180" s="214"/>
      <c r="R1180" s="214"/>
      <c r="S1180" s="214"/>
      <c r="T1180" s="215"/>
      <c r="U1180" s="215"/>
      <c r="V1180" s="575"/>
      <c r="W1180" s="53"/>
      <c r="X1180" s="53"/>
      <c r="Y1180" s="53"/>
      <c r="Z1180" s="53"/>
      <c r="AA1180" s="53"/>
      <c r="AB1180" s="53"/>
      <c r="AC1180" s="53"/>
      <c r="AD1180" s="53"/>
      <c r="AE1180" s="53"/>
      <c r="AF1180" s="53"/>
      <c r="AG1180" s="53"/>
      <c r="AH1180" s="221"/>
      <c r="AI1180" s="221"/>
      <c r="AJ1180" s="576"/>
      <c r="AK1180" s="576"/>
      <c r="AM1180" s="221"/>
      <c r="AN1180" s="221"/>
      <c r="AP1180" s="221"/>
    </row>
    <row r="1181" spans="4:42" s="15" customFormat="1" ht="22.5" x14ac:dyDescent="0.55000000000000004">
      <c r="D1181" s="574"/>
      <c r="E1181" s="568"/>
      <c r="F1181" s="564"/>
      <c r="G1181" s="564"/>
      <c r="H1181" s="564"/>
      <c r="I1181" s="214"/>
      <c r="J1181" s="214"/>
      <c r="K1181" s="214"/>
      <c r="L1181" s="214"/>
      <c r="M1181" s="214"/>
      <c r="N1181" s="214"/>
      <c r="O1181" s="214"/>
      <c r="P1181" s="214"/>
      <c r="Q1181" s="214"/>
      <c r="R1181" s="214"/>
      <c r="S1181" s="214"/>
      <c r="T1181" s="215"/>
      <c r="U1181" s="215"/>
      <c r="V1181" s="575"/>
      <c r="W1181" s="53"/>
      <c r="X1181" s="53"/>
      <c r="Y1181" s="53"/>
      <c r="Z1181" s="53"/>
      <c r="AA1181" s="53"/>
      <c r="AB1181" s="53"/>
      <c r="AC1181" s="53"/>
      <c r="AD1181" s="53"/>
      <c r="AE1181" s="53"/>
      <c r="AF1181" s="53"/>
      <c r="AG1181" s="53"/>
      <c r="AH1181" s="221"/>
      <c r="AI1181" s="221"/>
      <c r="AJ1181" s="576"/>
      <c r="AK1181" s="576"/>
      <c r="AM1181" s="221"/>
      <c r="AN1181" s="221"/>
      <c r="AP1181" s="221"/>
    </row>
    <row r="1182" spans="4:42" s="15" customFormat="1" ht="22.5" x14ac:dyDescent="0.55000000000000004">
      <c r="D1182" s="574"/>
      <c r="E1182" s="568"/>
      <c r="F1182" s="564"/>
      <c r="G1182" s="564"/>
      <c r="H1182" s="564"/>
      <c r="I1182" s="214"/>
      <c r="J1182" s="214"/>
      <c r="K1182" s="214"/>
      <c r="L1182" s="214"/>
      <c r="M1182" s="214"/>
      <c r="N1182" s="214"/>
      <c r="O1182" s="214"/>
      <c r="P1182" s="214"/>
      <c r="Q1182" s="214"/>
      <c r="R1182" s="214"/>
      <c r="S1182" s="214"/>
      <c r="T1182" s="215"/>
      <c r="U1182" s="215"/>
      <c r="V1182" s="575"/>
      <c r="W1182" s="53"/>
      <c r="X1182" s="53"/>
      <c r="Y1182" s="53"/>
      <c r="Z1182" s="53"/>
      <c r="AA1182" s="53"/>
      <c r="AB1182" s="53"/>
      <c r="AC1182" s="53"/>
      <c r="AD1182" s="53"/>
      <c r="AE1182" s="53"/>
      <c r="AF1182" s="53"/>
      <c r="AG1182" s="53"/>
      <c r="AH1182" s="221"/>
      <c r="AI1182" s="221"/>
      <c r="AJ1182" s="576"/>
      <c r="AK1182" s="576"/>
      <c r="AM1182" s="221"/>
      <c r="AN1182" s="221"/>
      <c r="AP1182" s="221"/>
    </row>
    <row r="1183" spans="4:42" s="15" customFormat="1" ht="22.5" x14ac:dyDescent="0.55000000000000004">
      <c r="D1183" s="574"/>
      <c r="E1183" s="568"/>
      <c r="F1183" s="564"/>
      <c r="G1183" s="564"/>
      <c r="H1183" s="564"/>
      <c r="I1183" s="214"/>
      <c r="J1183" s="214"/>
      <c r="K1183" s="214"/>
      <c r="L1183" s="214"/>
      <c r="M1183" s="214"/>
      <c r="N1183" s="214"/>
      <c r="O1183" s="214"/>
      <c r="P1183" s="214"/>
      <c r="Q1183" s="214"/>
      <c r="R1183" s="214"/>
      <c r="S1183" s="214"/>
      <c r="T1183" s="215"/>
      <c r="U1183" s="215"/>
      <c r="V1183" s="575"/>
      <c r="W1183" s="53"/>
      <c r="X1183" s="53"/>
      <c r="Y1183" s="53"/>
      <c r="Z1183" s="53"/>
      <c r="AA1183" s="53"/>
      <c r="AB1183" s="53"/>
      <c r="AC1183" s="53"/>
      <c r="AD1183" s="53"/>
      <c r="AE1183" s="53"/>
      <c r="AF1183" s="53"/>
      <c r="AG1183" s="53"/>
      <c r="AH1183" s="221"/>
      <c r="AI1183" s="221"/>
      <c r="AJ1183" s="576"/>
      <c r="AK1183" s="576"/>
      <c r="AM1183" s="221"/>
      <c r="AN1183" s="221"/>
      <c r="AP1183" s="221"/>
    </row>
    <row r="1184" spans="4:42" s="15" customFormat="1" ht="22.5" x14ac:dyDescent="0.55000000000000004">
      <c r="D1184" s="574"/>
      <c r="E1184" s="568"/>
      <c r="F1184" s="564"/>
      <c r="G1184" s="564"/>
      <c r="H1184" s="564"/>
      <c r="I1184" s="214"/>
      <c r="J1184" s="214"/>
      <c r="K1184" s="214"/>
      <c r="L1184" s="214"/>
      <c r="M1184" s="214"/>
      <c r="N1184" s="214"/>
      <c r="O1184" s="214"/>
      <c r="P1184" s="214"/>
      <c r="Q1184" s="214"/>
      <c r="R1184" s="214"/>
      <c r="S1184" s="214"/>
      <c r="T1184" s="215"/>
      <c r="U1184" s="215"/>
      <c r="V1184" s="575"/>
      <c r="W1184" s="53"/>
      <c r="X1184" s="53"/>
      <c r="Y1184" s="53"/>
      <c r="Z1184" s="53"/>
      <c r="AA1184" s="53"/>
      <c r="AB1184" s="53"/>
      <c r="AC1184" s="53"/>
      <c r="AD1184" s="53"/>
      <c r="AE1184" s="53"/>
      <c r="AF1184" s="53"/>
      <c r="AG1184" s="53"/>
      <c r="AH1184" s="221"/>
      <c r="AI1184" s="221"/>
      <c r="AJ1184" s="576"/>
      <c r="AK1184" s="576"/>
      <c r="AM1184" s="221"/>
      <c r="AN1184" s="221"/>
      <c r="AP1184" s="221"/>
    </row>
    <row r="1185" spans="4:42" s="15" customFormat="1" ht="22.5" x14ac:dyDescent="0.55000000000000004">
      <c r="D1185" s="574"/>
      <c r="E1185" s="568"/>
      <c r="F1185" s="564"/>
      <c r="G1185" s="564"/>
      <c r="H1185" s="564"/>
      <c r="I1185" s="214"/>
      <c r="J1185" s="214"/>
      <c r="K1185" s="214"/>
      <c r="L1185" s="214"/>
      <c r="M1185" s="214"/>
      <c r="N1185" s="214"/>
      <c r="O1185" s="214"/>
      <c r="P1185" s="214"/>
      <c r="Q1185" s="214"/>
      <c r="R1185" s="214"/>
      <c r="S1185" s="214"/>
      <c r="T1185" s="215"/>
      <c r="U1185" s="215"/>
      <c r="V1185" s="575"/>
      <c r="W1185" s="53"/>
      <c r="X1185" s="53"/>
      <c r="Y1185" s="53"/>
      <c r="Z1185" s="53"/>
      <c r="AA1185" s="53"/>
      <c r="AB1185" s="53"/>
      <c r="AC1185" s="53"/>
      <c r="AD1185" s="53"/>
      <c r="AE1185" s="53"/>
      <c r="AF1185" s="53"/>
      <c r="AG1185" s="53"/>
      <c r="AH1185" s="221"/>
      <c r="AI1185" s="221"/>
      <c r="AJ1185" s="576"/>
      <c r="AK1185" s="576"/>
      <c r="AM1185" s="221"/>
      <c r="AN1185" s="221"/>
      <c r="AP1185" s="221"/>
    </row>
    <row r="1186" spans="4:42" s="15" customFormat="1" ht="22.5" x14ac:dyDescent="0.55000000000000004">
      <c r="D1186" s="574"/>
      <c r="E1186" s="568"/>
      <c r="F1186" s="564"/>
      <c r="G1186" s="564"/>
      <c r="H1186" s="564"/>
      <c r="I1186" s="214"/>
      <c r="J1186" s="214"/>
      <c r="K1186" s="214"/>
      <c r="L1186" s="214"/>
      <c r="M1186" s="214"/>
      <c r="N1186" s="214"/>
      <c r="O1186" s="214"/>
      <c r="P1186" s="214"/>
      <c r="Q1186" s="214"/>
      <c r="R1186" s="214"/>
      <c r="S1186" s="214"/>
      <c r="T1186" s="215"/>
      <c r="U1186" s="215"/>
      <c r="V1186" s="575"/>
      <c r="W1186" s="53"/>
      <c r="X1186" s="53"/>
      <c r="Y1186" s="53"/>
      <c r="Z1186" s="53"/>
      <c r="AA1186" s="53"/>
      <c r="AB1186" s="53"/>
      <c r="AC1186" s="53"/>
      <c r="AD1186" s="53"/>
      <c r="AE1186" s="53"/>
      <c r="AF1186" s="53"/>
      <c r="AG1186" s="53"/>
      <c r="AH1186" s="221"/>
      <c r="AI1186" s="221"/>
      <c r="AJ1186" s="576"/>
      <c r="AK1186" s="576"/>
      <c r="AM1186" s="221"/>
      <c r="AN1186" s="221"/>
      <c r="AP1186" s="221"/>
    </row>
    <row r="1187" spans="4:42" s="15" customFormat="1" ht="22.5" x14ac:dyDescent="0.55000000000000004">
      <c r="D1187" s="574"/>
      <c r="E1187" s="577"/>
      <c r="F1187" s="564"/>
      <c r="G1187" s="564"/>
      <c r="H1187" s="564"/>
      <c r="I1187" s="214"/>
      <c r="J1187" s="214"/>
      <c r="K1187" s="214"/>
      <c r="L1187" s="214"/>
      <c r="M1187" s="214"/>
      <c r="N1187" s="214"/>
      <c r="O1187" s="214"/>
      <c r="P1187" s="214"/>
      <c r="Q1187" s="214"/>
      <c r="R1187" s="214"/>
      <c r="S1187" s="214"/>
      <c r="T1187" s="215"/>
      <c r="U1187" s="215"/>
      <c r="V1187" s="575"/>
      <c r="W1187" s="53"/>
      <c r="X1187" s="53"/>
      <c r="Y1187" s="53"/>
      <c r="Z1187" s="53"/>
      <c r="AA1187" s="53"/>
      <c r="AB1187" s="53"/>
      <c r="AC1187" s="53"/>
      <c r="AD1187" s="53"/>
      <c r="AE1187" s="53"/>
      <c r="AF1187" s="53"/>
      <c r="AG1187" s="53"/>
      <c r="AH1187" s="221"/>
      <c r="AI1187" s="221"/>
      <c r="AJ1187" s="576"/>
      <c r="AK1187" s="576"/>
      <c r="AM1187" s="221"/>
      <c r="AN1187" s="221"/>
      <c r="AP1187" s="221"/>
    </row>
    <row r="1188" spans="4:42" s="15" customFormat="1" ht="22.5" x14ac:dyDescent="0.55000000000000004">
      <c r="D1188" s="574"/>
      <c r="E1188" s="569"/>
      <c r="F1188" s="565"/>
      <c r="G1188" s="565"/>
      <c r="H1188" s="565"/>
      <c r="I1188" s="214"/>
      <c r="J1188" s="214"/>
      <c r="K1188" s="214"/>
      <c r="L1188" s="214"/>
      <c r="M1188" s="214"/>
      <c r="N1188" s="214"/>
      <c r="O1188" s="214"/>
      <c r="P1188" s="214"/>
      <c r="Q1188" s="214"/>
      <c r="R1188" s="214"/>
      <c r="S1188" s="214"/>
      <c r="T1188" s="215"/>
      <c r="U1188" s="215"/>
      <c r="V1188" s="575"/>
      <c r="W1188" s="53"/>
      <c r="X1188" s="53"/>
      <c r="Y1188" s="53"/>
      <c r="Z1188" s="53"/>
      <c r="AA1188" s="53"/>
      <c r="AB1188" s="53"/>
      <c r="AC1188" s="53"/>
      <c r="AD1188" s="53"/>
      <c r="AE1188" s="53"/>
      <c r="AF1188" s="53"/>
      <c r="AG1188" s="53"/>
      <c r="AH1188" s="221"/>
      <c r="AI1188" s="221"/>
      <c r="AJ1188" s="576"/>
      <c r="AK1188" s="576"/>
      <c r="AM1188" s="221"/>
      <c r="AN1188" s="221"/>
      <c r="AP1188" s="221"/>
    </row>
    <row r="1189" spans="4:42" s="15" customFormat="1" ht="22.5" x14ac:dyDescent="0.55000000000000004">
      <c r="D1189" s="574"/>
      <c r="E1189" s="569"/>
      <c r="F1189" s="565"/>
      <c r="G1189" s="565"/>
      <c r="H1189" s="565"/>
      <c r="I1189" s="214"/>
      <c r="J1189" s="214"/>
      <c r="K1189" s="214"/>
      <c r="L1189" s="214"/>
      <c r="M1189" s="214"/>
      <c r="N1189" s="214"/>
      <c r="O1189" s="214"/>
      <c r="P1189" s="214"/>
      <c r="Q1189" s="214"/>
      <c r="R1189" s="214"/>
      <c r="S1189" s="214"/>
      <c r="T1189" s="215"/>
      <c r="U1189" s="215"/>
      <c r="V1189" s="575"/>
      <c r="W1189" s="53"/>
      <c r="X1189" s="53"/>
      <c r="Y1189" s="53"/>
      <c r="Z1189" s="53"/>
      <c r="AA1189" s="53"/>
      <c r="AB1189" s="53"/>
      <c r="AC1189" s="53"/>
      <c r="AD1189" s="53"/>
      <c r="AE1189" s="53"/>
      <c r="AF1189" s="53"/>
      <c r="AG1189" s="53"/>
      <c r="AH1189" s="221"/>
      <c r="AI1189" s="221"/>
      <c r="AJ1189" s="576"/>
      <c r="AK1189" s="576"/>
      <c r="AM1189" s="221"/>
      <c r="AN1189" s="221"/>
      <c r="AP1189" s="221"/>
    </row>
    <row r="1190" spans="4:42" s="15" customFormat="1" ht="22.5" x14ac:dyDescent="0.55000000000000004">
      <c r="D1190" s="574"/>
      <c r="E1190" s="569"/>
      <c r="F1190" s="565"/>
      <c r="G1190" s="565"/>
      <c r="H1190" s="565"/>
      <c r="I1190" s="214"/>
      <c r="J1190" s="214"/>
      <c r="K1190" s="214"/>
      <c r="L1190" s="214"/>
      <c r="M1190" s="214"/>
      <c r="N1190" s="214"/>
      <c r="O1190" s="214"/>
      <c r="P1190" s="214"/>
      <c r="Q1190" s="214"/>
      <c r="R1190" s="214"/>
      <c r="S1190" s="214"/>
      <c r="T1190" s="215"/>
      <c r="U1190" s="215"/>
      <c r="V1190" s="575"/>
      <c r="W1190" s="53"/>
      <c r="X1190" s="53"/>
      <c r="Y1190" s="53"/>
      <c r="Z1190" s="53"/>
      <c r="AA1190" s="53"/>
      <c r="AB1190" s="53"/>
      <c r="AC1190" s="53"/>
      <c r="AD1190" s="53"/>
      <c r="AE1190" s="53"/>
      <c r="AF1190" s="53"/>
      <c r="AG1190" s="53"/>
      <c r="AH1190" s="221"/>
      <c r="AI1190" s="221"/>
      <c r="AJ1190" s="576"/>
      <c r="AK1190" s="576"/>
      <c r="AM1190" s="221"/>
      <c r="AN1190" s="221"/>
      <c r="AP1190" s="221"/>
    </row>
    <row r="1191" spans="4:42" s="15" customFormat="1" ht="22.5" x14ac:dyDescent="0.55000000000000004">
      <c r="D1191" s="574"/>
      <c r="E1191" s="569"/>
      <c r="F1191" s="565"/>
      <c r="G1191" s="565"/>
      <c r="H1191" s="565"/>
      <c r="I1191" s="214"/>
      <c r="J1191" s="214"/>
      <c r="K1191" s="214"/>
      <c r="L1191" s="214"/>
      <c r="M1191" s="214"/>
      <c r="N1191" s="214"/>
      <c r="O1191" s="214"/>
      <c r="P1191" s="214"/>
      <c r="Q1191" s="214"/>
      <c r="R1191" s="214"/>
      <c r="S1191" s="214"/>
      <c r="T1191" s="215"/>
      <c r="U1191" s="215"/>
      <c r="V1191" s="575"/>
      <c r="W1191" s="53"/>
      <c r="X1191" s="53"/>
      <c r="Y1191" s="53"/>
      <c r="Z1191" s="53"/>
      <c r="AA1191" s="53"/>
      <c r="AB1191" s="53"/>
      <c r="AC1191" s="53"/>
      <c r="AD1191" s="53"/>
      <c r="AE1191" s="53"/>
      <c r="AF1191" s="53"/>
      <c r="AG1191" s="53"/>
      <c r="AH1191" s="221"/>
      <c r="AI1191" s="221"/>
      <c r="AJ1191" s="576"/>
      <c r="AK1191" s="576"/>
      <c r="AM1191" s="221"/>
      <c r="AN1191" s="221"/>
      <c r="AP1191" s="221"/>
    </row>
    <row r="1192" spans="4:42" s="15" customFormat="1" ht="22.5" x14ac:dyDescent="0.55000000000000004">
      <c r="D1192" s="574"/>
      <c r="E1192" s="569"/>
      <c r="F1192" s="565"/>
      <c r="G1192" s="565"/>
      <c r="H1192" s="565"/>
      <c r="I1192" s="214"/>
      <c r="J1192" s="214"/>
      <c r="K1192" s="214"/>
      <c r="L1192" s="214"/>
      <c r="M1192" s="214"/>
      <c r="N1192" s="214"/>
      <c r="O1192" s="214"/>
      <c r="P1192" s="214"/>
      <c r="Q1192" s="214"/>
      <c r="R1192" s="214"/>
      <c r="S1192" s="214"/>
      <c r="T1192" s="215"/>
      <c r="U1192" s="215"/>
      <c r="V1192" s="575"/>
      <c r="W1192" s="53"/>
      <c r="X1192" s="53"/>
      <c r="Y1192" s="53"/>
      <c r="Z1192" s="53"/>
      <c r="AA1192" s="53"/>
      <c r="AB1192" s="53"/>
      <c r="AC1192" s="53"/>
      <c r="AD1192" s="53"/>
      <c r="AE1192" s="53"/>
      <c r="AF1192" s="53"/>
      <c r="AG1192" s="53"/>
      <c r="AH1192" s="221"/>
      <c r="AI1192" s="221"/>
      <c r="AJ1192" s="576"/>
      <c r="AK1192" s="576"/>
      <c r="AM1192" s="221"/>
      <c r="AN1192" s="221"/>
      <c r="AP1192" s="221"/>
    </row>
    <row r="1193" spans="4:42" s="15" customFormat="1" ht="22.5" x14ac:dyDescent="0.55000000000000004">
      <c r="D1193" s="574"/>
      <c r="E1193" s="569"/>
      <c r="F1193" s="565"/>
      <c r="G1193" s="565"/>
      <c r="H1193" s="565"/>
      <c r="I1193" s="214"/>
      <c r="J1193" s="214"/>
      <c r="K1193" s="214"/>
      <c r="L1193" s="214"/>
      <c r="M1193" s="214"/>
      <c r="N1193" s="214"/>
      <c r="O1193" s="214"/>
      <c r="P1193" s="214"/>
      <c r="Q1193" s="214"/>
      <c r="R1193" s="214"/>
      <c r="S1193" s="214"/>
      <c r="T1193" s="215"/>
      <c r="U1193" s="215"/>
      <c r="V1193" s="575"/>
      <c r="W1193" s="53"/>
      <c r="X1193" s="53"/>
      <c r="Y1193" s="53"/>
      <c r="Z1193" s="53"/>
      <c r="AA1193" s="53"/>
      <c r="AB1193" s="53"/>
      <c r="AC1193" s="53"/>
      <c r="AD1193" s="53"/>
      <c r="AE1193" s="53"/>
      <c r="AF1193" s="53"/>
      <c r="AG1193" s="53"/>
      <c r="AH1193" s="221"/>
      <c r="AI1193" s="221"/>
      <c r="AJ1193" s="576"/>
      <c r="AK1193" s="576"/>
      <c r="AM1193" s="221"/>
      <c r="AN1193" s="221"/>
      <c r="AP1193" s="221"/>
    </row>
    <row r="1194" spans="4:42" s="15" customFormat="1" ht="22.5" x14ac:dyDescent="0.55000000000000004">
      <c r="D1194" s="574"/>
      <c r="E1194" s="569"/>
      <c r="F1194" s="565"/>
      <c r="G1194" s="565"/>
      <c r="H1194" s="565"/>
      <c r="I1194" s="214"/>
      <c r="J1194" s="214"/>
      <c r="K1194" s="214"/>
      <c r="L1194" s="214"/>
      <c r="M1194" s="214"/>
      <c r="N1194" s="214"/>
      <c r="O1194" s="214"/>
      <c r="P1194" s="214"/>
      <c r="Q1194" s="214"/>
      <c r="R1194" s="214"/>
      <c r="S1194" s="214"/>
      <c r="T1194" s="215"/>
      <c r="U1194" s="215"/>
      <c r="V1194" s="575"/>
      <c r="W1194" s="53"/>
      <c r="X1194" s="53"/>
      <c r="Y1194" s="53"/>
      <c r="Z1194" s="53"/>
      <c r="AA1194" s="53"/>
      <c r="AB1194" s="53"/>
      <c r="AC1194" s="53"/>
      <c r="AD1194" s="53"/>
      <c r="AE1194" s="53"/>
      <c r="AF1194" s="53"/>
      <c r="AG1194" s="53"/>
      <c r="AH1194" s="221"/>
      <c r="AI1194" s="221"/>
      <c r="AJ1194" s="576"/>
      <c r="AK1194" s="576"/>
      <c r="AM1194" s="221"/>
      <c r="AN1194" s="221"/>
      <c r="AP1194" s="221"/>
    </row>
    <row r="1195" spans="4:42" s="15" customFormat="1" ht="22.5" x14ac:dyDescent="0.55000000000000004">
      <c r="D1195" s="574"/>
      <c r="E1195" s="569"/>
      <c r="F1195" s="565"/>
      <c r="G1195" s="565"/>
      <c r="H1195" s="565"/>
      <c r="I1195" s="214"/>
      <c r="J1195" s="214"/>
      <c r="K1195" s="214"/>
      <c r="L1195" s="214"/>
      <c r="M1195" s="214"/>
      <c r="N1195" s="214"/>
      <c r="O1195" s="214"/>
      <c r="P1195" s="214"/>
      <c r="Q1195" s="214"/>
      <c r="R1195" s="214"/>
      <c r="S1195" s="214"/>
      <c r="T1195" s="215"/>
      <c r="U1195" s="215"/>
      <c r="V1195" s="575"/>
      <c r="W1195" s="53"/>
      <c r="X1195" s="53"/>
      <c r="Y1195" s="53"/>
      <c r="Z1195" s="53"/>
      <c r="AA1195" s="53"/>
      <c r="AB1195" s="53"/>
      <c r="AC1195" s="53"/>
      <c r="AD1195" s="53"/>
      <c r="AE1195" s="53"/>
      <c r="AF1195" s="53"/>
      <c r="AG1195" s="53"/>
      <c r="AH1195" s="221"/>
      <c r="AI1195" s="221"/>
      <c r="AJ1195" s="576"/>
      <c r="AK1195" s="576"/>
      <c r="AM1195" s="221"/>
      <c r="AN1195" s="221"/>
      <c r="AP1195" s="221"/>
    </row>
    <row r="1196" spans="4:42" s="15" customFormat="1" ht="22.5" x14ac:dyDescent="0.55000000000000004">
      <c r="D1196" s="574"/>
      <c r="E1196" s="569"/>
      <c r="F1196" s="565"/>
      <c r="G1196" s="565"/>
      <c r="H1196" s="565"/>
      <c r="I1196" s="214"/>
      <c r="J1196" s="214"/>
      <c r="K1196" s="214"/>
      <c r="L1196" s="214"/>
      <c r="M1196" s="214"/>
      <c r="N1196" s="214"/>
      <c r="O1196" s="214"/>
      <c r="P1196" s="214"/>
      <c r="Q1196" s="214"/>
      <c r="R1196" s="214"/>
      <c r="S1196" s="214"/>
      <c r="T1196" s="215"/>
      <c r="U1196" s="215"/>
      <c r="V1196" s="575"/>
      <c r="W1196" s="53"/>
      <c r="X1196" s="53"/>
      <c r="Y1196" s="53"/>
      <c r="Z1196" s="53"/>
      <c r="AA1196" s="53"/>
      <c r="AB1196" s="53"/>
      <c r="AC1196" s="53"/>
      <c r="AD1196" s="53"/>
      <c r="AE1196" s="53"/>
      <c r="AF1196" s="53"/>
      <c r="AG1196" s="53"/>
      <c r="AH1196" s="221"/>
      <c r="AI1196" s="221"/>
      <c r="AJ1196" s="576"/>
      <c r="AK1196" s="576"/>
      <c r="AM1196" s="221"/>
      <c r="AN1196" s="221"/>
      <c r="AP1196" s="221"/>
    </row>
    <row r="1197" spans="4:42" s="15" customFormat="1" ht="22.5" x14ac:dyDescent="0.55000000000000004">
      <c r="D1197" s="574"/>
      <c r="E1197" s="569"/>
      <c r="F1197" s="565"/>
      <c r="G1197" s="565"/>
      <c r="H1197" s="565"/>
      <c r="I1197" s="214"/>
      <c r="J1197" s="214"/>
      <c r="K1197" s="214"/>
      <c r="L1197" s="214"/>
      <c r="M1197" s="214"/>
      <c r="N1197" s="214"/>
      <c r="O1197" s="214"/>
      <c r="P1197" s="214"/>
      <c r="Q1197" s="214"/>
      <c r="R1197" s="214"/>
      <c r="S1197" s="214"/>
      <c r="T1197" s="215"/>
      <c r="U1197" s="215"/>
      <c r="V1197" s="575"/>
      <c r="W1197" s="53"/>
      <c r="X1197" s="53"/>
      <c r="Y1197" s="53"/>
      <c r="Z1197" s="53"/>
      <c r="AA1197" s="53"/>
      <c r="AB1197" s="53"/>
      <c r="AC1197" s="53"/>
      <c r="AD1197" s="53"/>
      <c r="AE1197" s="53"/>
      <c r="AF1197" s="53"/>
      <c r="AG1197" s="53"/>
      <c r="AH1197" s="221"/>
      <c r="AI1197" s="221"/>
      <c r="AJ1197" s="576"/>
      <c r="AK1197" s="576"/>
      <c r="AM1197" s="221"/>
      <c r="AN1197" s="221"/>
      <c r="AP1197" s="221"/>
    </row>
    <row r="1198" spans="4:42" s="15" customFormat="1" ht="22.5" x14ac:dyDescent="0.55000000000000004">
      <c r="D1198" s="574"/>
      <c r="E1198" s="569"/>
      <c r="F1198" s="565"/>
      <c r="G1198" s="565"/>
      <c r="H1198" s="565"/>
      <c r="I1198" s="214"/>
      <c r="J1198" s="214"/>
      <c r="K1198" s="214"/>
      <c r="L1198" s="214"/>
      <c r="M1198" s="214"/>
      <c r="N1198" s="214"/>
      <c r="O1198" s="214"/>
      <c r="P1198" s="214"/>
      <c r="Q1198" s="214"/>
      <c r="R1198" s="214"/>
      <c r="S1198" s="214"/>
      <c r="T1198" s="215"/>
      <c r="U1198" s="215"/>
      <c r="V1198" s="575"/>
      <c r="W1198" s="53"/>
      <c r="X1198" s="53"/>
      <c r="Y1198" s="53"/>
      <c r="Z1198" s="53"/>
      <c r="AA1198" s="53"/>
      <c r="AB1198" s="53"/>
      <c r="AC1198" s="53"/>
      <c r="AD1198" s="53"/>
      <c r="AE1198" s="53"/>
      <c r="AF1198" s="53"/>
      <c r="AG1198" s="53"/>
      <c r="AH1198" s="221"/>
      <c r="AI1198" s="221"/>
      <c r="AJ1198" s="576"/>
      <c r="AK1198" s="576"/>
      <c r="AM1198" s="221"/>
      <c r="AN1198" s="221"/>
      <c r="AP1198" s="221"/>
    </row>
    <row r="1199" spans="4:42" s="15" customFormat="1" ht="22.5" x14ac:dyDescent="0.55000000000000004">
      <c r="D1199" s="574"/>
      <c r="E1199" s="569"/>
      <c r="F1199" s="565"/>
      <c r="G1199" s="565"/>
      <c r="H1199" s="565"/>
      <c r="I1199" s="214"/>
      <c r="J1199" s="214"/>
      <c r="K1199" s="214"/>
      <c r="L1199" s="214"/>
      <c r="M1199" s="214"/>
      <c r="N1199" s="214"/>
      <c r="O1199" s="214"/>
      <c r="P1199" s="214"/>
      <c r="Q1199" s="214"/>
      <c r="R1199" s="214"/>
      <c r="S1199" s="214"/>
      <c r="T1199" s="215"/>
      <c r="U1199" s="215"/>
      <c r="V1199" s="575"/>
      <c r="W1199" s="53"/>
      <c r="X1199" s="53"/>
      <c r="Y1199" s="53"/>
      <c r="Z1199" s="53"/>
      <c r="AA1199" s="53"/>
      <c r="AB1199" s="53"/>
      <c r="AC1199" s="53"/>
      <c r="AD1199" s="53"/>
      <c r="AE1199" s="53"/>
      <c r="AF1199" s="53"/>
      <c r="AG1199" s="53"/>
      <c r="AH1199" s="221"/>
      <c r="AI1199" s="221"/>
      <c r="AJ1199" s="576"/>
      <c r="AK1199" s="576"/>
      <c r="AM1199" s="221"/>
      <c r="AN1199" s="221"/>
      <c r="AP1199" s="221"/>
    </row>
    <row r="1200" spans="4:42" s="15" customFormat="1" ht="22.5" x14ac:dyDescent="0.55000000000000004">
      <c r="D1200" s="574"/>
      <c r="E1200" s="569"/>
      <c r="F1200" s="565"/>
      <c r="G1200" s="565"/>
      <c r="H1200" s="565"/>
      <c r="I1200" s="214"/>
      <c r="J1200" s="214"/>
      <c r="K1200" s="214"/>
      <c r="L1200" s="214"/>
      <c r="M1200" s="214"/>
      <c r="N1200" s="214"/>
      <c r="O1200" s="214"/>
      <c r="P1200" s="214"/>
      <c r="Q1200" s="214"/>
      <c r="R1200" s="214"/>
      <c r="S1200" s="214"/>
      <c r="T1200" s="215"/>
      <c r="U1200" s="215"/>
      <c r="V1200" s="575"/>
      <c r="W1200" s="53"/>
      <c r="X1200" s="53"/>
      <c r="Y1200" s="53"/>
      <c r="Z1200" s="53"/>
      <c r="AA1200" s="53"/>
      <c r="AB1200" s="53"/>
      <c r="AC1200" s="53"/>
      <c r="AD1200" s="53"/>
      <c r="AE1200" s="53"/>
      <c r="AF1200" s="53"/>
      <c r="AG1200" s="53"/>
      <c r="AH1200" s="221"/>
      <c r="AI1200" s="221"/>
      <c r="AJ1200" s="576"/>
      <c r="AK1200" s="576"/>
      <c r="AM1200" s="221"/>
      <c r="AN1200" s="221"/>
      <c r="AP1200" s="221"/>
    </row>
    <row r="1201" spans="4:42" s="15" customFormat="1" ht="22.5" x14ac:dyDescent="0.55000000000000004">
      <c r="D1201" s="574"/>
      <c r="E1201" s="569"/>
      <c r="F1201" s="565"/>
      <c r="G1201" s="565"/>
      <c r="H1201" s="565"/>
      <c r="I1201" s="214"/>
      <c r="J1201" s="214"/>
      <c r="K1201" s="214"/>
      <c r="L1201" s="214"/>
      <c r="M1201" s="214"/>
      <c r="N1201" s="214"/>
      <c r="O1201" s="214"/>
      <c r="P1201" s="214"/>
      <c r="Q1201" s="214"/>
      <c r="R1201" s="214"/>
      <c r="S1201" s="214"/>
      <c r="T1201" s="215"/>
      <c r="U1201" s="215"/>
      <c r="V1201" s="575"/>
      <c r="W1201" s="53"/>
      <c r="X1201" s="53"/>
      <c r="Y1201" s="53"/>
      <c r="Z1201" s="53"/>
      <c r="AA1201" s="53"/>
      <c r="AB1201" s="53"/>
      <c r="AC1201" s="53"/>
      <c r="AD1201" s="53"/>
      <c r="AE1201" s="53"/>
      <c r="AF1201" s="53"/>
      <c r="AG1201" s="53"/>
      <c r="AH1201" s="221"/>
      <c r="AI1201" s="221"/>
      <c r="AJ1201" s="576"/>
      <c r="AK1201" s="576"/>
      <c r="AM1201" s="221"/>
      <c r="AN1201" s="221"/>
      <c r="AP1201" s="221"/>
    </row>
    <row r="1202" spans="4:42" s="15" customFormat="1" ht="22.5" x14ac:dyDescent="0.55000000000000004">
      <c r="D1202" s="574"/>
      <c r="E1202" s="569"/>
      <c r="F1202" s="565"/>
      <c r="G1202" s="565"/>
      <c r="H1202" s="565"/>
      <c r="I1202" s="214"/>
      <c r="J1202" s="214"/>
      <c r="K1202" s="214"/>
      <c r="L1202" s="214"/>
      <c r="M1202" s="214"/>
      <c r="N1202" s="214"/>
      <c r="O1202" s="214"/>
      <c r="P1202" s="214"/>
      <c r="Q1202" s="214"/>
      <c r="R1202" s="214"/>
      <c r="S1202" s="214"/>
      <c r="T1202" s="215"/>
      <c r="U1202" s="215"/>
      <c r="V1202" s="575"/>
      <c r="W1202" s="53"/>
      <c r="X1202" s="53"/>
      <c r="Y1202" s="53"/>
      <c r="Z1202" s="53"/>
      <c r="AA1202" s="53"/>
      <c r="AB1202" s="53"/>
      <c r="AC1202" s="53"/>
      <c r="AD1202" s="53"/>
      <c r="AE1202" s="53"/>
      <c r="AF1202" s="53"/>
      <c r="AG1202" s="53"/>
      <c r="AH1202" s="221"/>
      <c r="AI1202" s="221"/>
      <c r="AJ1202" s="576"/>
      <c r="AK1202" s="576"/>
      <c r="AM1202" s="221"/>
      <c r="AN1202" s="221"/>
      <c r="AP1202" s="221"/>
    </row>
    <row r="1203" spans="4:42" s="15" customFormat="1" ht="22.5" x14ac:dyDescent="0.55000000000000004">
      <c r="D1203" s="574"/>
      <c r="E1203" s="569"/>
      <c r="F1203" s="565"/>
      <c r="G1203" s="565"/>
      <c r="H1203" s="565"/>
      <c r="I1203" s="214"/>
      <c r="J1203" s="214"/>
      <c r="K1203" s="214"/>
      <c r="L1203" s="214"/>
      <c r="M1203" s="214"/>
      <c r="N1203" s="214"/>
      <c r="O1203" s="214"/>
      <c r="P1203" s="214"/>
      <c r="Q1203" s="214"/>
      <c r="R1203" s="214"/>
      <c r="S1203" s="214"/>
      <c r="T1203" s="215"/>
      <c r="U1203" s="215"/>
      <c r="V1203" s="575"/>
      <c r="W1203" s="53"/>
      <c r="X1203" s="53"/>
      <c r="Y1203" s="53"/>
      <c r="Z1203" s="53"/>
      <c r="AA1203" s="53"/>
      <c r="AB1203" s="53"/>
      <c r="AC1203" s="53"/>
      <c r="AD1203" s="53"/>
      <c r="AE1203" s="53"/>
      <c r="AF1203" s="53"/>
      <c r="AG1203" s="53"/>
      <c r="AH1203" s="221"/>
      <c r="AI1203" s="221"/>
      <c r="AJ1203" s="576"/>
      <c r="AK1203" s="576"/>
      <c r="AM1203" s="221"/>
      <c r="AN1203" s="221"/>
      <c r="AP1203" s="221"/>
    </row>
    <row r="1204" spans="4:42" s="15" customFormat="1" ht="22.5" x14ac:dyDescent="0.55000000000000004">
      <c r="D1204" s="574"/>
      <c r="E1204" s="569"/>
      <c r="F1204" s="565"/>
      <c r="G1204" s="565"/>
      <c r="H1204" s="565"/>
      <c r="I1204" s="214"/>
      <c r="J1204" s="214"/>
      <c r="K1204" s="214"/>
      <c r="L1204" s="214"/>
      <c r="M1204" s="214"/>
      <c r="N1204" s="214"/>
      <c r="O1204" s="214"/>
      <c r="P1204" s="214"/>
      <c r="Q1204" s="214"/>
      <c r="R1204" s="214"/>
      <c r="S1204" s="214"/>
      <c r="T1204" s="215"/>
      <c r="U1204" s="215"/>
      <c r="V1204" s="575"/>
      <c r="W1204" s="53"/>
      <c r="X1204" s="53"/>
      <c r="Y1204" s="53"/>
      <c r="Z1204" s="53"/>
      <c r="AA1204" s="53"/>
      <c r="AB1204" s="53"/>
      <c r="AC1204" s="53"/>
      <c r="AD1204" s="53"/>
      <c r="AE1204" s="53"/>
      <c r="AF1204" s="53"/>
      <c r="AG1204" s="53"/>
      <c r="AH1204" s="221"/>
      <c r="AI1204" s="221"/>
      <c r="AJ1204" s="576"/>
      <c r="AK1204" s="576"/>
      <c r="AM1204" s="221"/>
      <c r="AN1204" s="221"/>
      <c r="AP1204" s="221"/>
    </row>
    <row r="1205" spans="4:42" s="15" customFormat="1" ht="22.5" x14ac:dyDescent="0.55000000000000004">
      <c r="D1205" s="574"/>
      <c r="E1205" s="569"/>
      <c r="F1205" s="565"/>
      <c r="G1205" s="565"/>
      <c r="H1205" s="565"/>
      <c r="I1205" s="214"/>
      <c r="J1205" s="214"/>
      <c r="K1205" s="214"/>
      <c r="L1205" s="214"/>
      <c r="M1205" s="214"/>
      <c r="N1205" s="214"/>
      <c r="O1205" s="214"/>
      <c r="P1205" s="214"/>
      <c r="Q1205" s="214"/>
      <c r="R1205" s="214"/>
      <c r="S1205" s="214"/>
      <c r="T1205" s="215"/>
      <c r="U1205" s="215"/>
      <c r="V1205" s="575"/>
      <c r="W1205" s="53"/>
      <c r="X1205" s="53"/>
      <c r="Y1205" s="53"/>
      <c r="Z1205" s="53"/>
      <c r="AA1205" s="53"/>
      <c r="AB1205" s="53"/>
      <c r="AC1205" s="53"/>
      <c r="AD1205" s="53"/>
      <c r="AE1205" s="53"/>
      <c r="AF1205" s="53"/>
      <c r="AG1205" s="53"/>
      <c r="AH1205" s="221"/>
      <c r="AI1205" s="221"/>
      <c r="AJ1205" s="576"/>
      <c r="AK1205" s="576"/>
      <c r="AM1205" s="221"/>
      <c r="AN1205" s="221"/>
      <c r="AP1205" s="221"/>
    </row>
    <row r="1206" spans="4:42" s="15" customFormat="1" ht="22.5" x14ac:dyDescent="0.55000000000000004">
      <c r="D1206" s="574"/>
      <c r="E1206" s="569"/>
      <c r="F1206" s="565"/>
      <c r="G1206" s="565"/>
      <c r="H1206" s="565"/>
      <c r="I1206" s="214"/>
      <c r="J1206" s="214"/>
      <c r="K1206" s="214"/>
      <c r="L1206" s="214"/>
      <c r="M1206" s="214"/>
      <c r="N1206" s="214"/>
      <c r="O1206" s="214"/>
      <c r="P1206" s="214"/>
      <c r="Q1206" s="214"/>
      <c r="R1206" s="214"/>
      <c r="S1206" s="214"/>
      <c r="T1206" s="215"/>
      <c r="U1206" s="215"/>
      <c r="V1206" s="575"/>
      <c r="W1206" s="53"/>
      <c r="X1206" s="53"/>
      <c r="Y1206" s="53"/>
      <c r="Z1206" s="53"/>
      <c r="AA1206" s="53"/>
      <c r="AB1206" s="53"/>
      <c r="AC1206" s="53"/>
      <c r="AD1206" s="53"/>
      <c r="AE1206" s="53"/>
      <c r="AF1206" s="53"/>
      <c r="AG1206" s="53"/>
      <c r="AH1206" s="221"/>
      <c r="AI1206" s="221"/>
      <c r="AJ1206" s="576"/>
      <c r="AK1206" s="576"/>
      <c r="AM1206" s="221"/>
      <c r="AN1206" s="221"/>
      <c r="AP1206" s="221"/>
    </row>
    <row r="1207" spans="4:42" s="15" customFormat="1" ht="22.5" x14ac:dyDescent="0.55000000000000004">
      <c r="D1207" s="574"/>
      <c r="E1207" s="569"/>
      <c r="F1207" s="565"/>
      <c r="G1207" s="565"/>
      <c r="H1207" s="565"/>
      <c r="I1207" s="214"/>
      <c r="J1207" s="214"/>
      <c r="K1207" s="214"/>
      <c r="L1207" s="214"/>
      <c r="M1207" s="214"/>
      <c r="N1207" s="214"/>
      <c r="O1207" s="214"/>
      <c r="P1207" s="214"/>
      <c r="Q1207" s="214"/>
      <c r="R1207" s="214"/>
      <c r="S1207" s="214"/>
      <c r="T1207" s="215"/>
      <c r="U1207" s="215"/>
      <c r="V1207" s="575"/>
      <c r="W1207" s="53"/>
      <c r="X1207" s="53"/>
      <c r="Y1207" s="53"/>
      <c r="Z1207" s="53"/>
      <c r="AA1207" s="53"/>
      <c r="AB1207" s="53"/>
      <c r="AC1207" s="53"/>
      <c r="AD1207" s="53"/>
      <c r="AE1207" s="53"/>
      <c r="AF1207" s="53"/>
      <c r="AG1207" s="53"/>
      <c r="AH1207" s="221"/>
      <c r="AI1207" s="221"/>
      <c r="AJ1207" s="576"/>
      <c r="AK1207" s="576"/>
      <c r="AM1207" s="221"/>
      <c r="AN1207" s="221"/>
      <c r="AP1207" s="221"/>
    </row>
    <row r="1208" spans="4:42" s="15" customFormat="1" ht="22.5" x14ac:dyDescent="0.55000000000000004">
      <c r="D1208" s="574"/>
      <c r="E1208" s="569"/>
      <c r="F1208" s="565"/>
      <c r="G1208" s="565"/>
      <c r="H1208" s="565"/>
      <c r="I1208" s="214"/>
      <c r="J1208" s="214"/>
      <c r="K1208" s="214"/>
      <c r="L1208" s="214"/>
      <c r="M1208" s="214"/>
      <c r="N1208" s="214"/>
      <c r="O1208" s="214"/>
      <c r="P1208" s="214"/>
      <c r="Q1208" s="214"/>
      <c r="R1208" s="214"/>
      <c r="S1208" s="214"/>
      <c r="T1208" s="215"/>
      <c r="U1208" s="215"/>
      <c r="V1208" s="575"/>
      <c r="W1208" s="53"/>
      <c r="X1208" s="53"/>
      <c r="Y1208" s="53"/>
      <c r="Z1208" s="53"/>
      <c r="AA1208" s="53"/>
      <c r="AB1208" s="53"/>
      <c r="AC1208" s="53"/>
      <c r="AD1208" s="53"/>
      <c r="AE1208" s="53"/>
      <c r="AF1208" s="53"/>
      <c r="AG1208" s="53"/>
      <c r="AH1208" s="221"/>
      <c r="AI1208" s="221"/>
      <c r="AJ1208" s="576"/>
      <c r="AK1208" s="576"/>
      <c r="AM1208" s="221"/>
      <c r="AN1208" s="221"/>
      <c r="AP1208" s="221"/>
    </row>
    <row r="1209" spans="4:42" s="15" customFormat="1" ht="22.5" x14ac:dyDescent="0.55000000000000004">
      <c r="D1209" s="574"/>
      <c r="E1209" s="569"/>
      <c r="F1209" s="565"/>
      <c r="G1209" s="565"/>
      <c r="H1209" s="565"/>
      <c r="I1209" s="214"/>
      <c r="J1209" s="214"/>
      <c r="K1209" s="214"/>
      <c r="L1209" s="214"/>
      <c r="M1209" s="214"/>
      <c r="N1209" s="214"/>
      <c r="O1209" s="214"/>
      <c r="P1209" s="214"/>
      <c r="Q1209" s="214"/>
      <c r="R1209" s="214"/>
      <c r="S1209" s="214"/>
      <c r="T1209" s="215"/>
      <c r="U1209" s="215"/>
      <c r="V1209" s="575"/>
      <c r="W1209" s="53"/>
      <c r="X1209" s="53"/>
      <c r="Y1209" s="53"/>
      <c r="Z1209" s="53"/>
      <c r="AA1209" s="53"/>
      <c r="AB1209" s="53"/>
      <c r="AC1209" s="53"/>
      <c r="AD1209" s="53"/>
      <c r="AE1209" s="53"/>
      <c r="AF1209" s="53"/>
      <c r="AG1209" s="53"/>
      <c r="AH1209" s="221"/>
      <c r="AI1209" s="221"/>
      <c r="AJ1209" s="576"/>
      <c r="AK1209" s="576"/>
      <c r="AM1209" s="221"/>
      <c r="AN1209" s="221"/>
      <c r="AP1209" s="221"/>
    </row>
    <row r="1210" spans="4:42" s="15" customFormat="1" ht="22.5" x14ac:dyDescent="0.55000000000000004">
      <c r="D1210" s="574"/>
      <c r="E1210" s="569"/>
      <c r="F1210" s="565"/>
      <c r="G1210" s="565"/>
      <c r="H1210" s="565"/>
      <c r="I1210" s="214"/>
      <c r="J1210" s="214"/>
      <c r="K1210" s="214"/>
      <c r="L1210" s="214"/>
      <c r="M1210" s="214"/>
      <c r="N1210" s="214"/>
      <c r="O1210" s="214"/>
      <c r="P1210" s="214"/>
      <c r="Q1210" s="214"/>
      <c r="R1210" s="214"/>
      <c r="S1210" s="214"/>
      <c r="T1210" s="215"/>
      <c r="U1210" s="215"/>
      <c r="V1210" s="575"/>
      <c r="W1210" s="53"/>
      <c r="X1210" s="53"/>
      <c r="Y1210" s="53"/>
      <c r="Z1210" s="53"/>
      <c r="AA1210" s="53"/>
      <c r="AB1210" s="53"/>
      <c r="AC1210" s="53"/>
      <c r="AD1210" s="53"/>
      <c r="AE1210" s="53"/>
      <c r="AF1210" s="53"/>
      <c r="AG1210" s="53"/>
      <c r="AH1210" s="221"/>
      <c r="AI1210" s="221"/>
      <c r="AJ1210" s="576"/>
      <c r="AK1210" s="576"/>
      <c r="AM1210" s="221"/>
      <c r="AN1210" s="221"/>
      <c r="AP1210" s="221"/>
    </row>
    <row r="1211" spans="4:42" s="15" customFormat="1" ht="22.5" x14ac:dyDescent="0.55000000000000004">
      <c r="D1211" s="574"/>
      <c r="E1211" s="569"/>
      <c r="F1211" s="565"/>
      <c r="G1211" s="565"/>
      <c r="H1211" s="565"/>
      <c r="I1211" s="214"/>
      <c r="J1211" s="214"/>
      <c r="K1211" s="214"/>
      <c r="L1211" s="214"/>
      <c r="M1211" s="214"/>
      <c r="N1211" s="214"/>
      <c r="O1211" s="214"/>
      <c r="P1211" s="214"/>
      <c r="Q1211" s="214"/>
      <c r="R1211" s="214"/>
      <c r="S1211" s="214"/>
      <c r="T1211" s="215"/>
      <c r="U1211" s="215"/>
      <c r="V1211" s="575"/>
      <c r="W1211" s="53"/>
      <c r="X1211" s="53"/>
      <c r="Y1211" s="53"/>
      <c r="Z1211" s="53"/>
      <c r="AA1211" s="53"/>
      <c r="AB1211" s="53"/>
      <c r="AC1211" s="53"/>
      <c r="AD1211" s="53"/>
      <c r="AE1211" s="53"/>
      <c r="AF1211" s="53"/>
      <c r="AG1211" s="53"/>
      <c r="AH1211" s="221"/>
      <c r="AI1211" s="221"/>
      <c r="AJ1211" s="576"/>
      <c r="AK1211" s="576"/>
      <c r="AM1211" s="221"/>
      <c r="AN1211" s="221"/>
      <c r="AP1211" s="221"/>
    </row>
    <row r="1212" spans="4:42" s="15" customFormat="1" ht="22.5" x14ac:dyDescent="0.55000000000000004">
      <c r="D1212" s="574"/>
      <c r="E1212" s="569"/>
      <c r="F1212" s="565"/>
      <c r="G1212" s="565"/>
      <c r="H1212" s="565"/>
      <c r="I1212" s="214"/>
      <c r="J1212" s="214"/>
      <c r="K1212" s="214"/>
      <c r="L1212" s="214"/>
      <c r="M1212" s="214"/>
      <c r="N1212" s="214"/>
      <c r="O1212" s="214"/>
      <c r="P1212" s="214"/>
      <c r="Q1212" s="214"/>
      <c r="R1212" s="214"/>
      <c r="S1212" s="214"/>
      <c r="T1212" s="215"/>
      <c r="U1212" s="215"/>
      <c r="V1212" s="575"/>
      <c r="W1212" s="53"/>
      <c r="X1212" s="53"/>
      <c r="Y1212" s="53"/>
      <c r="Z1212" s="53"/>
      <c r="AA1212" s="53"/>
      <c r="AB1212" s="53"/>
      <c r="AC1212" s="53"/>
      <c r="AD1212" s="53"/>
      <c r="AE1212" s="53"/>
      <c r="AF1212" s="53"/>
      <c r="AG1212" s="53"/>
      <c r="AH1212" s="221"/>
      <c r="AI1212" s="221"/>
      <c r="AJ1212" s="576"/>
      <c r="AK1212" s="576"/>
      <c r="AM1212" s="221"/>
      <c r="AN1212" s="221"/>
      <c r="AP1212" s="221"/>
    </row>
    <row r="1213" spans="4:42" s="15" customFormat="1" ht="22.5" x14ac:dyDescent="0.55000000000000004">
      <c r="D1213" s="574"/>
      <c r="E1213" s="569"/>
      <c r="F1213" s="565"/>
      <c r="G1213" s="565"/>
      <c r="H1213" s="565"/>
      <c r="I1213" s="214"/>
      <c r="J1213" s="214"/>
      <c r="K1213" s="214"/>
      <c r="L1213" s="214"/>
      <c r="M1213" s="214"/>
      <c r="N1213" s="214"/>
      <c r="O1213" s="214"/>
      <c r="P1213" s="214"/>
      <c r="Q1213" s="214"/>
      <c r="R1213" s="214"/>
      <c r="S1213" s="214"/>
      <c r="T1213" s="215"/>
      <c r="U1213" s="215"/>
      <c r="V1213" s="575"/>
      <c r="W1213" s="53"/>
      <c r="X1213" s="53"/>
      <c r="Y1213" s="53"/>
      <c r="Z1213" s="53"/>
      <c r="AA1213" s="53"/>
      <c r="AB1213" s="53"/>
      <c r="AC1213" s="53"/>
      <c r="AD1213" s="53"/>
      <c r="AE1213" s="53"/>
      <c r="AF1213" s="53"/>
      <c r="AG1213" s="53"/>
      <c r="AH1213" s="221"/>
      <c r="AI1213" s="221"/>
      <c r="AJ1213" s="576"/>
      <c r="AK1213" s="576"/>
      <c r="AM1213" s="221"/>
      <c r="AN1213" s="221"/>
      <c r="AP1213" s="221"/>
    </row>
    <row r="1214" spans="4:42" s="15" customFormat="1" ht="22.5" x14ac:dyDescent="0.55000000000000004">
      <c r="D1214" s="574"/>
      <c r="E1214" s="569"/>
      <c r="F1214" s="565"/>
      <c r="G1214" s="565"/>
      <c r="H1214" s="565"/>
      <c r="I1214" s="214"/>
      <c r="J1214" s="214"/>
      <c r="K1214" s="214"/>
      <c r="L1214" s="214"/>
      <c r="M1214" s="214"/>
      <c r="N1214" s="214"/>
      <c r="O1214" s="214"/>
      <c r="P1214" s="214"/>
      <c r="Q1214" s="214"/>
      <c r="R1214" s="214"/>
      <c r="S1214" s="214"/>
      <c r="T1214" s="215"/>
      <c r="U1214" s="215"/>
      <c r="V1214" s="575"/>
      <c r="W1214" s="53"/>
      <c r="X1214" s="53"/>
      <c r="Y1214" s="53"/>
      <c r="Z1214" s="53"/>
      <c r="AA1214" s="53"/>
      <c r="AB1214" s="53"/>
      <c r="AC1214" s="53"/>
      <c r="AD1214" s="53"/>
      <c r="AE1214" s="53"/>
      <c r="AF1214" s="53"/>
      <c r="AG1214" s="53"/>
      <c r="AH1214" s="221"/>
      <c r="AI1214" s="221"/>
      <c r="AJ1214" s="576"/>
      <c r="AK1214" s="576"/>
      <c r="AM1214" s="221"/>
      <c r="AN1214" s="221"/>
      <c r="AP1214" s="221"/>
    </row>
    <row r="1215" spans="4:42" s="15" customFormat="1" ht="22.5" x14ac:dyDescent="0.55000000000000004">
      <c r="D1215" s="574"/>
      <c r="E1215" s="569"/>
      <c r="F1215" s="565"/>
      <c r="G1215" s="565"/>
      <c r="H1215" s="565"/>
      <c r="I1215" s="214"/>
      <c r="J1215" s="214"/>
      <c r="K1215" s="214"/>
      <c r="L1215" s="214"/>
      <c r="M1215" s="214"/>
      <c r="N1215" s="214"/>
      <c r="O1215" s="214"/>
      <c r="P1215" s="214"/>
      <c r="Q1215" s="214"/>
      <c r="R1215" s="214"/>
      <c r="S1215" s="214"/>
      <c r="T1215" s="215"/>
      <c r="U1215" s="215"/>
      <c r="V1215" s="575"/>
      <c r="W1215" s="53"/>
      <c r="X1215" s="53"/>
      <c r="Y1215" s="53"/>
      <c r="Z1215" s="53"/>
      <c r="AA1215" s="53"/>
      <c r="AB1215" s="53"/>
      <c r="AC1215" s="53"/>
      <c r="AD1215" s="53"/>
      <c r="AE1215" s="53"/>
      <c r="AF1215" s="53"/>
      <c r="AG1215" s="53"/>
      <c r="AH1215" s="221"/>
      <c r="AI1215" s="221"/>
      <c r="AJ1215" s="576"/>
      <c r="AK1215" s="576"/>
      <c r="AM1215" s="221"/>
      <c r="AN1215" s="221"/>
      <c r="AP1215" s="221"/>
    </row>
    <row r="1216" spans="4:42" s="15" customFormat="1" ht="22.5" x14ac:dyDescent="0.55000000000000004">
      <c r="D1216" s="574"/>
      <c r="E1216" s="569"/>
      <c r="F1216" s="565"/>
      <c r="G1216" s="565"/>
      <c r="H1216" s="565"/>
      <c r="I1216" s="214"/>
      <c r="J1216" s="214"/>
      <c r="K1216" s="214"/>
      <c r="L1216" s="214"/>
      <c r="M1216" s="214"/>
      <c r="N1216" s="214"/>
      <c r="O1216" s="214"/>
      <c r="P1216" s="214"/>
      <c r="Q1216" s="214"/>
      <c r="R1216" s="214"/>
      <c r="S1216" s="214"/>
      <c r="T1216" s="215"/>
      <c r="U1216" s="215"/>
      <c r="V1216" s="575"/>
      <c r="W1216" s="53"/>
      <c r="X1216" s="53"/>
      <c r="Y1216" s="53"/>
      <c r="Z1216" s="53"/>
      <c r="AA1216" s="53"/>
      <c r="AB1216" s="53"/>
      <c r="AC1216" s="53"/>
      <c r="AD1216" s="53"/>
      <c r="AE1216" s="53"/>
      <c r="AF1216" s="53"/>
      <c r="AG1216" s="53"/>
      <c r="AH1216" s="221"/>
      <c r="AI1216" s="221"/>
      <c r="AJ1216" s="576"/>
      <c r="AK1216" s="576"/>
      <c r="AM1216" s="221"/>
      <c r="AN1216" s="221"/>
      <c r="AP1216" s="221"/>
    </row>
    <row r="1217" spans="4:42" s="15" customFormat="1" ht="22.5" x14ac:dyDescent="0.55000000000000004">
      <c r="D1217" s="574"/>
      <c r="E1217" s="569"/>
      <c r="F1217" s="565"/>
      <c r="G1217" s="565"/>
      <c r="H1217" s="565"/>
      <c r="I1217" s="214"/>
      <c r="J1217" s="214"/>
      <c r="K1217" s="214"/>
      <c r="L1217" s="214"/>
      <c r="M1217" s="214"/>
      <c r="N1217" s="214"/>
      <c r="O1217" s="214"/>
      <c r="P1217" s="214"/>
      <c r="Q1217" s="214"/>
      <c r="R1217" s="214"/>
      <c r="S1217" s="214"/>
      <c r="T1217" s="215"/>
      <c r="U1217" s="215"/>
      <c r="V1217" s="575"/>
      <c r="W1217" s="53"/>
      <c r="X1217" s="53"/>
      <c r="Y1217" s="53"/>
      <c r="Z1217" s="53"/>
      <c r="AA1217" s="53"/>
      <c r="AB1217" s="53"/>
      <c r="AC1217" s="53"/>
      <c r="AD1217" s="53"/>
      <c r="AE1217" s="53"/>
      <c r="AF1217" s="53"/>
      <c r="AG1217" s="53"/>
      <c r="AH1217" s="221"/>
      <c r="AI1217" s="221"/>
      <c r="AJ1217" s="576"/>
      <c r="AK1217" s="576"/>
      <c r="AM1217" s="221"/>
      <c r="AN1217" s="221"/>
      <c r="AP1217" s="221"/>
    </row>
    <row r="1218" spans="4:42" s="15" customFormat="1" ht="22.5" x14ac:dyDescent="0.55000000000000004">
      <c r="D1218" s="574"/>
      <c r="E1218" s="569"/>
      <c r="F1218" s="565"/>
      <c r="G1218" s="565"/>
      <c r="H1218" s="565"/>
      <c r="I1218" s="214"/>
      <c r="J1218" s="214"/>
      <c r="K1218" s="214"/>
      <c r="L1218" s="214"/>
      <c r="M1218" s="214"/>
      <c r="N1218" s="214"/>
      <c r="O1218" s="214"/>
      <c r="P1218" s="214"/>
      <c r="Q1218" s="214"/>
      <c r="R1218" s="214"/>
      <c r="S1218" s="214"/>
      <c r="T1218" s="215"/>
      <c r="U1218" s="215"/>
      <c r="V1218" s="575"/>
      <c r="W1218" s="53"/>
      <c r="X1218" s="53"/>
      <c r="Y1218" s="53"/>
      <c r="Z1218" s="53"/>
      <c r="AA1218" s="53"/>
      <c r="AB1218" s="53"/>
      <c r="AC1218" s="53"/>
      <c r="AD1218" s="53"/>
      <c r="AE1218" s="53"/>
      <c r="AF1218" s="53"/>
      <c r="AG1218" s="53"/>
      <c r="AH1218" s="221"/>
      <c r="AI1218" s="221"/>
      <c r="AJ1218" s="576"/>
      <c r="AK1218" s="576"/>
      <c r="AM1218" s="221"/>
      <c r="AN1218" s="221"/>
      <c r="AP1218" s="221"/>
    </row>
    <row r="1219" spans="4:42" s="15" customFormat="1" ht="22.5" x14ac:dyDescent="0.55000000000000004">
      <c r="D1219" s="574"/>
      <c r="E1219" s="569"/>
      <c r="F1219" s="565"/>
      <c r="G1219" s="565"/>
      <c r="H1219" s="565"/>
      <c r="I1219" s="214"/>
      <c r="J1219" s="214"/>
      <c r="K1219" s="214"/>
      <c r="L1219" s="214"/>
      <c r="M1219" s="214"/>
      <c r="N1219" s="214"/>
      <c r="O1219" s="214"/>
      <c r="P1219" s="214"/>
      <c r="Q1219" s="214"/>
      <c r="R1219" s="214"/>
      <c r="S1219" s="214"/>
      <c r="T1219" s="215"/>
      <c r="U1219" s="215"/>
      <c r="V1219" s="575"/>
      <c r="W1219" s="53"/>
      <c r="X1219" s="53"/>
      <c r="Y1219" s="53"/>
      <c r="Z1219" s="53"/>
      <c r="AA1219" s="53"/>
      <c r="AB1219" s="53"/>
      <c r="AC1219" s="53"/>
      <c r="AD1219" s="53"/>
      <c r="AE1219" s="53"/>
      <c r="AF1219" s="53"/>
      <c r="AG1219" s="53"/>
      <c r="AH1219" s="221"/>
      <c r="AI1219" s="221"/>
      <c r="AJ1219" s="576"/>
      <c r="AK1219" s="576"/>
      <c r="AM1219" s="221"/>
      <c r="AN1219" s="221"/>
      <c r="AP1219" s="221"/>
    </row>
    <row r="1220" spans="4:42" s="15" customFormat="1" ht="22.5" x14ac:dyDescent="0.55000000000000004">
      <c r="D1220" s="574"/>
      <c r="E1220" s="569"/>
      <c r="F1220" s="565"/>
      <c r="G1220" s="565"/>
      <c r="H1220" s="565"/>
      <c r="I1220" s="214"/>
      <c r="J1220" s="214"/>
      <c r="K1220" s="214"/>
      <c r="L1220" s="214"/>
      <c r="M1220" s="214"/>
      <c r="N1220" s="214"/>
      <c r="O1220" s="214"/>
      <c r="P1220" s="214"/>
      <c r="Q1220" s="214"/>
      <c r="R1220" s="214"/>
      <c r="S1220" s="214"/>
      <c r="T1220" s="215"/>
      <c r="U1220" s="215"/>
      <c r="V1220" s="575"/>
      <c r="W1220" s="53"/>
      <c r="X1220" s="53"/>
      <c r="Y1220" s="53"/>
      <c r="Z1220" s="53"/>
      <c r="AA1220" s="53"/>
      <c r="AB1220" s="53"/>
      <c r="AC1220" s="53"/>
      <c r="AD1220" s="53"/>
      <c r="AE1220" s="53"/>
      <c r="AF1220" s="53"/>
      <c r="AG1220" s="53"/>
      <c r="AH1220" s="221"/>
      <c r="AI1220" s="221"/>
      <c r="AJ1220" s="576"/>
      <c r="AK1220" s="576"/>
      <c r="AM1220" s="221"/>
      <c r="AN1220" s="221"/>
      <c r="AP1220" s="221"/>
    </row>
    <row r="1221" spans="4:42" s="15" customFormat="1" ht="22.5" x14ac:dyDescent="0.55000000000000004">
      <c r="D1221" s="574"/>
      <c r="E1221" s="569"/>
      <c r="F1221" s="565"/>
      <c r="G1221" s="565"/>
      <c r="H1221" s="565"/>
      <c r="I1221" s="214"/>
      <c r="J1221" s="214"/>
      <c r="K1221" s="214"/>
      <c r="L1221" s="214"/>
      <c r="M1221" s="214"/>
      <c r="N1221" s="214"/>
      <c r="O1221" s="214"/>
      <c r="P1221" s="214"/>
      <c r="Q1221" s="214"/>
      <c r="R1221" s="214"/>
      <c r="S1221" s="214"/>
      <c r="T1221" s="215"/>
      <c r="U1221" s="215"/>
      <c r="V1221" s="575"/>
      <c r="W1221" s="53"/>
      <c r="X1221" s="53"/>
      <c r="Y1221" s="53"/>
      <c r="Z1221" s="53"/>
      <c r="AA1221" s="53"/>
      <c r="AB1221" s="53"/>
      <c r="AC1221" s="53"/>
      <c r="AD1221" s="53"/>
      <c r="AE1221" s="53"/>
      <c r="AF1221" s="53"/>
      <c r="AG1221" s="53"/>
      <c r="AH1221" s="221"/>
      <c r="AI1221" s="221"/>
      <c r="AJ1221" s="576"/>
      <c r="AK1221" s="576"/>
      <c r="AM1221" s="221"/>
      <c r="AN1221" s="221"/>
      <c r="AP1221" s="221"/>
    </row>
    <row r="1222" spans="4:42" s="15" customFormat="1" ht="22.5" x14ac:dyDescent="0.55000000000000004">
      <c r="D1222" s="574"/>
      <c r="E1222" s="569"/>
      <c r="F1222" s="565"/>
      <c r="G1222" s="565"/>
      <c r="H1222" s="565"/>
      <c r="I1222" s="214"/>
      <c r="J1222" s="214"/>
      <c r="K1222" s="214"/>
      <c r="L1222" s="214"/>
      <c r="M1222" s="214"/>
      <c r="N1222" s="214"/>
      <c r="O1222" s="214"/>
      <c r="P1222" s="214"/>
      <c r="Q1222" s="214"/>
      <c r="R1222" s="214"/>
      <c r="S1222" s="214"/>
      <c r="T1222" s="215"/>
      <c r="U1222" s="215"/>
      <c r="V1222" s="575"/>
      <c r="W1222" s="53"/>
      <c r="X1222" s="53"/>
      <c r="Y1222" s="53"/>
      <c r="Z1222" s="53"/>
      <c r="AA1222" s="53"/>
      <c r="AB1222" s="53"/>
      <c r="AC1222" s="53"/>
      <c r="AD1222" s="53"/>
      <c r="AE1222" s="53"/>
      <c r="AF1222" s="53"/>
      <c r="AG1222" s="53"/>
      <c r="AH1222" s="221"/>
      <c r="AI1222" s="221"/>
      <c r="AJ1222" s="576"/>
      <c r="AK1222" s="576"/>
      <c r="AM1222" s="221"/>
      <c r="AN1222" s="221"/>
      <c r="AP1222" s="221"/>
    </row>
    <row r="1223" spans="4:42" s="15" customFormat="1" ht="22.5" x14ac:dyDescent="0.55000000000000004">
      <c r="D1223" s="574"/>
      <c r="E1223" s="569"/>
      <c r="F1223" s="565"/>
      <c r="G1223" s="565"/>
      <c r="H1223" s="565"/>
      <c r="I1223" s="214"/>
      <c r="J1223" s="214"/>
      <c r="K1223" s="214"/>
      <c r="L1223" s="214"/>
      <c r="M1223" s="214"/>
      <c r="N1223" s="214"/>
      <c r="O1223" s="214"/>
      <c r="P1223" s="214"/>
      <c r="Q1223" s="214"/>
      <c r="R1223" s="214"/>
      <c r="S1223" s="214"/>
      <c r="T1223" s="215"/>
      <c r="U1223" s="215"/>
      <c r="V1223" s="575"/>
      <c r="W1223" s="53"/>
      <c r="X1223" s="53"/>
      <c r="Y1223" s="53"/>
      <c r="Z1223" s="53"/>
      <c r="AA1223" s="53"/>
      <c r="AB1223" s="53"/>
      <c r="AC1223" s="53"/>
      <c r="AD1223" s="53"/>
      <c r="AE1223" s="53"/>
      <c r="AF1223" s="53"/>
      <c r="AG1223" s="53"/>
      <c r="AH1223" s="221"/>
      <c r="AI1223" s="221"/>
      <c r="AJ1223" s="576"/>
      <c r="AK1223" s="576"/>
      <c r="AM1223" s="221"/>
      <c r="AN1223" s="221"/>
      <c r="AP1223" s="221"/>
    </row>
    <row r="1224" spans="4:42" s="15" customFormat="1" ht="22.5" x14ac:dyDescent="0.55000000000000004">
      <c r="D1224" s="574"/>
      <c r="E1224" s="569"/>
      <c r="F1224" s="565"/>
      <c r="G1224" s="565"/>
      <c r="H1224" s="565"/>
      <c r="I1224" s="214"/>
      <c r="J1224" s="214"/>
      <c r="K1224" s="214"/>
      <c r="L1224" s="214"/>
      <c r="M1224" s="214"/>
      <c r="N1224" s="214"/>
      <c r="O1224" s="214"/>
      <c r="P1224" s="214"/>
      <c r="Q1224" s="214"/>
      <c r="R1224" s="214"/>
      <c r="S1224" s="214"/>
      <c r="T1224" s="215"/>
      <c r="U1224" s="215"/>
      <c r="V1224" s="575"/>
      <c r="W1224" s="53"/>
      <c r="X1224" s="53"/>
      <c r="Y1224" s="53"/>
      <c r="Z1224" s="53"/>
      <c r="AA1224" s="53"/>
      <c r="AB1224" s="53"/>
      <c r="AC1224" s="53"/>
      <c r="AD1224" s="53"/>
      <c r="AE1224" s="53"/>
      <c r="AF1224" s="53"/>
      <c r="AG1224" s="53"/>
      <c r="AH1224" s="221"/>
      <c r="AI1224" s="221"/>
      <c r="AJ1224" s="576"/>
      <c r="AK1224" s="576"/>
      <c r="AM1224" s="221"/>
      <c r="AN1224" s="221"/>
      <c r="AP1224" s="221"/>
    </row>
    <row r="1225" spans="4:42" s="15" customFormat="1" ht="22.5" x14ac:dyDescent="0.55000000000000004">
      <c r="D1225" s="574"/>
      <c r="E1225" s="569"/>
      <c r="F1225" s="565"/>
      <c r="G1225" s="565"/>
      <c r="H1225" s="565"/>
      <c r="I1225" s="214"/>
      <c r="J1225" s="214"/>
      <c r="K1225" s="214"/>
      <c r="L1225" s="214"/>
      <c r="M1225" s="214"/>
      <c r="N1225" s="214"/>
      <c r="O1225" s="214"/>
      <c r="P1225" s="214"/>
      <c r="Q1225" s="214"/>
      <c r="R1225" s="214"/>
      <c r="S1225" s="214"/>
      <c r="T1225" s="215"/>
      <c r="U1225" s="215"/>
      <c r="V1225" s="575"/>
      <c r="W1225" s="53"/>
      <c r="X1225" s="53"/>
      <c r="Y1225" s="53"/>
      <c r="Z1225" s="53"/>
      <c r="AA1225" s="53"/>
      <c r="AB1225" s="53"/>
      <c r="AC1225" s="53"/>
      <c r="AD1225" s="53"/>
      <c r="AE1225" s="53"/>
      <c r="AF1225" s="53"/>
      <c r="AG1225" s="53"/>
      <c r="AH1225" s="221"/>
      <c r="AI1225" s="221"/>
      <c r="AJ1225" s="576"/>
      <c r="AK1225" s="576"/>
      <c r="AM1225" s="221"/>
      <c r="AN1225" s="221"/>
      <c r="AP1225" s="221"/>
    </row>
    <row r="1226" spans="4:42" s="15" customFormat="1" ht="22.5" x14ac:dyDescent="0.55000000000000004">
      <c r="D1226" s="574"/>
      <c r="E1226" s="569"/>
      <c r="F1226" s="565"/>
      <c r="G1226" s="565"/>
      <c r="H1226" s="565"/>
      <c r="I1226" s="214"/>
      <c r="J1226" s="214"/>
      <c r="K1226" s="214"/>
      <c r="L1226" s="214"/>
      <c r="M1226" s="214"/>
      <c r="N1226" s="214"/>
      <c r="O1226" s="214"/>
      <c r="P1226" s="214"/>
      <c r="Q1226" s="214"/>
      <c r="R1226" s="214"/>
      <c r="S1226" s="214"/>
      <c r="T1226" s="215"/>
      <c r="U1226" s="215"/>
      <c r="V1226" s="575"/>
      <c r="W1226" s="53"/>
      <c r="X1226" s="53"/>
      <c r="Y1226" s="53"/>
      <c r="Z1226" s="53"/>
      <c r="AA1226" s="53"/>
      <c r="AB1226" s="53"/>
      <c r="AC1226" s="53"/>
      <c r="AD1226" s="53"/>
      <c r="AE1226" s="53"/>
      <c r="AF1226" s="53"/>
      <c r="AG1226" s="53"/>
      <c r="AH1226" s="221"/>
      <c r="AI1226" s="221"/>
      <c r="AJ1226" s="576"/>
      <c r="AK1226" s="576"/>
      <c r="AM1226" s="221"/>
      <c r="AN1226" s="221"/>
      <c r="AP1226" s="221"/>
    </row>
    <row r="1227" spans="4:42" s="15" customFormat="1" ht="22.5" x14ac:dyDescent="0.55000000000000004">
      <c r="D1227" s="574"/>
      <c r="E1227" s="569"/>
      <c r="F1227" s="565"/>
      <c r="G1227" s="565"/>
      <c r="H1227" s="565"/>
      <c r="I1227" s="214"/>
      <c r="J1227" s="214"/>
      <c r="K1227" s="214"/>
      <c r="L1227" s="214"/>
      <c r="M1227" s="214"/>
      <c r="N1227" s="214"/>
      <c r="O1227" s="214"/>
      <c r="P1227" s="214"/>
      <c r="Q1227" s="214"/>
      <c r="R1227" s="214"/>
      <c r="S1227" s="214"/>
      <c r="T1227" s="215"/>
      <c r="U1227" s="215"/>
      <c r="V1227" s="575"/>
      <c r="W1227" s="53"/>
      <c r="X1227" s="53"/>
      <c r="Y1227" s="53"/>
      <c r="Z1227" s="53"/>
      <c r="AA1227" s="53"/>
      <c r="AB1227" s="53"/>
      <c r="AC1227" s="53"/>
      <c r="AD1227" s="53"/>
      <c r="AE1227" s="53"/>
      <c r="AF1227" s="53"/>
      <c r="AG1227" s="53"/>
      <c r="AH1227" s="221"/>
      <c r="AI1227" s="221"/>
      <c r="AJ1227" s="576"/>
      <c r="AK1227" s="576"/>
      <c r="AM1227" s="221"/>
      <c r="AN1227" s="221"/>
      <c r="AP1227" s="221"/>
    </row>
    <row r="1228" spans="4:42" s="15" customFormat="1" ht="22.5" x14ac:dyDescent="0.55000000000000004">
      <c r="D1228" s="574"/>
      <c r="E1228" s="569"/>
      <c r="F1228" s="565"/>
      <c r="G1228" s="565"/>
      <c r="H1228" s="565"/>
      <c r="I1228" s="214"/>
      <c r="J1228" s="214"/>
      <c r="K1228" s="214"/>
      <c r="L1228" s="214"/>
      <c r="M1228" s="214"/>
      <c r="N1228" s="214"/>
      <c r="O1228" s="214"/>
      <c r="P1228" s="214"/>
      <c r="Q1228" s="214"/>
      <c r="R1228" s="214"/>
      <c r="S1228" s="214"/>
      <c r="T1228" s="215"/>
      <c r="U1228" s="215"/>
      <c r="V1228" s="575"/>
      <c r="W1228" s="53"/>
      <c r="X1228" s="53"/>
      <c r="Y1228" s="53"/>
      <c r="Z1228" s="53"/>
      <c r="AA1228" s="53"/>
      <c r="AB1228" s="53"/>
      <c r="AC1228" s="53"/>
      <c r="AD1228" s="53"/>
      <c r="AE1228" s="53"/>
      <c r="AF1228" s="53"/>
      <c r="AG1228" s="53"/>
      <c r="AH1228" s="221"/>
      <c r="AI1228" s="221"/>
      <c r="AJ1228" s="576"/>
      <c r="AK1228" s="576"/>
      <c r="AM1228" s="221"/>
      <c r="AN1228" s="221"/>
      <c r="AP1228" s="221"/>
    </row>
    <row r="1229" spans="4:42" s="15" customFormat="1" ht="22.5" x14ac:dyDescent="0.55000000000000004">
      <c r="D1229" s="574"/>
      <c r="E1229" s="569"/>
      <c r="F1229" s="565"/>
      <c r="G1229" s="565"/>
      <c r="H1229" s="565"/>
      <c r="I1229" s="214"/>
      <c r="J1229" s="214"/>
      <c r="K1229" s="214"/>
      <c r="L1229" s="214"/>
      <c r="M1229" s="214"/>
      <c r="N1229" s="214"/>
      <c r="O1229" s="214"/>
      <c r="P1229" s="214"/>
      <c r="Q1229" s="214"/>
      <c r="R1229" s="214"/>
      <c r="S1229" s="214"/>
      <c r="T1229" s="215"/>
      <c r="U1229" s="215"/>
      <c r="V1229" s="575"/>
      <c r="W1229" s="53"/>
      <c r="X1229" s="53"/>
      <c r="Y1229" s="53"/>
      <c r="Z1229" s="53"/>
      <c r="AA1229" s="53"/>
      <c r="AB1229" s="53"/>
      <c r="AC1229" s="53"/>
      <c r="AD1229" s="53"/>
      <c r="AE1229" s="53"/>
      <c r="AF1229" s="53"/>
      <c r="AG1229" s="53"/>
      <c r="AH1229" s="221"/>
      <c r="AI1229" s="221"/>
      <c r="AJ1229" s="576"/>
      <c r="AK1229" s="576"/>
      <c r="AM1229" s="221"/>
      <c r="AN1229" s="221"/>
      <c r="AP1229" s="221"/>
    </row>
    <row r="1230" spans="4:42" s="15" customFormat="1" ht="22.5" x14ac:dyDescent="0.55000000000000004">
      <c r="D1230" s="574"/>
      <c r="E1230" s="569"/>
      <c r="F1230" s="565"/>
      <c r="G1230" s="565"/>
      <c r="H1230" s="565"/>
      <c r="I1230" s="214"/>
      <c r="J1230" s="214"/>
      <c r="K1230" s="214"/>
      <c r="L1230" s="214"/>
      <c r="M1230" s="214"/>
      <c r="N1230" s="214"/>
      <c r="O1230" s="214"/>
      <c r="P1230" s="214"/>
      <c r="Q1230" s="214"/>
      <c r="R1230" s="214"/>
      <c r="S1230" s="214"/>
      <c r="T1230" s="215"/>
      <c r="U1230" s="215"/>
      <c r="V1230" s="575"/>
      <c r="W1230" s="53"/>
      <c r="X1230" s="53"/>
      <c r="Y1230" s="53"/>
      <c r="Z1230" s="53"/>
      <c r="AA1230" s="53"/>
      <c r="AB1230" s="53"/>
      <c r="AC1230" s="53"/>
      <c r="AD1230" s="53"/>
      <c r="AE1230" s="53"/>
      <c r="AF1230" s="53"/>
      <c r="AG1230" s="53"/>
      <c r="AH1230" s="221"/>
      <c r="AI1230" s="221"/>
      <c r="AJ1230" s="576"/>
      <c r="AK1230" s="576"/>
      <c r="AM1230" s="221"/>
      <c r="AN1230" s="221"/>
      <c r="AP1230" s="221"/>
    </row>
    <row r="1231" spans="4:42" s="15" customFormat="1" ht="22.5" x14ac:dyDescent="0.55000000000000004">
      <c r="D1231" s="574"/>
      <c r="E1231" s="569"/>
      <c r="F1231" s="565"/>
      <c r="G1231" s="565"/>
      <c r="H1231" s="565"/>
      <c r="I1231" s="214"/>
      <c r="J1231" s="214"/>
      <c r="K1231" s="214"/>
      <c r="L1231" s="214"/>
      <c r="M1231" s="214"/>
      <c r="N1231" s="214"/>
      <c r="O1231" s="214"/>
      <c r="P1231" s="214"/>
      <c r="Q1231" s="214"/>
      <c r="R1231" s="214"/>
      <c r="S1231" s="214"/>
      <c r="T1231" s="215"/>
      <c r="U1231" s="215"/>
      <c r="V1231" s="575"/>
      <c r="W1231" s="53"/>
      <c r="X1231" s="53"/>
      <c r="Y1231" s="53"/>
      <c r="Z1231" s="53"/>
      <c r="AA1231" s="53"/>
      <c r="AB1231" s="53"/>
      <c r="AC1231" s="53"/>
      <c r="AD1231" s="53"/>
      <c r="AE1231" s="53"/>
      <c r="AF1231" s="53"/>
      <c r="AG1231" s="53"/>
      <c r="AH1231" s="221"/>
      <c r="AI1231" s="221"/>
      <c r="AJ1231" s="576"/>
      <c r="AK1231" s="576"/>
      <c r="AM1231" s="221"/>
      <c r="AN1231" s="221"/>
      <c r="AP1231" s="221"/>
    </row>
    <row r="1232" spans="4:42" s="15" customFormat="1" ht="22.5" x14ac:dyDescent="0.55000000000000004">
      <c r="D1232" s="574"/>
      <c r="E1232" s="569"/>
      <c r="F1232" s="565"/>
      <c r="G1232" s="565"/>
      <c r="H1232" s="565"/>
      <c r="I1232" s="214"/>
      <c r="J1232" s="214"/>
      <c r="K1232" s="214"/>
      <c r="L1232" s="214"/>
      <c r="M1232" s="214"/>
      <c r="N1232" s="214"/>
      <c r="O1232" s="214"/>
      <c r="P1232" s="214"/>
      <c r="Q1232" s="214"/>
      <c r="R1232" s="214"/>
      <c r="S1232" s="214"/>
      <c r="T1232" s="215"/>
      <c r="U1232" s="215"/>
      <c r="V1232" s="575"/>
      <c r="W1232" s="53"/>
      <c r="X1232" s="53"/>
      <c r="Y1232" s="53"/>
      <c r="Z1232" s="53"/>
      <c r="AA1232" s="53"/>
      <c r="AB1232" s="53"/>
      <c r="AC1232" s="53"/>
      <c r="AD1232" s="53"/>
      <c r="AE1232" s="53"/>
      <c r="AF1232" s="53"/>
      <c r="AG1232" s="53"/>
      <c r="AH1232" s="221"/>
      <c r="AI1232" s="221"/>
      <c r="AJ1232" s="576"/>
      <c r="AK1232" s="576"/>
      <c r="AM1232" s="221"/>
      <c r="AN1232" s="221"/>
      <c r="AP1232" s="221"/>
    </row>
    <row r="1233" spans="4:42" s="15" customFormat="1" ht="22.5" x14ac:dyDescent="0.55000000000000004">
      <c r="D1233" s="574"/>
      <c r="E1233" s="569"/>
      <c r="F1233" s="565"/>
      <c r="G1233" s="565"/>
      <c r="H1233" s="565"/>
      <c r="I1233" s="214"/>
      <c r="J1233" s="214"/>
      <c r="K1233" s="214"/>
      <c r="L1233" s="214"/>
      <c r="M1233" s="214"/>
      <c r="N1233" s="214"/>
      <c r="O1233" s="214"/>
      <c r="P1233" s="214"/>
      <c r="Q1233" s="214"/>
      <c r="R1233" s="214"/>
      <c r="S1233" s="214"/>
      <c r="T1233" s="215"/>
      <c r="U1233" s="215"/>
      <c r="V1233" s="575"/>
      <c r="W1233" s="53"/>
      <c r="X1233" s="53"/>
      <c r="Y1233" s="53"/>
      <c r="Z1233" s="53"/>
      <c r="AA1233" s="53"/>
      <c r="AB1233" s="53"/>
      <c r="AC1233" s="53"/>
      <c r="AD1233" s="53"/>
      <c r="AE1233" s="53"/>
      <c r="AF1233" s="53"/>
      <c r="AG1233" s="53"/>
      <c r="AH1233" s="221"/>
      <c r="AI1233" s="221"/>
      <c r="AJ1233" s="576"/>
      <c r="AK1233" s="576"/>
      <c r="AM1233" s="221"/>
      <c r="AN1233" s="221"/>
      <c r="AP1233" s="221"/>
    </row>
    <row r="1234" spans="4:42" s="15" customFormat="1" ht="22.5" x14ac:dyDescent="0.55000000000000004">
      <c r="D1234" s="574"/>
      <c r="E1234" s="569"/>
      <c r="F1234" s="565"/>
      <c r="G1234" s="565"/>
      <c r="H1234" s="565"/>
      <c r="I1234" s="214"/>
      <c r="J1234" s="214"/>
      <c r="K1234" s="214"/>
      <c r="L1234" s="214"/>
      <c r="M1234" s="214"/>
      <c r="N1234" s="214"/>
      <c r="O1234" s="214"/>
      <c r="P1234" s="214"/>
      <c r="Q1234" s="214"/>
      <c r="R1234" s="214"/>
      <c r="S1234" s="214"/>
      <c r="T1234" s="215"/>
      <c r="U1234" s="215"/>
      <c r="V1234" s="575"/>
      <c r="W1234" s="53"/>
      <c r="X1234" s="53"/>
      <c r="Y1234" s="53"/>
      <c r="Z1234" s="53"/>
      <c r="AA1234" s="53"/>
      <c r="AB1234" s="53"/>
      <c r="AC1234" s="53"/>
      <c r="AD1234" s="53"/>
      <c r="AE1234" s="53"/>
      <c r="AF1234" s="53"/>
      <c r="AG1234" s="53"/>
      <c r="AH1234" s="221"/>
      <c r="AI1234" s="221"/>
      <c r="AJ1234" s="576"/>
      <c r="AK1234" s="576"/>
      <c r="AM1234" s="221"/>
      <c r="AN1234" s="221"/>
      <c r="AP1234" s="221"/>
    </row>
    <row r="1235" spans="4:42" s="15" customFormat="1" ht="22.5" x14ac:dyDescent="0.55000000000000004">
      <c r="D1235" s="574"/>
      <c r="E1235" s="569"/>
      <c r="F1235" s="565"/>
      <c r="G1235" s="565"/>
      <c r="H1235" s="565"/>
      <c r="I1235" s="214"/>
      <c r="J1235" s="214"/>
      <c r="K1235" s="214"/>
      <c r="L1235" s="214"/>
      <c r="M1235" s="214"/>
      <c r="N1235" s="214"/>
      <c r="O1235" s="214"/>
      <c r="P1235" s="214"/>
      <c r="Q1235" s="214"/>
      <c r="R1235" s="214"/>
      <c r="S1235" s="214"/>
      <c r="T1235" s="215"/>
      <c r="U1235" s="215"/>
      <c r="V1235" s="575"/>
      <c r="W1235" s="53"/>
      <c r="X1235" s="53"/>
      <c r="Y1235" s="53"/>
      <c r="Z1235" s="53"/>
      <c r="AA1235" s="53"/>
      <c r="AB1235" s="53"/>
      <c r="AC1235" s="53"/>
      <c r="AD1235" s="53"/>
      <c r="AE1235" s="53"/>
      <c r="AF1235" s="53"/>
      <c r="AG1235" s="53"/>
      <c r="AH1235" s="221"/>
      <c r="AI1235" s="221"/>
      <c r="AJ1235" s="576"/>
      <c r="AK1235" s="576"/>
      <c r="AM1235" s="221"/>
      <c r="AN1235" s="221"/>
      <c r="AP1235" s="221"/>
    </row>
    <row r="1236" spans="4:42" s="15" customFormat="1" ht="22.5" x14ac:dyDescent="0.55000000000000004">
      <c r="D1236" s="574"/>
      <c r="E1236" s="569"/>
      <c r="F1236" s="565"/>
      <c r="G1236" s="565"/>
      <c r="H1236" s="565"/>
      <c r="I1236" s="214"/>
      <c r="J1236" s="214"/>
      <c r="K1236" s="214"/>
      <c r="L1236" s="214"/>
      <c r="M1236" s="214"/>
      <c r="N1236" s="214"/>
      <c r="O1236" s="214"/>
      <c r="P1236" s="214"/>
      <c r="Q1236" s="214"/>
      <c r="R1236" s="214"/>
      <c r="S1236" s="214"/>
      <c r="T1236" s="215"/>
      <c r="U1236" s="215"/>
      <c r="V1236" s="575"/>
      <c r="W1236" s="53"/>
      <c r="X1236" s="53"/>
      <c r="Y1236" s="53"/>
      <c r="Z1236" s="53"/>
      <c r="AA1236" s="53"/>
      <c r="AB1236" s="53"/>
      <c r="AC1236" s="53"/>
      <c r="AD1236" s="53"/>
      <c r="AE1236" s="53"/>
      <c r="AF1236" s="53"/>
      <c r="AG1236" s="53"/>
      <c r="AH1236" s="221"/>
      <c r="AI1236" s="221"/>
      <c r="AJ1236" s="576"/>
      <c r="AK1236" s="576"/>
      <c r="AM1236" s="221"/>
      <c r="AN1236" s="221"/>
      <c r="AP1236" s="221"/>
    </row>
    <row r="1237" spans="4:42" s="15" customFormat="1" ht="22.5" x14ac:dyDescent="0.55000000000000004">
      <c r="D1237" s="574"/>
      <c r="E1237" s="569"/>
      <c r="F1237" s="565"/>
      <c r="G1237" s="565"/>
      <c r="H1237" s="565"/>
      <c r="I1237" s="214"/>
      <c r="J1237" s="214"/>
      <c r="K1237" s="214"/>
      <c r="L1237" s="214"/>
      <c r="M1237" s="214"/>
      <c r="N1237" s="214"/>
      <c r="O1237" s="214"/>
      <c r="P1237" s="214"/>
      <c r="Q1237" s="214"/>
      <c r="R1237" s="214"/>
      <c r="S1237" s="214"/>
      <c r="T1237" s="215"/>
      <c r="U1237" s="215"/>
      <c r="V1237" s="575"/>
      <c r="W1237" s="53"/>
      <c r="X1237" s="53"/>
      <c r="Y1237" s="53"/>
      <c r="Z1237" s="53"/>
      <c r="AA1237" s="53"/>
      <c r="AB1237" s="53"/>
      <c r="AC1237" s="53"/>
      <c r="AD1237" s="53"/>
      <c r="AE1237" s="53"/>
      <c r="AF1237" s="53"/>
      <c r="AG1237" s="53"/>
      <c r="AH1237" s="221"/>
      <c r="AI1237" s="221"/>
      <c r="AJ1237" s="576"/>
      <c r="AK1237" s="576"/>
      <c r="AM1237" s="221"/>
      <c r="AN1237" s="221"/>
      <c r="AP1237" s="221"/>
    </row>
    <row r="1238" spans="4:42" s="15" customFormat="1" ht="22.5" x14ac:dyDescent="0.55000000000000004">
      <c r="D1238" s="574"/>
      <c r="E1238" s="569"/>
      <c r="F1238" s="565"/>
      <c r="G1238" s="565"/>
      <c r="H1238" s="565"/>
      <c r="I1238" s="214"/>
      <c r="J1238" s="214"/>
      <c r="K1238" s="214"/>
      <c r="L1238" s="214"/>
      <c r="M1238" s="214"/>
      <c r="N1238" s="214"/>
      <c r="O1238" s="214"/>
      <c r="P1238" s="214"/>
      <c r="Q1238" s="214"/>
      <c r="R1238" s="214"/>
      <c r="S1238" s="214"/>
      <c r="T1238" s="215"/>
      <c r="U1238" s="215"/>
      <c r="V1238" s="575"/>
      <c r="W1238" s="53"/>
      <c r="X1238" s="53"/>
      <c r="Y1238" s="53"/>
      <c r="Z1238" s="53"/>
      <c r="AA1238" s="53"/>
      <c r="AB1238" s="53"/>
      <c r="AC1238" s="53"/>
      <c r="AD1238" s="53"/>
      <c r="AE1238" s="53"/>
      <c r="AF1238" s="53"/>
      <c r="AG1238" s="53"/>
      <c r="AH1238" s="221"/>
      <c r="AI1238" s="221"/>
      <c r="AJ1238" s="576"/>
      <c r="AK1238" s="576"/>
      <c r="AM1238" s="221"/>
      <c r="AN1238" s="221"/>
      <c r="AP1238" s="221"/>
    </row>
    <row r="1239" spans="4:42" s="15" customFormat="1" ht="22.5" x14ac:dyDescent="0.55000000000000004">
      <c r="D1239" s="574"/>
      <c r="E1239" s="569"/>
      <c r="F1239" s="565"/>
      <c r="G1239" s="565"/>
      <c r="H1239" s="565"/>
      <c r="I1239" s="214"/>
      <c r="J1239" s="214"/>
      <c r="K1239" s="214"/>
      <c r="L1239" s="214"/>
      <c r="M1239" s="214"/>
      <c r="N1239" s="214"/>
      <c r="O1239" s="214"/>
      <c r="P1239" s="214"/>
      <c r="Q1239" s="214"/>
      <c r="R1239" s="214"/>
      <c r="S1239" s="214"/>
      <c r="T1239" s="215"/>
      <c r="U1239" s="215"/>
      <c r="V1239" s="575"/>
      <c r="W1239" s="53"/>
      <c r="X1239" s="53"/>
      <c r="Y1239" s="53"/>
      <c r="Z1239" s="53"/>
      <c r="AA1239" s="53"/>
      <c r="AB1239" s="53"/>
      <c r="AC1239" s="53"/>
      <c r="AD1239" s="53"/>
      <c r="AE1239" s="53"/>
      <c r="AF1239" s="53"/>
      <c r="AG1239" s="53"/>
      <c r="AH1239" s="221"/>
      <c r="AI1239" s="221"/>
      <c r="AJ1239" s="576"/>
      <c r="AK1239" s="576"/>
      <c r="AM1239" s="221"/>
      <c r="AN1239" s="221"/>
      <c r="AP1239" s="221"/>
    </row>
    <row r="1240" spans="4:42" s="15" customFormat="1" ht="22.5" x14ac:dyDescent="0.55000000000000004">
      <c r="D1240" s="574"/>
      <c r="E1240" s="569"/>
      <c r="F1240" s="565"/>
      <c r="G1240" s="565"/>
      <c r="H1240" s="565"/>
      <c r="I1240" s="214"/>
      <c r="J1240" s="214"/>
      <c r="K1240" s="214"/>
      <c r="L1240" s="214"/>
      <c r="M1240" s="214"/>
      <c r="N1240" s="214"/>
      <c r="O1240" s="214"/>
      <c r="P1240" s="214"/>
      <c r="Q1240" s="214"/>
      <c r="R1240" s="214"/>
      <c r="S1240" s="214"/>
      <c r="T1240" s="215"/>
      <c r="U1240" s="215"/>
      <c r="V1240" s="575"/>
      <c r="W1240" s="53"/>
      <c r="X1240" s="53"/>
      <c r="Y1240" s="53"/>
      <c r="Z1240" s="53"/>
      <c r="AA1240" s="53"/>
      <c r="AB1240" s="53"/>
      <c r="AC1240" s="53"/>
      <c r="AD1240" s="53"/>
      <c r="AE1240" s="53"/>
      <c r="AF1240" s="53"/>
      <c r="AG1240" s="53"/>
      <c r="AH1240" s="221"/>
      <c r="AI1240" s="221"/>
      <c r="AJ1240" s="576"/>
      <c r="AK1240" s="576"/>
      <c r="AM1240" s="221"/>
      <c r="AN1240" s="221"/>
      <c r="AP1240" s="221"/>
    </row>
    <row r="1241" spans="4:42" s="15" customFormat="1" ht="22.5" x14ac:dyDescent="0.55000000000000004">
      <c r="D1241" s="574"/>
      <c r="E1241" s="569"/>
      <c r="F1241" s="565"/>
      <c r="G1241" s="565"/>
      <c r="H1241" s="565"/>
      <c r="I1241" s="214"/>
      <c r="J1241" s="214"/>
      <c r="K1241" s="214"/>
      <c r="L1241" s="214"/>
      <c r="M1241" s="214"/>
      <c r="N1241" s="214"/>
      <c r="O1241" s="214"/>
      <c r="P1241" s="214"/>
      <c r="Q1241" s="214"/>
      <c r="R1241" s="214"/>
      <c r="S1241" s="214"/>
      <c r="T1241" s="215"/>
      <c r="U1241" s="215"/>
      <c r="V1241" s="575"/>
      <c r="W1241" s="53"/>
      <c r="X1241" s="53"/>
      <c r="Y1241" s="53"/>
      <c r="Z1241" s="53"/>
      <c r="AA1241" s="53"/>
      <c r="AB1241" s="53"/>
      <c r="AC1241" s="53"/>
      <c r="AD1241" s="53"/>
      <c r="AE1241" s="53"/>
      <c r="AF1241" s="53"/>
      <c r="AG1241" s="53"/>
      <c r="AH1241" s="221"/>
      <c r="AI1241" s="221"/>
      <c r="AJ1241" s="576"/>
      <c r="AK1241" s="576"/>
      <c r="AM1241" s="221"/>
      <c r="AN1241" s="221"/>
      <c r="AP1241" s="221"/>
    </row>
    <row r="1242" spans="4:42" s="15" customFormat="1" ht="22.5" x14ac:dyDescent="0.55000000000000004">
      <c r="D1242" s="574"/>
      <c r="E1242" s="569"/>
      <c r="F1242" s="565"/>
      <c r="G1242" s="565"/>
      <c r="H1242" s="565"/>
      <c r="I1242" s="214"/>
      <c r="J1242" s="214"/>
      <c r="K1242" s="214"/>
      <c r="L1242" s="214"/>
      <c r="M1242" s="214"/>
      <c r="N1242" s="214"/>
      <c r="O1242" s="214"/>
      <c r="P1242" s="214"/>
      <c r="Q1242" s="214"/>
      <c r="R1242" s="214"/>
      <c r="S1242" s="214"/>
      <c r="T1242" s="215"/>
      <c r="U1242" s="215"/>
      <c r="V1242" s="575"/>
      <c r="W1242" s="53"/>
      <c r="X1242" s="53"/>
      <c r="Y1242" s="53"/>
      <c r="Z1242" s="53"/>
      <c r="AA1242" s="53"/>
      <c r="AB1242" s="53"/>
      <c r="AC1242" s="53"/>
      <c r="AD1242" s="53"/>
      <c r="AE1242" s="53"/>
      <c r="AF1242" s="53"/>
      <c r="AG1242" s="53"/>
      <c r="AH1242" s="221"/>
      <c r="AI1242" s="221"/>
      <c r="AJ1242" s="576"/>
      <c r="AK1242" s="576"/>
      <c r="AM1242" s="221"/>
      <c r="AN1242" s="221"/>
      <c r="AP1242" s="221"/>
    </row>
    <row r="1243" spans="4:42" s="15" customFormat="1" ht="22.5" x14ac:dyDescent="0.55000000000000004">
      <c r="D1243" s="574"/>
      <c r="E1243" s="569"/>
      <c r="F1243" s="565"/>
      <c r="G1243" s="565"/>
      <c r="H1243" s="565"/>
      <c r="I1243" s="214"/>
      <c r="J1243" s="214"/>
      <c r="K1243" s="214"/>
      <c r="L1243" s="214"/>
      <c r="M1243" s="214"/>
      <c r="N1243" s="214"/>
      <c r="O1243" s="214"/>
      <c r="P1243" s="214"/>
      <c r="Q1243" s="214"/>
      <c r="R1243" s="214"/>
      <c r="S1243" s="214"/>
      <c r="T1243" s="215"/>
      <c r="U1243" s="215"/>
      <c r="V1243" s="575"/>
      <c r="W1243" s="53"/>
      <c r="X1243" s="53"/>
      <c r="Y1243" s="53"/>
      <c r="Z1243" s="53"/>
      <c r="AA1243" s="53"/>
      <c r="AB1243" s="53"/>
      <c r="AC1243" s="53"/>
      <c r="AD1243" s="53"/>
      <c r="AE1243" s="53"/>
      <c r="AF1243" s="53"/>
      <c r="AG1243" s="53"/>
      <c r="AH1243" s="221"/>
      <c r="AI1243" s="221"/>
      <c r="AJ1243" s="576"/>
      <c r="AK1243" s="576"/>
      <c r="AM1243" s="221"/>
      <c r="AN1243" s="221"/>
      <c r="AP1243" s="221"/>
    </row>
    <row r="1244" spans="4:42" s="15" customFormat="1" ht="22.5" x14ac:dyDescent="0.55000000000000004">
      <c r="D1244" s="574"/>
      <c r="E1244" s="569"/>
      <c r="F1244" s="565"/>
      <c r="G1244" s="565"/>
      <c r="H1244" s="565"/>
      <c r="I1244" s="214"/>
      <c r="J1244" s="214"/>
      <c r="K1244" s="214"/>
      <c r="L1244" s="214"/>
      <c r="M1244" s="214"/>
      <c r="N1244" s="214"/>
      <c r="O1244" s="214"/>
      <c r="P1244" s="214"/>
      <c r="Q1244" s="214"/>
      <c r="R1244" s="214"/>
      <c r="S1244" s="214"/>
      <c r="T1244" s="215"/>
      <c r="U1244" s="215"/>
      <c r="V1244" s="575"/>
      <c r="W1244" s="53"/>
      <c r="X1244" s="53"/>
      <c r="Y1244" s="53"/>
      <c r="Z1244" s="53"/>
      <c r="AA1244" s="53"/>
      <c r="AB1244" s="53"/>
      <c r="AC1244" s="53"/>
      <c r="AD1244" s="53"/>
      <c r="AE1244" s="53"/>
      <c r="AF1244" s="53"/>
      <c r="AG1244" s="53"/>
      <c r="AH1244" s="221"/>
      <c r="AI1244" s="221"/>
      <c r="AJ1244" s="576"/>
      <c r="AK1244" s="576"/>
      <c r="AM1244" s="221"/>
      <c r="AN1244" s="221"/>
      <c r="AP1244" s="221"/>
    </row>
    <row r="1245" spans="4:42" s="15" customFormat="1" ht="22.5" x14ac:dyDescent="0.55000000000000004">
      <c r="D1245" s="574"/>
      <c r="E1245" s="569"/>
      <c r="F1245" s="565"/>
      <c r="G1245" s="565"/>
      <c r="H1245" s="565"/>
      <c r="I1245" s="214"/>
      <c r="J1245" s="214"/>
      <c r="K1245" s="214"/>
      <c r="L1245" s="214"/>
      <c r="M1245" s="214"/>
      <c r="N1245" s="214"/>
      <c r="O1245" s="214"/>
      <c r="P1245" s="214"/>
      <c r="Q1245" s="214"/>
      <c r="R1245" s="214"/>
      <c r="S1245" s="214"/>
      <c r="T1245" s="215"/>
      <c r="U1245" s="215"/>
      <c r="V1245" s="575"/>
      <c r="W1245" s="53"/>
      <c r="X1245" s="53"/>
      <c r="Y1245" s="53"/>
      <c r="Z1245" s="53"/>
      <c r="AA1245" s="53"/>
      <c r="AB1245" s="53"/>
      <c r="AC1245" s="53"/>
      <c r="AD1245" s="53"/>
      <c r="AE1245" s="53"/>
      <c r="AF1245" s="53"/>
      <c r="AG1245" s="53"/>
      <c r="AH1245" s="221"/>
      <c r="AI1245" s="221"/>
      <c r="AJ1245" s="576"/>
      <c r="AK1245" s="576"/>
      <c r="AM1245" s="221"/>
      <c r="AN1245" s="221"/>
      <c r="AP1245" s="221"/>
    </row>
    <row r="1246" spans="4:42" s="15" customFormat="1" ht="22.5" x14ac:dyDescent="0.55000000000000004">
      <c r="D1246" s="574"/>
      <c r="E1246" s="569"/>
      <c r="F1246" s="565"/>
      <c r="G1246" s="565"/>
      <c r="H1246" s="565"/>
      <c r="I1246" s="214"/>
      <c r="J1246" s="214"/>
      <c r="K1246" s="214"/>
      <c r="L1246" s="214"/>
      <c r="M1246" s="214"/>
      <c r="N1246" s="214"/>
      <c r="O1246" s="214"/>
      <c r="P1246" s="214"/>
      <c r="Q1246" s="214"/>
      <c r="R1246" s="214"/>
      <c r="S1246" s="214"/>
      <c r="T1246" s="215"/>
      <c r="U1246" s="215"/>
      <c r="V1246" s="575"/>
      <c r="W1246" s="53"/>
      <c r="X1246" s="53"/>
      <c r="Y1246" s="53"/>
      <c r="Z1246" s="53"/>
      <c r="AA1246" s="53"/>
      <c r="AB1246" s="53"/>
      <c r="AC1246" s="53"/>
      <c r="AD1246" s="53"/>
      <c r="AE1246" s="53"/>
      <c r="AF1246" s="53"/>
      <c r="AG1246" s="53"/>
      <c r="AH1246" s="221"/>
      <c r="AI1246" s="221"/>
      <c r="AJ1246" s="576"/>
      <c r="AK1246" s="576"/>
      <c r="AM1246" s="221"/>
      <c r="AN1246" s="221"/>
      <c r="AP1246" s="221"/>
    </row>
    <row r="1247" spans="4:42" s="15" customFormat="1" ht="22.5" x14ac:dyDescent="0.55000000000000004">
      <c r="D1247" s="574"/>
      <c r="E1247" s="569"/>
      <c r="F1247" s="565"/>
      <c r="G1247" s="565"/>
      <c r="H1247" s="565"/>
      <c r="I1247" s="214"/>
      <c r="J1247" s="214"/>
      <c r="K1247" s="214"/>
      <c r="L1247" s="214"/>
      <c r="M1247" s="214"/>
      <c r="N1247" s="214"/>
      <c r="O1247" s="214"/>
      <c r="P1247" s="214"/>
      <c r="Q1247" s="214"/>
      <c r="R1247" s="214"/>
      <c r="S1247" s="214"/>
      <c r="T1247" s="215"/>
      <c r="U1247" s="215"/>
      <c r="V1247" s="575"/>
      <c r="W1247" s="53"/>
      <c r="X1247" s="53"/>
      <c r="Y1247" s="53"/>
      <c r="Z1247" s="53"/>
      <c r="AA1247" s="53"/>
      <c r="AB1247" s="53"/>
      <c r="AC1247" s="53"/>
      <c r="AD1247" s="53"/>
      <c r="AE1247" s="53"/>
      <c r="AF1247" s="53"/>
      <c r="AG1247" s="53"/>
      <c r="AH1247" s="221"/>
      <c r="AI1247" s="221"/>
      <c r="AJ1247" s="576"/>
      <c r="AK1247" s="576"/>
      <c r="AM1247" s="221"/>
      <c r="AN1247" s="221"/>
      <c r="AP1247" s="221"/>
    </row>
    <row r="1248" spans="4:42" s="15" customFormat="1" ht="22.5" x14ac:dyDescent="0.55000000000000004">
      <c r="D1248" s="574"/>
      <c r="E1248" s="569"/>
      <c r="F1248" s="565"/>
      <c r="G1248" s="565"/>
      <c r="H1248" s="565"/>
      <c r="I1248" s="214"/>
      <c r="J1248" s="214"/>
      <c r="K1248" s="214"/>
      <c r="L1248" s="214"/>
      <c r="M1248" s="214"/>
      <c r="N1248" s="214"/>
      <c r="O1248" s="214"/>
      <c r="P1248" s="214"/>
      <c r="Q1248" s="214"/>
      <c r="R1248" s="214"/>
      <c r="S1248" s="214"/>
      <c r="T1248" s="215"/>
      <c r="U1248" s="215"/>
      <c r="V1248" s="575"/>
      <c r="W1248" s="53"/>
      <c r="X1248" s="53"/>
      <c r="Y1248" s="53"/>
      <c r="Z1248" s="53"/>
      <c r="AA1248" s="53"/>
      <c r="AB1248" s="53"/>
      <c r="AC1248" s="53"/>
      <c r="AD1248" s="53"/>
      <c r="AE1248" s="53"/>
      <c r="AF1248" s="53"/>
      <c r="AG1248" s="53"/>
      <c r="AH1248" s="221"/>
      <c r="AI1248" s="221"/>
      <c r="AJ1248" s="576"/>
      <c r="AK1248" s="576"/>
      <c r="AM1248" s="221"/>
      <c r="AN1248" s="221"/>
      <c r="AP1248" s="221"/>
    </row>
    <row r="1249" spans="4:42" s="15" customFormat="1" ht="22.5" x14ac:dyDescent="0.55000000000000004">
      <c r="D1249" s="574"/>
      <c r="E1249" s="569"/>
      <c r="F1249" s="565"/>
      <c r="G1249" s="565"/>
      <c r="H1249" s="565"/>
      <c r="I1249" s="214"/>
      <c r="J1249" s="214"/>
      <c r="K1249" s="214"/>
      <c r="L1249" s="214"/>
      <c r="M1249" s="214"/>
      <c r="N1249" s="214"/>
      <c r="O1249" s="214"/>
      <c r="P1249" s="214"/>
      <c r="Q1249" s="214"/>
      <c r="R1249" s="214"/>
      <c r="S1249" s="214"/>
      <c r="T1249" s="215"/>
      <c r="U1249" s="215"/>
      <c r="V1249" s="575"/>
      <c r="W1249" s="53"/>
      <c r="X1249" s="53"/>
      <c r="Y1249" s="53"/>
      <c r="Z1249" s="53"/>
      <c r="AA1249" s="53"/>
      <c r="AB1249" s="53"/>
      <c r="AC1249" s="53"/>
      <c r="AD1249" s="53"/>
      <c r="AE1249" s="53"/>
      <c r="AF1249" s="53"/>
      <c r="AG1249" s="53"/>
      <c r="AH1249" s="221"/>
      <c r="AI1249" s="221"/>
      <c r="AJ1249" s="576"/>
      <c r="AK1249" s="576"/>
      <c r="AM1249" s="221"/>
      <c r="AN1249" s="221"/>
      <c r="AP1249" s="221"/>
    </row>
    <row r="1250" spans="4:42" s="15" customFormat="1" ht="22.5" x14ac:dyDescent="0.55000000000000004">
      <c r="D1250" s="574"/>
      <c r="E1250" s="569"/>
      <c r="F1250" s="565"/>
      <c r="G1250" s="565"/>
      <c r="H1250" s="565"/>
      <c r="I1250" s="214"/>
      <c r="J1250" s="214"/>
      <c r="K1250" s="214"/>
      <c r="L1250" s="214"/>
      <c r="M1250" s="214"/>
      <c r="N1250" s="214"/>
      <c r="O1250" s="214"/>
      <c r="P1250" s="214"/>
      <c r="Q1250" s="214"/>
      <c r="R1250" s="214"/>
      <c r="S1250" s="214"/>
      <c r="T1250" s="215"/>
      <c r="U1250" s="215"/>
      <c r="V1250" s="575"/>
      <c r="W1250" s="53"/>
      <c r="X1250" s="53"/>
      <c r="Y1250" s="53"/>
      <c r="Z1250" s="53"/>
      <c r="AA1250" s="53"/>
      <c r="AB1250" s="53"/>
      <c r="AC1250" s="53"/>
      <c r="AD1250" s="53"/>
      <c r="AE1250" s="53"/>
      <c r="AF1250" s="53"/>
      <c r="AG1250" s="53"/>
      <c r="AH1250" s="221"/>
      <c r="AI1250" s="221"/>
      <c r="AJ1250" s="576"/>
      <c r="AK1250" s="576"/>
      <c r="AM1250" s="221"/>
      <c r="AN1250" s="221"/>
      <c r="AP1250" s="221"/>
    </row>
    <row r="1251" spans="4:42" s="15" customFormat="1" ht="22.5" x14ac:dyDescent="0.55000000000000004">
      <c r="D1251" s="574"/>
      <c r="E1251" s="569"/>
      <c r="F1251" s="565"/>
      <c r="G1251" s="565"/>
      <c r="H1251" s="565"/>
      <c r="I1251" s="214"/>
      <c r="J1251" s="214"/>
      <c r="K1251" s="214"/>
      <c r="L1251" s="214"/>
      <c r="M1251" s="214"/>
      <c r="N1251" s="214"/>
      <c r="O1251" s="214"/>
      <c r="P1251" s="214"/>
      <c r="Q1251" s="214"/>
      <c r="R1251" s="214"/>
      <c r="S1251" s="214"/>
      <c r="T1251" s="215"/>
      <c r="U1251" s="215"/>
      <c r="V1251" s="575"/>
      <c r="W1251" s="53"/>
      <c r="X1251" s="53"/>
      <c r="Y1251" s="53"/>
      <c r="Z1251" s="53"/>
      <c r="AA1251" s="53"/>
      <c r="AB1251" s="53"/>
      <c r="AC1251" s="53"/>
      <c r="AD1251" s="53"/>
      <c r="AE1251" s="53"/>
      <c r="AF1251" s="53"/>
      <c r="AG1251" s="53"/>
      <c r="AH1251" s="221"/>
      <c r="AI1251" s="221"/>
      <c r="AJ1251" s="576"/>
      <c r="AK1251" s="576"/>
      <c r="AM1251" s="221"/>
      <c r="AN1251" s="221"/>
      <c r="AP1251" s="221"/>
    </row>
    <row r="1252" spans="4:42" s="15" customFormat="1" ht="22.5" x14ac:dyDescent="0.55000000000000004">
      <c r="D1252" s="574"/>
      <c r="E1252" s="569"/>
      <c r="F1252" s="565"/>
      <c r="G1252" s="565"/>
      <c r="H1252" s="565"/>
      <c r="I1252" s="214"/>
      <c r="J1252" s="214"/>
      <c r="K1252" s="214"/>
      <c r="L1252" s="214"/>
      <c r="M1252" s="214"/>
      <c r="N1252" s="214"/>
      <c r="O1252" s="214"/>
      <c r="P1252" s="214"/>
      <c r="Q1252" s="214"/>
      <c r="R1252" s="214"/>
      <c r="S1252" s="214"/>
      <c r="T1252" s="215"/>
      <c r="U1252" s="215"/>
      <c r="V1252" s="575"/>
      <c r="W1252" s="53"/>
      <c r="X1252" s="53"/>
      <c r="Y1252" s="53"/>
      <c r="Z1252" s="53"/>
      <c r="AA1252" s="53"/>
      <c r="AB1252" s="53"/>
      <c r="AC1252" s="53"/>
      <c r="AD1252" s="53"/>
      <c r="AE1252" s="53"/>
      <c r="AF1252" s="53"/>
      <c r="AG1252" s="53"/>
      <c r="AH1252" s="221"/>
      <c r="AI1252" s="221"/>
      <c r="AJ1252" s="576"/>
      <c r="AK1252" s="576"/>
      <c r="AM1252" s="221"/>
      <c r="AN1252" s="221"/>
      <c r="AP1252" s="221"/>
    </row>
    <row r="1253" spans="4:42" s="15" customFormat="1" ht="22.5" x14ac:dyDescent="0.55000000000000004">
      <c r="D1253" s="574"/>
      <c r="E1253" s="569"/>
      <c r="F1253" s="565"/>
      <c r="G1253" s="565"/>
      <c r="H1253" s="565"/>
      <c r="I1253" s="214"/>
      <c r="J1253" s="214"/>
      <c r="K1253" s="214"/>
      <c r="L1253" s="214"/>
      <c r="M1253" s="214"/>
      <c r="N1253" s="214"/>
      <c r="O1253" s="214"/>
      <c r="P1253" s="214"/>
      <c r="Q1253" s="214"/>
      <c r="R1253" s="214"/>
      <c r="S1253" s="214"/>
      <c r="T1253" s="215"/>
      <c r="U1253" s="215"/>
      <c r="V1253" s="575"/>
      <c r="W1253" s="53"/>
      <c r="X1253" s="53"/>
      <c r="Y1253" s="53"/>
      <c r="Z1253" s="53"/>
      <c r="AA1253" s="53"/>
      <c r="AB1253" s="53"/>
      <c r="AC1253" s="53"/>
      <c r="AD1253" s="53"/>
      <c r="AE1253" s="53"/>
      <c r="AF1253" s="53"/>
      <c r="AG1253" s="53"/>
      <c r="AH1253" s="221"/>
      <c r="AI1253" s="221"/>
      <c r="AJ1253" s="576"/>
      <c r="AK1253" s="576"/>
      <c r="AM1253" s="221"/>
      <c r="AN1253" s="221"/>
      <c r="AP1253" s="221"/>
    </row>
    <row r="1254" spans="4:42" s="15" customFormat="1" ht="22.5" x14ac:dyDescent="0.55000000000000004">
      <c r="D1254" s="574"/>
      <c r="E1254" s="569"/>
      <c r="F1254" s="565"/>
      <c r="G1254" s="565"/>
      <c r="H1254" s="565"/>
      <c r="I1254" s="214"/>
      <c r="J1254" s="214"/>
      <c r="K1254" s="214"/>
      <c r="L1254" s="214"/>
      <c r="M1254" s="214"/>
      <c r="N1254" s="214"/>
      <c r="O1254" s="214"/>
      <c r="P1254" s="214"/>
      <c r="Q1254" s="214"/>
      <c r="R1254" s="214"/>
      <c r="S1254" s="214"/>
      <c r="T1254" s="215"/>
      <c r="U1254" s="215"/>
      <c r="V1254" s="575"/>
      <c r="W1254" s="53"/>
      <c r="X1254" s="53"/>
      <c r="Y1254" s="53"/>
      <c r="Z1254" s="53"/>
      <c r="AA1254" s="53"/>
      <c r="AB1254" s="53"/>
      <c r="AC1254" s="53"/>
      <c r="AD1254" s="53"/>
      <c r="AE1254" s="53"/>
      <c r="AF1254" s="53"/>
      <c r="AG1254" s="53"/>
      <c r="AH1254" s="221"/>
      <c r="AI1254" s="221"/>
      <c r="AJ1254" s="576"/>
      <c r="AK1254" s="576"/>
      <c r="AM1254" s="221"/>
      <c r="AN1254" s="221"/>
      <c r="AP1254" s="221"/>
    </row>
    <row r="1255" spans="4:42" s="15" customFormat="1" ht="22.5" x14ac:dyDescent="0.55000000000000004">
      <c r="D1255" s="574"/>
      <c r="E1255" s="569"/>
      <c r="F1255" s="565"/>
      <c r="G1255" s="565"/>
      <c r="H1255" s="565"/>
      <c r="I1255" s="214"/>
      <c r="J1255" s="214"/>
      <c r="K1255" s="214"/>
      <c r="L1255" s="214"/>
      <c r="M1255" s="214"/>
      <c r="N1255" s="214"/>
      <c r="O1255" s="214"/>
      <c r="P1255" s="214"/>
      <c r="Q1255" s="214"/>
      <c r="R1255" s="214"/>
      <c r="S1255" s="214"/>
      <c r="T1255" s="215"/>
      <c r="U1255" s="215"/>
      <c r="V1255" s="575"/>
      <c r="W1255" s="53"/>
      <c r="X1255" s="53"/>
      <c r="Y1255" s="53"/>
      <c r="Z1255" s="53"/>
      <c r="AA1255" s="53"/>
      <c r="AB1255" s="53"/>
      <c r="AC1255" s="53"/>
      <c r="AD1255" s="53"/>
      <c r="AE1255" s="53"/>
      <c r="AF1255" s="53"/>
      <c r="AG1255" s="53"/>
      <c r="AH1255" s="221"/>
      <c r="AI1255" s="221"/>
      <c r="AJ1255" s="576"/>
      <c r="AK1255" s="576"/>
      <c r="AM1255" s="221"/>
      <c r="AN1255" s="221"/>
      <c r="AP1255" s="221"/>
    </row>
    <row r="1256" spans="4:42" s="15" customFormat="1" ht="22.5" x14ac:dyDescent="0.55000000000000004">
      <c r="D1256" s="574"/>
      <c r="E1256" s="569"/>
      <c r="F1256" s="565"/>
      <c r="G1256" s="565"/>
      <c r="H1256" s="565"/>
      <c r="I1256" s="214"/>
      <c r="J1256" s="214"/>
      <c r="K1256" s="214"/>
      <c r="L1256" s="214"/>
      <c r="M1256" s="214"/>
      <c r="N1256" s="214"/>
      <c r="O1256" s="214"/>
      <c r="P1256" s="214"/>
      <c r="Q1256" s="214"/>
      <c r="R1256" s="214"/>
      <c r="S1256" s="214"/>
      <c r="T1256" s="215"/>
      <c r="U1256" s="215"/>
      <c r="V1256" s="575"/>
      <c r="W1256" s="53"/>
      <c r="X1256" s="53"/>
      <c r="Y1256" s="53"/>
      <c r="Z1256" s="53"/>
      <c r="AA1256" s="53"/>
      <c r="AB1256" s="53"/>
      <c r="AC1256" s="53"/>
      <c r="AD1256" s="53"/>
      <c r="AE1256" s="53"/>
      <c r="AF1256" s="53"/>
      <c r="AG1256" s="53"/>
      <c r="AH1256" s="221"/>
      <c r="AI1256" s="221"/>
      <c r="AJ1256" s="576"/>
      <c r="AK1256" s="576"/>
      <c r="AM1256" s="221"/>
      <c r="AN1256" s="221"/>
      <c r="AP1256" s="221"/>
    </row>
    <row r="1257" spans="4:42" s="15" customFormat="1" ht="22.5" x14ac:dyDescent="0.55000000000000004">
      <c r="D1257" s="574"/>
      <c r="E1257" s="569"/>
      <c r="F1257" s="565"/>
      <c r="G1257" s="565"/>
      <c r="H1257" s="565"/>
      <c r="I1257" s="214"/>
      <c r="J1257" s="214"/>
      <c r="K1257" s="214"/>
      <c r="L1257" s="214"/>
      <c r="M1257" s="214"/>
      <c r="N1257" s="214"/>
      <c r="O1257" s="214"/>
      <c r="P1257" s="214"/>
      <c r="Q1257" s="214"/>
      <c r="R1257" s="214"/>
      <c r="S1257" s="214"/>
      <c r="T1257" s="215"/>
      <c r="U1257" s="215"/>
      <c r="V1257" s="575"/>
      <c r="W1257" s="53"/>
      <c r="X1257" s="53"/>
      <c r="Y1257" s="53"/>
      <c r="Z1257" s="53"/>
      <c r="AA1257" s="53"/>
      <c r="AB1257" s="53"/>
      <c r="AC1257" s="53"/>
      <c r="AD1257" s="53"/>
      <c r="AE1257" s="53"/>
      <c r="AF1257" s="53"/>
      <c r="AG1257" s="53"/>
      <c r="AH1257" s="221"/>
      <c r="AI1257" s="221"/>
      <c r="AJ1257" s="576"/>
      <c r="AK1257" s="576"/>
      <c r="AM1257" s="221"/>
      <c r="AN1257" s="221"/>
      <c r="AP1257" s="221"/>
    </row>
    <row r="1258" spans="4:42" s="15" customFormat="1" ht="22.5" x14ac:dyDescent="0.55000000000000004">
      <c r="D1258" s="574"/>
      <c r="E1258" s="569"/>
      <c r="F1258" s="565"/>
      <c r="G1258" s="565"/>
      <c r="H1258" s="565"/>
      <c r="I1258" s="214"/>
      <c r="J1258" s="214"/>
      <c r="K1258" s="214"/>
      <c r="L1258" s="214"/>
      <c r="M1258" s="214"/>
      <c r="N1258" s="214"/>
      <c r="O1258" s="214"/>
      <c r="P1258" s="214"/>
      <c r="Q1258" s="214"/>
      <c r="R1258" s="214"/>
      <c r="S1258" s="214"/>
      <c r="T1258" s="215"/>
      <c r="U1258" s="215"/>
      <c r="V1258" s="575"/>
      <c r="W1258" s="53"/>
      <c r="X1258" s="53"/>
      <c r="Y1258" s="53"/>
      <c r="Z1258" s="53"/>
      <c r="AA1258" s="53"/>
      <c r="AB1258" s="53"/>
      <c r="AC1258" s="53"/>
      <c r="AD1258" s="53"/>
      <c r="AE1258" s="53"/>
      <c r="AF1258" s="53"/>
      <c r="AG1258" s="53"/>
      <c r="AH1258" s="221"/>
      <c r="AI1258" s="221"/>
      <c r="AJ1258" s="576"/>
      <c r="AK1258" s="576"/>
      <c r="AM1258" s="221"/>
      <c r="AN1258" s="221"/>
      <c r="AP1258" s="221"/>
    </row>
    <row r="1259" spans="4:42" s="15" customFormat="1" ht="22.5" x14ac:dyDescent="0.55000000000000004">
      <c r="D1259" s="574"/>
      <c r="E1259" s="569"/>
      <c r="F1259" s="565"/>
      <c r="G1259" s="565"/>
      <c r="H1259" s="565"/>
      <c r="I1259" s="214"/>
      <c r="J1259" s="214"/>
      <c r="K1259" s="214"/>
      <c r="L1259" s="214"/>
      <c r="M1259" s="214"/>
      <c r="N1259" s="214"/>
      <c r="O1259" s="214"/>
      <c r="P1259" s="214"/>
      <c r="Q1259" s="214"/>
      <c r="R1259" s="214"/>
      <c r="S1259" s="214"/>
      <c r="T1259" s="215"/>
      <c r="U1259" s="215"/>
      <c r="V1259" s="575"/>
      <c r="W1259" s="53"/>
      <c r="X1259" s="53"/>
      <c r="Y1259" s="53"/>
      <c r="Z1259" s="53"/>
      <c r="AA1259" s="53"/>
      <c r="AB1259" s="53"/>
      <c r="AC1259" s="53"/>
      <c r="AD1259" s="53"/>
      <c r="AE1259" s="53"/>
      <c r="AF1259" s="53"/>
      <c r="AG1259" s="53"/>
      <c r="AH1259" s="221"/>
      <c r="AI1259" s="221"/>
      <c r="AJ1259" s="576"/>
      <c r="AK1259" s="576"/>
      <c r="AM1259" s="221"/>
      <c r="AN1259" s="221"/>
      <c r="AP1259" s="221"/>
    </row>
    <row r="1260" spans="4:42" s="15" customFormat="1" ht="22.5" x14ac:dyDescent="0.55000000000000004">
      <c r="D1260" s="574"/>
      <c r="E1260" s="569"/>
      <c r="F1260" s="565"/>
      <c r="G1260" s="565"/>
      <c r="H1260" s="565"/>
      <c r="I1260" s="214"/>
      <c r="J1260" s="214"/>
      <c r="K1260" s="214"/>
      <c r="L1260" s="214"/>
      <c r="M1260" s="214"/>
      <c r="N1260" s="214"/>
      <c r="O1260" s="214"/>
      <c r="P1260" s="214"/>
      <c r="Q1260" s="214"/>
      <c r="R1260" s="214"/>
      <c r="S1260" s="214"/>
      <c r="T1260" s="215"/>
      <c r="U1260" s="215"/>
      <c r="V1260" s="575"/>
      <c r="W1260" s="53"/>
      <c r="X1260" s="53"/>
      <c r="Y1260" s="53"/>
      <c r="Z1260" s="53"/>
      <c r="AA1260" s="53"/>
      <c r="AB1260" s="53"/>
      <c r="AC1260" s="53"/>
      <c r="AD1260" s="53"/>
      <c r="AE1260" s="53"/>
      <c r="AF1260" s="53"/>
      <c r="AG1260" s="53"/>
      <c r="AH1260" s="221"/>
      <c r="AI1260" s="221"/>
      <c r="AJ1260" s="576"/>
      <c r="AK1260" s="576"/>
      <c r="AM1260" s="221"/>
      <c r="AN1260" s="221"/>
      <c r="AP1260" s="221"/>
    </row>
    <row r="1261" spans="4:42" s="15" customFormat="1" ht="22.5" x14ac:dyDescent="0.55000000000000004">
      <c r="D1261" s="574"/>
      <c r="E1261" s="569"/>
      <c r="F1261" s="565"/>
      <c r="G1261" s="565"/>
      <c r="H1261" s="565"/>
      <c r="I1261" s="214"/>
      <c r="J1261" s="214"/>
      <c r="K1261" s="214"/>
      <c r="L1261" s="214"/>
      <c r="M1261" s="214"/>
      <c r="N1261" s="214"/>
      <c r="O1261" s="214"/>
      <c r="P1261" s="214"/>
      <c r="Q1261" s="214"/>
      <c r="R1261" s="214"/>
      <c r="S1261" s="214"/>
      <c r="T1261" s="215"/>
      <c r="U1261" s="215"/>
      <c r="V1261" s="575"/>
      <c r="W1261" s="53"/>
      <c r="X1261" s="53"/>
      <c r="Y1261" s="53"/>
      <c r="Z1261" s="53"/>
      <c r="AA1261" s="53"/>
      <c r="AB1261" s="53"/>
      <c r="AC1261" s="53"/>
      <c r="AD1261" s="53"/>
      <c r="AE1261" s="53"/>
      <c r="AF1261" s="53"/>
      <c r="AG1261" s="53"/>
      <c r="AH1261" s="221"/>
      <c r="AI1261" s="221"/>
      <c r="AJ1261" s="576"/>
      <c r="AK1261" s="576"/>
      <c r="AM1261" s="221"/>
      <c r="AN1261" s="221"/>
      <c r="AP1261" s="221"/>
    </row>
    <row r="1262" spans="4:42" s="15" customFormat="1" ht="22.5" x14ac:dyDescent="0.55000000000000004">
      <c r="D1262" s="574"/>
      <c r="E1262" s="569"/>
      <c r="F1262" s="565"/>
      <c r="G1262" s="565"/>
      <c r="H1262" s="565"/>
      <c r="I1262" s="214"/>
      <c r="J1262" s="214"/>
      <c r="K1262" s="214"/>
      <c r="L1262" s="214"/>
      <c r="M1262" s="214"/>
      <c r="N1262" s="214"/>
      <c r="O1262" s="214"/>
      <c r="P1262" s="214"/>
      <c r="Q1262" s="214"/>
      <c r="R1262" s="214"/>
      <c r="S1262" s="214"/>
      <c r="T1262" s="215"/>
      <c r="U1262" s="215"/>
      <c r="V1262" s="575"/>
      <c r="W1262" s="53"/>
      <c r="X1262" s="53"/>
      <c r="Y1262" s="53"/>
      <c r="Z1262" s="53"/>
      <c r="AA1262" s="53"/>
      <c r="AB1262" s="53"/>
      <c r="AC1262" s="53"/>
      <c r="AD1262" s="53"/>
      <c r="AE1262" s="53"/>
      <c r="AF1262" s="53"/>
      <c r="AG1262" s="53"/>
      <c r="AH1262" s="221"/>
      <c r="AI1262" s="221"/>
      <c r="AJ1262" s="576"/>
      <c r="AK1262" s="576"/>
      <c r="AM1262" s="221"/>
      <c r="AN1262" s="221"/>
      <c r="AP1262" s="221"/>
    </row>
    <row r="1263" spans="4:42" s="15" customFormat="1" ht="22.5" x14ac:dyDescent="0.55000000000000004">
      <c r="D1263" s="574"/>
      <c r="E1263" s="569"/>
      <c r="F1263" s="565"/>
      <c r="G1263" s="565"/>
      <c r="H1263" s="565"/>
      <c r="I1263" s="214"/>
      <c r="J1263" s="214"/>
      <c r="K1263" s="214"/>
      <c r="L1263" s="214"/>
      <c r="M1263" s="214"/>
      <c r="N1263" s="214"/>
      <c r="O1263" s="214"/>
      <c r="P1263" s="214"/>
      <c r="Q1263" s="214"/>
      <c r="R1263" s="214"/>
      <c r="S1263" s="214"/>
      <c r="T1263" s="215"/>
      <c r="U1263" s="215"/>
      <c r="V1263" s="575"/>
      <c r="W1263" s="53"/>
      <c r="X1263" s="53"/>
      <c r="Y1263" s="53"/>
      <c r="Z1263" s="53"/>
      <c r="AA1263" s="53"/>
      <c r="AB1263" s="53"/>
      <c r="AC1263" s="53"/>
      <c r="AD1263" s="53"/>
      <c r="AE1263" s="53"/>
      <c r="AF1263" s="53"/>
      <c r="AG1263" s="53"/>
      <c r="AH1263" s="221"/>
      <c r="AI1263" s="221"/>
      <c r="AJ1263" s="576"/>
      <c r="AK1263" s="576"/>
      <c r="AM1263" s="221"/>
      <c r="AN1263" s="221"/>
      <c r="AP1263" s="221"/>
    </row>
    <row r="1264" spans="4:42" s="15" customFormat="1" ht="22.5" x14ac:dyDescent="0.55000000000000004">
      <c r="D1264" s="574"/>
      <c r="E1264" s="569"/>
      <c r="F1264" s="565"/>
      <c r="G1264" s="565"/>
      <c r="H1264" s="565"/>
      <c r="I1264" s="214"/>
      <c r="J1264" s="214"/>
      <c r="K1264" s="214"/>
      <c r="L1264" s="214"/>
      <c r="M1264" s="214"/>
      <c r="N1264" s="214"/>
      <c r="O1264" s="214"/>
      <c r="P1264" s="214"/>
      <c r="Q1264" s="214"/>
      <c r="R1264" s="214"/>
      <c r="S1264" s="214"/>
      <c r="T1264" s="215"/>
      <c r="U1264" s="215"/>
      <c r="V1264" s="575"/>
      <c r="W1264" s="53"/>
      <c r="X1264" s="53"/>
      <c r="Y1264" s="53"/>
      <c r="Z1264" s="53"/>
      <c r="AA1264" s="53"/>
      <c r="AB1264" s="53"/>
      <c r="AC1264" s="53"/>
      <c r="AD1264" s="53"/>
      <c r="AE1264" s="53"/>
      <c r="AF1264" s="53"/>
      <c r="AG1264" s="53"/>
      <c r="AH1264" s="221"/>
      <c r="AI1264" s="221"/>
      <c r="AJ1264" s="576"/>
      <c r="AK1264" s="576"/>
      <c r="AM1264" s="221"/>
      <c r="AN1264" s="221"/>
      <c r="AP1264" s="221"/>
    </row>
    <row r="1265" spans="4:42" s="15" customFormat="1" ht="22.5" x14ac:dyDescent="0.55000000000000004">
      <c r="D1265" s="574"/>
      <c r="E1265" s="569"/>
      <c r="F1265" s="565"/>
      <c r="G1265" s="565"/>
      <c r="H1265" s="565"/>
      <c r="I1265" s="214"/>
      <c r="J1265" s="214"/>
      <c r="K1265" s="214"/>
      <c r="L1265" s="214"/>
      <c r="M1265" s="214"/>
      <c r="N1265" s="214"/>
      <c r="O1265" s="214"/>
      <c r="P1265" s="214"/>
      <c r="Q1265" s="214"/>
      <c r="R1265" s="214"/>
      <c r="S1265" s="214"/>
      <c r="T1265" s="215"/>
      <c r="U1265" s="215"/>
      <c r="V1265" s="575"/>
      <c r="W1265" s="53"/>
      <c r="X1265" s="53"/>
      <c r="Y1265" s="53"/>
      <c r="Z1265" s="53"/>
      <c r="AA1265" s="53"/>
      <c r="AB1265" s="53"/>
      <c r="AC1265" s="53"/>
      <c r="AD1265" s="53"/>
      <c r="AE1265" s="53"/>
      <c r="AF1265" s="53"/>
      <c r="AG1265" s="53"/>
      <c r="AH1265" s="221"/>
      <c r="AI1265" s="221"/>
      <c r="AJ1265" s="576"/>
      <c r="AK1265" s="576"/>
      <c r="AM1265" s="221"/>
      <c r="AN1265" s="221"/>
      <c r="AP1265" s="221"/>
    </row>
    <row r="1266" spans="4:42" s="15" customFormat="1" ht="22.5" x14ac:dyDescent="0.55000000000000004">
      <c r="D1266" s="574"/>
      <c r="E1266" s="569"/>
      <c r="F1266" s="565"/>
      <c r="G1266" s="565"/>
      <c r="H1266" s="565"/>
      <c r="I1266" s="214"/>
      <c r="J1266" s="214"/>
      <c r="K1266" s="214"/>
      <c r="L1266" s="214"/>
      <c r="M1266" s="214"/>
      <c r="N1266" s="214"/>
      <c r="O1266" s="214"/>
      <c r="P1266" s="214"/>
      <c r="Q1266" s="214"/>
      <c r="R1266" s="214"/>
      <c r="S1266" s="214"/>
      <c r="T1266" s="215"/>
      <c r="U1266" s="215"/>
      <c r="V1266" s="575"/>
      <c r="W1266" s="53"/>
      <c r="X1266" s="53"/>
      <c r="Y1266" s="53"/>
      <c r="Z1266" s="53"/>
      <c r="AA1266" s="53"/>
      <c r="AB1266" s="53"/>
      <c r="AC1266" s="53"/>
      <c r="AD1266" s="53"/>
      <c r="AE1266" s="53"/>
      <c r="AF1266" s="53"/>
      <c r="AG1266" s="53"/>
      <c r="AH1266" s="221"/>
      <c r="AI1266" s="221"/>
      <c r="AJ1266" s="576"/>
      <c r="AK1266" s="576"/>
      <c r="AM1266" s="221"/>
      <c r="AN1266" s="221"/>
      <c r="AP1266" s="221"/>
    </row>
    <row r="1267" spans="4:42" s="15" customFormat="1" ht="22.5" x14ac:dyDescent="0.55000000000000004">
      <c r="D1267" s="574"/>
      <c r="E1267" s="569"/>
      <c r="F1267" s="565"/>
      <c r="G1267" s="565"/>
      <c r="H1267" s="565"/>
      <c r="I1267" s="214"/>
      <c r="J1267" s="214"/>
      <c r="K1267" s="214"/>
      <c r="L1267" s="214"/>
      <c r="M1267" s="214"/>
      <c r="N1267" s="214"/>
      <c r="O1267" s="214"/>
      <c r="P1267" s="214"/>
      <c r="Q1267" s="214"/>
      <c r="R1267" s="214"/>
      <c r="S1267" s="214"/>
      <c r="T1267" s="215"/>
      <c r="U1267" s="215"/>
      <c r="V1267" s="575"/>
      <c r="W1267" s="53"/>
      <c r="X1267" s="53"/>
      <c r="Y1267" s="53"/>
      <c r="Z1267" s="53"/>
      <c r="AA1267" s="53"/>
      <c r="AB1267" s="53"/>
      <c r="AC1267" s="53"/>
      <c r="AD1267" s="53"/>
      <c r="AE1267" s="53"/>
      <c r="AF1267" s="53"/>
      <c r="AG1267" s="53"/>
      <c r="AH1267" s="221"/>
      <c r="AI1267" s="221"/>
      <c r="AJ1267" s="576"/>
      <c r="AK1267" s="576"/>
      <c r="AM1267" s="221"/>
      <c r="AN1267" s="221"/>
      <c r="AP1267" s="221"/>
    </row>
    <row r="1268" spans="4:42" s="15" customFormat="1" ht="22.5" x14ac:dyDescent="0.55000000000000004">
      <c r="D1268" s="574"/>
      <c r="E1268" s="569"/>
      <c r="F1268" s="565"/>
      <c r="G1268" s="565"/>
      <c r="H1268" s="565"/>
      <c r="I1268" s="214"/>
      <c r="J1268" s="214"/>
      <c r="K1268" s="214"/>
      <c r="L1268" s="214"/>
      <c r="M1268" s="214"/>
      <c r="N1268" s="214"/>
      <c r="O1268" s="214"/>
      <c r="P1268" s="214"/>
      <c r="Q1268" s="214"/>
      <c r="R1268" s="214"/>
      <c r="S1268" s="214"/>
      <c r="T1268" s="215"/>
      <c r="U1268" s="215"/>
      <c r="V1268" s="575"/>
      <c r="W1268" s="53"/>
      <c r="X1268" s="53"/>
      <c r="Y1268" s="53"/>
      <c r="Z1268" s="53"/>
      <c r="AA1268" s="53"/>
      <c r="AB1268" s="53"/>
      <c r="AC1268" s="53"/>
      <c r="AD1268" s="53"/>
      <c r="AE1268" s="53"/>
      <c r="AF1268" s="53"/>
      <c r="AG1268" s="53"/>
      <c r="AH1268" s="221"/>
      <c r="AI1268" s="221"/>
      <c r="AJ1268" s="576"/>
      <c r="AK1268" s="576"/>
      <c r="AM1268" s="221"/>
      <c r="AN1268" s="221"/>
      <c r="AP1268" s="221"/>
    </row>
    <row r="1269" spans="4:42" s="15" customFormat="1" ht="22.5" x14ac:dyDescent="0.55000000000000004">
      <c r="D1269" s="574"/>
      <c r="E1269" s="569"/>
      <c r="F1269" s="565"/>
      <c r="G1269" s="565"/>
      <c r="H1269" s="565"/>
      <c r="I1269" s="214"/>
      <c r="J1269" s="214"/>
      <c r="K1269" s="214"/>
      <c r="L1269" s="214"/>
      <c r="M1269" s="214"/>
      <c r="N1269" s="214"/>
      <c r="O1269" s="214"/>
      <c r="P1269" s="214"/>
      <c r="Q1269" s="214"/>
      <c r="R1269" s="214"/>
      <c r="S1269" s="214"/>
      <c r="T1269" s="215"/>
      <c r="U1269" s="215"/>
      <c r="V1269" s="575"/>
      <c r="W1269" s="53"/>
      <c r="X1269" s="53"/>
      <c r="Y1269" s="53"/>
      <c r="Z1269" s="53"/>
      <c r="AA1269" s="53"/>
      <c r="AB1269" s="53"/>
      <c r="AC1269" s="53"/>
      <c r="AD1269" s="53"/>
      <c r="AE1269" s="53"/>
      <c r="AF1269" s="53"/>
      <c r="AG1269" s="53"/>
      <c r="AH1269" s="221"/>
      <c r="AI1269" s="221"/>
      <c r="AJ1269" s="576"/>
      <c r="AK1269" s="576"/>
      <c r="AM1269" s="221"/>
      <c r="AN1269" s="221"/>
      <c r="AP1269" s="221"/>
    </row>
    <row r="1270" spans="4:42" s="15" customFormat="1" ht="22.5" x14ac:dyDescent="0.55000000000000004">
      <c r="D1270" s="574"/>
      <c r="E1270" s="569"/>
      <c r="F1270" s="565"/>
      <c r="G1270" s="565"/>
      <c r="H1270" s="565"/>
      <c r="I1270" s="214"/>
      <c r="J1270" s="214"/>
      <c r="K1270" s="214"/>
      <c r="L1270" s="214"/>
      <c r="M1270" s="214"/>
      <c r="N1270" s="214"/>
      <c r="O1270" s="214"/>
      <c r="P1270" s="214"/>
      <c r="Q1270" s="214"/>
      <c r="R1270" s="214"/>
      <c r="S1270" s="214"/>
      <c r="T1270" s="215"/>
      <c r="U1270" s="215"/>
      <c r="V1270" s="575"/>
      <c r="W1270" s="53"/>
      <c r="X1270" s="53"/>
      <c r="Y1270" s="53"/>
      <c r="Z1270" s="53"/>
      <c r="AA1270" s="53"/>
      <c r="AB1270" s="53"/>
      <c r="AC1270" s="53"/>
      <c r="AD1270" s="53"/>
      <c r="AE1270" s="53"/>
      <c r="AF1270" s="53"/>
      <c r="AG1270" s="53"/>
      <c r="AH1270" s="221"/>
      <c r="AI1270" s="221"/>
      <c r="AJ1270" s="576"/>
      <c r="AK1270" s="576"/>
      <c r="AM1270" s="221"/>
      <c r="AN1270" s="221"/>
      <c r="AP1270" s="221"/>
    </row>
    <row r="1271" spans="4:42" s="15" customFormat="1" ht="22.5" x14ac:dyDescent="0.55000000000000004">
      <c r="D1271" s="574"/>
      <c r="E1271" s="569"/>
      <c r="F1271" s="565"/>
      <c r="G1271" s="565"/>
      <c r="H1271" s="565"/>
      <c r="I1271" s="214"/>
      <c r="J1271" s="214"/>
      <c r="K1271" s="214"/>
      <c r="L1271" s="214"/>
      <c r="M1271" s="214"/>
      <c r="N1271" s="214"/>
      <c r="O1271" s="214"/>
      <c r="P1271" s="214"/>
      <c r="Q1271" s="214"/>
      <c r="R1271" s="214"/>
      <c r="S1271" s="214"/>
      <c r="T1271" s="215"/>
      <c r="U1271" s="215"/>
      <c r="V1271" s="575"/>
      <c r="W1271" s="53"/>
      <c r="X1271" s="53"/>
      <c r="Y1271" s="53"/>
      <c r="Z1271" s="53"/>
      <c r="AA1271" s="53"/>
      <c r="AB1271" s="53"/>
      <c r="AC1271" s="53"/>
      <c r="AD1271" s="53"/>
      <c r="AE1271" s="53"/>
      <c r="AF1271" s="53"/>
      <c r="AG1271" s="53"/>
      <c r="AH1271" s="221"/>
      <c r="AI1271" s="221"/>
      <c r="AJ1271" s="576"/>
      <c r="AK1271" s="576"/>
      <c r="AM1271" s="221"/>
      <c r="AN1271" s="221"/>
      <c r="AP1271" s="221"/>
    </row>
    <row r="1272" spans="4:42" s="15" customFormat="1" ht="22.5" x14ac:dyDescent="0.55000000000000004">
      <c r="D1272" s="574"/>
      <c r="E1272" s="569"/>
      <c r="F1272" s="565"/>
      <c r="G1272" s="565"/>
      <c r="H1272" s="565"/>
      <c r="I1272" s="214"/>
      <c r="J1272" s="214"/>
      <c r="K1272" s="214"/>
      <c r="L1272" s="214"/>
      <c r="M1272" s="214"/>
      <c r="N1272" s="214"/>
      <c r="O1272" s="214"/>
      <c r="P1272" s="214"/>
      <c r="Q1272" s="214"/>
      <c r="R1272" s="214"/>
      <c r="S1272" s="214"/>
      <c r="T1272" s="215"/>
      <c r="U1272" s="215"/>
      <c r="V1272" s="575"/>
      <c r="W1272" s="53"/>
      <c r="X1272" s="53"/>
      <c r="Y1272" s="53"/>
      <c r="Z1272" s="53"/>
      <c r="AA1272" s="53"/>
      <c r="AB1272" s="53"/>
      <c r="AC1272" s="53"/>
      <c r="AD1272" s="53"/>
      <c r="AE1272" s="53"/>
      <c r="AF1272" s="53"/>
      <c r="AG1272" s="53"/>
      <c r="AH1272" s="221"/>
      <c r="AI1272" s="221"/>
      <c r="AJ1272" s="576"/>
      <c r="AK1272" s="576"/>
      <c r="AM1272" s="221"/>
      <c r="AN1272" s="221"/>
      <c r="AP1272" s="221"/>
    </row>
    <row r="1273" spans="4:42" s="15" customFormat="1" ht="22.5" x14ac:dyDescent="0.55000000000000004">
      <c r="D1273" s="574"/>
      <c r="E1273" s="569"/>
      <c r="F1273" s="565"/>
      <c r="G1273" s="565"/>
      <c r="H1273" s="565"/>
      <c r="I1273" s="214"/>
      <c r="J1273" s="214"/>
      <c r="K1273" s="214"/>
      <c r="L1273" s="214"/>
      <c r="M1273" s="214"/>
      <c r="N1273" s="214"/>
      <c r="O1273" s="214"/>
      <c r="P1273" s="214"/>
      <c r="Q1273" s="214"/>
      <c r="R1273" s="214"/>
      <c r="S1273" s="214"/>
      <c r="T1273" s="215"/>
      <c r="U1273" s="215"/>
      <c r="V1273" s="575"/>
      <c r="W1273" s="53"/>
      <c r="X1273" s="53"/>
      <c r="Y1273" s="53"/>
      <c r="Z1273" s="53"/>
      <c r="AA1273" s="53"/>
      <c r="AB1273" s="53"/>
      <c r="AC1273" s="53"/>
      <c r="AD1273" s="53"/>
      <c r="AE1273" s="53"/>
      <c r="AF1273" s="53"/>
      <c r="AG1273" s="53"/>
      <c r="AH1273" s="221"/>
      <c r="AI1273" s="221"/>
      <c r="AJ1273" s="576"/>
      <c r="AK1273" s="576"/>
      <c r="AM1273" s="221"/>
      <c r="AN1273" s="221"/>
      <c r="AP1273" s="221"/>
    </row>
    <row r="1274" spans="4:42" s="15" customFormat="1" ht="22.5" x14ac:dyDescent="0.55000000000000004">
      <c r="D1274" s="574"/>
      <c r="E1274" s="569"/>
      <c r="F1274" s="565"/>
      <c r="G1274" s="565"/>
      <c r="H1274" s="565"/>
      <c r="I1274" s="214"/>
      <c r="J1274" s="214"/>
      <c r="K1274" s="214"/>
      <c r="L1274" s="214"/>
      <c r="M1274" s="214"/>
      <c r="N1274" s="214"/>
      <c r="O1274" s="214"/>
      <c r="P1274" s="214"/>
      <c r="Q1274" s="214"/>
      <c r="R1274" s="214"/>
      <c r="S1274" s="214"/>
      <c r="T1274" s="215"/>
      <c r="U1274" s="215"/>
      <c r="V1274" s="575"/>
      <c r="W1274" s="53"/>
      <c r="X1274" s="53"/>
      <c r="Y1274" s="53"/>
      <c r="Z1274" s="53"/>
      <c r="AA1274" s="53"/>
      <c r="AB1274" s="53"/>
      <c r="AC1274" s="53"/>
      <c r="AD1274" s="53"/>
      <c r="AE1274" s="53"/>
      <c r="AF1274" s="53"/>
      <c r="AG1274" s="53"/>
      <c r="AH1274" s="221"/>
      <c r="AI1274" s="221"/>
      <c r="AJ1274" s="576"/>
      <c r="AK1274" s="576"/>
      <c r="AM1274" s="221"/>
      <c r="AN1274" s="221"/>
      <c r="AP1274" s="221"/>
    </row>
    <row r="1275" spans="4:42" s="15" customFormat="1" ht="22.5" x14ac:dyDescent="0.55000000000000004">
      <c r="D1275" s="574"/>
      <c r="E1275" s="569"/>
      <c r="F1275" s="565"/>
      <c r="G1275" s="565"/>
      <c r="H1275" s="565"/>
      <c r="I1275" s="214"/>
      <c r="J1275" s="214"/>
      <c r="K1275" s="214"/>
      <c r="L1275" s="214"/>
      <c r="M1275" s="214"/>
      <c r="N1275" s="214"/>
      <c r="O1275" s="214"/>
      <c r="P1275" s="214"/>
      <c r="Q1275" s="214"/>
      <c r="R1275" s="214"/>
      <c r="S1275" s="214"/>
      <c r="T1275" s="215"/>
      <c r="U1275" s="215"/>
      <c r="V1275" s="575"/>
      <c r="W1275" s="53"/>
      <c r="X1275" s="53"/>
      <c r="Y1275" s="53"/>
      <c r="Z1275" s="53"/>
      <c r="AA1275" s="53"/>
      <c r="AB1275" s="53"/>
      <c r="AC1275" s="53"/>
      <c r="AD1275" s="53"/>
      <c r="AE1275" s="53"/>
      <c r="AF1275" s="53"/>
      <c r="AG1275" s="53"/>
      <c r="AH1275" s="221"/>
      <c r="AI1275" s="221"/>
      <c r="AJ1275" s="576"/>
      <c r="AK1275" s="576"/>
      <c r="AM1275" s="221"/>
      <c r="AN1275" s="221"/>
      <c r="AP1275" s="221"/>
    </row>
    <row r="1276" spans="4:42" s="15" customFormat="1" ht="22.5" x14ac:dyDescent="0.55000000000000004">
      <c r="D1276" s="574"/>
      <c r="E1276" s="569"/>
      <c r="F1276" s="565"/>
      <c r="G1276" s="565"/>
      <c r="H1276" s="565"/>
      <c r="I1276" s="214"/>
      <c r="J1276" s="214"/>
      <c r="K1276" s="214"/>
      <c r="L1276" s="214"/>
      <c r="M1276" s="214"/>
      <c r="N1276" s="214"/>
      <c r="O1276" s="214"/>
      <c r="P1276" s="214"/>
      <c r="Q1276" s="214"/>
      <c r="R1276" s="214"/>
      <c r="S1276" s="214"/>
      <c r="T1276" s="215"/>
      <c r="U1276" s="215"/>
      <c r="V1276" s="575"/>
      <c r="W1276" s="53"/>
      <c r="X1276" s="53"/>
      <c r="Y1276" s="53"/>
      <c r="Z1276" s="53"/>
      <c r="AA1276" s="53"/>
      <c r="AB1276" s="53"/>
      <c r="AC1276" s="53"/>
      <c r="AD1276" s="53"/>
      <c r="AE1276" s="53"/>
      <c r="AF1276" s="53"/>
      <c r="AG1276" s="53"/>
      <c r="AH1276" s="221"/>
      <c r="AI1276" s="221"/>
      <c r="AJ1276" s="576"/>
      <c r="AK1276" s="576"/>
      <c r="AM1276" s="221"/>
      <c r="AN1276" s="221"/>
      <c r="AP1276" s="221"/>
    </row>
    <row r="1277" spans="4:42" s="15" customFormat="1" ht="22.5" x14ac:dyDescent="0.55000000000000004">
      <c r="D1277" s="574"/>
      <c r="E1277" s="569"/>
      <c r="F1277" s="565"/>
      <c r="G1277" s="565"/>
      <c r="H1277" s="565"/>
      <c r="I1277" s="214"/>
      <c r="J1277" s="214"/>
      <c r="K1277" s="214"/>
      <c r="L1277" s="214"/>
      <c r="M1277" s="214"/>
      <c r="N1277" s="214"/>
      <c r="O1277" s="214"/>
      <c r="P1277" s="214"/>
      <c r="Q1277" s="214"/>
      <c r="R1277" s="214"/>
      <c r="S1277" s="214"/>
      <c r="T1277" s="215"/>
      <c r="U1277" s="215"/>
      <c r="V1277" s="575"/>
      <c r="W1277" s="53"/>
      <c r="X1277" s="53"/>
      <c r="Y1277" s="53"/>
      <c r="Z1277" s="53"/>
      <c r="AA1277" s="53"/>
      <c r="AB1277" s="53"/>
      <c r="AC1277" s="53"/>
      <c r="AD1277" s="53"/>
      <c r="AE1277" s="53"/>
      <c r="AF1277" s="53"/>
      <c r="AG1277" s="53"/>
      <c r="AH1277" s="221"/>
      <c r="AI1277" s="221"/>
      <c r="AJ1277" s="576"/>
      <c r="AK1277" s="576"/>
      <c r="AM1277" s="221"/>
      <c r="AN1277" s="221"/>
      <c r="AP1277" s="221"/>
    </row>
    <row r="1278" spans="4:42" s="15" customFormat="1" ht="22.5" x14ac:dyDescent="0.55000000000000004">
      <c r="D1278" s="574"/>
      <c r="E1278" s="569"/>
      <c r="F1278" s="565"/>
      <c r="G1278" s="565"/>
      <c r="H1278" s="565"/>
      <c r="I1278" s="214"/>
      <c r="J1278" s="214"/>
      <c r="K1278" s="214"/>
      <c r="L1278" s="214"/>
      <c r="M1278" s="214"/>
      <c r="N1278" s="214"/>
      <c r="O1278" s="214"/>
      <c r="P1278" s="214"/>
      <c r="Q1278" s="214"/>
      <c r="R1278" s="214"/>
      <c r="S1278" s="214"/>
      <c r="T1278" s="215"/>
      <c r="U1278" s="215"/>
      <c r="V1278" s="575"/>
      <c r="W1278" s="53"/>
      <c r="X1278" s="53"/>
      <c r="Y1278" s="53"/>
      <c r="Z1278" s="53"/>
      <c r="AA1278" s="53"/>
      <c r="AB1278" s="53"/>
      <c r="AC1278" s="53"/>
      <c r="AD1278" s="53"/>
      <c r="AE1278" s="53"/>
      <c r="AF1278" s="53"/>
      <c r="AG1278" s="53"/>
      <c r="AH1278" s="221"/>
      <c r="AI1278" s="221"/>
      <c r="AJ1278" s="576"/>
      <c r="AK1278" s="576"/>
      <c r="AM1278" s="221"/>
      <c r="AN1278" s="221"/>
      <c r="AP1278" s="221"/>
    </row>
    <row r="1279" spans="4:42" s="15" customFormat="1" ht="22.5" x14ac:dyDescent="0.55000000000000004">
      <c r="D1279" s="574"/>
      <c r="E1279" s="569"/>
      <c r="F1279" s="565"/>
      <c r="G1279" s="565"/>
      <c r="H1279" s="565"/>
      <c r="I1279" s="214"/>
      <c r="J1279" s="214"/>
      <c r="K1279" s="214"/>
      <c r="L1279" s="214"/>
      <c r="M1279" s="214"/>
      <c r="N1279" s="214"/>
      <c r="O1279" s="214"/>
      <c r="P1279" s="214"/>
      <c r="Q1279" s="214"/>
      <c r="R1279" s="214"/>
      <c r="S1279" s="214"/>
      <c r="T1279" s="215"/>
      <c r="U1279" s="215"/>
      <c r="V1279" s="575"/>
      <c r="W1279" s="53"/>
      <c r="X1279" s="53"/>
      <c r="Y1279" s="53"/>
      <c r="Z1279" s="53"/>
      <c r="AA1279" s="53"/>
      <c r="AB1279" s="53"/>
      <c r="AC1279" s="53"/>
      <c r="AD1279" s="53"/>
      <c r="AE1279" s="53"/>
      <c r="AF1279" s="53"/>
      <c r="AG1279" s="53"/>
      <c r="AH1279" s="221"/>
      <c r="AI1279" s="221"/>
      <c r="AJ1279" s="576"/>
      <c r="AK1279" s="576"/>
      <c r="AM1279" s="221"/>
      <c r="AN1279" s="221"/>
      <c r="AP1279" s="221"/>
    </row>
    <row r="1280" spans="4:42" s="15" customFormat="1" ht="22.5" x14ac:dyDescent="0.55000000000000004">
      <c r="D1280" s="574"/>
      <c r="E1280" s="569"/>
      <c r="F1280" s="565"/>
      <c r="G1280" s="565"/>
      <c r="H1280" s="565"/>
      <c r="I1280" s="214"/>
      <c r="J1280" s="214"/>
      <c r="K1280" s="214"/>
      <c r="L1280" s="214"/>
      <c r="M1280" s="214"/>
      <c r="N1280" s="214"/>
      <c r="O1280" s="214"/>
      <c r="P1280" s="214"/>
      <c r="Q1280" s="214"/>
      <c r="R1280" s="214"/>
      <c r="S1280" s="214"/>
      <c r="T1280" s="215"/>
      <c r="U1280" s="215"/>
      <c r="V1280" s="575"/>
      <c r="W1280" s="53"/>
      <c r="X1280" s="53"/>
      <c r="Y1280" s="53"/>
      <c r="Z1280" s="53"/>
      <c r="AA1280" s="53"/>
      <c r="AB1280" s="53"/>
      <c r="AC1280" s="53"/>
      <c r="AD1280" s="53"/>
      <c r="AE1280" s="53"/>
      <c r="AF1280" s="53"/>
      <c r="AG1280" s="53"/>
      <c r="AH1280" s="221"/>
      <c r="AI1280" s="221"/>
      <c r="AJ1280" s="576"/>
      <c r="AK1280" s="576"/>
      <c r="AM1280" s="221"/>
      <c r="AN1280" s="221"/>
      <c r="AP1280" s="221"/>
    </row>
    <row r="1281" spans="4:42" s="15" customFormat="1" ht="22.5" x14ac:dyDescent="0.55000000000000004">
      <c r="D1281" s="574"/>
      <c r="E1281" s="569"/>
      <c r="F1281" s="565"/>
      <c r="G1281" s="565"/>
      <c r="H1281" s="565"/>
      <c r="I1281" s="214"/>
      <c r="J1281" s="214"/>
      <c r="K1281" s="214"/>
      <c r="L1281" s="214"/>
      <c r="M1281" s="214"/>
      <c r="N1281" s="214"/>
      <c r="O1281" s="214"/>
      <c r="P1281" s="214"/>
      <c r="Q1281" s="214"/>
      <c r="R1281" s="214"/>
      <c r="S1281" s="214"/>
      <c r="T1281" s="215"/>
      <c r="U1281" s="215"/>
      <c r="V1281" s="575"/>
      <c r="W1281" s="53"/>
      <c r="X1281" s="53"/>
      <c r="Y1281" s="53"/>
      <c r="Z1281" s="53"/>
      <c r="AA1281" s="53"/>
      <c r="AB1281" s="53"/>
      <c r="AC1281" s="53"/>
      <c r="AD1281" s="53"/>
      <c r="AE1281" s="53"/>
      <c r="AF1281" s="53"/>
      <c r="AG1281" s="53"/>
      <c r="AH1281" s="221"/>
      <c r="AI1281" s="221"/>
      <c r="AJ1281" s="576"/>
      <c r="AK1281" s="576"/>
      <c r="AM1281" s="221"/>
      <c r="AN1281" s="221"/>
      <c r="AP1281" s="221"/>
    </row>
    <row r="1282" spans="4:42" s="15" customFormat="1" ht="22.5" x14ac:dyDescent="0.55000000000000004">
      <c r="D1282" s="574"/>
      <c r="E1282" s="569"/>
      <c r="F1282" s="565"/>
      <c r="G1282" s="565"/>
      <c r="H1282" s="565"/>
      <c r="I1282" s="214"/>
      <c r="J1282" s="214"/>
      <c r="K1282" s="214"/>
      <c r="L1282" s="214"/>
      <c r="M1282" s="214"/>
      <c r="N1282" s="214"/>
      <c r="O1282" s="214"/>
      <c r="P1282" s="214"/>
      <c r="Q1282" s="214"/>
      <c r="R1282" s="214"/>
      <c r="S1282" s="214"/>
      <c r="T1282" s="215"/>
      <c r="U1282" s="215"/>
      <c r="V1282" s="575"/>
      <c r="W1282" s="53"/>
      <c r="X1282" s="53"/>
      <c r="Y1282" s="53"/>
      <c r="Z1282" s="53"/>
      <c r="AA1282" s="53"/>
      <c r="AB1282" s="53"/>
      <c r="AC1282" s="53"/>
      <c r="AD1282" s="53"/>
      <c r="AE1282" s="53"/>
      <c r="AF1282" s="53"/>
      <c r="AG1282" s="53"/>
      <c r="AH1282" s="221"/>
      <c r="AI1282" s="221"/>
      <c r="AJ1282" s="576"/>
      <c r="AK1282" s="576"/>
      <c r="AM1282" s="221"/>
      <c r="AN1282" s="221"/>
      <c r="AP1282" s="221"/>
    </row>
    <row r="1283" spans="4:42" s="15" customFormat="1" ht="22.5" x14ac:dyDescent="0.55000000000000004">
      <c r="D1283" s="574"/>
      <c r="E1283" s="569"/>
      <c r="F1283" s="565"/>
      <c r="G1283" s="565"/>
      <c r="H1283" s="565"/>
      <c r="I1283" s="214"/>
      <c r="J1283" s="214"/>
      <c r="K1283" s="214"/>
      <c r="L1283" s="214"/>
      <c r="M1283" s="214"/>
      <c r="N1283" s="214"/>
      <c r="O1283" s="214"/>
      <c r="P1283" s="214"/>
      <c r="Q1283" s="214"/>
      <c r="R1283" s="214"/>
      <c r="S1283" s="214"/>
      <c r="T1283" s="215"/>
      <c r="U1283" s="215"/>
      <c r="V1283" s="575"/>
      <c r="W1283" s="53"/>
      <c r="X1283" s="53"/>
      <c r="Y1283" s="53"/>
      <c r="Z1283" s="53"/>
      <c r="AA1283" s="53"/>
      <c r="AB1283" s="53"/>
      <c r="AC1283" s="53"/>
      <c r="AD1283" s="53"/>
      <c r="AE1283" s="53"/>
      <c r="AF1283" s="53"/>
      <c r="AG1283" s="53"/>
      <c r="AH1283" s="221"/>
      <c r="AI1283" s="221"/>
      <c r="AJ1283" s="576"/>
      <c r="AK1283" s="576"/>
      <c r="AM1283" s="221"/>
      <c r="AN1283" s="221"/>
      <c r="AP1283" s="221"/>
    </row>
    <row r="1284" spans="4:42" s="15" customFormat="1" ht="22.5" x14ac:dyDescent="0.55000000000000004">
      <c r="D1284" s="574"/>
      <c r="E1284" s="569"/>
      <c r="F1284" s="565"/>
      <c r="G1284" s="565"/>
      <c r="H1284" s="565"/>
      <c r="I1284" s="214"/>
      <c r="J1284" s="214"/>
      <c r="K1284" s="214"/>
      <c r="L1284" s="214"/>
      <c r="M1284" s="214"/>
      <c r="N1284" s="214"/>
      <c r="O1284" s="214"/>
      <c r="P1284" s="214"/>
      <c r="Q1284" s="214"/>
      <c r="R1284" s="214"/>
      <c r="S1284" s="214"/>
      <c r="T1284" s="215"/>
      <c r="U1284" s="215"/>
      <c r="V1284" s="575"/>
      <c r="W1284" s="53"/>
      <c r="X1284" s="53"/>
      <c r="Y1284" s="53"/>
      <c r="Z1284" s="53"/>
      <c r="AA1284" s="53"/>
      <c r="AB1284" s="53"/>
      <c r="AC1284" s="53"/>
      <c r="AD1284" s="53"/>
      <c r="AE1284" s="53"/>
      <c r="AF1284" s="53"/>
      <c r="AG1284" s="53"/>
      <c r="AH1284" s="221"/>
      <c r="AI1284" s="221"/>
      <c r="AJ1284" s="576"/>
      <c r="AK1284" s="576"/>
      <c r="AM1284" s="221"/>
      <c r="AN1284" s="221"/>
      <c r="AP1284" s="221"/>
    </row>
    <row r="1285" spans="4:42" s="15" customFormat="1" ht="22.5" x14ac:dyDescent="0.55000000000000004">
      <c r="D1285" s="574"/>
      <c r="E1285" s="569"/>
      <c r="F1285" s="565"/>
      <c r="G1285" s="565"/>
      <c r="H1285" s="565"/>
      <c r="I1285" s="214"/>
      <c r="J1285" s="214"/>
      <c r="K1285" s="214"/>
      <c r="L1285" s="214"/>
      <c r="M1285" s="214"/>
      <c r="N1285" s="214"/>
      <c r="O1285" s="214"/>
      <c r="P1285" s="214"/>
      <c r="Q1285" s="214"/>
      <c r="R1285" s="214"/>
      <c r="S1285" s="214"/>
      <c r="T1285" s="215"/>
      <c r="U1285" s="215"/>
      <c r="V1285" s="575"/>
      <c r="W1285" s="53"/>
      <c r="X1285" s="53"/>
      <c r="Y1285" s="53"/>
      <c r="Z1285" s="53"/>
      <c r="AA1285" s="53"/>
      <c r="AB1285" s="53"/>
      <c r="AC1285" s="53"/>
      <c r="AD1285" s="53"/>
      <c r="AE1285" s="53"/>
      <c r="AF1285" s="53"/>
      <c r="AG1285" s="53"/>
      <c r="AH1285" s="221"/>
      <c r="AI1285" s="221"/>
      <c r="AJ1285" s="576"/>
      <c r="AK1285" s="576"/>
      <c r="AM1285" s="221"/>
      <c r="AN1285" s="221"/>
      <c r="AP1285" s="221"/>
    </row>
    <row r="1286" spans="4:42" s="15" customFormat="1" ht="22.5" x14ac:dyDescent="0.55000000000000004">
      <c r="D1286" s="574"/>
      <c r="E1286" s="569"/>
      <c r="F1286" s="565"/>
      <c r="G1286" s="565"/>
      <c r="H1286" s="565"/>
      <c r="I1286" s="214"/>
      <c r="J1286" s="214"/>
      <c r="K1286" s="214"/>
      <c r="L1286" s="214"/>
      <c r="M1286" s="214"/>
      <c r="N1286" s="214"/>
      <c r="O1286" s="214"/>
      <c r="P1286" s="214"/>
      <c r="Q1286" s="214"/>
      <c r="R1286" s="214"/>
      <c r="S1286" s="214"/>
      <c r="T1286" s="215"/>
      <c r="U1286" s="215"/>
      <c r="V1286" s="575"/>
      <c r="W1286" s="53"/>
      <c r="X1286" s="53"/>
      <c r="Y1286" s="53"/>
      <c r="Z1286" s="53"/>
      <c r="AA1286" s="53"/>
      <c r="AB1286" s="53"/>
      <c r="AC1286" s="53"/>
      <c r="AD1286" s="53"/>
      <c r="AE1286" s="53"/>
      <c r="AF1286" s="53"/>
      <c r="AG1286" s="53"/>
      <c r="AH1286" s="221"/>
      <c r="AI1286" s="221"/>
      <c r="AJ1286" s="576"/>
      <c r="AK1286" s="576"/>
      <c r="AM1286" s="221"/>
      <c r="AN1286" s="221"/>
      <c r="AP1286" s="221"/>
    </row>
    <row r="1287" spans="4:42" s="15" customFormat="1" ht="22.5" x14ac:dyDescent="0.55000000000000004">
      <c r="D1287" s="574"/>
      <c r="E1287" s="569"/>
      <c r="F1287" s="565"/>
      <c r="G1287" s="565"/>
      <c r="H1287" s="565"/>
      <c r="I1287" s="214"/>
      <c r="J1287" s="214"/>
      <c r="K1287" s="214"/>
      <c r="L1287" s="214"/>
      <c r="M1287" s="214"/>
      <c r="N1287" s="214"/>
      <c r="O1287" s="214"/>
      <c r="P1287" s="214"/>
      <c r="Q1287" s="214"/>
      <c r="R1287" s="214"/>
      <c r="S1287" s="214"/>
      <c r="T1287" s="215"/>
      <c r="U1287" s="215"/>
      <c r="V1287" s="575"/>
      <c r="W1287" s="53"/>
      <c r="X1287" s="53"/>
      <c r="Y1287" s="53"/>
      <c r="Z1287" s="53"/>
      <c r="AA1287" s="53"/>
      <c r="AB1287" s="53"/>
      <c r="AC1287" s="53"/>
      <c r="AD1287" s="53"/>
      <c r="AE1287" s="53"/>
      <c r="AF1287" s="53"/>
      <c r="AG1287" s="53"/>
      <c r="AH1287" s="221"/>
      <c r="AI1287" s="221"/>
      <c r="AJ1287" s="576"/>
      <c r="AK1287" s="576"/>
      <c r="AM1287" s="221"/>
      <c r="AN1287" s="221"/>
      <c r="AP1287" s="221"/>
    </row>
    <row r="1288" spans="4:42" s="15" customFormat="1" ht="22.5" x14ac:dyDescent="0.55000000000000004">
      <c r="D1288" s="574"/>
      <c r="E1288" s="569"/>
      <c r="F1288" s="565"/>
      <c r="G1288" s="565"/>
      <c r="H1288" s="565"/>
      <c r="I1288" s="214"/>
      <c r="J1288" s="214"/>
      <c r="K1288" s="214"/>
      <c r="L1288" s="214"/>
      <c r="M1288" s="214"/>
      <c r="N1288" s="214"/>
      <c r="O1288" s="214"/>
      <c r="P1288" s="214"/>
      <c r="Q1288" s="214"/>
      <c r="R1288" s="214"/>
      <c r="S1288" s="214"/>
      <c r="T1288" s="215"/>
      <c r="U1288" s="215"/>
      <c r="V1288" s="575"/>
      <c r="W1288" s="53"/>
      <c r="X1288" s="53"/>
      <c r="Y1288" s="53"/>
      <c r="Z1288" s="53"/>
      <c r="AA1288" s="53"/>
      <c r="AB1288" s="53"/>
      <c r="AC1288" s="53"/>
      <c r="AD1288" s="53"/>
      <c r="AE1288" s="53"/>
      <c r="AF1288" s="53"/>
      <c r="AG1288" s="53"/>
      <c r="AH1288" s="221"/>
      <c r="AI1288" s="221"/>
      <c r="AJ1288" s="576"/>
      <c r="AK1288" s="576"/>
      <c r="AM1288" s="221"/>
      <c r="AN1288" s="221"/>
      <c r="AP1288" s="221"/>
    </row>
    <row r="1289" spans="4:42" s="15" customFormat="1" ht="22.5" x14ac:dyDescent="0.55000000000000004">
      <c r="D1289" s="574"/>
      <c r="E1289" s="569"/>
      <c r="F1289" s="565"/>
      <c r="G1289" s="565"/>
      <c r="H1289" s="565"/>
      <c r="I1289" s="214"/>
      <c r="J1289" s="214"/>
      <c r="K1289" s="214"/>
      <c r="L1289" s="214"/>
      <c r="M1289" s="214"/>
      <c r="N1289" s="214"/>
      <c r="O1289" s="214"/>
      <c r="P1289" s="214"/>
      <c r="Q1289" s="214"/>
      <c r="R1289" s="214"/>
      <c r="S1289" s="214"/>
      <c r="T1289" s="215"/>
      <c r="U1289" s="215"/>
      <c r="V1289" s="575"/>
      <c r="W1289" s="53"/>
      <c r="X1289" s="53"/>
      <c r="Y1289" s="53"/>
      <c r="Z1289" s="53"/>
      <c r="AA1289" s="53"/>
      <c r="AB1289" s="53"/>
      <c r="AC1289" s="53"/>
      <c r="AD1289" s="53"/>
      <c r="AE1289" s="53"/>
      <c r="AF1289" s="53"/>
      <c r="AG1289" s="53"/>
      <c r="AH1289" s="221"/>
      <c r="AI1289" s="221"/>
      <c r="AJ1289" s="576"/>
      <c r="AK1289" s="576"/>
      <c r="AM1289" s="221"/>
      <c r="AN1289" s="221"/>
      <c r="AP1289" s="221"/>
    </row>
    <row r="1290" spans="4:42" s="15" customFormat="1" ht="22.5" x14ac:dyDescent="0.55000000000000004">
      <c r="D1290" s="574"/>
      <c r="E1290" s="569"/>
      <c r="F1290" s="565"/>
      <c r="G1290" s="565"/>
      <c r="H1290" s="565"/>
      <c r="I1290" s="214"/>
      <c r="J1290" s="214"/>
      <c r="K1290" s="214"/>
      <c r="L1290" s="214"/>
      <c r="M1290" s="214"/>
      <c r="N1290" s="214"/>
      <c r="O1290" s="214"/>
      <c r="P1290" s="214"/>
      <c r="Q1290" s="214"/>
      <c r="R1290" s="214"/>
      <c r="S1290" s="214"/>
      <c r="T1290" s="215"/>
      <c r="U1290" s="215"/>
      <c r="V1290" s="575"/>
      <c r="W1290" s="53"/>
      <c r="X1290" s="53"/>
      <c r="Y1290" s="53"/>
      <c r="Z1290" s="53"/>
      <c r="AA1290" s="53"/>
      <c r="AB1290" s="53"/>
      <c r="AC1290" s="53"/>
      <c r="AD1290" s="53"/>
      <c r="AE1290" s="53"/>
      <c r="AF1290" s="53"/>
      <c r="AG1290" s="53"/>
      <c r="AH1290" s="221"/>
      <c r="AI1290" s="221"/>
      <c r="AJ1290" s="576"/>
      <c r="AK1290" s="576"/>
      <c r="AM1290" s="221"/>
      <c r="AN1290" s="221"/>
      <c r="AP1290" s="221"/>
    </row>
    <row r="1291" spans="4:42" s="15" customFormat="1" ht="22.5" x14ac:dyDescent="0.55000000000000004">
      <c r="D1291" s="574"/>
      <c r="E1291" s="569"/>
      <c r="F1291" s="565"/>
      <c r="G1291" s="565"/>
      <c r="H1291" s="565"/>
      <c r="I1291" s="214"/>
      <c r="J1291" s="214"/>
      <c r="K1291" s="214"/>
      <c r="L1291" s="214"/>
      <c r="M1291" s="214"/>
      <c r="N1291" s="214"/>
      <c r="O1291" s="214"/>
      <c r="P1291" s="214"/>
      <c r="Q1291" s="214"/>
      <c r="R1291" s="214"/>
      <c r="S1291" s="214"/>
      <c r="T1291" s="215"/>
      <c r="U1291" s="215"/>
      <c r="V1291" s="575"/>
      <c r="W1291" s="53"/>
      <c r="X1291" s="53"/>
      <c r="Y1291" s="53"/>
      <c r="Z1291" s="53"/>
      <c r="AA1291" s="53"/>
      <c r="AB1291" s="53"/>
      <c r="AC1291" s="53"/>
      <c r="AD1291" s="53"/>
      <c r="AE1291" s="53"/>
      <c r="AF1291" s="53"/>
      <c r="AG1291" s="53"/>
      <c r="AH1291" s="221"/>
      <c r="AI1291" s="221"/>
      <c r="AJ1291" s="576"/>
      <c r="AK1291" s="576"/>
      <c r="AM1291" s="221"/>
      <c r="AN1291" s="221"/>
      <c r="AP1291" s="221"/>
    </row>
    <row r="1292" spans="4:42" s="15" customFormat="1" ht="22.5" x14ac:dyDescent="0.55000000000000004">
      <c r="D1292" s="574"/>
      <c r="E1292" s="569"/>
      <c r="F1292" s="565"/>
      <c r="G1292" s="565"/>
      <c r="H1292" s="565"/>
      <c r="I1292" s="214"/>
      <c r="J1292" s="214"/>
      <c r="K1292" s="214"/>
      <c r="L1292" s="214"/>
      <c r="M1292" s="214"/>
      <c r="N1292" s="214"/>
      <c r="O1292" s="214"/>
      <c r="P1292" s="214"/>
      <c r="Q1292" s="214"/>
      <c r="R1292" s="214"/>
      <c r="S1292" s="214"/>
      <c r="T1292" s="215"/>
      <c r="U1292" s="215"/>
      <c r="V1292" s="575"/>
      <c r="W1292" s="53"/>
      <c r="X1292" s="53"/>
      <c r="Y1292" s="53"/>
      <c r="Z1292" s="53"/>
      <c r="AA1292" s="53"/>
      <c r="AB1292" s="53"/>
      <c r="AC1292" s="53"/>
      <c r="AD1292" s="53"/>
      <c r="AE1292" s="53"/>
      <c r="AF1292" s="53"/>
      <c r="AG1292" s="53"/>
      <c r="AH1292" s="221"/>
      <c r="AI1292" s="221"/>
      <c r="AJ1292" s="576"/>
      <c r="AK1292" s="576"/>
      <c r="AM1292" s="221"/>
      <c r="AN1292" s="221"/>
      <c r="AP1292" s="221"/>
    </row>
    <row r="1293" spans="4:42" s="15" customFormat="1" ht="22.5" x14ac:dyDescent="0.55000000000000004">
      <c r="D1293" s="574"/>
      <c r="E1293" s="569"/>
      <c r="F1293" s="565"/>
      <c r="G1293" s="565"/>
      <c r="H1293" s="565"/>
      <c r="I1293" s="214"/>
      <c r="J1293" s="214"/>
      <c r="K1293" s="214"/>
      <c r="L1293" s="214"/>
      <c r="M1293" s="214"/>
      <c r="N1293" s="214"/>
      <c r="O1293" s="214"/>
      <c r="P1293" s="214"/>
      <c r="Q1293" s="214"/>
      <c r="R1293" s="214"/>
      <c r="S1293" s="214"/>
      <c r="T1293" s="215"/>
      <c r="U1293" s="215"/>
      <c r="V1293" s="575"/>
      <c r="W1293" s="53"/>
      <c r="X1293" s="53"/>
      <c r="Y1293" s="53"/>
      <c r="Z1293" s="53"/>
      <c r="AA1293" s="53"/>
      <c r="AB1293" s="53"/>
      <c r="AC1293" s="53"/>
      <c r="AD1293" s="53"/>
      <c r="AE1293" s="53"/>
      <c r="AF1293" s="53"/>
      <c r="AG1293" s="53"/>
      <c r="AH1293" s="221"/>
      <c r="AI1293" s="221"/>
      <c r="AJ1293" s="576"/>
      <c r="AK1293" s="576"/>
      <c r="AM1293" s="221"/>
      <c r="AN1293" s="221"/>
      <c r="AP1293" s="221"/>
    </row>
    <row r="1294" spans="4:42" s="15" customFormat="1" ht="22.5" x14ac:dyDescent="0.55000000000000004">
      <c r="D1294" s="574"/>
      <c r="E1294" s="569"/>
      <c r="F1294" s="565"/>
      <c r="G1294" s="565"/>
      <c r="H1294" s="565"/>
      <c r="I1294" s="214"/>
      <c r="J1294" s="214"/>
      <c r="K1294" s="214"/>
      <c r="L1294" s="214"/>
      <c r="M1294" s="214"/>
      <c r="N1294" s="214"/>
      <c r="O1294" s="214"/>
      <c r="P1294" s="214"/>
      <c r="Q1294" s="214"/>
      <c r="R1294" s="214"/>
      <c r="S1294" s="214"/>
      <c r="T1294" s="215"/>
      <c r="U1294" s="215"/>
      <c r="V1294" s="575"/>
      <c r="W1294" s="53"/>
      <c r="X1294" s="53"/>
      <c r="Y1294" s="53"/>
      <c r="Z1294" s="53"/>
      <c r="AA1294" s="53"/>
      <c r="AB1294" s="53"/>
      <c r="AC1294" s="53"/>
      <c r="AD1294" s="53"/>
      <c r="AE1294" s="53"/>
      <c r="AF1294" s="53"/>
      <c r="AG1294" s="53"/>
      <c r="AH1294" s="221"/>
      <c r="AI1294" s="221"/>
      <c r="AJ1294" s="576"/>
      <c r="AK1294" s="576"/>
      <c r="AM1294" s="221"/>
      <c r="AN1294" s="221"/>
      <c r="AP1294" s="221"/>
    </row>
    <row r="1295" spans="4:42" s="15" customFormat="1" ht="22.5" x14ac:dyDescent="0.55000000000000004">
      <c r="D1295" s="574"/>
      <c r="E1295" s="569"/>
      <c r="F1295" s="565"/>
      <c r="G1295" s="565"/>
      <c r="H1295" s="565"/>
      <c r="I1295" s="214"/>
      <c r="J1295" s="214"/>
      <c r="K1295" s="214"/>
      <c r="L1295" s="214"/>
      <c r="M1295" s="214"/>
      <c r="N1295" s="214"/>
      <c r="O1295" s="214"/>
      <c r="P1295" s="214"/>
      <c r="Q1295" s="214"/>
      <c r="R1295" s="214"/>
      <c r="S1295" s="214"/>
      <c r="T1295" s="215"/>
      <c r="U1295" s="215"/>
      <c r="V1295" s="575"/>
      <c r="W1295" s="53"/>
      <c r="X1295" s="53"/>
      <c r="Y1295" s="53"/>
      <c r="Z1295" s="53"/>
      <c r="AA1295" s="53"/>
      <c r="AB1295" s="53"/>
      <c r="AC1295" s="53"/>
      <c r="AD1295" s="53"/>
      <c r="AE1295" s="53"/>
      <c r="AF1295" s="53"/>
      <c r="AG1295" s="53"/>
      <c r="AH1295" s="221"/>
      <c r="AI1295" s="221"/>
      <c r="AJ1295" s="576"/>
      <c r="AK1295" s="576"/>
      <c r="AM1295" s="221"/>
      <c r="AN1295" s="221"/>
      <c r="AP1295" s="221"/>
    </row>
    <row r="1296" spans="4:42" s="15" customFormat="1" ht="22.5" x14ac:dyDescent="0.55000000000000004">
      <c r="D1296" s="574"/>
      <c r="E1296" s="569"/>
      <c r="F1296" s="565"/>
      <c r="G1296" s="565"/>
      <c r="H1296" s="565"/>
      <c r="I1296" s="214"/>
      <c r="J1296" s="214"/>
      <c r="K1296" s="214"/>
      <c r="L1296" s="214"/>
      <c r="M1296" s="214"/>
      <c r="N1296" s="214"/>
      <c r="O1296" s="214"/>
      <c r="P1296" s="214"/>
      <c r="Q1296" s="214"/>
      <c r="R1296" s="214"/>
      <c r="S1296" s="214"/>
      <c r="T1296" s="215"/>
      <c r="U1296" s="215"/>
      <c r="V1296" s="575"/>
      <c r="W1296" s="53"/>
      <c r="X1296" s="53"/>
      <c r="Y1296" s="53"/>
      <c r="Z1296" s="53"/>
      <c r="AA1296" s="53"/>
      <c r="AB1296" s="53"/>
      <c r="AC1296" s="53"/>
      <c r="AD1296" s="53"/>
      <c r="AE1296" s="53"/>
      <c r="AF1296" s="53"/>
      <c r="AG1296" s="53"/>
      <c r="AH1296" s="221"/>
      <c r="AI1296" s="221"/>
      <c r="AJ1296" s="576"/>
      <c r="AK1296" s="576"/>
      <c r="AM1296" s="221"/>
      <c r="AN1296" s="221"/>
      <c r="AP1296" s="221"/>
    </row>
    <row r="1297" spans="4:42" s="15" customFormat="1" ht="22.5" x14ac:dyDescent="0.55000000000000004">
      <c r="D1297" s="574"/>
      <c r="E1297" s="569"/>
      <c r="F1297" s="565"/>
      <c r="G1297" s="565"/>
      <c r="H1297" s="565"/>
      <c r="I1297" s="214"/>
      <c r="J1297" s="214"/>
      <c r="K1297" s="214"/>
      <c r="L1297" s="214"/>
      <c r="M1297" s="214"/>
      <c r="N1297" s="214"/>
      <c r="O1297" s="214"/>
      <c r="P1297" s="214"/>
      <c r="Q1297" s="214"/>
      <c r="R1297" s="214"/>
      <c r="S1297" s="214"/>
      <c r="T1297" s="215"/>
      <c r="U1297" s="215"/>
      <c r="V1297" s="575"/>
      <c r="W1297" s="53"/>
      <c r="X1297" s="53"/>
      <c r="Y1297" s="53"/>
      <c r="Z1297" s="53"/>
      <c r="AA1297" s="53"/>
      <c r="AB1297" s="53"/>
      <c r="AC1297" s="53"/>
      <c r="AD1297" s="53"/>
      <c r="AE1297" s="53"/>
      <c r="AF1297" s="53"/>
      <c r="AG1297" s="53"/>
      <c r="AH1297" s="221"/>
      <c r="AI1297" s="221"/>
      <c r="AJ1297" s="576"/>
      <c r="AK1297" s="576"/>
      <c r="AM1297" s="221"/>
      <c r="AN1297" s="221"/>
      <c r="AP1297" s="221"/>
    </row>
    <row r="1298" spans="4:42" s="15" customFormat="1" ht="22.5" x14ac:dyDescent="0.55000000000000004">
      <c r="D1298" s="574"/>
      <c r="E1298" s="569"/>
      <c r="F1298" s="565"/>
      <c r="G1298" s="565"/>
      <c r="H1298" s="565"/>
      <c r="I1298" s="214"/>
      <c r="J1298" s="214"/>
      <c r="K1298" s="214"/>
      <c r="L1298" s="214"/>
      <c r="M1298" s="214"/>
      <c r="N1298" s="214"/>
      <c r="O1298" s="214"/>
      <c r="P1298" s="214"/>
      <c r="Q1298" s="214"/>
      <c r="R1298" s="214"/>
      <c r="S1298" s="214"/>
      <c r="T1298" s="215"/>
      <c r="U1298" s="215"/>
      <c r="V1298" s="575"/>
      <c r="W1298" s="53"/>
      <c r="X1298" s="53"/>
      <c r="Y1298" s="53"/>
      <c r="Z1298" s="53"/>
      <c r="AA1298" s="53"/>
      <c r="AB1298" s="53"/>
      <c r="AC1298" s="53"/>
      <c r="AD1298" s="53"/>
      <c r="AE1298" s="53"/>
      <c r="AF1298" s="53"/>
      <c r="AG1298" s="53"/>
      <c r="AH1298" s="221"/>
      <c r="AI1298" s="221"/>
      <c r="AJ1298" s="576"/>
      <c r="AK1298" s="576"/>
      <c r="AM1298" s="221"/>
      <c r="AN1298" s="221"/>
      <c r="AP1298" s="221"/>
    </row>
    <row r="1299" spans="4:42" s="15" customFormat="1" ht="22.5" x14ac:dyDescent="0.55000000000000004">
      <c r="D1299" s="574"/>
      <c r="E1299" s="569"/>
      <c r="F1299" s="565"/>
      <c r="G1299" s="565"/>
      <c r="H1299" s="565"/>
      <c r="I1299" s="214"/>
      <c r="J1299" s="214"/>
      <c r="K1299" s="214"/>
      <c r="L1299" s="214"/>
      <c r="M1299" s="214"/>
      <c r="N1299" s="214"/>
      <c r="O1299" s="214"/>
      <c r="P1299" s="214"/>
      <c r="Q1299" s="214"/>
      <c r="R1299" s="214"/>
      <c r="S1299" s="214"/>
      <c r="T1299" s="215"/>
      <c r="U1299" s="215"/>
      <c r="V1299" s="575"/>
      <c r="W1299" s="53"/>
      <c r="X1299" s="53"/>
      <c r="Y1299" s="53"/>
      <c r="Z1299" s="53"/>
      <c r="AA1299" s="53"/>
      <c r="AB1299" s="53"/>
      <c r="AC1299" s="53"/>
      <c r="AD1299" s="53"/>
      <c r="AE1299" s="53"/>
      <c r="AF1299" s="53"/>
      <c r="AG1299" s="53"/>
      <c r="AH1299" s="221"/>
      <c r="AI1299" s="221"/>
      <c r="AJ1299" s="576"/>
      <c r="AK1299" s="576"/>
      <c r="AM1299" s="221"/>
      <c r="AN1299" s="221"/>
      <c r="AP1299" s="221"/>
    </row>
    <row r="1300" spans="4:42" s="15" customFormat="1" ht="22.5" x14ac:dyDescent="0.55000000000000004">
      <c r="D1300" s="574"/>
      <c r="E1300" s="569"/>
      <c r="F1300" s="565"/>
      <c r="G1300" s="565"/>
      <c r="H1300" s="565"/>
      <c r="I1300" s="214"/>
      <c r="J1300" s="214"/>
      <c r="K1300" s="214"/>
      <c r="L1300" s="214"/>
      <c r="M1300" s="214"/>
      <c r="N1300" s="214"/>
      <c r="O1300" s="214"/>
      <c r="P1300" s="214"/>
      <c r="Q1300" s="214"/>
      <c r="R1300" s="214"/>
      <c r="S1300" s="214"/>
      <c r="T1300" s="215"/>
      <c r="U1300" s="215"/>
      <c r="V1300" s="575"/>
      <c r="W1300" s="53"/>
      <c r="X1300" s="53"/>
      <c r="Y1300" s="53"/>
      <c r="Z1300" s="53"/>
      <c r="AA1300" s="53"/>
      <c r="AB1300" s="53"/>
      <c r="AC1300" s="53"/>
      <c r="AD1300" s="53"/>
      <c r="AE1300" s="53"/>
      <c r="AF1300" s="53"/>
      <c r="AG1300" s="53"/>
      <c r="AH1300" s="221"/>
      <c r="AI1300" s="221"/>
      <c r="AJ1300" s="576"/>
      <c r="AK1300" s="576"/>
      <c r="AM1300" s="221"/>
      <c r="AN1300" s="221"/>
      <c r="AP1300" s="221"/>
    </row>
    <row r="1301" spans="4:42" s="15" customFormat="1" ht="22.5" x14ac:dyDescent="0.55000000000000004">
      <c r="D1301" s="574"/>
      <c r="E1301" s="569"/>
      <c r="F1301" s="565"/>
      <c r="G1301" s="565"/>
      <c r="H1301" s="565"/>
      <c r="I1301" s="214"/>
      <c r="J1301" s="214"/>
      <c r="K1301" s="214"/>
      <c r="L1301" s="214"/>
      <c r="M1301" s="214"/>
      <c r="N1301" s="214"/>
      <c r="O1301" s="214"/>
      <c r="P1301" s="214"/>
      <c r="Q1301" s="214"/>
      <c r="R1301" s="214"/>
      <c r="S1301" s="214"/>
      <c r="T1301" s="215"/>
      <c r="U1301" s="215"/>
      <c r="V1301" s="575"/>
      <c r="W1301" s="53"/>
      <c r="X1301" s="53"/>
      <c r="Y1301" s="53"/>
      <c r="Z1301" s="53"/>
      <c r="AA1301" s="53"/>
      <c r="AB1301" s="53"/>
      <c r="AC1301" s="53"/>
      <c r="AD1301" s="53"/>
      <c r="AE1301" s="53"/>
      <c r="AF1301" s="53"/>
      <c r="AG1301" s="53"/>
      <c r="AH1301" s="221"/>
      <c r="AI1301" s="221"/>
      <c r="AJ1301" s="576"/>
      <c r="AK1301" s="576"/>
      <c r="AM1301" s="221"/>
      <c r="AN1301" s="221"/>
      <c r="AP1301" s="221"/>
    </row>
    <row r="1302" spans="4:42" s="15" customFormat="1" ht="22.5" x14ac:dyDescent="0.55000000000000004">
      <c r="D1302" s="574"/>
      <c r="E1302" s="569"/>
      <c r="F1302" s="565"/>
      <c r="G1302" s="565"/>
      <c r="H1302" s="565"/>
      <c r="I1302" s="214"/>
      <c r="J1302" s="214"/>
      <c r="K1302" s="214"/>
      <c r="L1302" s="214"/>
      <c r="M1302" s="214"/>
      <c r="N1302" s="214"/>
      <c r="O1302" s="214"/>
      <c r="P1302" s="214"/>
      <c r="Q1302" s="214"/>
      <c r="R1302" s="214"/>
      <c r="S1302" s="214"/>
      <c r="T1302" s="215"/>
      <c r="U1302" s="215"/>
      <c r="V1302" s="575"/>
      <c r="W1302" s="53"/>
      <c r="X1302" s="53"/>
      <c r="Y1302" s="53"/>
      <c r="Z1302" s="53"/>
      <c r="AA1302" s="53"/>
      <c r="AB1302" s="53"/>
      <c r="AC1302" s="53"/>
      <c r="AD1302" s="53"/>
      <c r="AE1302" s="53"/>
      <c r="AF1302" s="53"/>
      <c r="AG1302" s="53"/>
      <c r="AH1302" s="221"/>
      <c r="AI1302" s="221"/>
      <c r="AJ1302" s="576"/>
      <c r="AK1302" s="576"/>
      <c r="AM1302" s="221"/>
      <c r="AN1302" s="221"/>
      <c r="AP1302" s="221"/>
    </row>
    <row r="1303" spans="4:42" s="15" customFormat="1" ht="22.5" x14ac:dyDescent="0.55000000000000004">
      <c r="D1303" s="574"/>
      <c r="E1303" s="569"/>
      <c r="F1303" s="565"/>
      <c r="G1303" s="565"/>
      <c r="H1303" s="565"/>
      <c r="I1303" s="214"/>
      <c r="J1303" s="214"/>
      <c r="K1303" s="214"/>
      <c r="L1303" s="214"/>
      <c r="M1303" s="214"/>
      <c r="N1303" s="214"/>
      <c r="O1303" s="214"/>
      <c r="P1303" s="214"/>
      <c r="Q1303" s="214"/>
      <c r="R1303" s="214"/>
      <c r="S1303" s="214"/>
      <c r="T1303" s="215"/>
      <c r="U1303" s="215"/>
      <c r="V1303" s="575"/>
      <c r="W1303" s="53"/>
      <c r="X1303" s="53"/>
      <c r="Y1303" s="53"/>
      <c r="Z1303" s="53"/>
      <c r="AA1303" s="53"/>
      <c r="AB1303" s="53"/>
      <c r="AC1303" s="53"/>
      <c r="AD1303" s="53"/>
      <c r="AE1303" s="53"/>
      <c r="AF1303" s="53"/>
      <c r="AG1303" s="53"/>
      <c r="AH1303" s="221"/>
      <c r="AI1303" s="221"/>
      <c r="AJ1303" s="576"/>
      <c r="AK1303" s="576"/>
      <c r="AM1303" s="221"/>
      <c r="AN1303" s="221"/>
      <c r="AP1303" s="221"/>
    </row>
    <row r="1304" spans="4:42" s="15" customFormat="1" ht="22.5" x14ac:dyDescent="0.55000000000000004">
      <c r="D1304" s="574"/>
      <c r="E1304" s="569"/>
      <c r="F1304" s="565"/>
      <c r="G1304" s="565"/>
      <c r="H1304" s="565"/>
      <c r="I1304" s="214"/>
      <c r="J1304" s="214"/>
      <c r="K1304" s="214"/>
      <c r="L1304" s="214"/>
      <c r="M1304" s="214"/>
      <c r="N1304" s="214"/>
      <c r="O1304" s="214"/>
      <c r="P1304" s="214"/>
      <c r="Q1304" s="214"/>
      <c r="R1304" s="214"/>
      <c r="S1304" s="214"/>
      <c r="T1304" s="215"/>
      <c r="U1304" s="215"/>
      <c r="V1304" s="575"/>
      <c r="W1304" s="53"/>
      <c r="X1304" s="53"/>
      <c r="Y1304" s="53"/>
      <c r="Z1304" s="53"/>
      <c r="AA1304" s="53"/>
      <c r="AB1304" s="53"/>
      <c r="AC1304" s="53"/>
      <c r="AD1304" s="53"/>
      <c r="AE1304" s="53"/>
      <c r="AF1304" s="53"/>
      <c r="AG1304" s="53"/>
      <c r="AH1304" s="221"/>
      <c r="AI1304" s="221"/>
      <c r="AJ1304" s="576"/>
      <c r="AK1304" s="576"/>
      <c r="AM1304" s="221"/>
      <c r="AN1304" s="221"/>
      <c r="AP1304" s="221"/>
    </row>
    <row r="1305" spans="4:42" s="15" customFormat="1" ht="22.5" x14ac:dyDescent="0.55000000000000004">
      <c r="D1305" s="574"/>
      <c r="E1305" s="569"/>
      <c r="F1305" s="565"/>
      <c r="G1305" s="565"/>
      <c r="H1305" s="565"/>
      <c r="I1305" s="214"/>
      <c r="J1305" s="214"/>
      <c r="K1305" s="214"/>
      <c r="L1305" s="214"/>
      <c r="M1305" s="214"/>
      <c r="N1305" s="214"/>
      <c r="O1305" s="214"/>
      <c r="P1305" s="214"/>
      <c r="Q1305" s="214"/>
      <c r="R1305" s="214"/>
      <c r="S1305" s="214"/>
      <c r="T1305" s="215"/>
      <c r="U1305" s="215"/>
      <c r="V1305" s="575"/>
      <c r="W1305" s="53"/>
      <c r="X1305" s="53"/>
      <c r="Y1305" s="53"/>
      <c r="Z1305" s="53"/>
      <c r="AA1305" s="53"/>
      <c r="AB1305" s="53"/>
      <c r="AC1305" s="53"/>
      <c r="AD1305" s="53"/>
      <c r="AE1305" s="53"/>
      <c r="AF1305" s="53"/>
      <c r="AG1305" s="53"/>
      <c r="AH1305" s="221"/>
      <c r="AI1305" s="221"/>
      <c r="AJ1305" s="576"/>
      <c r="AK1305" s="576"/>
      <c r="AM1305" s="221"/>
      <c r="AN1305" s="221"/>
      <c r="AP1305" s="221"/>
    </row>
    <row r="1306" spans="4:42" s="15" customFormat="1" ht="22.5" x14ac:dyDescent="0.55000000000000004">
      <c r="D1306" s="574"/>
      <c r="E1306" s="569"/>
      <c r="F1306" s="565"/>
      <c r="G1306" s="565"/>
      <c r="H1306" s="565"/>
      <c r="I1306" s="214"/>
      <c r="J1306" s="214"/>
      <c r="K1306" s="214"/>
      <c r="L1306" s="214"/>
      <c r="M1306" s="214"/>
      <c r="N1306" s="214"/>
      <c r="O1306" s="214"/>
      <c r="P1306" s="214"/>
      <c r="Q1306" s="214"/>
      <c r="R1306" s="214"/>
      <c r="S1306" s="214"/>
      <c r="T1306" s="215"/>
      <c r="U1306" s="215"/>
      <c r="V1306" s="575"/>
      <c r="W1306" s="53"/>
      <c r="X1306" s="53"/>
      <c r="Y1306" s="53"/>
      <c r="Z1306" s="53"/>
      <c r="AA1306" s="53"/>
      <c r="AB1306" s="53"/>
      <c r="AC1306" s="53"/>
      <c r="AD1306" s="53"/>
      <c r="AE1306" s="53"/>
      <c r="AF1306" s="53"/>
      <c r="AG1306" s="53"/>
      <c r="AH1306" s="221"/>
      <c r="AI1306" s="221"/>
      <c r="AJ1306" s="576"/>
      <c r="AK1306" s="576"/>
      <c r="AM1306" s="221"/>
      <c r="AN1306" s="221"/>
      <c r="AP1306" s="221"/>
    </row>
    <row r="1307" spans="4:42" s="15" customFormat="1" ht="22.5" x14ac:dyDescent="0.55000000000000004">
      <c r="D1307" s="574"/>
      <c r="E1307" s="569"/>
      <c r="F1307" s="565"/>
      <c r="G1307" s="565"/>
      <c r="H1307" s="565"/>
      <c r="I1307" s="214"/>
      <c r="J1307" s="214"/>
      <c r="K1307" s="214"/>
      <c r="L1307" s="214"/>
      <c r="M1307" s="214"/>
      <c r="N1307" s="214"/>
      <c r="O1307" s="214"/>
      <c r="P1307" s="214"/>
      <c r="Q1307" s="214"/>
      <c r="R1307" s="214"/>
      <c r="S1307" s="214"/>
      <c r="T1307" s="215"/>
      <c r="U1307" s="215"/>
      <c r="V1307" s="575"/>
      <c r="W1307" s="53"/>
      <c r="X1307" s="53"/>
      <c r="Y1307" s="53"/>
      <c r="Z1307" s="53"/>
      <c r="AA1307" s="53"/>
      <c r="AB1307" s="53"/>
      <c r="AC1307" s="53"/>
      <c r="AD1307" s="53"/>
      <c r="AE1307" s="53"/>
      <c r="AF1307" s="53"/>
      <c r="AG1307" s="53"/>
      <c r="AH1307" s="221"/>
      <c r="AI1307" s="221"/>
      <c r="AJ1307" s="576"/>
      <c r="AK1307" s="576"/>
      <c r="AM1307" s="221"/>
      <c r="AN1307" s="221"/>
      <c r="AP1307" s="221"/>
    </row>
    <row r="1308" spans="4:42" s="15" customFormat="1" ht="22.5" x14ac:dyDescent="0.55000000000000004">
      <c r="D1308" s="574"/>
      <c r="E1308" s="569"/>
      <c r="F1308" s="565"/>
      <c r="G1308" s="565"/>
      <c r="H1308" s="565"/>
      <c r="I1308" s="214"/>
      <c r="J1308" s="214"/>
      <c r="K1308" s="214"/>
      <c r="L1308" s="214"/>
      <c r="M1308" s="214"/>
      <c r="N1308" s="214"/>
      <c r="O1308" s="214"/>
      <c r="P1308" s="214"/>
      <c r="Q1308" s="214"/>
      <c r="R1308" s="214"/>
      <c r="S1308" s="214"/>
      <c r="T1308" s="215"/>
      <c r="U1308" s="215"/>
      <c r="V1308" s="575"/>
      <c r="W1308" s="53"/>
      <c r="X1308" s="53"/>
      <c r="Y1308" s="53"/>
      <c r="Z1308" s="53"/>
      <c r="AA1308" s="53"/>
      <c r="AB1308" s="53"/>
      <c r="AC1308" s="53"/>
      <c r="AD1308" s="53"/>
      <c r="AE1308" s="53"/>
      <c r="AF1308" s="53"/>
      <c r="AG1308" s="53"/>
      <c r="AH1308" s="221"/>
      <c r="AI1308" s="221"/>
      <c r="AJ1308" s="576"/>
      <c r="AK1308" s="576"/>
      <c r="AM1308" s="221"/>
      <c r="AN1308" s="221"/>
      <c r="AP1308" s="221"/>
    </row>
    <row r="1309" spans="4:42" s="15" customFormat="1" ht="22.5" x14ac:dyDescent="0.55000000000000004">
      <c r="D1309" s="574"/>
      <c r="E1309" s="569"/>
      <c r="F1309" s="565"/>
      <c r="G1309" s="565"/>
      <c r="H1309" s="565"/>
      <c r="I1309" s="214"/>
      <c r="J1309" s="214"/>
      <c r="K1309" s="214"/>
      <c r="L1309" s="214"/>
      <c r="M1309" s="214"/>
      <c r="N1309" s="214"/>
      <c r="O1309" s="214"/>
      <c r="P1309" s="214"/>
      <c r="Q1309" s="214"/>
      <c r="R1309" s="214"/>
      <c r="S1309" s="214"/>
      <c r="T1309" s="215"/>
      <c r="U1309" s="215"/>
      <c r="V1309" s="575"/>
      <c r="W1309" s="53"/>
      <c r="X1309" s="53"/>
      <c r="Y1309" s="53"/>
      <c r="Z1309" s="53"/>
      <c r="AA1309" s="53"/>
      <c r="AB1309" s="53"/>
      <c r="AC1309" s="53"/>
      <c r="AD1309" s="53"/>
      <c r="AE1309" s="53"/>
      <c r="AF1309" s="53"/>
      <c r="AG1309" s="53"/>
      <c r="AH1309" s="221"/>
      <c r="AI1309" s="221"/>
      <c r="AJ1309" s="576"/>
      <c r="AK1309" s="576"/>
      <c r="AM1309" s="221"/>
      <c r="AN1309" s="221"/>
      <c r="AP1309" s="221"/>
    </row>
    <row r="1310" spans="4:42" s="15" customFormat="1" ht="22.5" x14ac:dyDescent="0.55000000000000004">
      <c r="D1310" s="574"/>
      <c r="E1310" s="577"/>
      <c r="F1310" s="564"/>
      <c r="G1310" s="564"/>
      <c r="H1310" s="564"/>
      <c r="I1310" s="214"/>
      <c r="J1310" s="214"/>
      <c r="K1310" s="214"/>
      <c r="L1310" s="214"/>
      <c r="M1310" s="214"/>
      <c r="N1310" s="214"/>
      <c r="O1310" s="214"/>
      <c r="P1310" s="214"/>
      <c r="Q1310" s="214"/>
      <c r="R1310" s="214"/>
      <c r="S1310" s="214"/>
      <c r="T1310" s="215"/>
      <c r="U1310" s="215"/>
      <c r="V1310" s="575"/>
      <c r="W1310" s="53"/>
      <c r="X1310" s="53"/>
      <c r="Y1310" s="53"/>
      <c r="Z1310" s="53"/>
      <c r="AA1310" s="53"/>
      <c r="AB1310" s="53"/>
      <c r="AC1310" s="53"/>
      <c r="AD1310" s="53"/>
      <c r="AE1310" s="53"/>
      <c r="AF1310" s="53"/>
      <c r="AG1310" s="53"/>
      <c r="AH1310" s="221"/>
      <c r="AI1310" s="221"/>
      <c r="AJ1310" s="576"/>
      <c r="AK1310" s="576"/>
      <c r="AM1310" s="221"/>
      <c r="AN1310" s="221"/>
      <c r="AP1310" s="221"/>
    </row>
    <row r="1311" spans="4:42" s="15" customFormat="1" ht="22.5" x14ac:dyDescent="0.55000000000000004">
      <c r="D1311" s="574"/>
      <c r="E1311" s="561"/>
      <c r="F1311" s="564"/>
      <c r="G1311" s="564"/>
      <c r="H1311" s="564"/>
      <c r="I1311" s="214"/>
      <c r="J1311" s="214"/>
      <c r="K1311" s="214"/>
      <c r="L1311" s="214"/>
      <c r="M1311" s="214"/>
      <c r="N1311" s="214"/>
      <c r="O1311" s="214"/>
      <c r="P1311" s="214"/>
      <c r="Q1311" s="214"/>
      <c r="R1311" s="214"/>
      <c r="S1311" s="214"/>
      <c r="T1311" s="215"/>
      <c r="U1311" s="215"/>
      <c r="V1311" s="575"/>
      <c r="W1311" s="53"/>
      <c r="X1311" s="53"/>
      <c r="Y1311" s="53"/>
      <c r="Z1311" s="53"/>
      <c r="AA1311" s="53"/>
      <c r="AB1311" s="53"/>
      <c r="AC1311" s="53"/>
      <c r="AD1311" s="53"/>
      <c r="AE1311" s="53"/>
      <c r="AF1311" s="53"/>
      <c r="AG1311" s="53"/>
      <c r="AH1311" s="221"/>
      <c r="AI1311" s="221"/>
      <c r="AJ1311" s="576"/>
      <c r="AK1311" s="576"/>
      <c r="AM1311" s="221"/>
      <c r="AN1311" s="221"/>
      <c r="AP1311" s="221"/>
    </row>
    <row r="1312" spans="4:42" s="15" customFormat="1" ht="22.5" x14ac:dyDescent="0.55000000000000004">
      <c r="D1312" s="574"/>
      <c r="E1312" s="561"/>
      <c r="F1312" s="564"/>
      <c r="G1312" s="564"/>
      <c r="H1312" s="564"/>
      <c r="I1312" s="214"/>
      <c r="J1312" s="214"/>
      <c r="K1312" s="214"/>
      <c r="L1312" s="214"/>
      <c r="M1312" s="214"/>
      <c r="N1312" s="214"/>
      <c r="O1312" s="214"/>
      <c r="P1312" s="214"/>
      <c r="Q1312" s="214"/>
      <c r="R1312" s="214"/>
      <c r="S1312" s="214"/>
      <c r="T1312" s="215"/>
      <c r="U1312" s="215"/>
      <c r="V1312" s="575"/>
      <c r="W1312" s="53"/>
      <c r="X1312" s="53"/>
      <c r="Y1312" s="53"/>
      <c r="Z1312" s="53"/>
      <c r="AA1312" s="53"/>
      <c r="AB1312" s="53"/>
      <c r="AC1312" s="53"/>
      <c r="AD1312" s="53"/>
      <c r="AE1312" s="53"/>
      <c r="AF1312" s="53"/>
      <c r="AG1312" s="53"/>
      <c r="AH1312" s="221"/>
      <c r="AI1312" s="221"/>
      <c r="AJ1312" s="576"/>
      <c r="AK1312" s="576"/>
      <c r="AM1312" s="221"/>
      <c r="AN1312" s="221"/>
      <c r="AP1312" s="221"/>
    </row>
    <row r="1313" spans="4:42" s="15" customFormat="1" ht="22.5" x14ac:dyDescent="0.55000000000000004">
      <c r="D1313" s="574"/>
      <c r="E1313" s="561"/>
      <c r="F1313" s="564"/>
      <c r="G1313" s="564"/>
      <c r="H1313" s="564"/>
      <c r="I1313" s="214"/>
      <c r="J1313" s="214"/>
      <c r="K1313" s="214"/>
      <c r="L1313" s="214"/>
      <c r="M1313" s="214"/>
      <c r="N1313" s="214"/>
      <c r="O1313" s="214"/>
      <c r="P1313" s="214"/>
      <c r="Q1313" s="214"/>
      <c r="R1313" s="214"/>
      <c r="S1313" s="214"/>
      <c r="T1313" s="215"/>
      <c r="U1313" s="215"/>
      <c r="V1313" s="575"/>
      <c r="W1313" s="53"/>
      <c r="X1313" s="53"/>
      <c r="Y1313" s="53"/>
      <c r="Z1313" s="53"/>
      <c r="AA1313" s="53"/>
      <c r="AB1313" s="53"/>
      <c r="AC1313" s="53"/>
      <c r="AD1313" s="53"/>
      <c r="AE1313" s="53"/>
      <c r="AF1313" s="53"/>
      <c r="AG1313" s="53"/>
      <c r="AH1313" s="221"/>
      <c r="AI1313" s="221"/>
      <c r="AJ1313" s="576"/>
      <c r="AK1313" s="576"/>
      <c r="AM1313" s="221"/>
      <c r="AN1313" s="221"/>
      <c r="AP1313" s="221"/>
    </row>
    <row r="1314" spans="4:42" s="15" customFormat="1" ht="22.5" x14ac:dyDescent="0.55000000000000004">
      <c r="D1314" s="574"/>
      <c r="E1314" s="561"/>
      <c r="F1314" s="564"/>
      <c r="G1314" s="564"/>
      <c r="H1314" s="564"/>
      <c r="I1314" s="214"/>
      <c r="J1314" s="214"/>
      <c r="K1314" s="214"/>
      <c r="L1314" s="214"/>
      <c r="M1314" s="214"/>
      <c r="N1314" s="214"/>
      <c r="O1314" s="214"/>
      <c r="P1314" s="214"/>
      <c r="Q1314" s="214"/>
      <c r="R1314" s="214"/>
      <c r="S1314" s="214"/>
      <c r="T1314" s="215"/>
      <c r="U1314" s="215"/>
      <c r="V1314" s="575"/>
      <c r="W1314" s="53"/>
      <c r="X1314" s="53"/>
      <c r="Y1314" s="53"/>
      <c r="Z1314" s="53"/>
      <c r="AA1314" s="53"/>
      <c r="AB1314" s="53"/>
      <c r="AC1314" s="53"/>
      <c r="AD1314" s="53"/>
      <c r="AE1314" s="53"/>
      <c r="AF1314" s="53"/>
      <c r="AG1314" s="53"/>
      <c r="AH1314" s="221"/>
      <c r="AI1314" s="221"/>
      <c r="AJ1314" s="576"/>
      <c r="AK1314" s="576"/>
      <c r="AM1314" s="221"/>
      <c r="AN1314" s="221"/>
      <c r="AP1314" s="221"/>
    </row>
    <row r="1315" spans="4:42" s="15" customFormat="1" ht="22.5" x14ac:dyDescent="0.55000000000000004">
      <c r="D1315" s="574"/>
      <c r="E1315" s="577"/>
      <c r="F1315" s="564"/>
      <c r="G1315" s="564"/>
      <c r="H1315" s="564"/>
      <c r="I1315" s="214"/>
      <c r="J1315" s="214"/>
      <c r="K1315" s="214"/>
      <c r="L1315" s="214"/>
      <c r="M1315" s="214"/>
      <c r="N1315" s="214"/>
      <c r="O1315" s="214"/>
      <c r="P1315" s="214"/>
      <c r="Q1315" s="214"/>
      <c r="R1315" s="214"/>
      <c r="S1315" s="214"/>
      <c r="T1315" s="215"/>
      <c r="U1315" s="215"/>
      <c r="V1315" s="575"/>
      <c r="W1315" s="53"/>
      <c r="X1315" s="53"/>
      <c r="Y1315" s="53"/>
      <c r="Z1315" s="53"/>
      <c r="AA1315" s="53"/>
      <c r="AB1315" s="53"/>
      <c r="AC1315" s="53"/>
      <c r="AD1315" s="53"/>
      <c r="AE1315" s="53"/>
      <c r="AF1315" s="53"/>
      <c r="AG1315" s="53"/>
      <c r="AH1315" s="221"/>
      <c r="AI1315" s="221"/>
      <c r="AJ1315" s="576"/>
      <c r="AK1315" s="576"/>
      <c r="AM1315" s="221"/>
      <c r="AN1315" s="221"/>
      <c r="AP1315" s="221"/>
    </row>
    <row r="1316" spans="4:42" s="15" customFormat="1" ht="22.5" x14ac:dyDescent="0.55000000000000004">
      <c r="D1316" s="574"/>
      <c r="E1316" s="561"/>
      <c r="F1316" s="564"/>
      <c r="G1316" s="564"/>
      <c r="H1316" s="564"/>
      <c r="I1316" s="214"/>
      <c r="J1316" s="214"/>
      <c r="K1316" s="214"/>
      <c r="L1316" s="214"/>
      <c r="M1316" s="214"/>
      <c r="N1316" s="214"/>
      <c r="O1316" s="214"/>
      <c r="P1316" s="214"/>
      <c r="Q1316" s="214"/>
      <c r="R1316" s="214"/>
      <c r="S1316" s="214"/>
      <c r="T1316" s="215"/>
      <c r="U1316" s="215"/>
      <c r="V1316" s="575"/>
      <c r="W1316" s="53"/>
      <c r="X1316" s="53"/>
      <c r="Y1316" s="53"/>
      <c r="Z1316" s="53"/>
      <c r="AA1316" s="53"/>
      <c r="AB1316" s="53"/>
      <c r="AC1316" s="53"/>
      <c r="AD1316" s="53"/>
      <c r="AE1316" s="53"/>
      <c r="AF1316" s="53"/>
      <c r="AG1316" s="53"/>
      <c r="AH1316" s="221"/>
      <c r="AI1316" s="221"/>
      <c r="AJ1316" s="576"/>
      <c r="AK1316" s="576"/>
      <c r="AM1316" s="221"/>
      <c r="AN1316" s="221"/>
      <c r="AP1316" s="221"/>
    </row>
    <row r="1317" spans="4:42" s="15" customFormat="1" ht="22.5" x14ac:dyDescent="0.55000000000000004">
      <c r="D1317" s="574"/>
      <c r="E1317" s="561"/>
      <c r="F1317" s="564"/>
      <c r="G1317" s="564"/>
      <c r="H1317" s="564"/>
      <c r="I1317" s="214"/>
      <c r="J1317" s="214"/>
      <c r="K1317" s="214"/>
      <c r="L1317" s="214"/>
      <c r="M1317" s="214"/>
      <c r="N1317" s="214"/>
      <c r="O1317" s="214"/>
      <c r="P1317" s="214"/>
      <c r="Q1317" s="214"/>
      <c r="R1317" s="214"/>
      <c r="S1317" s="214"/>
      <c r="T1317" s="215"/>
      <c r="U1317" s="215"/>
      <c r="V1317" s="575"/>
      <c r="W1317" s="53"/>
      <c r="X1317" s="53"/>
      <c r="Y1317" s="53"/>
      <c r="Z1317" s="53"/>
      <c r="AA1317" s="53"/>
      <c r="AB1317" s="53"/>
      <c r="AC1317" s="53"/>
      <c r="AD1317" s="53"/>
      <c r="AE1317" s="53"/>
      <c r="AF1317" s="53"/>
      <c r="AG1317" s="53"/>
      <c r="AH1317" s="221"/>
      <c r="AI1317" s="221"/>
      <c r="AJ1317" s="576"/>
      <c r="AK1317" s="576"/>
      <c r="AM1317" s="221"/>
      <c r="AN1317" s="221"/>
      <c r="AP1317" s="221"/>
    </row>
    <row r="1318" spans="4:42" s="15" customFormat="1" ht="22.5" x14ac:dyDescent="0.55000000000000004">
      <c r="D1318" s="574"/>
      <c r="E1318" s="561"/>
      <c r="F1318" s="564"/>
      <c r="G1318" s="564"/>
      <c r="H1318" s="564"/>
      <c r="I1318" s="214"/>
      <c r="J1318" s="214"/>
      <c r="K1318" s="214"/>
      <c r="L1318" s="214"/>
      <c r="M1318" s="214"/>
      <c r="N1318" s="214"/>
      <c r="O1318" s="214"/>
      <c r="P1318" s="214"/>
      <c r="Q1318" s="214"/>
      <c r="R1318" s="214"/>
      <c r="S1318" s="214"/>
      <c r="T1318" s="215"/>
      <c r="U1318" s="215"/>
      <c r="V1318" s="575"/>
      <c r="W1318" s="53"/>
      <c r="X1318" s="53"/>
      <c r="Y1318" s="53"/>
      <c r="Z1318" s="53"/>
      <c r="AA1318" s="53"/>
      <c r="AB1318" s="53"/>
      <c r="AC1318" s="53"/>
      <c r="AD1318" s="53"/>
      <c r="AE1318" s="53"/>
      <c r="AF1318" s="53"/>
      <c r="AG1318" s="53"/>
      <c r="AH1318" s="221"/>
      <c r="AI1318" s="221"/>
      <c r="AJ1318" s="576"/>
      <c r="AK1318" s="576"/>
      <c r="AM1318" s="221"/>
      <c r="AN1318" s="221"/>
      <c r="AP1318" s="221"/>
    </row>
    <row r="1319" spans="4:42" s="15" customFormat="1" ht="22.5" x14ac:dyDescent="0.55000000000000004">
      <c r="D1319" s="574"/>
      <c r="E1319" s="561"/>
      <c r="F1319" s="564"/>
      <c r="G1319" s="564"/>
      <c r="H1319" s="564"/>
      <c r="I1319" s="214"/>
      <c r="J1319" s="214"/>
      <c r="K1319" s="214"/>
      <c r="L1319" s="214"/>
      <c r="M1319" s="214"/>
      <c r="N1319" s="214"/>
      <c r="O1319" s="214"/>
      <c r="P1319" s="214"/>
      <c r="Q1319" s="214"/>
      <c r="R1319" s="214"/>
      <c r="S1319" s="214"/>
      <c r="T1319" s="215"/>
      <c r="U1319" s="215"/>
      <c r="V1319" s="575"/>
      <c r="W1319" s="53"/>
      <c r="X1319" s="53"/>
      <c r="Y1319" s="53"/>
      <c r="Z1319" s="53"/>
      <c r="AA1319" s="53"/>
      <c r="AB1319" s="53"/>
      <c r="AC1319" s="53"/>
      <c r="AD1319" s="53"/>
      <c r="AE1319" s="53"/>
      <c r="AF1319" s="53"/>
      <c r="AG1319" s="53"/>
      <c r="AH1319" s="221"/>
      <c r="AI1319" s="221"/>
      <c r="AJ1319" s="576"/>
      <c r="AK1319" s="576"/>
      <c r="AM1319" s="221"/>
      <c r="AN1319" s="221"/>
      <c r="AP1319" s="221"/>
    </row>
    <row r="1320" spans="4:42" s="15" customFormat="1" ht="22.5" x14ac:dyDescent="0.55000000000000004">
      <c r="D1320" s="574"/>
      <c r="E1320" s="577"/>
      <c r="F1320" s="564"/>
      <c r="G1320" s="564"/>
      <c r="H1320" s="564"/>
      <c r="I1320" s="214"/>
      <c r="J1320" s="214"/>
      <c r="K1320" s="214"/>
      <c r="L1320" s="214"/>
      <c r="M1320" s="214"/>
      <c r="N1320" s="214"/>
      <c r="O1320" s="214"/>
      <c r="P1320" s="214"/>
      <c r="Q1320" s="214"/>
      <c r="R1320" s="214"/>
      <c r="S1320" s="214"/>
      <c r="T1320" s="215"/>
      <c r="U1320" s="215"/>
      <c r="V1320" s="575"/>
      <c r="W1320" s="53"/>
      <c r="X1320" s="53"/>
      <c r="Y1320" s="53"/>
      <c r="Z1320" s="53"/>
      <c r="AA1320" s="53"/>
      <c r="AB1320" s="53"/>
      <c r="AC1320" s="53"/>
      <c r="AD1320" s="53"/>
      <c r="AE1320" s="53"/>
      <c r="AF1320" s="53"/>
      <c r="AG1320" s="53"/>
      <c r="AH1320" s="221"/>
      <c r="AI1320" s="221"/>
      <c r="AJ1320" s="576"/>
      <c r="AK1320" s="576"/>
      <c r="AM1320" s="221"/>
      <c r="AN1320" s="221"/>
      <c r="AP1320" s="221"/>
    </row>
    <row r="1321" spans="4:42" s="15" customFormat="1" ht="22.5" x14ac:dyDescent="0.55000000000000004">
      <c r="D1321" s="574"/>
      <c r="E1321" s="561"/>
      <c r="F1321" s="564"/>
      <c r="G1321" s="564"/>
      <c r="H1321" s="564"/>
      <c r="I1321" s="214"/>
      <c r="J1321" s="214"/>
      <c r="K1321" s="214"/>
      <c r="L1321" s="214"/>
      <c r="M1321" s="214"/>
      <c r="N1321" s="214"/>
      <c r="O1321" s="214"/>
      <c r="P1321" s="214"/>
      <c r="Q1321" s="214"/>
      <c r="R1321" s="214"/>
      <c r="S1321" s="214"/>
      <c r="T1321" s="215"/>
      <c r="U1321" s="215"/>
      <c r="V1321" s="575"/>
      <c r="W1321" s="53"/>
      <c r="X1321" s="53"/>
      <c r="Y1321" s="53"/>
      <c r="Z1321" s="53"/>
      <c r="AA1321" s="53"/>
      <c r="AB1321" s="53"/>
      <c r="AC1321" s="53"/>
      <c r="AD1321" s="53"/>
      <c r="AE1321" s="53"/>
      <c r="AF1321" s="53"/>
      <c r="AG1321" s="53"/>
      <c r="AH1321" s="221"/>
      <c r="AI1321" s="221"/>
      <c r="AJ1321" s="576"/>
      <c r="AK1321" s="576"/>
      <c r="AM1321" s="221"/>
      <c r="AN1321" s="221"/>
      <c r="AP1321" s="221"/>
    </row>
    <row r="1322" spans="4:42" s="15" customFormat="1" ht="22.5" x14ac:dyDescent="0.55000000000000004">
      <c r="D1322" s="574"/>
      <c r="E1322" s="561"/>
      <c r="F1322" s="564"/>
      <c r="G1322" s="564"/>
      <c r="H1322" s="564"/>
      <c r="I1322" s="214"/>
      <c r="J1322" s="214"/>
      <c r="K1322" s="214"/>
      <c r="L1322" s="214"/>
      <c r="M1322" s="214"/>
      <c r="N1322" s="214"/>
      <c r="O1322" s="214"/>
      <c r="P1322" s="214"/>
      <c r="Q1322" s="214"/>
      <c r="R1322" s="214"/>
      <c r="S1322" s="214"/>
      <c r="T1322" s="215"/>
      <c r="U1322" s="215"/>
      <c r="V1322" s="575"/>
      <c r="W1322" s="53"/>
      <c r="X1322" s="53"/>
      <c r="Y1322" s="53"/>
      <c r="Z1322" s="53"/>
      <c r="AA1322" s="53"/>
      <c r="AB1322" s="53"/>
      <c r="AC1322" s="53"/>
      <c r="AD1322" s="53"/>
      <c r="AE1322" s="53"/>
      <c r="AF1322" s="53"/>
      <c r="AG1322" s="53"/>
      <c r="AH1322" s="221"/>
      <c r="AI1322" s="221"/>
      <c r="AJ1322" s="576"/>
      <c r="AK1322" s="576"/>
      <c r="AM1322" s="221"/>
      <c r="AN1322" s="221"/>
      <c r="AP1322" s="221"/>
    </row>
    <row r="1323" spans="4:42" s="15" customFormat="1" ht="22.5" x14ac:dyDescent="0.55000000000000004">
      <c r="D1323" s="574"/>
      <c r="E1323" s="561"/>
      <c r="F1323" s="564"/>
      <c r="G1323" s="564"/>
      <c r="H1323" s="564"/>
      <c r="I1323" s="214"/>
      <c r="J1323" s="214"/>
      <c r="K1323" s="214"/>
      <c r="L1323" s="214"/>
      <c r="M1323" s="214"/>
      <c r="N1323" s="214"/>
      <c r="O1323" s="214"/>
      <c r="P1323" s="214"/>
      <c r="Q1323" s="214"/>
      <c r="R1323" s="214"/>
      <c r="S1323" s="214"/>
      <c r="T1323" s="215"/>
      <c r="U1323" s="215"/>
      <c r="V1323" s="575"/>
      <c r="W1323" s="53"/>
      <c r="X1323" s="53"/>
      <c r="Y1323" s="53"/>
      <c r="Z1323" s="53"/>
      <c r="AA1323" s="53"/>
      <c r="AB1323" s="53"/>
      <c r="AC1323" s="53"/>
      <c r="AD1323" s="53"/>
      <c r="AE1323" s="53"/>
      <c r="AF1323" s="53"/>
      <c r="AG1323" s="53"/>
      <c r="AH1323" s="221"/>
      <c r="AI1323" s="221"/>
      <c r="AJ1323" s="576"/>
      <c r="AK1323" s="576"/>
      <c r="AM1323" s="221"/>
      <c r="AN1323" s="221"/>
      <c r="AP1323" s="221"/>
    </row>
    <row r="1324" spans="4:42" s="15" customFormat="1" ht="22.5" x14ac:dyDescent="0.55000000000000004">
      <c r="D1324" s="574"/>
      <c r="E1324" s="561"/>
      <c r="F1324" s="564"/>
      <c r="G1324" s="564"/>
      <c r="H1324" s="564"/>
      <c r="I1324" s="214"/>
      <c r="J1324" s="214"/>
      <c r="K1324" s="214"/>
      <c r="L1324" s="214"/>
      <c r="M1324" s="214"/>
      <c r="N1324" s="214"/>
      <c r="O1324" s="214"/>
      <c r="P1324" s="214"/>
      <c r="Q1324" s="214"/>
      <c r="R1324" s="214"/>
      <c r="S1324" s="214"/>
      <c r="T1324" s="215"/>
      <c r="U1324" s="215"/>
      <c r="V1324" s="575"/>
      <c r="W1324" s="53"/>
      <c r="X1324" s="53"/>
      <c r="Y1324" s="53"/>
      <c r="Z1324" s="53"/>
      <c r="AA1324" s="53"/>
      <c r="AB1324" s="53"/>
      <c r="AC1324" s="53"/>
      <c r="AD1324" s="53"/>
      <c r="AE1324" s="53"/>
      <c r="AF1324" s="53"/>
      <c r="AG1324" s="53"/>
      <c r="AH1324" s="221"/>
      <c r="AI1324" s="221"/>
      <c r="AJ1324" s="576"/>
      <c r="AK1324" s="576"/>
      <c r="AM1324" s="221"/>
      <c r="AN1324" s="221"/>
      <c r="AP1324" s="221"/>
    </row>
    <row r="1325" spans="4:42" s="15" customFormat="1" ht="22.5" x14ac:dyDescent="0.55000000000000004">
      <c r="D1325" s="574"/>
      <c r="E1325" s="561"/>
      <c r="F1325" s="564"/>
      <c r="G1325" s="564"/>
      <c r="H1325" s="564"/>
      <c r="I1325" s="214"/>
      <c r="J1325" s="214"/>
      <c r="K1325" s="214"/>
      <c r="L1325" s="214"/>
      <c r="M1325" s="214"/>
      <c r="N1325" s="214"/>
      <c r="O1325" s="214"/>
      <c r="P1325" s="214"/>
      <c r="Q1325" s="214"/>
      <c r="R1325" s="214"/>
      <c r="S1325" s="214"/>
      <c r="T1325" s="215"/>
      <c r="U1325" s="215"/>
      <c r="V1325" s="575"/>
      <c r="W1325" s="53"/>
      <c r="X1325" s="53"/>
      <c r="Y1325" s="53"/>
      <c r="Z1325" s="53"/>
      <c r="AA1325" s="53"/>
      <c r="AB1325" s="53"/>
      <c r="AC1325" s="53"/>
      <c r="AD1325" s="53"/>
      <c r="AE1325" s="53"/>
      <c r="AF1325" s="53"/>
      <c r="AG1325" s="53"/>
      <c r="AH1325" s="221"/>
      <c r="AI1325" s="221"/>
      <c r="AJ1325" s="576"/>
      <c r="AK1325" s="576"/>
      <c r="AM1325" s="221"/>
      <c r="AN1325" s="221"/>
      <c r="AP1325" s="221"/>
    </row>
    <row r="1326" spans="4:42" s="15" customFormat="1" ht="22.5" x14ac:dyDescent="0.55000000000000004">
      <c r="D1326" s="574"/>
      <c r="E1326" s="561"/>
      <c r="F1326" s="564"/>
      <c r="G1326" s="564"/>
      <c r="H1326" s="564"/>
      <c r="I1326" s="214"/>
      <c r="J1326" s="214"/>
      <c r="K1326" s="214"/>
      <c r="L1326" s="214"/>
      <c r="M1326" s="214"/>
      <c r="N1326" s="214"/>
      <c r="O1326" s="214"/>
      <c r="P1326" s="214"/>
      <c r="Q1326" s="214"/>
      <c r="R1326" s="214"/>
      <c r="S1326" s="214"/>
      <c r="T1326" s="215"/>
      <c r="U1326" s="215"/>
      <c r="V1326" s="575"/>
      <c r="W1326" s="53"/>
      <c r="X1326" s="53"/>
      <c r="Y1326" s="53"/>
      <c r="Z1326" s="53"/>
      <c r="AA1326" s="53"/>
      <c r="AB1326" s="53"/>
      <c r="AC1326" s="53"/>
      <c r="AD1326" s="53"/>
      <c r="AE1326" s="53"/>
      <c r="AF1326" s="53"/>
      <c r="AG1326" s="53"/>
      <c r="AH1326" s="221"/>
      <c r="AI1326" s="221"/>
      <c r="AJ1326" s="576"/>
      <c r="AK1326" s="576"/>
      <c r="AM1326" s="221"/>
      <c r="AN1326" s="221"/>
      <c r="AP1326" s="221"/>
    </row>
    <row r="1327" spans="4:42" s="15" customFormat="1" ht="22.5" x14ac:dyDescent="0.55000000000000004">
      <c r="D1327" s="574"/>
      <c r="E1327" s="561"/>
      <c r="F1327" s="564"/>
      <c r="G1327" s="564"/>
      <c r="H1327" s="564"/>
      <c r="I1327" s="214"/>
      <c r="J1327" s="214"/>
      <c r="K1327" s="214"/>
      <c r="L1327" s="214"/>
      <c r="M1327" s="214"/>
      <c r="N1327" s="214"/>
      <c r="O1327" s="214"/>
      <c r="P1327" s="214"/>
      <c r="Q1327" s="214"/>
      <c r="R1327" s="214"/>
      <c r="S1327" s="214"/>
      <c r="T1327" s="215"/>
      <c r="U1327" s="215"/>
      <c r="V1327" s="575"/>
      <c r="W1327" s="53"/>
      <c r="X1327" s="53"/>
      <c r="Y1327" s="53"/>
      <c r="Z1327" s="53"/>
      <c r="AA1327" s="53"/>
      <c r="AB1327" s="53"/>
      <c r="AC1327" s="53"/>
      <c r="AD1327" s="53"/>
      <c r="AE1327" s="53"/>
      <c r="AF1327" s="53"/>
      <c r="AG1327" s="53"/>
      <c r="AH1327" s="221"/>
      <c r="AI1327" s="221"/>
      <c r="AJ1327" s="576"/>
      <c r="AK1327" s="576"/>
      <c r="AM1327" s="221"/>
      <c r="AN1327" s="221"/>
      <c r="AP1327" s="221"/>
    </row>
    <row r="1328" spans="4:42" s="15" customFormat="1" ht="22.5" x14ac:dyDescent="0.55000000000000004">
      <c r="D1328" s="574"/>
      <c r="E1328" s="561"/>
      <c r="F1328" s="564"/>
      <c r="G1328" s="564"/>
      <c r="H1328" s="564"/>
      <c r="I1328" s="214"/>
      <c r="J1328" s="214"/>
      <c r="K1328" s="214"/>
      <c r="L1328" s="214"/>
      <c r="M1328" s="214"/>
      <c r="N1328" s="214"/>
      <c r="O1328" s="214"/>
      <c r="P1328" s="214"/>
      <c r="Q1328" s="214"/>
      <c r="R1328" s="214"/>
      <c r="S1328" s="214"/>
      <c r="T1328" s="215"/>
      <c r="U1328" s="215"/>
      <c r="V1328" s="575"/>
      <c r="W1328" s="53"/>
      <c r="X1328" s="53"/>
      <c r="Y1328" s="53"/>
      <c r="Z1328" s="53"/>
      <c r="AA1328" s="53"/>
      <c r="AB1328" s="53"/>
      <c r="AC1328" s="53"/>
      <c r="AD1328" s="53"/>
      <c r="AE1328" s="53"/>
      <c r="AF1328" s="53"/>
      <c r="AG1328" s="53"/>
      <c r="AH1328" s="221"/>
      <c r="AI1328" s="221"/>
      <c r="AJ1328" s="576"/>
      <c r="AK1328" s="576"/>
      <c r="AM1328" s="221"/>
      <c r="AN1328" s="221"/>
      <c r="AP1328" s="221"/>
    </row>
    <row r="1329" spans="4:42" s="15" customFormat="1" ht="22.5" x14ac:dyDescent="0.55000000000000004">
      <c r="D1329" s="574"/>
      <c r="E1329" s="577"/>
      <c r="F1329" s="564"/>
      <c r="G1329" s="564"/>
      <c r="H1329" s="564"/>
      <c r="I1329" s="214"/>
      <c r="J1329" s="214"/>
      <c r="K1329" s="214"/>
      <c r="L1329" s="214"/>
      <c r="M1329" s="214"/>
      <c r="N1329" s="214"/>
      <c r="O1329" s="214"/>
      <c r="P1329" s="214"/>
      <c r="Q1329" s="214"/>
      <c r="R1329" s="214"/>
      <c r="S1329" s="214"/>
      <c r="T1329" s="215"/>
      <c r="U1329" s="215"/>
      <c r="V1329" s="575"/>
      <c r="W1329" s="53"/>
      <c r="X1329" s="53"/>
      <c r="Y1329" s="53"/>
      <c r="Z1329" s="53"/>
      <c r="AA1329" s="53"/>
      <c r="AB1329" s="53"/>
      <c r="AC1329" s="53"/>
      <c r="AD1329" s="53"/>
      <c r="AE1329" s="53"/>
      <c r="AF1329" s="53"/>
      <c r="AG1329" s="53"/>
      <c r="AH1329" s="221"/>
      <c r="AI1329" s="221"/>
      <c r="AJ1329" s="576"/>
      <c r="AK1329" s="576"/>
      <c r="AM1329" s="221"/>
      <c r="AN1329" s="221"/>
      <c r="AP1329" s="221"/>
    </row>
    <row r="1330" spans="4:42" s="15" customFormat="1" ht="22.5" x14ac:dyDescent="0.55000000000000004">
      <c r="D1330" s="574"/>
      <c r="E1330" s="561"/>
      <c r="F1330" s="564"/>
      <c r="G1330" s="564"/>
      <c r="H1330" s="564"/>
      <c r="I1330" s="214"/>
      <c r="J1330" s="214"/>
      <c r="K1330" s="214"/>
      <c r="L1330" s="214"/>
      <c r="M1330" s="214"/>
      <c r="N1330" s="214"/>
      <c r="O1330" s="214"/>
      <c r="P1330" s="214"/>
      <c r="Q1330" s="214"/>
      <c r="R1330" s="214"/>
      <c r="S1330" s="214"/>
      <c r="T1330" s="215"/>
      <c r="U1330" s="215"/>
      <c r="V1330" s="575"/>
      <c r="W1330" s="53"/>
      <c r="X1330" s="53"/>
      <c r="Y1330" s="53"/>
      <c r="Z1330" s="53"/>
      <c r="AA1330" s="53"/>
      <c r="AB1330" s="53"/>
      <c r="AC1330" s="53"/>
      <c r="AD1330" s="53"/>
      <c r="AE1330" s="53"/>
      <c r="AF1330" s="53"/>
      <c r="AG1330" s="53"/>
      <c r="AH1330" s="221"/>
      <c r="AI1330" s="221"/>
      <c r="AJ1330" s="576"/>
      <c r="AK1330" s="576"/>
      <c r="AM1330" s="221"/>
      <c r="AN1330" s="221"/>
      <c r="AP1330" s="221"/>
    </row>
    <row r="1331" spans="4:42" s="15" customFormat="1" ht="22.5" x14ac:dyDescent="0.55000000000000004">
      <c r="D1331" s="574"/>
      <c r="E1331" s="561"/>
      <c r="F1331" s="564"/>
      <c r="G1331" s="564"/>
      <c r="H1331" s="564"/>
      <c r="I1331" s="214"/>
      <c r="J1331" s="214"/>
      <c r="K1331" s="214"/>
      <c r="L1331" s="214"/>
      <c r="M1331" s="214"/>
      <c r="N1331" s="214"/>
      <c r="O1331" s="214"/>
      <c r="P1331" s="214"/>
      <c r="Q1331" s="214"/>
      <c r="R1331" s="214"/>
      <c r="S1331" s="214"/>
      <c r="T1331" s="215"/>
      <c r="U1331" s="215"/>
      <c r="V1331" s="575"/>
      <c r="W1331" s="53"/>
      <c r="X1331" s="53"/>
      <c r="Y1331" s="53"/>
      <c r="Z1331" s="53"/>
      <c r="AA1331" s="53"/>
      <c r="AB1331" s="53"/>
      <c r="AC1331" s="53"/>
      <c r="AD1331" s="53"/>
      <c r="AE1331" s="53"/>
      <c r="AF1331" s="53"/>
      <c r="AG1331" s="53"/>
      <c r="AH1331" s="221"/>
      <c r="AI1331" s="221"/>
      <c r="AJ1331" s="576"/>
      <c r="AK1331" s="576"/>
      <c r="AM1331" s="221"/>
      <c r="AN1331" s="221"/>
      <c r="AP1331" s="221"/>
    </row>
    <row r="1332" spans="4:42" s="15" customFormat="1" ht="22.5" x14ac:dyDescent="0.55000000000000004">
      <c r="D1332" s="574"/>
      <c r="E1332" s="561"/>
      <c r="F1332" s="564"/>
      <c r="G1332" s="564"/>
      <c r="H1332" s="564"/>
      <c r="I1332" s="214"/>
      <c r="J1332" s="214"/>
      <c r="K1332" s="214"/>
      <c r="L1332" s="214"/>
      <c r="M1332" s="214"/>
      <c r="N1332" s="214"/>
      <c r="O1332" s="214"/>
      <c r="P1332" s="214"/>
      <c r="Q1332" s="214"/>
      <c r="R1332" s="214"/>
      <c r="S1332" s="214"/>
      <c r="T1332" s="215"/>
      <c r="U1332" s="215"/>
      <c r="V1332" s="575"/>
      <c r="W1332" s="53"/>
      <c r="X1332" s="53"/>
      <c r="Y1332" s="53"/>
      <c r="Z1332" s="53"/>
      <c r="AA1332" s="53"/>
      <c r="AB1332" s="53"/>
      <c r="AC1332" s="53"/>
      <c r="AD1332" s="53"/>
      <c r="AE1332" s="53"/>
      <c r="AF1332" s="53"/>
      <c r="AG1332" s="53"/>
      <c r="AH1332" s="221"/>
      <c r="AI1332" s="221"/>
      <c r="AJ1332" s="576"/>
      <c r="AK1332" s="576"/>
      <c r="AM1332" s="221"/>
      <c r="AN1332" s="221"/>
      <c r="AP1332" s="221"/>
    </row>
    <row r="1333" spans="4:42" s="15" customFormat="1" ht="22.5" x14ac:dyDescent="0.55000000000000004">
      <c r="D1333" s="574"/>
      <c r="E1333" s="561"/>
      <c r="F1333" s="564"/>
      <c r="G1333" s="564"/>
      <c r="H1333" s="564"/>
      <c r="I1333" s="214"/>
      <c r="J1333" s="214"/>
      <c r="K1333" s="214"/>
      <c r="L1333" s="214"/>
      <c r="M1333" s="214"/>
      <c r="N1333" s="214"/>
      <c r="O1333" s="214"/>
      <c r="P1333" s="214"/>
      <c r="Q1333" s="214"/>
      <c r="R1333" s="214"/>
      <c r="S1333" s="214"/>
      <c r="T1333" s="215"/>
      <c r="U1333" s="215"/>
      <c r="V1333" s="575"/>
      <c r="W1333" s="53"/>
      <c r="X1333" s="53"/>
      <c r="Y1333" s="53"/>
      <c r="Z1333" s="53"/>
      <c r="AA1333" s="53"/>
      <c r="AB1333" s="53"/>
      <c r="AC1333" s="53"/>
      <c r="AD1333" s="53"/>
      <c r="AE1333" s="53"/>
      <c r="AF1333" s="53"/>
      <c r="AG1333" s="53"/>
      <c r="AH1333" s="221"/>
      <c r="AI1333" s="221"/>
      <c r="AJ1333" s="576"/>
      <c r="AK1333" s="576"/>
      <c r="AM1333" s="221"/>
      <c r="AN1333" s="221"/>
      <c r="AP1333" s="221"/>
    </row>
    <row r="1334" spans="4:42" s="15" customFormat="1" ht="22.5" x14ac:dyDescent="0.55000000000000004">
      <c r="D1334" s="574"/>
      <c r="E1334" s="561"/>
      <c r="F1334" s="564"/>
      <c r="G1334" s="564"/>
      <c r="H1334" s="564"/>
      <c r="I1334" s="214"/>
      <c r="J1334" s="214"/>
      <c r="K1334" s="214"/>
      <c r="L1334" s="214"/>
      <c r="M1334" s="214"/>
      <c r="N1334" s="214"/>
      <c r="O1334" s="214"/>
      <c r="P1334" s="214"/>
      <c r="Q1334" s="214"/>
      <c r="R1334" s="214"/>
      <c r="S1334" s="214"/>
      <c r="T1334" s="215"/>
      <c r="U1334" s="215"/>
      <c r="V1334" s="575"/>
      <c r="W1334" s="53"/>
      <c r="X1334" s="53"/>
      <c r="Y1334" s="53"/>
      <c r="Z1334" s="53"/>
      <c r="AA1334" s="53"/>
      <c r="AB1334" s="53"/>
      <c r="AC1334" s="53"/>
      <c r="AD1334" s="53"/>
      <c r="AE1334" s="53"/>
      <c r="AF1334" s="53"/>
      <c r="AG1334" s="53"/>
      <c r="AH1334" s="221"/>
      <c r="AI1334" s="221"/>
      <c r="AJ1334" s="576"/>
      <c r="AK1334" s="576"/>
      <c r="AM1334" s="221"/>
      <c r="AN1334" s="221"/>
      <c r="AP1334" s="221"/>
    </row>
    <row r="1335" spans="4:42" s="15" customFormat="1" ht="22.5" x14ac:dyDescent="0.55000000000000004">
      <c r="D1335" s="574"/>
      <c r="E1335" s="561"/>
      <c r="F1335" s="564"/>
      <c r="G1335" s="564"/>
      <c r="H1335" s="564"/>
      <c r="I1335" s="214"/>
      <c r="J1335" s="214"/>
      <c r="K1335" s="214"/>
      <c r="L1335" s="214"/>
      <c r="M1335" s="214"/>
      <c r="N1335" s="214"/>
      <c r="O1335" s="214"/>
      <c r="P1335" s="214"/>
      <c r="Q1335" s="214"/>
      <c r="R1335" s="214"/>
      <c r="S1335" s="214"/>
      <c r="T1335" s="215"/>
      <c r="U1335" s="215"/>
      <c r="V1335" s="575"/>
      <c r="W1335" s="53"/>
      <c r="X1335" s="53"/>
      <c r="Y1335" s="53"/>
      <c r="Z1335" s="53"/>
      <c r="AA1335" s="53"/>
      <c r="AB1335" s="53"/>
      <c r="AC1335" s="53"/>
      <c r="AD1335" s="53"/>
      <c r="AE1335" s="53"/>
      <c r="AF1335" s="53"/>
      <c r="AG1335" s="53"/>
      <c r="AH1335" s="221"/>
      <c r="AI1335" s="221"/>
      <c r="AJ1335" s="576"/>
      <c r="AK1335" s="576"/>
      <c r="AM1335" s="221"/>
      <c r="AN1335" s="221"/>
      <c r="AP1335" s="221"/>
    </row>
    <row r="1336" spans="4:42" s="15" customFormat="1" ht="22.5" x14ac:dyDescent="0.55000000000000004">
      <c r="D1336" s="574"/>
      <c r="E1336" s="561"/>
      <c r="F1336" s="564"/>
      <c r="G1336" s="564"/>
      <c r="H1336" s="564"/>
      <c r="I1336" s="214"/>
      <c r="J1336" s="214"/>
      <c r="K1336" s="214"/>
      <c r="L1336" s="214"/>
      <c r="M1336" s="214"/>
      <c r="N1336" s="214"/>
      <c r="O1336" s="214"/>
      <c r="P1336" s="214"/>
      <c r="Q1336" s="214"/>
      <c r="R1336" s="214"/>
      <c r="S1336" s="214"/>
      <c r="T1336" s="215"/>
      <c r="U1336" s="215"/>
      <c r="V1336" s="575"/>
      <c r="W1336" s="53"/>
      <c r="X1336" s="53"/>
      <c r="Y1336" s="53"/>
      <c r="Z1336" s="53"/>
      <c r="AA1336" s="53"/>
      <c r="AB1336" s="53"/>
      <c r="AC1336" s="53"/>
      <c r="AD1336" s="53"/>
      <c r="AE1336" s="53"/>
      <c r="AF1336" s="53"/>
      <c r="AG1336" s="53"/>
      <c r="AH1336" s="221"/>
      <c r="AI1336" s="221"/>
      <c r="AJ1336" s="576"/>
      <c r="AK1336" s="576"/>
      <c r="AM1336" s="221"/>
      <c r="AN1336" s="221"/>
      <c r="AP1336" s="221"/>
    </row>
    <row r="1337" spans="4:42" s="15" customFormat="1" ht="22.5" x14ac:dyDescent="0.55000000000000004">
      <c r="D1337" s="574"/>
      <c r="E1337" s="561"/>
      <c r="F1337" s="564"/>
      <c r="G1337" s="564"/>
      <c r="H1337" s="564"/>
      <c r="I1337" s="214"/>
      <c r="J1337" s="214"/>
      <c r="K1337" s="214"/>
      <c r="L1337" s="214"/>
      <c r="M1337" s="214"/>
      <c r="N1337" s="214"/>
      <c r="O1337" s="214"/>
      <c r="P1337" s="214"/>
      <c r="Q1337" s="214"/>
      <c r="R1337" s="214"/>
      <c r="S1337" s="214"/>
      <c r="T1337" s="215"/>
      <c r="U1337" s="215"/>
      <c r="V1337" s="575"/>
      <c r="W1337" s="53"/>
      <c r="X1337" s="53"/>
      <c r="Y1337" s="53"/>
      <c r="Z1337" s="53"/>
      <c r="AA1337" s="53"/>
      <c r="AB1337" s="53"/>
      <c r="AC1337" s="53"/>
      <c r="AD1337" s="53"/>
      <c r="AE1337" s="53"/>
      <c r="AF1337" s="53"/>
      <c r="AG1337" s="53"/>
      <c r="AH1337" s="221"/>
      <c r="AI1337" s="221"/>
      <c r="AJ1337" s="576"/>
      <c r="AK1337" s="576"/>
      <c r="AM1337" s="221"/>
      <c r="AN1337" s="221"/>
      <c r="AP1337" s="221"/>
    </row>
    <row r="1338" spans="4:42" s="15" customFormat="1" ht="22.5" x14ac:dyDescent="0.55000000000000004">
      <c r="D1338" s="574"/>
      <c r="E1338" s="561"/>
      <c r="F1338" s="564"/>
      <c r="G1338" s="564"/>
      <c r="H1338" s="564"/>
      <c r="I1338" s="214"/>
      <c r="J1338" s="214"/>
      <c r="K1338" s="214"/>
      <c r="L1338" s="214"/>
      <c r="M1338" s="214"/>
      <c r="N1338" s="214"/>
      <c r="O1338" s="214"/>
      <c r="P1338" s="214"/>
      <c r="Q1338" s="214"/>
      <c r="R1338" s="214"/>
      <c r="S1338" s="214"/>
      <c r="T1338" s="215"/>
      <c r="U1338" s="215"/>
      <c r="V1338" s="575"/>
      <c r="W1338" s="53"/>
      <c r="X1338" s="53"/>
      <c r="Y1338" s="53"/>
      <c r="Z1338" s="53"/>
      <c r="AA1338" s="53"/>
      <c r="AB1338" s="53"/>
      <c r="AC1338" s="53"/>
      <c r="AD1338" s="53"/>
      <c r="AE1338" s="53"/>
      <c r="AF1338" s="53"/>
      <c r="AG1338" s="53"/>
      <c r="AH1338" s="221"/>
      <c r="AI1338" s="221"/>
      <c r="AJ1338" s="576"/>
      <c r="AK1338" s="576"/>
      <c r="AM1338" s="221"/>
      <c r="AN1338" s="221"/>
      <c r="AP1338" s="221"/>
    </row>
    <row r="1339" spans="4:42" s="15" customFormat="1" ht="22.5" x14ac:dyDescent="0.55000000000000004">
      <c r="D1339" s="574"/>
      <c r="E1339" s="561"/>
      <c r="F1339" s="564"/>
      <c r="G1339" s="564"/>
      <c r="H1339" s="564"/>
      <c r="I1339" s="214"/>
      <c r="J1339" s="214"/>
      <c r="K1339" s="214"/>
      <c r="L1339" s="214"/>
      <c r="M1339" s="214"/>
      <c r="N1339" s="214"/>
      <c r="O1339" s="214"/>
      <c r="P1339" s="214"/>
      <c r="Q1339" s="214"/>
      <c r="R1339" s="214"/>
      <c r="S1339" s="214"/>
      <c r="T1339" s="215"/>
      <c r="U1339" s="215"/>
      <c r="V1339" s="575"/>
      <c r="W1339" s="53"/>
      <c r="X1339" s="53"/>
      <c r="Y1339" s="53"/>
      <c r="Z1339" s="53"/>
      <c r="AA1339" s="53"/>
      <c r="AB1339" s="53"/>
      <c r="AC1339" s="53"/>
      <c r="AD1339" s="53"/>
      <c r="AE1339" s="53"/>
      <c r="AF1339" s="53"/>
      <c r="AG1339" s="53"/>
      <c r="AH1339" s="221"/>
      <c r="AI1339" s="221"/>
      <c r="AJ1339" s="576"/>
      <c r="AK1339" s="576"/>
      <c r="AM1339" s="221"/>
      <c r="AN1339" s="221"/>
      <c r="AP1339" s="221"/>
    </row>
    <row r="1340" spans="4:42" s="15" customFormat="1" ht="22.5" x14ac:dyDescent="0.55000000000000004">
      <c r="D1340" s="574"/>
      <c r="E1340" s="561"/>
      <c r="F1340" s="564"/>
      <c r="G1340" s="564"/>
      <c r="H1340" s="564"/>
      <c r="I1340" s="214"/>
      <c r="J1340" s="214"/>
      <c r="K1340" s="214"/>
      <c r="L1340" s="214"/>
      <c r="M1340" s="214"/>
      <c r="N1340" s="214"/>
      <c r="O1340" s="214"/>
      <c r="P1340" s="214"/>
      <c r="Q1340" s="214"/>
      <c r="R1340" s="214"/>
      <c r="S1340" s="214"/>
      <c r="T1340" s="215"/>
      <c r="U1340" s="215"/>
      <c r="V1340" s="575"/>
      <c r="W1340" s="53"/>
      <c r="X1340" s="53"/>
      <c r="Y1340" s="53"/>
      <c r="Z1340" s="53"/>
      <c r="AA1340" s="53"/>
      <c r="AB1340" s="53"/>
      <c r="AC1340" s="53"/>
      <c r="AD1340" s="53"/>
      <c r="AE1340" s="53"/>
      <c r="AF1340" s="53"/>
      <c r="AG1340" s="53"/>
      <c r="AH1340" s="221"/>
      <c r="AI1340" s="221"/>
      <c r="AJ1340" s="576"/>
      <c r="AK1340" s="576"/>
      <c r="AM1340" s="221"/>
      <c r="AN1340" s="221"/>
      <c r="AP1340" s="221"/>
    </row>
    <row r="1341" spans="4:42" s="15" customFormat="1" ht="22.5" x14ac:dyDescent="0.55000000000000004">
      <c r="D1341" s="574"/>
      <c r="E1341" s="561"/>
      <c r="F1341" s="564"/>
      <c r="G1341" s="564"/>
      <c r="H1341" s="564"/>
      <c r="I1341" s="214"/>
      <c r="J1341" s="214"/>
      <c r="K1341" s="214"/>
      <c r="L1341" s="214"/>
      <c r="M1341" s="214"/>
      <c r="N1341" s="214"/>
      <c r="O1341" s="214"/>
      <c r="P1341" s="214"/>
      <c r="Q1341" s="214"/>
      <c r="R1341" s="214"/>
      <c r="S1341" s="214"/>
      <c r="T1341" s="215"/>
      <c r="U1341" s="215"/>
      <c r="V1341" s="575"/>
      <c r="W1341" s="53"/>
      <c r="X1341" s="53"/>
      <c r="Y1341" s="53"/>
      <c r="Z1341" s="53"/>
      <c r="AA1341" s="53"/>
      <c r="AB1341" s="53"/>
      <c r="AC1341" s="53"/>
      <c r="AD1341" s="53"/>
      <c r="AE1341" s="53"/>
      <c r="AF1341" s="53"/>
      <c r="AG1341" s="53"/>
      <c r="AH1341" s="221"/>
      <c r="AI1341" s="221"/>
      <c r="AJ1341" s="576"/>
      <c r="AK1341" s="576"/>
      <c r="AM1341" s="221"/>
      <c r="AN1341" s="221"/>
      <c r="AP1341" s="221"/>
    </row>
    <row r="1342" spans="4:42" s="15" customFormat="1" ht="22.5" x14ac:dyDescent="0.55000000000000004">
      <c r="D1342" s="574"/>
      <c r="E1342" s="561"/>
      <c r="F1342" s="564"/>
      <c r="G1342" s="564"/>
      <c r="H1342" s="564"/>
      <c r="I1342" s="214"/>
      <c r="J1342" s="214"/>
      <c r="K1342" s="214"/>
      <c r="L1342" s="214"/>
      <c r="M1342" s="214"/>
      <c r="N1342" s="214"/>
      <c r="O1342" s="214"/>
      <c r="P1342" s="214"/>
      <c r="Q1342" s="214"/>
      <c r="R1342" s="214"/>
      <c r="S1342" s="214"/>
      <c r="T1342" s="215"/>
      <c r="U1342" s="215"/>
      <c r="V1342" s="575"/>
      <c r="W1342" s="53"/>
      <c r="X1342" s="53"/>
      <c r="Y1342" s="53"/>
      <c r="Z1342" s="53"/>
      <c r="AA1342" s="53"/>
      <c r="AB1342" s="53"/>
      <c r="AC1342" s="53"/>
      <c r="AD1342" s="53"/>
      <c r="AE1342" s="53"/>
      <c r="AF1342" s="53"/>
      <c r="AG1342" s="53"/>
      <c r="AH1342" s="221"/>
      <c r="AI1342" s="221"/>
      <c r="AJ1342" s="576"/>
      <c r="AK1342" s="576"/>
      <c r="AM1342" s="221"/>
      <c r="AN1342" s="221"/>
      <c r="AP1342" s="221"/>
    </row>
    <row r="1343" spans="4:42" s="15" customFormat="1" ht="22.5" x14ac:dyDescent="0.55000000000000004">
      <c r="D1343" s="574"/>
      <c r="E1343" s="561"/>
      <c r="F1343" s="564"/>
      <c r="G1343" s="564"/>
      <c r="H1343" s="564"/>
      <c r="I1343" s="214"/>
      <c r="J1343" s="214"/>
      <c r="K1343" s="214"/>
      <c r="L1343" s="214"/>
      <c r="M1343" s="214"/>
      <c r="N1343" s="214"/>
      <c r="O1343" s="214"/>
      <c r="P1343" s="214"/>
      <c r="Q1343" s="214"/>
      <c r="R1343" s="214"/>
      <c r="S1343" s="214"/>
      <c r="T1343" s="215"/>
      <c r="U1343" s="215"/>
      <c r="V1343" s="575"/>
      <c r="W1343" s="53"/>
      <c r="X1343" s="53"/>
      <c r="Y1343" s="53"/>
      <c r="Z1343" s="53"/>
      <c r="AA1343" s="53"/>
      <c r="AB1343" s="53"/>
      <c r="AC1343" s="53"/>
      <c r="AD1343" s="53"/>
      <c r="AE1343" s="53"/>
      <c r="AF1343" s="53"/>
      <c r="AG1343" s="53"/>
      <c r="AH1343" s="221"/>
      <c r="AI1343" s="221"/>
      <c r="AJ1343" s="576"/>
      <c r="AK1343" s="576"/>
      <c r="AM1343" s="221"/>
      <c r="AN1343" s="221"/>
      <c r="AP1343" s="221"/>
    </row>
    <row r="1344" spans="4:42" s="15" customFormat="1" ht="22.5" x14ac:dyDescent="0.55000000000000004">
      <c r="D1344" s="574"/>
      <c r="E1344" s="561"/>
      <c r="F1344" s="564"/>
      <c r="G1344" s="564"/>
      <c r="H1344" s="564"/>
      <c r="I1344" s="214"/>
      <c r="J1344" s="214"/>
      <c r="K1344" s="214"/>
      <c r="L1344" s="214"/>
      <c r="M1344" s="214"/>
      <c r="N1344" s="214"/>
      <c r="O1344" s="214"/>
      <c r="P1344" s="214"/>
      <c r="Q1344" s="214"/>
      <c r="R1344" s="214"/>
      <c r="S1344" s="214"/>
      <c r="T1344" s="215"/>
      <c r="U1344" s="215"/>
      <c r="V1344" s="575"/>
      <c r="W1344" s="53"/>
      <c r="X1344" s="53"/>
      <c r="Y1344" s="53"/>
      <c r="Z1344" s="53"/>
      <c r="AA1344" s="53"/>
      <c r="AB1344" s="53"/>
      <c r="AC1344" s="53"/>
      <c r="AD1344" s="53"/>
      <c r="AE1344" s="53"/>
      <c r="AF1344" s="53"/>
      <c r="AG1344" s="53"/>
      <c r="AH1344" s="221"/>
      <c r="AI1344" s="221"/>
      <c r="AJ1344" s="576"/>
      <c r="AK1344" s="576"/>
      <c r="AM1344" s="221"/>
      <c r="AN1344" s="221"/>
      <c r="AP1344" s="221"/>
    </row>
    <row r="1345" spans="4:42" s="15" customFormat="1" ht="22.5" x14ac:dyDescent="0.55000000000000004">
      <c r="D1345" s="574"/>
      <c r="E1345" s="561"/>
      <c r="F1345" s="564"/>
      <c r="G1345" s="564"/>
      <c r="H1345" s="564"/>
      <c r="I1345" s="214"/>
      <c r="J1345" s="214"/>
      <c r="K1345" s="214"/>
      <c r="L1345" s="214"/>
      <c r="M1345" s="214"/>
      <c r="N1345" s="214"/>
      <c r="O1345" s="214"/>
      <c r="P1345" s="214"/>
      <c r="Q1345" s="214"/>
      <c r="R1345" s="214"/>
      <c r="S1345" s="214"/>
      <c r="T1345" s="215"/>
      <c r="U1345" s="215"/>
      <c r="V1345" s="575"/>
      <c r="W1345" s="53"/>
      <c r="X1345" s="53"/>
      <c r="Y1345" s="53"/>
      <c r="Z1345" s="53"/>
      <c r="AA1345" s="53"/>
      <c r="AB1345" s="53"/>
      <c r="AC1345" s="53"/>
      <c r="AD1345" s="53"/>
      <c r="AE1345" s="53"/>
      <c r="AF1345" s="53"/>
      <c r="AG1345" s="53"/>
      <c r="AH1345" s="221"/>
      <c r="AI1345" s="221"/>
      <c r="AJ1345" s="576"/>
      <c r="AK1345" s="576"/>
      <c r="AM1345" s="221"/>
      <c r="AN1345" s="221"/>
      <c r="AP1345" s="221"/>
    </row>
    <row r="1346" spans="4:42" s="15" customFormat="1" ht="22.5" x14ac:dyDescent="0.55000000000000004">
      <c r="D1346" s="574"/>
      <c r="E1346" s="561"/>
      <c r="F1346" s="564"/>
      <c r="G1346" s="564"/>
      <c r="H1346" s="564"/>
      <c r="I1346" s="214"/>
      <c r="J1346" s="214"/>
      <c r="K1346" s="214"/>
      <c r="L1346" s="214"/>
      <c r="M1346" s="214"/>
      <c r="N1346" s="214"/>
      <c r="O1346" s="214"/>
      <c r="P1346" s="214"/>
      <c r="Q1346" s="214"/>
      <c r="R1346" s="214"/>
      <c r="S1346" s="214"/>
      <c r="T1346" s="215"/>
      <c r="U1346" s="215"/>
      <c r="V1346" s="575"/>
      <c r="W1346" s="53"/>
      <c r="X1346" s="53"/>
      <c r="Y1346" s="53"/>
      <c r="Z1346" s="53"/>
      <c r="AA1346" s="53"/>
      <c r="AB1346" s="53"/>
      <c r="AC1346" s="53"/>
      <c r="AD1346" s="53"/>
      <c r="AE1346" s="53"/>
      <c r="AF1346" s="53"/>
      <c r="AG1346" s="53"/>
      <c r="AH1346" s="221"/>
      <c r="AI1346" s="221"/>
      <c r="AJ1346" s="576"/>
      <c r="AK1346" s="576"/>
      <c r="AM1346" s="221"/>
      <c r="AN1346" s="221"/>
      <c r="AP1346" s="221"/>
    </row>
    <row r="1347" spans="4:42" s="15" customFormat="1" ht="22.5" x14ac:dyDescent="0.55000000000000004">
      <c r="D1347" s="574"/>
      <c r="E1347" s="561"/>
      <c r="F1347" s="564"/>
      <c r="G1347" s="564"/>
      <c r="H1347" s="564"/>
      <c r="I1347" s="214"/>
      <c r="J1347" s="214"/>
      <c r="K1347" s="214"/>
      <c r="L1347" s="214"/>
      <c r="M1347" s="214"/>
      <c r="N1347" s="214"/>
      <c r="O1347" s="214"/>
      <c r="P1347" s="214"/>
      <c r="Q1347" s="214"/>
      <c r="R1347" s="214"/>
      <c r="S1347" s="214"/>
      <c r="T1347" s="215"/>
      <c r="U1347" s="215"/>
      <c r="V1347" s="575"/>
      <c r="W1347" s="53"/>
      <c r="X1347" s="53"/>
      <c r="Y1347" s="53"/>
      <c r="Z1347" s="53"/>
      <c r="AA1347" s="53"/>
      <c r="AB1347" s="53"/>
      <c r="AC1347" s="53"/>
      <c r="AD1347" s="53"/>
      <c r="AE1347" s="53"/>
      <c r="AF1347" s="53"/>
      <c r="AG1347" s="53"/>
      <c r="AH1347" s="221"/>
      <c r="AI1347" s="221"/>
      <c r="AJ1347" s="576"/>
      <c r="AK1347" s="576"/>
      <c r="AM1347" s="221"/>
      <c r="AN1347" s="221"/>
      <c r="AP1347" s="221"/>
    </row>
    <row r="1348" spans="4:42" s="15" customFormat="1" ht="22.5" x14ac:dyDescent="0.55000000000000004">
      <c r="D1348" s="574"/>
      <c r="E1348" s="561"/>
      <c r="F1348" s="564"/>
      <c r="G1348" s="564"/>
      <c r="H1348" s="564"/>
      <c r="I1348" s="214"/>
      <c r="J1348" s="214"/>
      <c r="K1348" s="214"/>
      <c r="L1348" s="214"/>
      <c r="M1348" s="214"/>
      <c r="N1348" s="214"/>
      <c r="O1348" s="214"/>
      <c r="P1348" s="214"/>
      <c r="Q1348" s="214"/>
      <c r="R1348" s="214"/>
      <c r="S1348" s="214"/>
      <c r="T1348" s="215"/>
      <c r="U1348" s="215"/>
      <c r="V1348" s="575"/>
      <c r="W1348" s="53"/>
      <c r="X1348" s="53"/>
      <c r="Y1348" s="53"/>
      <c r="Z1348" s="53"/>
      <c r="AA1348" s="53"/>
      <c r="AB1348" s="53"/>
      <c r="AC1348" s="53"/>
      <c r="AD1348" s="53"/>
      <c r="AE1348" s="53"/>
      <c r="AF1348" s="53"/>
      <c r="AG1348" s="53"/>
      <c r="AH1348" s="221"/>
      <c r="AI1348" s="221"/>
      <c r="AJ1348" s="576"/>
      <c r="AK1348" s="576"/>
      <c r="AM1348" s="221"/>
      <c r="AN1348" s="221"/>
      <c r="AP1348" s="221"/>
    </row>
    <row r="1349" spans="4:42" s="15" customFormat="1" ht="22.5" x14ac:dyDescent="0.55000000000000004">
      <c r="D1349" s="574"/>
      <c r="E1349" s="561"/>
      <c r="F1349" s="564"/>
      <c r="G1349" s="564"/>
      <c r="H1349" s="564"/>
      <c r="I1349" s="214"/>
      <c r="J1349" s="214"/>
      <c r="K1349" s="214"/>
      <c r="L1349" s="214"/>
      <c r="M1349" s="214"/>
      <c r="N1349" s="214"/>
      <c r="O1349" s="214"/>
      <c r="P1349" s="214"/>
      <c r="Q1349" s="214"/>
      <c r="R1349" s="214"/>
      <c r="S1349" s="214"/>
      <c r="T1349" s="215"/>
      <c r="U1349" s="215"/>
      <c r="V1349" s="575"/>
      <c r="W1349" s="53"/>
      <c r="X1349" s="53"/>
      <c r="Y1349" s="53"/>
      <c r="Z1349" s="53"/>
      <c r="AA1349" s="53"/>
      <c r="AB1349" s="53"/>
      <c r="AC1349" s="53"/>
      <c r="AD1349" s="53"/>
      <c r="AE1349" s="53"/>
      <c r="AF1349" s="53"/>
      <c r="AG1349" s="53"/>
      <c r="AH1349" s="221"/>
      <c r="AI1349" s="221"/>
      <c r="AJ1349" s="576"/>
      <c r="AK1349" s="576"/>
      <c r="AM1349" s="221"/>
      <c r="AN1349" s="221"/>
      <c r="AP1349" s="221"/>
    </row>
    <row r="1350" spans="4:42" s="15" customFormat="1" ht="22.5" x14ac:dyDescent="0.55000000000000004">
      <c r="D1350" s="574"/>
      <c r="E1350" s="561"/>
      <c r="F1350" s="564"/>
      <c r="G1350" s="564"/>
      <c r="H1350" s="564"/>
      <c r="I1350" s="214"/>
      <c r="J1350" s="214"/>
      <c r="K1350" s="214"/>
      <c r="L1350" s="214"/>
      <c r="M1350" s="214"/>
      <c r="N1350" s="214"/>
      <c r="O1350" s="214"/>
      <c r="P1350" s="214"/>
      <c r="Q1350" s="214"/>
      <c r="R1350" s="214"/>
      <c r="S1350" s="214"/>
      <c r="T1350" s="215"/>
      <c r="U1350" s="215"/>
      <c r="V1350" s="575"/>
      <c r="W1350" s="53"/>
      <c r="X1350" s="53"/>
      <c r="Y1350" s="53"/>
      <c r="Z1350" s="53"/>
      <c r="AA1350" s="53"/>
      <c r="AB1350" s="53"/>
      <c r="AC1350" s="53"/>
      <c r="AD1350" s="53"/>
      <c r="AE1350" s="53"/>
      <c r="AF1350" s="53"/>
      <c r="AG1350" s="53"/>
      <c r="AH1350" s="221"/>
      <c r="AI1350" s="221"/>
      <c r="AJ1350" s="576"/>
      <c r="AK1350" s="576"/>
      <c r="AM1350" s="221"/>
      <c r="AN1350" s="221"/>
      <c r="AP1350" s="221"/>
    </row>
    <row r="1351" spans="4:42" s="15" customFormat="1" ht="22.5" x14ac:dyDescent="0.55000000000000004">
      <c r="D1351" s="574"/>
      <c r="E1351" s="561"/>
      <c r="F1351" s="564"/>
      <c r="G1351" s="564"/>
      <c r="H1351" s="564"/>
      <c r="I1351" s="214"/>
      <c r="J1351" s="214"/>
      <c r="K1351" s="214"/>
      <c r="L1351" s="214"/>
      <c r="M1351" s="214"/>
      <c r="N1351" s="214"/>
      <c r="O1351" s="214"/>
      <c r="P1351" s="214"/>
      <c r="Q1351" s="214"/>
      <c r="R1351" s="214"/>
      <c r="S1351" s="214"/>
      <c r="T1351" s="215"/>
      <c r="U1351" s="215"/>
      <c r="V1351" s="575"/>
      <c r="W1351" s="53"/>
      <c r="X1351" s="53"/>
      <c r="Y1351" s="53"/>
      <c r="Z1351" s="53"/>
      <c r="AA1351" s="53"/>
      <c r="AB1351" s="53"/>
      <c r="AC1351" s="53"/>
      <c r="AD1351" s="53"/>
      <c r="AE1351" s="53"/>
      <c r="AF1351" s="53"/>
      <c r="AG1351" s="53"/>
      <c r="AH1351" s="221"/>
      <c r="AI1351" s="221"/>
      <c r="AJ1351" s="576"/>
      <c r="AK1351" s="576"/>
      <c r="AM1351" s="221"/>
      <c r="AN1351" s="221"/>
      <c r="AP1351" s="221"/>
    </row>
    <row r="1352" spans="4:42" s="15" customFormat="1" ht="22.5" x14ac:dyDescent="0.55000000000000004">
      <c r="D1352" s="574"/>
      <c r="E1352" s="561"/>
      <c r="F1352" s="564"/>
      <c r="G1352" s="564"/>
      <c r="H1352" s="564"/>
      <c r="I1352" s="214"/>
      <c r="J1352" s="214"/>
      <c r="K1352" s="214"/>
      <c r="L1352" s="214"/>
      <c r="M1352" s="214"/>
      <c r="N1352" s="214"/>
      <c r="O1352" s="214"/>
      <c r="P1352" s="214"/>
      <c r="Q1352" s="214"/>
      <c r="R1352" s="214"/>
      <c r="S1352" s="214"/>
      <c r="T1352" s="215"/>
      <c r="U1352" s="215"/>
      <c r="V1352" s="575"/>
      <c r="W1352" s="53"/>
      <c r="X1352" s="53"/>
      <c r="Y1352" s="53"/>
      <c r="Z1352" s="53"/>
      <c r="AA1352" s="53"/>
      <c r="AB1352" s="53"/>
      <c r="AC1352" s="53"/>
      <c r="AD1352" s="53"/>
      <c r="AE1352" s="53"/>
      <c r="AF1352" s="53"/>
      <c r="AG1352" s="53"/>
      <c r="AH1352" s="221"/>
      <c r="AI1352" s="221"/>
      <c r="AJ1352" s="576"/>
      <c r="AK1352" s="576"/>
      <c r="AM1352" s="221"/>
      <c r="AN1352" s="221"/>
      <c r="AP1352" s="221"/>
    </row>
    <row r="1353" spans="4:42" s="15" customFormat="1" ht="22.5" x14ac:dyDescent="0.55000000000000004">
      <c r="D1353" s="574"/>
      <c r="E1353" s="561"/>
      <c r="F1353" s="564"/>
      <c r="G1353" s="564"/>
      <c r="H1353" s="564"/>
      <c r="I1353" s="214"/>
      <c r="J1353" s="214"/>
      <c r="K1353" s="214"/>
      <c r="L1353" s="214"/>
      <c r="M1353" s="214"/>
      <c r="N1353" s="214"/>
      <c r="O1353" s="214"/>
      <c r="P1353" s="214"/>
      <c r="Q1353" s="214"/>
      <c r="R1353" s="214"/>
      <c r="S1353" s="214"/>
      <c r="T1353" s="215"/>
      <c r="U1353" s="215"/>
      <c r="V1353" s="575"/>
      <c r="W1353" s="53"/>
      <c r="X1353" s="53"/>
      <c r="Y1353" s="53"/>
      <c r="Z1353" s="53"/>
      <c r="AA1353" s="53"/>
      <c r="AB1353" s="53"/>
      <c r="AC1353" s="53"/>
      <c r="AD1353" s="53"/>
      <c r="AE1353" s="53"/>
      <c r="AF1353" s="53"/>
      <c r="AG1353" s="53"/>
      <c r="AH1353" s="221"/>
      <c r="AI1353" s="221"/>
      <c r="AJ1353" s="576"/>
      <c r="AK1353" s="576"/>
      <c r="AM1353" s="221"/>
      <c r="AN1353" s="221"/>
      <c r="AP1353" s="221"/>
    </row>
    <row r="1354" spans="4:42" s="15" customFormat="1" ht="22.5" x14ac:dyDescent="0.55000000000000004">
      <c r="D1354" s="574"/>
      <c r="E1354" s="561"/>
      <c r="F1354" s="564"/>
      <c r="G1354" s="564"/>
      <c r="H1354" s="564"/>
      <c r="I1354" s="214"/>
      <c r="J1354" s="214"/>
      <c r="K1354" s="214"/>
      <c r="L1354" s="214"/>
      <c r="M1354" s="214"/>
      <c r="N1354" s="214"/>
      <c r="O1354" s="214"/>
      <c r="P1354" s="214"/>
      <c r="Q1354" s="214"/>
      <c r="R1354" s="214"/>
      <c r="S1354" s="214"/>
      <c r="T1354" s="215"/>
      <c r="U1354" s="215"/>
      <c r="V1354" s="575"/>
      <c r="W1354" s="53"/>
      <c r="X1354" s="53"/>
      <c r="Y1354" s="53"/>
      <c r="Z1354" s="53"/>
      <c r="AA1354" s="53"/>
      <c r="AB1354" s="53"/>
      <c r="AC1354" s="53"/>
      <c r="AD1354" s="53"/>
      <c r="AE1354" s="53"/>
      <c r="AF1354" s="53"/>
      <c r="AG1354" s="53"/>
      <c r="AH1354" s="221"/>
      <c r="AI1354" s="221"/>
      <c r="AJ1354" s="576"/>
      <c r="AK1354" s="576"/>
      <c r="AM1354" s="221"/>
      <c r="AN1354" s="221"/>
      <c r="AP1354" s="221"/>
    </row>
    <row r="1355" spans="4:42" s="15" customFormat="1" ht="22.5" x14ac:dyDescent="0.55000000000000004">
      <c r="D1355" s="574"/>
      <c r="E1355" s="561"/>
      <c r="F1355" s="564"/>
      <c r="G1355" s="564"/>
      <c r="H1355" s="564"/>
      <c r="I1355" s="214"/>
      <c r="J1355" s="214"/>
      <c r="K1355" s="214"/>
      <c r="L1355" s="214"/>
      <c r="M1355" s="214"/>
      <c r="N1355" s="214"/>
      <c r="O1355" s="214"/>
      <c r="P1355" s="214"/>
      <c r="Q1355" s="214"/>
      <c r="R1355" s="214"/>
      <c r="S1355" s="214"/>
      <c r="T1355" s="215"/>
      <c r="U1355" s="215"/>
      <c r="V1355" s="575"/>
      <c r="W1355" s="53"/>
      <c r="X1355" s="53"/>
      <c r="Y1355" s="53"/>
      <c r="Z1355" s="53"/>
      <c r="AA1355" s="53"/>
      <c r="AB1355" s="53"/>
      <c r="AC1355" s="53"/>
      <c r="AD1355" s="53"/>
      <c r="AE1355" s="53"/>
      <c r="AF1355" s="53"/>
      <c r="AG1355" s="53"/>
      <c r="AH1355" s="221"/>
      <c r="AI1355" s="221"/>
      <c r="AJ1355" s="576"/>
      <c r="AK1355" s="576"/>
      <c r="AM1355" s="221"/>
      <c r="AN1355" s="221"/>
      <c r="AP1355" s="221"/>
    </row>
    <row r="1356" spans="4:42" s="15" customFormat="1" ht="22.5" x14ac:dyDescent="0.55000000000000004">
      <c r="D1356" s="574"/>
      <c r="E1356" s="561"/>
      <c r="F1356" s="564"/>
      <c r="G1356" s="564"/>
      <c r="H1356" s="564"/>
      <c r="I1356" s="214"/>
      <c r="J1356" s="214"/>
      <c r="K1356" s="214"/>
      <c r="L1356" s="214"/>
      <c r="M1356" s="214"/>
      <c r="N1356" s="214"/>
      <c r="O1356" s="214"/>
      <c r="P1356" s="214"/>
      <c r="Q1356" s="214"/>
      <c r="R1356" s="214"/>
      <c r="S1356" s="214"/>
      <c r="T1356" s="215"/>
      <c r="U1356" s="215"/>
      <c r="V1356" s="575"/>
      <c r="W1356" s="53"/>
      <c r="X1356" s="53"/>
      <c r="Y1356" s="53"/>
      <c r="Z1356" s="53"/>
      <c r="AA1356" s="53"/>
      <c r="AB1356" s="53"/>
      <c r="AC1356" s="53"/>
      <c r="AD1356" s="53"/>
      <c r="AE1356" s="53"/>
      <c r="AF1356" s="53"/>
      <c r="AG1356" s="53"/>
      <c r="AH1356" s="221"/>
      <c r="AI1356" s="221"/>
      <c r="AJ1356" s="576"/>
      <c r="AK1356" s="576"/>
      <c r="AM1356" s="221"/>
      <c r="AN1356" s="221"/>
      <c r="AP1356" s="221"/>
    </row>
    <row r="1357" spans="4:42" s="15" customFormat="1" ht="22.5" x14ac:dyDescent="0.55000000000000004">
      <c r="D1357" s="574"/>
      <c r="E1357" s="561"/>
      <c r="F1357" s="564"/>
      <c r="G1357" s="564"/>
      <c r="H1357" s="564"/>
      <c r="I1357" s="214"/>
      <c r="J1357" s="214"/>
      <c r="K1357" s="214"/>
      <c r="L1357" s="214"/>
      <c r="M1357" s="214"/>
      <c r="N1357" s="214"/>
      <c r="O1357" s="214"/>
      <c r="P1357" s="214"/>
      <c r="Q1357" s="214"/>
      <c r="R1357" s="214"/>
      <c r="S1357" s="214"/>
      <c r="T1357" s="215"/>
      <c r="U1357" s="215"/>
      <c r="V1357" s="575"/>
      <c r="W1357" s="53"/>
      <c r="X1357" s="53"/>
      <c r="Y1357" s="53"/>
      <c r="Z1357" s="53"/>
      <c r="AA1357" s="53"/>
      <c r="AB1357" s="53"/>
      <c r="AC1357" s="53"/>
      <c r="AD1357" s="53"/>
      <c r="AE1357" s="53"/>
      <c r="AF1357" s="53"/>
      <c r="AG1357" s="53"/>
      <c r="AH1357" s="221"/>
      <c r="AI1357" s="221"/>
      <c r="AJ1357" s="576"/>
      <c r="AK1357" s="576"/>
      <c r="AM1357" s="221"/>
      <c r="AN1357" s="221"/>
      <c r="AP1357" s="221"/>
    </row>
    <row r="1358" spans="4:42" s="15" customFormat="1" ht="22.5" x14ac:dyDescent="0.55000000000000004">
      <c r="D1358" s="574"/>
      <c r="E1358" s="561"/>
      <c r="F1358" s="564"/>
      <c r="G1358" s="564"/>
      <c r="H1358" s="564"/>
      <c r="I1358" s="214"/>
      <c r="J1358" s="214"/>
      <c r="K1358" s="214"/>
      <c r="L1358" s="214"/>
      <c r="M1358" s="214"/>
      <c r="N1358" s="214"/>
      <c r="O1358" s="214"/>
      <c r="P1358" s="214"/>
      <c r="Q1358" s="214"/>
      <c r="R1358" s="214"/>
      <c r="S1358" s="214"/>
      <c r="T1358" s="215"/>
      <c r="U1358" s="215"/>
      <c r="V1358" s="575"/>
      <c r="W1358" s="53"/>
      <c r="X1358" s="53"/>
      <c r="Y1358" s="53"/>
      <c r="Z1358" s="53"/>
      <c r="AA1358" s="53"/>
      <c r="AB1358" s="53"/>
      <c r="AC1358" s="53"/>
      <c r="AD1358" s="53"/>
      <c r="AE1358" s="53"/>
      <c r="AF1358" s="53"/>
      <c r="AG1358" s="53"/>
      <c r="AH1358" s="221"/>
      <c r="AI1358" s="221"/>
      <c r="AJ1358" s="576"/>
      <c r="AK1358" s="576"/>
      <c r="AM1358" s="221"/>
      <c r="AN1358" s="221"/>
      <c r="AP1358" s="221"/>
    </row>
    <row r="1359" spans="4:42" s="15" customFormat="1" ht="22.5" x14ac:dyDescent="0.55000000000000004">
      <c r="D1359" s="574"/>
      <c r="E1359" s="561"/>
      <c r="F1359" s="564"/>
      <c r="G1359" s="564"/>
      <c r="H1359" s="564"/>
      <c r="I1359" s="214"/>
      <c r="J1359" s="214"/>
      <c r="K1359" s="214"/>
      <c r="L1359" s="214"/>
      <c r="M1359" s="214"/>
      <c r="N1359" s="214"/>
      <c r="O1359" s="214"/>
      <c r="P1359" s="214"/>
      <c r="Q1359" s="214"/>
      <c r="R1359" s="214"/>
      <c r="S1359" s="214"/>
      <c r="T1359" s="215"/>
      <c r="U1359" s="215"/>
      <c r="V1359" s="575"/>
      <c r="W1359" s="53"/>
      <c r="X1359" s="53"/>
      <c r="Y1359" s="53"/>
      <c r="Z1359" s="53"/>
      <c r="AA1359" s="53"/>
      <c r="AB1359" s="53"/>
      <c r="AC1359" s="53"/>
      <c r="AD1359" s="53"/>
      <c r="AE1359" s="53"/>
      <c r="AF1359" s="53"/>
      <c r="AG1359" s="53"/>
      <c r="AH1359" s="221"/>
      <c r="AI1359" s="221"/>
      <c r="AJ1359" s="576"/>
      <c r="AK1359" s="576"/>
      <c r="AM1359" s="221"/>
      <c r="AN1359" s="221"/>
      <c r="AP1359" s="221"/>
    </row>
    <row r="1360" spans="4:42" s="15" customFormat="1" ht="22.5" x14ac:dyDescent="0.55000000000000004">
      <c r="D1360" s="574"/>
      <c r="E1360" s="561"/>
      <c r="F1360" s="564"/>
      <c r="G1360" s="564"/>
      <c r="H1360" s="564"/>
      <c r="I1360" s="214"/>
      <c r="J1360" s="214"/>
      <c r="K1360" s="214"/>
      <c r="L1360" s="214"/>
      <c r="M1360" s="214"/>
      <c r="N1360" s="214"/>
      <c r="O1360" s="214"/>
      <c r="P1360" s="214"/>
      <c r="Q1360" s="214"/>
      <c r="R1360" s="214"/>
      <c r="S1360" s="214"/>
      <c r="T1360" s="215"/>
      <c r="U1360" s="215"/>
      <c r="V1360" s="575"/>
      <c r="W1360" s="53"/>
      <c r="X1360" s="53"/>
      <c r="Y1360" s="53"/>
      <c r="Z1360" s="53"/>
      <c r="AA1360" s="53"/>
      <c r="AB1360" s="53"/>
      <c r="AC1360" s="53"/>
      <c r="AD1360" s="53"/>
      <c r="AE1360" s="53"/>
      <c r="AF1360" s="53"/>
      <c r="AG1360" s="53"/>
      <c r="AH1360" s="221"/>
      <c r="AI1360" s="221"/>
      <c r="AJ1360" s="576"/>
      <c r="AK1360" s="576"/>
      <c r="AM1360" s="221"/>
      <c r="AN1360" s="221"/>
      <c r="AP1360" s="221"/>
    </row>
    <row r="1361" spans="4:42" s="15" customFormat="1" ht="22.5" x14ac:dyDescent="0.55000000000000004">
      <c r="D1361" s="574"/>
      <c r="E1361" s="561"/>
      <c r="F1361" s="564"/>
      <c r="G1361" s="564"/>
      <c r="H1361" s="564"/>
      <c r="I1361" s="214"/>
      <c r="J1361" s="214"/>
      <c r="K1361" s="214"/>
      <c r="L1361" s="214"/>
      <c r="M1361" s="214"/>
      <c r="N1361" s="214"/>
      <c r="O1361" s="214"/>
      <c r="P1361" s="214"/>
      <c r="Q1361" s="214"/>
      <c r="R1361" s="214"/>
      <c r="S1361" s="214"/>
      <c r="T1361" s="215"/>
      <c r="U1361" s="215"/>
      <c r="V1361" s="575"/>
      <c r="W1361" s="53"/>
      <c r="X1361" s="53"/>
      <c r="Y1361" s="53"/>
      <c r="Z1361" s="53"/>
      <c r="AA1361" s="53"/>
      <c r="AB1361" s="53"/>
      <c r="AC1361" s="53"/>
      <c r="AD1361" s="53"/>
      <c r="AE1361" s="53"/>
      <c r="AF1361" s="53"/>
      <c r="AG1361" s="53"/>
      <c r="AH1361" s="221"/>
      <c r="AI1361" s="221"/>
      <c r="AJ1361" s="576"/>
      <c r="AK1361" s="576"/>
      <c r="AM1361" s="221"/>
      <c r="AN1361" s="221"/>
      <c r="AP1361" s="221"/>
    </row>
    <row r="1362" spans="4:42" s="15" customFormat="1" ht="22.5" x14ac:dyDescent="0.55000000000000004">
      <c r="D1362" s="574"/>
      <c r="E1362" s="561"/>
      <c r="F1362" s="564"/>
      <c r="G1362" s="564"/>
      <c r="H1362" s="564"/>
      <c r="I1362" s="214"/>
      <c r="J1362" s="214"/>
      <c r="K1362" s="214"/>
      <c r="L1362" s="214"/>
      <c r="M1362" s="214"/>
      <c r="N1362" s="214"/>
      <c r="O1362" s="214"/>
      <c r="P1362" s="214"/>
      <c r="Q1362" s="214"/>
      <c r="R1362" s="214"/>
      <c r="S1362" s="214"/>
      <c r="T1362" s="215"/>
      <c r="U1362" s="215"/>
      <c r="V1362" s="575"/>
      <c r="W1362" s="53"/>
      <c r="X1362" s="53"/>
      <c r="Y1362" s="53"/>
      <c r="Z1362" s="53"/>
      <c r="AA1362" s="53"/>
      <c r="AB1362" s="53"/>
      <c r="AC1362" s="53"/>
      <c r="AD1362" s="53"/>
      <c r="AE1362" s="53"/>
      <c r="AF1362" s="53"/>
      <c r="AG1362" s="53"/>
      <c r="AH1362" s="221"/>
      <c r="AI1362" s="221"/>
      <c r="AJ1362" s="576"/>
      <c r="AK1362" s="576"/>
      <c r="AM1362" s="221"/>
      <c r="AN1362" s="221"/>
      <c r="AP1362" s="221"/>
    </row>
    <row r="1363" spans="4:42" s="15" customFormat="1" ht="22.5" x14ac:dyDescent="0.55000000000000004">
      <c r="D1363" s="574"/>
      <c r="E1363" s="561"/>
      <c r="F1363" s="564"/>
      <c r="G1363" s="564"/>
      <c r="H1363" s="564"/>
      <c r="I1363" s="214"/>
      <c r="J1363" s="214"/>
      <c r="K1363" s="214"/>
      <c r="L1363" s="214"/>
      <c r="M1363" s="214"/>
      <c r="N1363" s="214"/>
      <c r="O1363" s="214"/>
      <c r="P1363" s="214"/>
      <c r="Q1363" s="214"/>
      <c r="R1363" s="214"/>
      <c r="S1363" s="214"/>
      <c r="T1363" s="215"/>
      <c r="U1363" s="215"/>
      <c r="V1363" s="575"/>
      <c r="W1363" s="53"/>
      <c r="X1363" s="53"/>
      <c r="Y1363" s="53"/>
      <c r="Z1363" s="53"/>
      <c r="AA1363" s="53"/>
      <c r="AB1363" s="53"/>
      <c r="AC1363" s="53"/>
      <c r="AD1363" s="53"/>
      <c r="AE1363" s="53"/>
      <c r="AF1363" s="53"/>
      <c r="AG1363" s="53"/>
      <c r="AH1363" s="221"/>
      <c r="AI1363" s="221"/>
      <c r="AJ1363" s="576"/>
      <c r="AK1363" s="576"/>
      <c r="AM1363" s="221"/>
      <c r="AN1363" s="221"/>
      <c r="AP1363" s="221"/>
    </row>
    <row r="1364" spans="4:42" s="15" customFormat="1" ht="22.5" x14ac:dyDescent="0.55000000000000004">
      <c r="D1364" s="574"/>
      <c r="E1364" s="561"/>
      <c r="F1364" s="564"/>
      <c r="G1364" s="564"/>
      <c r="H1364" s="564"/>
      <c r="I1364" s="214"/>
      <c r="J1364" s="214"/>
      <c r="K1364" s="214"/>
      <c r="L1364" s="214"/>
      <c r="M1364" s="214"/>
      <c r="N1364" s="214"/>
      <c r="O1364" s="214"/>
      <c r="P1364" s="214"/>
      <c r="Q1364" s="214"/>
      <c r="R1364" s="214"/>
      <c r="S1364" s="214"/>
      <c r="T1364" s="215"/>
      <c r="U1364" s="215"/>
      <c r="V1364" s="575"/>
      <c r="W1364" s="53"/>
      <c r="X1364" s="53"/>
      <c r="Y1364" s="53"/>
      <c r="Z1364" s="53"/>
      <c r="AA1364" s="53"/>
      <c r="AB1364" s="53"/>
      <c r="AC1364" s="53"/>
      <c r="AD1364" s="53"/>
      <c r="AE1364" s="53"/>
      <c r="AF1364" s="53"/>
      <c r="AG1364" s="53"/>
      <c r="AH1364" s="221"/>
      <c r="AI1364" s="221"/>
      <c r="AJ1364" s="576"/>
      <c r="AK1364" s="576"/>
      <c r="AM1364" s="221"/>
      <c r="AN1364" s="221"/>
      <c r="AP1364" s="221"/>
    </row>
    <row r="1365" spans="4:42" s="15" customFormat="1" ht="22.5" x14ac:dyDescent="0.55000000000000004">
      <c r="D1365" s="574"/>
      <c r="E1365" s="561"/>
      <c r="F1365" s="564"/>
      <c r="G1365" s="564"/>
      <c r="H1365" s="564"/>
      <c r="I1365" s="214"/>
      <c r="J1365" s="214"/>
      <c r="K1365" s="214"/>
      <c r="L1365" s="214"/>
      <c r="M1365" s="214"/>
      <c r="N1365" s="214"/>
      <c r="O1365" s="214"/>
      <c r="P1365" s="214"/>
      <c r="Q1365" s="214"/>
      <c r="R1365" s="214"/>
      <c r="S1365" s="214"/>
      <c r="T1365" s="215"/>
      <c r="U1365" s="215"/>
      <c r="V1365" s="575"/>
      <c r="W1365" s="53"/>
      <c r="X1365" s="53"/>
      <c r="Y1365" s="53"/>
      <c r="Z1365" s="53"/>
      <c r="AA1365" s="53"/>
      <c r="AB1365" s="53"/>
      <c r="AC1365" s="53"/>
      <c r="AD1365" s="53"/>
      <c r="AE1365" s="53"/>
      <c r="AF1365" s="53"/>
      <c r="AG1365" s="53"/>
      <c r="AH1365" s="221"/>
      <c r="AI1365" s="221"/>
      <c r="AJ1365" s="576"/>
      <c r="AK1365" s="576"/>
      <c r="AM1365" s="221"/>
      <c r="AN1365" s="221"/>
      <c r="AP1365" s="221"/>
    </row>
    <row r="1366" spans="4:42" s="15" customFormat="1" ht="22.5" x14ac:dyDescent="0.55000000000000004">
      <c r="D1366" s="574"/>
      <c r="E1366" s="561"/>
      <c r="F1366" s="564"/>
      <c r="G1366" s="564"/>
      <c r="H1366" s="564"/>
      <c r="I1366" s="214"/>
      <c r="J1366" s="214"/>
      <c r="K1366" s="214"/>
      <c r="L1366" s="214"/>
      <c r="M1366" s="214"/>
      <c r="N1366" s="214"/>
      <c r="O1366" s="214"/>
      <c r="P1366" s="214"/>
      <c r="Q1366" s="214"/>
      <c r="R1366" s="214"/>
      <c r="S1366" s="214"/>
      <c r="T1366" s="215"/>
      <c r="U1366" s="215"/>
      <c r="V1366" s="575"/>
      <c r="W1366" s="53"/>
      <c r="X1366" s="53"/>
      <c r="Y1366" s="53"/>
      <c r="Z1366" s="53"/>
      <c r="AA1366" s="53"/>
      <c r="AB1366" s="53"/>
      <c r="AC1366" s="53"/>
      <c r="AD1366" s="53"/>
      <c r="AE1366" s="53"/>
      <c r="AF1366" s="53"/>
      <c r="AG1366" s="53"/>
      <c r="AH1366" s="221"/>
      <c r="AI1366" s="221"/>
      <c r="AJ1366" s="576"/>
      <c r="AK1366" s="576"/>
      <c r="AM1366" s="221"/>
      <c r="AN1366" s="221"/>
      <c r="AP1366" s="221"/>
    </row>
    <row r="1367" spans="4:42" s="15" customFormat="1" ht="22.5" x14ac:dyDescent="0.55000000000000004">
      <c r="D1367" s="574"/>
      <c r="E1367" s="561"/>
      <c r="F1367" s="564"/>
      <c r="G1367" s="564"/>
      <c r="H1367" s="564"/>
      <c r="I1367" s="214"/>
      <c r="J1367" s="214"/>
      <c r="K1367" s="214"/>
      <c r="L1367" s="214"/>
      <c r="M1367" s="214"/>
      <c r="N1367" s="214"/>
      <c r="O1367" s="214"/>
      <c r="P1367" s="214"/>
      <c r="Q1367" s="214"/>
      <c r="R1367" s="214"/>
      <c r="S1367" s="214"/>
      <c r="T1367" s="215"/>
      <c r="U1367" s="215"/>
      <c r="V1367" s="575"/>
      <c r="W1367" s="53"/>
      <c r="X1367" s="53"/>
      <c r="Y1367" s="53"/>
      <c r="Z1367" s="53"/>
      <c r="AA1367" s="53"/>
      <c r="AB1367" s="53"/>
      <c r="AC1367" s="53"/>
      <c r="AD1367" s="53"/>
      <c r="AE1367" s="53"/>
      <c r="AF1367" s="53"/>
      <c r="AG1367" s="53"/>
      <c r="AH1367" s="221"/>
      <c r="AI1367" s="221"/>
      <c r="AJ1367" s="576"/>
      <c r="AK1367" s="576"/>
      <c r="AM1367" s="221"/>
      <c r="AN1367" s="221"/>
      <c r="AP1367" s="221"/>
    </row>
    <row r="1368" spans="4:42" s="15" customFormat="1" ht="22.5" x14ac:dyDescent="0.55000000000000004">
      <c r="D1368" s="574"/>
      <c r="E1368" s="561"/>
      <c r="F1368" s="564"/>
      <c r="G1368" s="564"/>
      <c r="H1368" s="564"/>
      <c r="I1368" s="214"/>
      <c r="J1368" s="214"/>
      <c r="K1368" s="214"/>
      <c r="L1368" s="214"/>
      <c r="M1368" s="214"/>
      <c r="N1368" s="214"/>
      <c r="O1368" s="214"/>
      <c r="P1368" s="214"/>
      <c r="Q1368" s="214"/>
      <c r="R1368" s="214"/>
      <c r="S1368" s="214"/>
      <c r="T1368" s="215"/>
      <c r="U1368" s="215"/>
      <c r="V1368" s="575"/>
      <c r="W1368" s="53"/>
      <c r="X1368" s="53"/>
      <c r="Y1368" s="53"/>
      <c r="Z1368" s="53"/>
      <c r="AA1368" s="53"/>
      <c r="AB1368" s="53"/>
      <c r="AC1368" s="53"/>
      <c r="AD1368" s="53"/>
      <c r="AE1368" s="53"/>
      <c r="AF1368" s="53"/>
      <c r="AG1368" s="53"/>
      <c r="AH1368" s="221"/>
      <c r="AI1368" s="221"/>
      <c r="AJ1368" s="576"/>
      <c r="AK1368" s="576"/>
      <c r="AM1368" s="221"/>
      <c r="AN1368" s="221"/>
      <c r="AP1368" s="221"/>
    </row>
    <row r="1369" spans="4:42" s="15" customFormat="1" ht="22.5" x14ac:dyDescent="0.55000000000000004">
      <c r="D1369" s="574"/>
      <c r="E1369" s="561"/>
      <c r="F1369" s="564"/>
      <c r="G1369" s="564"/>
      <c r="H1369" s="564"/>
      <c r="I1369" s="214"/>
      <c r="J1369" s="214"/>
      <c r="K1369" s="214"/>
      <c r="L1369" s="214"/>
      <c r="M1369" s="214"/>
      <c r="N1369" s="214"/>
      <c r="O1369" s="214"/>
      <c r="P1369" s="214"/>
      <c r="Q1369" s="214"/>
      <c r="R1369" s="214"/>
      <c r="S1369" s="214"/>
      <c r="T1369" s="215"/>
      <c r="U1369" s="215"/>
      <c r="V1369" s="575"/>
      <c r="W1369" s="53"/>
      <c r="X1369" s="53"/>
      <c r="Y1369" s="53"/>
      <c r="Z1369" s="53"/>
      <c r="AA1369" s="53"/>
      <c r="AB1369" s="53"/>
      <c r="AC1369" s="53"/>
      <c r="AD1369" s="53"/>
      <c r="AE1369" s="53"/>
      <c r="AF1369" s="53"/>
      <c r="AG1369" s="53"/>
      <c r="AH1369" s="221"/>
      <c r="AI1369" s="221"/>
      <c r="AJ1369" s="576"/>
      <c r="AK1369" s="576"/>
      <c r="AM1369" s="221"/>
      <c r="AN1369" s="221"/>
      <c r="AP1369" s="221"/>
    </row>
    <row r="1370" spans="4:42" s="15" customFormat="1" ht="22.5" x14ac:dyDescent="0.55000000000000004">
      <c r="D1370" s="574"/>
      <c r="E1370" s="561"/>
      <c r="F1370" s="564"/>
      <c r="G1370" s="564"/>
      <c r="H1370" s="564"/>
      <c r="I1370" s="214"/>
      <c r="J1370" s="214"/>
      <c r="K1370" s="214"/>
      <c r="L1370" s="214"/>
      <c r="M1370" s="214"/>
      <c r="N1370" s="214"/>
      <c r="O1370" s="214"/>
      <c r="P1370" s="214"/>
      <c r="Q1370" s="214"/>
      <c r="R1370" s="214"/>
      <c r="S1370" s="214"/>
      <c r="T1370" s="215"/>
      <c r="U1370" s="215"/>
      <c r="V1370" s="575"/>
      <c r="W1370" s="53"/>
      <c r="X1370" s="53"/>
      <c r="Y1370" s="53"/>
      <c r="Z1370" s="53"/>
      <c r="AA1370" s="53"/>
      <c r="AB1370" s="53"/>
      <c r="AC1370" s="53"/>
      <c r="AD1370" s="53"/>
      <c r="AE1370" s="53"/>
      <c r="AF1370" s="53"/>
      <c r="AG1370" s="53"/>
      <c r="AH1370" s="221"/>
      <c r="AI1370" s="221"/>
      <c r="AJ1370" s="576"/>
      <c r="AK1370" s="576"/>
      <c r="AM1370" s="221"/>
      <c r="AN1370" s="221"/>
      <c r="AP1370" s="221"/>
    </row>
    <row r="1371" spans="4:42" s="15" customFormat="1" ht="22.5" x14ac:dyDescent="0.55000000000000004">
      <c r="D1371" s="574"/>
      <c r="E1371" s="561"/>
      <c r="F1371" s="564"/>
      <c r="G1371" s="564"/>
      <c r="H1371" s="564"/>
      <c r="I1371" s="214"/>
      <c r="J1371" s="214"/>
      <c r="K1371" s="214"/>
      <c r="L1371" s="214"/>
      <c r="M1371" s="214"/>
      <c r="N1371" s="214"/>
      <c r="O1371" s="214"/>
      <c r="P1371" s="214"/>
      <c r="Q1371" s="214"/>
      <c r="R1371" s="214"/>
      <c r="S1371" s="214"/>
      <c r="T1371" s="215"/>
      <c r="U1371" s="215"/>
      <c r="V1371" s="575"/>
      <c r="W1371" s="53"/>
      <c r="X1371" s="53"/>
      <c r="Y1371" s="53"/>
      <c r="Z1371" s="53"/>
      <c r="AA1371" s="53"/>
      <c r="AB1371" s="53"/>
      <c r="AC1371" s="53"/>
      <c r="AD1371" s="53"/>
      <c r="AE1371" s="53"/>
      <c r="AF1371" s="53"/>
      <c r="AG1371" s="53"/>
      <c r="AH1371" s="221"/>
      <c r="AI1371" s="221"/>
      <c r="AJ1371" s="576"/>
      <c r="AK1371" s="576"/>
      <c r="AM1371" s="221"/>
      <c r="AN1371" s="221"/>
      <c r="AP1371" s="221"/>
    </row>
    <row r="1372" spans="4:42" s="15" customFormat="1" ht="22.5" x14ac:dyDescent="0.55000000000000004">
      <c r="D1372" s="574"/>
      <c r="E1372" s="561"/>
      <c r="F1372" s="564"/>
      <c r="G1372" s="564"/>
      <c r="H1372" s="564"/>
      <c r="I1372" s="214"/>
      <c r="J1372" s="214"/>
      <c r="K1372" s="214"/>
      <c r="L1372" s="214"/>
      <c r="M1372" s="214"/>
      <c r="N1372" s="214"/>
      <c r="O1372" s="214"/>
      <c r="P1372" s="214"/>
      <c r="Q1372" s="214"/>
      <c r="R1372" s="214"/>
      <c r="S1372" s="214"/>
      <c r="T1372" s="215"/>
      <c r="U1372" s="215"/>
      <c r="V1372" s="575"/>
      <c r="W1372" s="53"/>
      <c r="X1372" s="53"/>
      <c r="Y1372" s="53"/>
      <c r="Z1372" s="53"/>
      <c r="AA1372" s="53"/>
      <c r="AB1372" s="53"/>
      <c r="AC1372" s="53"/>
      <c r="AD1372" s="53"/>
      <c r="AE1372" s="53"/>
      <c r="AF1372" s="53"/>
      <c r="AG1372" s="53"/>
      <c r="AH1372" s="221"/>
      <c r="AI1372" s="221"/>
      <c r="AJ1372" s="576"/>
      <c r="AK1372" s="576"/>
      <c r="AM1372" s="221"/>
      <c r="AN1372" s="221"/>
      <c r="AP1372" s="221"/>
    </row>
    <row r="1373" spans="4:42" s="15" customFormat="1" ht="22.5" x14ac:dyDescent="0.55000000000000004">
      <c r="D1373" s="574"/>
      <c r="E1373" s="561"/>
      <c r="F1373" s="564"/>
      <c r="G1373" s="564"/>
      <c r="H1373" s="564"/>
      <c r="I1373" s="214"/>
      <c r="J1373" s="214"/>
      <c r="K1373" s="214"/>
      <c r="L1373" s="214"/>
      <c r="M1373" s="214"/>
      <c r="N1373" s="214"/>
      <c r="O1373" s="214"/>
      <c r="P1373" s="214"/>
      <c r="Q1373" s="214"/>
      <c r="R1373" s="214"/>
      <c r="S1373" s="214"/>
      <c r="T1373" s="215"/>
      <c r="U1373" s="215"/>
      <c r="V1373" s="575"/>
      <c r="W1373" s="53"/>
      <c r="X1373" s="53"/>
      <c r="Y1373" s="53"/>
      <c r="Z1373" s="53"/>
      <c r="AA1373" s="53"/>
      <c r="AB1373" s="53"/>
      <c r="AC1373" s="53"/>
      <c r="AD1373" s="53"/>
      <c r="AE1373" s="53"/>
      <c r="AF1373" s="53"/>
      <c r="AG1373" s="53"/>
      <c r="AH1373" s="221"/>
      <c r="AI1373" s="221"/>
      <c r="AJ1373" s="576"/>
      <c r="AK1373" s="576"/>
      <c r="AM1373" s="221"/>
      <c r="AN1373" s="221"/>
      <c r="AP1373" s="221"/>
    </row>
    <row r="1374" spans="4:42" s="15" customFormat="1" ht="22.5" x14ac:dyDescent="0.55000000000000004">
      <c r="D1374" s="574"/>
      <c r="E1374" s="561"/>
      <c r="F1374" s="564"/>
      <c r="G1374" s="564"/>
      <c r="H1374" s="564"/>
      <c r="I1374" s="214"/>
      <c r="J1374" s="214"/>
      <c r="K1374" s="214"/>
      <c r="L1374" s="214"/>
      <c r="M1374" s="214"/>
      <c r="N1374" s="214"/>
      <c r="O1374" s="214"/>
      <c r="P1374" s="214"/>
      <c r="Q1374" s="214"/>
      <c r="R1374" s="214"/>
      <c r="S1374" s="214"/>
      <c r="T1374" s="215"/>
      <c r="U1374" s="215"/>
      <c r="V1374" s="575"/>
      <c r="W1374" s="53"/>
      <c r="X1374" s="53"/>
      <c r="Y1374" s="53"/>
      <c r="Z1374" s="53"/>
      <c r="AA1374" s="53"/>
      <c r="AB1374" s="53"/>
      <c r="AC1374" s="53"/>
      <c r="AD1374" s="53"/>
      <c r="AE1374" s="53"/>
      <c r="AF1374" s="53"/>
      <c r="AG1374" s="53"/>
      <c r="AH1374" s="221"/>
      <c r="AI1374" s="221"/>
      <c r="AJ1374" s="576"/>
      <c r="AK1374" s="576"/>
      <c r="AM1374" s="221"/>
      <c r="AN1374" s="221"/>
      <c r="AP1374" s="221"/>
    </row>
    <row r="1375" spans="4:42" s="15" customFormat="1" ht="22.5" x14ac:dyDescent="0.55000000000000004">
      <c r="D1375" s="574"/>
      <c r="E1375" s="561"/>
      <c r="F1375" s="564"/>
      <c r="G1375" s="564"/>
      <c r="H1375" s="564"/>
      <c r="I1375" s="214"/>
      <c r="J1375" s="214"/>
      <c r="K1375" s="214"/>
      <c r="L1375" s="214"/>
      <c r="M1375" s="214"/>
      <c r="N1375" s="214"/>
      <c r="O1375" s="214"/>
      <c r="P1375" s="214"/>
      <c r="Q1375" s="214"/>
      <c r="R1375" s="214"/>
      <c r="S1375" s="214"/>
      <c r="T1375" s="215"/>
      <c r="U1375" s="215"/>
      <c r="V1375" s="575"/>
      <c r="W1375" s="53"/>
      <c r="X1375" s="53"/>
      <c r="Y1375" s="53"/>
      <c r="Z1375" s="53"/>
      <c r="AA1375" s="53"/>
      <c r="AB1375" s="53"/>
      <c r="AC1375" s="53"/>
      <c r="AD1375" s="53"/>
      <c r="AE1375" s="53"/>
      <c r="AF1375" s="53"/>
      <c r="AG1375" s="53"/>
      <c r="AH1375" s="221"/>
      <c r="AI1375" s="221"/>
      <c r="AJ1375" s="576"/>
      <c r="AK1375" s="576"/>
      <c r="AM1375" s="221"/>
      <c r="AN1375" s="221"/>
      <c r="AP1375" s="221"/>
    </row>
    <row r="1376" spans="4:42" s="15" customFormat="1" ht="22.5" x14ac:dyDescent="0.55000000000000004">
      <c r="D1376" s="574"/>
      <c r="E1376" s="561"/>
      <c r="F1376" s="564"/>
      <c r="G1376" s="564"/>
      <c r="H1376" s="564"/>
      <c r="I1376" s="214"/>
      <c r="J1376" s="214"/>
      <c r="K1376" s="214"/>
      <c r="L1376" s="214"/>
      <c r="M1376" s="214"/>
      <c r="N1376" s="214"/>
      <c r="O1376" s="214"/>
      <c r="P1376" s="214"/>
      <c r="Q1376" s="214"/>
      <c r="R1376" s="214"/>
      <c r="S1376" s="214"/>
      <c r="T1376" s="215"/>
      <c r="U1376" s="215"/>
      <c r="V1376" s="575"/>
      <c r="W1376" s="53"/>
      <c r="X1376" s="53"/>
      <c r="Y1376" s="53"/>
      <c r="Z1376" s="53"/>
      <c r="AA1376" s="53"/>
      <c r="AB1376" s="53"/>
      <c r="AC1376" s="53"/>
      <c r="AD1376" s="53"/>
      <c r="AE1376" s="53"/>
      <c r="AF1376" s="53"/>
      <c r="AG1376" s="53"/>
      <c r="AH1376" s="221"/>
      <c r="AI1376" s="221"/>
      <c r="AJ1376" s="576"/>
      <c r="AK1376" s="576"/>
      <c r="AM1376" s="221"/>
      <c r="AN1376" s="221"/>
      <c r="AP1376" s="221"/>
    </row>
    <row r="1377" spans="4:42" s="15" customFormat="1" ht="22.5" x14ac:dyDescent="0.55000000000000004">
      <c r="D1377" s="574"/>
      <c r="E1377" s="561"/>
      <c r="F1377" s="564"/>
      <c r="G1377" s="564"/>
      <c r="H1377" s="564"/>
      <c r="I1377" s="214"/>
      <c r="J1377" s="214"/>
      <c r="K1377" s="214"/>
      <c r="L1377" s="214"/>
      <c r="M1377" s="214"/>
      <c r="N1377" s="214"/>
      <c r="O1377" s="214"/>
      <c r="P1377" s="214"/>
      <c r="Q1377" s="214"/>
      <c r="R1377" s="214"/>
      <c r="S1377" s="214"/>
      <c r="T1377" s="215"/>
      <c r="U1377" s="215"/>
      <c r="V1377" s="575"/>
      <c r="W1377" s="53"/>
      <c r="X1377" s="53"/>
      <c r="Y1377" s="53"/>
      <c r="Z1377" s="53"/>
      <c r="AA1377" s="53"/>
      <c r="AB1377" s="53"/>
      <c r="AC1377" s="53"/>
      <c r="AD1377" s="53"/>
      <c r="AE1377" s="53"/>
      <c r="AF1377" s="53"/>
      <c r="AG1377" s="53"/>
      <c r="AH1377" s="221"/>
      <c r="AI1377" s="221"/>
      <c r="AJ1377" s="576"/>
      <c r="AK1377" s="576"/>
      <c r="AM1377" s="221"/>
      <c r="AN1377" s="221"/>
      <c r="AP1377" s="221"/>
    </row>
    <row r="1378" spans="4:42" s="15" customFormat="1" ht="22.5" x14ac:dyDescent="0.55000000000000004">
      <c r="D1378" s="574"/>
      <c r="E1378" s="561"/>
      <c r="F1378" s="564"/>
      <c r="G1378" s="564"/>
      <c r="H1378" s="564"/>
      <c r="I1378" s="214"/>
      <c r="J1378" s="214"/>
      <c r="K1378" s="214"/>
      <c r="L1378" s="214"/>
      <c r="M1378" s="214"/>
      <c r="N1378" s="214"/>
      <c r="O1378" s="214"/>
      <c r="P1378" s="214"/>
      <c r="Q1378" s="214"/>
      <c r="R1378" s="214"/>
      <c r="S1378" s="214"/>
      <c r="T1378" s="215"/>
      <c r="U1378" s="215"/>
      <c r="V1378" s="575"/>
      <c r="W1378" s="53"/>
      <c r="X1378" s="53"/>
      <c r="Y1378" s="53"/>
      <c r="Z1378" s="53"/>
      <c r="AA1378" s="53"/>
      <c r="AB1378" s="53"/>
      <c r="AC1378" s="53"/>
      <c r="AD1378" s="53"/>
      <c r="AE1378" s="53"/>
      <c r="AF1378" s="53"/>
      <c r="AG1378" s="53"/>
      <c r="AH1378" s="221"/>
      <c r="AI1378" s="221"/>
      <c r="AJ1378" s="576"/>
      <c r="AK1378" s="576"/>
      <c r="AM1378" s="221"/>
      <c r="AN1378" s="221"/>
      <c r="AP1378" s="221"/>
    </row>
    <row r="1379" spans="4:42" s="15" customFormat="1" ht="22.5" x14ac:dyDescent="0.55000000000000004">
      <c r="D1379" s="574"/>
      <c r="E1379" s="577"/>
      <c r="F1379" s="564"/>
      <c r="G1379" s="564"/>
      <c r="H1379" s="564"/>
      <c r="I1379" s="214"/>
      <c r="J1379" s="214"/>
      <c r="K1379" s="214"/>
      <c r="L1379" s="214"/>
      <c r="M1379" s="214"/>
      <c r="N1379" s="214"/>
      <c r="O1379" s="214"/>
      <c r="P1379" s="214"/>
      <c r="Q1379" s="214"/>
      <c r="R1379" s="214"/>
      <c r="S1379" s="214"/>
      <c r="T1379" s="215"/>
      <c r="U1379" s="215"/>
      <c r="V1379" s="575"/>
      <c r="W1379" s="53"/>
      <c r="X1379" s="53"/>
      <c r="Y1379" s="53"/>
      <c r="Z1379" s="53"/>
      <c r="AA1379" s="53"/>
      <c r="AB1379" s="53"/>
      <c r="AC1379" s="53"/>
      <c r="AD1379" s="53"/>
      <c r="AE1379" s="53"/>
      <c r="AF1379" s="53"/>
      <c r="AG1379" s="53"/>
      <c r="AH1379" s="221"/>
      <c r="AI1379" s="221"/>
      <c r="AJ1379" s="576"/>
      <c r="AK1379" s="576"/>
      <c r="AM1379" s="221"/>
      <c r="AN1379" s="221"/>
      <c r="AP1379" s="221"/>
    </row>
    <row r="1380" spans="4:42" s="15" customFormat="1" ht="22.5" x14ac:dyDescent="0.55000000000000004">
      <c r="D1380" s="574"/>
      <c r="E1380" s="561"/>
      <c r="F1380" s="564"/>
      <c r="G1380" s="564"/>
      <c r="H1380" s="564"/>
      <c r="I1380" s="214"/>
      <c r="J1380" s="214"/>
      <c r="K1380" s="214"/>
      <c r="L1380" s="214"/>
      <c r="M1380" s="214"/>
      <c r="N1380" s="214"/>
      <c r="O1380" s="214"/>
      <c r="P1380" s="214"/>
      <c r="Q1380" s="214"/>
      <c r="R1380" s="214"/>
      <c r="S1380" s="214"/>
      <c r="T1380" s="215"/>
      <c r="U1380" s="215"/>
      <c r="V1380" s="575"/>
      <c r="W1380" s="53"/>
      <c r="X1380" s="53"/>
      <c r="Y1380" s="53"/>
      <c r="Z1380" s="53"/>
      <c r="AA1380" s="53"/>
      <c r="AB1380" s="53"/>
      <c r="AC1380" s="53"/>
      <c r="AD1380" s="53"/>
      <c r="AE1380" s="53"/>
      <c r="AF1380" s="53"/>
      <c r="AG1380" s="53"/>
      <c r="AH1380" s="221"/>
      <c r="AI1380" s="221"/>
      <c r="AJ1380" s="576"/>
      <c r="AK1380" s="576"/>
      <c r="AM1380" s="221"/>
      <c r="AN1380" s="221"/>
      <c r="AP1380" s="221"/>
    </row>
    <row r="1381" spans="4:42" s="15" customFormat="1" ht="22.5" x14ac:dyDescent="0.55000000000000004">
      <c r="D1381" s="574"/>
      <c r="E1381" s="561"/>
      <c r="F1381" s="564"/>
      <c r="G1381" s="564"/>
      <c r="H1381" s="564"/>
      <c r="I1381" s="214"/>
      <c r="J1381" s="214"/>
      <c r="K1381" s="214"/>
      <c r="L1381" s="214"/>
      <c r="M1381" s="214"/>
      <c r="N1381" s="214"/>
      <c r="O1381" s="214"/>
      <c r="P1381" s="214"/>
      <c r="Q1381" s="214"/>
      <c r="R1381" s="214"/>
      <c r="S1381" s="214"/>
      <c r="T1381" s="215"/>
      <c r="U1381" s="215"/>
      <c r="V1381" s="575"/>
      <c r="W1381" s="53"/>
      <c r="X1381" s="53"/>
      <c r="Y1381" s="53"/>
      <c r="Z1381" s="53"/>
      <c r="AA1381" s="53"/>
      <c r="AB1381" s="53"/>
      <c r="AC1381" s="53"/>
      <c r="AD1381" s="53"/>
      <c r="AE1381" s="53"/>
      <c r="AF1381" s="53"/>
      <c r="AG1381" s="53"/>
      <c r="AH1381" s="221"/>
      <c r="AI1381" s="221"/>
      <c r="AJ1381" s="576"/>
      <c r="AK1381" s="576"/>
      <c r="AM1381" s="221"/>
      <c r="AN1381" s="221"/>
      <c r="AP1381" s="221"/>
    </row>
    <row r="1382" spans="4:42" s="15" customFormat="1" ht="22.5" x14ac:dyDescent="0.55000000000000004">
      <c r="D1382" s="574"/>
      <c r="E1382" s="561"/>
      <c r="F1382" s="564"/>
      <c r="G1382" s="564"/>
      <c r="H1382" s="564"/>
      <c r="I1382" s="214"/>
      <c r="J1382" s="214"/>
      <c r="K1382" s="214"/>
      <c r="L1382" s="214"/>
      <c r="M1382" s="214"/>
      <c r="N1382" s="214"/>
      <c r="O1382" s="214"/>
      <c r="P1382" s="214"/>
      <c r="Q1382" s="214"/>
      <c r="R1382" s="214"/>
      <c r="S1382" s="214"/>
      <c r="T1382" s="215"/>
      <c r="U1382" s="215"/>
      <c r="V1382" s="575"/>
      <c r="W1382" s="53"/>
      <c r="X1382" s="53"/>
      <c r="Y1382" s="53"/>
      <c r="Z1382" s="53"/>
      <c r="AA1382" s="53"/>
      <c r="AB1382" s="53"/>
      <c r="AC1382" s="53"/>
      <c r="AD1382" s="53"/>
      <c r="AE1382" s="53"/>
      <c r="AF1382" s="53"/>
      <c r="AG1382" s="53"/>
      <c r="AH1382" s="221"/>
      <c r="AI1382" s="221"/>
      <c r="AJ1382" s="576"/>
      <c r="AK1382" s="576"/>
      <c r="AM1382" s="221"/>
      <c r="AN1382" s="221"/>
      <c r="AP1382" s="221"/>
    </row>
    <row r="1383" spans="4:42" s="15" customFormat="1" ht="22.5" x14ac:dyDescent="0.55000000000000004">
      <c r="D1383" s="574"/>
      <c r="E1383" s="561"/>
      <c r="F1383" s="564"/>
      <c r="G1383" s="564"/>
      <c r="H1383" s="564"/>
      <c r="I1383" s="214"/>
      <c r="J1383" s="214"/>
      <c r="K1383" s="214"/>
      <c r="L1383" s="214"/>
      <c r="M1383" s="214"/>
      <c r="N1383" s="214"/>
      <c r="O1383" s="214"/>
      <c r="P1383" s="214"/>
      <c r="Q1383" s="214"/>
      <c r="R1383" s="214"/>
      <c r="S1383" s="214"/>
      <c r="T1383" s="215"/>
      <c r="U1383" s="215"/>
      <c r="V1383" s="575"/>
      <c r="W1383" s="53"/>
      <c r="X1383" s="53"/>
      <c r="Y1383" s="53"/>
      <c r="Z1383" s="53"/>
      <c r="AA1383" s="53"/>
      <c r="AB1383" s="53"/>
      <c r="AC1383" s="53"/>
      <c r="AD1383" s="53"/>
      <c r="AE1383" s="53"/>
      <c r="AF1383" s="53"/>
      <c r="AG1383" s="53"/>
      <c r="AH1383" s="221"/>
      <c r="AI1383" s="221"/>
      <c r="AJ1383" s="576"/>
      <c r="AK1383" s="576"/>
      <c r="AM1383" s="221"/>
      <c r="AN1383" s="221"/>
      <c r="AP1383" s="221"/>
    </row>
    <row r="1384" spans="4:42" s="15" customFormat="1" ht="22.5" x14ac:dyDescent="0.55000000000000004">
      <c r="D1384" s="574"/>
      <c r="E1384" s="561"/>
      <c r="F1384" s="564"/>
      <c r="G1384" s="564"/>
      <c r="H1384" s="564"/>
      <c r="I1384" s="214"/>
      <c r="J1384" s="214"/>
      <c r="K1384" s="214"/>
      <c r="L1384" s="214"/>
      <c r="M1384" s="214"/>
      <c r="N1384" s="214"/>
      <c r="O1384" s="214"/>
      <c r="P1384" s="214"/>
      <c r="Q1384" s="214"/>
      <c r="R1384" s="214"/>
      <c r="S1384" s="214"/>
      <c r="T1384" s="215"/>
      <c r="U1384" s="215"/>
      <c r="V1384" s="575"/>
      <c r="W1384" s="53"/>
      <c r="X1384" s="53"/>
      <c r="Y1384" s="53"/>
      <c r="Z1384" s="53"/>
      <c r="AA1384" s="53"/>
      <c r="AB1384" s="53"/>
      <c r="AC1384" s="53"/>
      <c r="AD1384" s="53"/>
      <c r="AE1384" s="53"/>
      <c r="AF1384" s="53"/>
      <c r="AG1384" s="53"/>
      <c r="AH1384" s="221"/>
      <c r="AI1384" s="221"/>
      <c r="AJ1384" s="576"/>
      <c r="AK1384" s="576"/>
      <c r="AM1384" s="221"/>
      <c r="AN1384" s="221"/>
      <c r="AP1384" s="221"/>
    </row>
    <row r="1385" spans="4:42" s="15" customFormat="1" ht="22.5" x14ac:dyDescent="0.55000000000000004">
      <c r="D1385" s="574"/>
      <c r="E1385" s="561"/>
      <c r="F1385" s="564"/>
      <c r="G1385" s="564"/>
      <c r="H1385" s="564"/>
      <c r="I1385" s="214"/>
      <c r="J1385" s="214"/>
      <c r="K1385" s="214"/>
      <c r="L1385" s="214"/>
      <c r="M1385" s="214"/>
      <c r="N1385" s="214"/>
      <c r="O1385" s="214"/>
      <c r="P1385" s="214"/>
      <c r="Q1385" s="214"/>
      <c r="R1385" s="214"/>
      <c r="S1385" s="214"/>
      <c r="T1385" s="215"/>
      <c r="U1385" s="215"/>
      <c r="V1385" s="575"/>
      <c r="W1385" s="53"/>
      <c r="X1385" s="53"/>
      <c r="Y1385" s="53"/>
      <c r="Z1385" s="53"/>
      <c r="AA1385" s="53"/>
      <c r="AB1385" s="53"/>
      <c r="AC1385" s="53"/>
      <c r="AD1385" s="53"/>
      <c r="AE1385" s="53"/>
      <c r="AF1385" s="53"/>
      <c r="AG1385" s="53"/>
      <c r="AH1385" s="221"/>
      <c r="AI1385" s="221"/>
      <c r="AJ1385" s="576"/>
      <c r="AK1385" s="576"/>
      <c r="AM1385" s="221"/>
      <c r="AN1385" s="221"/>
      <c r="AP1385" s="221"/>
    </row>
    <row r="1386" spans="4:42" s="15" customFormat="1" ht="22.5" x14ac:dyDescent="0.55000000000000004">
      <c r="D1386" s="574"/>
      <c r="E1386" s="561"/>
      <c r="F1386" s="564"/>
      <c r="G1386" s="564"/>
      <c r="H1386" s="564"/>
      <c r="I1386" s="214"/>
      <c r="J1386" s="214"/>
      <c r="K1386" s="214"/>
      <c r="L1386" s="214"/>
      <c r="M1386" s="214"/>
      <c r="N1386" s="214"/>
      <c r="O1386" s="214"/>
      <c r="P1386" s="214"/>
      <c r="Q1386" s="214"/>
      <c r="R1386" s="214"/>
      <c r="S1386" s="214"/>
      <c r="T1386" s="215"/>
      <c r="U1386" s="215"/>
      <c r="V1386" s="575"/>
      <c r="W1386" s="53"/>
      <c r="X1386" s="53"/>
      <c r="Y1386" s="53"/>
      <c r="Z1386" s="53"/>
      <c r="AA1386" s="53"/>
      <c r="AB1386" s="53"/>
      <c r="AC1386" s="53"/>
      <c r="AD1386" s="53"/>
      <c r="AE1386" s="53"/>
      <c r="AF1386" s="53"/>
      <c r="AG1386" s="53"/>
      <c r="AH1386" s="221"/>
      <c r="AI1386" s="221"/>
      <c r="AJ1386" s="576"/>
      <c r="AK1386" s="576"/>
      <c r="AM1386" s="221"/>
      <c r="AN1386" s="221"/>
      <c r="AP1386" s="221"/>
    </row>
    <row r="1387" spans="4:42" s="15" customFormat="1" ht="22.5" x14ac:dyDescent="0.55000000000000004">
      <c r="D1387" s="574"/>
      <c r="E1387" s="561"/>
      <c r="F1387" s="564"/>
      <c r="G1387" s="564"/>
      <c r="H1387" s="564"/>
      <c r="I1387" s="214"/>
      <c r="J1387" s="214"/>
      <c r="K1387" s="214"/>
      <c r="L1387" s="214"/>
      <c r="M1387" s="214"/>
      <c r="N1387" s="214"/>
      <c r="O1387" s="214"/>
      <c r="P1387" s="214"/>
      <c r="Q1387" s="214"/>
      <c r="R1387" s="214"/>
      <c r="S1387" s="214"/>
      <c r="T1387" s="215"/>
      <c r="U1387" s="215"/>
      <c r="V1387" s="575"/>
      <c r="W1387" s="53"/>
      <c r="X1387" s="53"/>
      <c r="Y1387" s="53"/>
      <c r="Z1387" s="53"/>
      <c r="AA1387" s="53"/>
      <c r="AB1387" s="53"/>
      <c r="AC1387" s="53"/>
      <c r="AD1387" s="53"/>
      <c r="AE1387" s="53"/>
      <c r="AF1387" s="53"/>
      <c r="AG1387" s="53"/>
      <c r="AH1387" s="221"/>
      <c r="AI1387" s="221"/>
      <c r="AJ1387" s="576"/>
      <c r="AK1387" s="576"/>
      <c r="AM1387" s="221"/>
      <c r="AN1387" s="221"/>
      <c r="AP1387" s="221"/>
    </row>
    <row r="1388" spans="4:42" s="15" customFormat="1" ht="22.5" x14ac:dyDescent="0.55000000000000004">
      <c r="D1388" s="574"/>
      <c r="E1388" s="577"/>
      <c r="F1388" s="564"/>
      <c r="G1388" s="564"/>
      <c r="H1388" s="564"/>
      <c r="I1388" s="214"/>
      <c r="J1388" s="214"/>
      <c r="K1388" s="214"/>
      <c r="L1388" s="214"/>
      <c r="M1388" s="214"/>
      <c r="N1388" s="214"/>
      <c r="O1388" s="214"/>
      <c r="P1388" s="214"/>
      <c r="Q1388" s="214"/>
      <c r="R1388" s="214"/>
      <c r="S1388" s="214"/>
      <c r="T1388" s="215"/>
      <c r="U1388" s="215"/>
      <c r="V1388" s="575"/>
      <c r="W1388" s="53"/>
      <c r="X1388" s="53"/>
      <c r="Y1388" s="53"/>
      <c r="Z1388" s="53"/>
      <c r="AA1388" s="53"/>
      <c r="AB1388" s="53"/>
      <c r="AC1388" s="53"/>
      <c r="AD1388" s="53"/>
      <c r="AE1388" s="53"/>
      <c r="AF1388" s="53"/>
      <c r="AG1388" s="53"/>
      <c r="AH1388" s="221"/>
      <c r="AI1388" s="221"/>
      <c r="AJ1388" s="576"/>
      <c r="AK1388" s="576"/>
      <c r="AM1388" s="221"/>
      <c r="AN1388" s="221"/>
      <c r="AP1388" s="221"/>
    </row>
    <row r="1389" spans="4:42" s="15" customFormat="1" ht="22.5" x14ac:dyDescent="0.55000000000000004">
      <c r="D1389" s="574"/>
      <c r="E1389" s="561"/>
      <c r="F1389" s="570"/>
      <c r="G1389" s="570"/>
      <c r="H1389" s="570"/>
      <c r="I1389" s="214"/>
      <c r="J1389" s="214"/>
      <c r="K1389" s="214"/>
      <c r="L1389" s="214"/>
      <c r="M1389" s="214"/>
      <c r="N1389" s="214"/>
      <c r="O1389" s="214"/>
      <c r="P1389" s="214"/>
      <c r="Q1389" s="214"/>
      <c r="R1389" s="214"/>
      <c r="S1389" s="214"/>
      <c r="T1389" s="215"/>
      <c r="U1389" s="215"/>
      <c r="V1389" s="575"/>
      <c r="W1389" s="53"/>
      <c r="X1389" s="53"/>
      <c r="Y1389" s="53"/>
      <c r="Z1389" s="53"/>
      <c r="AA1389" s="53"/>
      <c r="AB1389" s="53"/>
      <c r="AC1389" s="53"/>
      <c r="AD1389" s="53"/>
      <c r="AE1389" s="53"/>
      <c r="AF1389" s="53"/>
      <c r="AG1389" s="53"/>
      <c r="AH1389" s="221"/>
      <c r="AI1389" s="221"/>
      <c r="AJ1389" s="576"/>
      <c r="AK1389" s="576"/>
      <c r="AM1389" s="221"/>
      <c r="AN1389" s="221"/>
      <c r="AP1389" s="221"/>
    </row>
    <row r="1390" spans="4:42" s="15" customFormat="1" ht="22.5" x14ac:dyDescent="0.55000000000000004">
      <c r="D1390" s="574"/>
      <c r="E1390" s="561"/>
      <c r="F1390" s="570"/>
      <c r="G1390" s="570"/>
      <c r="H1390" s="570"/>
      <c r="I1390" s="214"/>
      <c r="J1390" s="214"/>
      <c r="K1390" s="214"/>
      <c r="L1390" s="214"/>
      <c r="M1390" s="214"/>
      <c r="N1390" s="214"/>
      <c r="O1390" s="214"/>
      <c r="P1390" s="214"/>
      <c r="Q1390" s="214"/>
      <c r="R1390" s="214"/>
      <c r="S1390" s="214"/>
      <c r="T1390" s="215"/>
      <c r="U1390" s="215"/>
      <c r="V1390" s="575"/>
      <c r="W1390" s="53"/>
      <c r="X1390" s="53"/>
      <c r="Y1390" s="53"/>
      <c r="Z1390" s="53"/>
      <c r="AA1390" s="53"/>
      <c r="AB1390" s="53"/>
      <c r="AC1390" s="53"/>
      <c r="AD1390" s="53"/>
      <c r="AE1390" s="53"/>
      <c r="AF1390" s="53"/>
      <c r="AG1390" s="53"/>
      <c r="AH1390" s="221"/>
      <c r="AI1390" s="221"/>
      <c r="AJ1390" s="576"/>
      <c r="AK1390" s="576"/>
      <c r="AM1390" s="221"/>
      <c r="AN1390" s="221"/>
      <c r="AP1390" s="221"/>
    </row>
    <row r="1391" spans="4:42" s="15" customFormat="1" ht="22.5" x14ac:dyDescent="0.55000000000000004">
      <c r="D1391" s="574"/>
      <c r="E1391" s="561"/>
      <c r="F1391" s="570"/>
      <c r="G1391" s="570"/>
      <c r="H1391" s="570"/>
      <c r="I1391" s="214"/>
      <c r="J1391" s="214"/>
      <c r="K1391" s="214"/>
      <c r="L1391" s="214"/>
      <c r="M1391" s="214"/>
      <c r="N1391" s="214"/>
      <c r="O1391" s="214"/>
      <c r="P1391" s="214"/>
      <c r="Q1391" s="214"/>
      <c r="R1391" s="214"/>
      <c r="S1391" s="214"/>
      <c r="T1391" s="215"/>
      <c r="U1391" s="215"/>
      <c r="V1391" s="575"/>
      <c r="W1391" s="53"/>
      <c r="X1391" s="53"/>
      <c r="Y1391" s="53"/>
      <c r="Z1391" s="53"/>
      <c r="AA1391" s="53"/>
      <c r="AB1391" s="53"/>
      <c r="AC1391" s="53"/>
      <c r="AD1391" s="53"/>
      <c r="AE1391" s="53"/>
      <c r="AF1391" s="53"/>
      <c r="AG1391" s="53"/>
      <c r="AH1391" s="221"/>
      <c r="AI1391" s="221"/>
      <c r="AJ1391" s="576"/>
      <c r="AK1391" s="576"/>
      <c r="AM1391" s="221"/>
      <c r="AN1391" s="221"/>
      <c r="AP1391" s="221"/>
    </row>
    <row r="1392" spans="4:42" s="15" customFormat="1" ht="22.5" x14ac:dyDescent="0.55000000000000004">
      <c r="D1392" s="574"/>
      <c r="E1392" s="561"/>
      <c r="F1392" s="570"/>
      <c r="G1392" s="570"/>
      <c r="H1392" s="570"/>
      <c r="I1392" s="214"/>
      <c r="J1392" s="214"/>
      <c r="K1392" s="214"/>
      <c r="L1392" s="214"/>
      <c r="M1392" s="214"/>
      <c r="N1392" s="214"/>
      <c r="O1392" s="214"/>
      <c r="P1392" s="214"/>
      <c r="Q1392" s="214"/>
      <c r="R1392" s="214"/>
      <c r="S1392" s="214"/>
      <c r="T1392" s="215"/>
      <c r="U1392" s="215"/>
      <c r="V1392" s="575"/>
      <c r="W1392" s="53"/>
      <c r="X1392" s="53"/>
      <c r="Y1392" s="53"/>
      <c r="Z1392" s="53"/>
      <c r="AA1392" s="53"/>
      <c r="AB1392" s="53"/>
      <c r="AC1392" s="53"/>
      <c r="AD1392" s="53"/>
      <c r="AE1392" s="53"/>
      <c r="AF1392" s="53"/>
      <c r="AG1392" s="53"/>
      <c r="AH1392" s="221"/>
      <c r="AI1392" s="221"/>
      <c r="AJ1392" s="576"/>
      <c r="AK1392" s="576"/>
      <c r="AM1392" s="221"/>
      <c r="AN1392" s="221"/>
      <c r="AP1392" s="221"/>
    </row>
    <row r="1393" spans="4:42" s="15" customFormat="1" ht="22.5" x14ac:dyDescent="0.55000000000000004">
      <c r="D1393" s="574"/>
      <c r="E1393" s="577"/>
      <c r="F1393" s="564"/>
      <c r="G1393" s="564"/>
      <c r="H1393" s="564"/>
      <c r="I1393" s="214"/>
      <c r="J1393" s="214"/>
      <c r="K1393" s="214"/>
      <c r="L1393" s="214"/>
      <c r="M1393" s="214"/>
      <c r="N1393" s="214"/>
      <c r="O1393" s="214"/>
      <c r="P1393" s="214"/>
      <c r="Q1393" s="214"/>
      <c r="R1393" s="214"/>
      <c r="S1393" s="214"/>
      <c r="T1393" s="215"/>
      <c r="U1393" s="215"/>
      <c r="V1393" s="575"/>
      <c r="W1393" s="53"/>
      <c r="X1393" s="53"/>
      <c r="Y1393" s="53"/>
      <c r="Z1393" s="53"/>
      <c r="AA1393" s="53"/>
      <c r="AB1393" s="53"/>
      <c r="AC1393" s="53"/>
      <c r="AD1393" s="53"/>
      <c r="AE1393" s="53"/>
      <c r="AF1393" s="53"/>
      <c r="AG1393" s="53"/>
      <c r="AH1393" s="221"/>
      <c r="AI1393" s="221"/>
      <c r="AJ1393" s="576"/>
      <c r="AK1393" s="576"/>
      <c r="AM1393" s="221"/>
      <c r="AN1393" s="221"/>
      <c r="AP1393" s="221"/>
    </row>
    <row r="1394" spans="4:42" s="15" customFormat="1" ht="22.5" x14ac:dyDescent="0.55000000000000004">
      <c r="D1394" s="574"/>
      <c r="E1394" s="571"/>
      <c r="F1394" s="572"/>
      <c r="G1394" s="572"/>
      <c r="H1394" s="572"/>
      <c r="I1394" s="214"/>
      <c r="J1394" s="214"/>
      <c r="K1394" s="214"/>
      <c r="L1394" s="214"/>
      <c r="M1394" s="214"/>
      <c r="N1394" s="214"/>
      <c r="O1394" s="214"/>
      <c r="P1394" s="214"/>
      <c r="Q1394" s="214"/>
      <c r="R1394" s="214"/>
      <c r="S1394" s="214"/>
      <c r="T1394" s="215"/>
      <c r="U1394" s="215"/>
      <c r="V1394" s="575"/>
      <c r="W1394" s="53"/>
      <c r="X1394" s="53"/>
      <c r="Y1394" s="53"/>
      <c r="Z1394" s="53"/>
      <c r="AA1394" s="53"/>
      <c r="AB1394" s="53"/>
      <c r="AC1394" s="53"/>
      <c r="AD1394" s="53"/>
      <c r="AE1394" s="53"/>
      <c r="AF1394" s="53"/>
      <c r="AG1394" s="53"/>
      <c r="AH1394" s="221"/>
      <c r="AI1394" s="221"/>
      <c r="AJ1394" s="576"/>
      <c r="AK1394" s="576"/>
      <c r="AM1394" s="221"/>
      <c r="AN1394" s="221"/>
      <c r="AP1394" s="221"/>
    </row>
    <row r="1395" spans="4:42" s="15" customFormat="1" ht="22.5" x14ac:dyDescent="0.55000000000000004">
      <c r="D1395" s="574"/>
      <c r="E1395" s="571"/>
      <c r="F1395" s="572"/>
      <c r="G1395" s="572"/>
      <c r="H1395" s="572"/>
      <c r="I1395" s="214"/>
      <c r="J1395" s="214"/>
      <c r="K1395" s="214"/>
      <c r="L1395" s="214"/>
      <c r="M1395" s="214"/>
      <c r="N1395" s="214"/>
      <c r="O1395" s="214"/>
      <c r="P1395" s="214"/>
      <c r="Q1395" s="214"/>
      <c r="R1395" s="214"/>
      <c r="S1395" s="214"/>
      <c r="T1395" s="215"/>
      <c r="U1395" s="215"/>
      <c r="V1395" s="575"/>
      <c r="W1395" s="53"/>
      <c r="X1395" s="53"/>
      <c r="Y1395" s="53"/>
      <c r="Z1395" s="53"/>
      <c r="AA1395" s="53"/>
      <c r="AB1395" s="53"/>
      <c r="AC1395" s="53"/>
      <c r="AD1395" s="53"/>
      <c r="AE1395" s="53"/>
      <c r="AF1395" s="53"/>
      <c r="AG1395" s="53"/>
      <c r="AH1395" s="221"/>
      <c r="AI1395" s="221"/>
      <c r="AJ1395" s="576"/>
      <c r="AK1395" s="576"/>
      <c r="AM1395" s="221"/>
      <c r="AN1395" s="221"/>
      <c r="AP1395" s="221"/>
    </row>
    <row r="1396" spans="4:42" s="15" customFormat="1" ht="22.5" x14ac:dyDescent="0.55000000000000004">
      <c r="D1396" s="574"/>
      <c r="E1396" s="571"/>
      <c r="F1396" s="572"/>
      <c r="G1396" s="572"/>
      <c r="H1396" s="572"/>
      <c r="I1396" s="214"/>
      <c r="J1396" s="214"/>
      <c r="K1396" s="214"/>
      <c r="L1396" s="214"/>
      <c r="M1396" s="214"/>
      <c r="N1396" s="214"/>
      <c r="O1396" s="214"/>
      <c r="P1396" s="214"/>
      <c r="Q1396" s="214"/>
      <c r="R1396" s="214"/>
      <c r="S1396" s="214"/>
      <c r="T1396" s="215"/>
      <c r="U1396" s="215"/>
      <c r="V1396" s="575"/>
      <c r="W1396" s="53"/>
      <c r="X1396" s="53"/>
      <c r="Y1396" s="53"/>
      <c r="Z1396" s="53"/>
      <c r="AA1396" s="53"/>
      <c r="AB1396" s="53"/>
      <c r="AC1396" s="53"/>
      <c r="AD1396" s="53"/>
      <c r="AE1396" s="53"/>
      <c r="AF1396" s="53"/>
      <c r="AG1396" s="53"/>
      <c r="AH1396" s="221"/>
      <c r="AI1396" s="221"/>
      <c r="AJ1396" s="576"/>
      <c r="AK1396" s="576"/>
      <c r="AM1396" s="221"/>
      <c r="AN1396" s="221"/>
      <c r="AP1396" s="221"/>
    </row>
    <row r="1397" spans="4:42" s="15" customFormat="1" ht="22.5" x14ac:dyDescent="0.55000000000000004">
      <c r="D1397" s="574"/>
      <c r="E1397" s="571"/>
      <c r="F1397" s="572"/>
      <c r="G1397" s="572"/>
      <c r="H1397" s="572"/>
      <c r="I1397" s="214"/>
      <c r="J1397" s="214"/>
      <c r="K1397" s="214"/>
      <c r="L1397" s="214"/>
      <c r="M1397" s="214"/>
      <c r="N1397" s="214"/>
      <c r="O1397" s="214"/>
      <c r="P1397" s="214"/>
      <c r="Q1397" s="214"/>
      <c r="R1397" s="214"/>
      <c r="S1397" s="214"/>
      <c r="T1397" s="215"/>
      <c r="U1397" s="215"/>
      <c r="V1397" s="575"/>
      <c r="W1397" s="53"/>
      <c r="X1397" s="53"/>
      <c r="Y1397" s="53"/>
      <c r="Z1397" s="53"/>
      <c r="AA1397" s="53"/>
      <c r="AB1397" s="53"/>
      <c r="AC1397" s="53"/>
      <c r="AD1397" s="53"/>
      <c r="AE1397" s="53"/>
      <c r="AF1397" s="53"/>
      <c r="AG1397" s="53"/>
      <c r="AH1397" s="221"/>
      <c r="AI1397" s="221"/>
      <c r="AJ1397" s="576"/>
      <c r="AK1397" s="576"/>
      <c r="AM1397" s="221"/>
      <c r="AN1397" s="221"/>
      <c r="AP1397" s="221"/>
    </row>
    <row r="1398" spans="4:42" s="15" customFormat="1" ht="22.5" x14ac:dyDescent="0.55000000000000004">
      <c r="D1398" s="574"/>
      <c r="E1398" s="571"/>
      <c r="F1398" s="572"/>
      <c r="G1398" s="572"/>
      <c r="H1398" s="572"/>
      <c r="I1398" s="214"/>
      <c r="J1398" s="214"/>
      <c r="K1398" s="214"/>
      <c r="L1398" s="214"/>
      <c r="M1398" s="214"/>
      <c r="N1398" s="214"/>
      <c r="O1398" s="214"/>
      <c r="P1398" s="214"/>
      <c r="Q1398" s="214"/>
      <c r="R1398" s="214"/>
      <c r="S1398" s="214"/>
      <c r="T1398" s="215"/>
      <c r="U1398" s="215"/>
      <c r="V1398" s="575"/>
      <c r="W1398" s="53"/>
      <c r="X1398" s="53"/>
      <c r="Y1398" s="53"/>
      <c r="Z1398" s="53"/>
      <c r="AA1398" s="53"/>
      <c r="AB1398" s="53"/>
      <c r="AC1398" s="53"/>
      <c r="AD1398" s="53"/>
      <c r="AE1398" s="53"/>
      <c r="AF1398" s="53"/>
      <c r="AG1398" s="53"/>
      <c r="AH1398" s="221"/>
      <c r="AI1398" s="221"/>
      <c r="AJ1398" s="576"/>
      <c r="AK1398" s="576"/>
      <c r="AM1398" s="221"/>
      <c r="AN1398" s="221"/>
      <c r="AP1398" s="221"/>
    </row>
    <row r="1399" spans="4:42" s="15" customFormat="1" ht="22.5" x14ac:dyDescent="0.55000000000000004">
      <c r="D1399" s="574"/>
      <c r="E1399" s="571"/>
      <c r="F1399" s="572"/>
      <c r="G1399" s="572"/>
      <c r="H1399" s="572"/>
      <c r="I1399" s="214"/>
      <c r="J1399" s="214"/>
      <c r="K1399" s="214"/>
      <c r="L1399" s="214"/>
      <c r="M1399" s="214"/>
      <c r="N1399" s="214"/>
      <c r="O1399" s="214"/>
      <c r="P1399" s="214"/>
      <c r="Q1399" s="214"/>
      <c r="R1399" s="214"/>
      <c r="S1399" s="214"/>
      <c r="T1399" s="215"/>
      <c r="U1399" s="215"/>
      <c r="V1399" s="575"/>
      <c r="W1399" s="53"/>
      <c r="X1399" s="53"/>
      <c r="Y1399" s="53"/>
      <c r="Z1399" s="53"/>
      <c r="AA1399" s="53"/>
      <c r="AB1399" s="53"/>
      <c r="AC1399" s="53"/>
      <c r="AD1399" s="53"/>
      <c r="AE1399" s="53"/>
      <c r="AF1399" s="53"/>
      <c r="AG1399" s="53"/>
      <c r="AH1399" s="221"/>
      <c r="AI1399" s="221"/>
      <c r="AJ1399" s="576"/>
      <c r="AK1399" s="576"/>
      <c r="AM1399" s="221"/>
      <c r="AN1399" s="221"/>
      <c r="AP1399" s="221"/>
    </row>
    <row r="1400" spans="4:42" s="15" customFormat="1" ht="22.5" x14ac:dyDescent="0.55000000000000004">
      <c r="D1400" s="574"/>
      <c r="E1400" s="571"/>
      <c r="F1400" s="572"/>
      <c r="G1400" s="572"/>
      <c r="H1400" s="572"/>
      <c r="I1400" s="214"/>
      <c r="J1400" s="214"/>
      <c r="K1400" s="214"/>
      <c r="L1400" s="214"/>
      <c r="M1400" s="214"/>
      <c r="N1400" s="214"/>
      <c r="O1400" s="214"/>
      <c r="P1400" s="214"/>
      <c r="Q1400" s="214"/>
      <c r="R1400" s="214"/>
      <c r="S1400" s="214"/>
      <c r="T1400" s="215"/>
      <c r="U1400" s="215"/>
      <c r="V1400" s="575"/>
      <c r="W1400" s="53"/>
      <c r="X1400" s="53"/>
      <c r="Y1400" s="53"/>
      <c r="Z1400" s="53"/>
      <c r="AA1400" s="53"/>
      <c r="AB1400" s="53"/>
      <c r="AC1400" s="53"/>
      <c r="AD1400" s="53"/>
      <c r="AE1400" s="53"/>
      <c r="AF1400" s="53"/>
      <c r="AG1400" s="53"/>
      <c r="AH1400" s="221"/>
      <c r="AI1400" s="221"/>
      <c r="AJ1400" s="576"/>
      <c r="AK1400" s="576"/>
      <c r="AM1400" s="221"/>
      <c r="AN1400" s="221"/>
      <c r="AP1400" s="221"/>
    </row>
    <row r="1401" spans="4:42" s="15" customFormat="1" ht="22.5" x14ac:dyDescent="0.55000000000000004">
      <c r="D1401" s="574"/>
      <c r="E1401" s="571"/>
      <c r="F1401" s="572"/>
      <c r="G1401" s="572"/>
      <c r="H1401" s="572"/>
      <c r="I1401" s="214"/>
      <c r="J1401" s="214"/>
      <c r="K1401" s="214"/>
      <c r="L1401" s="214"/>
      <c r="M1401" s="214"/>
      <c r="N1401" s="214"/>
      <c r="O1401" s="214"/>
      <c r="P1401" s="214"/>
      <c r="Q1401" s="214"/>
      <c r="R1401" s="214"/>
      <c r="S1401" s="214"/>
      <c r="T1401" s="215"/>
      <c r="U1401" s="215"/>
      <c r="V1401" s="575"/>
      <c r="W1401" s="53"/>
      <c r="X1401" s="53"/>
      <c r="Y1401" s="53"/>
      <c r="Z1401" s="53"/>
      <c r="AA1401" s="53"/>
      <c r="AB1401" s="53"/>
      <c r="AC1401" s="53"/>
      <c r="AD1401" s="53"/>
      <c r="AE1401" s="53"/>
      <c r="AF1401" s="53"/>
      <c r="AG1401" s="53"/>
      <c r="AH1401" s="221"/>
      <c r="AI1401" s="221"/>
      <c r="AJ1401" s="576"/>
      <c r="AK1401" s="576"/>
      <c r="AM1401" s="221"/>
      <c r="AN1401" s="221"/>
      <c r="AP1401" s="221"/>
    </row>
    <row r="1402" spans="4:42" s="15" customFormat="1" ht="22.5" x14ac:dyDescent="0.55000000000000004">
      <c r="D1402" s="574"/>
      <c r="E1402" s="571"/>
      <c r="F1402" s="572"/>
      <c r="G1402" s="572"/>
      <c r="H1402" s="572"/>
      <c r="I1402" s="214"/>
      <c r="J1402" s="214"/>
      <c r="K1402" s="214"/>
      <c r="L1402" s="214"/>
      <c r="M1402" s="214"/>
      <c r="N1402" s="214"/>
      <c r="O1402" s="214"/>
      <c r="P1402" s="214"/>
      <c r="Q1402" s="214"/>
      <c r="R1402" s="214"/>
      <c r="S1402" s="214"/>
      <c r="T1402" s="215"/>
      <c r="U1402" s="215"/>
      <c r="V1402" s="575"/>
      <c r="W1402" s="53"/>
      <c r="X1402" s="53"/>
      <c r="Y1402" s="53"/>
      <c r="Z1402" s="53"/>
      <c r="AA1402" s="53"/>
      <c r="AB1402" s="53"/>
      <c r="AC1402" s="53"/>
      <c r="AD1402" s="53"/>
      <c r="AE1402" s="53"/>
      <c r="AF1402" s="53"/>
      <c r="AG1402" s="53"/>
      <c r="AH1402" s="221"/>
      <c r="AI1402" s="221"/>
      <c r="AJ1402" s="576"/>
      <c r="AK1402" s="576"/>
      <c r="AM1402" s="221"/>
      <c r="AN1402" s="221"/>
      <c r="AP1402" s="221"/>
    </row>
    <row r="1403" spans="4:42" s="15" customFormat="1" ht="22.5" x14ac:dyDescent="0.55000000000000004">
      <c r="D1403" s="574"/>
      <c r="E1403" s="571"/>
      <c r="F1403" s="572"/>
      <c r="G1403" s="572"/>
      <c r="H1403" s="572"/>
      <c r="I1403" s="214"/>
      <c r="J1403" s="214"/>
      <c r="K1403" s="214"/>
      <c r="L1403" s="214"/>
      <c r="M1403" s="214"/>
      <c r="N1403" s="214"/>
      <c r="O1403" s="214"/>
      <c r="P1403" s="214"/>
      <c r="Q1403" s="214"/>
      <c r="R1403" s="214"/>
      <c r="S1403" s="214"/>
      <c r="T1403" s="215"/>
      <c r="U1403" s="215"/>
      <c r="V1403" s="575"/>
      <c r="W1403" s="53"/>
      <c r="X1403" s="53"/>
      <c r="Y1403" s="53"/>
      <c r="Z1403" s="53"/>
      <c r="AA1403" s="53"/>
      <c r="AB1403" s="53"/>
      <c r="AC1403" s="53"/>
      <c r="AD1403" s="53"/>
      <c r="AE1403" s="53"/>
      <c r="AF1403" s="53"/>
      <c r="AG1403" s="53"/>
      <c r="AH1403" s="221"/>
      <c r="AI1403" s="221"/>
      <c r="AJ1403" s="576"/>
      <c r="AK1403" s="576"/>
      <c r="AM1403" s="221"/>
      <c r="AN1403" s="221"/>
      <c r="AP1403" s="221"/>
    </row>
    <row r="1404" spans="4:42" s="15" customFormat="1" ht="22.5" x14ac:dyDescent="0.55000000000000004">
      <c r="D1404" s="574"/>
      <c r="E1404" s="571"/>
      <c r="F1404" s="572"/>
      <c r="G1404" s="572"/>
      <c r="H1404" s="572"/>
      <c r="I1404" s="214"/>
      <c r="J1404" s="214"/>
      <c r="K1404" s="214"/>
      <c r="L1404" s="214"/>
      <c r="M1404" s="214"/>
      <c r="N1404" s="214"/>
      <c r="O1404" s="214"/>
      <c r="P1404" s="214"/>
      <c r="Q1404" s="214"/>
      <c r="R1404" s="214"/>
      <c r="S1404" s="214"/>
      <c r="T1404" s="215"/>
      <c r="U1404" s="215"/>
      <c r="V1404" s="575"/>
      <c r="W1404" s="53"/>
      <c r="X1404" s="53"/>
      <c r="Y1404" s="53"/>
      <c r="Z1404" s="53"/>
      <c r="AA1404" s="53"/>
      <c r="AB1404" s="53"/>
      <c r="AC1404" s="53"/>
      <c r="AD1404" s="53"/>
      <c r="AE1404" s="53"/>
      <c r="AF1404" s="53"/>
      <c r="AG1404" s="53"/>
      <c r="AH1404" s="221"/>
      <c r="AI1404" s="221"/>
      <c r="AJ1404" s="576"/>
      <c r="AK1404" s="576"/>
      <c r="AM1404" s="221"/>
      <c r="AN1404" s="221"/>
      <c r="AP1404" s="221"/>
    </row>
    <row r="1405" spans="4:42" s="15" customFormat="1" ht="22.5" x14ac:dyDescent="0.55000000000000004">
      <c r="D1405" s="574"/>
      <c r="E1405" s="571"/>
      <c r="F1405" s="572"/>
      <c r="G1405" s="572"/>
      <c r="H1405" s="572"/>
      <c r="I1405" s="214"/>
      <c r="J1405" s="214"/>
      <c r="K1405" s="214"/>
      <c r="L1405" s="214"/>
      <c r="M1405" s="214"/>
      <c r="N1405" s="214"/>
      <c r="O1405" s="214"/>
      <c r="P1405" s="214"/>
      <c r="Q1405" s="214"/>
      <c r="R1405" s="214"/>
      <c r="S1405" s="214"/>
      <c r="T1405" s="215"/>
      <c r="U1405" s="215"/>
      <c r="V1405" s="575"/>
      <c r="W1405" s="53"/>
      <c r="X1405" s="53"/>
      <c r="Y1405" s="53"/>
      <c r="Z1405" s="53"/>
      <c r="AA1405" s="53"/>
      <c r="AB1405" s="53"/>
      <c r="AC1405" s="53"/>
      <c r="AD1405" s="53"/>
      <c r="AE1405" s="53"/>
      <c r="AF1405" s="53"/>
      <c r="AG1405" s="53"/>
      <c r="AH1405" s="221"/>
      <c r="AI1405" s="221"/>
      <c r="AJ1405" s="576"/>
      <c r="AK1405" s="576"/>
      <c r="AM1405" s="221"/>
      <c r="AN1405" s="221"/>
      <c r="AP1405" s="221"/>
    </row>
    <row r="1406" spans="4:42" s="15" customFormat="1" ht="22.5" x14ac:dyDescent="0.55000000000000004">
      <c r="D1406" s="574"/>
      <c r="E1406" s="571"/>
      <c r="F1406" s="572"/>
      <c r="G1406" s="572"/>
      <c r="H1406" s="572"/>
      <c r="I1406" s="214"/>
      <c r="J1406" s="214"/>
      <c r="K1406" s="214"/>
      <c r="L1406" s="214"/>
      <c r="M1406" s="214"/>
      <c r="N1406" s="214"/>
      <c r="O1406" s="214"/>
      <c r="P1406" s="214"/>
      <c r="Q1406" s="214"/>
      <c r="R1406" s="214"/>
      <c r="S1406" s="214"/>
      <c r="T1406" s="215"/>
      <c r="U1406" s="215"/>
      <c r="V1406" s="575"/>
      <c r="W1406" s="53"/>
      <c r="X1406" s="53"/>
      <c r="Y1406" s="53"/>
      <c r="Z1406" s="53"/>
      <c r="AA1406" s="53"/>
      <c r="AB1406" s="53"/>
      <c r="AC1406" s="53"/>
      <c r="AD1406" s="53"/>
      <c r="AE1406" s="53"/>
      <c r="AF1406" s="53"/>
      <c r="AG1406" s="53"/>
      <c r="AH1406" s="221"/>
      <c r="AI1406" s="221"/>
      <c r="AJ1406" s="576"/>
      <c r="AK1406" s="576"/>
      <c r="AM1406" s="221"/>
      <c r="AN1406" s="221"/>
      <c r="AP1406" s="221"/>
    </row>
    <row r="1407" spans="4:42" s="15" customFormat="1" ht="22.5" x14ac:dyDescent="0.55000000000000004">
      <c r="D1407" s="574"/>
      <c r="E1407" s="571"/>
      <c r="F1407" s="572"/>
      <c r="G1407" s="572"/>
      <c r="H1407" s="572"/>
      <c r="I1407" s="214"/>
      <c r="J1407" s="214"/>
      <c r="K1407" s="214"/>
      <c r="L1407" s="214"/>
      <c r="M1407" s="214"/>
      <c r="N1407" s="214"/>
      <c r="O1407" s="214"/>
      <c r="P1407" s="214"/>
      <c r="Q1407" s="214"/>
      <c r="R1407" s="214"/>
      <c r="S1407" s="214"/>
      <c r="T1407" s="215"/>
      <c r="U1407" s="215"/>
      <c r="V1407" s="575"/>
      <c r="W1407" s="53"/>
      <c r="X1407" s="53"/>
      <c r="Y1407" s="53"/>
      <c r="Z1407" s="53"/>
      <c r="AA1407" s="53"/>
      <c r="AB1407" s="53"/>
      <c r="AC1407" s="53"/>
      <c r="AD1407" s="53"/>
      <c r="AE1407" s="53"/>
      <c r="AF1407" s="53"/>
      <c r="AG1407" s="53"/>
      <c r="AH1407" s="221"/>
      <c r="AI1407" s="221"/>
      <c r="AJ1407" s="576"/>
      <c r="AK1407" s="576"/>
      <c r="AM1407" s="221"/>
      <c r="AN1407" s="221"/>
      <c r="AP1407" s="221"/>
    </row>
    <row r="1408" spans="4:42" s="15" customFormat="1" ht="22.5" x14ac:dyDescent="0.55000000000000004">
      <c r="D1408" s="574"/>
      <c r="E1408" s="571"/>
      <c r="F1408" s="572"/>
      <c r="G1408" s="572"/>
      <c r="H1408" s="572"/>
      <c r="I1408" s="214"/>
      <c r="J1408" s="214"/>
      <c r="K1408" s="214"/>
      <c r="L1408" s="214"/>
      <c r="M1408" s="214"/>
      <c r="N1408" s="214"/>
      <c r="O1408" s="214"/>
      <c r="P1408" s="214"/>
      <c r="Q1408" s="214"/>
      <c r="R1408" s="214"/>
      <c r="S1408" s="214"/>
      <c r="T1408" s="215"/>
      <c r="U1408" s="215"/>
      <c r="V1408" s="575"/>
      <c r="W1408" s="53"/>
      <c r="X1408" s="53"/>
      <c r="Y1408" s="53"/>
      <c r="Z1408" s="53"/>
      <c r="AA1408" s="53"/>
      <c r="AB1408" s="53"/>
      <c r="AC1408" s="53"/>
      <c r="AD1408" s="53"/>
      <c r="AE1408" s="53"/>
      <c r="AF1408" s="53"/>
      <c r="AG1408" s="53"/>
      <c r="AH1408" s="221"/>
      <c r="AI1408" s="221"/>
      <c r="AJ1408" s="576"/>
      <c r="AK1408" s="576"/>
      <c r="AM1408" s="221"/>
      <c r="AN1408" s="221"/>
      <c r="AP1408" s="221"/>
    </row>
    <row r="1409" spans="4:42" s="15" customFormat="1" ht="22.5" x14ac:dyDescent="0.55000000000000004">
      <c r="D1409" s="574"/>
      <c r="E1409" s="577"/>
      <c r="F1409" s="564"/>
      <c r="G1409" s="564"/>
      <c r="H1409" s="564"/>
      <c r="I1409" s="214"/>
      <c r="J1409" s="214"/>
      <c r="K1409" s="214"/>
      <c r="L1409" s="214"/>
      <c r="M1409" s="214"/>
      <c r="N1409" s="214"/>
      <c r="O1409" s="214"/>
      <c r="P1409" s="214"/>
      <c r="Q1409" s="214"/>
      <c r="R1409" s="214"/>
      <c r="S1409" s="214"/>
      <c r="T1409" s="215"/>
      <c r="U1409" s="215"/>
      <c r="V1409" s="575"/>
      <c r="W1409" s="53"/>
      <c r="X1409" s="53"/>
      <c r="Y1409" s="53"/>
      <c r="Z1409" s="53"/>
      <c r="AA1409" s="53"/>
      <c r="AB1409" s="53"/>
      <c r="AC1409" s="53"/>
      <c r="AD1409" s="53"/>
      <c r="AE1409" s="53"/>
      <c r="AF1409" s="53"/>
      <c r="AG1409" s="53"/>
      <c r="AH1409" s="221"/>
      <c r="AI1409" s="221"/>
      <c r="AJ1409" s="576"/>
      <c r="AK1409" s="576"/>
      <c r="AM1409" s="221"/>
      <c r="AN1409" s="221"/>
      <c r="AP1409" s="221"/>
    </row>
    <row r="1410" spans="4:42" s="15" customFormat="1" ht="22.5" x14ac:dyDescent="0.55000000000000004">
      <c r="D1410" s="574"/>
      <c r="E1410" s="571"/>
      <c r="F1410" s="572"/>
      <c r="G1410" s="572"/>
      <c r="H1410" s="572"/>
      <c r="I1410" s="214"/>
      <c r="J1410" s="214"/>
      <c r="K1410" s="214"/>
      <c r="L1410" s="214"/>
      <c r="M1410" s="214"/>
      <c r="N1410" s="214"/>
      <c r="O1410" s="214"/>
      <c r="P1410" s="214"/>
      <c r="Q1410" s="214"/>
      <c r="R1410" s="214"/>
      <c r="S1410" s="214"/>
      <c r="T1410" s="215"/>
      <c r="U1410" s="215"/>
      <c r="V1410" s="575"/>
      <c r="W1410" s="53"/>
      <c r="X1410" s="53"/>
      <c r="Y1410" s="53"/>
      <c r="Z1410" s="53"/>
      <c r="AA1410" s="53"/>
      <c r="AB1410" s="53"/>
      <c r="AC1410" s="53"/>
      <c r="AD1410" s="53"/>
      <c r="AE1410" s="53"/>
      <c r="AF1410" s="53"/>
      <c r="AG1410" s="53"/>
      <c r="AH1410" s="221"/>
      <c r="AI1410" s="221"/>
      <c r="AJ1410" s="576"/>
      <c r="AK1410" s="576"/>
      <c r="AM1410" s="221"/>
      <c r="AN1410" s="221"/>
      <c r="AP1410" s="221"/>
    </row>
    <row r="1411" spans="4:42" s="15" customFormat="1" ht="22.5" x14ac:dyDescent="0.55000000000000004">
      <c r="D1411" s="574"/>
      <c r="E1411" s="571"/>
      <c r="F1411" s="572"/>
      <c r="G1411" s="572"/>
      <c r="H1411" s="572"/>
      <c r="I1411" s="214"/>
      <c r="J1411" s="214"/>
      <c r="K1411" s="214"/>
      <c r="L1411" s="214"/>
      <c r="M1411" s="214"/>
      <c r="N1411" s="214"/>
      <c r="O1411" s="214"/>
      <c r="P1411" s="214"/>
      <c r="Q1411" s="214"/>
      <c r="R1411" s="214"/>
      <c r="S1411" s="214"/>
      <c r="T1411" s="215"/>
      <c r="U1411" s="215"/>
      <c r="V1411" s="575"/>
      <c r="W1411" s="53"/>
      <c r="X1411" s="53"/>
      <c r="Y1411" s="53"/>
      <c r="Z1411" s="53"/>
      <c r="AA1411" s="53"/>
      <c r="AB1411" s="53"/>
      <c r="AC1411" s="53"/>
      <c r="AD1411" s="53"/>
      <c r="AE1411" s="53"/>
      <c r="AF1411" s="53"/>
      <c r="AG1411" s="53"/>
      <c r="AH1411" s="221"/>
      <c r="AI1411" s="221"/>
      <c r="AJ1411" s="576"/>
      <c r="AK1411" s="576"/>
      <c r="AM1411" s="221"/>
      <c r="AN1411" s="221"/>
      <c r="AP1411" s="221"/>
    </row>
    <row r="1412" spans="4:42" s="15" customFormat="1" ht="22.5" x14ac:dyDescent="0.55000000000000004">
      <c r="D1412" s="574"/>
      <c r="E1412" s="571"/>
      <c r="F1412" s="572"/>
      <c r="G1412" s="572"/>
      <c r="H1412" s="572"/>
      <c r="I1412" s="214"/>
      <c r="J1412" s="214"/>
      <c r="K1412" s="214"/>
      <c r="L1412" s="214"/>
      <c r="M1412" s="214"/>
      <c r="N1412" s="214"/>
      <c r="O1412" s="214"/>
      <c r="P1412" s="214"/>
      <c r="Q1412" s="214"/>
      <c r="R1412" s="214"/>
      <c r="S1412" s="214"/>
      <c r="T1412" s="215"/>
      <c r="U1412" s="215"/>
      <c r="V1412" s="575"/>
      <c r="W1412" s="53"/>
      <c r="X1412" s="53"/>
      <c r="Y1412" s="53"/>
      <c r="Z1412" s="53"/>
      <c r="AA1412" s="53"/>
      <c r="AB1412" s="53"/>
      <c r="AC1412" s="53"/>
      <c r="AD1412" s="53"/>
      <c r="AE1412" s="53"/>
      <c r="AF1412" s="53"/>
      <c r="AG1412" s="53"/>
      <c r="AH1412" s="221"/>
      <c r="AI1412" s="221"/>
      <c r="AJ1412" s="576"/>
      <c r="AK1412" s="576"/>
      <c r="AM1412" s="221"/>
      <c r="AN1412" s="221"/>
      <c r="AP1412" s="221"/>
    </row>
    <row r="1413" spans="4:42" s="15" customFormat="1" ht="22.5" x14ac:dyDescent="0.55000000000000004">
      <c r="D1413" s="574"/>
      <c r="E1413" s="571"/>
      <c r="F1413" s="572"/>
      <c r="G1413" s="572"/>
      <c r="H1413" s="572"/>
      <c r="I1413" s="214"/>
      <c r="J1413" s="214"/>
      <c r="K1413" s="214"/>
      <c r="L1413" s="214"/>
      <c r="M1413" s="214"/>
      <c r="N1413" s="214"/>
      <c r="O1413" s="214"/>
      <c r="P1413" s="214"/>
      <c r="Q1413" s="214"/>
      <c r="R1413" s="214"/>
      <c r="S1413" s="214"/>
      <c r="T1413" s="215"/>
      <c r="U1413" s="215"/>
      <c r="V1413" s="575"/>
      <c r="W1413" s="53"/>
      <c r="X1413" s="53"/>
      <c r="Y1413" s="53"/>
      <c r="Z1413" s="53"/>
      <c r="AA1413" s="53"/>
      <c r="AB1413" s="53"/>
      <c r="AC1413" s="53"/>
      <c r="AD1413" s="53"/>
      <c r="AE1413" s="53"/>
      <c r="AF1413" s="53"/>
      <c r="AG1413" s="53"/>
      <c r="AH1413" s="221"/>
      <c r="AI1413" s="221"/>
      <c r="AJ1413" s="576"/>
      <c r="AK1413" s="576"/>
      <c r="AM1413" s="221"/>
      <c r="AN1413" s="221"/>
      <c r="AP1413" s="221"/>
    </row>
    <row r="1414" spans="4:42" s="15" customFormat="1" ht="22.5" x14ac:dyDescent="0.55000000000000004">
      <c r="D1414" s="574"/>
      <c r="E1414" s="571"/>
      <c r="F1414" s="572"/>
      <c r="G1414" s="572"/>
      <c r="H1414" s="572"/>
      <c r="I1414" s="214"/>
      <c r="J1414" s="214"/>
      <c r="K1414" s="214"/>
      <c r="L1414" s="214"/>
      <c r="M1414" s="214"/>
      <c r="N1414" s="214"/>
      <c r="O1414" s="214"/>
      <c r="P1414" s="214"/>
      <c r="Q1414" s="214"/>
      <c r="R1414" s="214"/>
      <c r="S1414" s="214"/>
      <c r="T1414" s="215"/>
      <c r="U1414" s="215"/>
      <c r="V1414" s="575"/>
      <c r="W1414" s="53"/>
      <c r="X1414" s="53"/>
      <c r="Y1414" s="53"/>
      <c r="Z1414" s="53"/>
      <c r="AA1414" s="53"/>
      <c r="AB1414" s="53"/>
      <c r="AC1414" s="53"/>
      <c r="AD1414" s="53"/>
      <c r="AE1414" s="53"/>
      <c r="AF1414" s="53"/>
      <c r="AG1414" s="53"/>
      <c r="AH1414" s="221"/>
      <c r="AI1414" s="221"/>
      <c r="AJ1414" s="576"/>
      <c r="AK1414" s="576"/>
      <c r="AM1414" s="221"/>
      <c r="AN1414" s="221"/>
      <c r="AP1414" s="221"/>
    </row>
    <row r="1415" spans="4:42" s="15" customFormat="1" ht="22.5" x14ac:dyDescent="0.55000000000000004">
      <c r="D1415" s="574"/>
      <c r="E1415" s="571"/>
      <c r="F1415" s="572"/>
      <c r="G1415" s="572"/>
      <c r="H1415" s="572"/>
      <c r="I1415" s="214"/>
      <c r="J1415" s="214"/>
      <c r="K1415" s="214"/>
      <c r="L1415" s="214"/>
      <c r="M1415" s="214"/>
      <c r="N1415" s="214"/>
      <c r="O1415" s="214"/>
      <c r="P1415" s="214"/>
      <c r="Q1415" s="214"/>
      <c r="R1415" s="214"/>
      <c r="S1415" s="214"/>
      <c r="T1415" s="215"/>
      <c r="U1415" s="215"/>
      <c r="V1415" s="575"/>
      <c r="W1415" s="53"/>
      <c r="X1415" s="53"/>
      <c r="Y1415" s="53"/>
      <c r="Z1415" s="53"/>
      <c r="AA1415" s="53"/>
      <c r="AB1415" s="53"/>
      <c r="AC1415" s="53"/>
      <c r="AD1415" s="53"/>
      <c r="AE1415" s="53"/>
      <c r="AF1415" s="53"/>
      <c r="AG1415" s="53"/>
      <c r="AH1415" s="221"/>
      <c r="AI1415" s="221"/>
      <c r="AJ1415" s="576"/>
      <c r="AK1415" s="576"/>
      <c r="AM1415" s="221"/>
      <c r="AN1415" s="221"/>
      <c r="AP1415" s="221"/>
    </row>
    <row r="1416" spans="4:42" s="15" customFormat="1" ht="22.5" x14ac:dyDescent="0.55000000000000004">
      <c r="D1416" s="574"/>
      <c r="E1416" s="571"/>
      <c r="F1416" s="572"/>
      <c r="G1416" s="572"/>
      <c r="H1416" s="572"/>
      <c r="I1416" s="214"/>
      <c r="J1416" s="214"/>
      <c r="K1416" s="214"/>
      <c r="L1416" s="214"/>
      <c r="M1416" s="214"/>
      <c r="N1416" s="214"/>
      <c r="O1416" s="214"/>
      <c r="P1416" s="214"/>
      <c r="Q1416" s="214"/>
      <c r="R1416" s="214"/>
      <c r="S1416" s="214"/>
      <c r="T1416" s="215"/>
      <c r="U1416" s="215"/>
      <c r="V1416" s="575"/>
      <c r="W1416" s="53"/>
      <c r="X1416" s="53"/>
      <c r="Y1416" s="53"/>
      <c r="Z1416" s="53"/>
      <c r="AA1416" s="53"/>
      <c r="AB1416" s="53"/>
      <c r="AC1416" s="53"/>
      <c r="AD1416" s="53"/>
      <c r="AE1416" s="53"/>
      <c r="AF1416" s="53"/>
      <c r="AG1416" s="53"/>
      <c r="AH1416" s="221"/>
      <c r="AI1416" s="221"/>
      <c r="AJ1416" s="576"/>
      <c r="AK1416" s="576"/>
      <c r="AM1416" s="221"/>
      <c r="AN1416" s="221"/>
      <c r="AP1416" s="221"/>
    </row>
    <row r="1417" spans="4:42" s="15" customFormat="1" ht="22.5" x14ac:dyDescent="0.55000000000000004">
      <c r="D1417" s="574"/>
      <c r="E1417" s="571"/>
      <c r="F1417" s="572"/>
      <c r="G1417" s="572"/>
      <c r="H1417" s="572"/>
      <c r="I1417" s="214"/>
      <c r="J1417" s="214"/>
      <c r="K1417" s="214"/>
      <c r="L1417" s="214"/>
      <c r="M1417" s="214"/>
      <c r="N1417" s="214"/>
      <c r="O1417" s="214"/>
      <c r="P1417" s="214"/>
      <c r="Q1417" s="214"/>
      <c r="R1417" s="214"/>
      <c r="S1417" s="214"/>
      <c r="T1417" s="215"/>
      <c r="U1417" s="215"/>
      <c r="V1417" s="575"/>
      <c r="W1417" s="53"/>
      <c r="X1417" s="53"/>
      <c r="Y1417" s="53"/>
      <c r="Z1417" s="53"/>
      <c r="AA1417" s="53"/>
      <c r="AB1417" s="53"/>
      <c r="AC1417" s="53"/>
      <c r="AD1417" s="53"/>
      <c r="AE1417" s="53"/>
      <c r="AF1417" s="53"/>
      <c r="AG1417" s="53"/>
      <c r="AH1417" s="221"/>
      <c r="AI1417" s="221"/>
      <c r="AJ1417" s="576"/>
      <c r="AK1417" s="576"/>
      <c r="AM1417" s="221"/>
      <c r="AN1417" s="221"/>
      <c r="AP1417" s="221"/>
    </row>
    <row r="1418" spans="4:42" s="15" customFormat="1" ht="22.5" x14ac:dyDescent="0.55000000000000004">
      <c r="D1418" s="574"/>
      <c r="E1418" s="571"/>
      <c r="F1418" s="572"/>
      <c r="G1418" s="572"/>
      <c r="H1418" s="572"/>
      <c r="I1418" s="214"/>
      <c r="J1418" s="214"/>
      <c r="K1418" s="214"/>
      <c r="L1418" s="214"/>
      <c r="M1418" s="214"/>
      <c r="N1418" s="214"/>
      <c r="O1418" s="214"/>
      <c r="P1418" s="214"/>
      <c r="Q1418" s="214"/>
      <c r="R1418" s="214"/>
      <c r="S1418" s="214"/>
      <c r="T1418" s="215"/>
      <c r="U1418" s="215"/>
      <c r="V1418" s="575"/>
      <c r="W1418" s="53"/>
      <c r="X1418" s="53"/>
      <c r="Y1418" s="53"/>
      <c r="Z1418" s="53"/>
      <c r="AA1418" s="53"/>
      <c r="AB1418" s="53"/>
      <c r="AC1418" s="53"/>
      <c r="AD1418" s="53"/>
      <c r="AE1418" s="53"/>
      <c r="AF1418" s="53"/>
      <c r="AG1418" s="53"/>
      <c r="AH1418" s="221"/>
      <c r="AI1418" s="221"/>
      <c r="AJ1418" s="576"/>
      <c r="AK1418" s="576"/>
      <c r="AM1418" s="221"/>
      <c r="AN1418" s="221"/>
      <c r="AP1418" s="221"/>
    </row>
    <row r="1419" spans="4:42" s="15" customFormat="1" ht="22.5" x14ac:dyDescent="0.55000000000000004">
      <c r="D1419" s="574"/>
      <c r="E1419" s="571"/>
      <c r="F1419" s="572"/>
      <c r="G1419" s="572"/>
      <c r="H1419" s="572"/>
      <c r="I1419" s="214"/>
      <c r="J1419" s="214"/>
      <c r="K1419" s="214"/>
      <c r="L1419" s="214"/>
      <c r="M1419" s="214"/>
      <c r="N1419" s="214"/>
      <c r="O1419" s="214"/>
      <c r="P1419" s="214"/>
      <c r="Q1419" s="214"/>
      <c r="R1419" s="214"/>
      <c r="S1419" s="214"/>
      <c r="T1419" s="215"/>
      <c r="U1419" s="215"/>
      <c r="V1419" s="575"/>
      <c r="W1419" s="53"/>
      <c r="X1419" s="53"/>
      <c r="Y1419" s="53"/>
      <c r="Z1419" s="53"/>
      <c r="AA1419" s="53"/>
      <c r="AB1419" s="53"/>
      <c r="AC1419" s="53"/>
      <c r="AD1419" s="53"/>
      <c r="AE1419" s="53"/>
      <c r="AF1419" s="53"/>
      <c r="AG1419" s="53"/>
      <c r="AH1419" s="221"/>
      <c r="AI1419" s="221"/>
      <c r="AJ1419" s="576"/>
      <c r="AK1419" s="576"/>
      <c r="AM1419" s="221"/>
      <c r="AN1419" s="221"/>
      <c r="AP1419" s="221"/>
    </row>
    <row r="1420" spans="4:42" s="15" customFormat="1" ht="22.5" x14ac:dyDescent="0.55000000000000004">
      <c r="D1420" s="574"/>
      <c r="E1420" s="571"/>
      <c r="F1420" s="572"/>
      <c r="G1420" s="572"/>
      <c r="H1420" s="572"/>
      <c r="I1420" s="214"/>
      <c r="J1420" s="214"/>
      <c r="K1420" s="214"/>
      <c r="L1420" s="214"/>
      <c r="M1420" s="214"/>
      <c r="N1420" s="214"/>
      <c r="O1420" s="214"/>
      <c r="P1420" s="214"/>
      <c r="Q1420" s="214"/>
      <c r="R1420" s="214"/>
      <c r="S1420" s="214"/>
      <c r="T1420" s="215"/>
      <c r="U1420" s="215"/>
      <c r="V1420" s="575"/>
      <c r="W1420" s="53"/>
      <c r="X1420" s="53"/>
      <c r="Y1420" s="53"/>
      <c r="Z1420" s="53"/>
      <c r="AA1420" s="53"/>
      <c r="AB1420" s="53"/>
      <c r="AC1420" s="53"/>
      <c r="AD1420" s="53"/>
      <c r="AE1420" s="53"/>
      <c r="AF1420" s="53"/>
      <c r="AG1420" s="53"/>
      <c r="AH1420" s="221"/>
      <c r="AI1420" s="221"/>
      <c r="AJ1420" s="576"/>
      <c r="AK1420" s="576"/>
      <c r="AM1420" s="221"/>
      <c r="AN1420" s="221"/>
      <c r="AP1420" s="221"/>
    </row>
    <row r="1421" spans="4:42" s="15" customFormat="1" ht="22.5" x14ac:dyDescent="0.55000000000000004">
      <c r="D1421" s="574"/>
      <c r="E1421" s="571"/>
      <c r="F1421" s="572"/>
      <c r="G1421" s="572"/>
      <c r="H1421" s="572"/>
      <c r="I1421" s="214"/>
      <c r="J1421" s="214"/>
      <c r="K1421" s="214"/>
      <c r="L1421" s="214"/>
      <c r="M1421" s="214"/>
      <c r="N1421" s="214"/>
      <c r="O1421" s="214"/>
      <c r="P1421" s="214"/>
      <c r="Q1421" s="214"/>
      <c r="R1421" s="214"/>
      <c r="S1421" s="214"/>
      <c r="T1421" s="215"/>
      <c r="U1421" s="215"/>
      <c r="V1421" s="575"/>
      <c r="W1421" s="53"/>
      <c r="X1421" s="53"/>
      <c r="Y1421" s="53"/>
      <c r="Z1421" s="53"/>
      <c r="AA1421" s="53"/>
      <c r="AB1421" s="53"/>
      <c r="AC1421" s="53"/>
      <c r="AD1421" s="53"/>
      <c r="AE1421" s="53"/>
      <c r="AF1421" s="53"/>
      <c r="AG1421" s="53"/>
      <c r="AH1421" s="221"/>
      <c r="AI1421" s="221"/>
      <c r="AJ1421" s="576"/>
      <c r="AK1421" s="576"/>
      <c r="AM1421" s="221"/>
      <c r="AN1421" s="221"/>
      <c r="AP1421" s="221"/>
    </row>
    <row r="1422" spans="4:42" s="15" customFormat="1" ht="22.5" x14ac:dyDescent="0.55000000000000004">
      <c r="D1422" s="574"/>
      <c r="E1422" s="571"/>
      <c r="F1422" s="572"/>
      <c r="G1422" s="572"/>
      <c r="H1422" s="572"/>
      <c r="I1422" s="214"/>
      <c r="J1422" s="214"/>
      <c r="K1422" s="214"/>
      <c r="L1422" s="214"/>
      <c r="M1422" s="214"/>
      <c r="N1422" s="214"/>
      <c r="O1422" s="214"/>
      <c r="P1422" s="214"/>
      <c r="Q1422" s="214"/>
      <c r="R1422" s="214"/>
      <c r="S1422" s="214"/>
      <c r="T1422" s="215"/>
      <c r="U1422" s="215"/>
      <c r="V1422" s="575"/>
      <c r="W1422" s="53"/>
      <c r="X1422" s="53"/>
      <c r="Y1422" s="53"/>
      <c r="Z1422" s="53"/>
      <c r="AA1422" s="53"/>
      <c r="AB1422" s="53"/>
      <c r="AC1422" s="53"/>
      <c r="AD1422" s="53"/>
      <c r="AE1422" s="53"/>
      <c r="AF1422" s="53"/>
      <c r="AG1422" s="53"/>
      <c r="AH1422" s="221"/>
      <c r="AI1422" s="221"/>
      <c r="AJ1422" s="576"/>
      <c r="AK1422" s="576"/>
      <c r="AM1422" s="221"/>
      <c r="AN1422" s="221"/>
      <c r="AP1422" s="221"/>
    </row>
    <row r="1423" spans="4:42" s="15" customFormat="1" ht="22.5" x14ac:dyDescent="0.55000000000000004">
      <c r="D1423" s="574"/>
      <c r="E1423" s="571"/>
      <c r="F1423" s="572"/>
      <c r="G1423" s="572"/>
      <c r="H1423" s="572"/>
      <c r="I1423" s="214"/>
      <c r="J1423" s="214"/>
      <c r="K1423" s="214"/>
      <c r="L1423" s="214"/>
      <c r="M1423" s="214"/>
      <c r="N1423" s="214"/>
      <c r="O1423" s="214"/>
      <c r="P1423" s="214"/>
      <c r="Q1423" s="214"/>
      <c r="R1423" s="214"/>
      <c r="S1423" s="214"/>
      <c r="T1423" s="215"/>
      <c r="U1423" s="215"/>
      <c r="V1423" s="575"/>
      <c r="W1423" s="53"/>
      <c r="X1423" s="53"/>
      <c r="Y1423" s="53"/>
      <c r="Z1423" s="53"/>
      <c r="AA1423" s="53"/>
      <c r="AB1423" s="53"/>
      <c r="AC1423" s="53"/>
      <c r="AD1423" s="53"/>
      <c r="AE1423" s="53"/>
      <c r="AF1423" s="53"/>
      <c r="AG1423" s="53"/>
      <c r="AH1423" s="221"/>
      <c r="AI1423" s="221"/>
      <c r="AJ1423" s="576"/>
      <c r="AK1423" s="576"/>
      <c r="AM1423" s="221"/>
      <c r="AN1423" s="221"/>
      <c r="AP1423" s="221"/>
    </row>
    <row r="1424" spans="4:42" s="15" customFormat="1" ht="22.5" x14ac:dyDescent="0.55000000000000004">
      <c r="D1424" s="574"/>
      <c r="E1424" s="571"/>
      <c r="F1424" s="572"/>
      <c r="G1424" s="572"/>
      <c r="H1424" s="572"/>
      <c r="I1424" s="214"/>
      <c r="J1424" s="214"/>
      <c r="K1424" s="214"/>
      <c r="L1424" s="214"/>
      <c r="M1424" s="214"/>
      <c r="N1424" s="214"/>
      <c r="O1424" s="214"/>
      <c r="P1424" s="214"/>
      <c r="Q1424" s="214"/>
      <c r="R1424" s="214"/>
      <c r="S1424" s="214"/>
      <c r="T1424" s="215"/>
      <c r="U1424" s="215"/>
      <c r="V1424" s="575"/>
      <c r="W1424" s="53"/>
      <c r="X1424" s="53"/>
      <c r="Y1424" s="53"/>
      <c r="Z1424" s="53"/>
      <c r="AA1424" s="53"/>
      <c r="AB1424" s="53"/>
      <c r="AC1424" s="53"/>
      <c r="AD1424" s="53"/>
      <c r="AE1424" s="53"/>
      <c r="AF1424" s="53"/>
      <c r="AG1424" s="53"/>
      <c r="AH1424" s="221"/>
      <c r="AI1424" s="221"/>
      <c r="AJ1424" s="576"/>
      <c r="AK1424" s="576"/>
      <c r="AM1424" s="221"/>
      <c r="AN1424" s="221"/>
      <c r="AP1424" s="221"/>
    </row>
    <row r="1425" spans="4:42" s="15" customFormat="1" ht="22.5" x14ac:dyDescent="0.55000000000000004">
      <c r="D1425" s="574"/>
      <c r="E1425" s="571"/>
      <c r="F1425" s="572"/>
      <c r="G1425" s="572"/>
      <c r="H1425" s="572"/>
      <c r="I1425" s="214"/>
      <c r="J1425" s="214"/>
      <c r="K1425" s="214"/>
      <c r="L1425" s="214"/>
      <c r="M1425" s="214"/>
      <c r="N1425" s="214"/>
      <c r="O1425" s="214"/>
      <c r="P1425" s="214"/>
      <c r="Q1425" s="214"/>
      <c r="R1425" s="214"/>
      <c r="S1425" s="214"/>
      <c r="T1425" s="215"/>
      <c r="U1425" s="215"/>
      <c r="V1425" s="575"/>
      <c r="W1425" s="53"/>
      <c r="X1425" s="53"/>
      <c r="Y1425" s="53"/>
      <c r="Z1425" s="53"/>
      <c r="AA1425" s="53"/>
      <c r="AB1425" s="53"/>
      <c r="AC1425" s="53"/>
      <c r="AD1425" s="53"/>
      <c r="AE1425" s="53"/>
      <c r="AF1425" s="53"/>
      <c r="AG1425" s="53"/>
      <c r="AH1425" s="221"/>
      <c r="AI1425" s="221"/>
      <c r="AJ1425" s="576"/>
      <c r="AK1425" s="576"/>
      <c r="AM1425" s="221"/>
      <c r="AN1425" s="221"/>
      <c r="AP1425" s="221"/>
    </row>
    <row r="1426" spans="4:42" s="15" customFormat="1" ht="22.5" x14ac:dyDescent="0.55000000000000004">
      <c r="D1426" s="574"/>
      <c r="E1426" s="571"/>
      <c r="F1426" s="572"/>
      <c r="G1426" s="572"/>
      <c r="H1426" s="572"/>
      <c r="I1426" s="214"/>
      <c r="J1426" s="214"/>
      <c r="K1426" s="214"/>
      <c r="L1426" s="214"/>
      <c r="M1426" s="214"/>
      <c r="N1426" s="214"/>
      <c r="O1426" s="214"/>
      <c r="P1426" s="214"/>
      <c r="Q1426" s="214"/>
      <c r="R1426" s="214"/>
      <c r="S1426" s="214"/>
      <c r="T1426" s="215"/>
      <c r="U1426" s="215"/>
      <c r="V1426" s="575"/>
      <c r="W1426" s="53"/>
      <c r="X1426" s="53"/>
      <c r="Y1426" s="53"/>
      <c r="Z1426" s="53"/>
      <c r="AA1426" s="53"/>
      <c r="AB1426" s="53"/>
      <c r="AC1426" s="53"/>
      <c r="AD1426" s="53"/>
      <c r="AE1426" s="53"/>
      <c r="AF1426" s="53"/>
      <c r="AG1426" s="53"/>
      <c r="AH1426" s="221"/>
      <c r="AI1426" s="221"/>
      <c r="AJ1426" s="576"/>
      <c r="AK1426" s="576"/>
      <c r="AM1426" s="221"/>
      <c r="AN1426" s="221"/>
      <c r="AP1426" s="221"/>
    </row>
    <row r="1427" spans="4:42" s="15" customFormat="1" ht="22.5" x14ac:dyDescent="0.55000000000000004">
      <c r="D1427" s="574"/>
      <c r="E1427" s="571"/>
      <c r="F1427" s="572"/>
      <c r="G1427" s="572"/>
      <c r="H1427" s="572"/>
      <c r="I1427" s="214"/>
      <c r="J1427" s="214"/>
      <c r="K1427" s="214"/>
      <c r="L1427" s="214"/>
      <c r="M1427" s="214"/>
      <c r="N1427" s="214"/>
      <c r="O1427" s="214"/>
      <c r="P1427" s="214"/>
      <c r="Q1427" s="214"/>
      <c r="R1427" s="214"/>
      <c r="S1427" s="214"/>
      <c r="T1427" s="215"/>
      <c r="U1427" s="215"/>
      <c r="V1427" s="575"/>
      <c r="W1427" s="53"/>
      <c r="X1427" s="53"/>
      <c r="Y1427" s="53"/>
      <c r="Z1427" s="53"/>
      <c r="AA1427" s="53"/>
      <c r="AB1427" s="53"/>
      <c r="AC1427" s="53"/>
      <c r="AD1427" s="53"/>
      <c r="AE1427" s="53"/>
      <c r="AF1427" s="53"/>
      <c r="AG1427" s="53"/>
      <c r="AH1427" s="221"/>
      <c r="AI1427" s="221"/>
      <c r="AJ1427" s="576"/>
      <c r="AK1427" s="576"/>
      <c r="AM1427" s="221"/>
      <c r="AN1427" s="221"/>
      <c r="AP1427" s="221"/>
    </row>
    <row r="1428" spans="4:42" s="15" customFormat="1" ht="22.5" x14ac:dyDescent="0.55000000000000004">
      <c r="D1428" s="574"/>
      <c r="E1428" s="571"/>
      <c r="F1428" s="572"/>
      <c r="G1428" s="572"/>
      <c r="H1428" s="572"/>
      <c r="I1428" s="214"/>
      <c r="J1428" s="214"/>
      <c r="K1428" s="214"/>
      <c r="L1428" s="214"/>
      <c r="M1428" s="214"/>
      <c r="N1428" s="214"/>
      <c r="O1428" s="214"/>
      <c r="P1428" s="214"/>
      <c r="Q1428" s="214"/>
      <c r="R1428" s="214"/>
      <c r="S1428" s="214"/>
      <c r="T1428" s="215"/>
      <c r="U1428" s="215"/>
      <c r="V1428" s="575"/>
      <c r="W1428" s="53"/>
      <c r="X1428" s="53"/>
      <c r="Y1428" s="53"/>
      <c r="Z1428" s="53"/>
      <c r="AA1428" s="53"/>
      <c r="AB1428" s="53"/>
      <c r="AC1428" s="53"/>
      <c r="AD1428" s="53"/>
      <c r="AE1428" s="53"/>
      <c r="AF1428" s="53"/>
      <c r="AG1428" s="53"/>
      <c r="AH1428" s="221"/>
      <c r="AI1428" s="221"/>
      <c r="AJ1428" s="576"/>
      <c r="AK1428" s="576"/>
      <c r="AM1428" s="221"/>
      <c r="AN1428" s="221"/>
      <c r="AP1428" s="221"/>
    </row>
    <row r="1429" spans="4:42" s="15" customFormat="1" ht="22.5" x14ac:dyDescent="0.55000000000000004">
      <c r="D1429" s="574"/>
      <c r="E1429" s="571"/>
      <c r="F1429" s="572"/>
      <c r="G1429" s="572"/>
      <c r="H1429" s="572"/>
      <c r="I1429" s="214"/>
      <c r="J1429" s="214"/>
      <c r="K1429" s="214"/>
      <c r="L1429" s="214"/>
      <c r="M1429" s="214"/>
      <c r="N1429" s="214"/>
      <c r="O1429" s="214"/>
      <c r="P1429" s="214"/>
      <c r="Q1429" s="214"/>
      <c r="R1429" s="214"/>
      <c r="S1429" s="214"/>
      <c r="T1429" s="215"/>
      <c r="U1429" s="215"/>
      <c r="V1429" s="575"/>
      <c r="W1429" s="53"/>
      <c r="X1429" s="53"/>
      <c r="Y1429" s="53"/>
      <c r="Z1429" s="53"/>
      <c r="AA1429" s="53"/>
      <c r="AB1429" s="53"/>
      <c r="AC1429" s="53"/>
      <c r="AD1429" s="53"/>
      <c r="AE1429" s="53"/>
      <c r="AF1429" s="53"/>
      <c r="AG1429" s="53"/>
      <c r="AH1429" s="221"/>
      <c r="AI1429" s="221"/>
      <c r="AJ1429" s="576"/>
      <c r="AK1429" s="576"/>
      <c r="AM1429" s="221"/>
      <c r="AN1429" s="221"/>
      <c r="AP1429" s="221"/>
    </row>
    <row r="1430" spans="4:42" s="15" customFormat="1" ht="22.5" x14ac:dyDescent="0.55000000000000004">
      <c r="D1430" s="574"/>
      <c r="E1430" s="571"/>
      <c r="F1430" s="572"/>
      <c r="G1430" s="572"/>
      <c r="H1430" s="572"/>
      <c r="I1430" s="214"/>
      <c r="J1430" s="214"/>
      <c r="K1430" s="214"/>
      <c r="L1430" s="214"/>
      <c r="M1430" s="214"/>
      <c r="N1430" s="214"/>
      <c r="O1430" s="214"/>
      <c r="P1430" s="214"/>
      <c r="Q1430" s="214"/>
      <c r="R1430" s="214"/>
      <c r="S1430" s="214"/>
      <c r="T1430" s="215"/>
      <c r="U1430" s="215"/>
      <c r="V1430" s="575"/>
      <c r="W1430" s="53"/>
      <c r="X1430" s="53"/>
      <c r="Y1430" s="53"/>
      <c r="Z1430" s="53"/>
      <c r="AA1430" s="53"/>
      <c r="AB1430" s="53"/>
      <c r="AC1430" s="53"/>
      <c r="AD1430" s="53"/>
      <c r="AE1430" s="53"/>
      <c r="AF1430" s="53"/>
      <c r="AG1430" s="53"/>
      <c r="AH1430" s="221"/>
      <c r="AI1430" s="221"/>
      <c r="AJ1430" s="576"/>
      <c r="AK1430" s="576"/>
      <c r="AM1430" s="221"/>
      <c r="AN1430" s="221"/>
      <c r="AP1430" s="221"/>
    </row>
    <row r="1431" spans="4:42" s="15" customFormat="1" ht="22.5" x14ac:dyDescent="0.55000000000000004">
      <c r="D1431" s="574"/>
      <c r="E1431" s="571"/>
      <c r="F1431" s="572"/>
      <c r="G1431" s="572"/>
      <c r="H1431" s="572"/>
      <c r="I1431" s="214"/>
      <c r="J1431" s="214"/>
      <c r="K1431" s="214"/>
      <c r="L1431" s="214"/>
      <c r="M1431" s="214"/>
      <c r="N1431" s="214"/>
      <c r="O1431" s="214"/>
      <c r="P1431" s="214"/>
      <c r="Q1431" s="214"/>
      <c r="R1431" s="214"/>
      <c r="S1431" s="214"/>
      <c r="T1431" s="215"/>
      <c r="U1431" s="215"/>
      <c r="V1431" s="575"/>
      <c r="W1431" s="53"/>
      <c r="X1431" s="53"/>
      <c r="Y1431" s="53"/>
      <c r="Z1431" s="53"/>
      <c r="AA1431" s="53"/>
      <c r="AB1431" s="53"/>
      <c r="AC1431" s="53"/>
      <c r="AD1431" s="53"/>
      <c r="AE1431" s="53"/>
      <c r="AF1431" s="53"/>
      <c r="AG1431" s="53"/>
      <c r="AH1431" s="221"/>
      <c r="AI1431" s="221"/>
      <c r="AJ1431" s="576"/>
      <c r="AK1431" s="576"/>
      <c r="AM1431" s="221"/>
      <c r="AN1431" s="221"/>
      <c r="AP1431" s="221"/>
    </row>
    <row r="1432" spans="4:42" s="15" customFormat="1" ht="22.5" x14ac:dyDescent="0.55000000000000004">
      <c r="D1432" s="574"/>
      <c r="E1432" s="571"/>
      <c r="F1432" s="572"/>
      <c r="G1432" s="572"/>
      <c r="H1432" s="572"/>
      <c r="I1432" s="214"/>
      <c r="J1432" s="214"/>
      <c r="K1432" s="214"/>
      <c r="L1432" s="214"/>
      <c r="M1432" s="214"/>
      <c r="N1432" s="214"/>
      <c r="O1432" s="214"/>
      <c r="P1432" s="214"/>
      <c r="Q1432" s="214"/>
      <c r="R1432" s="214"/>
      <c r="S1432" s="214"/>
      <c r="T1432" s="215"/>
      <c r="U1432" s="215"/>
      <c r="V1432" s="575"/>
      <c r="W1432" s="53"/>
      <c r="X1432" s="53"/>
      <c r="Y1432" s="53"/>
      <c r="Z1432" s="53"/>
      <c r="AA1432" s="53"/>
      <c r="AB1432" s="53"/>
      <c r="AC1432" s="53"/>
      <c r="AD1432" s="53"/>
      <c r="AE1432" s="53"/>
      <c r="AF1432" s="53"/>
      <c r="AG1432" s="53"/>
      <c r="AH1432" s="221"/>
      <c r="AI1432" s="221"/>
      <c r="AJ1432" s="576"/>
      <c r="AK1432" s="576"/>
      <c r="AM1432" s="221"/>
      <c r="AN1432" s="221"/>
      <c r="AP1432" s="221"/>
    </row>
    <row r="1433" spans="4:42" s="15" customFormat="1" ht="22.5" x14ac:dyDescent="0.55000000000000004">
      <c r="D1433" s="574"/>
      <c r="E1433" s="571"/>
      <c r="F1433" s="572"/>
      <c r="G1433" s="572"/>
      <c r="H1433" s="572"/>
      <c r="I1433" s="214"/>
      <c r="J1433" s="214"/>
      <c r="K1433" s="214"/>
      <c r="L1433" s="214"/>
      <c r="M1433" s="214"/>
      <c r="N1433" s="214"/>
      <c r="O1433" s="214"/>
      <c r="P1433" s="214"/>
      <c r="Q1433" s="214"/>
      <c r="R1433" s="214"/>
      <c r="S1433" s="214"/>
      <c r="T1433" s="215"/>
      <c r="U1433" s="215"/>
      <c r="V1433" s="575"/>
      <c r="W1433" s="53"/>
      <c r="X1433" s="53"/>
      <c r="Y1433" s="53"/>
      <c r="Z1433" s="53"/>
      <c r="AA1433" s="53"/>
      <c r="AB1433" s="53"/>
      <c r="AC1433" s="53"/>
      <c r="AD1433" s="53"/>
      <c r="AE1433" s="53"/>
      <c r="AF1433" s="53"/>
      <c r="AG1433" s="53"/>
      <c r="AH1433" s="221"/>
      <c r="AI1433" s="221"/>
      <c r="AJ1433" s="576"/>
      <c r="AK1433" s="576"/>
      <c r="AM1433" s="221"/>
      <c r="AN1433" s="221"/>
      <c r="AP1433" s="221"/>
    </row>
    <row r="1434" spans="4:42" s="15" customFormat="1" ht="22.5" x14ac:dyDescent="0.55000000000000004">
      <c r="D1434" s="574"/>
      <c r="E1434" s="571"/>
      <c r="F1434" s="572"/>
      <c r="G1434" s="572"/>
      <c r="H1434" s="572"/>
      <c r="I1434" s="214"/>
      <c r="J1434" s="214"/>
      <c r="K1434" s="214"/>
      <c r="L1434" s="214"/>
      <c r="M1434" s="214"/>
      <c r="N1434" s="214"/>
      <c r="O1434" s="214"/>
      <c r="P1434" s="214"/>
      <c r="Q1434" s="214"/>
      <c r="R1434" s="214"/>
      <c r="S1434" s="214"/>
      <c r="T1434" s="215"/>
      <c r="U1434" s="215"/>
      <c r="V1434" s="575"/>
      <c r="W1434" s="53"/>
      <c r="X1434" s="53"/>
      <c r="Y1434" s="53"/>
      <c r="Z1434" s="53"/>
      <c r="AA1434" s="53"/>
      <c r="AB1434" s="53"/>
      <c r="AC1434" s="53"/>
      <c r="AD1434" s="53"/>
      <c r="AE1434" s="53"/>
      <c r="AF1434" s="53"/>
      <c r="AG1434" s="53"/>
      <c r="AH1434" s="221"/>
      <c r="AI1434" s="221"/>
      <c r="AJ1434" s="576"/>
      <c r="AK1434" s="576"/>
      <c r="AM1434" s="221"/>
      <c r="AN1434" s="221"/>
      <c r="AP1434" s="221"/>
    </row>
    <row r="1435" spans="4:42" s="15" customFormat="1" ht="22.5" x14ac:dyDescent="0.55000000000000004">
      <c r="D1435" s="574"/>
      <c r="E1435" s="571"/>
      <c r="F1435" s="572"/>
      <c r="G1435" s="572"/>
      <c r="H1435" s="572"/>
      <c r="I1435" s="214"/>
      <c r="J1435" s="214"/>
      <c r="K1435" s="214"/>
      <c r="L1435" s="214"/>
      <c r="M1435" s="214"/>
      <c r="N1435" s="214"/>
      <c r="O1435" s="214"/>
      <c r="P1435" s="214"/>
      <c r="Q1435" s="214"/>
      <c r="R1435" s="214"/>
      <c r="S1435" s="214"/>
      <c r="T1435" s="215"/>
      <c r="U1435" s="215"/>
      <c r="V1435" s="575"/>
      <c r="W1435" s="53"/>
      <c r="X1435" s="53"/>
      <c r="Y1435" s="53"/>
      <c r="Z1435" s="53"/>
      <c r="AA1435" s="53"/>
      <c r="AB1435" s="53"/>
      <c r="AC1435" s="53"/>
      <c r="AD1435" s="53"/>
      <c r="AE1435" s="53"/>
      <c r="AF1435" s="53"/>
      <c r="AG1435" s="53"/>
      <c r="AH1435" s="221"/>
      <c r="AI1435" s="221"/>
      <c r="AJ1435" s="576"/>
      <c r="AK1435" s="576"/>
      <c r="AM1435" s="221"/>
      <c r="AN1435" s="221"/>
      <c r="AP1435" s="221"/>
    </row>
    <row r="1436" spans="4:42" s="15" customFormat="1" ht="22.5" x14ac:dyDescent="0.55000000000000004">
      <c r="D1436" s="574"/>
      <c r="E1436" s="571"/>
      <c r="F1436" s="572"/>
      <c r="G1436" s="572"/>
      <c r="H1436" s="572"/>
      <c r="I1436" s="214"/>
      <c r="J1436" s="214"/>
      <c r="K1436" s="214"/>
      <c r="L1436" s="214"/>
      <c r="M1436" s="214"/>
      <c r="N1436" s="214"/>
      <c r="O1436" s="214"/>
      <c r="P1436" s="214"/>
      <c r="Q1436" s="214"/>
      <c r="R1436" s="214"/>
      <c r="S1436" s="214"/>
      <c r="T1436" s="215"/>
      <c r="U1436" s="215"/>
      <c r="V1436" s="575"/>
      <c r="W1436" s="53"/>
      <c r="X1436" s="53"/>
      <c r="Y1436" s="53"/>
      <c r="Z1436" s="53"/>
      <c r="AA1436" s="53"/>
      <c r="AB1436" s="53"/>
      <c r="AC1436" s="53"/>
      <c r="AD1436" s="53"/>
      <c r="AE1436" s="53"/>
      <c r="AF1436" s="53"/>
      <c r="AG1436" s="53"/>
      <c r="AH1436" s="221"/>
      <c r="AI1436" s="221"/>
      <c r="AJ1436" s="576"/>
      <c r="AK1436" s="576"/>
      <c r="AM1436" s="221"/>
      <c r="AN1436" s="221"/>
      <c r="AP1436" s="221"/>
    </row>
    <row r="1437" spans="4:42" s="15" customFormat="1" ht="22.5" x14ac:dyDescent="0.55000000000000004">
      <c r="D1437" s="574"/>
      <c r="E1437" s="571"/>
      <c r="F1437" s="572"/>
      <c r="G1437" s="572"/>
      <c r="H1437" s="572"/>
      <c r="I1437" s="214"/>
      <c r="J1437" s="214"/>
      <c r="K1437" s="214"/>
      <c r="L1437" s="214"/>
      <c r="M1437" s="214"/>
      <c r="N1437" s="214"/>
      <c r="O1437" s="214"/>
      <c r="P1437" s="214"/>
      <c r="Q1437" s="214"/>
      <c r="R1437" s="214"/>
      <c r="S1437" s="214"/>
      <c r="T1437" s="215"/>
      <c r="U1437" s="215"/>
      <c r="V1437" s="575"/>
      <c r="W1437" s="53"/>
      <c r="X1437" s="53"/>
      <c r="Y1437" s="53"/>
      <c r="Z1437" s="53"/>
      <c r="AA1437" s="53"/>
      <c r="AB1437" s="53"/>
      <c r="AC1437" s="53"/>
      <c r="AD1437" s="53"/>
      <c r="AE1437" s="53"/>
      <c r="AF1437" s="53"/>
      <c r="AG1437" s="53"/>
      <c r="AH1437" s="221"/>
      <c r="AI1437" s="221"/>
      <c r="AJ1437" s="576"/>
      <c r="AK1437" s="576"/>
      <c r="AM1437" s="221"/>
      <c r="AN1437" s="221"/>
      <c r="AP1437" s="221"/>
    </row>
    <row r="1438" spans="4:42" s="15" customFormat="1" ht="22.5" x14ac:dyDescent="0.55000000000000004">
      <c r="D1438" s="574"/>
      <c r="E1438" s="571"/>
      <c r="F1438" s="572"/>
      <c r="G1438" s="572"/>
      <c r="H1438" s="572"/>
      <c r="I1438" s="214"/>
      <c r="J1438" s="214"/>
      <c r="K1438" s="214"/>
      <c r="L1438" s="214"/>
      <c r="M1438" s="214"/>
      <c r="N1438" s="214"/>
      <c r="O1438" s="214"/>
      <c r="P1438" s="214"/>
      <c r="Q1438" s="214"/>
      <c r="R1438" s="214"/>
      <c r="S1438" s="214"/>
      <c r="T1438" s="215"/>
      <c r="U1438" s="215"/>
      <c r="V1438" s="575"/>
      <c r="W1438" s="53"/>
      <c r="X1438" s="53"/>
      <c r="Y1438" s="53"/>
      <c r="Z1438" s="53"/>
      <c r="AA1438" s="53"/>
      <c r="AB1438" s="53"/>
      <c r="AC1438" s="53"/>
      <c r="AD1438" s="53"/>
      <c r="AE1438" s="53"/>
      <c r="AF1438" s="53"/>
      <c r="AG1438" s="53"/>
      <c r="AH1438" s="221"/>
      <c r="AI1438" s="221"/>
      <c r="AJ1438" s="576"/>
      <c r="AK1438" s="576"/>
      <c r="AM1438" s="221"/>
      <c r="AN1438" s="221"/>
      <c r="AP1438" s="221"/>
    </row>
    <row r="1439" spans="4:42" s="15" customFormat="1" ht="22.5" x14ac:dyDescent="0.55000000000000004">
      <c r="D1439" s="574"/>
      <c r="E1439" s="571"/>
      <c r="F1439" s="572"/>
      <c r="G1439" s="572"/>
      <c r="H1439" s="572"/>
      <c r="I1439" s="214"/>
      <c r="J1439" s="214"/>
      <c r="K1439" s="214"/>
      <c r="L1439" s="214"/>
      <c r="M1439" s="214"/>
      <c r="N1439" s="214"/>
      <c r="O1439" s="214"/>
      <c r="P1439" s="214"/>
      <c r="Q1439" s="214"/>
      <c r="R1439" s="214"/>
      <c r="S1439" s="214"/>
      <c r="T1439" s="215"/>
      <c r="U1439" s="215"/>
      <c r="V1439" s="575"/>
      <c r="W1439" s="53"/>
      <c r="X1439" s="53"/>
      <c r="Y1439" s="53"/>
      <c r="Z1439" s="53"/>
      <c r="AA1439" s="53"/>
      <c r="AB1439" s="53"/>
      <c r="AC1439" s="53"/>
      <c r="AD1439" s="53"/>
      <c r="AE1439" s="53"/>
      <c r="AF1439" s="53"/>
      <c r="AG1439" s="53"/>
      <c r="AH1439" s="221"/>
      <c r="AI1439" s="221"/>
      <c r="AJ1439" s="576"/>
      <c r="AK1439" s="576"/>
      <c r="AM1439" s="221"/>
      <c r="AN1439" s="221"/>
      <c r="AP1439" s="221"/>
    </row>
    <row r="1440" spans="4:42" s="15" customFormat="1" ht="22.5" x14ac:dyDescent="0.55000000000000004">
      <c r="D1440" s="574"/>
      <c r="E1440" s="571"/>
      <c r="F1440" s="572"/>
      <c r="G1440" s="572"/>
      <c r="H1440" s="572"/>
      <c r="I1440" s="214"/>
      <c r="J1440" s="214"/>
      <c r="K1440" s="214"/>
      <c r="L1440" s="214"/>
      <c r="M1440" s="214"/>
      <c r="N1440" s="214"/>
      <c r="O1440" s="214"/>
      <c r="P1440" s="214"/>
      <c r="Q1440" s="214"/>
      <c r="R1440" s="214"/>
      <c r="S1440" s="214"/>
      <c r="T1440" s="215"/>
      <c r="U1440" s="215"/>
      <c r="V1440" s="575"/>
      <c r="W1440" s="53"/>
      <c r="X1440" s="53"/>
      <c r="Y1440" s="53"/>
      <c r="Z1440" s="53"/>
      <c r="AA1440" s="53"/>
      <c r="AB1440" s="53"/>
      <c r="AC1440" s="53"/>
      <c r="AD1440" s="53"/>
      <c r="AE1440" s="53"/>
      <c r="AF1440" s="53"/>
      <c r="AG1440" s="53"/>
      <c r="AH1440" s="221"/>
      <c r="AI1440" s="221"/>
      <c r="AJ1440" s="576"/>
      <c r="AK1440" s="576"/>
      <c r="AM1440" s="221"/>
      <c r="AN1440" s="221"/>
      <c r="AP1440" s="221"/>
    </row>
    <row r="1441" spans="4:42" s="15" customFormat="1" ht="22.5" x14ac:dyDescent="0.55000000000000004">
      <c r="D1441" s="574"/>
      <c r="E1441" s="571"/>
      <c r="F1441" s="572"/>
      <c r="G1441" s="572"/>
      <c r="H1441" s="572"/>
      <c r="I1441" s="214"/>
      <c r="J1441" s="214"/>
      <c r="K1441" s="214"/>
      <c r="L1441" s="214"/>
      <c r="M1441" s="214"/>
      <c r="N1441" s="214"/>
      <c r="O1441" s="214"/>
      <c r="P1441" s="214"/>
      <c r="Q1441" s="214"/>
      <c r="R1441" s="214"/>
      <c r="S1441" s="214"/>
      <c r="T1441" s="215"/>
      <c r="U1441" s="215"/>
      <c r="V1441" s="575"/>
      <c r="W1441" s="53"/>
      <c r="X1441" s="53"/>
      <c r="Y1441" s="53"/>
      <c r="Z1441" s="53"/>
      <c r="AA1441" s="53"/>
      <c r="AB1441" s="53"/>
      <c r="AC1441" s="53"/>
      <c r="AD1441" s="53"/>
      <c r="AE1441" s="53"/>
      <c r="AF1441" s="53"/>
      <c r="AG1441" s="53"/>
      <c r="AH1441" s="221"/>
      <c r="AI1441" s="221"/>
      <c r="AJ1441" s="576"/>
      <c r="AK1441" s="576"/>
      <c r="AM1441" s="221"/>
      <c r="AN1441" s="221"/>
      <c r="AP1441" s="221"/>
    </row>
    <row r="1442" spans="4:42" s="15" customFormat="1" ht="22.5" x14ac:dyDescent="0.55000000000000004">
      <c r="D1442" s="574"/>
      <c r="E1442" s="577"/>
      <c r="F1442" s="564"/>
      <c r="G1442" s="564"/>
      <c r="H1442" s="564"/>
      <c r="I1442" s="214"/>
      <c r="J1442" s="214"/>
      <c r="K1442" s="214"/>
      <c r="L1442" s="214"/>
      <c r="M1442" s="214"/>
      <c r="N1442" s="214"/>
      <c r="O1442" s="214"/>
      <c r="P1442" s="214"/>
      <c r="Q1442" s="214"/>
      <c r="R1442" s="214"/>
      <c r="S1442" s="214"/>
      <c r="T1442" s="215"/>
      <c r="U1442" s="215"/>
      <c r="V1442" s="575"/>
      <c r="W1442" s="53"/>
      <c r="X1442" s="53"/>
      <c r="Y1442" s="53"/>
      <c r="Z1442" s="53"/>
      <c r="AA1442" s="53"/>
      <c r="AB1442" s="53"/>
      <c r="AC1442" s="53"/>
      <c r="AD1442" s="53"/>
      <c r="AE1442" s="53"/>
      <c r="AF1442" s="53"/>
      <c r="AG1442" s="53"/>
      <c r="AH1442" s="221"/>
      <c r="AI1442" s="221"/>
      <c r="AJ1442" s="576"/>
      <c r="AK1442" s="576"/>
      <c r="AM1442" s="221"/>
      <c r="AN1442" s="221"/>
      <c r="AP1442" s="221"/>
    </row>
    <row r="1443" spans="4:42" s="15" customFormat="1" ht="22.5" x14ac:dyDescent="0.55000000000000004">
      <c r="D1443" s="574"/>
      <c r="E1443" s="561"/>
      <c r="F1443" s="564"/>
      <c r="G1443" s="564"/>
      <c r="H1443" s="564"/>
      <c r="I1443" s="214"/>
      <c r="J1443" s="214"/>
      <c r="K1443" s="214"/>
      <c r="L1443" s="214"/>
      <c r="M1443" s="214"/>
      <c r="N1443" s="214"/>
      <c r="O1443" s="214"/>
      <c r="P1443" s="214"/>
      <c r="Q1443" s="214"/>
      <c r="R1443" s="214"/>
      <c r="S1443" s="214"/>
      <c r="T1443" s="215"/>
      <c r="U1443" s="215"/>
      <c r="V1443" s="575"/>
      <c r="W1443" s="53"/>
      <c r="X1443" s="53"/>
      <c r="Y1443" s="53"/>
      <c r="Z1443" s="53"/>
      <c r="AA1443" s="53"/>
      <c r="AB1443" s="53"/>
      <c r="AC1443" s="53"/>
      <c r="AD1443" s="53"/>
      <c r="AE1443" s="53"/>
      <c r="AF1443" s="53"/>
      <c r="AG1443" s="53"/>
      <c r="AH1443" s="221"/>
      <c r="AI1443" s="221"/>
      <c r="AJ1443" s="576"/>
      <c r="AK1443" s="576"/>
      <c r="AM1443" s="221"/>
      <c r="AN1443" s="221"/>
      <c r="AP1443" s="221"/>
    </row>
    <row r="1444" spans="4:42" s="15" customFormat="1" ht="22.5" x14ac:dyDescent="0.55000000000000004">
      <c r="D1444" s="574"/>
      <c r="E1444" s="561"/>
      <c r="F1444" s="564"/>
      <c r="G1444" s="564"/>
      <c r="H1444" s="564"/>
      <c r="I1444" s="214"/>
      <c r="J1444" s="214"/>
      <c r="K1444" s="214"/>
      <c r="L1444" s="214"/>
      <c r="M1444" s="214"/>
      <c r="N1444" s="214"/>
      <c r="O1444" s="214"/>
      <c r="P1444" s="214"/>
      <c r="Q1444" s="214"/>
      <c r="R1444" s="214"/>
      <c r="S1444" s="214"/>
      <c r="T1444" s="215"/>
      <c r="U1444" s="215"/>
      <c r="V1444" s="575"/>
      <c r="W1444" s="53"/>
      <c r="X1444" s="53"/>
      <c r="Y1444" s="53"/>
      <c r="Z1444" s="53"/>
      <c r="AA1444" s="53"/>
      <c r="AB1444" s="53"/>
      <c r="AC1444" s="53"/>
      <c r="AD1444" s="53"/>
      <c r="AE1444" s="53"/>
      <c r="AF1444" s="53"/>
      <c r="AG1444" s="53"/>
      <c r="AH1444" s="221"/>
      <c r="AI1444" s="221"/>
      <c r="AJ1444" s="576"/>
      <c r="AK1444" s="576"/>
      <c r="AM1444" s="221"/>
      <c r="AN1444" s="221"/>
      <c r="AP1444" s="221"/>
    </row>
    <row r="1445" spans="4:42" s="15" customFormat="1" ht="22.5" x14ac:dyDescent="0.55000000000000004">
      <c r="D1445" s="574"/>
      <c r="E1445" s="561"/>
      <c r="F1445" s="564"/>
      <c r="G1445" s="564"/>
      <c r="H1445" s="564"/>
      <c r="I1445" s="214"/>
      <c r="J1445" s="214"/>
      <c r="K1445" s="214"/>
      <c r="L1445" s="214"/>
      <c r="M1445" s="214"/>
      <c r="N1445" s="214"/>
      <c r="O1445" s="214"/>
      <c r="P1445" s="214"/>
      <c r="Q1445" s="214"/>
      <c r="R1445" s="214"/>
      <c r="S1445" s="214"/>
      <c r="T1445" s="215"/>
      <c r="U1445" s="215"/>
      <c r="V1445" s="575"/>
      <c r="W1445" s="53"/>
      <c r="X1445" s="53"/>
      <c r="Y1445" s="53"/>
      <c r="Z1445" s="53"/>
      <c r="AA1445" s="53"/>
      <c r="AB1445" s="53"/>
      <c r="AC1445" s="53"/>
      <c r="AD1445" s="53"/>
      <c r="AE1445" s="53"/>
      <c r="AF1445" s="53"/>
      <c r="AG1445" s="53"/>
      <c r="AH1445" s="221"/>
      <c r="AI1445" s="221"/>
      <c r="AJ1445" s="576"/>
      <c r="AK1445" s="576"/>
      <c r="AM1445" s="221"/>
      <c r="AN1445" s="221"/>
      <c r="AP1445" s="221"/>
    </row>
    <row r="1446" spans="4:42" s="15" customFormat="1" ht="22.5" x14ac:dyDescent="0.55000000000000004">
      <c r="D1446" s="574"/>
      <c r="E1446" s="561"/>
      <c r="F1446" s="564"/>
      <c r="G1446" s="564"/>
      <c r="H1446" s="564"/>
      <c r="I1446" s="214"/>
      <c r="J1446" s="214"/>
      <c r="K1446" s="214"/>
      <c r="L1446" s="214"/>
      <c r="M1446" s="214"/>
      <c r="N1446" s="214"/>
      <c r="O1446" s="214"/>
      <c r="P1446" s="214"/>
      <c r="Q1446" s="214"/>
      <c r="R1446" s="214"/>
      <c r="S1446" s="214"/>
      <c r="T1446" s="215"/>
      <c r="U1446" s="215"/>
      <c r="V1446" s="575"/>
      <c r="W1446" s="53"/>
      <c r="X1446" s="53"/>
      <c r="Y1446" s="53"/>
      <c r="Z1446" s="53"/>
      <c r="AA1446" s="53"/>
      <c r="AB1446" s="53"/>
      <c r="AC1446" s="53"/>
      <c r="AD1446" s="53"/>
      <c r="AE1446" s="53"/>
      <c r="AF1446" s="53"/>
      <c r="AG1446" s="53"/>
      <c r="AH1446" s="221"/>
      <c r="AI1446" s="221"/>
      <c r="AJ1446" s="576"/>
      <c r="AK1446" s="576"/>
      <c r="AM1446" s="221"/>
      <c r="AN1446" s="221"/>
      <c r="AP1446" s="221"/>
    </row>
    <row r="1447" spans="4:42" s="15" customFormat="1" ht="22.5" x14ac:dyDescent="0.55000000000000004">
      <c r="D1447" s="574"/>
      <c r="E1447" s="561"/>
      <c r="F1447" s="564"/>
      <c r="G1447" s="564"/>
      <c r="H1447" s="564"/>
      <c r="I1447" s="214"/>
      <c r="J1447" s="214"/>
      <c r="K1447" s="214"/>
      <c r="L1447" s="214"/>
      <c r="M1447" s="214"/>
      <c r="N1447" s="214"/>
      <c r="O1447" s="214"/>
      <c r="P1447" s="214"/>
      <c r="Q1447" s="214"/>
      <c r="R1447" s="214"/>
      <c r="S1447" s="214"/>
      <c r="T1447" s="215"/>
      <c r="U1447" s="215"/>
      <c r="V1447" s="575"/>
      <c r="W1447" s="53"/>
      <c r="X1447" s="53"/>
      <c r="Y1447" s="53"/>
      <c r="Z1447" s="53"/>
      <c r="AA1447" s="53"/>
      <c r="AB1447" s="53"/>
      <c r="AC1447" s="53"/>
      <c r="AD1447" s="53"/>
      <c r="AE1447" s="53"/>
      <c r="AF1447" s="53"/>
      <c r="AG1447" s="53"/>
      <c r="AH1447" s="221"/>
      <c r="AI1447" s="221"/>
      <c r="AJ1447" s="576"/>
      <c r="AK1447" s="576"/>
      <c r="AM1447" s="221"/>
      <c r="AN1447" s="221"/>
      <c r="AP1447" s="221"/>
    </row>
    <row r="1448" spans="4:42" s="15" customFormat="1" ht="22.5" x14ac:dyDescent="0.55000000000000004">
      <c r="D1448" s="574"/>
      <c r="E1448" s="561"/>
      <c r="F1448" s="564"/>
      <c r="G1448" s="564"/>
      <c r="H1448" s="564"/>
      <c r="I1448" s="214"/>
      <c r="J1448" s="214"/>
      <c r="K1448" s="214"/>
      <c r="L1448" s="214"/>
      <c r="M1448" s="214"/>
      <c r="N1448" s="214"/>
      <c r="O1448" s="214"/>
      <c r="P1448" s="214"/>
      <c r="Q1448" s="214"/>
      <c r="R1448" s="214"/>
      <c r="S1448" s="214"/>
      <c r="T1448" s="215"/>
      <c r="U1448" s="215"/>
      <c r="V1448" s="575"/>
      <c r="W1448" s="53"/>
      <c r="X1448" s="53"/>
      <c r="Y1448" s="53"/>
      <c r="Z1448" s="53"/>
      <c r="AA1448" s="53"/>
      <c r="AB1448" s="53"/>
      <c r="AC1448" s="53"/>
      <c r="AD1448" s="53"/>
      <c r="AE1448" s="53"/>
      <c r="AF1448" s="53"/>
      <c r="AG1448" s="53"/>
      <c r="AH1448" s="221"/>
      <c r="AI1448" s="221"/>
      <c r="AJ1448" s="576"/>
      <c r="AK1448" s="576"/>
      <c r="AM1448" s="221"/>
      <c r="AN1448" s="221"/>
      <c r="AP1448" s="221"/>
    </row>
    <row r="1449" spans="4:42" s="15" customFormat="1" ht="22.5" x14ac:dyDescent="0.55000000000000004">
      <c r="D1449" s="574"/>
      <c r="E1449" s="561"/>
      <c r="F1449" s="564"/>
      <c r="G1449" s="564"/>
      <c r="H1449" s="564"/>
      <c r="I1449" s="214"/>
      <c r="J1449" s="214"/>
      <c r="K1449" s="214"/>
      <c r="L1449" s="214"/>
      <c r="M1449" s="214"/>
      <c r="N1449" s="214"/>
      <c r="O1449" s="214"/>
      <c r="P1449" s="214"/>
      <c r="Q1449" s="214"/>
      <c r="R1449" s="214"/>
      <c r="S1449" s="214"/>
      <c r="T1449" s="215"/>
      <c r="U1449" s="215"/>
      <c r="V1449" s="575"/>
      <c r="W1449" s="53"/>
      <c r="X1449" s="53"/>
      <c r="Y1449" s="53"/>
      <c r="Z1449" s="53"/>
      <c r="AA1449" s="53"/>
      <c r="AB1449" s="53"/>
      <c r="AC1449" s="53"/>
      <c r="AD1449" s="53"/>
      <c r="AE1449" s="53"/>
      <c r="AF1449" s="53"/>
      <c r="AG1449" s="53"/>
      <c r="AH1449" s="221"/>
      <c r="AI1449" s="221"/>
      <c r="AJ1449" s="576"/>
      <c r="AK1449" s="576"/>
      <c r="AM1449" s="221"/>
      <c r="AN1449" s="221"/>
      <c r="AP1449" s="221"/>
    </row>
    <row r="1450" spans="4:42" s="15" customFormat="1" ht="22.5" x14ac:dyDescent="0.55000000000000004">
      <c r="D1450" s="574"/>
      <c r="E1450" s="561"/>
      <c r="F1450" s="564"/>
      <c r="G1450" s="564"/>
      <c r="H1450" s="564"/>
      <c r="I1450" s="214"/>
      <c r="J1450" s="214"/>
      <c r="K1450" s="214"/>
      <c r="L1450" s="214"/>
      <c r="M1450" s="214"/>
      <c r="N1450" s="214"/>
      <c r="O1450" s="214"/>
      <c r="P1450" s="214"/>
      <c r="Q1450" s="214"/>
      <c r="R1450" s="214"/>
      <c r="S1450" s="214"/>
      <c r="T1450" s="215"/>
      <c r="U1450" s="215"/>
      <c r="V1450" s="575"/>
      <c r="W1450" s="53"/>
      <c r="X1450" s="53"/>
      <c r="Y1450" s="53"/>
      <c r="Z1450" s="53"/>
      <c r="AA1450" s="53"/>
      <c r="AB1450" s="53"/>
      <c r="AC1450" s="53"/>
      <c r="AD1450" s="53"/>
      <c r="AE1450" s="53"/>
      <c r="AF1450" s="53"/>
      <c r="AG1450" s="53"/>
      <c r="AH1450" s="221"/>
      <c r="AI1450" s="221"/>
      <c r="AJ1450" s="576"/>
      <c r="AK1450" s="576"/>
      <c r="AM1450" s="221"/>
      <c r="AN1450" s="221"/>
      <c r="AP1450" s="221"/>
    </row>
    <row r="1451" spans="4:42" s="15" customFormat="1" ht="22.5" x14ac:dyDescent="0.55000000000000004">
      <c r="D1451" s="574"/>
      <c r="E1451" s="561"/>
      <c r="F1451" s="564"/>
      <c r="G1451" s="564"/>
      <c r="H1451" s="564"/>
      <c r="I1451" s="214"/>
      <c r="J1451" s="214"/>
      <c r="K1451" s="214"/>
      <c r="L1451" s="214"/>
      <c r="M1451" s="214"/>
      <c r="N1451" s="214"/>
      <c r="O1451" s="214"/>
      <c r="P1451" s="214"/>
      <c r="Q1451" s="214"/>
      <c r="R1451" s="214"/>
      <c r="S1451" s="214"/>
      <c r="T1451" s="215"/>
      <c r="U1451" s="215"/>
      <c r="V1451" s="575"/>
      <c r="W1451" s="53"/>
      <c r="X1451" s="53"/>
      <c r="Y1451" s="53"/>
      <c r="Z1451" s="53"/>
      <c r="AA1451" s="53"/>
      <c r="AB1451" s="53"/>
      <c r="AC1451" s="53"/>
      <c r="AD1451" s="53"/>
      <c r="AE1451" s="53"/>
      <c r="AF1451" s="53"/>
      <c r="AG1451" s="53"/>
      <c r="AH1451" s="221"/>
      <c r="AI1451" s="221"/>
      <c r="AJ1451" s="576"/>
      <c r="AK1451" s="576"/>
      <c r="AM1451" s="221"/>
      <c r="AN1451" s="221"/>
      <c r="AP1451" s="221"/>
    </row>
    <row r="1452" spans="4:42" s="15" customFormat="1" ht="22.5" x14ac:dyDescent="0.55000000000000004">
      <c r="D1452" s="574"/>
      <c r="E1452" s="561"/>
      <c r="F1452" s="564"/>
      <c r="G1452" s="564"/>
      <c r="H1452" s="564"/>
      <c r="I1452" s="214"/>
      <c r="J1452" s="214"/>
      <c r="K1452" s="214"/>
      <c r="L1452" s="214"/>
      <c r="M1452" s="214"/>
      <c r="N1452" s="214"/>
      <c r="O1452" s="214"/>
      <c r="P1452" s="214"/>
      <c r="Q1452" s="214"/>
      <c r="R1452" s="214"/>
      <c r="S1452" s="214"/>
      <c r="T1452" s="215"/>
      <c r="U1452" s="215"/>
      <c r="V1452" s="575"/>
      <c r="W1452" s="53"/>
      <c r="X1452" s="53"/>
      <c r="Y1452" s="53"/>
      <c r="Z1452" s="53"/>
      <c r="AA1452" s="53"/>
      <c r="AB1452" s="53"/>
      <c r="AC1452" s="53"/>
      <c r="AD1452" s="53"/>
      <c r="AE1452" s="53"/>
      <c r="AF1452" s="53"/>
      <c r="AG1452" s="53"/>
      <c r="AH1452" s="221"/>
      <c r="AI1452" s="221"/>
      <c r="AJ1452" s="576"/>
      <c r="AK1452" s="576"/>
      <c r="AM1452" s="221"/>
      <c r="AN1452" s="221"/>
      <c r="AP1452" s="221"/>
    </row>
    <row r="1453" spans="4:42" s="15" customFormat="1" ht="22.5" x14ac:dyDescent="0.55000000000000004">
      <c r="D1453" s="574"/>
      <c r="E1453" s="561"/>
      <c r="F1453" s="564"/>
      <c r="G1453" s="564"/>
      <c r="H1453" s="564"/>
      <c r="I1453" s="214"/>
      <c r="J1453" s="214"/>
      <c r="K1453" s="214"/>
      <c r="L1453" s="214"/>
      <c r="M1453" s="214"/>
      <c r="N1453" s="214"/>
      <c r="O1453" s="214"/>
      <c r="P1453" s="214"/>
      <c r="Q1453" s="214"/>
      <c r="R1453" s="214"/>
      <c r="S1453" s="214"/>
      <c r="T1453" s="215"/>
      <c r="U1453" s="215"/>
      <c r="V1453" s="575"/>
      <c r="W1453" s="53"/>
      <c r="X1453" s="53"/>
      <c r="Y1453" s="53"/>
      <c r="Z1453" s="53"/>
      <c r="AA1453" s="53"/>
      <c r="AB1453" s="53"/>
      <c r="AC1453" s="53"/>
      <c r="AD1453" s="53"/>
      <c r="AE1453" s="53"/>
      <c r="AF1453" s="53"/>
      <c r="AG1453" s="53"/>
      <c r="AH1453" s="221"/>
      <c r="AI1453" s="221"/>
      <c r="AJ1453" s="576"/>
      <c r="AK1453" s="576"/>
      <c r="AM1453" s="221"/>
      <c r="AN1453" s="221"/>
      <c r="AP1453" s="221"/>
    </row>
    <row r="1454" spans="4:42" s="15" customFormat="1" ht="22.5" x14ac:dyDescent="0.55000000000000004">
      <c r="D1454" s="574"/>
      <c r="E1454" s="561"/>
      <c r="F1454" s="564"/>
      <c r="G1454" s="564"/>
      <c r="H1454" s="564"/>
      <c r="I1454" s="214"/>
      <c r="J1454" s="214"/>
      <c r="K1454" s="214"/>
      <c r="L1454" s="214"/>
      <c r="M1454" s="214"/>
      <c r="N1454" s="214"/>
      <c r="O1454" s="214"/>
      <c r="P1454" s="214"/>
      <c r="Q1454" s="214"/>
      <c r="R1454" s="214"/>
      <c r="S1454" s="214"/>
      <c r="T1454" s="215"/>
      <c r="U1454" s="215"/>
      <c r="V1454" s="575"/>
      <c r="W1454" s="53"/>
      <c r="X1454" s="53"/>
      <c r="Y1454" s="53"/>
      <c r="Z1454" s="53"/>
      <c r="AA1454" s="53"/>
      <c r="AB1454" s="53"/>
      <c r="AC1454" s="53"/>
      <c r="AD1454" s="53"/>
      <c r="AE1454" s="53"/>
      <c r="AF1454" s="53"/>
      <c r="AG1454" s="53"/>
      <c r="AH1454" s="221"/>
      <c r="AI1454" s="221"/>
      <c r="AJ1454" s="576"/>
      <c r="AK1454" s="576"/>
      <c r="AM1454" s="221"/>
      <c r="AN1454" s="221"/>
      <c r="AP1454" s="221"/>
    </row>
    <row r="1455" spans="4:42" s="15" customFormat="1" ht="22.5" x14ac:dyDescent="0.55000000000000004">
      <c r="D1455" s="574"/>
      <c r="E1455" s="561"/>
      <c r="F1455" s="564"/>
      <c r="G1455" s="564"/>
      <c r="H1455" s="564"/>
      <c r="I1455" s="214"/>
      <c r="J1455" s="214"/>
      <c r="K1455" s="214"/>
      <c r="L1455" s="214"/>
      <c r="M1455" s="214"/>
      <c r="N1455" s="214"/>
      <c r="O1455" s="214"/>
      <c r="P1455" s="214"/>
      <c r="Q1455" s="214"/>
      <c r="R1455" s="214"/>
      <c r="S1455" s="214"/>
      <c r="T1455" s="215"/>
      <c r="U1455" s="215"/>
      <c r="V1455" s="575"/>
      <c r="W1455" s="53"/>
      <c r="X1455" s="53"/>
      <c r="Y1455" s="53"/>
      <c r="Z1455" s="53"/>
      <c r="AA1455" s="53"/>
      <c r="AB1455" s="53"/>
      <c r="AC1455" s="53"/>
      <c r="AD1455" s="53"/>
      <c r="AE1455" s="53"/>
      <c r="AF1455" s="53"/>
      <c r="AG1455" s="53"/>
      <c r="AH1455" s="221"/>
      <c r="AI1455" s="221"/>
      <c r="AJ1455" s="576"/>
      <c r="AK1455" s="576"/>
      <c r="AM1455" s="221"/>
      <c r="AN1455" s="221"/>
      <c r="AP1455" s="221"/>
    </row>
    <row r="1456" spans="4:42" s="15" customFormat="1" ht="22.5" x14ac:dyDescent="0.55000000000000004">
      <c r="D1456" s="574"/>
      <c r="E1456" s="577"/>
      <c r="F1456" s="564"/>
      <c r="G1456" s="564"/>
      <c r="H1456" s="564"/>
      <c r="I1456" s="214"/>
      <c r="J1456" s="214"/>
      <c r="K1456" s="214"/>
      <c r="L1456" s="214"/>
      <c r="M1456" s="214"/>
      <c r="N1456" s="214"/>
      <c r="O1456" s="214"/>
      <c r="P1456" s="214"/>
      <c r="Q1456" s="214"/>
      <c r="R1456" s="214"/>
      <c r="S1456" s="214"/>
      <c r="T1456" s="215"/>
      <c r="U1456" s="215"/>
      <c r="V1456" s="575"/>
      <c r="W1456" s="53"/>
      <c r="X1456" s="53"/>
      <c r="Y1456" s="53"/>
      <c r="Z1456" s="53"/>
      <c r="AA1456" s="53"/>
      <c r="AB1456" s="53"/>
      <c r="AC1456" s="53"/>
      <c r="AD1456" s="53"/>
      <c r="AE1456" s="53"/>
      <c r="AF1456" s="53"/>
      <c r="AG1456" s="53"/>
      <c r="AH1456" s="221"/>
      <c r="AI1456" s="221"/>
      <c r="AJ1456" s="576"/>
      <c r="AK1456" s="576"/>
      <c r="AM1456" s="221"/>
      <c r="AN1456" s="221"/>
      <c r="AP1456" s="221"/>
    </row>
    <row r="1457" spans="4:42" s="15" customFormat="1" ht="22.5" x14ac:dyDescent="0.55000000000000004">
      <c r="D1457" s="574"/>
      <c r="E1457" s="561"/>
      <c r="F1457" s="564"/>
      <c r="G1457" s="564"/>
      <c r="H1457" s="564"/>
      <c r="I1457" s="214"/>
      <c r="J1457" s="214"/>
      <c r="K1457" s="214"/>
      <c r="L1457" s="214"/>
      <c r="M1457" s="214"/>
      <c r="N1457" s="214"/>
      <c r="O1457" s="214"/>
      <c r="P1457" s="214"/>
      <c r="Q1457" s="214"/>
      <c r="R1457" s="214"/>
      <c r="S1457" s="214"/>
      <c r="T1457" s="215"/>
      <c r="U1457" s="215"/>
      <c r="V1457" s="575"/>
      <c r="W1457" s="53"/>
      <c r="X1457" s="53"/>
      <c r="Y1457" s="53"/>
      <c r="Z1457" s="53"/>
      <c r="AA1457" s="53"/>
      <c r="AB1457" s="53"/>
      <c r="AC1457" s="53"/>
      <c r="AD1457" s="53"/>
      <c r="AE1457" s="53"/>
      <c r="AF1457" s="53"/>
      <c r="AG1457" s="53"/>
      <c r="AH1457" s="221"/>
      <c r="AI1457" s="221"/>
      <c r="AJ1457" s="576"/>
      <c r="AK1457" s="576"/>
      <c r="AM1457" s="221"/>
      <c r="AN1457" s="221"/>
      <c r="AP1457" s="221"/>
    </row>
    <row r="1458" spans="4:42" s="15" customFormat="1" ht="22.5" x14ac:dyDescent="0.55000000000000004">
      <c r="D1458" s="574"/>
      <c r="E1458" s="561"/>
      <c r="F1458" s="564"/>
      <c r="G1458" s="564"/>
      <c r="H1458" s="564"/>
      <c r="I1458" s="214"/>
      <c r="J1458" s="214"/>
      <c r="K1458" s="214"/>
      <c r="L1458" s="214"/>
      <c r="M1458" s="214"/>
      <c r="N1458" s="214"/>
      <c r="O1458" s="214"/>
      <c r="P1458" s="214"/>
      <c r="Q1458" s="214"/>
      <c r="R1458" s="214"/>
      <c r="S1458" s="214"/>
      <c r="T1458" s="215"/>
      <c r="U1458" s="215"/>
      <c r="V1458" s="575"/>
      <c r="W1458" s="53"/>
      <c r="X1458" s="53"/>
      <c r="Y1458" s="53"/>
      <c r="Z1458" s="53"/>
      <c r="AA1458" s="53"/>
      <c r="AB1458" s="53"/>
      <c r="AC1458" s="53"/>
      <c r="AD1458" s="53"/>
      <c r="AE1458" s="53"/>
      <c r="AF1458" s="53"/>
      <c r="AG1458" s="53"/>
      <c r="AH1458" s="221"/>
      <c r="AI1458" s="221"/>
      <c r="AJ1458" s="576"/>
      <c r="AK1458" s="576"/>
      <c r="AM1458" s="221"/>
      <c r="AN1458" s="221"/>
      <c r="AP1458" s="221"/>
    </row>
    <row r="1459" spans="4:42" s="15" customFormat="1" ht="22.5" x14ac:dyDescent="0.55000000000000004">
      <c r="D1459" s="574"/>
      <c r="E1459" s="561"/>
      <c r="F1459" s="564"/>
      <c r="G1459" s="564"/>
      <c r="H1459" s="564"/>
      <c r="I1459" s="214"/>
      <c r="J1459" s="214"/>
      <c r="K1459" s="214"/>
      <c r="L1459" s="214"/>
      <c r="M1459" s="214"/>
      <c r="N1459" s="214"/>
      <c r="O1459" s="214"/>
      <c r="P1459" s="214"/>
      <c r="Q1459" s="214"/>
      <c r="R1459" s="214"/>
      <c r="S1459" s="214"/>
      <c r="T1459" s="215"/>
      <c r="U1459" s="215"/>
      <c r="V1459" s="575"/>
      <c r="W1459" s="53"/>
      <c r="X1459" s="53"/>
      <c r="Y1459" s="53"/>
      <c r="Z1459" s="53"/>
      <c r="AA1459" s="53"/>
      <c r="AB1459" s="53"/>
      <c r="AC1459" s="53"/>
      <c r="AD1459" s="53"/>
      <c r="AE1459" s="53"/>
      <c r="AF1459" s="53"/>
      <c r="AG1459" s="53"/>
      <c r="AH1459" s="221"/>
      <c r="AI1459" s="221"/>
      <c r="AJ1459" s="576"/>
      <c r="AK1459" s="576"/>
      <c r="AM1459" s="221"/>
      <c r="AN1459" s="221"/>
      <c r="AP1459" s="221"/>
    </row>
    <row r="1460" spans="4:42" s="15" customFormat="1" ht="22.5" x14ac:dyDescent="0.55000000000000004">
      <c r="D1460" s="574"/>
      <c r="E1460" s="561"/>
      <c r="F1460" s="564"/>
      <c r="G1460" s="564"/>
      <c r="H1460" s="564"/>
      <c r="I1460" s="214"/>
      <c r="J1460" s="214"/>
      <c r="K1460" s="214"/>
      <c r="L1460" s="214"/>
      <c r="M1460" s="214"/>
      <c r="N1460" s="214"/>
      <c r="O1460" s="214"/>
      <c r="P1460" s="214"/>
      <c r="Q1460" s="214"/>
      <c r="R1460" s="214"/>
      <c r="S1460" s="214"/>
      <c r="T1460" s="215"/>
      <c r="U1460" s="215"/>
      <c r="V1460" s="575"/>
      <c r="W1460" s="53"/>
      <c r="X1460" s="53"/>
      <c r="Y1460" s="53"/>
      <c r="Z1460" s="53"/>
      <c r="AA1460" s="53"/>
      <c r="AB1460" s="53"/>
      <c r="AC1460" s="53"/>
      <c r="AD1460" s="53"/>
      <c r="AE1460" s="53"/>
      <c r="AF1460" s="53"/>
      <c r="AG1460" s="53"/>
      <c r="AH1460" s="221"/>
      <c r="AI1460" s="221"/>
      <c r="AJ1460" s="576"/>
      <c r="AK1460" s="576"/>
      <c r="AM1460" s="221"/>
      <c r="AN1460" s="221"/>
      <c r="AP1460" s="221"/>
    </row>
    <row r="1461" spans="4:42" s="15" customFormat="1" ht="22.5" x14ac:dyDescent="0.55000000000000004">
      <c r="D1461" s="574"/>
      <c r="E1461" s="561"/>
      <c r="F1461" s="564"/>
      <c r="G1461" s="564"/>
      <c r="H1461" s="564"/>
      <c r="I1461" s="214"/>
      <c r="J1461" s="214"/>
      <c r="K1461" s="214"/>
      <c r="L1461" s="214"/>
      <c r="M1461" s="214"/>
      <c r="N1461" s="214"/>
      <c r="O1461" s="214"/>
      <c r="P1461" s="214"/>
      <c r="Q1461" s="214"/>
      <c r="R1461" s="214"/>
      <c r="S1461" s="214"/>
      <c r="T1461" s="215"/>
      <c r="U1461" s="215"/>
      <c r="V1461" s="575"/>
      <c r="W1461" s="53"/>
      <c r="X1461" s="53"/>
      <c r="Y1461" s="53"/>
      <c r="Z1461" s="53"/>
      <c r="AA1461" s="53"/>
      <c r="AB1461" s="53"/>
      <c r="AC1461" s="53"/>
      <c r="AD1461" s="53"/>
      <c r="AE1461" s="53"/>
      <c r="AF1461" s="53"/>
      <c r="AG1461" s="53"/>
      <c r="AH1461" s="221"/>
      <c r="AI1461" s="221"/>
      <c r="AJ1461" s="576"/>
      <c r="AK1461" s="576"/>
      <c r="AM1461" s="221"/>
      <c r="AN1461" s="221"/>
      <c r="AP1461" s="221"/>
    </row>
    <row r="1462" spans="4:42" s="15" customFormat="1" ht="22.5" x14ac:dyDescent="0.55000000000000004">
      <c r="D1462" s="574"/>
      <c r="E1462" s="561"/>
      <c r="F1462" s="564"/>
      <c r="G1462" s="564"/>
      <c r="H1462" s="564"/>
      <c r="I1462" s="214"/>
      <c r="J1462" s="214"/>
      <c r="K1462" s="214"/>
      <c r="L1462" s="214"/>
      <c r="M1462" s="214"/>
      <c r="N1462" s="214"/>
      <c r="O1462" s="214"/>
      <c r="P1462" s="214"/>
      <c r="Q1462" s="214"/>
      <c r="R1462" s="214"/>
      <c r="S1462" s="214"/>
      <c r="T1462" s="215"/>
      <c r="U1462" s="215"/>
      <c r="V1462" s="575"/>
      <c r="W1462" s="53"/>
      <c r="X1462" s="53"/>
      <c r="Y1462" s="53"/>
      <c r="Z1462" s="53"/>
      <c r="AA1462" s="53"/>
      <c r="AB1462" s="53"/>
      <c r="AC1462" s="53"/>
      <c r="AD1462" s="53"/>
      <c r="AE1462" s="53"/>
      <c r="AF1462" s="53"/>
      <c r="AG1462" s="53"/>
      <c r="AH1462" s="221"/>
      <c r="AI1462" s="221"/>
      <c r="AJ1462" s="576"/>
      <c r="AK1462" s="576"/>
      <c r="AM1462" s="221"/>
      <c r="AN1462" s="221"/>
      <c r="AP1462" s="221"/>
    </row>
    <row r="1463" spans="4:42" s="15" customFormat="1" ht="22.5" x14ac:dyDescent="0.55000000000000004">
      <c r="D1463" s="574"/>
      <c r="E1463" s="561"/>
      <c r="F1463" s="564"/>
      <c r="G1463" s="564"/>
      <c r="H1463" s="564"/>
      <c r="I1463" s="214"/>
      <c r="J1463" s="214"/>
      <c r="K1463" s="214"/>
      <c r="L1463" s="214"/>
      <c r="M1463" s="214"/>
      <c r="N1463" s="214"/>
      <c r="O1463" s="214"/>
      <c r="P1463" s="214"/>
      <c r="Q1463" s="214"/>
      <c r="R1463" s="214"/>
      <c r="S1463" s="214"/>
      <c r="T1463" s="215"/>
      <c r="U1463" s="215"/>
      <c r="V1463" s="575"/>
      <c r="W1463" s="53"/>
      <c r="X1463" s="53"/>
      <c r="Y1463" s="53"/>
      <c r="Z1463" s="53"/>
      <c r="AA1463" s="53"/>
      <c r="AB1463" s="53"/>
      <c r="AC1463" s="53"/>
      <c r="AD1463" s="53"/>
      <c r="AE1463" s="53"/>
      <c r="AF1463" s="53"/>
      <c r="AG1463" s="53"/>
      <c r="AH1463" s="221"/>
      <c r="AI1463" s="221"/>
      <c r="AJ1463" s="576"/>
      <c r="AK1463" s="576"/>
      <c r="AM1463" s="221"/>
      <c r="AN1463" s="221"/>
      <c r="AP1463" s="221"/>
    </row>
    <row r="1464" spans="4:42" s="15" customFormat="1" ht="22.5" x14ac:dyDescent="0.55000000000000004">
      <c r="D1464" s="574"/>
      <c r="E1464" s="577"/>
      <c r="F1464" s="564"/>
      <c r="G1464" s="564"/>
      <c r="H1464" s="564"/>
      <c r="I1464" s="214"/>
      <c r="J1464" s="214"/>
      <c r="K1464" s="214"/>
      <c r="L1464" s="214"/>
      <c r="M1464" s="214"/>
      <c r="N1464" s="214"/>
      <c r="O1464" s="214"/>
      <c r="P1464" s="214"/>
      <c r="Q1464" s="214"/>
      <c r="R1464" s="214"/>
      <c r="S1464" s="214"/>
      <c r="T1464" s="215"/>
      <c r="U1464" s="215"/>
      <c r="V1464" s="575"/>
      <c r="W1464" s="53"/>
      <c r="X1464" s="53"/>
      <c r="Y1464" s="53"/>
      <c r="Z1464" s="53"/>
      <c r="AA1464" s="53"/>
      <c r="AB1464" s="53"/>
      <c r="AC1464" s="53"/>
      <c r="AD1464" s="53"/>
      <c r="AE1464" s="53"/>
      <c r="AF1464" s="53"/>
      <c r="AG1464" s="53"/>
      <c r="AH1464" s="221"/>
      <c r="AI1464" s="221"/>
      <c r="AJ1464" s="576"/>
      <c r="AK1464" s="576"/>
      <c r="AM1464" s="221"/>
      <c r="AN1464" s="221"/>
      <c r="AP1464" s="221"/>
    </row>
    <row r="1465" spans="4:42" s="15" customFormat="1" ht="22.5" x14ac:dyDescent="0.55000000000000004">
      <c r="D1465" s="574"/>
      <c r="E1465" s="561"/>
      <c r="F1465" s="564"/>
      <c r="G1465" s="564"/>
      <c r="H1465" s="564"/>
      <c r="I1465" s="214"/>
      <c r="J1465" s="214"/>
      <c r="K1465" s="214"/>
      <c r="L1465" s="214"/>
      <c r="M1465" s="214"/>
      <c r="N1465" s="214"/>
      <c r="O1465" s="214"/>
      <c r="P1465" s="214"/>
      <c r="Q1465" s="214"/>
      <c r="R1465" s="214"/>
      <c r="S1465" s="214"/>
      <c r="T1465" s="215"/>
      <c r="U1465" s="215"/>
      <c r="V1465" s="575"/>
      <c r="W1465" s="53"/>
      <c r="X1465" s="53"/>
      <c r="Y1465" s="53"/>
      <c r="Z1465" s="53"/>
      <c r="AA1465" s="53"/>
      <c r="AB1465" s="53"/>
      <c r="AC1465" s="53"/>
      <c r="AD1465" s="53"/>
      <c r="AE1465" s="53"/>
      <c r="AF1465" s="53"/>
      <c r="AG1465" s="53"/>
      <c r="AH1465" s="221"/>
      <c r="AI1465" s="221"/>
      <c r="AJ1465" s="576"/>
      <c r="AK1465" s="576"/>
      <c r="AM1465" s="221"/>
      <c r="AN1465" s="221"/>
      <c r="AP1465" s="221"/>
    </row>
    <row r="1466" spans="4:42" s="15" customFormat="1" ht="22.5" x14ac:dyDescent="0.55000000000000004">
      <c r="D1466" s="574"/>
      <c r="E1466" s="573"/>
      <c r="F1466" s="564"/>
      <c r="G1466" s="564"/>
      <c r="H1466" s="564"/>
      <c r="I1466" s="214"/>
      <c r="J1466" s="214"/>
      <c r="K1466" s="214"/>
      <c r="L1466" s="214"/>
      <c r="M1466" s="214"/>
      <c r="N1466" s="214"/>
      <c r="O1466" s="214"/>
      <c r="P1466" s="214"/>
      <c r="Q1466" s="214"/>
      <c r="R1466" s="214"/>
      <c r="S1466" s="214"/>
      <c r="T1466" s="215"/>
      <c r="U1466" s="215"/>
      <c r="V1466" s="575"/>
      <c r="W1466" s="53"/>
      <c r="X1466" s="53"/>
      <c r="Y1466" s="53"/>
      <c r="Z1466" s="53"/>
      <c r="AA1466" s="53"/>
      <c r="AB1466" s="53"/>
      <c r="AC1466" s="53"/>
      <c r="AD1466" s="53"/>
      <c r="AE1466" s="53"/>
      <c r="AF1466" s="53"/>
      <c r="AG1466" s="53"/>
      <c r="AH1466" s="221"/>
      <c r="AI1466" s="221"/>
      <c r="AJ1466" s="576"/>
      <c r="AK1466" s="576"/>
      <c r="AM1466" s="221"/>
      <c r="AN1466" s="221"/>
      <c r="AP1466" s="221"/>
    </row>
    <row r="1467" spans="4:42" s="15" customFormat="1" ht="22.5" x14ac:dyDescent="0.55000000000000004">
      <c r="D1467" s="574"/>
      <c r="E1467" s="561"/>
      <c r="F1467" s="564"/>
      <c r="G1467" s="564"/>
      <c r="H1467" s="564"/>
      <c r="I1467" s="214"/>
      <c r="J1467" s="214"/>
      <c r="K1467" s="214"/>
      <c r="L1467" s="214"/>
      <c r="M1467" s="214"/>
      <c r="N1467" s="214"/>
      <c r="O1467" s="214"/>
      <c r="P1467" s="214"/>
      <c r="Q1467" s="214"/>
      <c r="R1467" s="214"/>
      <c r="S1467" s="214"/>
      <c r="T1467" s="215"/>
      <c r="U1467" s="215"/>
      <c r="V1467" s="575"/>
      <c r="W1467" s="53"/>
      <c r="X1467" s="53"/>
      <c r="Y1467" s="53"/>
      <c r="Z1467" s="53"/>
      <c r="AA1467" s="53"/>
      <c r="AB1467" s="53"/>
      <c r="AC1467" s="53"/>
      <c r="AD1467" s="53"/>
      <c r="AE1467" s="53"/>
      <c r="AF1467" s="53"/>
      <c r="AG1467" s="53"/>
      <c r="AH1467" s="221"/>
      <c r="AI1467" s="221"/>
      <c r="AJ1467" s="576"/>
      <c r="AK1467" s="576"/>
      <c r="AM1467" s="221"/>
      <c r="AN1467" s="221"/>
      <c r="AP1467" s="221"/>
    </row>
    <row r="1468" spans="4:42" s="15" customFormat="1" ht="22.5" x14ac:dyDescent="0.55000000000000004">
      <c r="D1468" s="574"/>
      <c r="E1468" s="561"/>
      <c r="F1468" s="564"/>
      <c r="G1468" s="564"/>
      <c r="H1468" s="564"/>
      <c r="I1468" s="214"/>
      <c r="J1468" s="214"/>
      <c r="K1468" s="214"/>
      <c r="L1468" s="214"/>
      <c r="M1468" s="214"/>
      <c r="N1468" s="214"/>
      <c r="O1468" s="214"/>
      <c r="P1468" s="214"/>
      <c r="Q1468" s="214"/>
      <c r="R1468" s="214"/>
      <c r="S1468" s="214"/>
      <c r="T1468" s="215"/>
      <c r="U1468" s="215"/>
      <c r="V1468" s="575"/>
      <c r="W1468" s="53"/>
      <c r="X1468" s="53"/>
      <c r="Y1468" s="53"/>
      <c r="Z1468" s="53"/>
      <c r="AA1468" s="53"/>
      <c r="AB1468" s="53"/>
      <c r="AC1468" s="53"/>
      <c r="AD1468" s="53"/>
      <c r="AE1468" s="53"/>
      <c r="AF1468" s="53"/>
      <c r="AG1468" s="53"/>
      <c r="AH1468" s="221"/>
      <c r="AI1468" s="221"/>
      <c r="AJ1468" s="576"/>
      <c r="AK1468" s="576"/>
      <c r="AM1468" s="221"/>
      <c r="AN1468" s="221"/>
      <c r="AP1468" s="221"/>
    </row>
    <row r="1469" spans="4:42" s="15" customFormat="1" ht="22.5" x14ac:dyDescent="0.55000000000000004">
      <c r="D1469" s="574"/>
      <c r="E1469" s="561"/>
      <c r="F1469" s="564"/>
      <c r="G1469" s="564"/>
      <c r="H1469" s="564"/>
      <c r="I1469" s="214"/>
      <c r="J1469" s="214"/>
      <c r="K1469" s="214"/>
      <c r="L1469" s="214"/>
      <c r="M1469" s="214"/>
      <c r="N1469" s="214"/>
      <c r="O1469" s="214"/>
      <c r="P1469" s="214"/>
      <c r="Q1469" s="214"/>
      <c r="R1469" s="214"/>
      <c r="S1469" s="214"/>
      <c r="T1469" s="215"/>
      <c r="U1469" s="215"/>
      <c r="V1469" s="575"/>
      <c r="W1469" s="53"/>
      <c r="X1469" s="53"/>
      <c r="Y1469" s="53"/>
      <c r="Z1469" s="53"/>
      <c r="AA1469" s="53"/>
      <c r="AB1469" s="53"/>
      <c r="AC1469" s="53"/>
      <c r="AD1469" s="53"/>
      <c r="AE1469" s="53"/>
      <c r="AF1469" s="53"/>
      <c r="AG1469" s="53"/>
      <c r="AH1469" s="221"/>
      <c r="AI1469" s="221"/>
      <c r="AJ1469" s="576"/>
      <c r="AK1469" s="576"/>
      <c r="AM1469" s="221"/>
      <c r="AN1469" s="221"/>
      <c r="AP1469" s="221"/>
    </row>
    <row r="1470" spans="4:42" s="15" customFormat="1" ht="22.5" x14ac:dyDescent="0.55000000000000004">
      <c r="D1470" s="574"/>
      <c r="E1470" s="561"/>
      <c r="F1470" s="564"/>
      <c r="G1470" s="564"/>
      <c r="H1470" s="564"/>
      <c r="I1470" s="214"/>
      <c r="J1470" s="214"/>
      <c r="K1470" s="214"/>
      <c r="L1470" s="214"/>
      <c r="M1470" s="214"/>
      <c r="N1470" s="214"/>
      <c r="O1470" s="214"/>
      <c r="P1470" s="214"/>
      <c r="Q1470" s="214"/>
      <c r="R1470" s="214"/>
      <c r="S1470" s="214"/>
      <c r="T1470" s="215"/>
      <c r="U1470" s="215"/>
      <c r="V1470" s="575"/>
      <c r="W1470" s="53"/>
      <c r="X1470" s="53"/>
      <c r="Y1470" s="53"/>
      <c r="Z1470" s="53"/>
      <c r="AA1470" s="53"/>
      <c r="AB1470" s="53"/>
      <c r="AC1470" s="53"/>
      <c r="AD1470" s="53"/>
      <c r="AE1470" s="53"/>
      <c r="AF1470" s="53"/>
      <c r="AG1470" s="53"/>
      <c r="AH1470" s="221"/>
      <c r="AI1470" s="221"/>
      <c r="AJ1470" s="576"/>
      <c r="AK1470" s="576"/>
      <c r="AM1470" s="221"/>
      <c r="AN1470" s="221"/>
      <c r="AP1470" s="221"/>
    </row>
    <row r="1471" spans="4:42" s="15" customFormat="1" ht="22.5" x14ac:dyDescent="0.55000000000000004">
      <c r="D1471" s="574"/>
      <c r="E1471" s="561"/>
      <c r="F1471" s="564"/>
      <c r="G1471" s="564"/>
      <c r="H1471" s="564"/>
      <c r="I1471" s="214"/>
      <c r="J1471" s="214"/>
      <c r="K1471" s="214"/>
      <c r="L1471" s="214"/>
      <c r="M1471" s="214"/>
      <c r="N1471" s="214"/>
      <c r="O1471" s="214"/>
      <c r="P1471" s="214"/>
      <c r="Q1471" s="214"/>
      <c r="R1471" s="214"/>
      <c r="S1471" s="214"/>
      <c r="T1471" s="215"/>
      <c r="U1471" s="215"/>
      <c r="V1471" s="575"/>
      <c r="W1471" s="53"/>
      <c r="X1471" s="53"/>
      <c r="Y1471" s="53"/>
      <c r="Z1471" s="53"/>
      <c r="AA1471" s="53"/>
      <c r="AB1471" s="53"/>
      <c r="AC1471" s="53"/>
      <c r="AD1471" s="53"/>
      <c r="AE1471" s="53"/>
      <c r="AF1471" s="53"/>
      <c r="AG1471" s="53"/>
      <c r="AH1471" s="221"/>
      <c r="AI1471" s="221"/>
      <c r="AJ1471" s="576"/>
      <c r="AK1471" s="576"/>
      <c r="AM1471" s="221"/>
      <c r="AN1471" s="221"/>
      <c r="AP1471" s="221"/>
    </row>
    <row r="1472" spans="4:42" s="15" customFormat="1" ht="22.5" x14ac:dyDescent="0.55000000000000004">
      <c r="D1472" s="574"/>
      <c r="E1472" s="561"/>
      <c r="F1472" s="564"/>
      <c r="G1472" s="564"/>
      <c r="H1472" s="564"/>
      <c r="I1472" s="214"/>
      <c r="J1472" s="214"/>
      <c r="K1472" s="214"/>
      <c r="L1472" s="214"/>
      <c r="M1472" s="214"/>
      <c r="N1472" s="214"/>
      <c r="O1472" s="214"/>
      <c r="P1472" s="214"/>
      <c r="Q1472" s="214"/>
      <c r="R1472" s="214"/>
      <c r="S1472" s="214"/>
      <c r="T1472" s="215"/>
      <c r="U1472" s="215"/>
      <c r="V1472" s="575"/>
      <c r="W1472" s="53"/>
      <c r="X1472" s="53"/>
      <c r="Y1472" s="53"/>
      <c r="Z1472" s="53"/>
      <c r="AA1472" s="53"/>
      <c r="AB1472" s="53"/>
      <c r="AC1472" s="53"/>
      <c r="AD1472" s="53"/>
      <c r="AE1472" s="53"/>
      <c r="AF1472" s="53"/>
      <c r="AG1472" s="53"/>
      <c r="AH1472" s="221"/>
      <c r="AI1472" s="221"/>
      <c r="AJ1472" s="576"/>
      <c r="AK1472" s="576"/>
      <c r="AM1472" s="221"/>
      <c r="AN1472" s="221"/>
      <c r="AP1472" s="221"/>
    </row>
    <row r="1473" spans="4:42" s="15" customFormat="1" ht="22.5" x14ac:dyDescent="0.55000000000000004">
      <c r="D1473" s="574"/>
      <c r="E1473" s="561"/>
      <c r="F1473" s="564"/>
      <c r="G1473" s="564"/>
      <c r="H1473" s="564"/>
      <c r="I1473" s="214"/>
      <c r="J1473" s="214"/>
      <c r="K1473" s="214"/>
      <c r="L1473" s="214"/>
      <c r="M1473" s="214"/>
      <c r="N1473" s="214"/>
      <c r="O1473" s="214"/>
      <c r="P1473" s="214"/>
      <c r="Q1473" s="214"/>
      <c r="R1473" s="214"/>
      <c r="S1473" s="214"/>
      <c r="T1473" s="215"/>
      <c r="U1473" s="215"/>
      <c r="V1473" s="575"/>
      <c r="W1473" s="53"/>
      <c r="X1473" s="53"/>
      <c r="Y1473" s="53"/>
      <c r="Z1473" s="53"/>
      <c r="AA1473" s="53"/>
      <c r="AB1473" s="53"/>
      <c r="AC1473" s="53"/>
      <c r="AD1473" s="53"/>
      <c r="AE1473" s="53"/>
      <c r="AF1473" s="53"/>
      <c r="AG1473" s="53"/>
      <c r="AH1473" s="221"/>
      <c r="AI1473" s="221"/>
      <c r="AJ1473" s="576"/>
      <c r="AK1473" s="576"/>
      <c r="AM1473" s="221"/>
      <c r="AN1473" s="221"/>
      <c r="AP1473" s="221"/>
    </row>
    <row r="1474" spans="4:42" s="15" customFormat="1" ht="22.5" x14ac:dyDescent="0.55000000000000004">
      <c r="D1474" s="574"/>
      <c r="E1474" s="561"/>
      <c r="F1474" s="564"/>
      <c r="G1474" s="564"/>
      <c r="H1474" s="564"/>
      <c r="I1474" s="214"/>
      <c r="J1474" s="214"/>
      <c r="K1474" s="214"/>
      <c r="L1474" s="214"/>
      <c r="M1474" s="214"/>
      <c r="N1474" s="214"/>
      <c r="O1474" s="214"/>
      <c r="P1474" s="214"/>
      <c r="Q1474" s="214"/>
      <c r="R1474" s="214"/>
      <c r="S1474" s="214"/>
      <c r="T1474" s="215"/>
      <c r="U1474" s="215"/>
      <c r="V1474" s="575"/>
      <c r="W1474" s="53"/>
      <c r="X1474" s="53"/>
      <c r="Y1474" s="53"/>
      <c r="Z1474" s="53"/>
      <c r="AA1474" s="53"/>
      <c r="AB1474" s="53"/>
      <c r="AC1474" s="53"/>
      <c r="AD1474" s="53"/>
      <c r="AE1474" s="53"/>
      <c r="AF1474" s="53"/>
      <c r="AG1474" s="53"/>
      <c r="AH1474" s="221"/>
      <c r="AI1474" s="221"/>
      <c r="AJ1474" s="576"/>
      <c r="AK1474" s="576"/>
      <c r="AM1474" s="221"/>
      <c r="AN1474" s="221"/>
      <c r="AP1474" s="221"/>
    </row>
    <row r="1475" spans="4:42" s="15" customFormat="1" ht="22.5" x14ac:dyDescent="0.55000000000000004">
      <c r="D1475" s="574"/>
      <c r="E1475" s="561"/>
      <c r="F1475" s="564"/>
      <c r="G1475" s="564"/>
      <c r="H1475" s="564"/>
      <c r="I1475" s="214"/>
      <c r="J1475" s="214"/>
      <c r="K1475" s="214"/>
      <c r="L1475" s="214"/>
      <c r="M1475" s="214"/>
      <c r="N1475" s="214"/>
      <c r="O1475" s="214"/>
      <c r="P1475" s="214"/>
      <c r="Q1475" s="214"/>
      <c r="R1475" s="214"/>
      <c r="S1475" s="214"/>
      <c r="T1475" s="215"/>
      <c r="U1475" s="215"/>
      <c r="V1475" s="575"/>
      <c r="W1475" s="53"/>
      <c r="X1475" s="53"/>
      <c r="Y1475" s="53"/>
      <c r="Z1475" s="53"/>
      <c r="AA1475" s="53"/>
      <c r="AB1475" s="53"/>
      <c r="AC1475" s="53"/>
      <c r="AD1475" s="53"/>
      <c r="AE1475" s="53"/>
      <c r="AF1475" s="53"/>
      <c r="AG1475" s="53"/>
      <c r="AH1475" s="221"/>
      <c r="AI1475" s="221"/>
      <c r="AJ1475" s="576"/>
      <c r="AK1475" s="576"/>
      <c r="AM1475" s="221"/>
      <c r="AN1475" s="221"/>
      <c r="AP1475" s="221"/>
    </row>
    <row r="1476" spans="4:42" s="15" customFormat="1" ht="22.5" x14ac:dyDescent="0.55000000000000004">
      <c r="D1476" s="574"/>
      <c r="E1476" s="561"/>
      <c r="F1476" s="564"/>
      <c r="G1476" s="564"/>
      <c r="H1476" s="564"/>
      <c r="I1476" s="214"/>
      <c r="J1476" s="214"/>
      <c r="K1476" s="214"/>
      <c r="L1476" s="214"/>
      <c r="M1476" s="214"/>
      <c r="N1476" s="214"/>
      <c r="O1476" s="214"/>
      <c r="P1476" s="214"/>
      <c r="Q1476" s="214"/>
      <c r="R1476" s="214"/>
      <c r="S1476" s="214"/>
      <c r="T1476" s="215"/>
      <c r="U1476" s="215"/>
      <c r="V1476" s="575"/>
      <c r="W1476" s="53"/>
      <c r="X1476" s="53"/>
      <c r="Y1476" s="53"/>
      <c r="Z1476" s="53"/>
      <c r="AA1476" s="53"/>
      <c r="AB1476" s="53"/>
      <c r="AC1476" s="53"/>
      <c r="AD1476" s="53"/>
      <c r="AE1476" s="53"/>
      <c r="AF1476" s="53"/>
      <c r="AG1476" s="53"/>
      <c r="AH1476" s="221"/>
      <c r="AI1476" s="221"/>
      <c r="AJ1476" s="576"/>
      <c r="AK1476" s="576"/>
      <c r="AM1476" s="221"/>
      <c r="AN1476" s="221"/>
      <c r="AP1476" s="221"/>
    </row>
    <row r="1477" spans="4:42" s="15" customFormat="1" ht="22.5" x14ac:dyDescent="0.55000000000000004">
      <c r="D1477" s="574"/>
      <c r="E1477" s="561"/>
      <c r="F1477" s="564"/>
      <c r="G1477" s="564"/>
      <c r="H1477" s="564"/>
      <c r="I1477" s="214"/>
      <c r="J1477" s="214"/>
      <c r="K1477" s="214"/>
      <c r="L1477" s="214"/>
      <c r="M1477" s="214"/>
      <c r="N1477" s="214"/>
      <c r="O1477" s="214"/>
      <c r="P1477" s="214"/>
      <c r="Q1477" s="214"/>
      <c r="R1477" s="214"/>
      <c r="S1477" s="214"/>
      <c r="T1477" s="215"/>
      <c r="U1477" s="215"/>
      <c r="V1477" s="575"/>
      <c r="W1477" s="53"/>
      <c r="X1477" s="53"/>
      <c r="Y1477" s="53"/>
      <c r="Z1477" s="53"/>
      <c r="AA1477" s="53"/>
      <c r="AB1477" s="53"/>
      <c r="AC1477" s="53"/>
      <c r="AD1477" s="53"/>
      <c r="AE1477" s="53"/>
      <c r="AF1477" s="53"/>
      <c r="AG1477" s="53"/>
      <c r="AH1477" s="221"/>
      <c r="AI1477" s="221"/>
      <c r="AJ1477" s="576"/>
      <c r="AK1477" s="576"/>
      <c r="AM1477" s="221"/>
      <c r="AN1477" s="221"/>
      <c r="AP1477" s="221"/>
    </row>
    <row r="1478" spans="4:42" s="15" customFormat="1" ht="22.5" x14ac:dyDescent="0.55000000000000004">
      <c r="D1478" s="574"/>
      <c r="E1478" s="561"/>
      <c r="F1478" s="564"/>
      <c r="G1478" s="564"/>
      <c r="H1478" s="564"/>
      <c r="I1478" s="214"/>
      <c r="J1478" s="214"/>
      <c r="K1478" s="214"/>
      <c r="L1478" s="214"/>
      <c r="M1478" s="214"/>
      <c r="N1478" s="214"/>
      <c r="O1478" s="214"/>
      <c r="P1478" s="214"/>
      <c r="Q1478" s="214"/>
      <c r="R1478" s="214"/>
      <c r="S1478" s="214"/>
      <c r="T1478" s="215"/>
      <c r="U1478" s="215"/>
      <c r="V1478" s="575"/>
      <c r="W1478" s="53"/>
      <c r="X1478" s="53"/>
      <c r="Y1478" s="53"/>
      <c r="Z1478" s="53"/>
      <c r="AA1478" s="53"/>
      <c r="AB1478" s="53"/>
      <c r="AC1478" s="53"/>
      <c r="AD1478" s="53"/>
      <c r="AE1478" s="53"/>
      <c r="AF1478" s="53"/>
      <c r="AG1478" s="53"/>
      <c r="AH1478" s="221"/>
      <c r="AI1478" s="221"/>
      <c r="AJ1478" s="576"/>
      <c r="AK1478" s="576"/>
      <c r="AM1478" s="221"/>
      <c r="AN1478" s="221"/>
      <c r="AP1478" s="221"/>
    </row>
    <row r="1479" spans="4:42" s="15" customFormat="1" ht="22.5" x14ac:dyDescent="0.55000000000000004">
      <c r="D1479" s="574"/>
      <c r="E1479" s="561"/>
      <c r="F1479" s="564"/>
      <c r="G1479" s="564"/>
      <c r="H1479" s="564"/>
      <c r="I1479" s="214"/>
      <c r="J1479" s="214"/>
      <c r="K1479" s="214"/>
      <c r="L1479" s="214"/>
      <c r="M1479" s="214"/>
      <c r="N1479" s="214"/>
      <c r="O1479" s="214"/>
      <c r="P1479" s="214"/>
      <c r="Q1479" s="214"/>
      <c r="R1479" s="214"/>
      <c r="S1479" s="214"/>
      <c r="T1479" s="215"/>
      <c r="U1479" s="215"/>
      <c r="V1479" s="575"/>
      <c r="W1479" s="53"/>
      <c r="X1479" s="53"/>
      <c r="Y1479" s="53"/>
      <c r="Z1479" s="53"/>
      <c r="AA1479" s="53"/>
      <c r="AB1479" s="53"/>
      <c r="AC1479" s="53"/>
      <c r="AD1479" s="53"/>
      <c r="AE1479" s="53"/>
      <c r="AF1479" s="53"/>
      <c r="AG1479" s="53"/>
      <c r="AH1479" s="221"/>
      <c r="AI1479" s="221"/>
      <c r="AJ1479" s="576"/>
      <c r="AK1479" s="576"/>
      <c r="AM1479" s="221"/>
      <c r="AN1479" s="221"/>
      <c r="AP1479" s="221"/>
    </row>
    <row r="1480" spans="4:42" s="15" customFormat="1" ht="22.5" x14ac:dyDescent="0.55000000000000004">
      <c r="D1480" s="574"/>
      <c r="E1480" s="561"/>
      <c r="F1480" s="564"/>
      <c r="G1480" s="564"/>
      <c r="H1480" s="564"/>
      <c r="I1480" s="214"/>
      <c r="J1480" s="214"/>
      <c r="K1480" s="214"/>
      <c r="L1480" s="214"/>
      <c r="M1480" s="214"/>
      <c r="N1480" s="214"/>
      <c r="O1480" s="214"/>
      <c r="P1480" s="214"/>
      <c r="Q1480" s="214"/>
      <c r="R1480" s="214"/>
      <c r="S1480" s="214"/>
      <c r="T1480" s="215"/>
      <c r="U1480" s="215"/>
      <c r="V1480" s="575"/>
      <c r="W1480" s="53"/>
      <c r="X1480" s="53"/>
      <c r="Y1480" s="53"/>
      <c r="Z1480" s="53"/>
      <c r="AA1480" s="53"/>
      <c r="AB1480" s="53"/>
      <c r="AC1480" s="53"/>
      <c r="AD1480" s="53"/>
      <c r="AE1480" s="53"/>
      <c r="AF1480" s="53"/>
      <c r="AG1480" s="53"/>
      <c r="AH1480" s="221"/>
      <c r="AI1480" s="221"/>
      <c r="AJ1480" s="576"/>
      <c r="AK1480" s="576"/>
      <c r="AM1480" s="221"/>
      <c r="AN1480" s="221"/>
      <c r="AP1480" s="221"/>
    </row>
    <row r="1481" spans="4:42" s="15" customFormat="1" ht="22.5" x14ac:dyDescent="0.55000000000000004">
      <c r="D1481" s="574"/>
      <c r="E1481" s="561"/>
      <c r="F1481" s="564"/>
      <c r="G1481" s="564"/>
      <c r="H1481" s="564"/>
      <c r="I1481" s="214"/>
      <c r="J1481" s="214"/>
      <c r="K1481" s="214"/>
      <c r="L1481" s="214"/>
      <c r="M1481" s="214"/>
      <c r="N1481" s="214"/>
      <c r="O1481" s="214"/>
      <c r="P1481" s="214"/>
      <c r="Q1481" s="214"/>
      <c r="R1481" s="214"/>
      <c r="S1481" s="214"/>
      <c r="T1481" s="215"/>
      <c r="U1481" s="215"/>
      <c r="V1481" s="575"/>
      <c r="W1481" s="53"/>
      <c r="X1481" s="53"/>
      <c r="Y1481" s="53"/>
      <c r="Z1481" s="53"/>
      <c r="AA1481" s="53"/>
      <c r="AB1481" s="53"/>
      <c r="AC1481" s="53"/>
      <c r="AD1481" s="53"/>
      <c r="AE1481" s="53"/>
      <c r="AF1481" s="53"/>
      <c r="AG1481" s="53"/>
      <c r="AH1481" s="221"/>
      <c r="AI1481" s="221"/>
      <c r="AJ1481" s="576"/>
      <c r="AK1481" s="576"/>
      <c r="AM1481" s="221"/>
      <c r="AN1481" s="221"/>
      <c r="AP1481" s="221"/>
    </row>
    <row r="1482" spans="4:42" s="15" customFormat="1" ht="22.5" x14ac:dyDescent="0.55000000000000004">
      <c r="D1482" s="574"/>
      <c r="E1482" s="577"/>
      <c r="F1482" s="564"/>
      <c r="G1482" s="564"/>
      <c r="H1482" s="564"/>
      <c r="I1482" s="214"/>
      <c r="J1482" s="214"/>
      <c r="K1482" s="214"/>
      <c r="L1482" s="214"/>
      <c r="M1482" s="214"/>
      <c r="N1482" s="214"/>
      <c r="O1482" s="214"/>
      <c r="P1482" s="214"/>
      <c r="Q1482" s="214"/>
      <c r="R1482" s="214"/>
      <c r="S1482" s="214"/>
      <c r="T1482" s="215"/>
      <c r="U1482" s="215"/>
      <c r="V1482" s="575"/>
      <c r="W1482" s="53"/>
      <c r="X1482" s="53"/>
      <c r="Y1482" s="53"/>
      <c r="Z1482" s="53"/>
      <c r="AA1482" s="53"/>
      <c r="AB1482" s="53"/>
      <c r="AC1482" s="53"/>
      <c r="AD1482" s="53"/>
      <c r="AE1482" s="53"/>
      <c r="AF1482" s="53"/>
      <c r="AG1482" s="53"/>
      <c r="AH1482" s="221"/>
      <c r="AI1482" s="221"/>
      <c r="AJ1482" s="576"/>
      <c r="AK1482" s="576"/>
      <c r="AM1482" s="221"/>
      <c r="AN1482" s="221"/>
      <c r="AP1482" s="221"/>
    </row>
    <row r="1483" spans="4:42" s="15" customFormat="1" ht="22.5" x14ac:dyDescent="0.55000000000000004">
      <c r="D1483" s="574"/>
      <c r="E1483" s="561"/>
      <c r="F1483" s="564"/>
      <c r="G1483" s="564"/>
      <c r="H1483" s="564"/>
      <c r="I1483" s="214"/>
      <c r="J1483" s="214"/>
      <c r="K1483" s="214"/>
      <c r="L1483" s="214"/>
      <c r="M1483" s="214"/>
      <c r="N1483" s="214"/>
      <c r="O1483" s="214"/>
      <c r="P1483" s="214"/>
      <c r="Q1483" s="214"/>
      <c r="R1483" s="214"/>
      <c r="S1483" s="214"/>
      <c r="T1483" s="215"/>
      <c r="U1483" s="215"/>
      <c r="V1483" s="575"/>
      <c r="W1483" s="53"/>
      <c r="X1483" s="53"/>
      <c r="Y1483" s="53"/>
      <c r="Z1483" s="53"/>
      <c r="AA1483" s="53"/>
      <c r="AB1483" s="53"/>
      <c r="AC1483" s="53"/>
      <c r="AD1483" s="53"/>
      <c r="AE1483" s="53"/>
      <c r="AF1483" s="53"/>
      <c r="AG1483" s="53"/>
      <c r="AH1483" s="221"/>
      <c r="AI1483" s="221"/>
      <c r="AJ1483" s="576"/>
      <c r="AK1483" s="576"/>
      <c r="AM1483" s="221"/>
      <c r="AN1483" s="221"/>
      <c r="AP1483" s="221"/>
    </row>
    <row r="1484" spans="4:42" s="15" customFormat="1" ht="22.5" x14ac:dyDescent="0.55000000000000004">
      <c r="D1484" s="574"/>
      <c r="E1484" s="561"/>
      <c r="F1484" s="564"/>
      <c r="G1484" s="564"/>
      <c r="H1484" s="564"/>
      <c r="I1484" s="214"/>
      <c r="J1484" s="214"/>
      <c r="K1484" s="214"/>
      <c r="L1484" s="214"/>
      <c r="M1484" s="214"/>
      <c r="N1484" s="214"/>
      <c r="O1484" s="214"/>
      <c r="P1484" s="214"/>
      <c r="Q1484" s="214"/>
      <c r="R1484" s="214"/>
      <c r="S1484" s="214"/>
      <c r="T1484" s="215"/>
      <c r="U1484" s="215"/>
      <c r="V1484" s="575"/>
      <c r="W1484" s="53"/>
      <c r="X1484" s="53"/>
      <c r="Y1484" s="53"/>
      <c r="Z1484" s="53"/>
      <c r="AA1484" s="53"/>
      <c r="AB1484" s="53"/>
      <c r="AC1484" s="53"/>
      <c r="AD1484" s="53"/>
      <c r="AE1484" s="53"/>
      <c r="AF1484" s="53"/>
      <c r="AG1484" s="53"/>
      <c r="AH1484" s="221"/>
      <c r="AI1484" s="221"/>
      <c r="AJ1484" s="576"/>
      <c r="AK1484" s="576"/>
      <c r="AM1484" s="221"/>
      <c r="AN1484" s="221"/>
      <c r="AP1484" s="221"/>
    </row>
    <row r="1485" spans="4:42" s="15" customFormat="1" ht="22.5" x14ac:dyDescent="0.55000000000000004">
      <c r="D1485" s="574"/>
      <c r="E1485" s="561"/>
      <c r="F1485" s="564"/>
      <c r="G1485" s="564"/>
      <c r="H1485" s="564"/>
      <c r="I1485" s="214"/>
      <c r="J1485" s="214"/>
      <c r="K1485" s="214"/>
      <c r="L1485" s="214"/>
      <c r="M1485" s="214"/>
      <c r="N1485" s="214"/>
      <c r="O1485" s="214"/>
      <c r="P1485" s="214"/>
      <c r="Q1485" s="214"/>
      <c r="R1485" s="214"/>
      <c r="S1485" s="214"/>
      <c r="T1485" s="215"/>
      <c r="U1485" s="215"/>
      <c r="V1485" s="575"/>
      <c r="W1485" s="53"/>
      <c r="X1485" s="53"/>
      <c r="Y1485" s="53"/>
      <c r="Z1485" s="53"/>
      <c r="AA1485" s="53"/>
      <c r="AB1485" s="53"/>
      <c r="AC1485" s="53"/>
      <c r="AD1485" s="53"/>
      <c r="AE1485" s="53"/>
      <c r="AF1485" s="53"/>
      <c r="AG1485" s="53"/>
      <c r="AH1485" s="221"/>
      <c r="AI1485" s="221"/>
      <c r="AJ1485" s="576"/>
      <c r="AK1485" s="576"/>
      <c r="AM1485" s="221"/>
      <c r="AN1485" s="221"/>
      <c r="AP1485" s="221"/>
    </row>
    <row r="1486" spans="4:42" s="15" customFormat="1" ht="22.5" x14ac:dyDescent="0.55000000000000004">
      <c r="D1486" s="574"/>
      <c r="E1486" s="561"/>
      <c r="F1486" s="564"/>
      <c r="G1486" s="564"/>
      <c r="H1486" s="564"/>
      <c r="I1486" s="214"/>
      <c r="J1486" s="214"/>
      <c r="K1486" s="214"/>
      <c r="L1486" s="214"/>
      <c r="M1486" s="214"/>
      <c r="N1486" s="214"/>
      <c r="O1486" s="214"/>
      <c r="P1486" s="214"/>
      <c r="Q1486" s="214"/>
      <c r="R1486" s="214"/>
      <c r="S1486" s="214"/>
      <c r="T1486" s="215"/>
      <c r="U1486" s="215"/>
      <c r="V1486" s="575"/>
      <c r="W1486" s="53"/>
      <c r="X1486" s="53"/>
      <c r="Y1486" s="53"/>
      <c r="Z1486" s="53"/>
      <c r="AA1486" s="53"/>
      <c r="AB1486" s="53"/>
      <c r="AC1486" s="53"/>
      <c r="AD1486" s="53"/>
      <c r="AE1486" s="53"/>
      <c r="AF1486" s="53"/>
      <c r="AG1486" s="53"/>
      <c r="AH1486" s="221"/>
      <c r="AI1486" s="221"/>
      <c r="AJ1486" s="576"/>
      <c r="AK1486" s="576"/>
      <c r="AM1486" s="221"/>
      <c r="AN1486" s="221"/>
      <c r="AP1486" s="221"/>
    </row>
    <row r="1487" spans="4:42" s="15" customFormat="1" ht="22.5" x14ac:dyDescent="0.55000000000000004">
      <c r="D1487" s="574"/>
      <c r="E1487" s="561"/>
      <c r="F1487" s="564"/>
      <c r="G1487" s="564"/>
      <c r="H1487" s="564"/>
      <c r="I1487" s="214"/>
      <c r="J1487" s="214"/>
      <c r="K1487" s="214"/>
      <c r="L1487" s="214"/>
      <c r="M1487" s="214"/>
      <c r="N1487" s="214"/>
      <c r="O1487" s="214"/>
      <c r="P1487" s="214"/>
      <c r="Q1487" s="214"/>
      <c r="R1487" s="214"/>
      <c r="S1487" s="214"/>
      <c r="T1487" s="215"/>
      <c r="U1487" s="215"/>
      <c r="V1487" s="575"/>
      <c r="W1487" s="53"/>
      <c r="X1487" s="53"/>
      <c r="Y1487" s="53"/>
      <c r="Z1487" s="53"/>
      <c r="AA1487" s="53"/>
      <c r="AB1487" s="53"/>
      <c r="AC1487" s="53"/>
      <c r="AD1487" s="53"/>
      <c r="AE1487" s="53"/>
      <c r="AF1487" s="53"/>
      <c r="AG1487" s="53"/>
      <c r="AH1487" s="221"/>
      <c r="AI1487" s="221"/>
      <c r="AJ1487" s="576"/>
      <c r="AK1487" s="576"/>
      <c r="AM1487" s="221"/>
      <c r="AN1487" s="221"/>
      <c r="AP1487" s="221"/>
    </row>
    <row r="1488" spans="4:42" s="15" customFormat="1" ht="22.5" x14ac:dyDescent="0.55000000000000004">
      <c r="D1488" s="574"/>
      <c r="E1488" s="561"/>
      <c r="F1488" s="564"/>
      <c r="G1488" s="564"/>
      <c r="H1488" s="564"/>
      <c r="I1488" s="214"/>
      <c r="J1488" s="214"/>
      <c r="K1488" s="214"/>
      <c r="L1488" s="214"/>
      <c r="M1488" s="214"/>
      <c r="N1488" s="214"/>
      <c r="O1488" s="214"/>
      <c r="P1488" s="214"/>
      <c r="Q1488" s="214"/>
      <c r="R1488" s="214"/>
      <c r="S1488" s="214"/>
      <c r="T1488" s="215"/>
      <c r="U1488" s="215"/>
      <c r="V1488" s="575"/>
      <c r="W1488" s="53"/>
      <c r="X1488" s="53"/>
      <c r="Y1488" s="53"/>
      <c r="Z1488" s="53"/>
      <c r="AA1488" s="53"/>
      <c r="AB1488" s="53"/>
      <c r="AC1488" s="53"/>
      <c r="AD1488" s="53"/>
      <c r="AE1488" s="53"/>
      <c r="AF1488" s="53"/>
      <c r="AG1488" s="53"/>
      <c r="AH1488" s="221"/>
      <c r="AI1488" s="221"/>
      <c r="AJ1488" s="576"/>
      <c r="AK1488" s="576"/>
      <c r="AM1488" s="221"/>
      <c r="AN1488" s="221"/>
      <c r="AP1488" s="221"/>
    </row>
    <row r="1489" spans="4:42" s="15" customFormat="1" ht="22.5" x14ac:dyDescent="0.55000000000000004">
      <c r="D1489" s="574"/>
      <c r="E1489" s="561"/>
      <c r="F1489" s="564"/>
      <c r="G1489" s="564"/>
      <c r="H1489" s="564"/>
      <c r="I1489" s="214"/>
      <c r="J1489" s="214"/>
      <c r="K1489" s="214"/>
      <c r="L1489" s="214"/>
      <c r="M1489" s="214"/>
      <c r="N1489" s="214"/>
      <c r="O1489" s="214"/>
      <c r="P1489" s="214"/>
      <c r="Q1489" s="214"/>
      <c r="R1489" s="214"/>
      <c r="S1489" s="214"/>
      <c r="T1489" s="215"/>
      <c r="U1489" s="215"/>
      <c r="V1489" s="575"/>
      <c r="W1489" s="53"/>
      <c r="X1489" s="53"/>
      <c r="Y1489" s="53"/>
      <c r="Z1489" s="53"/>
      <c r="AA1489" s="53"/>
      <c r="AB1489" s="53"/>
      <c r="AC1489" s="53"/>
      <c r="AD1489" s="53"/>
      <c r="AE1489" s="53"/>
      <c r="AF1489" s="53"/>
      <c r="AG1489" s="53"/>
      <c r="AH1489" s="221"/>
      <c r="AI1489" s="221"/>
      <c r="AJ1489" s="576"/>
      <c r="AK1489" s="576"/>
      <c r="AM1489" s="221"/>
      <c r="AN1489" s="221"/>
      <c r="AP1489" s="221"/>
    </row>
    <row r="1490" spans="4:42" s="15" customFormat="1" ht="22.5" x14ac:dyDescent="0.55000000000000004">
      <c r="D1490" s="574"/>
      <c r="E1490" s="561"/>
      <c r="F1490" s="564"/>
      <c r="G1490" s="564"/>
      <c r="H1490" s="564"/>
      <c r="I1490" s="214"/>
      <c r="J1490" s="214"/>
      <c r="K1490" s="214"/>
      <c r="L1490" s="214"/>
      <c r="M1490" s="214"/>
      <c r="N1490" s="214"/>
      <c r="O1490" s="214"/>
      <c r="P1490" s="214"/>
      <c r="Q1490" s="214"/>
      <c r="R1490" s="214"/>
      <c r="S1490" s="214"/>
      <c r="T1490" s="215"/>
      <c r="U1490" s="215"/>
      <c r="V1490" s="575"/>
      <c r="W1490" s="53"/>
      <c r="X1490" s="53"/>
      <c r="Y1490" s="53"/>
      <c r="Z1490" s="53"/>
      <c r="AA1490" s="53"/>
      <c r="AB1490" s="53"/>
      <c r="AC1490" s="53"/>
      <c r="AD1490" s="53"/>
      <c r="AE1490" s="53"/>
      <c r="AF1490" s="53"/>
      <c r="AG1490" s="53"/>
      <c r="AH1490" s="221"/>
      <c r="AI1490" s="221"/>
      <c r="AJ1490" s="576"/>
      <c r="AK1490" s="576"/>
      <c r="AM1490" s="221"/>
      <c r="AN1490" s="221"/>
      <c r="AP1490" s="221"/>
    </row>
    <row r="1491" spans="4:42" s="15" customFormat="1" ht="22.5" x14ac:dyDescent="0.55000000000000004">
      <c r="D1491" s="574"/>
      <c r="E1491" s="561"/>
      <c r="F1491" s="564"/>
      <c r="G1491" s="564"/>
      <c r="H1491" s="564"/>
      <c r="I1491" s="214"/>
      <c r="J1491" s="214"/>
      <c r="K1491" s="214"/>
      <c r="L1491" s="214"/>
      <c r="M1491" s="214"/>
      <c r="N1491" s="214"/>
      <c r="O1491" s="214"/>
      <c r="P1491" s="214"/>
      <c r="Q1491" s="214"/>
      <c r="R1491" s="214"/>
      <c r="S1491" s="214"/>
      <c r="T1491" s="215"/>
      <c r="U1491" s="215"/>
      <c r="V1491" s="575"/>
      <c r="W1491" s="53"/>
      <c r="X1491" s="53"/>
      <c r="Y1491" s="53"/>
      <c r="Z1491" s="53"/>
      <c r="AA1491" s="53"/>
      <c r="AB1491" s="53"/>
      <c r="AC1491" s="53"/>
      <c r="AD1491" s="53"/>
      <c r="AE1491" s="53"/>
      <c r="AF1491" s="53"/>
      <c r="AG1491" s="53"/>
      <c r="AH1491" s="221"/>
      <c r="AI1491" s="221"/>
      <c r="AJ1491" s="576"/>
      <c r="AK1491" s="576"/>
      <c r="AM1491" s="221"/>
      <c r="AN1491" s="221"/>
      <c r="AP1491" s="221"/>
    </row>
    <row r="1492" spans="4:42" s="15" customFormat="1" ht="22.5" x14ac:dyDescent="0.55000000000000004">
      <c r="D1492" s="574"/>
      <c r="E1492" s="561"/>
      <c r="F1492" s="564"/>
      <c r="G1492" s="564"/>
      <c r="H1492" s="564"/>
      <c r="I1492" s="214"/>
      <c r="J1492" s="214"/>
      <c r="K1492" s="214"/>
      <c r="L1492" s="214"/>
      <c r="M1492" s="214"/>
      <c r="N1492" s="214"/>
      <c r="O1492" s="214"/>
      <c r="P1492" s="214"/>
      <c r="Q1492" s="214"/>
      <c r="R1492" s="214"/>
      <c r="S1492" s="214"/>
      <c r="T1492" s="215"/>
      <c r="U1492" s="215"/>
      <c r="V1492" s="575"/>
      <c r="W1492" s="53"/>
      <c r="X1492" s="53"/>
      <c r="Y1492" s="53"/>
      <c r="Z1492" s="53"/>
      <c r="AA1492" s="53"/>
      <c r="AB1492" s="53"/>
      <c r="AC1492" s="53"/>
      <c r="AD1492" s="53"/>
      <c r="AE1492" s="53"/>
      <c r="AF1492" s="53"/>
      <c r="AG1492" s="53"/>
      <c r="AH1492" s="221"/>
      <c r="AI1492" s="221"/>
      <c r="AJ1492" s="576"/>
      <c r="AK1492" s="576"/>
      <c r="AM1492" s="221"/>
      <c r="AN1492" s="221"/>
      <c r="AP1492" s="221"/>
    </row>
    <row r="1493" spans="4:42" s="15" customFormat="1" ht="22.5" x14ac:dyDescent="0.55000000000000004">
      <c r="D1493" s="574"/>
      <c r="E1493" s="561"/>
      <c r="F1493" s="564"/>
      <c r="G1493" s="564"/>
      <c r="H1493" s="564"/>
      <c r="I1493" s="214"/>
      <c r="J1493" s="214"/>
      <c r="K1493" s="214"/>
      <c r="L1493" s="214"/>
      <c r="M1493" s="214"/>
      <c r="N1493" s="214"/>
      <c r="O1493" s="214"/>
      <c r="P1493" s="214"/>
      <c r="Q1493" s="214"/>
      <c r="R1493" s="214"/>
      <c r="S1493" s="214"/>
      <c r="T1493" s="215"/>
      <c r="U1493" s="215"/>
      <c r="V1493" s="575"/>
      <c r="W1493" s="53"/>
      <c r="X1493" s="53"/>
      <c r="Y1493" s="53"/>
      <c r="Z1493" s="53"/>
      <c r="AA1493" s="53"/>
      <c r="AB1493" s="53"/>
      <c r="AC1493" s="53"/>
      <c r="AD1493" s="53"/>
      <c r="AE1493" s="53"/>
      <c r="AF1493" s="53"/>
      <c r="AG1493" s="53"/>
      <c r="AH1493" s="221"/>
      <c r="AI1493" s="221"/>
      <c r="AJ1493" s="576"/>
      <c r="AK1493" s="576"/>
      <c r="AM1493" s="221"/>
      <c r="AN1493" s="221"/>
      <c r="AP1493" s="221"/>
    </row>
    <row r="1494" spans="4:42" s="15" customFormat="1" ht="22.5" x14ac:dyDescent="0.55000000000000004">
      <c r="D1494" s="574"/>
      <c r="E1494" s="577"/>
      <c r="F1494" s="564"/>
      <c r="G1494" s="564"/>
      <c r="H1494" s="564"/>
      <c r="I1494" s="214"/>
      <c r="J1494" s="214"/>
      <c r="K1494" s="214"/>
      <c r="L1494" s="214"/>
      <c r="M1494" s="214"/>
      <c r="N1494" s="214"/>
      <c r="O1494" s="214"/>
      <c r="P1494" s="214"/>
      <c r="Q1494" s="214"/>
      <c r="R1494" s="214"/>
      <c r="S1494" s="214"/>
      <c r="T1494" s="215"/>
      <c r="U1494" s="215"/>
      <c r="V1494" s="575"/>
      <c r="W1494" s="53"/>
      <c r="X1494" s="53"/>
      <c r="Y1494" s="53"/>
      <c r="Z1494" s="53"/>
      <c r="AA1494" s="53"/>
      <c r="AB1494" s="53"/>
      <c r="AC1494" s="53"/>
      <c r="AD1494" s="53"/>
      <c r="AE1494" s="53"/>
      <c r="AF1494" s="53"/>
      <c r="AG1494" s="53"/>
      <c r="AH1494" s="221"/>
      <c r="AI1494" s="221"/>
      <c r="AJ1494" s="576"/>
      <c r="AK1494" s="576"/>
      <c r="AM1494" s="221"/>
      <c r="AN1494" s="221"/>
      <c r="AP1494" s="221"/>
    </row>
    <row r="1495" spans="4:42" s="15" customFormat="1" ht="22.5" x14ac:dyDescent="0.55000000000000004">
      <c r="D1495" s="574"/>
      <c r="E1495" s="561"/>
      <c r="F1495" s="564"/>
      <c r="G1495" s="564"/>
      <c r="H1495" s="564"/>
      <c r="I1495" s="214"/>
      <c r="J1495" s="214"/>
      <c r="K1495" s="214"/>
      <c r="L1495" s="214"/>
      <c r="M1495" s="214"/>
      <c r="N1495" s="214"/>
      <c r="O1495" s="214"/>
      <c r="P1495" s="214"/>
      <c r="Q1495" s="214"/>
      <c r="R1495" s="214"/>
      <c r="S1495" s="214"/>
      <c r="T1495" s="215"/>
      <c r="U1495" s="215"/>
      <c r="V1495" s="575"/>
      <c r="W1495" s="53"/>
      <c r="X1495" s="53"/>
      <c r="Y1495" s="53"/>
      <c r="Z1495" s="53"/>
      <c r="AA1495" s="53"/>
      <c r="AB1495" s="53"/>
      <c r="AC1495" s="53"/>
      <c r="AD1495" s="53"/>
      <c r="AE1495" s="53"/>
      <c r="AF1495" s="53"/>
      <c r="AG1495" s="53"/>
      <c r="AH1495" s="221"/>
      <c r="AI1495" s="221"/>
      <c r="AJ1495" s="576"/>
      <c r="AK1495" s="576"/>
      <c r="AM1495" s="221"/>
      <c r="AN1495" s="221"/>
      <c r="AP1495" s="221"/>
    </row>
    <row r="1496" spans="4:42" s="15" customFormat="1" ht="22.5" x14ac:dyDescent="0.55000000000000004">
      <c r="D1496" s="574"/>
      <c r="E1496" s="561"/>
      <c r="F1496" s="564"/>
      <c r="G1496" s="564"/>
      <c r="H1496" s="564"/>
      <c r="I1496" s="214"/>
      <c r="J1496" s="214"/>
      <c r="K1496" s="214"/>
      <c r="L1496" s="214"/>
      <c r="M1496" s="214"/>
      <c r="N1496" s="214"/>
      <c r="O1496" s="214"/>
      <c r="P1496" s="214"/>
      <c r="Q1496" s="214"/>
      <c r="R1496" s="214"/>
      <c r="S1496" s="214"/>
      <c r="T1496" s="215"/>
      <c r="U1496" s="215"/>
      <c r="V1496" s="575"/>
      <c r="W1496" s="53"/>
      <c r="X1496" s="53"/>
      <c r="Y1496" s="53"/>
      <c r="Z1496" s="53"/>
      <c r="AA1496" s="53"/>
      <c r="AB1496" s="53"/>
      <c r="AC1496" s="53"/>
      <c r="AD1496" s="53"/>
      <c r="AE1496" s="53"/>
      <c r="AF1496" s="53"/>
      <c r="AG1496" s="53"/>
      <c r="AH1496" s="221"/>
      <c r="AI1496" s="221"/>
      <c r="AJ1496" s="576"/>
      <c r="AK1496" s="576"/>
      <c r="AM1496" s="221"/>
      <c r="AN1496" s="221"/>
      <c r="AP1496" s="221"/>
    </row>
    <row r="1497" spans="4:42" s="15" customFormat="1" ht="22.5" x14ac:dyDescent="0.55000000000000004">
      <c r="D1497" s="574"/>
      <c r="E1497" s="561"/>
      <c r="F1497" s="564"/>
      <c r="G1497" s="564"/>
      <c r="H1497" s="564"/>
      <c r="I1497" s="214"/>
      <c r="J1497" s="214"/>
      <c r="K1497" s="214"/>
      <c r="L1497" s="214"/>
      <c r="M1497" s="214"/>
      <c r="N1497" s="214"/>
      <c r="O1497" s="214"/>
      <c r="P1497" s="214"/>
      <c r="Q1497" s="214"/>
      <c r="R1497" s="214"/>
      <c r="S1497" s="214"/>
      <c r="T1497" s="215"/>
      <c r="U1497" s="215"/>
      <c r="V1497" s="575"/>
      <c r="W1497" s="53"/>
      <c r="X1497" s="53"/>
      <c r="Y1497" s="53"/>
      <c r="Z1497" s="53"/>
      <c r="AA1497" s="53"/>
      <c r="AB1497" s="53"/>
      <c r="AC1497" s="53"/>
      <c r="AD1497" s="53"/>
      <c r="AE1497" s="53"/>
      <c r="AF1497" s="53"/>
      <c r="AG1497" s="53"/>
      <c r="AH1497" s="221"/>
      <c r="AI1497" s="221"/>
      <c r="AJ1497" s="576"/>
      <c r="AK1497" s="576"/>
      <c r="AM1497" s="221"/>
      <c r="AN1497" s="221"/>
      <c r="AP1497" s="221"/>
    </row>
    <row r="1498" spans="4:42" s="15" customFormat="1" ht="22.5" x14ac:dyDescent="0.55000000000000004">
      <c r="D1498" s="574"/>
      <c r="E1498" s="561"/>
      <c r="F1498" s="564"/>
      <c r="G1498" s="564"/>
      <c r="H1498" s="564"/>
      <c r="I1498" s="214"/>
      <c r="J1498" s="214"/>
      <c r="K1498" s="214"/>
      <c r="L1498" s="214"/>
      <c r="M1498" s="214"/>
      <c r="N1498" s="214"/>
      <c r="O1498" s="214"/>
      <c r="P1498" s="214"/>
      <c r="Q1498" s="214"/>
      <c r="R1498" s="214"/>
      <c r="S1498" s="214"/>
      <c r="T1498" s="215"/>
      <c r="U1498" s="215"/>
      <c r="V1498" s="575"/>
      <c r="W1498" s="53"/>
      <c r="X1498" s="53"/>
      <c r="Y1498" s="53"/>
      <c r="Z1498" s="53"/>
      <c r="AA1498" s="53"/>
      <c r="AB1498" s="53"/>
      <c r="AC1498" s="53"/>
      <c r="AD1498" s="53"/>
      <c r="AE1498" s="53"/>
      <c r="AF1498" s="53"/>
      <c r="AG1498" s="53"/>
      <c r="AH1498" s="221"/>
      <c r="AI1498" s="221"/>
      <c r="AJ1498" s="576"/>
      <c r="AK1498" s="576"/>
      <c r="AM1498" s="221"/>
      <c r="AN1498" s="221"/>
      <c r="AP1498" s="221"/>
    </row>
    <row r="1499" spans="4:42" s="15" customFormat="1" ht="22.5" x14ac:dyDescent="0.55000000000000004">
      <c r="D1499" s="574"/>
      <c r="E1499" s="577"/>
      <c r="F1499" s="564"/>
      <c r="G1499" s="564"/>
      <c r="H1499" s="564"/>
      <c r="I1499" s="214"/>
      <c r="J1499" s="214"/>
      <c r="K1499" s="214"/>
      <c r="L1499" s="214"/>
      <c r="M1499" s="214"/>
      <c r="N1499" s="214"/>
      <c r="O1499" s="214"/>
      <c r="P1499" s="214"/>
      <c r="Q1499" s="214"/>
      <c r="R1499" s="214"/>
      <c r="S1499" s="214"/>
      <c r="T1499" s="215"/>
      <c r="U1499" s="215"/>
      <c r="V1499" s="575"/>
      <c r="W1499" s="53"/>
      <c r="X1499" s="53"/>
      <c r="Y1499" s="53"/>
      <c r="Z1499" s="53"/>
      <c r="AA1499" s="53"/>
      <c r="AB1499" s="53"/>
      <c r="AC1499" s="53"/>
      <c r="AD1499" s="53"/>
      <c r="AE1499" s="53"/>
      <c r="AF1499" s="53"/>
      <c r="AG1499" s="53"/>
      <c r="AH1499" s="221"/>
      <c r="AI1499" s="221"/>
      <c r="AJ1499" s="576"/>
      <c r="AK1499" s="576"/>
      <c r="AM1499" s="221"/>
      <c r="AN1499" s="221"/>
      <c r="AP1499" s="221"/>
    </row>
    <row r="1500" spans="4:42" s="15" customFormat="1" ht="22.5" x14ac:dyDescent="0.55000000000000004">
      <c r="D1500" s="574"/>
      <c r="E1500" s="561"/>
      <c r="F1500" s="564"/>
      <c r="G1500" s="564"/>
      <c r="H1500" s="564"/>
      <c r="I1500" s="214"/>
      <c r="J1500" s="214"/>
      <c r="K1500" s="214"/>
      <c r="L1500" s="214"/>
      <c r="M1500" s="214"/>
      <c r="N1500" s="214"/>
      <c r="O1500" s="214"/>
      <c r="P1500" s="214"/>
      <c r="Q1500" s="214"/>
      <c r="R1500" s="214"/>
      <c r="S1500" s="214"/>
      <c r="T1500" s="215"/>
      <c r="U1500" s="215"/>
      <c r="V1500" s="575"/>
      <c r="W1500" s="53"/>
      <c r="X1500" s="53"/>
      <c r="Y1500" s="53"/>
      <c r="Z1500" s="53"/>
      <c r="AA1500" s="53"/>
      <c r="AB1500" s="53"/>
      <c r="AC1500" s="53"/>
      <c r="AD1500" s="53"/>
      <c r="AE1500" s="53"/>
      <c r="AF1500" s="53"/>
      <c r="AG1500" s="53"/>
      <c r="AH1500" s="221"/>
      <c r="AI1500" s="221"/>
      <c r="AJ1500" s="576"/>
      <c r="AK1500" s="576"/>
      <c r="AM1500" s="221"/>
      <c r="AN1500" s="221"/>
      <c r="AP1500" s="221"/>
    </row>
    <row r="1501" spans="4:42" s="15" customFormat="1" ht="22.5" x14ac:dyDescent="0.55000000000000004">
      <c r="D1501" s="574"/>
      <c r="E1501" s="561"/>
      <c r="F1501" s="564"/>
      <c r="G1501" s="564"/>
      <c r="H1501" s="564"/>
      <c r="I1501" s="214"/>
      <c r="J1501" s="214"/>
      <c r="K1501" s="214"/>
      <c r="L1501" s="214"/>
      <c r="M1501" s="214"/>
      <c r="N1501" s="214"/>
      <c r="O1501" s="214"/>
      <c r="P1501" s="214"/>
      <c r="Q1501" s="214"/>
      <c r="R1501" s="214"/>
      <c r="S1501" s="214"/>
      <c r="T1501" s="215"/>
      <c r="U1501" s="215"/>
      <c r="V1501" s="575"/>
      <c r="W1501" s="53"/>
      <c r="X1501" s="53"/>
      <c r="Y1501" s="53"/>
      <c r="Z1501" s="53"/>
      <c r="AA1501" s="53"/>
      <c r="AB1501" s="53"/>
      <c r="AC1501" s="53"/>
      <c r="AD1501" s="53"/>
      <c r="AE1501" s="53"/>
      <c r="AF1501" s="53"/>
      <c r="AG1501" s="53"/>
      <c r="AH1501" s="221"/>
      <c r="AI1501" s="221"/>
      <c r="AJ1501" s="576"/>
      <c r="AK1501" s="576"/>
      <c r="AM1501" s="221"/>
      <c r="AN1501" s="221"/>
      <c r="AP1501" s="221"/>
    </row>
    <row r="1502" spans="4:42" s="15" customFormat="1" ht="22.5" x14ac:dyDescent="0.55000000000000004">
      <c r="D1502" s="574"/>
      <c r="E1502" s="561"/>
      <c r="F1502" s="564"/>
      <c r="G1502" s="564"/>
      <c r="H1502" s="564"/>
      <c r="I1502" s="214"/>
      <c r="J1502" s="214"/>
      <c r="K1502" s="214"/>
      <c r="L1502" s="214"/>
      <c r="M1502" s="214"/>
      <c r="N1502" s="214"/>
      <c r="O1502" s="214"/>
      <c r="P1502" s="214"/>
      <c r="Q1502" s="214"/>
      <c r="R1502" s="214"/>
      <c r="S1502" s="214"/>
      <c r="T1502" s="215"/>
      <c r="U1502" s="215"/>
      <c r="V1502" s="575"/>
      <c r="W1502" s="53"/>
      <c r="X1502" s="53"/>
      <c r="Y1502" s="53"/>
      <c r="Z1502" s="53"/>
      <c r="AA1502" s="53"/>
      <c r="AB1502" s="53"/>
      <c r="AC1502" s="53"/>
      <c r="AD1502" s="53"/>
      <c r="AE1502" s="53"/>
      <c r="AF1502" s="53"/>
      <c r="AG1502" s="53"/>
      <c r="AH1502" s="221"/>
      <c r="AI1502" s="221"/>
      <c r="AJ1502" s="576"/>
      <c r="AK1502" s="576"/>
      <c r="AM1502" s="221"/>
      <c r="AN1502" s="221"/>
      <c r="AP1502" s="221"/>
    </row>
    <row r="1503" spans="4:42" s="15" customFormat="1" ht="22.5" x14ac:dyDescent="0.55000000000000004">
      <c r="D1503" s="574"/>
      <c r="E1503" s="561"/>
      <c r="F1503" s="564"/>
      <c r="G1503" s="564"/>
      <c r="H1503" s="564"/>
      <c r="I1503" s="214"/>
      <c r="J1503" s="214"/>
      <c r="K1503" s="214"/>
      <c r="L1503" s="214"/>
      <c r="M1503" s="214"/>
      <c r="N1503" s="214"/>
      <c r="O1503" s="214"/>
      <c r="P1503" s="214"/>
      <c r="Q1503" s="214"/>
      <c r="R1503" s="214"/>
      <c r="S1503" s="214"/>
      <c r="T1503" s="215"/>
      <c r="U1503" s="215"/>
      <c r="V1503" s="575"/>
      <c r="W1503" s="53"/>
      <c r="X1503" s="53"/>
      <c r="Y1503" s="53"/>
      <c r="Z1503" s="53"/>
      <c r="AA1503" s="53"/>
      <c r="AB1503" s="53"/>
      <c r="AC1503" s="53"/>
      <c r="AD1503" s="53"/>
      <c r="AE1503" s="53"/>
      <c r="AF1503" s="53"/>
      <c r="AG1503" s="53"/>
      <c r="AH1503" s="221"/>
      <c r="AI1503" s="221"/>
      <c r="AJ1503" s="576"/>
      <c r="AK1503" s="576"/>
      <c r="AM1503" s="221"/>
      <c r="AN1503" s="221"/>
      <c r="AP1503" s="221"/>
    </row>
    <row r="1504" spans="4:42" s="15" customFormat="1" ht="22.5" x14ac:dyDescent="0.55000000000000004">
      <c r="D1504" s="574"/>
      <c r="E1504" s="561"/>
      <c r="F1504" s="564"/>
      <c r="G1504" s="564"/>
      <c r="H1504" s="564"/>
      <c r="I1504" s="214"/>
      <c r="J1504" s="214"/>
      <c r="K1504" s="214"/>
      <c r="L1504" s="214"/>
      <c r="M1504" s="214"/>
      <c r="N1504" s="214"/>
      <c r="O1504" s="214"/>
      <c r="P1504" s="214"/>
      <c r="Q1504" s="214"/>
      <c r="R1504" s="214"/>
      <c r="S1504" s="214"/>
      <c r="T1504" s="215"/>
      <c r="U1504" s="215"/>
      <c r="V1504" s="575"/>
      <c r="W1504" s="53"/>
      <c r="X1504" s="53"/>
      <c r="Y1504" s="53"/>
      <c r="Z1504" s="53"/>
      <c r="AA1504" s="53"/>
      <c r="AB1504" s="53"/>
      <c r="AC1504" s="53"/>
      <c r="AD1504" s="53"/>
      <c r="AE1504" s="53"/>
      <c r="AF1504" s="53"/>
      <c r="AG1504" s="53"/>
      <c r="AH1504" s="221"/>
      <c r="AI1504" s="221"/>
      <c r="AJ1504" s="576"/>
      <c r="AK1504" s="576"/>
      <c r="AM1504" s="221"/>
      <c r="AN1504" s="221"/>
      <c r="AP1504" s="221"/>
    </row>
    <row r="1505" spans="4:42" s="15" customFormat="1" ht="22.5" x14ac:dyDescent="0.55000000000000004">
      <c r="D1505" s="574"/>
      <c r="E1505" s="561"/>
      <c r="F1505" s="564"/>
      <c r="G1505" s="564"/>
      <c r="H1505" s="564"/>
      <c r="I1505" s="214"/>
      <c r="J1505" s="214"/>
      <c r="K1505" s="214"/>
      <c r="L1505" s="214"/>
      <c r="M1505" s="214"/>
      <c r="N1505" s="214"/>
      <c r="O1505" s="214"/>
      <c r="P1505" s="214"/>
      <c r="Q1505" s="214"/>
      <c r="R1505" s="214"/>
      <c r="S1505" s="214"/>
      <c r="T1505" s="215"/>
      <c r="U1505" s="215"/>
      <c r="V1505" s="575"/>
      <c r="W1505" s="53"/>
      <c r="X1505" s="53"/>
      <c r="Y1505" s="53"/>
      <c r="Z1505" s="53"/>
      <c r="AA1505" s="53"/>
      <c r="AB1505" s="53"/>
      <c r="AC1505" s="53"/>
      <c r="AD1505" s="53"/>
      <c r="AE1505" s="53"/>
      <c r="AF1505" s="53"/>
      <c r="AG1505" s="53"/>
      <c r="AH1505" s="221"/>
      <c r="AI1505" s="221"/>
      <c r="AJ1505" s="576"/>
      <c r="AK1505" s="576"/>
      <c r="AM1505" s="221"/>
      <c r="AN1505" s="221"/>
      <c r="AP1505" s="221"/>
    </row>
    <row r="1506" spans="4:42" s="15" customFormat="1" ht="22.5" x14ac:dyDescent="0.55000000000000004">
      <c r="D1506" s="574"/>
      <c r="E1506" s="561"/>
      <c r="F1506" s="564"/>
      <c r="G1506" s="564"/>
      <c r="H1506" s="564"/>
      <c r="I1506" s="214"/>
      <c r="J1506" s="214"/>
      <c r="K1506" s="214"/>
      <c r="L1506" s="214"/>
      <c r="M1506" s="214"/>
      <c r="N1506" s="214"/>
      <c r="O1506" s="214"/>
      <c r="P1506" s="214"/>
      <c r="Q1506" s="214"/>
      <c r="R1506" s="214"/>
      <c r="S1506" s="214"/>
      <c r="T1506" s="215"/>
      <c r="U1506" s="215"/>
      <c r="V1506" s="575"/>
      <c r="W1506" s="53"/>
      <c r="X1506" s="53"/>
      <c r="Y1506" s="53"/>
      <c r="Z1506" s="53"/>
      <c r="AA1506" s="53"/>
      <c r="AB1506" s="53"/>
      <c r="AC1506" s="53"/>
      <c r="AD1506" s="53"/>
      <c r="AE1506" s="53"/>
      <c r="AF1506" s="53"/>
      <c r="AG1506" s="53"/>
      <c r="AH1506" s="221"/>
      <c r="AI1506" s="221"/>
      <c r="AJ1506" s="576"/>
      <c r="AK1506" s="576"/>
      <c r="AM1506" s="221"/>
      <c r="AN1506" s="221"/>
      <c r="AP1506" s="221"/>
    </row>
    <row r="1507" spans="4:42" s="15" customFormat="1" ht="22.5" x14ac:dyDescent="0.55000000000000004">
      <c r="D1507" s="574"/>
      <c r="E1507" s="561"/>
      <c r="F1507" s="564"/>
      <c r="G1507" s="564"/>
      <c r="H1507" s="564"/>
      <c r="I1507" s="214"/>
      <c r="J1507" s="214"/>
      <c r="K1507" s="214"/>
      <c r="L1507" s="214"/>
      <c r="M1507" s="214"/>
      <c r="N1507" s="214"/>
      <c r="O1507" s="214"/>
      <c r="P1507" s="214"/>
      <c r="Q1507" s="214"/>
      <c r="R1507" s="214"/>
      <c r="S1507" s="214"/>
      <c r="T1507" s="215"/>
      <c r="U1507" s="215"/>
      <c r="V1507" s="575"/>
      <c r="W1507" s="53"/>
      <c r="X1507" s="53"/>
      <c r="Y1507" s="53"/>
      <c r="Z1507" s="53"/>
      <c r="AA1507" s="53"/>
      <c r="AB1507" s="53"/>
      <c r="AC1507" s="53"/>
      <c r="AD1507" s="53"/>
      <c r="AE1507" s="53"/>
      <c r="AF1507" s="53"/>
      <c r="AG1507" s="53"/>
      <c r="AH1507" s="221"/>
      <c r="AI1507" s="221"/>
      <c r="AJ1507" s="576"/>
      <c r="AK1507" s="576"/>
      <c r="AM1507" s="221"/>
      <c r="AN1507" s="221"/>
      <c r="AP1507" s="221"/>
    </row>
    <row r="1508" spans="4:42" s="15" customFormat="1" ht="22.5" x14ac:dyDescent="0.55000000000000004">
      <c r="D1508" s="574"/>
      <c r="E1508" s="561"/>
      <c r="F1508" s="564"/>
      <c r="G1508" s="564"/>
      <c r="H1508" s="564"/>
      <c r="I1508" s="214"/>
      <c r="J1508" s="214"/>
      <c r="K1508" s="214"/>
      <c r="L1508" s="214"/>
      <c r="M1508" s="214"/>
      <c r="N1508" s="214"/>
      <c r="O1508" s="214"/>
      <c r="P1508" s="214"/>
      <c r="Q1508" s="214"/>
      <c r="R1508" s="214"/>
      <c r="S1508" s="214"/>
      <c r="T1508" s="215"/>
      <c r="U1508" s="215"/>
      <c r="V1508" s="575"/>
      <c r="W1508" s="53"/>
      <c r="X1508" s="53"/>
      <c r="Y1508" s="53"/>
      <c r="Z1508" s="53"/>
      <c r="AA1508" s="53"/>
      <c r="AB1508" s="53"/>
      <c r="AC1508" s="53"/>
      <c r="AD1508" s="53"/>
      <c r="AE1508" s="53"/>
      <c r="AF1508" s="53"/>
      <c r="AG1508" s="53"/>
      <c r="AH1508" s="221"/>
      <c r="AI1508" s="221"/>
      <c r="AJ1508" s="576"/>
      <c r="AK1508" s="576"/>
      <c r="AM1508" s="221"/>
      <c r="AN1508" s="221"/>
      <c r="AP1508" s="221"/>
    </row>
    <row r="1509" spans="4:42" s="15" customFormat="1" ht="22.5" x14ac:dyDescent="0.55000000000000004">
      <c r="D1509" s="574"/>
      <c r="E1509" s="561"/>
      <c r="F1509" s="564"/>
      <c r="G1509" s="564"/>
      <c r="H1509" s="564"/>
      <c r="I1509" s="214"/>
      <c r="J1509" s="214"/>
      <c r="K1509" s="214"/>
      <c r="L1509" s="214"/>
      <c r="M1509" s="214"/>
      <c r="N1509" s="214"/>
      <c r="O1509" s="214"/>
      <c r="P1509" s="214"/>
      <c r="Q1509" s="214"/>
      <c r="R1509" s="214"/>
      <c r="S1509" s="214"/>
      <c r="T1509" s="215"/>
      <c r="U1509" s="215"/>
      <c r="V1509" s="575"/>
      <c r="W1509" s="53"/>
      <c r="X1509" s="53"/>
      <c r="Y1509" s="53"/>
      <c r="Z1509" s="53"/>
      <c r="AA1509" s="53"/>
      <c r="AB1509" s="53"/>
      <c r="AC1509" s="53"/>
      <c r="AD1509" s="53"/>
      <c r="AE1509" s="53"/>
      <c r="AF1509" s="53"/>
      <c r="AG1509" s="53"/>
      <c r="AH1509" s="221"/>
      <c r="AI1509" s="221"/>
      <c r="AJ1509" s="576"/>
      <c r="AK1509" s="576"/>
      <c r="AM1509" s="221"/>
      <c r="AN1509" s="221"/>
      <c r="AP1509" s="221"/>
    </row>
    <row r="1510" spans="4:42" s="15" customFormat="1" ht="22.5" x14ac:dyDescent="0.55000000000000004">
      <c r="D1510" s="574"/>
      <c r="E1510" s="561"/>
      <c r="F1510" s="564"/>
      <c r="G1510" s="564"/>
      <c r="H1510" s="564"/>
      <c r="I1510" s="214"/>
      <c r="J1510" s="214"/>
      <c r="K1510" s="214"/>
      <c r="L1510" s="214"/>
      <c r="M1510" s="214"/>
      <c r="N1510" s="214"/>
      <c r="O1510" s="214"/>
      <c r="P1510" s="214"/>
      <c r="Q1510" s="214"/>
      <c r="R1510" s="214"/>
      <c r="S1510" s="214"/>
      <c r="T1510" s="215"/>
      <c r="U1510" s="215"/>
      <c r="V1510" s="575"/>
      <c r="W1510" s="53"/>
      <c r="X1510" s="53"/>
      <c r="Y1510" s="53"/>
      <c r="Z1510" s="53"/>
      <c r="AA1510" s="53"/>
      <c r="AB1510" s="53"/>
      <c r="AC1510" s="53"/>
      <c r="AD1510" s="53"/>
      <c r="AE1510" s="53"/>
      <c r="AF1510" s="53"/>
      <c r="AG1510" s="53"/>
      <c r="AH1510" s="221"/>
      <c r="AI1510" s="221"/>
      <c r="AJ1510" s="576"/>
      <c r="AK1510" s="576"/>
      <c r="AM1510" s="221"/>
      <c r="AN1510" s="221"/>
      <c r="AP1510" s="221"/>
    </row>
    <row r="1511" spans="4:42" s="15" customFormat="1" ht="22.5" x14ac:dyDescent="0.55000000000000004">
      <c r="D1511" s="574"/>
      <c r="E1511" s="561"/>
      <c r="F1511" s="564"/>
      <c r="G1511" s="564"/>
      <c r="H1511" s="564"/>
      <c r="I1511" s="214"/>
      <c r="J1511" s="214"/>
      <c r="K1511" s="214"/>
      <c r="L1511" s="214"/>
      <c r="M1511" s="214"/>
      <c r="N1511" s="214"/>
      <c r="O1511" s="214"/>
      <c r="P1511" s="214"/>
      <c r="Q1511" s="214"/>
      <c r="R1511" s="214"/>
      <c r="S1511" s="214"/>
      <c r="T1511" s="215"/>
      <c r="U1511" s="215"/>
      <c r="V1511" s="575"/>
      <c r="W1511" s="53"/>
      <c r="X1511" s="53"/>
      <c r="Y1511" s="53"/>
      <c r="Z1511" s="53"/>
      <c r="AA1511" s="53"/>
      <c r="AB1511" s="53"/>
      <c r="AC1511" s="53"/>
      <c r="AD1511" s="53"/>
      <c r="AE1511" s="53"/>
      <c r="AF1511" s="53"/>
      <c r="AG1511" s="53"/>
      <c r="AH1511" s="221"/>
      <c r="AI1511" s="221"/>
      <c r="AJ1511" s="576"/>
      <c r="AK1511" s="576"/>
      <c r="AM1511" s="221"/>
      <c r="AN1511" s="221"/>
      <c r="AP1511" s="221"/>
    </row>
    <row r="1512" spans="4:42" s="15" customFormat="1" ht="22.5" x14ac:dyDescent="0.55000000000000004">
      <c r="D1512" s="574"/>
      <c r="E1512" s="561"/>
      <c r="F1512" s="564"/>
      <c r="G1512" s="564"/>
      <c r="H1512" s="564"/>
      <c r="I1512" s="214"/>
      <c r="J1512" s="214"/>
      <c r="K1512" s="214"/>
      <c r="L1512" s="214"/>
      <c r="M1512" s="214"/>
      <c r="N1512" s="214"/>
      <c r="O1512" s="214"/>
      <c r="P1512" s="214"/>
      <c r="Q1512" s="214"/>
      <c r="R1512" s="214"/>
      <c r="S1512" s="214"/>
      <c r="T1512" s="215"/>
      <c r="U1512" s="215"/>
      <c r="V1512" s="575"/>
      <c r="W1512" s="53"/>
      <c r="X1512" s="53"/>
      <c r="Y1512" s="53"/>
      <c r="Z1512" s="53"/>
      <c r="AA1512" s="53"/>
      <c r="AB1512" s="53"/>
      <c r="AC1512" s="53"/>
      <c r="AD1512" s="53"/>
      <c r="AE1512" s="53"/>
      <c r="AF1512" s="53"/>
      <c r="AG1512" s="53"/>
      <c r="AH1512" s="221"/>
      <c r="AI1512" s="221"/>
      <c r="AJ1512" s="576"/>
      <c r="AK1512" s="576"/>
      <c r="AM1512" s="221"/>
      <c r="AN1512" s="221"/>
      <c r="AP1512" s="221"/>
    </row>
    <row r="1513" spans="4:42" s="15" customFormat="1" ht="22.5" x14ac:dyDescent="0.55000000000000004">
      <c r="D1513" s="574"/>
      <c r="E1513" s="561"/>
      <c r="F1513" s="564"/>
      <c r="G1513" s="564"/>
      <c r="H1513" s="564"/>
      <c r="I1513" s="214"/>
      <c r="J1513" s="214"/>
      <c r="K1513" s="214"/>
      <c r="L1513" s="214"/>
      <c r="M1513" s="214"/>
      <c r="N1513" s="214"/>
      <c r="O1513" s="214"/>
      <c r="P1513" s="214"/>
      <c r="Q1513" s="214"/>
      <c r="R1513" s="214"/>
      <c r="S1513" s="214"/>
      <c r="T1513" s="215"/>
      <c r="U1513" s="215"/>
      <c r="V1513" s="575"/>
      <c r="W1513" s="53"/>
      <c r="X1513" s="53"/>
      <c r="Y1513" s="53"/>
      <c r="Z1513" s="53"/>
      <c r="AA1513" s="53"/>
      <c r="AB1513" s="53"/>
      <c r="AC1513" s="53"/>
      <c r="AD1513" s="53"/>
      <c r="AE1513" s="53"/>
      <c r="AF1513" s="53"/>
      <c r="AG1513" s="53"/>
      <c r="AH1513" s="221"/>
      <c r="AI1513" s="221"/>
      <c r="AJ1513" s="576"/>
      <c r="AK1513" s="576"/>
      <c r="AM1513" s="221"/>
      <c r="AN1513" s="221"/>
      <c r="AP1513" s="221"/>
    </row>
    <row r="1514" spans="4:42" s="15" customFormat="1" ht="22.5" x14ac:dyDescent="0.55000000000000004">
      <c r="D1514" s="574"/>
      <c r="E1514" s="561"/>
      <c r="F1514" s="564"/>
      <c r="G1514" s="564"/>
      <c r="H1514" s="564"/>
      <c r="I1514" s="214"/>
      <c r="J1514" s="214"/>
      <c r="K1514" s="214"/>
      <c r="L1514" s="214"/>
      <c r="M1514" s="214"/>
      <c r="N1514" s="214"/>
      <c r="O1514" s="214"/>
      <c r="P1514" s="214"/>
      <c r="Q1514" s="214"/>
      <c r="R1514" s="214"/>
      <c r="S1514" s="214"/>
      <c r="T1514" s="215"/>
      <c r="U1514" s="215"/>
      <c r="V1514" s="575"/>
      <c r="W1514" s="53"/>
      <c r="X1514" s="53"/>
      <c r="Y1514" s="53"/>
      <c r="Z1514" s="53"/>
      <c r="AA1514" s="53"/>
      <c r="AB1514" s="53"/>
      <c r="AC1514" s="53"/>
      <c r="AD1514" s="53"/>
      <c r="AE1514" s="53"/>
      <c r="AF1514" s="53"/>
      <c r="AG1514" s="53"/>
      <c r="AH1514" s="221"/>
      <c r="AI1514" s="221"/>
      <c r="AJ1514" s="576"/>
      <c r="AK1514" s="576"/>
      <c r="AM1514" s="221"/>
      <c r="AN1514" s="221"/>
      <c r="AP1514" s="221"/>
    </row>
    <row r="1515" spans="4:42" s="15" customFormat="1" ht="22.5" x14ac:dyDescent="0.55000000000000004">
      <c r="D1515" s="574"/>
      <c r="E1515" s="561"/>
      <c r="F1515" s="564"/>
      <c r="G1515" s="564"/>
      <c r="H1515" s="564"/>
      <c r="I1515" s="214"/>
      <c r="J1515" s="214"/>
      <c r="K1515" s="214"/>
      <c r="L1515" s="214"/>
      <c r="M1515" s="214"/>
      <c r="N1515" s="214"/>
      <c r="O1515" s="214"/>
      <c r="P1515" s="214"/>
      <c r="Q1515" s="214"/>
      <c r="R1515" s="214"/>
      <c r="S1515" s="214"/>
      <c r="T1515" s="215"/>
      <c r="U1515" s="215"/>
      <c r="V1515" s="575"/>
      <c r="W1515" s="53"/>
      <c r="X1515" s="53"/>
      <c r="Y1515" s="53"/>
      <c r="Z1515" s="53"/>
      <c r="AA1515" s="53"/>
      <c r="AB1515" s="53"/>
      <c r="AC1515" s="53"/>
      <c r="AD1515" s="53"/>
      <c r="AE1515" s="53"/>
      <c r="AF1515" s="53"/>
      <c r="AG1515" s="53"/>
      <c r="AH1515" s="221"/>
      <c r="AI1515" s="221"/>
      <c r="AJ1515" s="576"/>
      <c r="AK1515" s="576"/>
      <c r="AM1515" s="221"/>
      <c r="AN1515" s="221"/>
      <c r="AP1515" s="221"/>
    </row>
    <row r="1516" spans="4:42" s="15" customFormat="1" ht="22.5" x14ac:dyDescent="0.55000000000000004">
      <c r="D1516" s="574"/>
      <c r="E1516" s="561"/>
      <c r="F1516" s="564"/>
      <c r="G1516" s="564"/>
      <c r="H1516" s="564"/>
      <c r="I1516" s="214"/>
      <c r="J1516" s="214"/>
      <c r="K1516" s="214"/>
      <c r="L1516" s="214"/>
      <c r="M1516" s="214"/>
      <c r="N1516" s="214"/>
      <c r="O1516" s="214"/>
      <c r="P1516" s="214"/>
      <c r="Q1516" s="214"/>
      <c r="R1516" s="214"/>
      <c r="S1516" s="214"/>
      <c r="T1516" s="215"/>
      <c r="U1516" s="215"/>
      <c r="V1516" s="575"/>
      <c r="W1516" s="53"/>
      <c r="X1516" s="53"/>
      <c r="Y1516" s="53"/>
      <c r="Z1516" s="53"/>
      <c r="AA1516" s="53"/>
      <c r="AB1516" s="53"/>
      <c r="AC1516" s="53"/>
      <c r="AD1516" s="53"/>
      <c r="AE1516" s="53"/>
      <c r="AF1516" s="53"/>
      <c r="AG1516" s="53"/>
      <c r="AH1516" s="221"/>
      <c r="AI1516" s="221"/>
      <c r="AJ1516" s="576"/>
      <c r="AK1516" s="576"/>
      <c r="AM1516" s="221"/>
      <c r="AN1516" s="221"/>
      <c r="AP1516" s="221"/>
    </row>
    <row r="1517" spans="4:42" s="15" customFormat="1" ht="22.5" x14ac:dyDescent="0.55000000000000004">
      <c r="D1517" s="574"/>
      <c r="E1517" s="561"/>
      <c r="F1517" s="564"/>
      <c r="G1517" s="564"/>
      <c r="H1517" s="564"/>
      <c r="I1517" s="214"/>
      <c r="J1517" s="214"/>
      <c r="K1517" s="214"/>
      <c r="L1517" s="214"/>
      <c r="M1517" s="214"/>
      <c r="N1517" s="214"/>
      <c r="O1517" s="214"/>
      <c r="P1517" s="214"/>
      <c r="Q1517" s="214"/>
      <c r="R1517" s="214"/>
      <c r="S1517" s="214"/>
      <c r="T1517" s="215"/>
      <c r="U1517" s="215"/>
      <c r="V1517" s="575"/>
      <c r="W1517" s="53"/>
      <c r="X1517" s="53"/>
      <c r="Y1517" s="53"/>
      <c r="Z1517" s="53"/>
      <c r="AA1517" s="53"/>
      <c r="AB1517" s="53"/>
      <c r="AC1517" s="53"/>
      <c r="AD1517" s="53"/>
      <c r="AE1517" s="53"/>
      <c r="AF1517" s="53"/>
      <c r="AG1517" s="53"/>
      <c r="AH1517" s="221"/>
      <c r="AI1517" s="221"/>
      <c r="AJ1517" s="576"/>
      <c r="AK1517" s="576"/>
      <c r="AM1517" s="221"/>
      <c r="AN1517" s="221"/>
      <c r="AP1517" s="221"/>
    </row>
    <row r="1518" spans="4:42" s="15" customFormat="1" ht="22.5" x14ac:dyDescent="0.55000000000000004">
      <c r="D1518" s="574"/>
      <c r="E1518" s="561"/>
      <c r="F1518" s="564"/>
      <c r="G1518" s="564"/>
      <c r="H1518" s="564"/>
      <c r="I1518" s="214"/>
      <c r="J1518" s="214"/>
      <c r="K1518" s="214"/>
      <c r="L1518" s="214"/>
      <c r="M1518" s="214"/>
      <c r="N1518" s="214"/>
      <c r="O1518" s="214"/>
      <c r="P1518" s="214"/>
      <c r="Q1518" s="214"/>
      <c r="R1518" s="214"/>
      <c r="S1518" s="214"/>
      <c r="T1518" s="215"/>
      <c r="U1518" s="215"/>
      <c r="V1518" s="575"/>
      <c r="W1518" s="53"/>
      <c r="X1518" s="53"/>
      <c r="Y1518" s="53"/>
      <c r="Z1518" s="53"/>
      <c r="AA1518" s="53"/>
      <c r="AB1518" s="53"/>
      <c r="AC1518" s="53"/>
      <c r="AD1518" s="53"/>
      <c r="AE1518" s="53"/>
      <c r="AF1518" s="53"/>
      <c r="AG1518" s="53"/>
      <c r="AH1518" s="221"/>
      <c r="AI1518" s="221"/>
      <c r="AJ1518" s="576"/>
      <c r="AK1518" s="576"/>
      <c r="AM1518" s="221"/>
      <c r="AN1518" s="221"/>
      <c r="AP1518" s="221"/>
    </row>
    <row r="1519" spans="4:42" s="15" customFormat="1" ht="22.5" x14ac:dyDescent="0.55000000000000004">
      <c r="D1519" s="574"/>
      <c r="E1519" s="561"/>
      <c r="F1519" s="564"/>
      <c r="G1519" s="564"/>
      <c r="H1519" s="564"/>
      <c r="I1519" s="214"/>
      <c r="J1519" s="214"/>
      <c r="K1519" s="214"/>
      <c r="L1519" s="214"/>
      <c r="M1519" s="214"/>
      <c r="N1519" s="214"/>
      <c r="O1519" s="214"/>
      <c r="P1519" s="214"/>
      <c r="Q1519" s="214"/>
      <c r="R1519" s="214"/>
      <c r="S1519" s="214"/>
      <c r="T1519" s="215"/>
      <c r="U1519" s="215"/>
      <c r="V1519" s="575"/>
      <c r="W1519" s="53"/>
      <c r="X1519" s="53"/>
      <c r="Y1519" s="53"/>
      <c r="Z1519" s="53"/>
      <c r="AA1519" s="53"/>
      <c r="AB1519" s="53"/>
      <c r="AC1519" s="53"/>
      <c r="AD1519" s="53"/>
      <c r="AE1519" s="53"/>
      <c r="AF1519" s="53"/>
      <c r="AG1519" s="53"/>
      <c r="AH1519" s="221"/>
      <c r="AI1519" s="221"/>
      <c r="AJ1519" s="576"/>
      <c r="AK1519" s="576"/>
      <c r="AM1519" s="221"/>
      <c r="AN1519" s="221"/>
      <c r="AP1519" s="221"/>
    </row>
    <row r="1520" spans="4:42" s="15" customFormat="1" ht="22.5" x14ac:dyDescent="0.55000000000000004">
      <c r="D1520" s="574"/>
      <c r="E1520" s="561"/>
      <c r="F1520" s="564"/>
      <c r="G1520" s="564"/>
      <c r="H1520" s="564"/>
      <c r="I1520" s="214"/>
      <c r="J1520" s="214"/>
      <c r="K1520" s="214"/>
      <c r="L1520" s="214"/>
      <c r="M1520" s="214"/>
      <c r="N1520" s="214"/>
      <c r="O1520" s="214"/>
      <c r="P1520" s="214"/>
      <c r="Q1520" s="214"/>
      <c r="R1520" s="214"/>
      <c r="S1520" s="214"/>
      <c r="T1520" s="215"/>
      <c r="U1520" s="215"/>
      <c r="V1520" s="575"/>
      <c r="W1520" s="53"/>
      <c r="X1520" s="53"/>
      <c r="Y1520" s="53"/>
      <c r="Z1520" s="53"/>
      <c r="AA1520" s="53"/>
      <c r="AB1520" s="53"/>
      <c r="AC1520" s="53"/>
      <c r="AD1520" s="53"/>
      <c r="AE1520" s="53"/>
      <c r="AF1520" s="53"/>
      <c r="AG1520" s="53"/>
      <c r="AH1520" s="221"/>
      <c r="AI1520" s="221"/>
      <c r="AJ1520" s="576"/>
      <c r="AK1520" s="576"/>
      <c r="AM1520" s="221"/>
      <c r="AN1520" s="221"/>
      <c r="AP1520" s="221"/>
    </row>
    <row r="1521" spans="4:42" s="15" customFormat="1" ht="22.5" x14ac:dyDescent="0.55000000000000004">
      <c r="D1521" s="574"/>
      <c r="E1521" s="561"/>
      <c r="F1521" s="564"/>
      <c r="G1521" s="564"/>
      <c r="H1521" s="564"/>
      <c r="I1521" s="214"/>
      <c r="J1521" s="214"/>
      <c r="K1521" s="214"/>
      <c r="L1521" s="214"/>
      <c r="M1521" s="214"/>
      <c r="N1521" s="214"/>
      <c r="O1521" s="214"/>
      <c r="P1521" s="214"/>
      <c r="Q1521" s="214"/>
      <c r="R1521" s="214"/>
      <c r="S1521" s="214"/>
      <c r="T1521" s="215"/>
      <c r="U1521" s="215"/>
      <c r="V1521" s="575"/>
      <c r="W1521" s="53"/>
      <c r="X1521" s="53"/>
      <c r="Y1521" s="53"/>
      <c r="Z1521" s="53"/>
      <c r="AA1521" s="53"/>
      <c r="AB1521" s="53"/>
      <c r="AC1521" s="53"/>
      <c r="AD1521" s="53"/>
      <c r="AE1521" s="53"/>
      <c r="AF1521" s="53"/>
      <c r="AG1521" s="53"/>
      <c r="AH1521" s="221"/>
      <c r="AI1521" s="221"/>
      <c r="AJ1521" s="576"/>
      <c r="AK1521" s="576"/>
      <c r="AM1521" s="221"/>
      <c r="AN1521" s="221"/>
      <c r="AP1521" s="221"/>
    </row>
    <row r="1522" spans="4:42" s="15" customFormat="1" ht="22.5" x14ac:dyDescent="0.55000000000000004">
      <c r="D1522" s="574"/>
      <c r="E1522" s="561"/>
      <c r="F1522" s="564"/>
      <c r="G1522" s="564"/>
      <c r="H1522" s="564"/>
      <c r="I1522" s="214"/>
      <c r="J1522" s="214"/>
      <c r="K1522" s="214"/>
      <c r="L1522" s="214"/>
      <c r="M1522" s="214"/>
      <c r="N1522" s="214"/>
      <c r="O1522" s="214"/>
      <c r="P1522" s="214"/>
      <c r="Q1522" s="214"/>
      <c r="R1522" s="214"/>
      <c r="S1522" s="214"/>
      <c r="T1522" s="215"/>
      <c r="U1522" s="215"/>
      <c r="V1522" s="575"/>
      <c r="W1522" s="53"/>
      <c r="X1522" s="53"/>
      <c r="Y1522" s="53"/>
      <c r="Z1522" s="53"/>
      <c r="AA1522" s="53"/>
      <c r="AB1522" s="53"/>
      <c r="AC1522" s="53"/>
      <c r="AD1522" s="53"/>
      <c r="AE1522" s="53"/>
      <c r="AF1522" s="53"/>
      <c r="AG1522" s="53"/>
      <c r="AH1522" s="221"/>
      <c r="AI1522" s="221"/>
      <c r="AJ1522" s="576"/>
      <c r="AK1522" s="576"/>
      <c r="AM1522" s="221"/>
      <c r="AN1522" s="221"/>
      <c r="AP1522" s="221"/>
    </row>
    <row r="1523" spans="4:42" s="15" customFormat="1" ht="22.5" x14ac:dyDescent="0.55000000000000004">
      <c r="D1523" s="574"/>
      <c r="E1523" s="561"/>
      <c r="F1523" s="564"/>
      <c r="G1523" s="564"/>
      <c r="H1523" s="564"/>
      <c r="I1523" s="214"/>
      <c r="J1523" s="214"/>
      <c r="K1523" s="214"/>
      <c r="L1523" s="214"/>
      <c r="M1523" s="214"/>
      <c r="N1523" s="214"/>
      <c r="O1523" s="214"/>
      <c r="P1523" s="214"/>
      <c r="Q1523" s="214"/>
      <c r="R1523" s="214"/>
      <c r="S1523" s="214"/>
      <c r="T1523" s="215"/>
      <c r="U1523" s="215"/>
      <c r="V1523" s="575"/>
      <c r="W1523" s="53"/>
      <c r="X1523" s="53"/>
      <c r="Y1523" s="53"/>
      <c r="Z1523" s="53"/>
      <c r="AA1523" s="53"/>
      <c r="AB1523" s="53"/>
      <c r="AC1523" s="53"/>
      <c r="AD1523" s="53"/>
      <c r="AE1523" s="53"/>
      <c r="AF1523" s="53"/>
      <c r="AG1523" s="53"/>
      <c r="AH1523" s="221"/>
      <c r="AI1523" s="221"/>
      <c r="AJ1523" s="576"/>
      <c r="AK1523" s="576"/>
      <c r="AM1523" s="221"/>
      <c r="AN1523" s="221"/>
      <c r="AP1523" s="221"/>
    </row>
    <row r="1524" spans="4:42" s="15" customFormat="1" ht="22.5" x14ac:dyDescent="0.55000000000000004">
      <c r="D1524" s="574"/>
      <c r="E1524" s="561"/>
      <c r="F1524" s="564"/>
      <c r="G1524" s="564"/>
      <c r="H1524" s="564"/>
      <c r="I1524" s="214"/>
      <c r="J1524" s="214"/>
      <c r="K1524" s="214"/>
      <c r="L1524" s="214"/>
      <c r="M1524" s="214"/>
      <c r="N1524" s="214"/>
      <c r="O1524" s="214"/>
      <c r="P1524" s="214"/>
      <c r="Q1524" s="214"/>
      <c r="R1524" s="214"/>
      <c r="S1524" s="214"/>
      <c r="T1524" s="215"/>
      <c r="U1524" s="215"/>
      <c r="V1524" s="575"/>
      <c r="W1524" s="53"/>
      <c r="X1524" s="53"/>
      <c r="Y1524" s="53"/>
      <c r="Z1524" s="53"/>
      <c r="AA1524" s="53"/>
      <c r="AB1524" s="53"/>
      <c r="AC1524" s="53"/>
      <c r="AD1524" s="53"/>
      <c r="AE1524" s="53"/>
      <c r="AF1524" s="53"/>
      <c r="AG1524" s="53"/>
      <c r="AH1524" s="221"/>
      <c r="AI1524" s="221"/>
      <c r="AJ1524" s="576"/>
      <c r="AK1524" s="576"/>
      <c r="AM1524" s="221"/>
      <c r="AN1524" s="221"/>
      <c r="AP1524" s="221"/>
    </row>
    <row r="1525" spans="4:42" s="15" customFormat="1" ht="22.5" x14ac:dyDescent="0.55000000000000004">
      <c r="D1525" s="574"/>
      <c r="E1525" s="561"/>
      <c r="F1525" s="564"/>
      <c r="G1525" s="564"/>
      <c r="H1525" s="564"/>
      <c r="I1525" s="214"/>
      <c r="J1525" s="214"/>
      <c r="K1525" s="214"/>
      <c r="L1525" s="214"/>
      <c r="M1525" s="214"/>
      <c r="N1525" s="214"/>
      <c r="O1525" s="214"/>
      <c r="P1525" s="214"/>
      <c r="Q1525" s="214"/>
      <c r="R1525" s="214"/>
      <c r="S1525" s="214"/>
      <c r="T1525" s="215"/>
      <c r="U1525" s="215"/>
      <c r="V1525" s="575"/>
      <c r="W1525" s="53"/>
      <c r="X1525" s="53"/>
      <c r="Y1525" s="53"/>
      <c r="Z1525" s="53"/>
      <c r="AA1525" s="53"/>
      <c r="AB1525" s="53"/>
      <c r="AC1525" s="53"/>
      <c r="AD1525" s="53"/>
      <c r="AE1525" s="53"/>
      <c r="AF1525" s="53"/>
      <c r="AG1525" s="53"/>
      <c r="AH1525" s="221"/>
      <c r="AI1525" s="221"/>
      <c r="AJ1525" s="576"/>
      <c r="AK1525" s="576"/>
      <c r="AM1525" s="221"/>
      <c r="AN1525" s="221"/>
      <c r="AP1525" s="221"/>
    </row>
    <row r="1526" spans="4:42" s="15" customFormat="1" ht="22.5" x14ac:dyDescent="0.55000000000000004">
      <c r="D1526" s="574"/>
      <c r="E1526" s="561"/>
      <c r="F1526" s="564"/>
      <c r="G1526" s="564"/>
      <c r="H1526" s="564"/>
      <c r="I1526" s="214"/>
      <c r="J1526" s="214"/>
      <c r="K1526" s="214"/>
      <c r="L1526" s="214"/>
      <c r="M1526" s="214"/>
      <c r="N1526" s="214"/>
      <c r="O1526" s="214"/>
      <c r="P1526" s="214"/>
      <c r="Q1526" s="214"/>
      <c r="R1526" s="214"/>
      <c r="S1526" s="214"/>
      <c r="T1526" s="215"/>
      <c r="U1526" s="215"/>
      <c r="V1526" s="575"/>
      <c r="W1526" s="53"/>
      <c r="X1526" s="53"/>
      <c r="Y1526" s="53"/>
      <c r="Z1526" s="53"/>
      <c r="AA1526" s="53"/>
      <c r="AB1526" s="53"/>
      <c r="AC1526" s="53"/>
      <c r="AD1526" s="53"/>
      <c r="AE1526" s="53"/>
      <c r="AF1526" s="53"/>
      <c r="AG1526" s="53"/>
      <c r="AH1526" s="221"/>
      <c r="AI1526" s="221"/>
      <c r="AJ1526" s="576"/>
      <c r="AK1526" s="576"/>
      <c r="AM1526" s="221"/>
      <c r="AN1526" s="221"/>
      <c r="AP1526" s="221"/>
    </row>
    <row r="1527" spans="4:42" s="15" customFormat="1" ht="22.5" x14ac:dyDescent="0.55000000000000004">
      <c r="D1527" s="574"/>
      <c r="E1527" s="561"/>
      <c r="F1527" s="564"/>
      <c r="G1527" s="564"/>
      <c r="H1527" s="564"/>
      <c r="I1527" s="214"/>
      <c r="J1527" s="214"/>
      <c r="K1527" s="214"/>
      <c r="L1527" s="214"/>
      <c r="M1527" s="214"/>
      <c r="N1527" s="214"/>
      <c r="O1527" s="214"/>
      <c r="P1527" s="214"/>
      <c r="Q1527" s="214"/>
      <c r="R1527" s="214"/>
      <c r="S1527" s="214"/>
      <c r="T1527" s="215"/>
      <c r="U1527" s="215"/>
      <c r="V1527" s="575"/>
      <c r="W1527" s="53"/>
      <c r="X1527" s="53"/>
      <c r="Y1527" s="53"/>
      <c r="Z1527" s="53"/>
      <c r="AA1527" s="53"/>
      <c r="AB1527" s="53"/>
      <c r="AC1527" s="53"/>
      <c r="AD1527" s="53"/>
      <c r="AE1527" s="53"/>
      <c r="AF1527" s="53"/>
      <c r="AG1527" s="53"/>
      <c r="AH1527" s="221"/>
      <c r="AI1527" s="221"/>
      <c r="AJ1527" s="576"/>
      <c r="AK1527" s="576"/>
      <c r="AM1527" s="221"/>
      <c r="AN1527" s="221"/>
      <c r="AP1527" s="221"/>
    </row>
    <row r="1528" spans="4:42" s="15" customFormat="1" ht="22.5" x14ac:dyDescent="0.55000000000000004">
      <c r="D1528" s="574"/>
      <c r="E1528" s="561"/>
      <c r="F1528" s="564"/>
      <c r="G1528" s="564"/>
      <c r="H1528" s="564"/>
      <c r="I1528" s="214"/>
      <c r="J1528" s="214"/>
      <c r="K1528" s="214"/>
      <c r="L1528" s="214"/>
      <c r="M1528" s="214"/>
      <c r="N1528" s="214"/>
      <c r="O1528" s="214"/>
      <c r="P1528" s="214"/>
      <c r="Q1528" s="214"/>
      <c r="R1528" s="214"/>
      <c r="S1528" s="214"/>
      <c r="T1528" s="215"/>
      <c r="U1528" s="215"/>
      <c r="V1528" s="575"/>
      <c r="W1528" s="53"/>
      <c r="X1528" s="53"/>
      <c r="Y1528" s="53"/>
      <c r="Z1528" s="53"/>
      <c r="AA1528" s="53"/>
      <c r="AB1528" s="53"/>
      <c r="AC1528" s="53"/>
      <c r="AD1528" s="53"/>
      <c r="AE1528" s="53"/>
      <c r="AF1528" s="53"/>
      <c r="AG1528" s="53"/>
      <c r="AH1528" s="221"/>
      <c r="AI1528" s="221"/>
      <c r="AJ1528" s="576"/>
      <c r="AK1528" s="576"/>
      <c r="AM1528" s="221"/>
      <c r="AN1528" s="221"/>
      <c r="AP1528" s="221"/>
    </row>
    <row r="1529" spans="4:42" s="15" customFormat="1" ht="22.5" x14ac:dyDescent="0.55000000000000004">
      <c r="D1529" s="574"/>
      <c r="E1529" s="561"/>
      <c r="F1529" s="564"/>
      <c r="G1529" s="564"/>
      <c r="H1529" s="564"/>
      <c r="I1529" s="214"/>
      <c r="J1529" s="214"/>
      <c r="K1529" s="214"/>
      <c r="L1529" s="214"/>
      <c r="M1529" s="214"/>
      <c r="N1529" s="214"/>
      <c r="O1529" s="214"/>
      <c r="P1529" s="214"/>
      <c r="Q1529" s="214"/>
      <c r="R1529" s="214"/>
      <c r="S1529" s="214"/>
      <c r="T1529" s="215"/>
      <c r="U1529" s="215"/>
      <c r="V1529" s="575"/>
      <c r="W1529" s="53"/>
      <c r="X1529" s="53"/>
      <c r="Y1529" s="53"/>
      <c r="Z1529" s="53"/>
      <c r="AA1529" s="53"/>
      <c r="AB1529" s="53"/>
      <c r="AC1529" s="53"/>
      <c r="AD1529" s="53"/>
      <c r="AE1529" s="53"/>
      <c r="AF1529" s="53"/>
      <c r="AG1529" s="53"/>
      <c r="AH1529" s="221"/>
      <c r="AI1529" s="221"/>
      <c r="AJ1529" s="576"/>
      <c r="AK1529" s="576"/>
      <c r="AM1529" s="221"/>
      <c r="AN1529" s="221"/>
      <c r="AP1529" s="221"/>
    </row>
    <row r="1530" spans="4:42" s="15" customFormat="1" ht="22.5" x14ac:dyDescent="0.55000000000000004">
      <c r="D1530" s="574"/>
      <c r="E1530" s="561"/>
      <c r="F1530" s="564"/>
      <c r="G1530" s="564"/>
      <c r="H1530" s="564"/>
      <c r="I1530" s="214"/>
      <c r="J1530" s="214"/>
      <c r="K1530" s="214"/>
      <c r="L1530" s="214"/>
      <c r="M1530" s="214"/>
      <c r="N1530" s="214"/>
      <c r="O1530" s="214"/>
      <c r="P1530" s="214"/>
      <c r="Q1530" s="214"/>
      <c r="R1530" s="214"/>
      <c r="S1530" s="214"/>
      <c r="T1530" s="215"/>
      <c r="U1530" s="215"/>
      <c r="V1530" s="575"/>
      <c r="W1530" s="53"/>
      <c r="X1530" s="53"/>
      <c r="Y1530" s="53"/>
      <c r="Z1530" s="53"/>
      <c r="AA1530" s="53"/>
      <c r="AB1530" s="53"/>
      <c r="AC1530" s="53"/>
      <c r="AD1530" s="53"/>
      <c r="AE1530" s="53"/>
      <c r="AF1530" s="53"/>
      <c r="AG1530" s="53"/>
      <c r="AH1530" s="221"/>
      <c r="AI1530" s="221"/>
      <c r="AJ1530" s="576"/>
      <c r="AK1530" s="576"/>
      <c r="AM1530" s="221"/>
      <c r="AN1530" s="221"/>
      <c r="AP1530" s="221"/>
    </row>
    <row r="1531" spans="4:42" s="15" customFormat="1" ht="22.5" x14ac:dyDescent="0.55000000000000004">
      <c r="D1531" s="574"/>
      <c r="E1531" s="561"/>
      <c r="F1531" s="564"/>
      <c r="G1531" s="564"/>
      <c r="H1531" s="564"/>
      <c r="I1531" s="214"/>
      <c r="J1531" s="214"/>
      <c r="K1531" s="214"/>
      <c r="L1531" s="214"/>
      <c r="M1531" s="214"/>
      <c r="N1531" s="214"/>
      <c r="O1531" s="214"/>
      <c r="P1531" s="214"/>
      <c r="Q1531" s="214"/>
      <c r="R1531" s="214"/>
      <c r="S1531" s="214"/>
      <c r="T1531" s="215"/>
      <c r="U1531" s="215"/>
      <c r="V1531" s="575"/>
      <c r="W1531" s="53"/>
      <c r="X1531" s="53"/>
      <c r="Y1531" s="53"/>
      <c r="Z1531" s="53"/>
      <c r="AA1531" s="53"/>
      <c r="AB1531" s="53"/>
      <c r="AC1531" s="53"/>
      <c r="AD1531" s="53"/>
      <c r="AE1531" s="53"/>
      <c r="AF1531" s="53"/>
      <c r="AG1531" s="53"/>
      <c r="AH1531" s="221"/>
      <c r="AI1531" s="221"/>
      <c r="AJ1531" s="576"/>
      <c r="AK1531" s="576"/>
      <c r="AM1531" s="221"/>
      <c r="AN1531" s="221"/>
      <c r="AP1531" s="221"/>
    </row>
    <row r="1532" spans="4:42" s="15" customFormat="1" ht="22.5" x14ac:dyDescent="0.55000000000000004">
      <c r="D1532" s="574"/>
      <c r="E1532" s="561"/>
      <c r="F1532" s="564"/>
      <c r="G1532" s="564"/>
      <c r="H1532" s="564"/>
      <c r="I1532" s="214"/>
      <c r="J1532" s="214"/>
      <c r="K1532" s="214"/>
      <c r="L1532" s="214"/>
      <c r="M1532" s="214"/>
      <c r="N1532" s="214"/>
      <c r="O1532" s="214"/>
      <c r="P1532" s="214"/>
      <c r="Q1532" s="214"/>
      <c r="R1532" s="214"/>
      <c r="S1532" s="214"/>
      <c r="T1532" s="215"/>
      <c r="U1532" s="215"/>
      <c r="V1532" s="575"/>
      <c r="W1532" s="53"/>
      <c r="X1532" s="53"/>
      <c r="Y1532" s="53"/>
      <c r="Z1532" s="53"/>
      <c r="AA1532" s="53"/>
      <c r="AB1532" s="53"/>
      <c r="AC1532" s="53"/>
      <c r="AD1532" s="53"/>
      <c r="AE1532" s="53"/>
      <c r="AF1532" s="53"/>
      <c r="AG1532" s="53"/>
      <c r="AH1532" s="221"/>
      <c r="AI1532" s="221"/>
      <c r="AJ1532" s="576"/>
      <c r="AK1532" s="576"/>
      <c r="AM1532" s="221"/>
      <c r="AN1532" s="221"/>
      <c r="AP1532" s="221"/>
    </row>
    <row r="1533" spans="4:42" s="15" customFormat="1" ht="22.5" x14ac:dyDescent="0.55000000000000004">
      <c r="D1533" s="574"/>
      <c r="E1533" s="561"/>
      <c r="F1533" s="564"/>
      <c r="G1533" s="564"/>
      <c r="H1533" s="564"/>
      <c r="I1533" s="214"/>
      <c r="J1533" s="214"/>
      <c r="K1533" s="214"/>
      <c r="L1533" s="214"/>
      <c r="M1533" s="214"/>
      <c r="N1533" s="214"/>
      <c r="O1533" s="214"/>
      <c r="P1533" s="214"/>
      <c r="Q1533" s="214"/>
      <c r="R1533" s="214"/>
      <c r="S1533" s="214"/>
      <c r="T1533" s="215"/>
      <c r="U1533" s="215"/>
      <c r="V1533" s="575"/>
      <c r="W1533" s="53"/>
      <c r="X1533" s="53"/>
      <c r="Y1533" s="53"/>
      <c r="Z1533" s="53"/>
      <c r="AA1533" s="53"/>
      <c r="AB1533" s="53"/>
      <c r="AC1533" s="53"/>
      <c r="AD1533" s="53"/>
      <c r="AE1533" s="53"/>
      <c r="AF1533" s="53"/>
      <c r="AG1533" s="53"/>
      <c r="AH1533" s="221"/>
      <c r="AI1533" s="221"/>
      <c r="AJ1533" s="576"/>
      <c r="AK1533" s="576"/>
      <c r="AM1533" s="221"/>
      <c r="AN1533" s="221"/>
      <c r="AP1533" s="221"/>
    </row>
    <row r="1534" spans="4:42" s="15" customFormat="1" ht="22.5" x14ac:dyDescent="0.55000000000000004">
      <c r="D1534" s="574"/>
      <c r="E1534" s="561"/>
      <c r="F1534" s="564"/>
      <c r="G1534" s="564"/>
      <c r="H1534" s="564"/>
      <c r="I1534" s="214"/>
      <c r="J1534" s="214"/>
      <c r="K1534" s="214"/>
      <c r="L1534" s="214"/>
      <c r="M1534" s="214"/>
      <c r="N1534" s="214"/>
      <c r="O1534" s="214"/>
      <c r="P1534" s="214"/>
      <c r="Q1534" s="214"/>
      <c r="R1534" s="214"/>
      <c r="S1534" s="214"/>
      <c r="T1534" s="215"/>
      <c r="U1534" s="215"/>
      <c r="V1534" s="575"/>
      <c r="W1534" s="53"/>
      <c r="X1534" s="53"/>
      <c r="Y1534" s="53"/>
      <c r="Z1534" s="53"/>
      <c r="AA1534" s="53"/>
      <c r="AB1534" s="53"/>
      <c r="AC1534" s="53"/>
      <c r="AD1534" s="53"/>
      <c r="AE1534" s="53"/>
      <c r="AF1534" s="53"/>
      <c r="AG1534" s="53"/>
      <c r="AH1534" s="221"/>
      <c r="AI1534" s="221"/>
      <c r="AJ1534" s="576"/>
      <c r="AK1534" s="576"/>
      <c r="AM1534" s="221"/>
      <c r="AN1534" s="221"/>
      <c r="AP1534" s="221"/>
    </row>
    <row r="1535" spans="4:42" s="15" customFormat="1" ht="22.5" x14ac:dyDescent="0.55000000000000004">
      <c r="D1535" s="574"/>
      <c r="E1535" s="561"/>
      <c r="F1535" s="564"/>
      <c r="G1535" s="564"/>
      <c r="H1535" s="564"/>
      <c r="I1535" s="214"/>
      <c r="J1535" s="214"/>
      <c r="K1535" s="214"/>
      <c r="L1535" s="214"/>
      <c r="M1535" s="214"/>
      <c r="N1535" s="214"/>
      <c r="O1535" s="214"/>
      <c r="P1535" s="214"/>
      <c r="Q1535" s="214"/>
      <c r="R1535" s="214"/>
      <c r="S1535" s="214"/>
      <c r="T1535" s="215"/>
      <c r="U1535" s="215"/>
      <c r="V1535" s="575"/>
      <c r="W1535" s="53"/>
      <c r="X1535" s="53"/>
      <c r="Y1535" s="53"/>
      <c r="Z1535" s="53"/>
      <c r="AA1535" s="53"/>
      <c r="AB1535" s="53"/>
      <c r="AC1535" s="53"/>
      <c r="AD1535" s="53"/>
      <c r="AE1535" s="53"/>
      <c r="AF1535" s="53"/>
      <c r="AG1535" s="53"/>
      <c r="AH1535" s="221"/>
      <c r="AI1535" s="221"/>
      <c r="AJ1535" s="576"/>
      <c r="AK1535" s="576"/>
      <c r="AM1535" s="221"/>
      <c r="AN1535" s="221"/>
      <c r="AP1535" s="221"/>
    </row>
    <row r="1536" spans="4:42" s="15" customFormat="1" ht="22.5" x14ac:dyDescent="0.55000000000000004">
      <c r="D1536" s="574"/>
      <c r="E1536" s="561"/>
      <c r="F1536" s="564"/>
      <c r="G1536" s="564"/>
      <c r="H1536" s="564"/>
      <c r="I1536" s="214"/>
      <c r="J1536" s="214"/>
      <c r="K1536" s="214"/>
      <c r="L1536" s="214"/>
      <c r="M1536" s="214"/>
      <c r="N1536" s="214"/>
      <c r="O1536" s="214"/>
      <c r="P1536" s="214"/>
      <c r="Q1536" s="214"/>
      <c r="R1536" s="214"/>
      <c r="S1536" s="214"/>
      <c r="T1536" s="215"/>
      <c r="U1536" s="215"/>
      <c r="V1536" s="575"/>
      <c r="W1536" s="53"/>
      <c r="X1536" s="53"/>
      <c r="Y1536" s="53"/>
      <c r="Z1536" s="53"/>
      <c r="AA1536" s="53"/>
      <c r="AB1536" s="53"/>
      <c r="AC1536" s="53"/>
      <c r="AD1536" s="53"/>
      <c r="AE1536" s="53"/>
      <c r="AF1536" s="53"/>
      <c r="AG1536" s="53"/>
      <c r="AH1536" s="221"/>
      <c r="AI1536" s="221"/>
      <c r="AJ1536" s="576"/>
      <c r="AK1536" s="576"/>
      <c r="AM1536" s="221"/>
      <c r="AN1536" s="221"/>
      <c r="AP1536" s="221"/>
    </row>
    <row r="1537" spans="4:42" s="15" customFormat="1" ht="22.5" x14ac:dyDescent="0.55000000000000004">
      <c r="D1537" s="574"/>
      <c r="E1537" s="561"/>
      <c r="F1537" s="564"/>
      <c r="G1537" s="564"/>
      <c r="H1537" s="564"/>
      <c r="I1537" s="214"/>
      <c r="J1537" s="214"/>
      <c r="K1537" s="214"/>
      <c r="L1537" s="214"/>
      <c r="M1537" s="214"/>
      <c r="N1537" s="214"/>
      <c r="O1537" s="214"/>
      <c r="P1537" s="214"/>
      <c r="Q1537" s="214"/>
      <c r="R1537" s="214"/>
      <c r="S1537" s="214"/>
      <c r="T1537" s="215"/>
      <c r="U1537" s="215"/>
      <c r="V1537" s="575"/>
      <c r="W1537" s="53"/>
      <c r="X1537" s="53"/>
      <c r="Y1537" s="53"/>
      <c r="Z1537" s="53"/>
      <c r="AA1537" s="53"/>
      <c r="AB1537" s="53"/>
      <c r="AC1537" s="53"/>
      <c r="AD1537" s="53"/>
      <c r="AE1537" s="53"/>
      <c r="AF1537" s="53"/>
      <c r="AG1537" s="53"/>
      <c r="AH1537" s="221"/>
      <c r="AI1537" s="221"/>
      <c r="AJ1537" s="576"/>
      <c r="AK1537" s="576"/>
      <c r="AM1537" s="221"/>
      <c r="AN1537" s="221"/>
      <c r="AP1537" s="221"/>
    </row>
    <row r="1538" spans="4:42" s="15" customFormat="1" ht="22.5" x14ac:dyDescent="0.55000000000000004">
      <c r="D1538" s="574"/>
      <c r="E1538" s="561"/>
      <c r="F1538" s="564"/>
      <c r="G1538" s="564"/>
      <c r="H1538" s="564"/>
      <c r="I1538" s="214"/>
      <c r="J1538" s="214"/>
      <c r="K1538" s="214"/>
      <c r="L1538" s="214"/>
      <c r="M1538" s="214"/>
      <c r="N1538" s="214"/>
      <c r="O1538" s="214"/>
      <c r="P1538" s="214"/>
      <c r="Q1538" s="214"/>
      <c r="R1538" s="214"/>
      <c r="S1538" s="214"/>
      <c r="T1538" s="215"/>
      <c r="U1538" s="215"/>
      <c r="V1538" s="575"/>
      <c r="W1538" s="53"/>
      <c r="X1538" s="53"/>
      <c r="Y1538" s="53"/>
      <c r="Z1538" s="53"/>
      <c r="AA1538" s="53"/>
      <c r="AB1538" s="53"/>
      <c r="AC1538" s="53"/>
      <c r="AD1538" s="53"/>
      <c r="AE1538" s="53"/>
      <c r="AF1538" s="53"/>
      <c r="AG1538" s="53"/>
      <c r="AH1538" s="221"/>
      <c r="AI1538" s="221"/>
      <c r="AJ1538" s="576"/>
      <c r="AK1538" s="576"/>
      <c r="AM1538" s="221"/>
      <c r="AN1538" s="221"/>
      <c r="AP1538" s="221"/>
    </row>
    <row r="1539" spans="4:42" s="15" customFormat="1" ht="22.5" x14ac:dyDescent="0.55000000000000004">
      <c r="D1539" s="574"/>
      <c r="E1539" s="561"/>
      <c r="F1539" s="564"/>
      <c r="G1539" s="564"/>
      <c r="H1539" s="564"/>
      <c r="I1539" s="214"/>
      <c r="J1539" s="214"/>
      <c r="K1539" s="214"/>
      <c r="L1539" s="214"/>
      <c r="M1539" s="214"/>
      <c r="N1539" s="214"/>
      <c r="O1539" s="214"/>
      <c r="P1539" s="214"/>
      <c r="Q1539" s="214"/>
      <c r="R1539" s="214"/>
      <c r="S1539" s="214"/>
      <c r="T1539" s="215"/>
      <c r="U1539" s="215"/>
      <c r="V1539" s="575"/>
      <c r="W1539" s="53"/>
      <c r="X1539" s="53"/>
      <c r="Y1539" s="53"/>
      <c r="Z1539" s="53"/>
      <c r="AA1539" s="53"/>
      <c r="AB1539" s="53"/>
      <c r="AC1539" s="53"/>
      <c r="AD1539" s="53"/>
      <c r="AE1539" s="53"/>
      <c r="AF1539" s="53"/>
      <c r="AG1539" s="53"/>
      <c r="AH1539" s="221"/>
      <c r="AI1539" s="221"/>
      <c r="AJ1539" s="576"/>
      <c r="AK1539" s="576"/>
      <c r="AM1539" s="221"/>
      <c r="AN1539" s="221"/>
      <c r="AP1539" s="221"/>
    </row>
    <row r="1540" spans="4:42" s="15" customFormat="1" ht="22.5" x14ac:dyDescent="0.55000000000000004">
      <c r="D1540" s="574"/>
      <c r="E1540" s="561"/>
      <c r="F1540" s="564"/>
      <c r="G1540" s="564"/>
      <c r="H1540" s="564"/>
      <c r="I1540" s="214"/>
      <c r="J1540" s="214"/>
      <c r="K1540" s="214"/>
      <c r="L1540" s="214"/>
      <c r="M1540" s="214"/>
      <c r="N1540" s="214"/>
      <c r="O1540" s="214"/>
      <c r="P1540" s="214"/>
      <c r="Q1540" s="214"/>
      <c r="R1540" s="214"/>
      <c r="S1540" s="214"/>
      <c r="T1540" s="215"/>
      <c r="U1540" s="215"/>
      <c r="V1540" s="575"/>
      <c r="W1540" s="53"/>
      <c r="X1540" s="53"/>
      <c r="Y1540" s="53"/>
      <c r="Z1540" s="53"/>
      <c r="AA1540" s="53"/>
      <c r="AB1540" s="53"/>
      <c r="AC1540" s="53"/>
      <c r="AD1540" s="53"/>
      <c r="AE1540" s="53"/>
      <c r="AF1540" s="53"/>
      <c r="AG1540" s="53"/>
      <c r="AH1540" s="221"/>
      <c r="AI1540" s="221"/>
      <c r="AJ1540" s="576"/>
      <c r="AK1540" s="576"/>
      <c r="AM1540" s="221"/>
      <c r="AN1540" s="221"/>
      <c r="AP1540" s="221"/>
    </row>
    <row r="1541" spans="4:42" s="15" customFormat="1" ht="22.5" x14ac:dyDescent="0.55000000000000004">
      <c r="D1541" s="574"/>
      <c r="E1541" s="561"/>
      <c r="F1541" s="564"/>
      <c r="G1541" s="564"/>
      <c r="H1541" s="564"/>
      <c r="I1541" s="214"/>
      <c r="J1541" s="214"/>
      <c r="K1541" s="214"/>
      <c r="L1541" s="214"/>
      <c r="M1541" s="214"/>
      <c r="N1541" s="214"/>
      <c r="O1541" s="214"/>
      <c r="P1541" s="214"/>
      <c r="Q1541" s="214"/>
      <c r="R1541" s="214"/>
      <c r="S1541" s="214"/>
      <c r="T1541" s="215"/>
      <c r="U1541" s="215"/>
      <c r="V1541" s="575"/>
      <c r="W1541" s="53"/>
      <c r="X1541" s="53"/>
      <c r="Y1541" s="53"/>
      <c r="Z1541" s="53"/>
      <c r="AA1541" s="53"/>
      <c r="AB1541" s="53"/>
      <c r="AC1541" s="53"/>
      <c r="AD1541" s="53"/>
      <c r="AE1541" s="53"/>
      <c r="AF1541" s="53"/>
      <c r="AG1541" s="53"/>
      <c r="AH1541" s="221"/>
      <c r="AI1541" s="221"/>
      <c r="AJ1541" s="576"/>
      <c r="AK1541" s="576"/>
      <c r="AM1541" s="221"/>
      <c r="AN1541" s="221"/>
      <c r="AP1541" s="221"/>
    </row>
    <row r="1542" spans="4:42" s="15" customFormat="1" ht="22.5" x14ac:dyDescent="0.55000000000000004">
      <c r="D1542" s="574"/>
      <c r="E1542" s="561"/>
      <c r="F1542" s="564"/>
      <c r="G1542" s="564"/>
      <c r="H1542" s="564"/>
      <c r="I1542" s="214"/>
      <c r="J1542" s="214"/>
      <c r="K1542" s="214"/>
      <c r="L1542" s="214"/>
      <c r="M1542" s="214"/>
      <c r="N1542" s="214"/>
      <c r="O1542" s="214"/>
      <c r="P1542" s="214"/>
      <c r="Q1542" s="214"/>
      <c r="R1542" s="214"/>
      <c r="S1542" s="214"/>
      <c r="T1542" s="215"/>
      <c r="U1542" s="215"/>
      <c r="V1542" s="575"/>
      <c r="W1542" s="53"/>
      <c r="X1542" s="53"/>
      <c r="Y1542" s="53"/>
      <c r="Z1542" s="53"/>
      <c r="AA1542" s="53"/>
      <c r="AB1542" s="53"/>
      <c r="AC1542" s="53"/>
      <c r="AD1542" s="53"/>
      <c r="AE1542" s="53"/>
      <c r="AF1542" s="53"/>
      <c r="AG1542" s="53"/>
      <c r="AH1542" s="221"/>
      <c r="AI1542" s="221"/>
      <c r="AJ1542" s="576"/>
      <c r="AK1542" s="576"/>
      <c r="AM1542" s="221"/>
      <c r="AN1542" s="221"/>
      <c r="AP1542" s="221"/>
    </row>
    <row r="1543" spans="4:42" s="15" customFormat="1" ht="22.5" x14ac:dyDescent="0.55000000000000004">
      <c r="D1543" s="574"/>
      <c r="E1543" s="561"/>
      <c r="F1543" s="564"/>
      <c r="G1543" s="564"/>
      <c r="H1543" s="564"/>
      <c r="I1543" s="214"/>
      <c r="J1543" s="214"/>
      <c r="K1543" s="214"/>
      <c r="L1543" s="214"/>
      <c r="M1543" s="214"/>
      <c r="N1543" s="214"/>
      <c r="O1543" s="214"/>
      <c r="P1543" s="214"/>
      <c r="Q1543" s="214"/>
      <c r="R1543" s="214"/>
      <c r="S1543" s="214"/>
      <c r="T1543" s="215"/>
      <c r="U1543" s="215"/>
      <c r="V1543" s="575"/>
      <c r="W1543" s="53"/>
      <c r="X1543" s="53"/>
      <c r="Y1543" s="53"/>
      <c r="Z1543" s="53"/>
      <c r="AA1543" s="53"/>
      <c r="AB1543" s="53"/>
      <c r="AC1543" s="53"/>
      <c r="AD1543" s="53"/>
      <c r="AE1543" s="53"/>
      <c r="AF1543" s="53"/>
      <c r="AG1543" s="53"/>
      <c r="AH1543" s="221"/>
      <c r="AI1543" s="221"/>
      <c r="AJ1543" s="576"/>
      <c r="AK1543" s="576"/>
      <c r="AM1543" s="221"/>
      <c r="AN1543" s="221"/>
      <c r="AP1543" s="221"/>
    </row>
    <row r="1544" spans="4:42" s="15" customFormat="1" ht="22.5" x14ac:dyDescent="0.55000000000000004">
      <c r="D1544" s="574"/>
      <c r="E1544" s="561"/>
      <c r="F1544" s="564"/>
      <c r="G1544" s="564"/>
      <c r="H1544" s="564"/>
      <c r="I1544" s="214"/>
      <c r="J1544" s="214"/>
      <c r="K1544" s="214"/>
      <c r="L1544" s="214"/>
      <c r="M1544" s="214"/>
      <c r="N1544" s="214"/>
      <c r="O1544" s="214"/>
      <c r="P1544" s="214"/>
      <c r="Q1544" s="214"/>
      <c r="R1544" s="214"/>
      <c r="S1544" s="214"/>
      <c r="T1544" s="215"/>
      <c r="U1544" s="215"/>
      <c r="V1544" s="575"/>
      <c r="W1544" s="53"/>
      <c r="X1544" s="53"/>
      <c r="Y1544" s="53"/>
      <c r="Z1544" s="53"/>
      <c r="AA1544" s="53"/>
      <c r="AB1544" s="53"/>
      <c r="AC1544" s="53"/>
      <c r="AD1544" s="53"/>
      <c r="AE1544" s="53"/>
      <c r="AF1544" s="53"/>
      <c r="AG1544" s="53"/>
      <c r="AH1544" s="221"/>
      <c r="AI1544" s="221"/>
      <c r="AJ1544" s="576"/>
      <c r="AK1544" s="576"/>
      <c r="AM1544" s="221"/>
      <c r="AN1544" s="221"/>
      <c r="AP1544" s="221"/>
    </row>
    <row r="1545" spans="4:42" s="15" customFormat="1" ht="22.5" x14ac:dyDescent="0.55000000000000004">
      <c r="D1545" s="574"/>
      <c r="E1545" s="561"/>
      <c r="F1545" s="564"/>
      <c r="G1545" s="564"/>
      <c r="H1545" s="564"/>
      <c r="I1545" s="214"/>
      <c r="J1545" s="214"/>
      <c r="K1545" s="214"/>
      <c r="L1545" s="214"/>
      <c r="M1545" s="214"/>
      <c r="N1545" s="214"/>
      <c r="O1545" s="214"/>
      <c r="P1545" s="214"/>
      <c r="Q1545" s="214"/>
      <c r="R1545" s="214"/>
      <c r="S1545" s="214"/>
      <c r="T1545" s="215"/>
      <c r="U1545" s="215"/>
      <c r="V1545" s="575"/>
      <c r="W1545" s="53"/>
      <c r="X1545" s="53"/>
      <c r="Y1545" s="53"/>
      <c r="Z1545" s="53"/>
      <c r="AA1545" s="53"/>
      <c r="AB1545" s="53"/>
      <c r="AC1545" s="53"/>
      <c r="AD1545" s="53"/>
      <c r="AE1545" s="53"/>
      <c r="AF1545" s="53"/>
      <c r="AG1545" s="53"/>
      <c r="AH1545" s="221"/>
      <c r="AI1545" s="221"/>
      <c r="AJ1545" s="576"/>
      <c r="AK1545" s="576"/>
      <c r="AM1545" s="221"/>
      <c r="AN1545" s="221"/>
      <c r="AP1545" s="221"/>
    </row>
    <row r="1546" spans="4:42" s="15" customFormat="1" ht="22.5" x14ac:dyDescent="0.55000000000000004">
      <c r="D1546" s="574"/>
      <c r="E1546" s="561"/>
      <c r="F1546" s="564"/>
      <c r="G1546" s="564"/>
      <c r="H1546" s="564"/>
      <c r="I1546" s="214"/>
      <c r="J1546" s="214"/>
      <c r="K1546" s="214"/>
      <c r="L1546" s="214"/>
      <c r="M1546" s="214"/>
      <c r="N1546" s="214"/>
      <c r="O1546" s="214"/>
      <c r="P1546" s="214"/>
      <c r="Q1546" s="214"/>
      <c r="R1546" s="214"/>
      <c r="S1546" s="214"/>
      <c r="T1546" s="215"/>
      <c r="U1546" s="215"/>
      <c r="V1546" s="575"/>
      <c r="W1546" s="53"/>
      <c r="X1546" s="53"/>
      <c r="Y1546" s="53"/>
      <c r="Z1546" s="53"/>
      <c r="AA1546" s="53"/>
      <c r="AB1546" s="53"/>
      <c r="AC1546" s="53"/>
      <c r="AD1546" s="53"/>
      <c r="AE1546" s="53"/>
      <c r="AF1546" s="53"/>
      <c r="AG1546" s="53"/>
      <c r="AH1546" s="221"/>
      <c r="AI1546" s="221"/>
      <c r="AJ1546" s="576"/>
      <c r="AK1546" s="576"/>
      <c r="AM1546" s="221"/>
      <c r="AN1546" s="221"/>
      <c r="AP1546" s="221"/>
    </row>
    <row r="1547" spans="4:42" s="15" customFormat="1" ht="22.5" x14ac:dyDescent="0.55000000000000004">
      <c r="D1547" s="574"/>
      <c r="E1547" s="561"/>
      <c r="F1547" s="564"/>
      <c r="G1547" s="564"/>
      <c r="H1547" s="564"/>
      <c r="I1547" s="214"/>
      <c r="J1547" s="214"/>
      <c r="K1547" s="214"/>
      <c r="L1547" s="214"/>
      <c r="M1547" s="214"/>
      <c r="N1547" s="214"/>
      <c r="O1547" s="214"/>
      <c r="P1547" s="214"/>
      <c r="Q1547" s="214"/>
      <c r="R1547" s="214"/>
      <c r="S1547" s="214"/>
      <c r="T1547" s="215"/>
      <c r="U1547" s="215"/>
      <c r="V1547" s="575"/>
      <c r="W1547" s="53"/>
      <c r="X1547" s="53"/>
      <c r="Y1547" s="53"/>
      <c r="Z1547" s="53"/>
      <c r="AA1547" s="53"/>
      <c r="AB1547" s="53"/>
      <c r="AC1547" s="53"/>
      <c r="AD1547" s="53"/>
      <c r="AE1547" s="53"/>
      <c r="AF1547" s="53"/>
      <c r="AG1547" s="53"/>
      <c r="AH1547" s="221"/>
      <c r="AI1547" s="221"/>
      <c r="AJ1547" s="576"/>
      <c r="AK1547" s="576"/>
      <c r="AM1547" s="221"/>
      <c r="AN1547" s="221"/>
      <c r="AP1547" s="221"/>
    </row>
    <row r="1548" spans="4:42" s="15" customFormat="1" ht="22.5" x14ac:dyDescent="0.55000000000000004">
      <c r="D1548" s="574"/>
      <c r="E1548" s="561"/>
      <c r="F1548" s="564"/>
      <c r="G1548" s="564"/>
      <c r="H1548" s="564"/>
      <c r="I1548" s="214"/>
      <c r="J1548" s="214"/>
      <c r="K1548" s="214"/>
      <c r="L1548" s="214"/>
      <c r="M1548" s="214"/>
      <c r="N1548" s="214"/>
      <c r="O1548" s="214"/>
      <c r="P1548" s="214"/>
      <c r="Q1548" s="214"/>
      <c r="R1548" s="214"/>
      <c r="S1548" s="214"/>
      <c r="T1548" s="215"/>
      <c r="U1548" s="215"/>
      <c r="V1548" s="575"/>
      <c r="W1548" s="53"/>
      <c r="X1548" s="53"/>
      <c r="Y1548" s="53"/>
      <c r="Z1548" s="53"/>
      <c r="AA1548" s="53"/>
      <c r="AB1548" s="53"/>
      <c r="AC1548" s="53"/>
      <c r="AD1548" s="53"/>
      <c r="AE1548" s="53"/>
      <c r="AF1548" s="53"/>
      <c r="AG1548" s="53"/>
      <c r="AH1548" s="221"/>
      <c r="AI1548" s="221"/>
      <c r="AJ1548" s="576"/>
      <c r="AK1548" s="576"/>
      <c r="AM1548" s="221"/>
      <c r="AN1548" s="221"/>
      <c r="AP1548" s="221"/>
    </row>
    <row r="1549" spans="4:42" s="15" customFormat="1" ht="22.5" x14ac:dyDescent="0.55000000000000004">
      <c r="D1549" s="574"/>
      <c r="E1549" s="561"/>
      <c r="F1549" s="564"/>
      <c r="G1549" s="564"/>
      <c r="H1549" s="564"/>
      <c r="I1549" s="214"/>
      <c r="J1549" s="214"/>
      <c r="K1549" s="214"/>
      <c r="L1549" s="214"/>
      <c r="M1549" s="214"/>
      <c r="N1549" s="214"/>
      <c r="O1549" s="214"/>
      <c r="P1549" s="214"/>
      <c r="Q1549" s="214"/>
      <c r="R1549" s="214"/>
      <c r="S1549" s="214"/>
      <c r="T1549" s="215"/>
      <c r="U1549" s="215"/>
      <c r="V1549" s="575"/>
      <c r="W1549" s="53"/>
      <c r="X1549" s="53"/>
      <c r="Y1549" s="53"/>
      <c r="Z1549" s="53"/>
      <c r="AA1549" s="53"/>
      <c r="AB1549" s="53"/>
      <c r="AC1549" s="53"/>
      <c r="AD1549" s="53"/>
      <c r="AE1549" s="53"/>
      <c r="AF1549" s="53"/>
      <c r="AG1549" s="53"/>
      <c r="AH1549" s="221"/>
      <c r="AI1549" s="221"/>
      <c r="AJ1549" s="576"/>
      <c r="AK1549" s="576"/>
      <c r="AM1549" s="221"/>
      <c r="AN1549" s="221"/>
      <c r="AP1549" s="221"/>
    </row>
    <row r="1550" spans="4:42" s="15" customFormat="1" ht="22.5" x14ac:dyDescent="0.55000000000000004">
      <c r="D1550" s="574"/>
      <c r="E1550" s="561"/>
      <c r="F1550" s="564"/>
      <c r="G1550" s="564"/>
      <c r="H1550" s="564"/>
      <c r="I1550" s="214"/>
      <c r="J1550" s="214"/>
      <c r="K1550" s="214"/>
      <c r="L1550" s="214"/>
      <c r="M1550" s="214"/>
      <c r="N1550" s="214"/>
      <c r="O1550" s="214"/>
      <c r="P1550" s="214"/>
      <c r="Q1550" s="214"/>
      <c r="R1550" s="214"/>
      <c r="S1550" s="214"/>
      <c r="T1550" s="215"/>
      <c r="U1550" s="215"/>
      <c r="V1550" s="575"/>
      <c r="W1550" s="53"/>
      <c r="X1550" s="53"/>
      <c r="Y1550" s="53"/>
      <c r="Z1550" s="53"/>
      <c r="AA1550" s="53"/>
      <c r="AB1550" s="53"/>
      <c r="AC1550" s="53"/>
      <c r="AD1550" s="53"/>
      <c r="AE1550" s="53"/>
      <c r="AF1550" s="53"/>
      <c r="AG1550" s="53"/>
      <c r="AH1550" s="221"/>
      <c r="AI1550" s="221"/>
      <c r="AJ1550" s="576"/>
      <c r="AK1550" s="576"/>
      <c r="AM1550" s="221"/>
      <c r="AN1550" s="221"/>
      <c r="AP1550" s="221"/>
    </row>
    <row r="1551" spans="4:42" s="15" customFormat="1" ht="22.5" x14ac:dyDescent="0.55000000000000004">
      <c r="D1551" s="574"/>
      <c r="E1551" s="561"/>
      <c r="F1551" s="564"/>
      <c r="G1551" s="564"/>
      <c r="H1551" s="564"/>
      <c r="I1551" s="214"/>
      <c r="J1551" s="214"/>
      <c r="K1551" s="214"/>
      <c r="L1551" s="214"/>
      <c r="M1551" s="214"/>
      <c r="N1551" s="214"/>
      <c r="O1551" s="214"/>
      <c r="P1551" s="214"/>
      <c r="Q1551" s="214"/>
      <c r="R1551" s="214"/>
      <c r="S1551" s="214"/>
      <c r="T1551" s="215"/>
      <c r="U1551" s="215"/>
      <c r="V1551" s="575"/>
      <c r="W1551" s="53"/>
      <c r="X1551" s="53"/>
      <c r="Y1551" s="53"/>
      <c r="Z1551" s="53"/>
      <c r="AA1551" s="53"/>
      <c r="AB1551" s="53"/>
      <c r="AC1551" s="53"/>
      <c r="AD1551" s="53"/>
      <c r="AE1551" s="53"/>
      <c r="AF1551" s="53"/>
      <c r="AG1551" s="53"/>
      <c r="AH1551" s="221"/>
      <c r="AI1551" s="221"/>
      <c r="AJ1551" s="576"/>
      <c r="AK1551" s="576"/>
      <c r="AM1551" s="221"/>
      <c r="AN1551" s="221"/>
      <c r="AP1551" s="221"/>
    </row>
    <row r="1552" spans="4:42" s="15" customFormat="1" ht="22.5" x14ac:dyDescent="0.55000000000000004">
      <c r="D1552" s="574"/>
      <c r="E1552" s="561"/>
      <c r="F1552" s="564"/>
      <c r="G1552" s="564"/>
      <c r="H1552" s="564"/>
      <c r="I1552" s="214"/>
      <c r="J1552" s="214"/>
      <c r="K1552" s="214"/>
      <c r="L1552" s="214"/>
      <c r="M1552" s="214"/>
      <c r="N1552" s="214"/>
      <c r="O1552" s="214"/>
      <c r="P1552" s="214"/>
      <c r="Q1552" s="214"/>
      <c r="R1552" s="214"/>
      <c r="S1552" s="214"/>
      <c r="T1552" s="215"/>
      <c r="U1552" s="215"/>
      <c r="V1552" s="575"/>
      <c r="W1552" s="53"/>
      <c r="X1552" s="53"/>
      <c r="Y1552" s="53"/>
      <c r="Z1552" s="53"/>
      <c r="AA1552" s="53"/>
      <c r="AB1552" s="53"/>
      <c r="AC1552" s="53"/>
      <c r="AD1552" s="53"/>
      <c r="AE1552" s="53"/>
      <c r="AF1552" s="53"/>
      <c r="AG1552" s="53"/>
      <c r="AH1552" s="221"/>
      <c r="AI1552" s="221"/>
      <c r="AJ1552" s="576"/>
      <c r="AK1552" s="576"/>
      <c r="AM1552" s="221"/>
      <c r="AN1552" s="221"/>
      <c r="AP1552" s="221"/>
    </row>
    <row r="1553" spans="4:42" s="15" customFormat="1" ht="22.5" x14ac:dyDescent="0.55000000000000004">
      <c r="D1553" s="574"/>
      <c r="E1553" s="561"/>
      <c r="F1553" s="564"/>
      <c r="G1553" s="564"/>
      <c r="H1553" s="564"/>
      <c r="I1553" s="214"/>
      <c r="J1553" s="214"/>
      <c r="K1553" s="214"/>
      <c r="L1553" s="214"/>
      <c r="M1553" s="214"/>
      <c r="N1553" s="214"/>
      <c r="O1553" s="214"/>
      <c r="P1553" s="214"/>
      <c r="Q1553" s="214"/>
      <c r="R1553" s="214"/>
      <c r="S1553" s="214"/>
      <c r="T1553" s="215"/>
      <c r="U1553" s="215"/>
      <c r="V1553" s="575"/>
      <c r="W1553" s="53"/>
      <c r="X1553" s="53"/>
      <c r="Y1553" s="53"/>
      <c r="Z1553" s="53"/>
      <c r="AA1553" s="53"/>
      <c r="AB1553" s="53"/>
      <c r="AC1553" s="53"/>
      <c r="AD1553" s="53"/>
      <c r="AE1553" s="53"/>
      <c r="AF1553" s="53"/>
      <c r="AG1553" s="53"/>
      <c r="AH1553" s="221"/>
      <c r="AI1553" s="221"/>
      <c r="AJ1553" s="576"/>
      <c r="AK1553" s="576"/>
      <c r="AM1553" s="221"/>
      <c r="AN1553" s="221"/>
      <c r="AP1553" s="221"/>
    </row>
    <row r="1554" spans="4:42" s="15" customFormat="1" ht="22.5" x14ac:dyDescent="0.55000000000000004">
      <c r="D1554" s="574"/>
      <c r="E1554" s="561"/>
      <c r="F1554" s="564"/>
      <c r="G1554" s="564"/>
      <c r="H1554" s="564"/>
      <c r="I1554" s="214"/>
      <c r="J1554" s="214"/>
      <c r="K1554" s="214"/>
      <c r="L1554" s="214"/>
      <c r="M1554" s="214"/>
      <c r="N1554" s="214"/>
      <c r="O1554" s="214"/>
      <c r="P1554" s="214"/>
      <c r="Q1554" s="214"/>
      <c r="R1554" s="214"/>
      <c r="S1554" s="214"/>
      <c r="T1554" s="215"/>
      <c r="U1554" s="215"/>
      <c r="V1554" s="575"/>
      <c r="W1554" s="53"/>
      <c r="X1554" s="53"/>
      <c r="Y1554" s="53"/>
      <c r="Z1554" s="53"/>
      <c r="AA1554" s="53"/>
      <c r="AB1554" s="53"/>
      <c r="AC1554" s="53"/>
      <c r="AD1554" s="53"/>
      <c r="AE1554" s="53"/>
      <c r="AF1554" s="53"/>
      <c r="AG1554" s="53"/>
      <c r="AH1554" s="221"/>
      <c r="AI1554" s="221"/>
      <c r="AJ1554" s="576"/>
      <c r="AK1554" s="576"/>
      <c r="AM1554" s="221"/>
      <c r="AN1554" s="221"/>
      <c r="AP1554" s="221"/>
    </row>
    <row r="1555" spans="4:42" s="15" customFormat="1" ht="22.5" x14ac:dyDescent="0.55000000000000004">
      <c r="D1555" s="574"/>
      <c r="E1555" s="561"/>
      <c r="F1555" s="564"/>
      <c r="G1555" s="564"/>
      <c r="H1555" s="564"/>
      <c r="I1555" s="214"/>
      <c r="J1555" s="214"/>
      <c r="K1555" s="214"/>
      <c r="L1555" s="214"/>
      <c r="M1555" s="214"/>
      <c r="N1555" s="214"/>
      <c r="O1555" s="214"/>
      <c r="P1555" s="214"/>
      <c r="Q1555" s="214"/>
      <c r="R1555" s="214"/>
      <c r="S1555" s="214"/>
      <c r="T1555" s="215"/>
      <c r="U1555" s="215"/>
      <c r="V1555" s="575"/>
      <c r="W1555" s="53"/>
      <c r="X1555" s="53"/>
      <c r="Y1555" s="53"/>
      <c r="Z1555" s="53"/>
      <c r="AA1555" s="53"/>
      <c r="AB1555" s="53"/>
      <c r="AC1555" s="53"/>
      <c r="AD1555" s="53"/>
      <c r="AE1555" s="53"/>
      <c r="AF1555" s="53"/>
      <c r="AG1555" s="53"/>
      <c r="AH1555" s="221"/>
      <c r="AI1555" s="221"/>
      <c r="AJ1555" s="576"/>
      <c r="AK1555" s="576"/>
      <c r="AM1555" s="221"/>
      <c r="AN1555" s="221"/>
      <c r="AP1555" s="221"/>
    </row>
    <row r="1556" spans="4:42" s="15" customFormat="1" ht="22.5" x14ac:dyDescent="0.55000000000000004">
      <c r="D1556" s="574"/>
      <c r="E1556" s="561"/>
      <c r="F1556" s="564"/>
      <c r="G1556" s="564"/>
      <c r="H1556" s="564"/>
      <c r="I1556" s="214"/>
      <c r="J1556" s="214"/>
      <c r="K1556" s="214"/>
      <c r="L1556" s="214"/>
      <c r="M1556" s="214"/>
      <c r="N1556" s="214"/>
      <c r="O1556" s="214"/>
      <c r="P1556" s="214"/>
      <c r="Q1556" s="214"/>
      <c r="R1556" s="214"/>
      <c r="S1556" s="214"/>
      <c r="T1556" s="215"/>
      <c r="U1556" s="215"/>
      <c r="V1556" s="575"/>
      <c r="W1556" s="53"/>
      <c r="X1556" s="53"/>
      <c r="Y1556" s="53"/>
      <c r="Z1556" s="53"/>
      <c r="AA1556" s="53"/>
      <c r="AB1556" s="53"/>
      <c r="AC1556" s="53"/>
      <c r="AD1556" s="53"/>
      <c r="AE1556" s="53"/>
      <c r="AF1556" s="53"/>
      <c r="AG1556" s="53"/>
      <c r="AH1556" s="221"/>
      <c r="AI1556" s="221"/>
      <c r="AJ1556" s="576"/>
      <c r="AK1556" s="576"/>
      <c r="AM1556" s="221"/>
      <c r="AN1556" s="221"/>
      <c r="AP1556" s="221"/>
    </row>
    <row r="1557" spans="4:42" s="15" customFormat="1" ht="22.5" x14ac:dyDescent="0.55000000000000004">
      <c r="D1557" s="574"/>
      <c r="E1557" s="561"/>
      <c r="F1557" s="564"/>
      <c r="G1557" s="564"/>
      <c r="H1557" s="564"/>
      <c r="I1557" s="214"/>
      <c r="J1557" s="214"/>
      <c r="K1557" s="214"/>
      <c r="L1557" s="214"/>
      <c r="M1557" s="214"/>
      <c r="N1557" s="214"/>
      <c r="O1557" s="214"/>
      <c r="P1557" s="214"/>
      <c r="Q1557" s="214"/>
      <c r="R1557" s="214"/>
      <c r="S1557" s="214"/>
      <c r="T1557" s="215"/>
      <c r="U1557" s="215"/>
      <c r="V1557" s="575"/>
      <c r="W1557" s="53"/>
      <c r="X1557" s="53"/>
      <c r="Y1557" s="53"/>
      <c r="Z1557" s="53"/>
      <c r="AA1557" s="53"/>
      <c r="AB1557" s="53"/>
      <c r="AC1557" s="53"/>
      <c r="AD1557" s="53"/>
      <c r="AE1557" s="53"/>
      <c r="AF1557" s="53"/>
      <c r="AG1557" s="53"/>
      <c r="AH1557" s="221"/>
      <c r="AI1557" s="221"/>
      <c r="AJ1557" s="576"/>
      <c r="AK1557" s="576"/>
      <c r="AM1557" s="221"/>
      <c r="AN1557" s="221"/>
      <c r="AP1557" s="221"/>
    </row>
    <row r="1558" spans="4:42" s="15" customFormat="1" ht="22.5" x14ac:dyDescent="0.55000000000000004">
      <c r="D1558" s="574"/>
      <c r="E1558" s="561"/>
      <c r="F1558" s="564"/>
      <c r="G1558" s="564"/>
      <c r="H1558" s="564"/>
      <c r="I1558" s="214"/>
      <c r="J1558" s="214"/>
      <c r="K1558" s="214"/>
      <c r="L1558" s="214"/>
      <c r="M1558" s="214"/>
      <c r="N1558" s="214"/>
      <c r="O1558" s="214"/>
      <c r="P1558" s="214"/>
      <c r="Q1558" s="214"/>
      <c r="R1558" s="214"/>
      <c r="S1558" s="214"/>
      <c r="T1558" s="215"/>
      <c r="U1558" s="215"/>
      <c r="V1558" s="575"/>
      <c r="W1558" s="53"/>
      <c r="X1558" s="53"/>
      <c r="Y1558" s="53"/>
      <c r="Z1558" s="53"/>
      <c r="AA1558" s="53"/>
      <c r="AB1558" s="53"/>
      <c r="AC1558" s="53"/>
      <c r="AD1558" s="53"/>
      <c r="AE1558" s="53"/>
      <c r="AF1558" s="53"/>
      <c r="AG1558" s="53"/>
      <c r="AH1558" s="221"/>
      <c r="AI1558" s="221"/>
      <c r="AJ1558" s="576"/>
      <c r="AK1558" s="576"/>
      <c r="AM1558" s="221"/>
      <c r="AN1558" s="221"/>
      <c r="AP1558" s="221"/>
    </row>
    <row r="1559" spans="4:42" s="15" customFormat="1" ht="22.5" x14ac:dyDescent="0.55000000000000004">
      <c r="D1559" s="574"/>
      <c r="E1559" s="561"/>
      <c r="F1559" s="564"/>
      <c r="G1559" s="564"/>
      <c r="H1559" s="564"/>
      <c r="I1559" s="214"/>
      <c r="J1559" s="214"/>
      <c r="K1559" s="214"/>
      <c r="L1559" s="214"/>
      <c r="M1559" s="214"/>
      <c r="N1559" s="214"/>
      <c r="O1559" s="214"/>
      <c r="P1559" s="214"/>
      <c r="Q1559" s="214"/>
      <c r="R1559" s="214"/>
      <c r="S1559" s="214"/>
      <c r="T1559" s="215"/>
      <c r="U1559" s="215"/>
      <c r="V1559" s="575"/>
      <c r="W1559" s="53"/>
      <c r="X1559" s="53"/>
      <c r="Y1559" s="53"/>
      <c r="Z1559" s="53"/>
      <c r="AA1559" s="53"/>
      <c r="AB1559" s="53"/>
      <c r="AC1559" s="53"/>
      <c r="AD1559" s="53"/>
      <c r="AE1559" s="53"/>
      <c r="AF1559" s="53"/>
      <c r="AG1559" s="53"/>
      <c r="AH1559" s="221"/>
      <c r="AI1559" s="221"/>
      <c r="AJ1559" s="576"/>
      <c r="AK1559" s="576"/>
      <c r="AM1559" s="221"/>
      <c r="AN1559" s="221"/>
      <c r="AP1559" s="221"/>
    </row>
    <row r="1560" spans="4:42" s="15" customFormat="1" ht="22.5" x14ac:dyDescent="0.55000000000000004">
      <c r="D1560" s="574"/>
      <c r="E1560" s="561"/>
      <c r="F1560" s="564"/>
      <c r="G1560" s="564"/>
      <c r="H1560" s="564"/>
      <c r="I1560" s="214"/>
      <c r="J1560" s="214"/>
      <c r="K1560" s="214"/>
      <c r="L1560" s="214"/>
      <c r="M1560" s="214"/>
      <c r="N1560" s="214"/>
      <c r="O1560" s="214"/>
      <c r="P1560" s="214"/>
      <c r="Q1560" s="214"/>
      <c r="R1560" s="214"/>
      <c r="S1560" s="214"/>
      <c r="T1560" s="215"/>
      <c r="U1560" s="215"/>
      <c r="V1560" s="575"/>
      <c r="W1560" s="53"/>
      <c r="X1560" s="53"/>
      <c r="Y1560" s="53"/>
      <c r="Z1560" s="53"/>
      <c r="AA1560" s="53"/>
      <c r="AB1560" s="53"/>
      <c r="AC1560" s="53"/>
      <c r="AD1560" s="53"/>
      <c r="AE1560" s="53"/>
      <c r="AF1560" s="53"/>
      <c r="AG1560" s="53"/>
      <c r="AH1560" s="221"/>
      <c r="AI1560" s="221"/>
      <c r="AJ1560" s="576"/>
      <c r="AK1560" s="576"/>
      <c r="AM1560" s="221"/>
      <c r="AN1560" s="221"/>
      <c r="AP1560" s="221"/>
    </row>
    <row r="1561" spans="4:42" s="15" customFormat="1" ht="22.5" x14ac:dyDescent="0.55000000000000004">
      <c r="D1561" s="574"/>
      <c r="E1561" s="561"/>
      <c r="F1561" s="564"/>
      <c r="G1561" s="564"/>
      <c r="H1561" s="564"/>
      <c r="I1561" s="214"/>
      <c r="J1561" s="214"/>
      <c r="K1561" s="214"/>
      <c r="L1561" s="214"/>
      <c r="M1561" s="214"/>
      <c r="N1561" s="214"/>
      <c r="O1561" s="214"/>
      <c r="P1561" s="214"/>
      <c r="Q1561" s="214"/>
      <c r="R1561" s="214"/>
      <c r="S1561" s="214"/>
      <c r="T1561" s="215"/>
      <c r="U1561" s="215"/>
      <c r="V1561" s="575"/>
      <c r="W1561" s="53"/>
      <c r="X1561" s="53"/>
      <c r="Y1561" s="53"/>
      <c r="Z1561" s="53"/>
      <c r="AA1561" s="53"/>
      <c r="AB1561" s="53"/>
      <c r="AC1561" s="53"/>
      <c r="AD1561" s="53"/>
      <c r="AE1561" s="53"/>
      <c r="AF1561" s="53"/>
      <c r="AG1561" s="53"/>
      <c r="AH1561" s="221"/>
      <c r="AI1561" s="221"/>
      <c r="AJ1561" s="576"/>
      <c r="AK1561" s="576"/>
      <c r="AM1561" s="221"/>
      <c r="AN1561" s="221"/>
      <c r="AP1561" s="221"/>
    </row>
    <row r="1562" spans="4:42" s="15" customFormat="1" ht="22.5" x14ac:dyDescent="0.55000000000000004">
      <c r="D1562" s="574"/>
      <c r="E1562" s="561"/>
      <c r="F1562" s="564"/>
      <c r="G1562" s="564"/>
      <c r="H1562" s="564"/>
      <c r="I1562" s="214"/>
      <c r="J1562" s="214"/>
      <c r="K1562" s="214"/>
      <c r="L1562" s="214"/>
      <c r="M1562" s="214"/>
      <c r="N1562" s="214"/>
      <c r="O1562" s="214"/>
      <c r="P1562" s="214"/>
      <c r="Q1562" s="214"/>
      <c r="R1562" s="214"/>
      <c r="S1562" s="214"/>
      <c r="T1562" s="215"/>
      <c r="U1562" s="215"/>
      <c r="V1562" s="575"/>
      <c r="W1562" s="53"/>
      <c r="X1562" s="53"/>
      <c r="Y1562" s="53"/>
      <c r="Z1562" s="53"/>
      <c r="AA1562" s="53"/>
      <c r="AB1562" s="53"/>
      <c r="AC1562" s="53"/>
      <c r="AD1562" s="53"/>
      <c r="AE1562" s="53"/>
      <c r="AF1562" s="53"/>
      <c r="AG1562" s="53"/>
      <c r="AH1562" s="221"/>
      <c r="AI1562" s="221"/>
      <c r="AJ1562" s="576"/>
      <c r="AK1562" s="576"/>
      <c r="AM1562" s="221"/>
      <c r="AN1562" s="221"/>
      <c r="AP1562" s="221"/>
    </row>
    <row r="1563" spans="4:42" s="15" customFormat="1" ht="22.5" x14ac:dyDescent="0.55000000000000004">
      <c r="D1563" s="574"/>
      <c r="E1563" s="561"/>
      <c r="F1563" s="564"/>
      <c r="G1563" s="564"/>
      <c r="H1563" s="564"/>
      <c r="I1563" s="214"/>
      <c r="J1563" s="214"/>
      <c r="K1563" s="214"/>
      <c r="L1563" s="214"/>
      <c r="M1563" s="214"/>
      <c r="N1563" s="214"/>
      <c r="O1563" s="214"/>
      <c r="P1563" s="214"/>
      <c r="Q1563" s="214"/>
      <c r="R1563" s="214"/>
      <c r="S1563" s="214"/>
      <c r="T1563" s="215"/>
      <c r="U1563" s="215"/>
      <c r="V1563" s="575"/>
      <c r="W1563" s="53"/>
      <c r="X1563" s="53"/>
      <c r="Y1563" s="53"/>
      <c r="Z1563" s="53"/>
      <c r="AA1563" s="53"/>
      <c r="AB1563" s="53"/>
      <c r="AC1563" s="53"/>
      <c r="AD1563" s="53"/>
      <c r="AE1563" s="53"/>
      <c r="AF1563" s="53"/>
      <c r="AG1563" s="53"/>
      <c r="AH1563" s="221"/>
      <c r="AI1563" s="221"/>
      <c r="AJ1563" s="576"/>
      <c r="AK1563" s="576"/>
      <c r="AM1563" s="221"/>
      <c r="AN1563" s="221"/>
      <c r="AP1563" s="221"/>
    </row>
    <row r="1564" spans="4:42" s="15" customFormat="1" ht="22.5" x14ac:dyDescent="0.55000000000000004">
      <c r="D1564" s="574"/>
      <c r="E1564" s="561"/>
      <c r="F1564" s="564"/>
      <c r="G1564" s="564"/>
      <c r="H1564" s="564"/>
      <c r="I1564" s="214"/>
      <c r="J1564" s="214"/>
      <c r="K1564" s="214"/>
      <c r="L1564" s="214"/>
      <c r="M1564" s="214"/>
      <c r="N1564" s="214"/>
      <c r="O1564" s="214"/>
      <c r="P1564" s="214"/>
      <c r="Q1564" s="214"/>
      <c r="R1564" s="214"/>
      <c r="S1564" s="214"/>
      <c r="T1564" s="215"/>
      <c r="U1564" s="215"/>
      <c r="V1564" s="575"/>
      <c r="W1564" s="53"/>
      <c r="X1564" s="53"/>
      <c r="Y1564" s="53"/>
      <c r="Z1564" s="53"/>
      <c r="AA1564" s="53"/>
      <c r="AB1564" s="53"/>
      <c r="AC1564" s="53"/>
      <c r="AD1564" s="53"/>
      <c r="AE1564" s="53"/>
      <c r="AF1564" s="53"/>
      <c r="AG1564" s="53"/>
      <c r="AH1564" s="221"/>
      <c r="AI1564" s="221"/>
      <c r="AJ1564" s="576"/>
      <c r="AK1564" s="576"/>
      <c r="AM1564" s="221"/>
      <c r="AN1564" s="221"/>
      <c r="AP1564" s="221"/>
    </row>
    <row r="1565" spans="4:42" s="15" customFormat="1" ht="22.5" x14ac:dyDescent="0.55000000000000004">
      <c r="D1565" s="574"/>
      <c r="E1565" s="561"/>
      <c r="F1565" s="564"/>
      <c r="G1565" s="564"/>
      <c r="H1565" s="564"/>
      <c r="I1565" s="214"/>
      <c r="J1565" s="214"/>
      <c r="K1565" s="214"/>
      <c r="L1565" s="214"/>
      <c r="M1565" s="214"/>
      <c r="N1565" s="214"/>
      <c r="O1565" s="214"/>
      <c r="P1565" s="214"/>
      <c r="Q1565" s="214"/>
      <c r="R1565" s="214"/>
      <c r="S1565" s="214"/>
      <c r="T1565" s="215"/>
      <c r="U1565" s="215"/>
      <c r="V1565" s="575"/>
      <c r="W1565" s="53"/>
      <c r="X1565" s="53"/>
      <c r="Y1565" s="53"/>
      <c r="Z1565" s="53"/>
      <c r="AA1565" s="53"/>
      <c r="AB1565" s="53"/>
      <c r="AC1565" s="53"/>
      <c r="AD1565" s="53"/>
      <c r="AE1565" s="53"/>
      <c r="AF1565" s="53"/>
      <c r="AG1565" s="53"/>
      <c r="AH1565" s="221"/>
      <c r="AI1565" s="221"/>
      <c r="AJ1565" s="576"/>
      <c r="AK1565" s="576"/>
      <c r="AM1565" s="221"/>
      <c r="AN1565" s="221"/>
      <c r="AP1565" s="221"/>
    </row>
    <row r="1566" spans="4:42" s="15" customFormat="1" ht="22.5" x14ac:dyDescent="0.55000000000000004">
      <c r="D1566" s="574"/>
      <c r="E1566" s="561"/>
      <c r="F1566" s="564"/>
      <c r="G1566" s="564"/>
      <c r="H1566" s="564"/>
      <c r="I1566" s="214"/>
      <c r="J1566" s="214"/>
      <c r="K1566" s="214"/>
      <c r="L1566" s="214"/>
      <c r="M1566" s="214"/>
      <c r="N1566" s="214"/>
      <c r="O1566" s="214"/>
      <c r="P1566" s="214"/>
      <c r="Q1566" s="214"/>
      <c r="R1566" s="214"/>
      <c r="S1566" s="214"/>
      <c r="T1566" s="215"/>
      <c r="U1566" s="215"/>
      <c r="V1566" s="575"/>
      <c r="W1566" s="53"/>
      <c r="X1566" s="53"/>
      <c r="Y1566" s="53"/>
      <c r="Z1566" s="53"/>
      <c r="AA1566" s="53"/>
      <c r="AB1566" s="53"/>
      <c r="AC1566" s="53"/>
      <c r="AD1566" s="53"/>
      <c r="AE1566" s="53"/>
      <c r="AF1566" s="53"/>
      <c r="AG1566" s="53"/>
      <c r="AH1566" s="221"/>
      <c r="AI1566" s="221"/>
      <c r="AJ1566" s="576"/>
      <c r="AK1566" s="576"/>
      <c r="AM1566" s="221"/>
      <c r="AN1566" s="221"/>
      <c r="AP1566" s="221"/>
    </row>
    <row r="1567" spans="4:42" s="15" customFormat="1" ht="22.5" x14ac:dyDescent="0.55000000000000004">
      <c r="D1567" s="574"/>
      <c r="E1567" s="577"/>
      <c r="F1567" s="564"/>
      <c r="G1567" s="564"/>
      <c r="H1567" s="564"/>
      <c r="I1567" s="214"/>
      <c r="J1567" s="214"/>
      <c r="K1567" s="214"/>
      <c r="L1567" s="214"/>
      <c r="M1567" s="214"/>
      <c r="N1567" s="214"/>
      <c r="O1567" s="214"/>
      <c r="P1567" s="214"/>
      <c r="Q1567" s="214"/>
      <c r="R1567" s="214"/>
      <c r="S1567" s="214"/>
      <c r="T1567" s="215"/>
      <c r="U1567" s="215"/>
      <c r="V1567" s="575"/>
      <c r="W1567" s="53"/>
      <c r="X1567" s="53"/>
      <c r="Y1567" s="53"/>
      <c r="Z1567" s="53"/>
      <c r="AA1567" s="53"/>
      <c r="AB1567" s="53"/>
      <c r="AC1567" s="53"/>
      <c r="AD1567" s="53"/>
      <c r="AE1567" s="53"/>
      <c r="AF1567" s="53"/>
      <c r="AG1567" s="53"/>
      <c r="AH1567" s="221"/>
      <c r="AI1567" s="221"/>
      <c r="AJ1567" s="576"/>
      <c r="AK1567" s="576"/>
      <c r="AM1567" s="221"/>
      <c r="AN1567" s="221"/>
      <c r="AP1567" s="221"/>
    </row>
    <row r="1568" spans="4:42" s="15" customFormat="1" ht="22.5" x14ac:dyDescent="0.55000000000000004">
      <c r="D1568" s="574"/>
      <c r="E1568" s="561"/>
      <c r="F1568" s="564"/>
      <c r="G1568" s="564"/>
      <c r="H1568" s="564"/>
      <c r="I1568" s="214"/>
      <c r="J1568" s="214"/>
      <c r="K1568" s="214"/>
      <c r="L1568" s="214"/>
      <c r="M1568" s="214"/>
      <c r="N1568" s="214"/>
      <c r="O1568" s="214"/>
      <c r="P1568" s="214"/>
      <c r="Q1568" s="214"/>
      <c r="R1568" s="214"/>
      <c r="S1568" s="214"/>
      <c r="T1568" s="215"/>
      <c r="U1568" s="215"/>
      <c r="V1568" s="575"/>
      <c r="W1568" s="53"/>
      <c r="X1568" s="53"/>
      <c r="Y1568" s="53"/>
      <c r="Z1568" s="53"/>
      <c r="AA1568" s="53"/>
      <c r="AB1568" s="53"/>
      <c r="AC1568" s="53"/>
      <c r="AD1568" s="53"/>
      <c r="AE1568" s="53"/>
      <c r="AF1568" s="53"/>
      <c r="AG1568" s="53"/>
      <c r="AH1568" s="221"/>
      <c r="AI1568" s="221"/>
      <c r="AJ1568" s="576"/>
      <c r="AK1568" s="576"/>
      <c r="AM1568" s="221"/>
      <c r="AN1568" s="221"/>
      <c r="AP1568" s="221"/>
    </row>
    <row r="1569" spans="4:42" s="15" customFormat="1" ht="22.5" x14ac:dyDescent="0.55000000000000004">
      <c r="D1569" s="574"/>
      <c r="E1569" s="561"/>
      <c r="F1569" s="564"/>
      <c r="G1569" s="564"/>
      <c r="H1569" s="564"/>
      <c r="I1569" s="214"/>
      <c r="J1569" s="214"/>
      <c r="K1569" s="214"/>
      <c r="L1569" s="214"/>
      <c r="M1569" s="214"/>
      <c r="N1569" s="214"/>
      <c r="O1569" s="214"/>
      <c r="P1569" s="214"/>
      <c r="Q1569" s="214"/>
      <c r="R1569" s="214"/>
      <c r="S1569" s="214"/>
      <c r="T1569" s="215"/>
      <c r="U1569" s="215"/>
      <c r="V1569" s="575"/>
      <c r="W1569" s="53"/>
      <c r="X1569" s="53"/>
      <c r="Y1569" s="53"/>
      <c r="Z1569" s="53"/>
      <c r="AA1569" s="53"/>
      <c r="AB1569" s="53"/>
      <c r="AC1569" s="53"/>
      <c r="AD1569" s="53"/>
      <c r="AE1569" s="53"/>
      <c r="AF1569" s="53"/>
      <c r="AG1569" s="53"/>
      <c r="AH1569" s="221"/>
      <c r="AI1569" s="221"/>
      <c r="AJ1569" s="576"/>
      <c r="AK1569" s="576"/>
      <c r="AM1569" s="221"/>
      <c r="AN1569" s="221"/>
      <c r="AP1569" s="221"/>
    </row>
    <row r="1570" spans="4:42" s="15" customFormat="1" ht="22.5" x14ac:dyDescent="0.55000000000000004">
      <c r="D1570" s="574"/>
      <c r="E1570" s="561"/>
      <c r="F1570" s="564"/>
      <c r="G1570" s="564"/>
      <c r="H1570" s="564"/>
      <c r="I1570" s="214"/>
      <c r="J1570" s="214"/>
      <c r="K1570" s="214"/>
      <c r="L1570" s="214"/>
      <c r="M1570" s="214"/>
      <c r="N1570" s="214"/>
      <c r="O1570" s="214"/>
      <c r="P1570" s="214"/>
      <c r="Q1570" s="214"/>
      <c r="R1570" s="214"/>
      <c r="S1570" s="214"/>
      <c r="T1570" s="215"/>
      <c r="U1570" s="215"/>
      <c r="V1570" s="575"/>
      <c r="W1570" s="53"/>
      <c r="X1570" s="53"/>
      <c r="Y1570" s="53"/>
      <c r="Z1570" s="53"/>
      <c r="AA1570" s="53"/>
      <c r="AB1570" s="53"/>
      <c r="AC1570" s="53"/>
      <c r="AD1570" s="53"/>
      <c r="AE1570" s="53"/>
      <c r="AF1570" s="53"/>
      <c r="AG1570" s="53"/>
      <c r="AH1570" s="221"/>
      <c r="AI1570" s="221"/>
      <c r="AJ1570" s="576"/>
      <c r="AK1570" s="576"/>
      <c r="AM1570" s="221"/>
      <c r="AN1570" s="221"/>
      <c r="AP1570" s="221"/>
    </row>
    <row r="1571" spans="4:42" s="15" customFormat="1" ht="22.5" x14ac:dyDescent="0.55000000000000004">
      <c r="D1571" s="574"/>
      <c r="E1571" s="561"/>
      <c r="F1571" s="564"/>
      <c r="G1571" s="564"/>
      <c r="H1571" s="564"/>
      <c r="I1571" s="214"/>
      <c r="J1571" s="214"/>
      <c r="K1571" s="214"/>
      <c r="L1571" s="214"/>
      <c r="M1571" s="214"/>
      <c r="N1571" s="214"/>
      <c r="O1571" s="214"/>
      <c r="P1571" s="214"/>
      <c r="Q1571" s="214"/>
      <c r="R1571" s="214"/>
      <c r="S1571" s="214"/>
      <c r="T1571" s="215"/>
      <c r="U1571" s="215"/>
      <c r="V1571" s="575"/>
      <c r="W1571" s="53"/>
      <c r="X1571" s="53"/>
      <c r="Y1571" s="53"/>
      <c r="Z1571" s="53"/>
      <c r="AA1571" s="53"/>
      <c r="AB1571" s="53"/>
      <c r="AC1571" s="53"/>
      <c r="AD1571" s="53"/>
      <c r="AE1571" s="53"/>
      <c r="AF1571" s="53"/>
      <c r="AG1571" s="53"/>
      <c r="AH1571" s="221"/>
      <c r="AI1571" s="221"/>
      <c r="AJ1571" s="576"/>
      <c r="AK1571" s="576"/>
      <c r="AM1571" s="221"/>
      <c r="AN1571" s="221"/>
      <c r="AP1571" s="221"/>
    </row>
    <row r="1572" spans="4:42" s="15" customFormat="1" ht="22.5" x14ac:dyDescent="0.55000000000000004">
      <c r="D1572" s="574"/>
      <c r="E1572" s="561"/>
      <c r="F1572" s="564"/>
      <c r="G1572" s="564"/>
      <c r="H1572" s="564"/>
      <c r="I1572" s="214"/>
      <c r="J1572" s="214"/>
      <c r="K1572" s="214"/>
      <c r="L1572" s="214"/>
      <c r="M1572" s="214"/>
      <c r="N1572" s="214"/>
      <c r="O1572" s="214"/>
      <c r="P1572" s="214"/>
      <c r="Q1572" s="214"/>
      <c r="R1572" s="214"/>
      <c r="S1572" s="214"/>
      <c r="T1572" s="215"/>
      <c r="U1572" s="215"/>
      <c r="V1572" s="575"/>
      <c r="W1572" s="53"/>
      <c r="X1572" s="53"/>
      <c r="Y1572" s="53"/>
      <c r="Z1572" s="53"/>
      <c r="AA1572" s="53"/>
      <c r="AB1572" s="53"/>
      <c r="AC1572" s="53"/>
      <c r="AD1572" s="53"/>
      <c r="AE1572" s="53"/>
      <c r="AF1572" s="53"/>
      <c r="AG1572" s="53"/>
      <c r="AH1572" s="221"/>
      <c r="AI1572" s="221"/>
      <c r="AJ1572" s="576"/>
      <c r="AK1572" s="576"/>
      <c r="AM1572" s="221"/>
      <c r="AN1572" s="221"/>
      <c r="AP1572" s="221"/>
    </row>
    <row r="1573" spans="4:42" s="15" customFormat="1" ht="22.5" x14ac:dyDescent="0.55000000000000004">
      <c r="D1573" s="574"/>
      <c r="E1573" s="561"/>
      <c r="F1573" s="564"/>
      <c r="G1573" s="564"/>
      <c r="H1573" s="564"/>
      <c r="I1573" s="214"/>
      <c r="J1573" s="214"/>
      <c r="K1573" s="214"/>
      <c r="L1573" s="214"/>
      <c r="M1573" s="214"/>
      <c r="N1573" s="214"/>
      <c r="O1573" s="214"/>
      <c r="P1573" s="214"/>
      <c r="Q1573" s="214"/>
      <c r="R1573" s="214"/>
      <c r="S1573" s="214"/>
      <c r="T1573" s="215"/>
      <c r="U1573" s="215"/>
      <c r="V1573" s="575"/>
      <c r="W1573" s="53"/>
      <c r="X1573" s="53"/>
      <c r="Y1573" s="53"/>
      <c r="Z1573" s="53"/>
      <c r="AA1573" s="53"/>
      <c r="AB1573" s="53"/>
      <c r="AC1573" s="53"/>
      <c r="AD1573" s="53"/>
      <c r="AE1573" s="53"/>
      <c r="AF1573" s="53"/>
      <c r="AG1573" s="53"/>
      <c r="AH1573" s="221"/>
      <c r="AI1573" s="221"/>
      <c r="AJ1573" s="576"/>
      <c r="AK1573" s="576"/>
      <c r="AM1573" s="221"/>
      <c r="AN1573" s="221"/>
      <c r="AP1573" s="221"/>
    </row>
    <row r="1574" spans="4:42" s="15" customFormat="1" ht="22.5" x14ac:dyDescent="0.55000000000000004">
      <c r="D1574" s="574"/>
      <c r="E1574" s="561"/>
      <c r="F1574" s="564"/>
      <c r="G1574" s="564"/>
      <c r="H1574" s="564"/>
      <c r="I1574" s="214"/>
      <c r="J1574" s="214"/>
      <c r="K1574" s="214"/>
      <c r="L1574" s="214"/>
      <c r="M1574" s="214"/>
      <c r="N1574" s="214"/>
      <c r="O1574" s="214"/>
      <c r="P1574" s="214"/>
      <c r="Q1574" s="214"/>
      <c r="R1574" s="214"/>
      <c r="S1574" s="214"/>
      <c r="T1574" s="215"/>
      <c r="U1574" s="215"/>
      <c r="V1574" s="575"/>
      <c r="W1574" s="53"/>
      <c r="X1574" s="53"/>
      <c r="Y1574" s="53"/>
      <c r="Z1574" s="53"/>
      <c r="AA1574" s="53"/>
      <c r="AB1574" s="53"/>
      <c r="AC1574" s="53"/>
      <c r="AD1574" s="53"/>
      <c r="AE1574" s="53"/>
      <c r="AF1574" s="53"/>
      <c r="AG1574" s="53"/>
      <c r="AH1574" s="221"/>
      <c r="AI1574" s="221"/>
      <c r="AJ1574" s="576"/>
      <c r="AK1574" s="576"/>
      <c r="AM1574" s="221"/>
      <c r="AN1574" s="221"/>
      <c r="AP1574" s="221"/>
    </row>
    <row r="1575" spans="4:42" s="15" customFormat="1" ht="22.5" x14ac:dyDescent="0.55000000000000004">
      <c r="D1575" s="574"/>
      <c r="E1575" s="561"/>
      <c r="F1575" s="564"/>
      <c r="G1575" s="564"/>
      <c r="H1575" s="564"/>
      <c r="I1575" s="214"/>
      <c r="J1575" s="214"/>
      <c r="K1575" s="214"/>
      <c r="L1575" s="214"/>
      <c r="M1575" s="214"/>
      <c r="N1575" s="214"/>
      <c r="O1575" s="214"/>
      <c r="P1575" s="214"/>
      <c r="Q1575" s="214"/>
      <c r="R1575" s="214"/>
      <c r="S1575" s="214"/>
      <c r="T1575" s="215"/>
      <c r="U1575" s="215"/>
      <c r="V1575" s="575"/>
      <c r="W1575" s="53"/>
      <c r="X1575" s="53"/>
      <c r="Y1575" s="53"/>
      <c r="Z1575" s="53"/>
      <c r="AA1575" s="53"/>
      <c r="AB1575" s="53"/>
      <c r="AC1575" s="53"/>
      <c r="AD1575" s="53"/>
      <c r="AE1575" s="53"/>
      <c r="AF1575" s="53"/>
      <c r="AG1575" s="53"/>
      <c r="AH1575" s="221"/>
      <c r="AI1575" s="221"/>
      <c r="AJ1575" s="576"/>
      <c r="AK1575" s="576"/>
      <c r="AM1575" s="221"/>
      <c r="AN1575" s="221"/>
      <c r="AP1575" s="221"/>
    </row>
    <row r="1576" spans="4:42" s="15" customFormat="1" ht="22.5" x14ac:dyDescent="0.55000000000000004">
      <c r="D1576" s="574"/>
      <c r="E1576" s="561"/>
      <c r="F1576" s="564"/>
      <c r="G1576" s="564"/>
      <c r="H1576" s="564"/>
      <c r="I1576" s="214"/>
      <c r="J1576" s="214"/>
      <c r="K1576" s="214"/>
      <c r="L1576" s="214"/>
      <c r="M1576" s="214"/>
      <c r="N1576" s="214"/>
      <c r="O1576" s="214"/>
      <c r="P1576" s="214"/>
      <c r="Q1576" s="214"/>
      <c r="R1576" s="214"/>
      <c r="S1576" s="214"/>
      <c r="T1576" s="215"/>
      <c r="U1576" s="215"/>
      <c r="V1576" s="575"/>
      <c r="W1576" s="53"/>
      <c r="X1576" s="53"/>
      <c r="Y1576" s="53"/>
      <c r="Z1576" s="53"/>
      <c r="AA1576" s="53"/>
      <c r="AB1576" s="53"/>
      <c r="AC1576" s="53"/>
      <c r="AD1576" s="53"/>
      <c r="AE1576" s="53"/>
      <c r="AF1576" s="53"/>
      <c r="AG1576" s="53"/>
      <c r="AH1576" s="221"/>
      <c r="AI1576" s="221"/>
      <c r="AJ1576" s="576"/>
      <c r="AK1576" s="576"/>
      <c r="AM1576" s="221"/>
      <c r="AN1576" s="221"/>
      <c r="AP1576" s="221"/>
    </row>
    <row r="1577" spans="4:42" s="15" customFormat="1" ht="22.5" x14ac:dyDescent="0.55000000000000004">
      <c r="D1577" s="574"/>
      <c r="E1577" s="561"/>
      <c r="F1577" s="564"/>
      <c r="G1577" s="564"/>
      <c r="H1577" s="564"/>
      <c r="I1577" s="214"/>
      <c r="J1577" s="214"/>
      <c r="K1577" s="214"/>
      <c r="L1577" s="214"/>
      <c r="M1577" s="214"/>
      <c r="N1577" s="214"/>
      <c r="O1577" s="214"/>
      <c r="P1577" s="214"/>
      <c r="Q1577" s="214"/>
      <c r="R1577" s="214"/>
      <c r="S1577" s="214"/>
      <c r="T1577" s="215"/>
      <c r="U1577" s="215"/>
      <c r="V1577" s="575"/>
      <c r="W1577" s="53"/>
      <c r="X1577" s="53"/>
      <c r="Y1577" s="53"/>
      <c r="Z1577" s="53"/>
      <c r="AA1577" s="53"/>
      <c r="AB1577" s="53"/>
      <c r="AC1577" s="53"/>
      <c r="AD1577" s="53"/>
      <c r="AE1577" s="53"/>
      <c r="AF1577" s="53"/>
      <c r="AG1577" s="53"/>
      <c r="AH1577" s="221"/>
      <c r="AI1577" s="221"/>
      <c r="AJ1577" s="576"/>
      <c r="AK1577" s="576"/>
      <c r="AM1577" s="221"/>
      <c r="AN1577" s="221"/>
      <c r="AP1577" s="221"/>
    </row>
    <row r="1578" spans="4:42" s="15" customFormat="1" ht="22.5" x14ac:dyDescent="0.55000000000000004">
      <c r="D1578" s="574"/>
      <c r="E1578" s="561"/>
      <c r="F1578" s="564"/>
      <c r="G1578" s="564"/>
      <c r="H1578" s="564"/>
      <c r="I1578" s="214"/>
      <c r="J1578" s="214"/>
      <c r="K1578" s="214"/>
      <c r="L1578" s="214"/>
      <c r="M1578" s="214"/>
      <c r="N1578" s="214"/>
      <c r="O1578" s="214"/>
      <c r="P1578" s="214"/>
      <c r="Q1578" s="214"/>
      <c r="R1578" s="214"/>
      <c r="S1578" s="214"/>
      <c r="T1578" s="215"/>
      <c r="U1578" s="215"/>
      <c r="V1578" s="575"/>
      <c r="W1578" s="53"/>
      <c r="X1578" s="53"/>
      <c r="Y1578" s="53"/>
      <c r="Z1578" s="53"/>
      <c r="AA1578" s="53"/>
      <c r="AB1578" s="53"/>
      <c r="AC1578" s="53"/>
      <c r="AD1578" s="53"/>
      <c r="AE1578" s="53"/>
      <c r="AF1578" s="53"/>
      <c r="AG1578" s="53"/>
      <c r="AH1578" s="221"/>
      <c r="AI1578" s="221"/>
      <c r="AJ1578" s="576"/>
      <c r="AK1578" s="576"/>
      <c r="AM1578" s="221"/>
      <c r="AN1578" s="221"/>
      <c r="AP1578" s="221"/>
    </row>
    <row r="1579" spans="4:42" s="15" customFormat="1" ht="22.5" x14ac:dyDescent="0.55000000000000004">
      <c r="D1579" s="574"/>
      <c r="E1579" s="561"/>
      <c r="F1579" s="564"/>
      <c r="G1579" s="564"/>
      <c r="H1579" s="564"/>
      <c r="I1579" s="214"/>
      <c r="J1579" s="214"/>
      <c r="K1579" s="214"/>
      <c r="L1579" s="214"/>
      <c r="M1579" s="214"/>
      <c r="N1579" s="214"/>
      <c r="O1579" s="214"/>
      <c r="P1579" s="214"/>
      <c r="Q1579" s="214"/>
      <c r="R1579" s="214"/>
      <c r="S1579" s="214"/>
      <c r="T1579" s="215"/>
      <c r="U1579" s="215"/>
      <c r="V1579" s="575"/>
      <c r="W1579" s="53"/>
      <c r="X1579" s="53"/>
      <c r="Y1579" s="53"/>
      <c r="Z1579" s="53"/>
      <c r="AA1579" s="53"/>
      <c r="AB1579" s="53"/>
      <c r="AC1579" s="53"/>
      <c r="AD1579" s="53"/>
      <c r="AE1579" s="53"/>
      <c r="AF1579" s="53"/>
      <c r="AG1579" s="53"/>
      <c r="AH1579" s="221"/>
      <c r="AI1579" s="221"/>
      <c r="AJ1579" s="576"/>
      <c r="AK1579" s="576"/>
      <c r="AM1579" s="221"/>
      <c r="AN1579" s="221"/>
      <c r="AP1579" s="221"/>
    </row>
    <row r="1580" spans="4:42" s="15" customFormat="1" ht="22.5" x14ac:dyDescent="0.55000000000000004">
      <c r="D1580" s="574"/>
      <c r="E1580" s="561"/>
      <c r="F1580" s="564"/>
      <c r="G1580" s="564"/>
      <c r="H1580" s="564"/>
      <c r="I1580" s="214"/>
      <c r="J1580" s="214"/>
      <c r="K1580" s="214"/>
      <c r="L1580" s="214"/>
      <c r="M1580" s="214"/>
      <c r="N1580" s="214"/>
      <c r="O1580" s="214"/>
      <c r="P1580" s="214"/>
      <c r="Q1580" s="214"/>
      <c r="R1580" s="214"/>
      <c r="S1580" s="214"/>
      <c r="T1580" s="215"/>
      <c r="U1580" s="215"/>
      <c r="V1580" s="575"/>
      <c r="W1580" s="53"/>
      <c r="X1580" s="53"/>
      <c r="Y1580" s="53"/>
      <c r="Z1580" s="53"/>
      <c r="AA1580" s="53"/>
      <c r="AB1580" s="53"/>
      <c r="AC1580" s="53"/>
      <c r="AD1580" s="53"/>
      <c r="AE1580" s="53"/>
      <c r="AF1580" s="53"/>
      <c r="AG1580" s="53"/>
      <c r="AH1580" s="221"/>
      <c r="AI1580" s="221"/>
      <c r="AJ1580" s="576"/>
      <c r="AK1580" s="576"/>
      <c r="AM1580" s="221"/>
      <c r="AN1580" s="221"/>
      <c r="AP1580" s="221"/>
    </row>
    <row r="1581" spans="4:42" s="15" customFormat="1" ht="22.5" x14ac:dyDescent="0.55000000000000004">
      <c r="D1581" s="574"/>
      <c r="E1581" s="561"/>
      <c r="F1581" s="564"/>
      <c r="G1581" s="564"/>
      <c r="H1581" s="564"/>
      <c r="I1581" s="214"/>
      <c r="J1581" s="214"/>
      <c r="K1581" s="214"/>
      <c r="L1581" s="214"/>
      <c r="M1581" s="214"/>
      <c r="N1581" s="214"/>
      <c r="O1581" s="214"/>
      <c r="P1581" s="214"/>
      <c r="Q1581" s="214"/>
      <c r="R1581" s="214"/>
      <c r="S1581" s="214"/>
      <c r="T1581" s="215"/>
      <c r="U1581" s="215"/>
      <c r="V1581" s="575"/>
      <c r="W1581" s="53"/>
      <c r="X1581" s="53"/>
      <c r="Y1581" s="53"/>
      <c r="Z1581" s="53"/>
      <c r="AA1581" s="53"/>
      <c r="AB1581" s="53"/>
      <c r="AC1581" s="53"/>
      <c r="AD1581" s="53"/>
      <c r="AE1581" s="53"/>
      <c r="AF1581" s="53"/>
      <c r="AG1581" s="53"/>
      <c r="AH1581" s="221"/>
      <c r="AI1581" s="221"/>
      <c r="AJ1581" s="576"/>
      <c r="AK1581" s="576"/>
      <c r="AM1581" s="221"/>
      <c r="AN1581" s="221"/>
      <c r="AP1581" s="221"/>
    </row>
    <row r="1582" spans="4:42" s="15" customFormat="1" ht="22.5" x14ac:dyDescent="0.55000000000000004">
      <c r="D1582" s="574"/>
      <c r="E1582" s="561"/>
      <c r="F1582" s="564"/>
      <c r="G1582" s="564"/>
      <c r="H1582" s="564"/>
      <c r="I1582" s="214"/>
      <c r="J1582" s="214"/>
      <c r="K1582" s="214"/>
      <c r="L1582" s="214"/>
      <c r="M1582" s="214"/>
      <c r="N1582" s="214"/>
      <c r="O1582" s="214"/>
      <c r="P1582" s="214"/>
      <c r="Q1582" s="214"/>
      <c r="R1582" s="214"/>
      <c r="S1582" s="214"/>
      <c r="T1582" s="215"/>
      <c r="U1582" s="215"/>
      <c r="V1582" s="575"/>
      <c r="W1582" s="53"/>
      <c r="X1582" s="53"/>
      <c r="Y1582" s="53"/>
      <c r="Z1582" s="53"/>
      <c r="AA1582" s="53"/>
      <c r="AB1582" s="53"/>
      <c r="AC1582" s="53"/>
      <c r="AD1582" s="53"/>
      <c r="AE1582" s="53"/>
      <c r="AF1582" s="53"/>
      <c r="AG1582" s="53"/>
      <c r="AH1582" s="221"/>
      <c r="AI1582" s="221"/>
      <c r="AJ1582" s="576"/>
      <c r="AK1582" s="576"/>
      <c r="AM1582" s="221"/>
      <c r="AN1582" s="221"/>
      <c r="AP1582" s="221"/>
    </row>
    <row r="1583" spans="4:42" s="15" customFormat="1" ht="22.5" x14ac:dyDescent="0.55000000000000004">
      <c r="D1583" s="574"/>
      <c r="E1583" s="561"/>
      <c r="F1583" s="564"/>
      <c r="G1583" s="564"/>
      <c r="H1583" s="564"/>
      <c r="I1583" s="214"/>
      <c r="J1583" s="214"/>
      <c r="K1583" s="214"/>
      <c r="L1583" s="214"/>
      <c r="M1583" s="214"/>
      <c r="N1583" s="214"/>
      <c r="O1583" s="214"/>
      <c r="P1583" s="214"/>
      <c r="Q1583" s="214"/>
      <c r="R1583" s="214"/>
      <c r="S1583" s="214"/>
      <c r="T1583" s="215"/>
      <c r="U1583" s="215"/>
      <c r="V1583" s="575"/>
      <c r="W1583" s="53"/>
      <c r="X1583" s="53"/>
      <c r="Y1583" s="53"/>
      <c r="Z1583" s="53"/>
      <c r="AA1583" s="53"/>
      <c r="AB1583" s="53"/>
      <c r="AC1583" s="53"/>
      <c r="AD1583" s="53"/>
      <c r="AE1583" s="53"/>
      <c r="AF1583" s="53"/>
      <c r="AG1583" s="53"/>
      <c r="AH1583" s="221"/>
      <c r="AI1583" s="221"/>
      <c r="AJ1583" s="576"/>
      <c r="AK1583" s="576"/>
      <c r="AM1583" s="221"/>
      <c r="AN1583" s="221"/>
      <c r="AP1583" s="221"/>
    </row>
    <row r="1584" spans="4:42" s="15" customFormat="1" ht="22.5" x14ac:dyDescent="0.55000000000000004">
      <c r="D1584" s="574"/>
      <c r="E1584" s="561"/>
      <c r="F1584" s="564"/>
      <c r="G1584" s="564"/>
      <c r="H1584" s="564"/>
      <c r="I1584" s="214"/>
      <c r="J1584" s="214"/>
      <c r="K1584" s="214"/>
      <c r="L1584" s="214"/>
      <c r="M1584" s="214"/>
      <c r="N1584" s="214"/>
      <c r="O1584" s="214"/>
      <c r="P1584" s="214"/>
      <c r="Q1584" s="214"/>
      <c r="R1584" s="214"/>
      <c r="S1584" s="214"/>
      <c r="T1584" s="215"/>
      <c r="U1584" s="215"/>
      <c r="V1584" s="575"/>
      <c r="W1584" s="53"/>
      <c r="X1584" s="53"/>
      <c r="Y1584" s="53"/>
      <c r="Z1584" s="53"/>
      <c r="AA1584" s="53"/>
      <c r="AB1584" s="53"/>
      <c r="AC1584" s="53"/>
      <c r="AD1584" s="53"/>
      <c r="AE1584" s="53"/>
      <c r="AF1584" s="53"/>
      <c r="AG1584" s="53"/>
      <c r="AH1584" s="221"/>
      <c r="AI1584" s="221"/>
      <c r="AJ1584" s="576"/>
      <c r="AK1584" s="576"/>
      <c r="AM1584" s="221"/>
      <c r="AN1584" s="221"/>
      <c r="AP1584" s="221"/>
    </row>
    <row r="1585" spans="4:42" s="15" customFormat="1" ht="22.5" x14ac:dyDescent="0.55000000000000004">
      <c r="D1585" s="574"/>
      <c r="E1585" s="561"/>
      <c r="F1585" s="564"/>
      <c r="G1585" s="564"/>
      <c r="H1585" s="564"/>
      <c r="I1585" s="214"/>
      <c r="J1585" s="214"/>
      <c r="K1585" s="214"/>
      <c r="L1585" s="214"/>
      <c r="M1585" s="214"/>
      <c r="N1585" s="214"/>
      <c r="O1585" s="214"/>
      <c r="P1585" s="214"/>
      <c r="Q1585" s="214"/>
      <c r="R1585" s="214"/>
      <c r="S1585" s="214"/>
      <c r="T1585" s="215"/>
      <c r="U1585" s="215"/>
      <c r="V1585" s="575"/>
      <c r="W1585" s="53"/>
      <c r="X1585" s="53"/>
      <c r="Y1585" s="53"/>
      <c r="Z1585" s="53"/>
      <c r="AA1585" s="53"/>
      <c r="AB1585" s="53"/>
      <c r="AC1585" s="53"/>
      <c r="AD1585" s="53"/>
      <c r="AE1585" s="53"/>
      <c r="AF1585" s="53"/>
      <c r="AG1585" s="53"/>
      <c r="AH1585" s="221"/>
      <c r="AI1585" s="221"/>
      <c r="AJ1585" s="576"/>
      <c r="AK1585" s="576"/>
      <c r="AM1585" s="221"/>
      <c r="AN1585" s="221"/>
      <c r="AP1585" s="221"/>
    </row>
    <row r="1586" spans="4:42" s="15" customFormat="1" ht="22.5" x14ac:dyDescent="0.55000000000000004">
      <c r="D1586" s="574"/>
      <c r="E1586" s="561"/>
      <c r="F1586" s="564"/>
      <c r="G1586" s="564"/>
      <c r="H1586" s="564"/>
      <c r="I1586" s="214"/>
      <c r="J1586" s="214"/>
      <c r="K1586" s="214"/>
      <c r="L1586" s="214"/>
      <c r="M1586" s="214"/>
      <c r="N1586" s="214"/>
      <c r="O1586" s="214"/>
      <c r="P1586" s="214"/>
      <c r="Q1586" s="214"/>
      <c r="R1586" s="214"/>
      <c r="S1586" s="214"/>
      <c r="T1586" s="215"/>
      <c r="U1586" s="215"/>
      <c r="V1586" s="575"/>
      <c r="W1586" s="53"/>
      <c r="X1586" s="53"/>
      <c r="Y1586" s="53"/>
      <c r="Z1586" s="53"/>
      <c r="AA1586" s="53"/>
      <c r="AB1586" s="53"/>
      <c r="AC1586" s="53"/>
      <c r="AD1586" s="53"/>
      <c r="AE1586" s="53"/>
      <c r="AF1586" s="53"/>
      <c r="AG1586" s="53"/>
      <c r="AH1586" s="221"/>
      <c r="AI1586" s="221"/>
      <c r="AJ1586" s="576"/>
      <c r="AK1586" s="576"/>
      <c r="AM1586" s="221"/>
      <c r="AN1586" s="221"/>
      <c r="AP1586" s="221"/>
    </row>
    <row r="1587" spans="4:42" s="15" customFormat="1" ht="22.5" x14ac:dyDescent="0.55000000000000004">
      <c r="D1587" s="574"/>
      <c r="E1587" s="561"/>
      <c r="F1587" s="564"/>
      <c r="G1587" s="564"/>
      <c r="H1587" s="564"/>
      <c r="I1587" s="214"/>
      <c r="J1587" s="214"/>
      <c r="K1587" s="214"/>
      <c r="L1587" s="214"/>
      <c r="M1587" s="214"/>
      <c r="N1587" s="214"/>
      <c r="O1587" s="214"/>
      <c r="P1587" s="214"/>
      <c r="Q1587" s="214"/>
      <c r="R1587" s="214"/>
      <c r="S1587" s="214"/>
      <c r="T1587" s="215"/>
      <c r="U1587" s="215"/>
      <c r="V1587" s="575"/>
      <c r="W1587" s="53"/>
      <c r="X1587" s="53"/>
      <c r="Y1587" s="53"/>
      <c r="Z1587" s="53"/>
      <c r="AA1587" s="53"/>
      <c r="AB1587" s="53"/>
      <c r="AC1587" s="53"/>
      <c r="AD1587" s="53"/>
      <c r="AE1587" s="53"/>
      <c r="AF1587" s="53"/>
      <c r="AG1587" s="53"/>
      <c r="AH1587" s="221"/>
      <c r="AI1587" s="221"/>
      <c r="AJ1587" s="576"/>
      <c r="AK1587" s="576"/>
      <c r="AM1587" s="221"/>
      <c r="AN1587" s="221"/>
      <c r="AP1587" s="221"/>
    </row>
    <row r="1588" spans="4:42" s="15" customFormat="1" ht="22.5" x14ac:dyDescent="0.55000000000000004">
      <c r="D1588" s="574"/>
      <c r="E1588" s="561"/>
      <c r="F1588" s="564"/>
      <c r="G1588" s="564"/>
      <c r="H1588" s="564"/>
      <c r="I1588" s="214"/>
      <c r="J1588" s="214"/>
      <c r="K1588" s="214"/>
      <c r="L1588" s="214"/>
      <c r="M1588" s="214"/>
      <c r="N1588" s="214"/>
      <c r="O1588" s="214"/>
      <c r="P1588" s="214"/>
      <c r="Q1588" s="214"/>
      <c r="R1588" s="214"/>
      <c r="S1588" s="214"/>
      <c r="T1588" s="215"/>
      <c r="U1588" s="215"/>
      <c r="V1588" s="575"/>
      <c r="W1588" s="53"/>
      <c r="X1588" s="53"/>
      <c r="Y1588" s="53"/>
      <c r="Z1588" s="53"/>
      <c r="AA1588" s="53"/>
      <c r="AB1588" s="53"/>
      <c r="AC1588" s="53"/>
      <c r="AD1588" s="53"/>
      <c r="AE1588" s="53"/>
      <c r="AF1588" s="53"/>
      <c r="AG1588" s="53"/>
      <c r="AH1588" s="221"/>
      <c r="AI1588" s="221"/>
      <c r="AJ1588" s="576"/>
      <c r="AK1588" s="576"/>
      <c r="AM1588" s="221"/>
      <c r="AN1588" s="221"/>
      <c r="AP1588" s="221"/>
    </row>
    <row r="1589" spans="4:42" s="15" customFormat="1" ht="22.5" x14ac:dyDescent="0.55000000000000004">
      <c r="D1589" s="574"/>
      <c r="E1589" s="561"/>
      <c r="F1589" s="564"/>
      <c r="G1589" s="564"/>
      <c r="H1589" s="564"/>
      <c r="I1589" s="214"/>
      <c r="J1589" s="214"/>
      <c r="K1589" s="214"/>
      <c r="L1589" s="214"/>
      <c r="M1589" s="214"/>
      <c r="N1589" s="214"/>
      <c r="O1589" s="214"/>
      <c r="P1589" s="214"/>
      <c r="Q1589" s="214"/>
      <c r="R1589" s="214"/>
      <c r="S1589" s="214"/>
      <c r="T1589" s="215"/>
      <c r="U1589" s="215"/>
      <c r="V1589" s="575"/>
      <c r="W1589" s="53"/>
      <c r="X1589" s="53"/>
      <c r="Y1589" s="53"/>
      <c r="Z1589" s="53"/>
      <c r="AA1589" s="53"/>
      <c r="AB1589" s="53"/>
      <c r="AC1589" s="53"/>
      <c r="AD1589" s="53"/>
      <c r="AE1589" s="53"/>
      <c r="AF1589" s="53"/>
      <c r="AG1589" s="53"/>
      <c r="AH1589" s="221"/>
      <c r="AI1589" s="221"/>
      <c r="AJ1589" s="576"/>
      <c r="AK1589" s="576"/>
      <c r="AM1589" s="221"/>
      <c r="AN1589" s="221"/>
      <c r="AP1589" s="221"/>
    </row>
    <row r="1590" spans="4:42" s="15" customFormat="1" ht="22.5" x14ac:dyDescent="0.55000000000000004">
      <c r="D1590" s="574"/>
      <c r="E1590" s="561"/>
      <c r="F1590" s="564"/>
      <c r="G1590" s="564"/>
      <c r="H1590" s="564"/>
      <c r="I1590" s="214"/>
      <c r="J1590" s="214"/>
      <c r="K1590" s="214"/>
      <c r="L1590" s="214"/>
      <c r="M1590" s="214"/>
      <c r="N1590" s="214"/>
      <c r="O1590" s="214"/>
      <c r="P1590" s="214"/>
      <c r="Q1590" s="214"/>
      <c r="R1590" s="214"/>
      <c r="S1590" s="214"/>
      <c r="T1590" s="215"/>
      <c r="U1590" s="215"/>
      <c r="V1590" s="575"/>
      <c r="W1590" s="53"/>
      <c r="X1590" s="53"/>
      <c r="Y1590" s="53"/>
      <c r="Z1590" s="53"/>
      <c r="AA1590" s="53"/>
      <c r="AB1590" s="53"/>
      <c r="AC1590" s="53"/>
      <c r="AD1590" s="53"/>
      <c r="AE1590" s="53"/>
      <c r="AF1590" s="53"/>
      <c r="AG1590" s="53"/>
      <c r="AH1590" s="221"/>
      <c r="AI1590" s="221"/>
      <c r="AJ1590" s="576"/>
      <c r="AK1590" s="576"/>
      <c r="AM1590" s="221"/>
      <c r="AN1590" s="221"/>
      <c r="AP1590" s="221"/>
    </row>
    <row r="1591" spans="4:42" s="15" customFormat="1" ht="22.5" x14ac:dyDescent="0.55000000000000004">
      <c r="D1591" s="574"/>
      <c r="E1591" s="561"/>
      <c r="F1591" s="564"/>
      <c r="G1591" s="564"/>
      <c r="H1591" s="564"/>
      <c r="I1591" s="214"/>
      <c r="J1591" s="214"/>
      <c r="K1591" s="214"/>
      <c r="L1591" s="214"/>
      <c r="M1591" s="214"/>
      <c r="N1591" s="214"/>
      <c r="O1591" s="214"/>
      <c r="P1591" s="214"/>
      <c r="Q1591" s="214"/>
      <c r="R1591" s="214"/>
      <c r="S1591" s="214"/>
      <c r="T1591" s="215"/>
      <c r="U1591" s="215"/>
      <c r="V1591" s="575"/>
      <c r="W1591" s="53"/>
      <c r="X1591" s="53"/>
      <c r="Y1591" s="53"/>
      <c r="Z1591" s="53"/>
      <c r="AA1591" s="53"/>
      <c r="AB1591" s="53"/>
      <c r="AC1591" s="53"/>
      <c r="AD1591" s="53"/>
      <c r="AE1591" s="53"/>
      <c r="AF1591" s="53"/>
      <c r="AG1591" s="53"/>
      <c r="AH1591" s="221"/>
      <c r="AI1591" s="221"/>
      <c r="AJ1591" s="576"/>
      <c r="AK1591" s="576"/>
      <c r="AM1591" s="221"/>
      <c r="AN1591" s="221"/>
      <c r="AP1591" s="221"/>
    </row>
    <row r="1592" spans="4:42" s="15" customFormat="1" ht="22.5" x14ac:dyDescent="0.55000000000000004">
      <c r="D1592" s="574"/>
      <c r="E1592" s="561"/>
      <c r="F1592" s="564"/>
      <c r="G1592" s="564"/>
      <c r="H1592" s="564"/>
      <c r="I1592" s="214"/>
      <c r="J1592" s="214"/>
      <c r="K1592" s="214"/>
      <c r="L1592" s="214"/>
      <c r="M1592" s="214"/>
      <c r="N1592" s="214"/>
      <c r="O1592" s="214"/>
      <c r="P1592" s="214"/>
      <c r="Q1592" s="214"/>
      <c r="R1592" s="214"/>
      <c r="S1592" s="214"/>
      <c r="T1592" s="215"/>
      <c r="U1592" s="215"/>
      <c r="V1592" s="575"/>
      <c r="W1592" s="53"/>
      <c r="X1592" s="53"/>
      <c r="Y1592" s="53"/>
      <c r="Z1592" s="53"/>
      <c r="AA1592" s="53"/>
      <c r="AB1592" s="53"/>
      <c r="AC1592" s="53"/>
      <c r="AD1592" s="53"/>
      <c r="AE1592" s="53"/>
      <c r="AF1592" s="53"/>
      <c r="AG1592" s="53"/>
      <c r="AH1592" s="221"/>
      <c r="AI1592" s="221"/>
      <c r="AJ1592" s="576"/>
      <c r="AK1592" s="576"/>
      <c r="AM1592" s="221"/>
      <c r="AN1592" s="221"/>
      <c r="AP1592" s="221"/>
    </row>
    <row r="1593" spans="4:42" s="15" customFormat="1" ht="22.5" x14ac:dyDescent="0.55000000000000004">
      <c r="D1593" s="574"/>
      <c r="E1593" s="561"/>
      <c r="F1593" s="564"/>
      <c r="G1593" s="564"/>
      <c r="H1593" s="564"/>
      <c r="I1593" s="214"/>
      <c r="J1593" s="214"/>
      <c r="K1593" s="214"/>
      <c r="L1593" s="214"/>
      <c r="M1593" s="214"/>
      <c r="N1593" s="214"/>
      <c r="O1593" s="214"/>
      <c r="P1593" s="214"/>
      <c r="Q1593" s="214"/>
      <c r="R1593" s="214"/>
      <c r="S1593" s="214"/>
      <c r="T1593" s="215"/>
      <c r="U1593" s="215"/>
      <c r="V1593" s="575"/>
      <c r="W1593" s="53"/>
      <c r="X1593" s="53"/>
      <c r="Y1593" s="53"/>
      <c r="Z1593" s="53"/>
      <c r="AA1593" s="53"/>
      <c r="AB1593" s="53"/>
      <c r="AC1593" s="53"/>
      <c r="AD1593" s="53"/>
      <c r="AE1593" s="53"/>
      <c r="AF1593" s="53"/>
      <c r="AG1593" s="53"/>
      <c r="AH1593" s="221"/>
      <c r="AI1593" s="221"/>
      <c r="AJ1593" s="576"/>
      <c r="AK1593" s="576"/>
      <c r="AM1593" s="221"/>
      <c r="AN1593" s="221"/>
      <c r="AP1593" s="221"/>
    </row>
    <row r="1594" spans="4:42" s="15" customFormat="1" ht="22.5" x14ac:dyDescent="0.55000000000000004">
      <c r="D1594" s="574"/>
      <c r="E1594" s="561"/>
      <c r="F1594" s="564"/>
      <c r="G1594" s="564"/>
      <c r="H1594" s="564"/>
      <c r="I1594" s="214"/>
      <c r="J1594" s="214"/>
      <c r="K1594" s="214"/>
      <c r="L1594" s="214"/>
      <c r="M1594" s="214"/>
      <c r="N1594" s="214"/>
      <c r="O1594" s="214"/>
      <c r="P1594" s="214"/>
      <c r="Q1594" s="214"/>
      <c r="R1594" s="214"/>
      <c r="S1594" s="214"/>
      <c r="T1594" s="215"/>
      <c r="U1594" s="215"/>
      <c r="V1594" s="575"/>
      <c r="W1594" s="53"/>
      <c r="X1594" s="53"/>
      <c r="Y1594" s="53"/>
      <c r="Z1594" s="53"/>
      <c r="AA1594" s="53"/>
      <c r="AB1594" s="53"/>
      <c r="AC1594" s="53"/>
      <c r="AD1594" s="53"/>
      <c r="AE1594" s="53"/>
      <c r="AF1594" s="53"/>
      <c r="AG1594" s="53"/>
      <c r="AH1594" s="221"/>
      <c r="AI1594" s="221"/>
      <c r="AJ1594" s="576"/>
      <c r="AK1594" s="576"/>
      <c r="AM1594" s="221"/>
      <c r="AN1594" s="221"/>
      <c r="AP1594" s="221"/>
    </row>
    <row r="1595" spans="4:42" s="15" customFormat="1" ht="22.5" x14ac:dyDescent="0.55000000000000004">
      <c r="D1595" s="574"/>
      <c r="E1595" s="561"/>
      <c r="F1595" s="564"/>
      <c r="G1595" s="564"/>
      <c r="H1595" s="564"/>
      <c r="I1595" s="214"/>
      <c r="J1595" s="214"/>
      <c r="K1595" s="214"/>
      <c r="L1595" s="214"/>
      <c r="M1595" s="214"/>
      <c r="N1595" s="214"/>
      <c r="O1595" s="214"/>
      <c r="P1595" s="214"/>
      <c r="Q1595" s="214"/>
      <c r="R1595" s="214"/>
      <c r="S1595" s="214"/>
      <c r="T1595" s="215"/>
      <c r="U1595" s="215"/>
      <c r="V1595" s="575"/>
      <c r="W1595" s="53"/>
      <c r="X1595" s="53"/>
      <c r="Y1595" s="53"/>
      <c r="Z1595" s="53"/>
      <c r="AA1595" s="53"/>
      <c r="AB1595" s="53"/>
      <c r="AC1595" s="53"/>
      <c r="AD1595" s="53"/>
      <c r="AE1595" s="53"/>
      <c r="AF1595" s="53"/>
      <c r="AG1595" s="53"/>
      <c r="AH1595" s="221"/>
      <c r="AI1595" s="221"/>
      <c r="AJ1595" s="576"/>
      <c r="AK1595" s="576"/>
      <c r="AM1595" s="221"/>
      <c r="AN1595" s="221"/>
      <c r="AP1595" s="221"/>
    </row>
    <row r="1596" spans="4:42" s="15" customFormat="1" ht="22.5" x14ac:dyDescent="0.55000000000000004">
      <c r="D1596" s="574"/>
      <c r="E1596" s="561"/>
      <c r="F1596" s="564"/>
      <c r="G1596" s="564"/>
      <c r="H1596" s="564"/>
      <c r="I1596" s="214"/>
      <c r="J1596" s="214"/>
      <c r="K1596" s="214"/>
      <c r="L1596" s="214"/>
      <c r="M1596" s="214"/>
      <c r="N1596" s="214"/>
      <c r="O1596" s="214"/>
      <c r="P1596" s="214"/>
      <c r="Q1596" s="214"/>
      <c r="R1596" s="214"/>
      <c r="S1596" s="214"/>
      <c r="T1596" s="215"/>
      <c r="U1596" s="215"/>
      <c r="V1596" s="575"/>
      <c r="W1596" s="53"/>
      <c r="X1596" s="53"/>
      <c r="Y1596" s="53"/>
      <c r="Z1596" s="53"/>
      <c r="AA1596" s="53"/>
      <c r="AB1596" s="53"/>
      <c r="AC1596" s="53"/>
      <c r="AD1596" s="53"/>
      <c r="AE1596" s="53"/>
      <c r="AF1596" s="53"/>
      <c r="AG1596" s="53"/>
      <c r="AH1596" s="221"/>
      <c r="AI1596" s="221"/>
      <c r="AJ1596" s="576"/>
      <c r="AK1596" s="576"/>
      <c r="AM1596" s="221"/>
      <c r="AN1596" s="221"/>
      <c r="AP1596" s="221"/>
    </row>
    <row r="1597" spans="4:42" s="15" customFormat="1" ht="22.5" x14ac:dyDescent="0.55000000000000004">
      <c r="D1597" s="574"/>
      <c r="E1597" s="561"/>
      <c r="F1597" s="564"/>
      <c r="G1597" s="564"/>
      <c r="H1597" s="564"/>
      <c r="I1597" s="214"/>
      <c r="J1597" s="214"/>
      <c r="K1597" s="214"/>
      <c r="L1597" s="214"/>
      <c r="M1597" s="214"/>
      <c r="N1597" s="214"/>
      <c r="O1597" s="214"/>
      <c r="P1597" s="214"/>
      <c r="Q1597" s="214"/>
      <c r="R1597" s="214"/>
      <c r="S1597" s="214"/>
      <c r="T1597" s="215"/>
      <c r="U1597" s="215"/>
      <c r="V1597" s="575"/>
      <c r="W1597" s="53"/>
      <c r="X1597" s="53"/>
      <c r="Y1597" s="53"/>
      <c r="Z1597" s="53"/>
      <c r="AA1597" s="53"/>
      <c r="AB1597" s="53"/>
      <c r="AC1597" s="53"/>
      <c r="AD1597" s="53"/>
      <c r="AE1597" s="53"/>
      <c r="AF1597" s="53"/>
      <c r="AG1597" s="53"/>
      <c r="AH1597" s="221"/>
      <c r="AI1597" s="221"/>
      <c r="AJ1597" s="576"/>
      <c r="AK1597" s="576"/>
      <c r="AM1597" s="221"/>
      <c r="AN1597" s="221"/>
      <c r="AP1597" s="221"/>
    </row>
    <row r="1598" spans="4:42" s="15" customFormat="1" ht="22.5" x14ac:dyDescent="0.55000000000000004">
      <c r="D1598" s="574"/>
      <c r="E1598" s="561"/>
      <c r="F1598" s="564"/>
      <c r="G1598" s="564"/>
      <c r="H1598" s="564"/>
      <c r="I1598" s="214"/>
      <c r="J1598" s="214"/>
      <c r="K1598" s="214"/>
      <c r="L1598" s="214"/>
      <c r="M1598" s="214"/>
      <c r="N1598" s="214"/>
      <c r="O1598" s="214"/>
      <c r="P1598" s="214"/>
      <c r="Q1598" s="214"/>
      <c r="R1598" s="214"/>
      <c r="S1598" s="214"/>
      <c r="T1598" s="215"/>
      <c r="U1598" s="215"/>
      <c r="V1598" s="575"/>
      <c r="W1598" s="53"/>
      <c r="X1598" s="53"/>
      <c r="Y1598" s="53"/>
      <c r="Z1598" s="53"/>
      <c r="AA1598" s="53"/>
      <c r="AB1598" s="53"/>
      <c r="AC1598" s="53"/>
      <c r="AD1598" s="53"/>
      <c r="AE1598" s="53"/>
      <c r="AF1598" s="53"/>
      <c r="AG1598" s="53"/>
      <c r="AH1598" s="221"/>
      <c r="AI1598" s="221"/>
      <c r="AJ1598" s="576"/>
      <c r="AK1598" s="576"/>
      <c r="AM1598" s="221"/>
      <c r="AN1598" s="221"/>
      <c r="AP1598" s="221"/>
    </row>
    <row r="1599" spans="4:42" s="15" customFormat="1" ht="22.5" x14ac:dyDescent="0.55000000000000004">
      <c r="D1599" s="574"/>
      <c r="E1599" s="561"/>
      <c r="F1599" s="564"/>
      <c r="G1599" s="564"/>
      <c r="H1599" s="564"/>
      <c r="I1599" s="214"/>
      <c r="J1599" s="214"/>
      <c r="K1599" s="214"/>
      <c r="L1599" s="214"/>
      <c r="M1599" s="214"/>
      <c r="N1599" s="214"/>
      <c r="O1599" s="214"/>
      <c r="P1599" s="214"/>
      <c r="Q1599" s="214"/>
      <c r="R1599" s="214"/>
      <c r="S1599" s="214"/>
      <c r="T1599" s="215"/>
      <c r="U1599" s="215"/>
      <c r="V1599" s="575"/>
      <c r="W1599" s="53"/>
      <c r="X1599" s="53"/>
      <c r="Y1599" s="53"/>
      <c r="Z1599" s="53"/>
      <c r="AA1599" s="53"/>
      <c r="AB1599" s="53"/>
      <c r="AC1599" s="53"/>
      <c r="AD1599" s="53"/>
      <c r="AE1599" s="53"/>
      <c r="AF1599" s="53"/>
      <c r="AG1599" s="53"/>
      <c r="AH1599" s="221"/>
      <c r="AI1599" s="221"/>
      <c r="AJ1599" s="576"/>
      <c r="AK1599" s="576"/>
      <c r="AM1599" s="221"/>
      <c r="AN1599" s="221"/>
      <c r="AP1599" s="221"/>
    </row>
    <row r="1600" spans="4:42" s="15" customFormat="1" ht="22.5" x14ac:dyDescent="0.55000000000000004">
      <c r="D1600" s="574"/>
      <c r="E1600" s="561"/>
      <c r="F1600" s="564"/>
      <c r="G1600" s="564"/>
      <c r="H1600" s="564"/>
      <c r="I1600" s="214"/>
      <c r="J1600" s="214"/>
      <c r="K1600" s="214"/>
      <c r="L1600" s="214"/>
      <c r="M1600" s="214"/>
      <c r="N1600" s="214"/>
      <c r="O1600" s="214"/>
      <c r="P1600" s="214"/>
      <c r="Q1600" s="214"/>
      <c r="R1600" s="214"/>
      <c r="S1600" s="214"/>
      <c r="T1600" s="215"/>
      <c r="U1600" s="215"/>
      <c r="V1600" s="575"/>
      <c r="W1600" s="53"/>
      <c r="X1600" s="53"/>
      <c r="Y1600" s="53"/>
      <c r="Z1600" s="53"/>
      <c r="AA1600" s="53"/>
      <c r="AB1600" s="53"/>
      <c r="AC1600" s="53"/>
      <c r="AD1600" s="53"/>
      <c r="AE1600" s="53"/>
      <c r="AF1600" s="53"/>
      <c r="AG1600" s="53"/>
      <c r="AH1600" s="221"/>
      <c r="AI1600" s="221"/>
      <c r="AJ1600" s="576"/>
      <c r="AK1600" s="576"/>
      <c r="AM1600" s="221"/>
      <c r="AN1600" s="221"/>
      <c r="AP1600" s="221"/>
    </row>
    <row r="1601" spans="4:42" s="15" customFormat="1" ht="22.5" x14ac:dyDescent="0.55000000000000004">
      <c r="D1601" s="574"/>
      <c r="E1601" s="561"/>
      <c r="F1601" s="564"/>
      <c r="G1601" s="564"/>
      <c r="H1601" s="564"/>
      <c r="I1601" s="214"/>
      <c r="J1601" s="214"/>
      <c r="K1601" s="214"/>
      <c r="L1601" s="214"/>
      <c r="M1601" s="214"/>
      <c r="N1601" s="214"/>
      <c r="O1601" s="214"/>
      <c r="P1601" s="214"/>
      <c r="Q1601" s="214"/>
      <c r="R1601" s="214"/>
      <c r="S1601" s="214"/>
      <c r="T1601" s="215"/>
      <c r="U1601" s="215"/>
      <c r="V1601" s="575"/>
      <c r="W1601" s="53"/>
      <c r="X1601" s="53"/>
      <c r="Y1601" s="53"/>
      <c r="Z1601" s="53"/>
      <c r="AA1601" s="53"/>
      <c r="AB1601" s="53"/>
      <c r="AC1601" s="53"/>
      <c r="AD1601" s="53"/>
      <c r="AE1601" s="53"/>
      <c r="AF1601" s="53"/>
      <c r="AG1601" s="53"/>
      <c r="AH1601" s="221"/>
      <c r="AI1601" s="221"/>
      <c r="AJ1601" s="576"/>
      <c r="AK1601" s="576"/>
      <c r="AM1601" s="221"/>
      <c r="AN1601" s="221"/>
      <c r="AP1601" s="221"/>
    </row>
    <row r="1602" spans="4:42" s="15" customFormat="1" ht="22.5" x14ac:dyDescent="0.55000000000000004">
      <c r="D1602" s="574"/>
      <c r="E1602" s="561"/>
      <c r="F1602" s="564"/>
      <c r="G1602" s="564"/>
      <c r="H1602" s="564"/>
      <c r="I1602" s="214"/>
      <c r="J1602" s="214"/>
      <c r="K1602" s="214"/>
      <c r="L1602" s="214"/>
      <c r="M1602" s="214"/>
      <c r="N1602" s="214"/>
      <c r="O1602" s="214"/>
      <c r="P1602" s="214"/>
      <c r="Q1602" s="214"/>
      <c r="R1602" s="214"/>
      <c r="S1602" s="214"/>
      <c r="T1602" s="215"/>
      <c r="U1602" s="215"/>
      <c r="V1602" s="575"/>
      <c r="W1602" s="53"/>
      <c r="X1602" s="53"/>
      <c r="Y1602" s="53"/>
      <c r="Z1602" s="53"/>
      <c r="AA1602" s="53"/>
      <c r="AB1602" s="53"/>
      <c r="AC1602" s="53"/>
      <c r="AD1602" s="53"/>
      <c r="AE1602" s="53"/>
      <c r="AF1602" s="53"/>
      <c r="AG1602" s="53"/>
      <c r="AH1602" s="221"/>
      <c r="AI1602" s="221"/>
      <c r="AJ1602" s="576"/>
      <c r="AK1602" s="576"/>
      <c r="AM1602" s="221"/>
      <c r="AN1602" s="221"/>
      <c r="AP1602" s="221"/>
    </row>
    <row r="1603" spans="4:42" s="15" customFormat="1" ht="22.5" x14ac:dyDescent="0.55000000000000004">
      <c r="D1603" s="574"/>
      <c r="E1603" s="561"/>
      <c r="F1603" s="564"/>
      <c r="G1603" s="564"/>
      <c r="H1603" s="564"/>
      <c r="I1603" s="214"/>
      <c r="J1603" s="214"/>
      <c r="K1603" s="214"/>
      <c r="L1603" s="214"/>
      <c r="M1603" s="214"/>
      <c r="N1603" s="214"/>
      <c r="O1603" s="214"/>
      <c r="P1603" s="214"/>
      <c r="Q1603" s="214"/>
      <c r="R1603" s="214"/>
      <c r="S1603" s="214"/>
      <c r="T1603" s="215"/>
      <c r="U1603" s="215"/>
      <c r="V1603" s="575"/>
      <c r="W1603" s="53"/>
      <c r="X1603" s="53"/>
      <c r="Y1603" s="53"/>
      <c r="Z1603" s="53"/>
      <c r="AA1603" s="53"/>
      <c r="AB1603" s="53"/>
      <c r="AC1603" s="53"/>
      <c r="AD1603" s="53"/>
      <c r="AE1603" s="53"/>
      <c r="AF1603" s="53"/>
      <c r="AG1603" s="53"/>
      <c r="AH1603" s="221"/>
      <c r="AI1603" s="221"/>
      <c r="AJ1603" s="576"/>
      <c r="AK1603" s="576"/>
      <c r="AM1603" s="221"/>
      <c r="AN1603" s="221"/>
      <c r="AP1603" s="221"/>
    </row>
    <row r="1604" spans="4:42" s="15" customFormat="1" ht="22.5" x14ac:dyDescent="0.55000000000000004">
      <c r="D1604" s="574"/>
      <c r="E1604" s="561"/>
      <c r="F1604" s="564"/>
      <c r="G1604" s="564"/>
      <c r="H1604" s="564"/>
      <c r="I1604" s="214"/>
      <c r="J1604" s="214"/>
      <c r="K1604" s="214"/>
      <c r="L1604" s="214"/>
      <c r="M1604" s="214"/>
      <c r="N1604" s="214"/>
      <c r="O1604" s="214"/>
      <c r="P1604" s="214"/>
      <c r="Q1604" s="214"/>
      <c r="R1604" s="214"/>
      <c r="S1604" s="214"/>
      <c r="T1604" s="215"/>
      <c r="U1604" s="215"/>
      <c r="V1604" s="575"/>
      <c r="W1604" s="53"/>
      <c r="X1604" s="53"/>
      <c r="Y1604" s="53"/>
      <c r="Z1604" s="53"/>
      <c r="AA1604" s="53"/>
      <c r="AB1604" s="53"/>
      <c r="AC1604" s="53"/>
      <c r="AD1604" s="53"/>
      <c r="AE1604" s="53"/>
      <c r="AF1604" s="53"/>
      <c r="AG1604" s="53"/>
      <c r="AH1604" s="221"/>
      <c r="AI1604" s="221"/>
      <c r="AJ1604" s="576"/>
      <c r="AK1604" s="576"/>
      <c r="AM1604" s="221"/>
      <c r="AN1604" s="221"/>
      <c r="AP1604" s="221"/>
    </row>
    <row r="1605" spans="4:42" s="15" customFormat="1" ht="22.5" x14ac:dyDescent="0.55000000000000004">
      <c r="D1605" s="574"/>
      <c r="E1605" s="561"/>
      <c r="F1605" s="564"/>
      <c r="G1605" s="564"/>
      <c r="H1605" s="564"/>
      <c r="I1605" s="214"/>
      <c r="J1605" s="214"/>
      <c r="K1605" s="214"/>
      <c r="L1605" s="214"/>
      <c r="M1605" s="214"/>
      <c r="N1605" s="214"/>
      <c r="O1605" s="214"/>
      <c r="P1605" s="214"/>
      <c r="Q1605" s="214"/>
      <c r="R1605" s="214"/>
      <c r="S1605" s="214"/>
      <c r="T1605" s="215"/>
      <c r="U1605" s="215"/>
      <c r="V1605" s="575"/>
      <c r="W1605" s="53"/>
      <c r="X1605" s="53"/>
      <c r="Y1605" s="53"/>
      <c r="Z1605" s="53"/>
      <c r="AA1605" s="53"/>
      <c r="AB1605" s="53"/>
      <c r="AC1605" s="53"/>
      <c r="AD1605" s="53"/>
      <c r="AE1605" s="53"/>
      <c r="AF1605" s="53"/>
      <c r="AG1605" s="53"/>
      <c r="AH1605" s="221"/>
      <c r="AI1605" s="221"/>
      <c r="AJ1605" s="576"/>
      <c r="AK1605" s="576"/>
      <c r="AM1605" s="221"/>
      <c r="AN1605" s="221"/>
      <c r="AP1605" s="221"/>
    </row>
    <row r="1606" spans="4:42" s="15" customFormat="1" ht="22.5" x14ac:dyDescent="0.55000000000000004">
      <c r="D1606" s="574"/>
      <c r="E1606" s="561"/>
      <c r="F1606" s="564"/>
      <c r="G1606" s="564"/>
      <c r="H1606" s="564"/>
      <c r="I1606" s="214"/>
      <c r="J1606" s="214"/>
      <c r="K1606" s="214"/>
      <c r="L1606" s="214"/>
      <c r="M1606" s="214"/>
      <c r="N1606" s="214"/>
      <c r="O1606" s="214"/>
      <c r="P1606" s="214"/>
      <c r="Q1606" s="214"/>
      <c r="R1606" s="214"/>
      <c r="S1606" s="214"/>
      <c r="T1606" s="215"/>
      <c r="U1606" s="215"/>
      <c r="V1606" s="575"/>
      <c r="W1606" s="53"/>
      <c r="X1606" s="53"/>
      <c r="Y1606" s="53"/>
      <c r="Z1606" s="53"/>
      <c r="AA1606" s="53"/>
      <c r="AB1606" s="53"/>
      <c r="AC1606" s="53"/>
      <c r="AD1606" s="53"/>
      <c r="AE1606" s="53"/>
      <c r="AF1606" s="53"/>
      <c r="AG1606" s="53"/>
      <c r="AH1606" s="221"/>
      <c r="AI1606" s="221"/>
      <c r="AJ1606" s="576"/>
      <c r="AK1606" s="576"/>
      <c r="AM1606" s="221"/>
      <c r="AN1606" s="221"/>
      <c r="AP1606" s="221"/>
    </row>
    <row r="1607" spans="4:42" s="15" customFormat="1" ht="22.5" x14ac:dyDescent="0.55000000000000004">
      <c r="D1607" s="574"/>
      <c r="E1607" s="561"/>
      <c r="F1607" s="564"/>
      <c r="G1607" s="564"/>
      <c r="H1607" s="564"/>
      <c r="I1607" s="214"/>
      <c r="J1607" s="214"/>
      <c r="K1607" s="214"/>
      <c r="L1607" s="214"/>
      <c r="M1607" s="214"/>
      <c r="N1607" s="214"/>
      <c r="O1607" s="214"/>
      <c r="P1607" s="214"/>
      <c r="Q1607" s="214"/>
      <c r="R1607" s="214"/>
      <c r="S1607" s="214"/>
      <c r="T1607" s="215"/>
      <c r="U1607" s="215"/>
      <c r="V1607" s="575"/>
      <c r="W1607" s="53"/>
      <c r="X1607" s="53"/>
      <c r="Y1607" s="53"/>
      <c r="Z1607" s="53"/>
      <c r="AA1607" s="53"/>
      <c r="AB1607" s="53"/>
      <c r="AC1607" s="53"/>
      <c r="AD1607" s="53"/>
      <c r="AE1607" s="53"/>
      <c r="AF1607" s="53"/>
      <c r="AG1607" s="53"/>
      <c r="AH1607" s="221"/>
      <c r="AI1607" s="221"/>
      <c r="AJ1607" s="576"/>
      <c r="AK1607" s="576"/>
      <c r="AM1607" s="221"/>
      <c r="AN1607" s="221"/>
      <c r="AP1607" s="221"/>
    </row>
    <row r="1608" spans="4:42" s="15" customFormat="1" ht="22.5" x14ac:dyDescent="0.55000000000000004">
      <c r="D1608" s="574"/>
      <c r="E1608" s="561"/>
      <c r="F1608" s="564"/>
      <c r="G1608" s="564"/>
      <c r="H1608" s="564"/>
      <c r="I1608" s="214"/>
      <c r="J1608" s="214"/>
      <c r="K1608" s="214"/>
      <c r="L1608" s="214"/>
      <c r="M1608" s="214"/>
      <c r="N1608" s="214"/>
      <c r="O1608" s="214"/>
      <c r="P1608" s="214"/>
      <c r="Q1608" s="214"/>
      <c r="R1608" s="214"/>
      <c r="S1608" s="214"/>
      <c r="T1608" s="215"/>
      <c r="U1608" s="215"/>
      <c r="V1608" s="575"/>
      <c r="W1608" s="53"/>
      <c r="X1608" s="53"/>
      <c r="Y1608" s="53"/>
      <c r="Z1608" s="53"/>
      <c r="AA1608" s="53"/>
      <c r="AB1608" s="53"/>
      <c r="AC1608" s="53"/>
      <c r="AD1608" s="53"/>
      <c r="AE1608" s="53"/>
      <c r="AF1608" s="53"/>
      <c r="AG1608" s="53"/>
      <c r="AH1608" s="221"/>
      <c r="AI1608" s="221"/>
      <c r="AJ1608" s="576"/>
      <c r="AK1608" s="576"/>
      <c r="AM1608" s="221"/>
      <c r="AN1608" s="221"/>
      <c r="AP1608" s="221"/>
    </row>
    <row r="1609" spans="4:42" s="15" customFormat="1" ht="22.5" x14ac:dyDescent="0.55000000000000004">
      <c r="D1609" s="574"/>
      <c r="E1609" s="561"/>
      <c r="F1609" s="564"/>
      <c r="G1609" s="564"/>
      <c r="H1609" s="564"/>
      <c r="I1609" s="214"/>
      <c r="J1609" s="214"/>
      <c r="K1609" s="214"/>
      <c r="L1609" s="214"/>
      <c r="M1609" s="214"/>
      <c r="N1609" s="214"/>
      <c r="O1609" s="214"/>
      <c r="P1609" s="214"/>
      <c r="Q1609" s="214"/>
      <c r="R1609" s="214"/>
      <c r="S1609" s="214"/>
      <c r="T1609" s="215"/>
      <c r="U1609" s="215"/>
      <c r="V1609" s="575"/>
      <c r="W1609" s="53"/>
      <c r="X1609" s="53"/>
      <c r="Y1609" s="53"/>
      <c r="Z1609" s="53"/>
      <c r="AA1609" s="53"/>
      <c r="AB1609" s="53"/>
      <c r="AC1609" s="53"/>
      <c r="AD1609" s="53"/>
      <c r="AE1609" s="53"/>
      <c r="AF1609" s="53"/>
      <c r="AG1609" s="53"/>
      <c r="AH1609" s="221"/>
      <c r="AI1609" s="221"/>
      <c r="AJ1609" s="576"/>
      <c r="AK1609" s="576"/>
      <c r="AM1609" s="221"/>
      <c r="AN1609" s="221"/>
      <c r="AP1609" s="221"/>
    </row>
    <row r="1610" spans="4:42" s="15" customFormat="1" ht="22.5" x14ac:dyDescent="0.55000000000000004">
      <c r="D1610" s="574"/>
      <c r="E1610" s="561"/>
      <c r="F1610" s="564"/>
      <c r="G1610" s="564"/>
      <c r="H1610" s="564"/>
      <c r="I1610" s="214"/>
      <c r="J1610" s="214"/>
      <c r="K1610" s="214"/>
      <c r="L1610" s="214"/>
      <c r="M1610" s="214"/>
      <c r="N1610" s="214"/>
      <c r="O1610" s="214"/>
      <c r="P1610" s="214"/>
      <c r="Q1610" s="214"/>
      <c r="R1610" s="214"/>
      <c r="S1610" s="214"/>
      <c r="T1610" s="215"/>
      <c r="U1610" s="215"/>
      <c r="V1610" s="575"/>
      <c r="W1610" s="53"/>
      <c r="X1610" s="53"/>
      <c r="Y1610" s="53"/>
      <c r="Z1610" s="53"/>
      <c r="AA1610" s="53"/>
      <c r="AB1610" s="53"/>
      <c r="AC1610" s="53"/>
      <c r="AD1610" s="53"/>
      <c r="AE1610" s="53"/>
      <c r="AF1610" s="53"/>
      <c r="AG1610" s="53"/>
      <c r="AH1610" s="221"/>
      <c r="AI1610" s="221"/>
      <c r="AJ1610" s="576"/>
      <c r="AK1610" s="576"/>
      <c r="AM1610" s="221"/>
      <c r="AN1610" s="221"/>
      <c r="AP1610" s="221"/>
    </row>
    <row r="1611" spans="4:42" s="15" customFormat="1" ht="22.5" x14ac:dyDescent="0.55000000000000004">
      <c r="D1611" s="574"/>
      <c r="E1611" s="561"/>
      <c r="F1611" s="564"/>
      <c r="G1611" s="564"/>
      <c r="H1611" s="564"/>
      <c r="I1611" s="214"/>
      <c r="J1611" s="214"/>
      <c r="K1611" s="214"/>
      <c r="L1611" s="214"/>
      <c r="M1611" s="214"/>
      <c r="N1611" s="214"/>
      <c r="O1611" s="214"/>
      <c r="P1611" s="214"/>
      <c r="Q1611" s="214"/>
      <c r="R1611" s="214"/>
      <c r="S1611" s="214"/>
      <c r="T1611" s="215"/>
      <c r="U1611" s="215"/>
      <c r="V1611" s="575"/>
      <c r="W1611" s="53"/>
      <c r="X1611" s="53"/>
      <c r="Y1611" s="53"/>
      <c r="Z1611" s="53"/>
      <c r="AA1611" s="53"/>
      <c r="AB1611" s="53"/>
      <c r="AC1611" s="53"/>
      <c r="AD1611" s="53"/>
      <c r="AE1611" s="53"/>
      <c r="AF1611" s="53"/>
      <c r="AG1611" s="53"/>
      <c r="AH1611" s="221"/>
      <c r="AI1611" s="221"/>
      <c r="AJ1611" s="576"/>
      <c r="AK1611" s="576"/>
      <c r="AM1611" s="221"/>
      <c r="AN1611" s="221"/>
      <c r="AP1611" s="221"/>
    </row>
    <row r="1612" spans="4:42" s="15" customFormat="1" ht="22.5" x14ac:dyDescent="0.55000000000000004">
      <c r="D1612" s="574"/>
      <c r="E1612" s="561"/>
      <c r="F1612" s="564"/>
      <c r="G1612" s="564"/>
      <c r="H1612" s="564"/>
      <c r="I1612" s="214"/>
      <c r="J1612" s="214"/>
      <c r="K1612" s="214"/>
      <c r="L1612" s="214"/>
      <c r="M1612" s="214"/>
      <c r="N1612" s="214"/>
      <c r="O1612" s="214"/>
      <c r="P1612" s="214"/>
      <c r="Q1612" s="214"/>
      <c r="R1612" s="214"/>
      <c r="S1612" s="214"/>
      <c r="T1612" s="215"/>
      <c r="U1612" s="215"/>
      <c r="V1612" s="575"/>
      <c r="W1612" s="53"/>
      <c r="X1612" s="53"/>
      <c r="Y1612" s="53"/>
      <c r="Z1612" s="53"/>
      <c r="AA1612" s="53"/>
      <c r="AB1612" s="53"/>
      <c r="AC1612" s="53"/>
      <c r="AD1612" s="53"/>
      <c r="AE1612" s="53"/>
      <c r="AF1612" s="53"/>
      <c r="AG1612" s="53"/>
      <c r="AH1612" s="221"/>
      <c r="AI1612" s="221"/>
      <c r="AJ1612" s="576"/>
      <c r="AK1612" s="576"/>
      <c r="AM1612" s="221"/>
      <c r="AN1612" s="221"/>
      <c r="AP1612" s="221"/>
    </row>
    <row r="1613" spans="4:42" s="15" customFormat="1" ht="22.5" x14ac:dyDescent="0.55000000000000004">
      <c r="D1613" s="574"/>
      <c r="E1613" s="577"/>
      <c r="F1613" s="564"/>
      <c r="G1613" s="564"/>
      <c r="H1613" s="564"/>
      <c r="I1613" s="214"/>
      <c r="J1613" s="214"/>
      <c r="K1613" s="214"/>
      <c r="L1613" s="214"/>
      <c r="M1613" s="214"/>
      <c r="N1613" s="214"/>
      <c r="O1613" s="214"/>
      <c r="P1613" s="214"/>
      <c r="Q1613" s="214"/>
      <c r="R1613" s="214"/>
      <c r="S1613" s="214"/>
      <c r="T1613" s="215"/>
      <c r="U1613" s="215"/>
      <c r="V1613" s="575"/>
      <c r="W1613" s="53"/>
      <c r="X1613" s="53"/>
      <c r="Y1613" s="53"/>
      <c r="Z1613" s="53"/>
      <c r="AA1613" s="53"/>
      <c r="AB1613" s="53"/>
      <c r="AC1613" s="53"/>
      <c r="AD1613" s="53"/>
      <c r="AE1613" s="53"/>
      <c r="AF1613" s="53"/>
      <c r="AG1613" s="53"/>
      <c r="AH1613" s="221"/>
      <c r="AI1613" s="221"/>
      <c r="AJ1613" s="576"/>
      <c r="AK1613" s="576"/>
      <c r="AM1613" s="221"/>
      <c r="AN1613" s="221"/>
      <c r="AP1613" s="221"/>
    </row>
    <row r="1614" spans="4:42" s="15" customFormat="1" ht="22.5" x14ac:dyDescent="0.55000000000000004">
      <c r="D1614" s="574"/>
      <c r="E1614" s="561"/>
      <c r="F1614" s="564"/>
      <c r="G1614" s="564"/>
      <c r="H1614" s="564"/>
      <c r="I1614" s="214"/>
      <c r="J1614" s="214"/>
      <c r="K1614" s="214"/>
      <c r="L1614" s="214"/>
      <c r="M1614" s="214"/>
      <c r="N1614" s="214"/>
      <c r="O1614" s="214"/>
      <c r="P1614" s="214"/>
      <c r="Q1614" s="214"/>
      <c r="R1614" s="214"/>
      <c r="S1614" s="214"/>
      <c r="T1614" s="215"/>
      <c r="U1614" s="215"/>
      <c r="V1614" s="575"/>
      <c r="W1614" s="53"/>
      <c r="X1614" s="53"/>
      <c r="Y1614" s="53"/>
      <c r="Z1614" s="53"/>
      <c r="AA1614" s="53"/>
      <c r="AB1614" s="53"/>
      <c r="AC1614" s="53"/>
      <c r="AD1614" s="53"/>
      <c r="AE1614" s="53"/>
      <c r="AF1614" s="53"/>
      <c r="AG1614" s="53"/>
      <c r="AH1614" s="221"/>
      <c r="AI1614" s="221"/>
      <c r="AJ1614" s="576"/>
      <c r="AK1614" s="576"/>
      <c r="AM1614" s="221"/>
      <c r="AN1614" s="221"/>
      <c r="AP1614" s="221"/>
    </row>
    <row r="1615" spans="4:42" s="15" customFormat="1" ht="22.5" x14ac:dyDescent="0.55000000000000004">
      <c r="D1615" s="574"/>
      <c r="E1615" s="561"/>
      <c r="F1615" s="564"/>
      <c r="G1615" s="564"/>
      <c r="H1615" s="564"/>
      <c r="I1615" s="214"/>
      <c r="J1615" s="214"/>
      <c r="K1615" s="214"/>
      <c r="L1615" s="214"/>
      <c r="M1615" s="214"/>
      <c r="N1615" s="214"/>
      <c r="O1615" s="214"/>
      <c r="P1615" s="214"/>
      <c r="Q1615" s="214"/>
      <c r="R1615" s="214"/>
      <c r="S1615" s="214"/>
      <c r="T1615" s="215"/>
      <c r="U1615" s="215"/>
      <c r="V1615" s="575"/>
      <c r="W1615" s="53"/>
      <c r="X1615" s="53"/>
      <c r="Y1615" s="53"/>
      <c r="Z1615" s="53"/>
      <c r="AA1615" s="53"/>
      <c r="AB1615" s="53"/>
      <c r="AC1615" s="53"/>
      <c r="AD1615" s="53"/>
      <c r="AE1615" s="53"/>
      <c r="AF1615" s="53"/>
      <c r="AG1615" s="53"/>
      <c r="AH1615" s="221"/>
      <c r="AI1615" s="221"/>
      <c r="AJ1615" s="576"/>
      <c r="AK1615" s="576"/>
      <c r="AM1615" s="221"/>
      <c r="AN1615" s="221"/>
      <c r="AP1615" s="221"/>
    </row>
    <row r="1616" spans="4:42" s="15" customFormat="1" ht="22.5" x14ac:dyDescent="0.55000000000000004">
      <c r="D1616" s="574"/>
      <c r="E1616" s="561"/>
      <c r="F1616" s="564"/>
      <c r="G1616" s="564"/>
      <c r="H1616" s="564"/>
      <c r="I1616" s="214"/>
      <c r="J1616" s="214"/>
      <c r="K1616" s="214"/>
      <c r="L1616" s="214"/>
      <c r="M1616" s="214"/>
      <c r="N1616" s="214"/>
      <c r="O1616" s="214"/>
      <c r="P1616" s="214"/>
      <c r="Q1616" s="214"/>
      <c r="R1616" s="214"/>
      <c r="S1616" s="214"/>
      <c r="T1616" s="215"/>
      <c r="U1616" s="215"/>
      <c r="V1616" s="575"/>
      <c r="W1616" s="53"/>
      <c r="X1616" s="53"/>
      <c r="Y1616" s="53"/>
      <c r="Z1616" s="53"/>
      <c r="AA1616" s="53"/>
      <c r="AB1616" s="53"/>
      <c r="AC1616" s="53"/>
      <c r="AD1616" s="53"/>
      <c r="AE1616" s="53"/>
      <c r="AF1616" s="53"/>
      <c r="AG1616" s="53"/>
      <c r="AH1616" s="221"/>
      <c r="AI1616" s="221"/>
      <c r="AJ1616" s="576"/>
      <c r="AK1616" s="576"/>
      <c r="AM1616" s="221"/>
      <c r="AN1616" s="221"/>
      <c r="AP1616" s="221"/>
    </row>
    <row r="1617" spans="4:42" s="15" customFormat="1" ht="22.5" x14ac:dyDescent="0.55000000000000004">
      <c r="D1617" s="574"/>
      <c r="E1617" s="561"/>
      <c r="F1617" s="564"/>
      <c r="G1617" s="564"/>
      <c r="H1617" s="564"/>
      <c r="I1617" s="214"/>
      <c r="J1617" s="214"/>
      <c r="K1617" s="214"/>
      <c r="L1617" s="214"/>
      <c r="M1617" s="214"/>
      <c r="N1617" s="214"/>
      <c r="O1617" s="214"/>
      <c r="P1617" s="214"/>
      <c r="Q1617" s="214"/>
      <c r="R1617" s="214"/>
      <c r="S1617" s="214"/>
      <c r="T1617" s="215"/>
      <c r="U1617" s="215"/>
      <c r="V1617" s="575"/>
      <c r="W1617" s="53"/>
      <c r="X1617" s="53"/>
      <c r="Y1617" s="53"/>
      <c r="Z1617" s="53"/>
      <c r="AA1617" s="53"/>
      <c r="AB1617" s="53"/>
      <c r="AC1617" s="53"/>
      <c r="AD1617" s="53"/>
      <c r="AE1617" s="53"/>
      <c r="AF1617" s="53"/>
      <c r="AG1617" s="53"/>
      <c r="AH1617" s="221"/>
      <c r="AI1617" s="221"/>
      <c r="AJ1617" s="576"/>
      <c r="AK1617" s="576"/>
      <c r="AM1617" s="221"/>
      <c r="AN1617" s="221"/>
      <c r="AP1617" s="221"/>
    </row>
    <row r="1618" spans="4:42" s="15" customFormat="1" ht="22.5" x14ac:dyDescent="0.55000000000000004">
      <c r="D1618" s="574"/>
      <c r="E1618" s="561"/>
      <c r="F1618" s="564"/>
      <c r="G1618" s="564"/>
      <c r="H1618" s="564"/>
      <c r="I1618" s="214"/>
      <c r="J1618" s="214"/>
      <c r="K1618" s="214"/>
      <c r="L1618" s="214"/>
      <c r="M1618" s="214"/>
      <c r="N1618" s="214"/>
      <c r="O1618" s="214"/>
      <c r="P1618" s="214"/>
      <c r="Q1618" s="214"/>
      <c r="R1618" s="214"/>
      <c r="S1618" s="214"/>
      <c r="T1618" s="215"/>
      <c r="U1618" s="215"/>
      <c r="V1618" s="575"/>
      <c r="W1618" s="53"/>
      <c r="X1618" s="53"/>
      <c r="Y1618" s="53"/>
      <c r="Z1618" s="53"/>
      <c r="AA1618" s="53"/>
      <c r="AB1618" s="53"/>
      <c r="AC1618" s="53"/>
      <c r="AD1618" s="53"/>
      <c r="AE1618" s="53"/>
      <c r="AF1618" s="53"/>
      <c r="AG1618" s="53"/>
      <c r="AH1618" s="221"/>
      <c r="AI1618" s="221"/>
      <c r="AJ1618" s="576"/>
      <c r="AK1618" s="576"/>
      <c r="AM1618" s="221"/>
      <c r="AN1618" s="221"/>
      <c r="AP1618" s="221"/>
    </row>
    <row r="1619" spans="4:42" s="15" customFormat="1" ht="22.5" x14ac:dyDescent="0.55000000000000004">
      <c r="D1619" s="574"/>
      <c r="E1619" s="561"/>
      <c r="F1619" s="564"/>
      <c r="G1619" s="564"/>
      <c r="H1619" s="564"/>
      <c r="I1619" s="214"/>
      <c r="J1619" s="214"/>
      <c r="K1619" s="214"/>
      <c r="L1619" s="214"/>
      <c r="M1619" s="214"/>
      <c r="N1619" s="214"/>
      <c r="O1619" s="214"/>
      <c r="P1619" s="214"/>
      <c r="Q1619" s="214"/>
      <c r="R1619" s="214"/>
      <c r="S1619" s="214"/>
      <c r="T1619" s="215"/>
      <c r="U1619" s="215"/>
      <c r="V1619" s="575"/>
      <c r="W1619" s="53"/>
      <c r="X1619" s="53"/>
      <c r="Y1619" s="53"/>
      <c r="Z1619" s="53"/>
      <c r="AA1619" s="53"/>
      <c r="AB1619" s="53"/>
      <c r="AC1619" s="53"/>
      <c r="AD1619" s="53"/>
      <c r="AE1619" s="53"/>
      <c r="AF1619" s="53"/>
      <c r="AG1619" s="53"/>
      <c r="AH1619" s="221"/>
      <c r="AI1619" s="221"/>
      <c r="AJ1619" s="576"/>
      <c r="AK1619" s="576"/>
      <c r="AM1619" s="221"/>
      <c r="AN1619" s="221"/>
      <c r="AP1619" s="221"/>
    </row>
    <row r="1620" spans="4:42" s="15" customFormat="1" ht="22.5" x14ac:dyDescent="0.55000000000000004">
      <c r="D1620" s="574"/>
      <c r="E1620" s="561"/>
      <c r="F1620" s="564"/>
      <c r="G1620" s="564"/>
      <c r="H1620" s="564"/>
      <c r="I1620" s="214"/>
      <c r="J1620" s="214"/>
      <c r="K1620" s="214"/>
      <c r="L1620" s="214"/>
      <c r="M1620" s="214"/>
      <c r="N1620" s="214"/>
      <c r="O1620" s="214"/>
      <c r="P1620" s="214"/>
      <c r="Q1620" s="214"/>
      <c r="R1620" s="214"/>
      <c r="S1620" s="214"/>
      <c r="T1620" s="215"/>
      <c r="U1620" s="215"/>
      <c r="V1620" s="575"/>
      <c r="W1620" s="53"/>
      <c r="X1620" s="53"/>
      <c r="Y1620" s="53"/>
      <c r="Z1620" s="53"/>
      <c r="AA1620" s="53"/>
      <c r="AB1620" s="53"/>
      <c r="AC1620" s="53"/>
      <c r="AD1620" s="53"/>
      <c r="AE1620" s="53"/>
      <c r="AF1620" s="53"/>
      <c r="AG1620" s="53"/>
      <c r="AH1620" s="221"/>
      <c r="AI1620" s="221"/>
      <c r="AJ1620" s="576"/>
      <c r="AK1620" s="576"/>
      <c r="AM1620" s="221"/>
      <c r="AN1620" s="221"/>
      <c r="AP1620" s="221"/>
    </row>
    <row r="1621" spans="4:42" s="15" customFormat="1" ht="22.5" x14ac:dyDescent="0.55000000000000004">
      <c r="D1621" s="574"/>
      <c r="E1621" s="561"/>
      <c r="F1621" s="564"/>
      <c r="G1621" s="564"/>
      <c r="H1621" s="564"/>
      <c r="I1621" s="214"/>
      <c r="J1621" s="214"/>
      <c r="K1621" s="214"/>
      <c r="L1621" s="214"/>
      <c r="M1621" s="214"/>
      <c r="N1621" s="214"/>
      <c r="O1621" s="214"/>
      <c r="P1621" s="214"/>
      <c r="Q1621" s="214"/>
      <c r="R1621" s="214"/>
      <c r="S1621" s="214"/>
      <c r="T1621" s="215"/>
      <c r="U1621" s="215"/>
      <c r="V1621" s="575"/>
      <c r="W1621" s="53"/>
      <c r="X1621" s="53"/>
      <c r="Y1621" s="53"/>
      <c r="Z1621" s="53"/>
      <c r="AA1621" s="53"/>
      <c r="AB1621" s="53"/>
      <c r="AC1621" s="53"/>
      <c r="AD1621" s="53"/>
      <c r="AE1621" s="53"/>
      <c r="AF1621" s="53"/>
      <c r="AG1621" s="53"/>
      <c r="AH1621" s="221"/>
      <c r="AI1621" s="221"/>
      <c r="AJ1621" s="576"/>
      <c r="AK1621" s="576"/>
      <c r="AM1621" s="221"/>
      <c r="AN1621" s="221"/>
      <c r="AP1621" s="221"/>
    </row>
    <row r="1622" spans="4:42" s="15" customFormat="1" ht="22.5" x14ac:dyDescent="0.55000000000000004">
      <c r="D1622" s="574"/>
      <c r="E1622" s="561"/>
      <c r="F1622" s="564"/>
      <c r="G1622" s="564"/>
      <c r="H1622" s="564"/>
      <c r="I1622" s="214"/>
      <c r="J1622" s="214"/>
      <c r="K1622" s="214"/>
      <c r="L1622" s="214"/>
      <c r="M1622" s="214"/>
      <c r="N1622" s="214"/>
      <c r="O1622" s="214"/>
      <c r="P1622" s="214"/>
      <c r="Q1622" s="214"/>
      <c r="R1622" s="214"/>
      <c r="S1622" s="214"/>
      <c r="T1622" s="215"/>
      <c r="U1622" s="215"/>
      <c r="V1622" s="575"/>
      <c r="W1622" s="53"/>
      <c r="X1622" s="53"/>
      <c r="Y1622" s="53"/>
      <c r="Z1622" s="53"/>
      <c r="AA1622" s="53"/>
      <c r="AB1622" s="53"/>
      <c r="AC1622" s="53"/>
      <c r="AD1622" s="53"/>
      <c r="AE1622" s="53"/>
      <c r="AF1622" s="53"/>
      <c r="AG1622" s="53"/>
      <c r="AH1622" s="221"/>
      <c r="AI1622" s="221"/>
      <c r="AJ1622" s="576"/>
      <c r="AK1622" s="576"/>
      <c r="AM1622" s="221"/>
      <c r="AN1622" s="221"/>
      <c r="AP1622" s="221"/>
    </row>
    <row r="1623" spans="4:42" s="15" customFormat="1" ht="22.5" x14ac:dyDescent="0.55000000000000004">
      <c r="D1623" s="574"/>
      <c r="E1623" s="561"/>
      <c r="F1623" s="564"/>
      <c r="G1623" s="564"/>
      <c r="H1623" s="564"/>
      <c r="I1623" s="214"/>
      <c r="J1623" s="214"/>
      <c r="K1623" s="214"/>
      <c r="L1623" s="214"/>
      <c r="M1623" s="214"/>
      <c r="N1623" s="214"/>
      <c r="O1623" s="214"/>
      <c r="P1623" s="214"/>
      <c r="Q1623" s="214"/>
      <c r="R1623" s="214"/>
      <c r="S1623" s="214"/>
      <c r="T1623" s="215"/>
      <c r="U1623" s="215"/>
      <c r="V1623" s="575"/>
      <c r="W1623" s="53"/>
      <c r="X1623" s="53"/>
      <c r="Y1623" s="53"/>
      <c r="Z1623" s="53"/>
      <c r="AA1623" s="53"/>
      <c r="AB1623" s="53"/>
      <c r="AC1623" s="53"/>
      <c r="AD1623" s="53"/>
      <c r="AE1623" s="53"/>
      <c r="AF1623" s="53"/>
      <c r="AG1623" s="53"/>
      <c r="AH1623" s="221"/>
      <c r="AI1623" s="221"/>
      <c r="AJ1623" s="576"/>
      <c r="AK1623" s="576"/>
      <c r="AM1623" s="221"/>
      <c r="AN1623" s="221"/>
      <c r="AP1623" s="221"/>
    </row>
    <row r="1624" spans="4:42" s="15" customFormat="1" ht="22.5" x14ac:dyDescent="0.55000000000000004">
      <c r="D1624" s="574"/>
      <c r="E1624" s="561"/>
      <c r="F1624" s="564"/>
      <c r="G1624" s="564"/>
      <c r="H1624" s="564"/>
      <c r="I1624" s="214"/>
      <c r="J1624" s="214"/>
      <c r="K1624" s="214"/>
      <c r="L1624" s="214"/>
      <c r="M1624" s="214"/>
      <c r="N1624" s="214"/>
      <c r="O1624" s="214"/>
      <c r="P1624" s="214"/>
      <c r="Q1624" s="214"/>
      <c r="R1624" s="214"/>
      <c r="S1624" s="214"/>
      <c r="T1624" s="215"/>
      <c r="U1624" s="215"/>
      <c r="V1624" s="575"/>
      <c r="W1624" s="53"/>
      <c r="X1624" s="53"/>
      <c r="Y1624" s="53"/>
      <c r="Z1624" s="53"/>
      <c r="AA1624" s="53"/>
      <c r="AB1624" s="53"/>
      <c r="AC1624" s="53"/>
      <c r="AD1624" s="53"/>
      <c r="AE1624" s="53"/>
      <c r="AF1624" s="53"/>
      <c r="AG1624" s="53"/>
      <c r="AH1624" s="221"/>
      <c r="AI1624" s="221"/>
      <c r="AJ1624" s="576"/>
      <c r="AK1624" s="576"/>
      <c r="AM1624" s="221"/>
      <c r="AN1624" s="221"/>
      <c r="AP1624" s="221"/>
    </row>
    <row r="1625" spans="4:42" s="15" customFormat="1" ht="22.5" x14ac:dyDescent="0.55000000000000004">
      <c r="D1625" s="574"/>
      <c r="E1625" s="561"/>
      <c r="F1625" s="564"/>
      <c r="G1625" s="564"/>
      <c r="H1625" s="564"/>
      <c r="I1625" s="214"/>
      <c r="J1625" s="214"/>
      <c r="K1625" s="214"/>
      <c r="L1625" s="214"/>
      <c r="M1625" s="214"/>
      <c r="N1625" s="214"/>
      <c r="O1625" s="214"/>
      <c r="P1625" s="214"/>
      <c r="Q1625" s="214"/>
      <c r="R1625" s="214"/>
      <c r="S1625" s="214"/>
      <c r="T1625" s="215"/>
      <c r="U1625" s="215"/>
      <c r="V1625" s="575"/>
      <c r="W1625" s="53"/>
      <c r="X1625" s="53"/>
      <c r="Y1625" s="53"/>
      <c r="Z1625" s="53"/>
      <c r="AA1625" s="53"/>
      <c r="AB1625" s="53"/>
      <c r="AC1625" s="53"/>
      <c r="AD1625" s="53"/>
      <c r="AE1625" s="53"/>
      <c r="AF1625" s="53"/>
      <c r="AG1625" s="53"/>
      <c r="AH1625" s="221"/>
      <c r="AI1625" s="221"/>
      <c r="AJ1625" s="576"/>
      <c r="AK1625" s="576"/>
      <c r="AM1625" s="221"/>
      <c r="AN1625" s="221"/>
      <c r="AP1625" s="221"/>
    </row>
    <row r="1626" spans="4:42" s="15" customFormat="1" ht="22.5" x14ac:dyDescent="0.55000000000000004">
      <c r="D1626" s="574"/>
      <c r="E1626" s="561"/>
      <c r="F1626" s="564"/>
      <c r="G1626" s="564"/>
      <c r="H1626" s="564"/>
      <c r="I1626" s="214"/>
      <c r="J1626" s="214"/>
      <c r="K1626" s="214"/>
      <c r="L1626" s="214"/>
      <c r="M1626" s="214"/>
      <c r="N1626" s="214"/>
      <c r="O1626" s="214"/>
      <c r="P1626" s="214"/>
      <c r="Q1626" s="214"/>
      <c r="R1626" s="214"/>
      <c r="S1626" s="214"/>
      <c r="T1626" s="215"/>
      <c r="U1626" s="215"/>
      <c r="V1626" s="575"/>
      <c r="W1626" s="53"/>
      <c r="X1626" s="53"/>
      <c r="Y1626" s="53"/>
      <c r="Z1626" s="53"/>
      <c r="AA1626" s="53"/>
      <c r="AB1626" s="53"/>
      <c r="AC1626" s="53"/>
      <c r="AD1626" s="53"/>
      <c r="AE1626" s="53"/>
      <c r="AF1626" s="53"/>
      <c r="AG1626" s="53"/>
      <c r="AH1626" s="221"/>
      <c r="AI1626" s="221"/>
      <c r="AJ1626" s="576"/>
      <c r="AK1626" s="576"/>
      <c r="AM1626" s="221"/>
      <c r="AN1626" s="221"/>
      <c r="AP1626" s="221"/>
    </row>
    <row r="1627" spans="4:42" s="15" customFormat="1" ht="22.5" x14ac:dyDescent="0.55000000000000004">
      <c r="D1627" s="574"/>
      <c r="E1627" s="561"/>
      <c r="F1627" s="564"/>
      <c r="G1627" s="564"/>
      <c r="H1627" s="564"/>
      <c r="I1627" s="214"/>
      <c r="J1627" s="214"/>
      <c r="K1627" s="214"/>
      <c r="L1627" s="214"/>
      <c r="M1627" s="214"/>
      <c r="N1627" s="214"/>
      <c r="O1627" s="214"/>
      <c r="P1627" s="214"/>
      <c r="Q1627" s="214"/>
      <c r="R1627" s="214"/>
      <c r="S1627" s="214"/>
      <c r="T1627" s="215"/>
      <c r="U1627" s="215"/>
      <c r="V1627" s="575"/>
      <c r="W1627" s="53"/>
      <c r="X1627" s="53"/>
      <c r="Y1627" s="53"/>
      <c r="Z1627" s="53"/>
      <c r="AA1627" s="53"/>
      <c r="AB1627" s="53"/>
      <c r="AC1627" s="53"/>
      <c r="AD1627" s="53"/>
      <c r="AE1627" s="53"/>
      <c r="AF1627" s="53"/>
      <c r="AG1627" s="53"/>
      <c r="AH1627" s="221"/>
      <c r="AI1627" s="221"/>
      <c r="AJ1627" s="576"/>
      <c r="AK1627" s="576"/>
      <c r="AM1627" s="221"/>
      <c r="AN1627" s="221"/>
      <c r="AP1627" s="221"/>
    </row>
    <row r="1628" spans="4:42" s="15" customFormat="1" ht="22.5" x14ac:dyDescent="0.55000000000000004">
      <c r="D1628" s="574"/>
      <c r="E1628" s="561"/>
      <c r="F1628" s="564"/>
      <c r="G1628" s="564"/>
      <c r="H1628" s="564"/>
      <c r="I1628" s="214"/>
      <c r="J1628" s="214"/>
      <c r="K1628" s="214"/>
      <c r="L1628" s="214"/>
      <c r="M1628" s="214"/>
      <c r="N1628" s="214"/>
      <c r="O1628" s="214"/>
      <c r="P1628" s="214"/>
      <c r="Q1628" s="214"/>
      <c r="R1628" s="214"/>
      <c r="S1628" s="214"/>
      <c r="T1628" s="215"/>
      <c r="U1628" s="215"/>
      <c r="V1628" s="575"/>
      <c r="W1628" s="53"/>
      <c r="X1628" s="53"/>
      <c r="Y1628" s="53"/>
      <c r="Z1628" s="53"/>
      <c r="AA1628" s="53"/>
      <c r="AB1628" s="53"/>
      <c r="AC1628" s="53"/>
      <c r="AD1628" s="53"/>
      <c r="AE1628" s="53"/>
      <c r="AF1628" s="53"/>
      <c r="AG1628" s="53"/>
      <c r="AH1628" s="221"/>
      <c r="AI1628" s="221"/>
      <c r="AJ1628" s="576"/>
      <c r="AK1628" s="576"/>
      <c r="AM1628" s="221"/>
      <c r="AN1628" s="221"/>
      <c r="AP1628" s="221"/>
    </row>
    <row r="1629" spans="4:42" s="15" customFormat="1" ht="22.5" x14ac:dyDescent="0.55000000000000004">
      <c r="D1629" s="574"/>
      <c r="E1629" s="561"/>
      <c r="F1629" s="564"/>
      <c r="G1629" s="564"/>
      <c r="H1629" s="564"/>
      <c r="I1629" s="214"/>
      <c r="J1629" s="214"/>
      <c r="K1629" s="214"/>
      <c r="L1629" s="214"/>
      <c r="M1629" s="214"/>
      <c r="N1629" s="214"/>
      <c r="O1629" s="214"/>
      <c r="P1629" s="214"/>
      <c r="Q1629" s="214"/>
      <c r="R1629" s="214"/>
      <c r="S1629" s="214"/>
      <c r="T1629" s="215"/>
      <c r="U1629" s="215"/>
      <c r="V1629" s="575"/>
      <c r="W1629" s="53"/>
      <c r="X1629" s="53"/>
      <c r="Y1629" s="53"/>
      <c r="Z1629" s="53"/>
      <c r="AA1629" s="53"/>
      <c r="AB1629" s="53"/>
      <c r="AC1629" s="53"/>
      <c r="AD1629" s="53"/>
      <c r="AE1629" s="53"/>
      <c r="AF1629" s="53"/>
      <c r="AG1629" s="53"/>
      <c r="AH1629" s="221"/>
      <c r="AI1629" s="221"/>
      <c r="AJ1629" s="576"/>
      <c r="AK1629" s="576"/>
      <c r="AM1629" s="221"/>
      <c r="AN1629" s="221"/>
      <c r="AP1629" s="221"/>
    </row>
    <row r="1630" spans="4:42" s="15" customFormat="1" ht="22.5" x14ac:dyDescent="0.55000000000000004">
      <c r="D1630" s="574"/>
      <c r="E1630" s="561"/>
      <c r="F1630" s="564"/>
      <c r="G1630" s="564"/>
      <c r="H1630" s="564"/>
      <c r="I1630" s="214"/>
      <c r="J1630" s="214"/>
      <c r="K1630" s="214"/>
      <c r="L1630" s="214"/>
      <c r="M1630" s="214"/>
      <c r="N1630" s="214"/>
      <c r="O1630" s="214"/>
      <c r="P1630" s="214"/>
      <c r="Q1630" s="214"/>
      <c r="R1630" s="214"/>
      <c r="S1630" s="214"/>
      <c r="T1630" s="215"/>
      <c r="U1630" s="215"/>
      <c r="V1630" s="575"/>
      <c r="W1630" s="53"/>
      <c r="X1630" s="53"/>
      <c r="Y1630" s="53"/>
      <c r="Z1630" s="53"/>
      <c r="AA1630" s="53"/>
      <c r="AB1630" s="53"/>
      <c r="AC1630" s="53"/>
      <c r="AD1630" s="53"/>
      <c r="AE1630" s="53"/>
      <c r="AF1630" s="53"/>
      <c r="AG1630" s="53"/>
      <c r="AH1630" s="221"/>
      <c r="AI1630" s="221"/>
      <c r="AJ1630" s="576"/>
      <c r="AK1630" s="576"/>
      <c r="AM1630" s="221"/>
      <c r="AN1630" s="221"/>
      <c r="AP1630" s="221"/>
    </row>
    <row r="1631" spans="4:42" s="15" customFormat="1" ht="22.5" x14ac:dyDescent="0.55000000000000004">
      <c r="D1631" s="574"/>
      <c r="E1631" s="561"/>
      <c r="F1631" s="564"/>
      <c r="G1631" s="564"/>
      <c r="H1631" s="564"/>
      <c r="I1631" s="214"/>
      <c r="J1631" s="214"/>
      <c r="K1631" s="214"/>
      <c r="L1631" s="214"/>
      <c r="M1631" s="214"/>
      <c r="N1631" s="214"/>
      <c r="O1631" s="214"/>
      <c r="P1631" s="214"/>
      <c r="Q1631" s="214"/>
      <c r="R1631" s="214"/>
      <c r="S1631" s="214"/>
      <c r="T1631" s="215"/>
      <c r="U1631" s="215"/>
      <c r="V1631" s="575"/>
      <c r="W1631" s="53"/>
      <c r="X1631" s="53"/>
      <c r="Y1631" s="53"/>
      <c r="Z1631" s="53"/>
      <c r="AA1631" s="53"/>
      <c r="AB1631" s="53"/>
      <c r="AC1631" s="53"/>
      <c r="AD1631" s="53"/>
      <c r="AE1631" s="53"/>
      <c r="AF1631" s="53"/>
      <c r="AG1631" s="53"/>
      <c r="AH1631" s="221"/>
      <c r="AI1631" s="221"/>
      <c r="AJ1631" s="576"/>
      <c r="AK1631" s="576"/>
      <c r="AM1631" s="221"/>
      <c r="AN1631" s="221"/>
      <c r="AP1631" s="221"/>
    </row>
    <row r="1632" spans="4:42" s="15" customFormat="1" ht="22.5" x14ac:dyDescent="0.55000000000000004">
      <c r="D1632" s="574"/>
      <c r="E1632" s="561"/>
      <c r="F1632" s="564"/>
      <c r="G1632" s="564"/>
      <c r="H1632" s="564"/>
      <c r="I1632" s="214"/>
      <c r="J1632" s="214"/>
      <c r="K1632" s="214"/>
      <c r="L1632" s="214"/>
      <c r="M1632" s="214"/>
      <c r="N1632" s="214"/>
      <c r="O1632" s="214"/>
      <c r="P1632" s="214"/>
      <c r="Q1632" s="214"/>
      <c r="R1632" s="214"/>
      <c r="S1632" s="214"/>
      <c r="T1632" s="215"/>
      <c r="U1632" s="215"/>
      <c r="V1632" s="575"/>
      <c r="W1632" s="53"/>
      <c r="X1632" s="53"/>
      <c r="Y1632" s="53"/>
      <c r="Z1632" s="53"/>
      <c r="AA1632" s="53"/>
      <c r="AB1632" s="53"/>
      <c r="AC1632" s="53"/>
      <c r="AD1632" s="53"/>
      <c r="AE1632" s="53"/>
      <c r="AF1632" s="53"/>
      <c r="AG1632" s="53"/>
      <c r="AH1632" s="221"/>
      <c r="AI1632" s="221"/>
      <c r="AJ1632" s="576"/>
      <c r="AK1632" s="576"/>
      <c r="AM1632" s="221"/>
      <c r="AN1632" s="221"/>
      <c r="AP1632" s="221"/>
    </row>
    <row r="1633" spans="4:42" s="15" customFormat="1" ht="22.5" x14ac:dyDescent="0.55000000000000004">
      <c r="D1633" s="574"/>
      <c r="E1633" s="561"/>
      <c r="F1633" s="564"/>
      <c r="G1633" s="564"/>
      <c r="H1633" s="564"/>
      <c r="I1633" s="214"/>
      <c r="J1633" s="214"/>
      <c r="K1633" s="214"/>
      <c r="L1633" s="214"/>
      <c r="M1633" s="214"/>
      <c r="N1633" s="214"/>
      <c r="O1633" s="214"/>
      <c r="P1633" s="214"/>
      <c r="Q1633" s="214"/>
      <c r="R1633" s="214"/>
      <c r="S1633" s="214"/>
      <c r="T1633" s="215"/>
      <c r="U1633" s="215"/>
      <c r="V1633" s="575"/>
      <c r="W1633" s="53"/>
      <c r="X1633" s="53"/>
      <c r="Y1633" s="53"/>
      <c r="Z1633" s="53"/>
      <c r="AA1633" s="53"/>
      <c r="AB1633" s="53"/>
      <c r="AC1633" s="53"/>
      <c r="AD1633" s="53"/>
      <c r="AE1633" s="53"/>
      <c r="AF1633" s="53"/>
      <c r="AG1633" s="53"/>
      <c r="AH1633" s="221"/>
      <c r="AI1633" s="221"/>
      <c r="AJ1633" s="576"/>
      <c r="AK1633" s="576"/>
      <c r="AM1633" s="221"/>
      <c r="AN1633" s="221"/>
      <c r="AP1633" s="221"/>
    </row>
    <row r="1634" spans="4:42" s="15" customFormat="1" ht="22.5" x14ac:dyDescent="0.55000000000000004">
      <c r="D1634" s="574"/>
      <c r="E1634" s="561"/>
      <c r="F1634" s="564"/>
      <c r="G1634" s="564"/>
      <c r="H1634" s="564"/>
      <c r="I1634" s="214"/>
      <c r="J1634" s="214"/>
      <c r="K1634" s="214"/>
      <c r="L1634" s="214"/>
      <c r="M1634" s="214"/>
      <c r="N1634" s="214"/>
      <c r="O1634" s="214"/>
      <c r="P1634" s="214"/>
      <c r="Q1634" s="214"/>
      <c r="R1634" s="214"/>
      <c r="S1634" s="214"/>
      <c r="T1634" s="215"/>
      <c r="U1634" s="215"/>
      <c r="V1634" s="575"/>
      <c r="W1634" s="53"/>
      <c r="X1634" s="53"/>
      <c r="Y1634" s="53"/>
      <c r="Z1634" s="53"/>
      <c r="AA1634" s="53"/>
      <c r="AB1634" s="53"/>
      <c r="AC1634" s="53"/>
      <c r="AD1634" s="53"/>
      <c r="AE1634" s="53"/>
      <c r="AF1634" s="53"/>
      <c r="AG1634" s="53"/>
      <c r="AH1634" s="221"/>
      <c r="AI1634" s="221"/>
      <c r="AJ1634" s="576"/>
      <c r="AK1634" s="576"/>
      <c r="AM1634" s="221"/>
      <c r="AN1634" s="221"/>
      <c r="AP1634" s="221"/>
    </row>
    <row r="1635" spans="4:42" s="15" customFormat="1" ht="22.5" x14ac:dyDescent="0.55000000000000004">
      <c r="D1635" s="574"/>
      <c r="E1635" s="561"/>
      <c r="F1635" s="564"/>
      <c r="G1635" s="564"/>
      <c r="H1635" s="564"/>
      <c r="I1635" s="214"/>
      <c r="J1635" s="214"/>
      <c r="K1635" s="214"/>
      <c r="L1635" s="214"/>
      <c r="M1635" s="214"/>
      <c r="N1635" s="214"/>
      <c r="O1635" s="214"/>
      <c r="P1635" s="214"/>
      <c r="Q1635" s="214"/>
      <c r="R1635" s="214"/>
      <c r="S1635" s="214"/>
      <c r="T1635" s="215"/>
      <c r="U1635" s="215"/>
      <c r="V1635" s="575"/>
      <c r="W1635" s="53"/>
      <c r="X1635" s="53"/>
      <c r="Y1635" s="53"/>
      <c r="Z1635" s="53"/>
      <c r="AA1635" s="53"/>
      <c r="AB1635" s="53"/>
      <c r="AC1635" s="53"/>
      <c r="AD1635" s="53"/>
      <c r="AE1635" s="53"/>
      <c r="AF1635" s="53"/>
      <c r="AG1635" s="53"/>
      <c r="AH1635" s="221"/>
      <c r="AI1635" s="221"/>
      <c r="AJ1635" s="576"/>
      <c r="AK1635" s="576"/>
      <c r="AM1635" s="221"/>
      <c r="AN1635" s="221"/>
      <c r="AP1635" s="221"/>
    </row>
    <row r="1636" spans="4:42" s="15" customFormat="1" ht="22.5" x14ac:dyDescent="0.55000000000000004">
      <c r="D1636" s="574"/>
      <c r="E1636" s="561"/>
      <c r="F1636" s="564"/>
      <c r="G1636" s="564"/>
      <c r="H1636" s="564"/>
      <c r="I1636" s="214"/>
      <c r="J1636" s="214"/>
      <c r="K1636" s="214"/>
      <c r="L1636" s="214"/>
      <c r="M1636" s="214"/>
      <c r="N1636" s="214"/>
      <c r="O1636" s="214"/>
      <c r="P1636" s="214"/>
      <c r="Q1636" s="214"/>
      <c r="R1636" s="214"/>
      <c r="S1636" s="214"/>
      <c r="T1636" s="215"/>
      <c r="U1636" s="215"/>
      <c r="V1636" s="575"/>
      <c r="W1636" s="53"/>
      <c r="X1636" s="53"/>
      <c r="Y1636" s="53"/>
      <c r="Z1636" s="53"/>
      <c r="AA1636" s="53"/>
      <c r="AB1636" s="53"/>
      <c r="AC1636" s="53"/>
      <c r="AD1636" s="53"/>
      <c r="AE1636" s="53"/>
      <c r="AF1636" s="53"/>
      <c r="AG1636" s="53"/>
      <c r="AH1636" s="221"/>
      <c r="AI1636" s="221"/>
      <c r="AJ1636" s="576"/>
      <c r="AK1636" s="576"/>
      <c r="AM1636" s="221"/>
      <c r="AN1636" s="221"/>
      <c r="AP1636" s="221"/>
    </row>
    <row r="1637" spans="4:42" s="15" customFormat="1" ht="22.5" x14ac:dyDescent="0.55000000000000004">
      <c r="D1637" s="574"/>
      <c r="E1637" s="561"/>
      <c r="F1637" s="564"/>
      <c r="G1637" s="564"/>
      <c r="H1637" s="564"/>
      <c r="I1637" s="214"/>
      <c r="J1637" s="214"/>
      <c r="K1637" s="214"/>
      <c r="L1637" s="214"/>
      <c r="M1637" s="214"/>
      <c r="N1637" s="214"/>
      <c r="O1637" s="214"/>
      <c r="P1637" s="214"/>
      <c r="Q1637" s="214"/>
      <c r="R1637" s="214"/>
      <c r="S1637" s="214"/>
      <c r="T1637" s="215"/>
      <c r="U1637" s="215"/>
      <c r="V1637" s="575"/>
      <c r="W1637" s="53"/>
      <c r="X1637" s="53"/>
      <c r="Y1637" s="53"/>
      <c r="Z1637" s="53"/>
      <c r="AA1637" s="53"/>
      <c r="AB1637" s="53"/>
      <c r="AC1637" s="53"/>
      <c r="AD1637" s="53"/>
      <c r="AE1637" s="53"/>
      <c r="AF1637" s="53"/>
      <c r="AG1637" s="53"/>
      <c r="AH1637" s="221"/>
      <c r="AI1637" s="221"/>
      <c r="AJ1637" s="576"/>
      <c r="AK1637" s="576"/>
      <c r="AM1637" s="221"/>
      <c r="AN1637" s="221"/>
      <c r="AP1637" s="221"/>
    </row>
    <row r="1638" spans="4:42" s="15" customFormat="1" ht="22.5" x14ac:dyDescent="0.55000000000000004">
      <c r="D1638" s="574"/>
      <c r="E1638" s="561"/>
      <c r="F1638" s="564"/>
      <c r="G1638" s="564"/>
      <c r="H1638" s="564"/>
      <c r="I1638" s="214"/>
      <c r="J1638" s="214"/>
      <c r="K1638" s="214"/>
      <c r="L1638" s="214"/>
      <c r="M1638" s="214"/>
      <c r="N1638" s="214"/>
      <c r="O1638" s="214"/>
      <c r="P1638" s="214"/>
      <c r="Q1638" s="214"/>
      <c r="R1638" s="214"/>
      <c r="S1638" s="214"/>
      <c r="T1638" s="215"/>
      <c r="U1638" s="215"/>
      <c r="V1638" s="575"/>
      <c r="W1638" s="53"/>
      <c r="X1638" s="53"/>
      <c r="Y1638" s="53"/>
      <c r="Z1638" s="53"/>
      <c r="AA1638" s="53"/>
      <c r="AB1638" s="53"/>
      <c r="AC1638" s="53"/>
      <c r="AD1638" s="53"/>
      <c r="AE1638" s="53"/>
      <c r="AF1638" s="53"/>
      <c r="AG1638" s="53"/>
      <c r="AH1638" s="221"/>
      <c r="AI1638" s="221"/>
      <c r="AJ1638" s="576"/>
      <c r="AK1638" s="576"/>
      <c r="AM1638" s="221"/>
      <c r="AN1638" s="221"/>
      <c r="AP1638" s="221"/>
    </row>
    <row r="1639" spans="4:42" s="15" customFormat="1" ht="22.5" x14ac:dyDescent="0.55000000000000004">
      <c r="D1639" s="574"/>
      <c r="E1639" s="561"/>
      <c r="F1639" s="564"/>
      <c r="G1639" s="564"/>
      <c r="H1639" s="564"/>
      <c r="I1639" s="214"/>
      <c r="J1639" s="214"/>
      <c r="K1639" s="214"/>
      <c r="L1639" s="214"/>
      <c r="M1639" s="214"/>
      <c r="N1639" s="214"/>
      <c r="O1639" s="214"/>
      <c r="P1639" s="214"/>
      <c r="Q1639" s="214"/>
      <c r="R1639" s="214"/>
      <c r="S1639" s="214"/>
      <c r="T1639" s="215"/>
      <c r="U1639" s="215"/>
      <c r="V1639" s="575"/>
      <c r="W1639" s="53"/>
      <c r="X1639" s="53"/>
      <c r="Y1639" s="53"/>
      <c r="Z1639" s="53"/>
      <c r="AA1639" s="53"/>
      <c r="AB1639" s="53"/>
      <c r="AC1639" s="53"/>
      <c r="AD1639" s="53"/>
      <c r="AE1639" s="53"/>
      <c r="AF1639" s="53"/>
      <c r="AG1639" s="53"/>
      <c r="AH1639" s="221"/>
      <c r="AI1639" s="221"/>
      <c r="AJ1639" s="576"/>
      <c r="AK1639" s="576"/>
      <c r="AM1639" s="221"/>
      <c r="AN1639" s="221"/>
      <c r="AP1639" s="221"/>
    </row>
    <row r="1640" spans="4:42" s="15" customFormat="1" ht="22.5" x14ac:dyDescent="0.55000000000000004">
      <c r="D1640" s="574"/>
      <c r="E1640" s="561"/>
      <c r="F1640" s="564"/>
      <c r="G1640" s="564"/>
      <c r="H1640" s="564"/>
      <c r="I1640" s="214"/>
      <c r="J1640" s="214"/>
      <c r="K1640" s="214"/>
      <c r="L1640" s="214"/>
      <c r="M1640" s="214"/>
      <c r="N1640" s="214"/>
      <c r="O1640" s="214"/>
      <c r="P1640" s="214"/>
      <c r="Q1640" s="214"/>
      <c r="R1640" s="214"/>
      <c r="S1640" s="214"/>
      <c r="T1640" s="215"/>
      <c r="U1640" s="215"/>
      <c r="V1640" s="575"/>
      <c r="W1640" s="53"/>
      <c r="X1640" s="53"/>
      <c r="Y1640" s="53"/>
      <c r="Z1640" s="53"/>
      <c r="AA1640" s="53"/>
      <c r="AB1640" s="53"/>
      <c r="AC1640" s="53"/>
      <c r="AD1640" s="53"/>
      <c r="AE1640" s="53"/>
      <c r="AF1640" s="53"/>
      <c r="AG1640" s="53"/>
      <c r="AH1640" s="221"/>
      <c r="AI1640" s="221"/>
      <c r="AJ1640" s="576"/>
      <c r="AK1640" s="576"/>
      <c r="AM1640" s="221"/>
      <c r="AN1640" s="221"/>
      <c r="AP1640" s="221"/>
    </row>
    <row r="1641" spans="4:42" s="15" customFormat="1" ht="22.5" x14ac:dyDescent="0.55000000000000004">
      <c r="D1641" s="574"/>
      <c r="E1641" s="561"/>
      <c r="F1641" s="564"/>
      <c r="G1641" s="564"/>
      <c r="H1641" s="564"/>
      <c r="I1641" s="214"/>
      <c r="J1641" s="214"/>
      <c r="K1641" s="214"/>
      <c r="L1641" s="214"/>
      <c r="M1641" s="214"/>
      <c r="N1641" s="214"/>
      <c r="O1641" s="214"/>
      <c r="P1641" s="214"/>
      <c r="Q1641" s="214"/>
      <c r="R1641" s="214"/>
      <c r="S1641" s="214"/>
      <c r="T1641" s="215"/>
      <c r="U1641" s="215"/>
      <c r="V1641" s="575"/>
      <c r="W1641" s="53"/>
      <c r="X1641" s="53"/>
      <c r="Y1641" s="53"/>
      <c r="Z1641" s="53"/>
      <c r="AA1641" s="53"/>
      <c r="AB1641" s="53"/>
      <c r="AC1641" s="53"/>
      <c r="AD1641" s="53"/>
      <c r="AE1641" s="53"/>
      <c r="AF1641" s="53"/>
      <c r="AG1641" s="53"/>
      <c r="AH1641" s="221"/>
      <c r="AI1641" s="221"/>
      <c r="AJ1641" s="576"/>
      <c r="AK1641" s="576"/>
      <c r="AM1641" s="221"/>
      <c r="AN1641" s="221"/>
      <c r="AP1641" s="221"/>
    </row>
    <row r="1642" spans="4:42" s="15" customFormat="1" ht="22.5" x14ac:dyDescent="0.55000000000000004">
      <c r="D1642" s="574"/>
      <c r="E1642" s="561"/>
      <c r="F1642" s="564"/>
      <c r="G1642" s="564"/>
      <c r="H1642" s="564"/>
      <c r="I1642" s="214"/>
      <c r="J1642" s="214"/>
      <c r="K1642" s="214"/>
      <c r="L1642" s="214"/>
      <c r="M1642" s="214"/>
      <c r="N1642" s="214"/>
      <c r="O1642" s="214"/>
      <c r="P1642" s="214"/>
      <c r="Q1642" s="214"/>
      <c r="R1642" s="214"/>
      <c r="S1642" s="214"/>
      <c r="T1642" s="215"/>
      <c r="U1642" s="215"/>
      <c r="V1642" s="575"/>
      <c r="W1642" s="53"/>
      <c r="X1642" s="53"/>
      <c r="Y1642" s="53"/>
      <c r="Z1642" s="53"/>
      <c r="AA1642" s="53"/>
      <c r="AB1642" s="53"/>
      <c r="AC1642" s="53"/>
      <c r="AD1642" s="53"/>
      <c r="AE1642" s="53"/>
      <c r="AF1642" s="53"/>
      <c r="AG1642" s="53"/>
      <c r="AH1642" s="221"/>
      <c r="AI1642" s="221"/>
      <c r="AJ1642" s="576"/>
      <c r="AK1642" s="576"/>
      <c r="AM1642" s="221"/>
      <c r="AN1642" s="221"/>
      <c r="AP1642" s="221"/>
    </row>
    <row r="1643" spans="4:42" s="15" customFormat="1" ht="22.5" x14ac:dyDescent="0.55000000000000004">
      <c r="D1643" s="574"/>
      <c r="E1643" s="561"/>
      <c r="F1643" s="564"/>
      <c r="G1643" s="564"/>
      <c r="H1643" s="564"/>
      <c r="I1643" s="214"/>
      <c r="J1643" s="214"/>
      <c r="K1643" s="214"/>
      <c r="L1643" s="214"/>
      <c r="M1643" s="214"/>
      <c r="N1643" s="214"/>
      <c r="O1643" s="214"/>
      <c r="P1643" s="214"/>
      <c r="Q1643" s="214"/>
      <c r="R1643" s="214"/>
      <c r="S1643" s="214"/>
      <c r="T1643" s="215"/>
      <c r="U1643" s="215"/>
      <c r="V1643" s="575"/>
      <c r="W1643" s="53"/>
      <c r="X1643" s="53"/>
      <c r="Y1643" s="53"/>
      <c r="Z1643" s="53"/>
      <c r="AA1643" s="53"/>
      <c r="AB1643" s="53"/>
      <c r="AC1643" s="53"/>
      <c r="AD1643" s="53"/>
      <c r="AE1643" s="53"/>
      <c r="AF1643" s="53"/>
      <c r="AG1643" s="53"/>
      <c r="AH1643" s="221"/>
      <c r="AI1643" s="221"/>
      <c r="AJ1643" s="576"/>
      <c r="AK1643" s="576"/>
      <c r="AM1643" s="221"/>
      <c r="AN1643" s="221"/>
      <c r="AP1643" s="221"/>
    </row>
    <row r="1644" spans="4:42" s="15" customFormat="1" ht="22.5" x14ac:dyDescent="0.55000000000000004">
      <c r="D1644" s="574"/>
      <c r="E1644" s="561"/>
      <c r="F1644" s="564"/>
      <c r="G1644" s="564"/>
      <c r="H1644" s="564"/>
      <c r="I1644" s="214"/>
      <c r="J1644" s="214"/>
      <c r="K1644" s="214"/>
      <c r="L1644" s="214"/>
      <c r="M1644" s="214"/>
      <c r="N1644" s="214"/>
      <c r="O1644" s="214"/>
      <c r="P1644" s="214"/>
      <c r="Q1644" s="214"/>
      <c r="R1644" s="214"/>
      <c r="S1644" s="214"/>
      <c r="T1644" s="215"/>
      <c r="U1644" s="215"/>
      <c r="V1644" s="575"/>
      <c r="W1644" s="53"/>
      <c r="X1644" s="53"/>
      <c r="Y1644" s="53"/>
      <c r="Z1644" s="53"/>
      <c r="AA1644" s="53"/>
      <c r="AB1644" s="53"/>
      <c r="AC1644" s="53"/>
      <c r="AD1644" s="53"/>
      <c r="AE1644" s="53"/>
      <c r="AF1644" s="53"/>
      <c r="AG1644" s="53"/>
      <c r="AH1644" s="221"/>
      <c r="AI1644" s="221"/>
      <c r="AJ1644" s="576"/>
      <c r="AK1644" s="576"/>
      <c r="AM1644" s="221"/>
      <c r="AN1644" s="221"/>
      <c r="AP1644" s="221"/>
    </row>
    <row r="1645" spans="4:42" s="15" customFormat="1" ht="22.5" x14ac:dyDescent="0.55000000000000004">
      <c r="D1645" s="574"/>
      <c r="E1645" s="561"/>
      <c r="F1645" s="564"/>
      <c r="G1645" s="564"/>
      <c r="H1645" s="564"/>
      <c r="I1645" s="214"/>
      <c r="J1645" s="214"/>
      <c r="K1645" s="214"/>
      <c r="L1645" s="214"/>
      <c r="M1645" s="214"/>
      <c r="N1645" s="214"/>
      <c r="O1645" s="214"/>
      <c r="P1645" s="214"/>
      <c r="Q1645" s="214"/>
      <c r="R1645" s="214"/>
      <c r="S1645" s="214"/>
      <c r="T1645" s="215"/>
      <c r="U1645" s="215"/>
      <c r="V1645" s="575"/>
      <c r="W1645" s="53"/>
      <c r="X1645" s="53"/>
      <c r="Y1645" s="53"/>
      <c r="Z1645" s="53"/>
      <c r="AA1645" s="53"/>
      <c r="AB1645" s="53"/>
      <c r="AC1645" s="53"/>
      <c r="AD1645" s="53"/>
      <c r="AE1645" s="53"/>
      <c r="AF1645" s="53"/>
      <c r="AG1645" s="53"/>
      <c r="AH1645" s="221"/>
      <c r="AI1645" s="221"/>
      <c r="AJ1645" s="576"/>
      <c r="AK1645" s="576"/>
      <c r="AM1645" s="221"/>
      <c r="AN1645" s="221"/>
      <c r="AP1645" s="221"/>
    </row>
    <row r="1646" spans="4:42" s="15" customFormat="1" ht="22.5" x14ac:dyDescent="0.55000000000000004">
      <c r="D1646" s="574"/>
      <c r="E1646" s="561"/>
      <c r="F1646" s="564"/>
      <c r="G1646" s="564"/>
      <c r="H1646" s="564"/>
      <c r="I1646" s="214"/>
      <c r="J1646" s="214"/>
      <c r="K1646" s="214"/>
      <c r="L1646" s="214"/>
      <c r="M1646" s="214"/>
      <c r="N1646" s="214"/>
      <c r="O1646" s="214"/>
      <c r="P1646" s="214"/>
      <c r="Q1646" s="214"/>
      <c r="R1646" s="214"/>
      <c r="S1646" s="214"/>
      <c r="T1646" s="215"/>
      <c r="U1646" s="215"/>
      <c r="V1646" s="575"/>
      <c r="W1646" s="53"/>
      <c r="X1646" s="53"/>
      <c r="Y1646" s="53"/>
      <c r="Z1646" s="53"/>
      <c r="AA1646" s="53"/>
      <c r="AB1646" s="53"/>
      <c r="AC1646" s="53"/>
      <c r="AD1646" s="53"/>
      <c r="AE1646" s="53"/>
      <c r="AF1646" s="53"/>
      <c r="AG1646" s="53"/>
      <c r="AH1646" s="221"/>
      <c r="AI1646" s="221"/>
      <c r="AJ1646" s="576"/>
      <c r="AK1646" s="576"/>
      <c r="AM1646" s="221"/>
      <c r="AN1646" s="221"/>
      <c r="AP1646" s="221"/>
    </row>
    <row r="1647" spans="4:42" s="15" customFormat="1" ht="22.5" x14ac:dyDescent="0.55000000000000004">
      <c r="D1647" s="574"/>
      <c r="E1647" s="561"/>
      <c r="F1647" s="564"/>
      <c r="G1647" s="564"/>
      <c r="H1647" s="564"/>
      <c r="I1647" s="214"/>
      <c r="J1647" s="214"/>
      <c r="K1647" s="214"/>
      <c r="L1647" s="214"/>
      <c r="M1647" s="214"/>
      <c r="N1647" s="214"/>
      <c r="O1647" s="214"/>
      <c r="P1647" s="214"/>
      <c r="Q1647" s="214"/>
      <c r="R1647" s="214"/>
      <c r="S1647" s="214"/>
      <c r="T1647" s="215"/>
      <c r="U1647" s="215"/>
      <c r="V1647" s="575"/>
      <c r="W1647" s="53"/>
      <c r="X1647" s="53"/>
      <c r="Y1647" s="53"/>
      <c r="Z1647" s="53"/>
      <c r="AA1647" s="53"/>
      <c r="AB1647" s="53"/>
      <c r="AC1647" s="53"/>
      <c r="AD1647" s="53"/>
      <c r="AE1647" s="53"/>
      <c r="AF1647" s="53"/>
      <c r="AG1647" s="53"/>
      <c r="AH1647" s="221"/>
      <c r="AI1647" s="221"/>
      <c r="AJ1647" s="576"/>
      <c r="AK1647" s="576"/>
      <c r="AM1647" s="221"/>
      <c r="AN1647" s="221"/>
      <c r="AP1647" s="221"/>
    </row>
    <row r="1648" spans="4:42" s="15" customFormat="1" ht="22.5" x14ac:dyDescent="0.55000000000000004">
      <c r="D1648" s="574"/>
      <c r="E1648" s="561"/>
      <c r="F1648" s="564"/>
      <c r="G1648" s="564"/>
      <c r="H1648" s="564"/>
      <c r="I1648" s="214"/>
      <c r="J1648" s="214"/>
      <c r="K1648" s="214"/>
      <c r="L1648" s="214"/>
      <c r="M1648" s="214"/>
      <c r="N1648" s="214"/>
      <c r="O1648" s="214"/>
      <c r="P1648" s="214"/>
      <c r="Q1648" s="214"/>
      <c r="R1648" s="214"/>
      <c r="S1648" s="214"/>
      <c r="T1648" s="215"/>
      <c r="U1648" s="215"/>
      <c r="V1648" s="575"/>
      <c r="W1648" s="53"/>
      <c r="X1648" s="53"/>
      <c r="Y1648" s="53"/>
      <c r="Z1648" s="53"/>
      <c r="AA1648" s="53"/>
      <c r="AB1648" s="53"/>
      <c r="AC1648" s="53"/>
      <c r="AD1648" s="53"/>
      <c r="AE1648" s="53"/>
      <c r="AF1648" s="53"/>
      <c r="AG1648" s="53"/>
      <c r="AH1648" s="221"/>
      <c r="AI1648" s="221"/>
      <c r="AJ1648" s="576"/>
      <c r="AK1648" s="576"/>
      <c r="AM1648" s="221"/>
      <c r="AN1648" s="221"/>
      <c r="AP1648" s="221"/>
    </row>
    <row r="1649" spans="4:42" s="15" customFormat="1" ht="22.5" x14ac:dyDescent="0.55000000000000004">
      <c r="D1649" s="574"/>
      <c r="E1649" s="561"/>
      <c r="F1649" s="564"/>
      <c r="G1649" s="564"/>
      <c r="H1649" s="564"/>
      <c r="I1649" s="214"/>
      <c r="J1649" s="214"/>
      <c r="K1649" s="214"/>
      <c r="L1649" s="214"/>
      <c r="M1649" s="214"/>
      <c r="N1649" s="214"/>
      <c r="O1649" s="214"/>
      <c r="P1649" s="214"/>
      <c r="Q1649" s="214"/>
      <c r="R1649" s="214"/>
      <c r="S1649" s="214"/>
      <c r="T1649" s="215"/>
      <c r="U1649" s="215"/>
      <c r="V1649" s="575"/>
      <c r="W1649" s="53"/>
      <c r="X1649" s="53"/>
      <c r="Y1649" s="53"/>
      <c r="Z1649" s="53"/>
      <c r="AA1649" s="53"/>
      <c r="AB1649" s="53"/>
      <c r="AC1649" s="53"/>
      <c r="AD1649" s="53"/>
      <c r="AE1649" s="53"/>
      <c r="AF1649" s="53"/>
      <c r="AG1649" s="53"/>
      <c r="AH1649" s="221"/>
      <c r="AI1649" s="221"/>
      <c r="AJ1649" s="576"/>
      <c r="AK1649" s="576"/>
      <c r="AM1649" s="221"/>
      <c r="AN1649" s="221"/>
      <c r="AP1649" s="221"/>
    </row>
    <row r="1650" spans="4:42" s="15" customFormat="1" ht="22.5" x14ac:dyDescent="0.55000000000000004">
      <c r="D1650" s="574"/>
      <c r="E1650" s="561"/>
      <c r="F1650" s="564"/>
      <c r="G1650" s="564"/>
      <c r="H1650" s="564"/>
      <c r="I1650" s="214"/>
      <c r="J1650" s="214"/>
      <c r="K1650" s="214"/>
      <c r="L1650" s="214"/>
      <c r="M1650" s="214"/>
      <c r="N1650" s="214"/>
      <c r="O1650" s="214"/>
      <c r="P1650" s="214"/>
      <c r="Q1650" s="214"/>
      <c r="R1650" s="214"/>
      <c r="S1650" s="214"/>
      <c r="T1650" s="215"/>
      <c r="U1650" s="215"/>
      <c r="V1650" s="575"/>
      <c r="W1650" s="53"/>
      <c r="X1650" s="53"/>
      <c r="Y1650" s="53"/>
      <c r="Z1650" s="53"/>
      <c r="AA1650" s="53"/>
      <c r="AB1650" s="53"/>
      <c r="AC1650" s="53"/>
      <c r="AD1650" s="53"/>
      <c r="AE1650" s="53"/>
      <c r="AF1650" s="53"/>
      <c r="AG1650" s="53"/>
      <c r="AH1650" s="221"/>
      <c r="AI1650" s="221"/>
      <c r="AJ1650" s="576"/>
      <c r="AK1650" s="576"/>
      <c r="AM1650" s="221"/>
      <c r="AN1650" s="221"/>
      <c r="AP1650" s="221"/>
    </row>
    <row r="1651" spans="4:42" s="15" customFormat="1" ht="22.5" x14ac:dyDescent="0.55000000000000004">
      <c r="D1651" s="574"/>
      <c r="E1651" s="561"/>
      <c r="F1651" s="564"/>
      <c r="G1651" s="564"/>
      <c r="H1651" s="564"/>
      <c r="I1651" s="214"/>
      <c r="J1651" s="214"/>
      <c r="K1651" s="214"/>
      <c r="L1651" s="214"/>
      <c r="M1651" s="214"/>
      <c r="N1651" s="214"/>
      <c r="O1651" s="214"/>
      <c r="P1651" s="214"/>
      <c r="Q1651" s="214"/>
      <c r="R1651" s="214"/>
      <c r="S1651" s="214"/>
      <c r="T1651" s="215"/>
      <c r="U1651" s="215"/>
      <c r="V1651" s="575"/>
      <c r="W1651" s="53"/>
      <c r="X1651" s="53"/>
      <c r="Y1651" s="53"/>
      <c r="Z1651" s="53"/>
      <c r="AA1651" s="53"/>
      <c r="AB1651" s="53"/>
      <c r="AC1651" s="53"/>
      <c r="AD1651" s="53"/>
      <c r="AE1651" s="53"/>
      <c r="AF1651" s="53"/>
      <c r="AG1651" s="53"/>
      <c r="AH1651" s="221"/>
      <c r="AI1651" s="221"/>
      <c r="AJ1651" s="576"/>
      <c r="AK1651" s="576"/>
      <c r="AM1651" s="221"/>
      <c r="AN1651" s="221"/>
      <c r="AP1651" s="221"/>
    </row>
    <row r="1652" spans="4:42" s="15" customFormat="1" ht="22.5" x14ac:dyDescent="0.55000000000000004">
      <c r="D1652" s="574"/>
      <c r="E1652" s="561"/>
      <c r="F1652" s="564"/>
      <c r="G1652" s="564"/>
      <c r="H1652" s="564"/>
      <c r="I1652" s="214"/>
      <c r="J1652" s="214"/>
      <c r="K1652" s="214"/>
      <c r="L1652" s="214"/>
      <c r="M1652" s="214"/>
      <c r="N1652" s="214"/>
      <c r="O1652" s="214"/>
      <c r="P1652" s="214"/>
      <c r="Q1652" s="214"/>
      <c r="R1652" s="214"/>
      <c r="S1652" s="214"/>
      <c r="T1652" s="215"/>
      <c r="U1652" s="215"/>
      <c r="V1652" s="575"/>
      <c r="W1652" s="53"/>
      <c r="X1652" s="53"/>
      <c r="Y1652" s="53"/>
      <c r="Z1652" s="53"/>
      <c r="AA1652" s="53"/>
      <c r="AB1652" s="53"/>
      <c r="AC1652" s="53"/>
      <c r="AD1652" s="53"/>
      <c r="AE1652" s="53"/>
      <c r="AF1652" s="53"/>
      <c r="AG1652" s="53"/>
      <c r="AH1652" s="221"/>
      <c r="AI1652" s="221"/>
      <c r="AJ1652" s="576"/>
      <c r="AK1652" s="576"/>
      <c r="AM1652" s="221"/>
      <c r="AN1652" s="221"/>
      <c r="AP1652" s="221"/>
    </row>
    <row r="1653" spans="4:42" s="15" customFormat="1" ht="22.5" x14ac:dyDescent="0.55000000000000004">
      <c r="D1653" s="574"/>
      <c r="E1653" s="561"/>
      <c r="F1653" s="564"/>
      <c r="G1653" s="564"/>
      <c r="H1653" s="564"/>
      <c r="I1653" s="214"/>
      <c r="J1653" s="214"/>
      <c r="K1653" s="214"/>
      <c r="L1653" s="214"/>
      <c r="M1653" s="214"/>
      <c r="N1653" s="214"/>
      <c r="O1653" s="214"/>
      <c r="P1653" s="214"/>
      <c r="Q1653" s="214"/>
      <c r="R1653" s="214"/>
      <c r="S1653" s="214"/>
      <c r="T1653" s="215"/>
      <c r="U1653" s="215"/>
      <c r="V1653" s="575"/>
      <c r="W1653" s="53"/>
      <c r="X1653" s="53"/>
      <c r="Y1653" s="53"/>
      <c r="Z1653" s="53"/>
      <c r="AA1653" s="53"/>
      <c r="AB1653" s="53"/>
      <c r="AC1653" s="53"/>
      <c r="AD1653" s="53"/>
      <c r="AE1653" s="53"/>
      <c r="AF1653" s="53"/>
      <c r="AG1653" s="53"/>
      <c r="AH1653" s="221"/>
      <c r="AI1653" s="221"/>
      <c r="AJ1653" s="576"/>
      <c r="AK1653" s="576"/>
      <c r="AM1653" s="221"/>
      <c r="AN1653" s="221"/>
      <c r="AP1653" s="221"/>
    </row>
    <row r="1654" spans="4:42" s="15" customFormat="1" ht="22.5" x14ac:dyDescent="0.55000000000000004">
      <c r="D1654" s="574"/>
      <c r="E1654" s="561"/>
      <c r="F1654" s="564"/>
      <c r="G1654" s="564"/>
      <c r="H1654" s="564"/>
      <c r="I1654" s="214"/>
      <c r="J1654" s="214"/>
      <c r="K1654" s="214"/>
      <c r="L1654" s="214"/>
      <c r="M1654" s="214"/>
      <c r="N1654" s="214"/>
      <c r="O1654" s="214"/>
      <c r="P1654" s="214"/>
      <c r="Q1654" s="214"/>
      <c r="R1654" s="214"/>
      <c r="S1654" s="214"/>
      <c r="T1654" s="215"/>
      <c r="U1654" s="215"/>
      <c r="V1654" s="575"/>
      <c r="W1654" s="53"/>
      <c r="X1654" s="53"/>
      <c r="Y1654" s="53"/>
      <c r="Z1654" s="53"/>
      <c r="AA1654" s="53"/>
      <c r="AB1654" s="53"/>
      <c r="AC1654" s="53"/>
      <c r="AD1654" s="53"/>
      <c r="AE1654" s="53"/>
      <c r="AF1654" s="53"/>
      <c r="AG1654" s="53"/>
      <c r="AH1654" s="221"/>
      <c r="AI1654" s="221"/>
      <c r="AJ1654" s="576"/>
      <c r="AK1654" s="576"/>
      <c r="AM1654" s="221"/>
      <c r="AN1654" s="221"/>
      <c r="AP1654" s="221"/>
    </row>
    <row r="1655" spans="4:42" s="15" customFormat="1" ht="22.5" x14ac:dyDescent="0.55000000000000004">
      <c r="D1655" s="574"/>
      <c r="E1655" s="561"/>
      <c r="F1655" s="564"/>
      <c r="G1655" s="564"/>
      <c r="H1655" s="564"/>
      <c r="I1655" s="214"/>
      <c r="J1655" s="214"/>
      <c r="K1655" s="214"/>
      <c r="L1655" s="214"/>
      <c r="M1655" s="214"/>
      <c r="N1655" s="214"/>
      <c r="O1655" s="214"/>
      <c r="P1655" s="214"/>
      <c r="Q1655" s="214"/>
      <c r="R1655" s="214"/>
      <c r="S1655" s="214"/>
      <c r="T1655" s="215"/>
      <c r="U1655" s="215"/>
      <c r="V1655" s="575"/>
      <c r="W1655" s="53"/>
      <c r="X1655" s="53"/>
      <c r="Y1655" s="53"/>
      <c r="Z1655" s="53"/>
      <c r="AA1655" s="53"/>
      <c r="AB1655" s="53"/>
      <c r="AC1655" s="53"/>
      <c r="AD1655" s="53"/>
      <c r="AE1655" s="53"/>
      <c r="AF1655" s="53"/>
      <c r="AG1655" s="53"/>
      <c r="AH1655" s="221"/>
      <c r="AI1655" s="221"/>
      <c r="AJ1655" s="576"/>
      <c r="AK1655" s="576"/>
      <c r="AM1655" s="221"/>
      <c r="AN1655" s="221"/>
      <c r="AP1655" s="221"/>
    </row>
    <row r="1656" spans="4:42" s="15" customFormat="1" ht="22.5" x14ac:dyDescent="0.55000000000000004">
      <c r="D1656" s="574"/>
      <c r="E1656" s="561"/>
      <c r="F1656" s="564"/>
      <c r="G1656" s="564"/>
      <c r="H1656" s="564"/>
      <c r="I1656" s="214"/>
      <c r="J1656" s="214"/>
      <c r="K1656" s="214"/>
      <c r="L1656" s="214"/>
      <c r="M1656" s="214"/>
      <c r="N1656" s="214"/>
      <c r="O1656" s="214"/>
      <c r="P1656" s="214"/>
      <c r="Q1656" s="214"/>
      <c r="R1656" s="214"/>
      <c r="S1656" s="214"/>
      <c r="T1656" s="215"/>
      <c r="U1656" s="215"/>
      <c r="V1656" s="575"/>
      <c r="W1656" s="53"/>
      <c r="X1656" s="53"/>
      <c r="Y1656" s="53"/>
      <c r="Z1656" s="53"/>
      <c r="AA1656" s="53"/>
      <c r="AB1656" s="53"/>
      <c r="AC1656" s="53"/>
      <c r="AD1656" s="53"/>
      <c r="AE1656" s="53"/>
      <c r="AF1656" s="53"/>
      <c r="AG1656" s="53"/>
      <c r="AH1656" s="221"/>
      <c r="AI1656" s="221"/>
      <c r="AJ1656" s="576"/>
      <c r="AK1656" s="576"/>
      <c r="AM1656" s="221"/>
      <c r="AN1656" s="221"/>
      <c r="AP1656" s="221"/>
    </row>
    <row r="1657" spans="4:42" s="15" customFormat="1" ht="22.5" x14ac:dyDescent="0.55000000000000004">
      <c r="D1657" s="574"/>
      <c r="E1657" s="561"/>
      <c r="F1657" s="564"/>
      <c r="G1657" s="564"/>
      <c r="H1657" s="564"/>
      <c r="I1657" s="214"/>
      <c r="J1657" s="214"/>
      <c r="K1657" s="214"/>
      <c r="L1657" s="214"/>
      <c r="M1657" s="214"/>
      <c r="N1657" s="214"/>
      <c r="O1657" s="214"/>
      <c r="P1657" s="214"/>
      <c r="Q1657" s="214"/>
      <c r="R1657" s="214"/>
      <c r="S1657" s="214"/>
      <c r="T1657" s="215"/>
      <c r="U1657" s="215"/>
      <c r="V1657" s="575"/>
      <c r="W1657" s="53"/>
      <c r="X1657" s="53"/>
      <c r="Y1657" s="53"/>
      <c r="Z1657" s="53"/>
      <c r="AA1657" s="53"/>
      <c r="AB1657" s="53"/>
      <c r="AC1657" s="53"/>
      <c r="AD1657" s="53"/>
      <c r="AE1657" s="53"/>
      <c r="AF1657" s="53"/>
      <c r="AG1657" s="53"/>
      <c r="AH1657" s="221"/>
      <c r="AI1657" s="221"/>
      <c r="AJ1657" s="576"/>
      <c r="AK1657" s="576"/>
      <c r="AM1657" s="221"/>
      <c r="AN1657" s="221"/>
      <c r="AP1657" s="221"/>
    </row>
    <row r="1658" spans="4:42" s="15" customFormat="1" ht="22.5" x14ac:dyDescent="0.55000000000000004">
      <c r="D1658" s="574"/>
      <c r="E1658" s="561"/>
      <c r="F1658" s="564"/>
      <c r="G1658" s="564"/>
      <c r="H1658" s="564"/>
      <c r="I1658" s="214"/>
      <c r="J1658" s="214"/>
      <c r="K1658" s="214"/>
      <c r="L1658" s="214"/>
      <c r="M1658" s="214"/>
      <c r="N1658" s="214"/>
      <c r="O1658" s="214"/>
      <c r="P1658" s="214"/>
      <c r="Q1658" s="214"/>
      <c r="R1658" s="214"/>
      <c r="S1658" s="214"/>
      <c r="T1658" s="215"/>
      <c r="U1658" s="215"/>
      <c r="V1658" s="575"/>
      <c r="W1658" s="53"/>
      <c r="X1658" s="53"/>
      <c r="Y1658" s="53"/>
      <c r="Z1658" s="53"/>
      <c r="AA1658" s="53"/>
      <c r="AB1658" s="53"/>
      <c r="AC1658" s="53"/>
      <c r="AD1658" s="53"/>
      <c r="AE1658" s="53"/>
      <c r="AF1658" s="53"/>
      <c r="AG1658" s="53"/>
      <c r="AH1658" s="221"/>
      <c r="AI1658" s="221"/>
      <c r="AJ1658" s="576"/>
      <c r="AK1658" s="576"/>
      <c r="AM1658" s="221"/>
      <c r="AN1658" s="221"/>
      <c r="AP1658" s="221"/>
    </row>
    <row r="1659" spans="4:42" s="15" customFormat="1" ht="22.5" x14ac:dyDescent="0.55000000000000004">
      <c r="D1659" s="574"/>
      <c r="E1659" s="561"/>
      <c r="F1659" s="564"/>
      <c r="G1659" s="564"/>
      <c r="H1659" s="564"/>
      <c r="I1659" s="214"/>
      <c r="J1659" s="214"/>
      <c r="K1659" s="214"/>
      <c r="L1659" s="214"/>
      <c r="M1659" s="214"/>
      <c r="N1659" s="214"/>
      <c r="O1659" s="214"/>
      <c r="P1659" s="214"/>
      <c r="Q1659" s="214"/>
      <c r="R1659" s="214"/>
      <c r="S1659" s="214"/>
      <c r="T1659" s="215"/>
      <c r="U1659" s="215"/>
      <c r="V1659" s="575"/>
      <c r="W1659" s="53"/>
      <c r="X1659" s="53"/>
      <c r="Y1659" s="53"/>
      <c r="Z1659" s="53"/>
      <c r="AA1659" s="53"/>
      <c r="AB1659" s="53"/>
      <c r="AC1659" s="53"/>
      <c r="AD1659" s="53"/>
      <c r="AE1659" s="53"/>
      <c r="AF1659" s="53"/>
      <c r="AG1659" s="53"/>
      <c r="AH1659" s="221"/>
      <c r="AI1659" s="221"/>
      <c r="AJ1659" s="576"/>
      <c r="AK1659" s="576"/>
      <c r="AM1659" s="221"/>
      <c r="AN1659" s="221"/>
      <c r="AP1659" s="221"/>
    </row>
    <row r="1660" spans="4:42" s="15" customFormat="1" ht="22.5" x14ac:dyDescent="0.55000000000000004">
      <c r="D1660" s="574"/>
      <c r="E1660" s="561"/>
      <c r="F1660" s="564"/>
      <c r="G1660" s="564"/>
      <c r="H1660" s="564"/>
      <c r="I1660" s="214"/>
      <c r="J1660" s="214"/>
      <c r="K1660" s="214"/>
      <c r="L1660" s="214"/>
      <c r="M1660" s="214"/>
      <c r="N1660" s="214"/>
      <c r="O1660" s="214"/>
      <c r="P1660" s="214"/>
      <c r="Q1660" s="214"/>
      <c r="R1660" s="214"/>
      <c r="S1660" s="214"/>
      <c r="T1660" s="215"/>
      <c r="U1660" s="215"/>
      <c r="V1660" s="575"/>
      <c r="W1660" s="53"/>
      <c r="X1660" s="53"/>
      <c r="Y1660" s="53"/>
      <c r="Z1660" s="53"/>
      <c r="AA1660" s="53"/>
      <c r="AB1660" s="53"/>
      <c r="AC1660" s="53"/>
      <c r="AD1660" s="53"/>
      <c r="AE1660" s="53"/>
      <c r="AF1660" s="53"/>
      <c r="AG1660" s="53"/>
      <c r="AH1660" s="221"/>
      <c r="AI1660" s="221"/>
      <c r="AJ1660" s="576"/>
      <c r="AK1660" s="576"/>
      <c r="AM1660" s="221"/>
      <c r="AN1660" s="221"/>
      <c r="AP1660" s="221"/>
    </row>
    <row r="1661" spans="4:42" s="15" customFormat="1" ht="22.5" x14ac:dyDescent="0.55000000000000004">
      <c r="D1661" s="574"/>
      <c r="E1661" s="561"/>
      <c r="F1661" s="564"/>
      <c r="G1661" s="564"/>
      <c r="H1661" s="564"/>
      <c r="I1661" s="214"/>
      <c r="J1661" s="214"/>
      <c r="K1661" s="214"/>
      <c r="L1661" s="214"/>
      <c r="M1661" s="214"/>
      <c r="N1661" s="214"/>
      <c r="O1661" s="214"/>
      <c r="P1661" s="214"/>
      <c r="Q1661" s="214"/>
      <c r="R1661" s="214"/>
      <c r="S1661" s="214"/>
      <c r="T1661" s="215"/>
      <c r="U1661" s="215"/>
      <c r="V1661" s="575"/>
      <c r="W1661" s="53"/>
      <c r="X1661" s="53"/>
      <c r="Y1661" s="53"/>
      <c r="Z1661" s="53"/>
      <c r="AA1661" s="53"/>
      <c r="AB1661" s="53"/>
      <c r="AC1661" s="53"/>
      <c r="AD1661" s="53"/>
      <c r="AE1661" s="53"/>
      <c r="AF1661" s="53"/>
      <c r="AG1661" s="53"/>
      <c r="AH1661" s="221"/>
      <c r="AI1661" s="221"/>
      <c r="AJ1661" s="576"/>
      <c r="AK1661" s="576"/>
      <c r="AM1661" s="221"/>
      <c r="AN1661" s="221"/>
      <c r="AP1661" s="221"/>
    </row>
    <row r="1662" spans="4:42" s="15" customFormat="1" ht="22.5" x14ac:dyDescent="0.55000000000000004">
      <c r="D1662" s="574"/>
      <c r="E1662" s="561"/>
      <c r="F1662" s="564"/>
      <c r="G1662" s="564"/>
      <c r="H1662" s="564"/>
      <c r="I1662" s="214"/>
      <c r="J1662" s="214"/>
      <c r="K1662" s="214"/>
      <c r="L1662" s="214"/>
      <c r="M1662" s="214"/>
      <c r="N1662" s="214"/>
      <c r="O1662" s="214"/>
      <c r="P1662" s="214"/>
      <c r="Q1662" s="214"/>
      <c r="R1662" s="214"/>
      <c r="S1662" s="214"/>
      <c r="T1662" s="215"/>
      <c r="U1662" s="215"/>
      <c r="V1662" s="575"/>
      <c r="W1662" s="53"/>
      <c r="X1662" s="53"/>
      <c r="Y1662" s="53"/>
      <c r="Z1662" s="53"/>
      <c r="AA1662" s="53"/>
      <c r="AB1662" s="53"/>
      <c r="AC1662" s="53"/>
      <c r="AD1662" s="53"/>
      <c r="AE1662" s="53"/>
      <c r="AF1662" s="53"/>
      <c r="AG1662" s="53"/>
      <c r="AH1662" s="221"/>
      <c r="AI1662" s="221"/>
      <c r="AJ1662" s="576"/>
      <c r="AK1662" s="576"/>
      <c r="AM1662" s="221"/>
      <c r="AN1662" s="221"/>
      <c r="AP1662" s="221"/>
    </row>
    <row r="1663" spans="4:42" s="15" customFormat="1" ht="22.5" x14ac:dyDescent="0.55000000000000004">
      <c r="D1663" s="574"/>
      <c r="E1663" s="561"/>
      <c r="F1663" s="564"/>
      <c r="G1663" s="564"/>
      <c r="H1663" s="564"/>
      <c r="I1663" s="214"/>
      <c r="J1663" s="214"/>
      <c r="K1663" s="214"/>
      <c r="L1663" s="214"/>
      <c r="M1663" s="214"/>
      <c r="N1663" s="214"/>
      <c r="O1663" s="214"/>
      <c r="P1663" s="214"/>
      <c r="Q1663" s="214"/>
      <c r="R1663" s="214"/>
      <c r="S1663" s="214"/>
      <c r="T1663" s="215"/>
      <c r="U1663" s="215"/>
      <c r="V1663" s="575"/>
      <c r="W1663" s="53"/>
      <c r="X1663" s="53"/>
      <c r="Y1663" s="53"/>
      <c r="Z1663" s="53"/>
      <c r="AA1663" s="53"/>
      <c r="AB1663" s="53"/>
      <c r="AC1663" s="53"/>
      <c r="AD1663" s="53"/>
      <c r="AE1663" s="53"/>
      <c r="AF1663" s="53"/>
      <c r="AG1663" s="53"/>
      <c r="AH1663" s="221"/>
      <c r="AI1663" s="221"/>
      <c r="AJ1663" s="576"/>
      <c r="AK1663" s="576"/>
      <c r="AM1663" s="221"/>
      <c r="AN1663" s="221"/>
      <c r="AP1663" s="221"/>
    </row>
    <row r="1664" spans="4:42" s="15" customFormat="1" ht="22.5" x14ac:dyDescent="0.55000000000000004">
      <c r="D1664" s="574"/>
      <c r="E1664" s="561"/>
      <c r="F1664" s="564"/>
      <c r="G1664" s="564"/>
      <c r="H1664" s="564"/>
      <c r="I1664" s="214"/>
      <c r="J1664" s="214"/>
      <c r="K1664" s="214"/>
      <c r="L1664" s="214"/>
      <c r="M1664" s="214"/>
      <c r="N1664" s="214"/>
      <c r="O1664" s="214"/>
      <c r="P1664" s="214"/>
      <c r="Q1664" s="214"/>
      <c r="R1664" s="214"/>
      <c r="S1664" s="214"/>
      <c r="T1664" s="215"/>
      <c r="U1664" s="215"/>
      <c r="V1664" s="575"/>
      <c r="W1664" s="53"/>
      <c r="X1664" s="53"/>
      <c r="Y1664" s="53"/>
      <c r="Z1664" s="53"/>
      <c r="AA1664" s="53"/>
      <c r="AB1664" s="53"/>
      <c r="AC1664" s="53"/>
      <c r="AD1664" s="53"/>
      <c r="AE1664" s="53"/>
      <c r="AF1664" s="53"/>
      <c r="AG1664" s="53"/>
      <c r="AH1664" s="221"/>
      <c r="AI1664" s="221"/>
      <c r="AJ1664" s="576"/>
      <c r="AK1664" s="576"/>
      <c r="AM1664" s="221"/>
      <c r="AN1664" s="221"/>
      <c r="AP1664" s="221"/>
    </row>
    <row r="1665" spans="4:42" s="15" customFormat="1" ht="22.5" x14ac:dyDescent="0.55000000000000004">
      <c r="D1665" s="574"/>
      <c r="E1665" s="577"/>
      <c r="F1665" s="564"/>
      <c r="G1665" s="564"/>
      <c r="H1665" s="564"/>
      <c r="I1665" s="214"/>
      <c r="J1665" s="214"/>
      <c r="K1665" s="214"/>
      <c r="L1665" s="214"/>
      <c r="M1665" s="214"/>
      <c r="N1665" s="214"/>
      <c r="O1665" s="214"/>
      <c r="P1665" s="214"/>
      <c r="Q1665" s="214"/>
      <c r="R1665" s="214"/>
      <c r="S1665" s="214"/>
      <c r="T1665" s="215"/>
      <c r="U1665" s="215"/>
      <c r="V1665" s="575"/>
      <c r="W1665" s="53"/>
      <c r="X1665" s="53"/>
      <c r="Y1665" s="53"/>
      <c r="Z1665" s="53"/>
      <c r="AA1665" s="53"/>
      <c r="AB1665" s="53"/>
      <c r="AC1665" s="53"/>
      <c r="AD1665" s="53"/>
      <c r="AE1665" s="53"/>
      <c r="AF1665" s="53"/>
      <c r="AG1665" s="53"/>
      <c r="AH1665" s="221"/>
      <c r="AI1665" s="221"/>
      <c r="AJ1665" s="576"/>
      <c r="AK1665" s="576"/>
      <c r="AM1665" s="221"/>
      <c r="AN1665" s="221"/>
      <c r="AP1665" s="221"/>
    </row>
    <row r="1666" spans="4:42" s="15" customFormat="1" ht="22.5" x14ac:dyDescent="0.55000000000000004">
      <c r="D1666" s="574"/>
      <c r="E1666" s="561"/>
      <c r="F1666" s="564"/>
      <c r="G1666" s="564"/>
      <c r="H1666" s="564"/>
      <c r="I1666" s="214"/>
      <c r="J1666" s="214"/>
      <c r="K1666" s="214"/>
      <c r="L1666" s="214"/>
      <c r="M1666" s="214"/>
      <c r="N1666" s="214"/>
      <c r="O1666" s="214"/>
      <c r="P1666" s="214"/>
      <c r="Q1666" s="214"/>
      <c r="R1666" s="214"/>
      <c r="S1666" s="214"/>
      <c r="T1666" s="215"/>
      <c r="U1666" s="215"/>
      <c r="V1666" s="575"/>
      <c r="W1666" s="53"/>
      <c r="X1666" s="53"/>
      <c r="Y1666" s="53"/>
      <c r="Z1666" s="53"/>
      <c r="AA1666" s="53"/>
      <c r="AB1666" s="53"/>
      <c r="AC1666" s="53"/>
      <c r="AD1666" s="53"/>
      <c r="AE1666" s="53"/>
      <c r="AF1666" s="53"/>
      <c r="AG1666" s="53"/>
      <c r="AH1666" s="221"/>
      <c r="AI1666" s="221"/>
      <c r="AJ1666" s="576"/>
      <c r="AK1666" s="576"/>
      <c r="AM1666" s="221"/>
      <c r="AN1666" s="221"/>
      <c r="AP1666" s="221"/>
    </row>
    <row r="1667" spans="4:42" s="15" customFormat="1" ht="22.5" x14ac:dyDescent="0.55000000000000004">
      <c r="D1667" s="574"/>
      <c r="E1667" s="561"/>
      <c r="F1667" s="564"/>
      <c r="G1667" s="564"/>
      <c r="H1667" s="564"/>
      <c r="I1667" s="214"/>
      <c r="J1667" s="214"/>
      <c r="K1667" s="214"/>
      <c r="L1667" s="214"/>
      <c r="M1667" s="214"/>
      <c r="N1667" s="214"/>
      <c r="O1667" s="214"/>
      <c r="P1667" s="214"/>
      <c r="Q1667" s="214"/>
      <c r="R1667" s="214"/>
      <c r="S1667" s="214"/>
      <c r="T1667" s="215"/>
      <c r="U1667" s="215"/>
      <c r="V1667" s="575"/>
      <c r="W1667" s="53"/>
      <c r="X1667" s="53"/>
      <c r="Y1667" s="53"/>
      <c r="Z1667" s="53"/>
      <c r="AA1667" s="53"/>
      <c r="AB1667" s="53"/>
      <c r="AC1667" s="53"/>
      <c r="AD1667" s="53"/>
      <c r="AE1667" s="53"/>
      <c r="AF1667" s="53"/>
      <c r="AG1667" s="53"/>
      <c r="AH1667" s="221"/>
      <c r="AI1667" s="221"/>
      <c r="AJ1667" s="576"/>
      <c r="AK1667" s="576"/>
      <c r="AM1667" s="221"/>
      <c r="AN1667" s="221"/>
      <c r="AP1667" s="221"/>
    </row>
    <row r="1668" spans="4:42" s="15" customFormat="1" ht="22.5" x14ac:dyDescent="0.55000000000000004">
      <c r="D1668" s="574"/>
      <c r="E1668" s="561"/>
      <c r="F1668" s="564"/>
      <c r="G1668" s="564"/>
      <c r="H1668" s="564"/>
      <c r="I1668" s="214"/>
      <c r="J1668" s="214"/>
      <c r="K1668" s="214"/>
      <c r="L1668" s="214"/>
      <c r="M1668" s="214"/>
      <c r="N1668" s="214"/>
      <c r="O1668" s="214"/>
      <c r="P1668" s="214"/>
      <c r="Q1668" s="214"/>
      <c r="R1668" s="214"/>
      <c r="S1668" s="214"/>
      <c r="T1668" s="215"/>
      <c r="U1668" s="215"/>
      <c r="V1668" s="575"/>
      <c r="W1668" s="53"/>
      <c r="X1668" s="53"/>
      <c r="Y1668" s="53"/>
      <c r="Z1668" s="53"/>
      <c r="AA1668" s="53"/>
      <c r="AB1668" s="53"/>
      <c r="AC1668" s="53"/>
      <c r="AD1668" s="53"/>
      <c r="AE1668" s="53"/>
      <c r="AF1668" s="53"/>
      <c r="AG1668" s="53"/>
      <c r="AH1668" s="221"/>
      <c r="AI1668" s="221"/>
      <c r="AJ1668" s="576"/>
      <c r="AK1668" s="576"/>
      <c r="AM1668" s="221"/>
      <c r="AN1668" s="221"/>
      <c r="AP1668" s="221"/>
    </row>
    <row r="1669" spans="4:42" s="15" customFormat="1" ht="22.5" x14ac:dyDescent="0.55000000000000004">
      <c r="D1669" s="574"/>
      <c r="E1669" s="561"/>
      <c r="F1669" s="564"/>
      <c r="G1669" s="564"/>
      <c r="H1669" s="564"/>
      <c r="I1669" s="214"/>
      <c r="J1669" s="214"/>
      <c r="K1669" s="214"/>
      <c r="L1669" s="214"/>
      <c r="M1669" s="214"/>
      <c r="N1669" s="214"/>
      <c r="O1669" s="214"/>
      <c r="P1669" s="214"/>
      <c r="Q1669" s="214"/>
      <c r="R1669" s="214"/>
      <c r="S1669" s="214"/>
      <c r="T1669" s="215"/>
      <c r="U1669" s="215"/>
      <c r="V1669" s="575"/>
      <c r="W1669" s="53"/>
      <c r="X1669" s="53"/>
      <c r="Y1669" s="53"/>
      <c r="Z1669" s="53"/>
      <c r="AA1669" s="53"/>
      <c r="AB1669" s="53"/>
      <c r="AC1669" s="53"/>
      <c r="AD1669" s="53"/>
      <c r="AE1669" s="53"/>
      <c r="AF1669" s="53"/>
      <c r="AG1669" s="53"/>
      <c r="AH1669" s="221"/>
      <c r="AI1669" s="221"/>
      <c r="AJ1669" s="576"/>
      <c r="AK1669" s="576"/>
      <c r="AM1669" s="221"/>
      <c r="AN1669" s="221"/>
      <c r="AP1669" s="221"/>
    </row>
    <row r="1670" spans="4:42" s="15" customFormat="1" ht="22.5" x14ac:dyDescent="0.55000000000000004">
      <c r="D1670" s="574"/>
      <c r="E1670" s="561"/>
      <c r="F1670" s="564"/>
      <c r="G1670" s="564"/>
      <c r="H1670" s="564"/>
      <c r="I1670" s="214"/>
      <c r="J1670" s="214"/>
      <c r="K1670" s="214"/>
      <c r="L1670" s="214"/>
      <c r="M1670" s="214"/>
      <c r="N1670" s="214"/>
      <c r="O1670" s="214"/>
      <c r="P1670" s="214"/>
      <c r="Q1670" s="214"/>
      <c r="R1670" s="214"/>
      <c r="S1670" s="214"/>
      <c r="T1670" s="215"/>
      <c r="U1670" s="215"/>
      <c r="V1670" s="575"/>
      <c r="W1670" s="53"/>
      <c r="X1670" s="53"/>
      <c r="Y1670" s="53"/>
      <c r="Z1670" s="53"/>
      <c r="AA1670" s="53"/>
      <c r="AB1670" s="53"/>
      <c r="AC1670" s="53"/>
      <c r="AD1670" s="53"/>
      <c r="AE1670" s="53"/>
      <c r="AF1670" s="53"/>
      <c r="AG1670" s="53"/>
      <c r="AH1670" s="221"/>
      <c r="AI1670" s="221"/>
      <c r="AJ1670" s="576"/>
      <c r="AK1670" s="576"/>
      <c r="AM1670" s="221"/>
      <c r="AN1670" s="221"/>
      <c r="AP1670" s="221"/>
    </row>
    <row r="1671" spans="4:42" s="15" customFormat="1" ht="22.5" x14ac:dyDescent="0.55000000000000004">
      <c r="D1671" s="574"/>
      <c r="E1671" s="561"/>
      <c r="F1671" s="564"/>
      <c r="G1671" s="564"/>
      <c r="H1671" s="564"/>
      <c r="I1671" s="214"/>
      <c r="J1671" s="214"/>
      <c r="K1671" s="214"/>
      <c r="L1671" s="214"/>
      <c r="M1671" s="214"/>
      <c r="N1671" s="214"/>
      <c r="O1671" s="214"/>
      <c r="P1671" s="214"/>
      <c r="Q1671" s="214"/>
      <c r="R1671" s="214"/>
      <c r="S1671" s="214"/>
      <c r="T1671" s="215"/>
      <c r="U1671" s="215"/>
      <c r="V1671" s="575"/>
      <c r="W1671" s="53"/>
      <c r="X1671" s="53"/>
      <c r="Y1671" s="53"/>
      <c r="Z1671" s="53"/>
      <c r="AA1671" s="53"/>
      <c r="AB1671" s="53"/>
      <c r="AC1671" s="53"/>
      <c r="AD1671" s="53"/>
      <c r="AE1671" s="53"/>
      <c r="AF1671" s="53"/>
      <c r="AG1671" s="53"/>
      <c r="AH1671" s="221"/>
      <c r="AI1671" s="221"/>
      <c r="AJ1671" s="576"/>
      <c r="AK1671" s="576"/>
      <c r="AM1671" s="221"/>
      <c r="AN1671" s="221"/>
      <c r="AP1671" s="221"/>
    </row>
    <row r="1672" spans="4:42" s="15" customFormat="1" ht="22.5" x14ac:dyDescent="0.55000000000000004">
      <c r="D1672" s="574"/>
      <c r="E1672" s="561"/>
      <c r="F1672" s="564"/>
      <c r="G1672" s="564"/>
      <c r="H1672" s="564"/>
      <c r="I1672" s="214"/>
      <c r="J1672" s="214"/>
      <c r="K1672" s="214"/>
      <c r="L1672" s="214"/>
      <c r="M1672" s="214"/>
      <c r="N1672" s="214"/>
      <c r="O1672" s="214"/>
      <c r="P1672" s="214"/>
      <c r="Q1672" s="214"/>
      <c r="R1672" s="214"/>
      <c r="S1672" s="214"/>
      <c r="T1672" s="215"/>
      <c r="U1672" s="215"/>
      <c r="V1672" s="575"/>
      <c r="W1672" s="53"/>
      <c r="X1672" s="53"/>
      <c r="Y1672" s="53"/>
      <c r="Z1672" s="53"/>
      <c r="AA1672" s="53"/>
      <c r="AB1672" s="53"/>
      <c r="AC1672" s="53"/>
      <c r="AD1672" s="53"/>
      <c r="AE1672" s="53"/>
      <c r="AF1672" s="53"/>
      <c r="AG1672" s="53"/>
      <c r="AH1672" s="221"/>
      <c r="AI1672" s="221"/>
      <c r="AJ1672" s="576"/>
      <c r="AK1672" s="576"/>
      <c r="AM1672" s="221"/>
      <c r="AN1672" s="221"/>
      <c r="AP1672" s="221"/>
    </row>
    <row r="1673" spans="4:42" s="15" customFormat="1" ht="22.5" x14ac:dyDescent="0.55000000000000004">
      <c r="D1673" s="574"/>
      <c r="E1673" s="561"/>
      <c r="F1673" s="564"/>
      <c r="G1673" s="564"/>
      <c r="H1673" s="564"/>
      <c r="I1673" s="214"/>
      <c r="J1673" s="214"/>
      <c r="K1673" s="214"/>
      <c r="L1673" s="214"/>
      <c r="M1673" s="214"/>
      <c r="N1673" s="214"/>
      <c r="O1673" s="214"/>
      <c r="P1673" s="214"/>
      <c r="Q1673" s="214"/>
      <c r="R1673" s="214"/>
      <c r="S1673" s="214"/>
      <c r="T1673" s="215"/>
      <c r="U1673" s="215"/>
      <c r="V1673" s="575"/>
      <c r="W1673" s="53"/>
      <c r="X1673" s="53"/>
      <c r="Y1673" s="53"/>
      <c r="Z1673" s="53"/>
      <c r="AA1673" s="53"/>
      <c r="AB1673" s="53"/>
      <c r="AC1673" s="53"/>
      <c r="AD1673" s="53"/>
      <c r="AE1673" s="53"/>
      <c r="AF1673" s="53"/>
      <c r="AG1673" s="53"/>
      <c r="AH1673" s="221"/>
      <c r="AI1673" s="221"/>
      <c r="AJ1673" s="576"/>
      <c r="AK1673" s="576"/>
      <c r="AM1673" s="221"/>
      <c r="AN1673" s="221"/>
      <c r="AP1673" s="221"/>
    </row>
    <row r="1674" spans="4:42" s="15" customFormat="1" ht="22.5" x14ac:dyDescent="0.55000000000000004">
      <c r="D1674" s="574"/>
      <c r="E1674" s="561"/>
      <c r="F1674" s="564"/>
      <c r="G1674" s="564"/>
      <c r="H1674" s="564"/>
      <c r="I1674" s="214"/>
      <c r="J1674" s="214"/>
      <c r="K1674" s="214"/>
      <c r="L1674" s="214"/>
      <c r="M1674" s="214"/>
      <c r="N1674" s="214"/>
      <c r="O1674" s="214"/>
      <c r="P1674" s="214"/>
      <c r="Q1674" s="214"/>
      <c r="R1674" s="214"/>
      <c r="S1674" s="214"/>
      <c r="T1674" s="215"/>
      <c r="U1674" s="215"/>
      <c r="V1674" s="575"/>
      <c r="W1674" s="53"/>
      <c r="X1674" s="53"/>
      <c r="Y1674" s="53"/>
      <c r="Z1674" s="53"/>
      <c r="AA1674" s="53"/>
      <c r="AB1674" s="53"/>
      <c r="AC1674" s="53"/>
      <c r="AD1674" s="53"/>
      <c r="AE1674" s="53"/>
      <c r="AF1674" s="53"/>
      <c r="AG1674" s="53"/>
      <c r="AH1674" s="221"/>
      <c r="AI1674" s="221"/>
      <c r="AJ1674" s="576"/>
      <c r="AK1674" s="576"/>
      <c r="AM1674" s="221"/>
      <c r="AN1674" s="221"/>
      <c r="AP1674" s="221"/>
    </row>
    <row r="1675" spans="4:42" s="15" customFormat="1" ht="22.5" x14ac:dyDescent="0.55000000000000004">
      <c r="D1675" s="574"/>
      <c r="E1675" s="561"/>
      <c r="F1675" s="564"/>
      <c r="G1675" s="564"/>
      <c r="H1675" s="564"/>
      <c r="I1675" s="214"/>
      <c r="J1675" s="214"/>
      <c r="K1675" s="214"/>
      <c r="L1675" s="214"/>
      <c r="M1675" s="214"/>
      <c r="N1675" s="214"/>
      <c r="O1675" s="214"/>
      <c r="P1675" s="214"/>
      <c r="Q1675" s="214"/>
      <c r="R1675" s="214"/>
      <c r="S1675" s="214"/>
      <c r="T1675" s="215"/>
      <c r="U1675" s="215"/>
      <c r="V1675" s="575"/>
      <c r="W1675" s="53"/>
      <c r="X1675" s="53"/>
      <c r="Y1675" s="53"/>
      <c r="Z1675" s="53"/>
      <c r="AA1675" s="53"/>
      <c r="AB1675" s="53"/>
      <c r="AC1675" s="53"/>
      <c r="AD1675" s="53"/>
      <c r="AE1675" s="53"/>
      <c r="AF1675" s="53"/>
      <c r="AG1675" s="53"/>
      <c r="AH1675" s="221"/>
      <c r="AI1675" s="221"/>
      <c r="AJ1675" s="576"/>
      <c r="AK1675" s="576"/>
      <c r="AM1675" s="221"/>
      <c r="AN1675" s="221"/>
      <c r="AP1675" s="221"/>
    </row>
    <row r="1676" spans="4:42" s="15" customFormat="1" ht="22.5" x14ac:dyDescent="0.55000000000000004">
      <c r="D1676" s="574"/>
      <c r="E1676" s="561"/>
      <c r="F1676" s="564"/>
      <c r="G1676" s="564"/>
      <c r="H1676" s="564"/>
      <c r="I1676" s="214"/>
      <c r="J1676" s="214"/>
      <c r="K1676" s="214"/>
      <c r="L1676" s="214"/>
      <c r="M1676" s="214"/>
      <c r="N1676" s="214"/>
      <c r="O1676" s="214"/>
      <c r="P1676" s="214"/>
      <c r="Q1676" s="214"/>
      <c r="R1676" s="214"/>
      <c r="S1676" s="214"/>
      <c r="T1676" s="215"/>
      <c r="U1676" s="215"/>
      <c r="V1676" s="575"/>
      <c r="W1676" s="53"/>
      <c r="X1676" s="53"/>
      <c r="Y1676" s="53"/>
      <c r="Z1676" s="53"/>
      <c r="AA1676" s="53"/>
      <c r="AB1676" s="53"/>
      <c r="AC1676" s="53"/>
      <c r="AD1676" s="53"/>
      <c r="AE1676" s="53"/>
      <c r="AF1676" s="53"/>
      <c r="AG1676" s="53"/>
      <c r="AH1676" s="221"/>
      <c r="AI1676" s="221"/>
      <c r="AJ1676" s="576"/>
      <c r="AK1676" s="576"/>
      <c r="AM1676" s="221"/>
      <c r="AN1676" s="221"/>
      <c r="AP1676" s="221"/>
    </row>
    <row r="1677" spans="4:42" s="15" customFormat="1" ht="22.5" x14ac:dyDescent="0.55000000000000004">
      <c r="D1677" s="574"/>
      <c r="E1677" s="561"/>
      <c r="F1677" s="564"/>
      <c r="G1677" s="564"/>
      <c r="H1677" s="564"/>
      <c r="I1677" s="214"/>
      <c r="J1677" s="214"/>
      <c r="K1677" s="214"/>
      <c r="L1677" s="214"/>
      <c r="M1677" s="214"/>
      <c r="N1677" s="214"/>
      <c r="O1677" s="214"/>
      <c r="P1677" s="214"/>
      <c r="Q1677" s="214"/>
      <c r="R1677" s="214"/>
      <c r="S1677" s="214"/>
      <c r="T1677" s="215"/>
      <c r="U1677" s="215"/>
      <c r="V1677" s="575"/>
      <c r="W1677" s="53"/>
      <c r="X1677" s="53"/>
      <c r="Y1677" s="53"/>
      <c r="Z1677" s="53"/>
      <c r="AA1677" s="53"/>
      <c r="AB1677" s="53"/>
      <c r="AC1677" s="53"/>
      <c r="AD1677" s="53"/>
      <c r="AE1677" s="53"/>
      <c r="AF1677" s="53"/>
      <c r="AG1677" s="53"/>
      <c r="AH1677" s="221"/>
      <c r="AI1677" s="221"/>
      <c r="AJ1677" s="576"/>
      <c r="AK1677" s="576"/>
      <c r="AM1677" s="221"/>
      <c r="AN1677" s="221"/>
      <c r="AP1677" s="221"/>
    </row>
    <row r="1678" spans="4:42" s="15" customFormat="1" ht="22.5" x14ac:dyDescent="0.55000000000000004">
      <c r="D1678" s="574"/>
      <c r="E1678" s="561"/>
      <c r="F1678" s="564"/>
      <c r="G1678" s="564"/>
      <c r="H1678" s="564"/>
      <c r="I1678" s="214"/>
      <c r="J1678" s="214"/>
      <c r="K1678" s="214"/>
      <c r="L1678" s="214"/>
      <c r="M1678" s="214"/>
      <c r="N1678" s="214"/>
      <c r="O1678" s="214"/>
      <c r="P1678" s="214"/>
      <c r="Q1678" s="214"/>
      <c r="R1678" s="214"/>
      <c r="S1678" s="214"/>
      <c r="T1678" s="215"/>
      <c r="U1678" s="215"/>
      <c r="V1678" s="575"/>
      <c r="W1678" s="53"/>
      <c r="X1678" s="53"/>
      <c r="Y1678" s="53"/>
      <c r="Z1678" s="53"/>
      <c r="AA1678" s="53"/>
      <c r="AB1678" s="53"/>
      <c r="AC1678" s="53"/>
      <c r="AD1678" s="53"/>
      <c r="AE1678" s="53"/>
      <c r="AF1678" s="53"/>
      <c r="AG1678" s="53"/>
      <c r="AH1678" s="221"/>
      <c r="AI1678" s="221"/>
      <c r="AJ1678" s="576"/>
      <c r="AK1678" s="576"/>
      <c r="AM1678" s="221"/>
      <c r="AN1678" s="221"/>
      <c r="AP1678" s="221"/>
    </row>
    <row r="1679" spans="4:42" s="15" customFormat="1" ht="22.5" x14ac:dyDescent="0.55000000000000004">
      <c r="D1679" s="574"/>
      <c r="E1679" s="561"/>
      <c r="F1679" s="564"/>
      <c r="G1679" s="564"/>
      <c r="H1679" s="564"/>
      <c r="I1679" s="214"/>
      <c r="J1679" s="214"/>
      <c r="K1679" s="214"/>
      <c r="L1679" s="214"/>
      <c r="M1679" s="214"/>
      <c r="N1679" s="214"/>
      <c r="O1679" s="214"/>
      <c r="P1679" s="214"/>
      <c r="Q1679" s="214"/>
      <c r="R1679" s="214"/>
      <c r="S1679" s="214"/>
      <c r="T1679" s="215"/>
      <c r="U1679" s="215"/>
      <c r="V1679" s="575"/>
      <c r="W1679" s="53"/>
      <c r="X1679" s="53"/>
      <c r="Y1679" s="53"/>
      <c r="Z1679" s="53"/>
      <c r="AA1679" s="53"/>
      <c r="AB1679" s="53"/>
      <c r="AC1679" s="53"/>
      <c r="AD1679" s="53"/>
      <c r="AE1679" s="53"/>
      <c r="AF1679" s="53"/>
      <c r="AG1679" s="53"/>
      <c r="AH1679" s="221"/>
      <c r="AI1679" s="221"/>
      <c r="AJ1679" s="576"/>
      <c r="AK1679" s="576"/>
      <c r="AM1679" s="221"/>
      <c r="AN1679" s="221"/>
      <c r="AP1679" s="221"/>
    </row>
    <row r="1680" spans="4:42" s="15" customFormat="1" ht="22.5" x14ac:dyDescent="0.55000000000000004">
      <c r="D1680" s="574"/>
      <c r="E1680" s="561"/>
      <c r="F1680" s="564"/>
      <c r="G1680" s="564"/>
      <c r="H1680" s="564"/>
      <c r="I1680" s="214"/>
      <c r="J1680" s="214"/>
      <c r="K1680" s="214"/>
      <c r="L1680" s="214"/>
      <c r="M1680" s="214"/>
      <c r="N1680" s="214"/>
      <c r="O1680" s="214"/>
      <c r="P1680" s="214"/>
      <c r="Q1680" s="214"/>
      <c r="R1680" s="214"/>
      <c r="S1680" s="214"/>
      <c r="T1680" s="215"/>
      <c r="U1680" s="215"/>
      <c r="V1680" s="575"/>
      <c r="W1680" s="53"/>
      <c r="X1680" s="53"/>
      <c r="Y1680" s="53"/>
      <c r="Z1680" s="53"/>
      <c r="AA1680" s="53"/>
      <c r="AB1680" s="53"/>
      <c r="AC1680" s="53"/>
      <c r="AD1680" s="53"/>
      <c r="AE1680" s="53"/>
      <c r="AF1680" s="53"/>
      <c r="AG1680" s="53"/>
      <c r="AH1680" s="221"/>
      <c r="AI1680" s="221"/>
      <c r="AJ1680" s="576"/>
      <c r="AK1680" s="576"/>
      <c r="AM1680" s="221"/>
      <c r="AN1680" s="221"/>
      <c r="AP1680" s="221"/>
    </row>
    <row r="1681" spans="4:42" s="15" customFormat="1" ht="22.5" x14ac:dyDescent="0.55000000000000004">
      <c r="D1681" s="574"/>
      <c r="E1681" s="561"/>
      <c r="F1681" s="564"/>
      <c r="G1681" s="564"/>
      <c r="H1681" s="564"/>
      <c r="I1681" s="214"/>
      <c r="J1681" s="214"/>
      <c r="K1681" s="214"/>
      <c r="L1681" s="214"/>
      <c r="M1681" s="214"/>
      <c r="N1681" s="214"/>
      <c r="O1681" s="214"/>
      <c r="P1681" s="214"/>
      <c r="Q1681" s="214"/>
      <c r="R1681" s="214"/>
      <c r="S1681" s="214"/>
      <c r="T1681" s="215"/>
      <c r="U1681" s="215"/>
      <c r="V1681" s="575"/>
      <c r="W1681" s="53"/>
      <c r="X1681" s="53"/>
      <c r="Y1681" s="53"/>
      <c r="Z1681" s="53"/>
      <c r="AA1681" s="53"/>
      <c r="AB1681" s="53"/>
      <c r="AC1681" s="53"/>
      <c r="AD1681" s="53"/>
      <c r="AE1681" s="53"/>
      <c r="AF1681" s="53"/>
      <c r="AG1681" s="53"/>
      <c r="AH1681" s="221"/>
      <c r="AI1681" s="221"/>
      <c r="AJ1681" s="576"/>
      <c r="AK1681" s="576"/>
      <c r="AM1681" s="221"/>
      <c r="AN1681" s="221"/>
      <c r="AP1681" s="221"/>
    </row>
    <row r="1682" spans="4:42" s="15" customFormat="1" ht="22.5" x14ac:dyDescent="0.55000000000000004">
      <c r="D1682" s="574"/>
      <c r="E1682" s="561"/>
      <c r="F1682" s="564"/>
      <c r="G1682" s="564"/>
      <c r="H1682" s="564"/>
      <c r="I1682" s="214"/>
      <c r="J1682" s="214"/>
      <c r="K1682" s="214"/>
      <c r="L1682" s="214"/>
      <c r="M1682" s="214"/>
      <c r="N1682" s="214"/>
      <c r="O1682" s="214"/>
      <c r="P1682" s="214"/>
      <c r="Q1682" s="214"/>
      <c r="R1682" s="214"/>
      <c r="S1682" s="214"/>
      <c r="T1682" s="215"/>
      <c r="U1682" s="215"/>
      <c r="V1682" s="575"/>
      <c r="W1682" s="53"/>
      <c r="X1682" s="53"/>
      <c r="Y1682" s="53"/>
      <c r="Z1682" s="53"/>
      <c r="AA1682" s="53"/>
      <c r="AB1682" s="53"/>
      <c r="AC1682" s="53"/>
      <c r="AD1682" s="53"/>
      <c r="AE1682" s="53"/>
      <c r="AF1682" s="53"/>
      <c r="AG1682" s="53"/>
      <c r="AH1682" s="221"/>
      <c r="AI1682" s="221"/>
      <c r="AJ1682" s="576"/>
      <c r="AK1682" s="576"/>
      <c r="AM1682" s="221"/>
      <c r="AN1682" s="221"/>
      <c r="AP1682" s="221"/>
    </row>
    <row r="1683" spans="4:42" s="15" customFormat="1" ht="22.5" x14ac:dyDescent="0.55000000000000004">
      <c r="D1683" s="574"/>
      <c r="E1683" s="561"/>
      <c r="F1683" s="564"/>
      <c r="G1683" s="564"/>
      <c r="H1683" s="564"/>
      <c r="I1683" s="214"/>
      <c r="J1683" s="214"/>
      <c r="K1683" s="214"/>
      <c r="L1683" s="214"/>
      <c r="M1683" s="214"/>
      <c r="N1683" s="214"/>
      <c r="O1683" s="214"/>
      <c r="P1683" s="214"/>
      <c r="Q1683" s="214"/>
      <c r="R1683" s="214"/>
      <c r="S1683" s="214"/>
      <c r="T1683" s="215"/>
      <c r="U1683" s="215"/>
      <c r="V1683" s="575"/>
      <c r="W1683" s="53"/>
      <c r="X1683" s="53"/>
      <c r="Y1683" s="53"/>
      <c r="Z1683" s="53"/>
      <c r="AA1683" s="53"/>
      <c r="AB1683" s="53"/>
      <c r="AC1683" s="53"/>
      <c r="AD1683" s="53"/>
      <c r="AE1683" s="53"/>
      <c r="AF1683" s="53"/>
      <c r="AG1683" s="53"/>
      <c r="AH1683" s="221"/>
      <c r="AI1683" s="221"/>
      <c r="AJ1683" s="576"/>
      <c r="AK1683" s="576"/>
      <c r="AM1683" s="221"/>
      <c r="AN1683" s="221"/>
      <c r="AP1683" s="221"/>
    </row>
    <row r="1684" spans="4:42" s="15" customFormat="1" ht="22.5" x14ac:dyDescent="0.55000000000000004">
      <c r="D1684" s="574"/>
      <c r="E1684" s="561"/>
      <c r="F1684" s="564"/>
      <c r="G1684" s="564"/>
      <c r="H1684" s="564"/>
      <c r="I1684" s="214"/>
      <c r="J1684" s="214"/>
      <c r="K1684" s="214"/>
      <c r="L1684" s="214"/>
      <c r="M1684" s="214"/>
      <c r="N1684" s="214"/>
      <c r="O1684" s="214"/>
      <c r="P1684" s="214"/>
      <c r="Q1684" s="214"/>
      <c r="R1684" s="214"/>
      <c r="S1684" s="214"/>
      <c r="T1684" s="215"/>
      <c r="U1684" s="215"/>
      <c r="V1684" s="575"/>
      <c r="W1684" s="53"/>
      <c r="X1684" s="53"/>
      <c r="Y1684" s="53"/>
      <c r="Z1684" s="53"/>
      <c r="AA1684" s="53"/>
      <c r="AB1684" s="53"/>
      <c r="AC1684" s="53"/>
      <c r="AD1684" s="53"/>
      <c r="AE1684" s="53"/>
      <c r="AF1684" s="53"/>
      <c r="AG1684" s="53"/>
      <c r="AH1684" s="221"/>
      <c r="AI1684" s="221"/>
      <c r="AJ1684" s="576"/>
      <c r="AK1684" s="576"/>
      <c r="AM1684" s="221"/>
      <c r="AN1684" s="221"/>
      <c r="AP1684" s="221"/>
    </row>
    <row r="1685" spans="4:42" s="15" customFormat="1" ht="22.5" x14ac:dyDescent="0.55000000000000004">
      <c r="D1685" s="574"/>
      <c r="E1685" s="561"/>
      <c r="F1685" s="564"/>
      <c r="G1685" s="564"/>
      <c r="H1685" s="564"/>
      <c r="I1685" s="214"/>
      <c r="J1685" s="214"/>
      <c r="K1685" s="214"/>
      <c r="L1685" s="214"/>
      <c r="M1685" s="214"/>
      <c r="N1685" s="214"/>
      <c r="O1685" s="214"/>
      <c r="P1685" s="214"/>
      <c r="Q1685" s="214"/>
      <c r="R1685" s="214"/>
      <c r="S1685" s="214"/>
      <c r="T1685" s="215"/>
      <c r="U1685" s="215"/>
      <c r="V1685" s="575"/>
      <c r="W1685" s="53"/>
      <c r="X1685" s="53"/>
      <c r="Y1685" s="53"/>
      <c r="Z1685" s="53"/>
      <c r="AA1685" s="53"/>
      <c r="AB1685" s="53"/>
      <c r="AC1685" s="53"/>
      <c r="AD1685" s="53"/>
      <c r="AE1685" s="53"/>
      <c r="AF1685" s="53"/>
      <c r="AG1685" s="53"/>
      <c r="AH1685" s="221"/>
      <c r="AI1685" s="221"/>
      <c r="AJ1685" s="576"/>
      <c r="AK1685" s="576"/>
      <c r="AM1685" s="221"/>
      <c r="AN1685" s="221"/>
      <c r="AP1685" s="221"/>
    </row>
    <row r="1686" spans="4:42" s="15" customFormat="1" ht="22.5" x14ac:dyDescent="0.55000000000000004">
      <c r="D1686" s="574"/>
      <c r="E1686" s="561"/>
      <c r="F1686" s="564"/>
      <c r="G1686" s="564"/>
      <c r="H1686" s="564"/>
      <c r="I1686" s="214"/>
      <c r="J1686" s="214"/>
      <c r="K1686" s="214"/>
      <c r="L1686" s="214"/>
      <c r="M1686" s="214"/>
      <c r="N1686" s="214"/>
      <c r="O1686" s="214"/>
      <c r="P1686" s="214"/>
      <c r="Q1686" s="214"/>
      <c r="R1686" s="214"/>
      <c r="S1686" s="214"/>
      <c r="T1686" s="215"/>
      <c r="U1686" s="215"/>
      <c r="V1686" s="575"/>
      <c r="W1686" s="53"/>
      <c r="X1686" s="53"/>
      <c r="Y1686" s="53"/>
      <c r="Z1686" s="53"/>
      <c r="AA1686" s="53"/>
      <c r="AB1686" s="53"/>
      <c r="AC1686" s="53"/>
      <c r="AD1686" s="53"/>
      <c r="AE1686" s="53"/>
      <c r="AF1686" s="53"/>
      <c r="AG1686" s="53"/>
      <c r="AH1686" s="221"/>
      <c r="AI1686" s="221"/>
      <c r="AJ1686" s="576"/>
      <c r="AK1686" s="576"/>
      <c r="AM1686" s="221"/>
      <c r="AN1686" s="221"/>
      <c r="AP1686" s="221"/>
    </row>
    <row r="1687" spans="4:42" s="15" customFormat="1" ht="22.5" x14ac:dyDescent="0.55000000000000004">
      <c r="D1687" s="574"/>
      <c r="E1687" s="561"/>
      <c r="F1687" s="564"/>
      <c r="G1687" s="564"/>
      <c r="H1687" s="564"/>
      <c r="I1687" s="214"/>
      <c r="J1687" s="214"/>
      <c r="K1687" s="214"/>
      <c r="L1687" s="214"/>
      <c r="M1687" s="214"/>
      <c r="N1687" s="214"/>
      <c r="O1687" s="214"/>
      <c r="P1687" s="214"/>
      <c r="Q1687" s="214"/>
      <c r="R1687" s="214"/>
      <c r="S1687" s="214"/>
      <c r="T1687" s="215"/>
      <c r="U1687" s="215"/>
      <c r="V1687" s="575"/>
      <c r="W1687" s="53"/>
      <c r="X1687" s="53"/>
      <c r="Y1687" s="53"/>
      <c r="Z1687" s="53"/>
      <c r="AA1687" s="53"/>
      <c r="AB1687" s="53"/>
      <c r="AC1687" s="53"/>
      <c r="AD1687" s="53"/>
      <c r="AE1687" s="53"/>
      <c r="AF1687" s="53"/>
      <c r="AG1687" s="53"/>
      <c r="AH1687" s="221"/>
      <c r="AI1687" s="221"/>
      <c r="AJ1687" s="576"/>
      <c r="AK1687" s="576"/>
      <c r="AM1687" s="221"/>
      <c r="AN1687" s="221"/>
      <c r="AP1687" s="221"/>
    </row>
    <row r="1688" spans="4:42" s="15" customFormat="1" ht="22.5" x14ac:dyDescent="0.55000000000000004">
      <c r="D1688" s="574"/>
      <c r="E1688" s="561"/>
      <c r="F1688" s="564"/>
      <c r="G1688" s="564"/>
      <c r="H1688" s="564"/>
      <c r="I1688" s="214"/>
      <c r="J1688" s="214"/>
      <c r="K1688" s="214"/>
      <c r="L1688" s="214"/>
      <c r="M1688" s="214"/>
      <c r="N1688" s="214"/>
      <c r="O1688" s="214"/>
      <c r="P1688" s="214"/>
      <c r="Q1688" s="214"/>
      <c r="R1688" s="214"/>
      <c r="S1688" s="214"/>
      <c r="T1688" s="215"/>
      <c r="U1688" s="215"/>
      <c r="V1688" s="575"/>
      <c r="W1688" s="53"/>
      <c r="X1688" s="53"/>
      <c r="Y1688" s="53"/>
      <c r="Z1688" s="53"/>
      <c r="AA1688" s="53"/>
      <c r="AB1688" s="53"/>
      <c r="AC1688" s="53"/>
      <c r="AD1688" s="53"/>
      <c r="AE1688" s="53"/>
      <c r="AF1688" s="53"/>
      <c r="AG1688" s="53"/>
      <c r="AH1688" s="221"/>
      <c r="AI1688" s="221"/>
      <c r="AJ1688" s="576"/>
      <c r="AK1688" s="576"/>
      <c r="AM1688" s="221"/>
      <c r="AN1688" s="221"/>
      <c r="AP1688" s="221"/>
    </row>
    <row r="1689" spans="4:42" s="15" customFormat="1" ht="22.5" x14ac:dyDescent="0.55000000000000004">
      <c r="D1689" s="574"/>
      <c r="E1689" s="561"/>
      <c r="F1689" s="564"/>
      <c r="G1689" s="564"/>
      <c r="H1689" s="564"/>
      <c r="I1689" s="214"/>
      <c r="J1689" s="214"/>
      <c r="K1689" s="214"/>
      <c r="L1689" s="214"/>
      <c r="M1689" s="214"/>
      <c r="N1689" s="214"/>
      <c r="O1689" s="214"/>
      <c r="P1689" s="214"/>
      <c r="Q1689" s="214"/>
      <c r="R1689" s="214"/>
      <c r="S1689" s="214"/>
      <c r="T1689" s="215"/>
      <c r="U1689" s="215"/>
      <c r="V1689" s="575"/>
      <c r="W1689" s="53"/>
      <c r="X1689" s="53"/>
      <c r="Y1689" s="53"/>
      <c r="Z1689" s="53"/>
      <c r="AA1689" s="53"/>
      <c r="AB1689" s="53"/>
      <c r="AC1689" s="53"/>
      <c r="AD1689" s="53"/>
      <c r="AE1689" s="53"/>
      <c r="AF1689" s="53"/>
      <c r="AG1689" s="53"/>
      <c r="AH1689" s="221"/>
      <c r="AI1689" s="221"/>
      <c r="AJ1689" s="576"/>
      <c r="AK1689" s="576"/>
      <c r="AM1689" s="221"/>
      <c r="AN1689" s="221"/>
      <c r="AP1689" s="221"/>
    </row>
    <row r="1690" spans="4:42" s="15" customFormat="1" ht="22.5" x14ac:dyDescent="0.55000000000000004">
      <c r="D1690" s="574"/>
      <c r="E1690" s="561"/>
      <c r="F1690" s="564"/>
      <c r="G1690" s="564"/>
      <c r="H1690" s="564"/>
      <c r="I1690" s="214"/>
      <c r="J1690" s="214"/>
      <c r="K1690" s="214"/>
      <c r="L1690" s="214"/>
      <c r="M1690" s="214"/>
      <c r="N1690" s="214"/>
      <c r="O1690" s="214"/>
      <c r="P1690" s="214"/>
      <c r="Q1690" s="214"/>
      <c r="R1690" s="214"/>
      <c r="S1690" s="214"/>
      <c r="T1690" s="215"/>
      <c r="U1690" s="215"/>
      <c r="V1690" s="575"/>
      <c r="W1690" s="53"/>
      <c r="X1690" s="53"/>
      <c r="Y1690" s="53"/>
      <c r="Z1690" s="53"/>
      <c r="AA1690" s="53"/>
      <c r="AB1690" s="53"/>
      <c r="AC1690" s="53"/>
      <c r="AD1690" s="53"/>
      <c r="AE1690" s="53"/>
      <c r="AF1690" s="53"/>
      <c r="AG1690" s="53"/>
      <c r="AH1690" s="221"/>
      <c r="AI1690" s="221"/>
      <c r="AJ1690" s="576"/>
      <c r="AK1690" s="576"/>
      <c r="AM1690" s="221"/>
      <c r="AN1690" s="221"/>
      <c r="AP1690" s="221"/>
    </row>
    <row r="1691" spans="4:42" s="15" customFormat="1" ht="22.5" x14ac:dyDescent="0.55000000000000004">
      <c r="D1691" s="574"/>
      <c r="E1691" s="561"/>
      <c r="F1691" s="564"/>
      <c r="G1691" s="564"/>
      <c r="H1691" s="564"/>
      <c r="I1691" s="214"/>
      <c r="J1691" s="214"/>
      <c r="K1691" s="214"/>
      <c r="L1691" s="214"/>
      <c r="M1691" s="214"/>
      <c r="N1691" s="214"/>
      <c r="O1691" s="214"/>
      <c r="P1691" s="214"/>
      <c r="Q1691" s="214"/>
      <c r="R1691" s="214"/>
      <c r="S1691" s="214"/>
      <c r="T1691" s="215"/>
      <c r="U1691" s="215"/>
      <c r="V1691" s="575"/>
      <c r="W1691" s="53"/>
      <c r="X1691" s="53"/>
      <c r="Y1691" s="53"/>
      <c r="Z1691" s="53"/>
      <c r="AA1691" s="53"/>
      <c r="AB1691" s="53"/>
      <c r="AC1691" s="53"/>
      <c r="AD1691" s="53"/>
      <c r="AE1691" s="53"/>
      <c r="AF1691" s="53"/>
      <c r="AG1691" s="53"/>
      <c r="AH1691" s="221"/>
      <c r="AI1691" s="221"/>
      <c r="AJ1691" s="576"/>
      <c r="AK1691" s="576"/>
      <c r="AM1691" s="221"/>
      <c r="AN1691" s="221"/>
      <c r="AP1691" s="221"/>
    </row>
    <row r="1692" spans="4:42" s="15" customFormat="1" ht="22.5" x14ac:dyDescent="0.55000000000000004">
      <c r="D1692" s="574"/>
      <c r="E1692" s="561"/>
      <c r="F1692" s="564"/>
      <c r="G1692" s="564"/>
      <c r="H1692" s="564"/>
      <c r="I1692" s="214"/>
      <c r="J1692" s="214"/>
      <c r="K1692" s="214"/>
      <c r="L1692" s="214"/>
      <c r="M1692" s="214"/>
      <c r="N1692" s="214"/>
      <c r="O1692" s="214"/>
      <c r="P1692" s="214"/>
      <c r="Q1692" s="214"/>
      <c r="R1692" s="214"/>
      <c r="S1692" s="214"/>
      <c r="T1692" s="215"/>
      <c r="U1692" s="215"/>
      <c r="V1692" s="575"/>
      <c r="W1692" s="53"/>
      <c r="X1692" s="53"/>
      <c r="Y1692" s="53"/>
      <c r="Z1692" s="53"/>
      <c r="AA1692" s="53"/>
      <c r="AB1692" s="53"/>
      <c r="AC1692" s="53"/>
      <c r="AD1692" s="53"/>
      <c r="AE1692" s="53"/>
      <c r="AF1692" s="53"/>
      <c r="AG1692" s="53"/>
      <c r="AH1692" s="221"/>
      <c r="AI1692" s="221"/>
      <c r="AJ1692" s="576"/>
      <c r="AK1692" s="576"/>
      <c r="AM1692" s="221"/>
      <c r="AN1692" s="221"/>
      <c r="AP1692" s="221"/>
    </row>
    <row r="1693" spans="4:42" s="15" customFormat="1" ht="22.5" x14ac:dyDescent="0.55000000000000004">
      <c r="D1693" s="574"/>
      <c r="E1693" s="561"/>
      <c r="F1693" s="564"/>
      <c r="G1693" s="564"/>
      <c r="H1693" s="564"/>
      <c r="I1693" s="214"/>
      <c r="J1693" s="214"/>
      <c r="K1693" s="214"/>
      <c r="L1693" s="214"/>
      <c r="M1693" s="214"/>
      <c r="N1693" s="214"/>
      <c r="O1693" s="214"/>
      <c r="P1693" s="214"/>
      <c r="Q1693" s="214"/>
      <c r="R1693" s="214"/>
      <c r="S1693" s="214"/>
      <c r="T1693" s="215"/>
      <c r="U1693" s="215"/>
      <c r="V1693" s="575"/>
      <c r="W1693" s="53"/>
      <c r="X1693" s="53"/>
      <c r="Y1693" s="53"/>
      <c r="Z1693" s="53"/>
      <c r="AA1693" s="53"/>
      <c r="AB1693" s="53"/>
      <c r="AC1693" s="53"/>
      <c r="AD1693" s="53"/>
      <c r="AE1693" s="53"/>
      <c r="AF1693" s="53"/>
      <c r="AG1693" s="53"/>
      <c r="AH1693" s="221"/>
      <c r="AI1693" s="221"/>
      <c r="AJ1693" s="576"/>
      <c r="AK1693" s="576"/>
      <c r="AM1693" s="221"/>
      <c r="AN1693" s="221"/>
      <c r="AP1693" s="221"/>
    </row>
    <row r="1694" spans="4:42" s="15" customFormat="1" ht="22.5" x14ac:dyDescent="0.55000000000000004">
      <c r="D1694" s="574"/>
      <c r="E1694" s="561"/>
      <c r="F1694" s="564"/>
      <c r="G1694" s="564"/>
      <c r="H1694" s="564"/>
      <c r="I1694" s="214"/>
      <c r="J1694" s="214"/>
      <c r="K1694" s="214"/>
      <c r="L1694" s="214"/>
      <c r="M1694" s="214"/>
      <c r="N1694" s="214"/>
      <c r="O1694" s="214"/>
      <c r="P1694" s="214"/>
      <c r="Q1694" s="214"/>
      <c r="R1694" s="214"/>
      <c r="S1694" s="214"/>
      <c r="T1694" s="215"/>
      <c r="U1694" s="215"/>
      <c r="V1694" s="575"/>
      <c r="W1694" s="53"/>
      <c r="X1694" s="53"/>
      <c r="Y1694" s="53"/>
      <c r="Z1694" s="53"/>
      <c r="AA1694" s="53"/>
      <c r="AB1694" s="53"/>
      <c r="AC1694" s="53"/>
      <c r="AD1694" s="53"/>
      <c r="AE1694" s="53"/>
      <c r="AF1694" s="53"/>
      <c r="AG1694" s="53"/>
      <c r="AH1694" s="221"/>
      <c r="AI1694" s="221"/>
      <c r="AJ1694" s="576"/>
      <c r="AK1694" s="576"/>
      <c r="AM1694" s="221"/>
      <c r="AN1694" s="221"/>
      <c r="AP1694" s="221"/>
    </row>
    <row r="1695" spans="4:42" s="15" customFormat="1" ht="22.5" x14ac:dyDescent="0.55000000000000004">
      <c r="D1695" s="574"/>
      <c r="E1695" s="561"/>
      <c r="F1695" s="564"/>
      <c r="G1695" s="564"/>
      <c r="H1695" s="564"/>
      <c r="I1695" s="214"/>
      <c r="J1695" s="214"/>
      <c r="K1695" s="214"/>
      <c r="L1695" s="214"/>
      <c r="M1695" s="214"/>
      <c r="N1695" s="214"/>
      <c r="O1695" s="214"/>
      <c r="P1695" s="214"/>
      <c r="Q1695" s="214"/>
      <c r="R1695" s="214"/>
      <c r="S1695" s="214"/>
      <c r="T1695" s="215"/>
      <c r="U1695" s="215"/>
      <c r="V1695" s="575"/>
      <c r="W1695" s="53"/>
      <c r="X1695" s="53"/>
      <c r="Y1695" s="53"/>
      <c r="Z1695" s="53"/>
      <c r="AA1695" s="53"/>
      <c r="AB1695" s="53"/>
      <c r="AC1695" s="53"/>
      <c r="AD1695" s="53"/>
      <c r="AE1695" s="53"/>
      <c r="AF1695" s="53"/>
      <c r="AG1695" s="53"/>
      <c r="AH1695" s="221"/>
      <c r="AI1695" s="221"/>
      <c r="AJ1695" s="576"/>
      <c r="AK1695" s="576"/>
      <c r="AM1695" s="221"/>
      <c r="AN1695" s="221"/>
      <c r="AP1695" s="221"/>
    </row>
    <row r="1696" spans="4:42" s="15" customFormat="1" ht="22.5" x14ac:dyDescent="0.55000000000000004">
      <c r="D1696" s="574"/>
      <c r="E1696" s="561"/>
      <c r="F1696" s="564"/>
      <c r="G1696" s="564"/>
      <c r="H1696" s="564"/>
      <c r="I1696" s="214"/>
      <c r="J1696" s="214"/>
      <c r="K1696" s="214"/>
      <c r="L1696" s="214"/>
      <c r="M1696" s="214"/>
      <c r="N1696" s="214"/>
      <c r="O1696" s="214"/>
      <c r="P1696" s="214"/>
      <c r="Q1696" s="214"/>
      <c r="R1696" s="214"/>
      <c r="S1696" s="214"/>
      <c r="T1696" s="215"/>
      <c r="U1696" s="215"/>
      <c r="V1696" s="575"/>
      <c r="W1696" s="53"/>
      <c r="X1696" s="53"/>
      <c r="Y1696" s="53"/>
      <c r="Z1696" s="53"/>
      <c r="AA1696" s="53"/>
      <c r="AB1696" s="53"/>
      <c r="AC1696" s="53"/>
      <c r="AD1696" s="53"/>
      <c r="AE1696" s="53"/>
      <c r="AF1696" s="53"/>
      <c r="AG1696" s="53"/>
      <c r="AH1696" s="221"/>
      <c r="AI1696" s="221"/>
      <c r="AJ1696" s="576"/>
      <c r="AK1696" s="576"/>
      <c r="AM1696" s="221"/>
      <c r="AN1696" s="221"/>
      <c r="AP1696" s="221"/>
    </row>
    <row r="1697" spans="4:42" s="15" customFormat="1" ht="22.5" x14ac:dyDescent="0.55000000000000004">
      <c r="D1697" s="574"/>
      <c r="E1697" s="561"/>
      <c r="F1697" s="564"/>
      <c r="G1697" s="564"/>
      <c r="H1697" s="564"/>
      <c r="I1697" s="214"/>
      <c r="J1697" s="214"/>
      <c r="K1697" s="214"/>
      <c r="L1697" s="214"/>
      <c r="M1697" s="214"/>
      <c r="N1697" s="214"/>
      <c r="O1697" s="214"/>
      <c r="P1697" s="214"/>
      <c r="Q1697" s="214"/>
      <c r="R1697" s="214"/>
      <c r="S1697" s="214"/>
      <c r="T1697" s="215"/>
      <c r="U1697" s="215"/>
      <c r="V1697" s="575"/>
      <c r="W1697" s="53"/>
      <c r="X1697" s="53"/>
      <c r="Y1697" s="53"/>
      <c r="Z1697" s="53"/>
      <c r="AA1697" s="53"/>
      <c r="AB1697" s="53"/>
      <c r="AC1697" s="53"/>
      <c r="AD1697" s="53"/>
      <c r="AE1697" s="53"/>
      <c r="AF1697" s="53"/>
      <c r="AG1697" s="53"/>
      <c r="AH1697" s="221"/>
      <c r="AI1697" s="221"/>
      <c r="AJ1697" s="576"/>
      <c r="AK1697" s="576"/>
      <c r="AM1697" s="221"/>
      <c r="AN1697" s="221"/>
      <c r="AP1697" s="221"/>
    </row>
    <row r="1698" spans="4:42" s="15" customFormat="1" ht="22.5" x14ac:dyDescent="0.55000000000000004">
      <c r="D1698" s="574"/>
      <c r="E1698" s="561"/>
      <c r="F1698" s="564"/>
      <c r="G1698" s="564"/>
      <c r="H1698" s="564"/>
      <c r="I1698" s="214"/>
      <c r="J1698" s="214"/>
      <c r="K1698" s="214"/>
      <c r="L1698" s="214"/>
      <c r="M1698" s="214"/>
      <c r="N1698" s="214"/>
      <c r="O1698" s="214"/>
      <c r="P1698" s="214"/>
      <c r="Q1698" s="214"/>
      <c r="R1698" s="214"/>
      <c r="S1698" s="214"/>
      <c r="T1698" s="215"/>
      <c r="U1698" s="215"/>
      <c r="V1698" s="575"/>
      <c r="W1698" s="53"/>
      <c r="X1698" s="53"/>
      <c r="Y1698" s="53"/>
      <c r="Z1698" s="53"/>
      <c r="AA1698" s="53"/>
      <c r="AB1698" s="53"/>
      <c r="AC1698" s="53"/>
      <c r="AD1698" s="53"/>
      <c r="AE1698" s="53"/>
      <c r="AF1698" s="53"/>
      <c r="AG1698" s="53"/>
      <c r="AH1698" s="221"/>
      <c r="AI1698" s="221"/>
      <c r="AJ1698" s="576"/>
      <c r="AK1698" s="576"/>
      <c r="AM1698" s="221"/>
      <c r="AN1698" s="221"/>
      <c r="AP1698" s="221"/>
    </row>
    <row r="1699" spans="4:42" s="15" customFormat="1" ht="22.5" x14ac:dyDescent="0.55000000000000004">
      <c r="D1699" s="574"/>
      <c r="E1699" s="561"/>
      <c r="F1699" s="564"/>
      <c r="G1699" s="564"/>
      <c r="H1699" s="564"/>
      <c r="I1699" s="214"/>
      <c r="J1699" s="214"/>
      <c r="K1699" s="214"/>
      <c r="L1699" s="214"/>
      <c r="M1699" s="214"/>
      <c r="N1699" s="214"/>
      <c r="O1699" s="214"/>
      <c r="P1699" s="214"/>
      <c r="Q1699" s="214"/>
      <c r="R1699" s="214"/>
      <c r="S1699" s="214"/>
      <c r="T1699" s="215"/>
      <c r="U1699" s="215"/>
      <c r="V1699" s="575"/>
      <c r="W1699" s="53"/>
      <c r="X1699" s="53"/>
      <c r="Y1699" s="53"/>
      <c r="Z1699" s="53"/>
      <c r="AA1699" s="53"/>
      <c r="AB1699" s="53"/>
      <c r="AC1699" s="53"/>
      <c r="AD1699" s="53"/>
      <c r="AE1699" s="53"/>
      <c r="AF1699" s="53"/>
      <c r="AG1699" s="53"/>
      <c r="AH1699" s="221"/>
      <c r="AI1699" s="221"/>
      <c r="AJ1699" s="576"/>
      <c r="AK1699" s="576"/>
      <c r="AM1699" s="221"/>
      <c r="AN1699" s="221"/>
      <c r="AP1699" s="221"/>
    </row>
    <row r="1700" spans="4:42" s="15" customFormat="1" ht="22.5" x14ac:dyDescent="0.55000000000000004">
      <c r="D1700" s="574"/>
      <c r="E1700" s="561"/>
      <c r="F1700" s="564"/>
      <c r="G1700" s="564"/>
      <c r="H1700" s="564"/>
      <c r="I1700" s="214"/>
      <c r="J1700" s="214"/>
      <c r="K1700" s="214"/>
      <c r="L1700" s="214"/>
      <c r="M1700" s="214"/>
      <c r="N1700" s="214"/>
      <c r="O1700" s="214"/>
      <c r="P1700" s="214"/>
      <c r="Q1700" s="214"/>
      <c r="R1700" s="214"/>
      <c r="S1700" s="214"/>
      <c r="T1700" s="215"/>
      <c r="U1700" s="215"/>
      <c r="V1700" s="575"/>
      <c r="W1700" s="53"/>
      <c r="X1700" s="53"/>
      <c r="Y1700" s="53"/>
      <c r="Z1700" s="53"/>
      <c r="AA1700" s="53"/>
      <c r="AB1700" s="53"/>
      <c r="AC1700" s="53"/>
      <c r="AD1700" s="53"/>
      <c r="AE1700" s="53"/>
      <c r="AF1700" s="53"/>
      <c r="AG1700" s="53"/>
      <c r="AH1700" s="221"/>
      <c r="AI1700" s="221"/>
      <c r="AJ1700" s="576"/>
      <c r="AK1700" s="576"/>
      <c r="AM1700" s="221"/>
      <c r="AN1700" s="221"/>
      <c r="AP1700" s="221"/>
    </row>
    <row r="1701" spans="4:42" s="15" customFormat="1" ht="22.5" x14ac:dyDescent="0.55000000000000004">
      <c r="D1701" s="574"/>
      <c r="E1701" s="561"/>
      <c r="F1701" s="564"/>
      <c r="G1701" s="564"/>
      <c r="H1701" s="564"/>
      <c r="I1701" s="214"/>
      <c r="J1701" s="214"/>
      <c r="K1701" s="214"/>
      <c r="L1701" s="214"/>
      <c r="M1701" s="214"/>
      <c r="N1701" s="214"/>
      <c r="O1701" s="214"/>
      <c r="P1701" s="214"/>
      <c r="Q1701" s="214"/>
      <c r="R1701" s="214"/>
      <c r="S1701" s="214"/>
      <c r="T1701" s="215"/>
      <c r="U1701" s="215"/>
      <c r="V1701" s="575"/>
      <c r="W1701" s="53"/>
      <c r="X1701" s="53"/>
      <c r="Y1701" s="53"/>
      <c r="Z1701" s="53"/>
      <c r="AA1701" s="53"/>
      <c r="AB1701" s="53"/>
      <c r="AC1701" s="53"/>
      <c r="AD1701" s="53"/>
      <c r="AE1701" s="53"/>
      <c r="AF1701" s="53"/>
      <c r="AG1701" s="53"/>
      <c r="AH1701" s="221"/>
      <c r="AI1701" s="221"/>
      <c r="AJ1701" s="576"/>
      <c r="AK1701" s="576"/>
      <c r="AM1701" s="221"/>
      <c r="AN1701" s="221"/>
      <c r="AP1701" s="221"/>
    </row>
    <row r="1702" spans="4:42" s="15" customFormat="1" ht="22.5" x14ac:dyDescent="0.55000000000000004">
      <c r="D1702" s="574"/>
      <c r="E1702" s="561"/>
      <c r="F1702" s="564"/>
      <c r="G1702" s="564"/>
      <c r="H1702" s="564"/>
      <c r="I1702" s="214"/>
      <c r="J1702" s="214"/>
      <c r="K1702" s="214"/>
      <c r="L1702" s="214"/>
      <c r="M1702" s="214"/>
      <c r="N1702" s="214"/>
      <c r="O1702" s="214"/>
      <c r="P1702" s="214"/>
      <c r="Q1702" s="214"/>
      <c r="R1702" s="214"/>
      <c r="S1702" s="214"/>
      <c r="T1702" s="215"/>
      <c r="U1702" s="215"/>
      <c r="V1702" s="575"/>
      <c r="W1702" s="53"/>
      <c r="X1702" s="53"/>
      <c r="Y1702" s="53"/>
      <c r="Z1702" s="53"/>
      <c r="AA1702" s="53"/>
      <c r="AB1702" s="53"/>
      <c r="AC1702" s="53"/>
      <c r="AD1702" s="53"/>
      <c r="AE1702" s="53"/>
      <c r="AF1702" s="53"/>
      <c r="AG1702" s="53"/>
      <c r="AH1702" s="221"/>
      <c r="AI1702" s="221"/>
      <c r="AJ1702" s="576"/>
      <c r="AK1702" s="576"/>
      <c r="AM1702" s="221"/>
      <c r="AN1702" s="221"/>
      <c r="AP1702" s="221"/>
    </row>
    <row r="1703" spans="4:42" s="15" customFormat="1" ht="22.5" x14ac:dyDescent="0.55000000000000004">
      <c r="D1703" s="574"/>
      <c r="E1703" s="561"/>
      <c r="F1703" s="564"/>
      <c r="G1703" s="564"/>
      <c r="H1703" s="564"/>
      <c r="I1703" s="214"/>
      <c r="J1703" s="214"/>
      <c r="K1703" s="214"/>
      <c r="L1703" s="214"/>
      <c r="M1703" s="214"/>
      <c r="N1703" s="214"/>
      <c r="O1703" s="214"/>
      <c r="P1703" s="214"/>
      <c r="Q1703" s="214"/>
      <c r="R1703" s="214"/>
      <c r="S1703" s="214"/>
      <c r="T1703" s="215"/>
      <c r="U1703" s="215"/>
      <c r="V1703" s="575"/>
      <c r="W1703" s="53"/>
      <c r="X1703" s="53"/>
      <c r="Y1703" s="53"/>
      <c r="Z1703" s="53"/>
      <c r="AA1703" s="53"/>
      <c r="AB1703" s="53"/>
      <c r="AC1703" s="53"/>
      <c r="AD1703" s="53"/>
      <c r="AE1703" s="53"/>
      <c r="AF1703" s="53"/>
      <c r="AG1703" s="53"/>
      <c r="AH1703" s="221"/>
      <c r="AI1703" s="221"/>
      <c r="AJ1703" s="576"/>
      <c r="AK1703" s="576"/>
      <c r="AM1703" s="221"/>
      <c r="AN1703" s="221"/>
      <c r="AP1703" s="221"/>
    </row>
    <row r="1704" spans="4:42" s="15" customFormat="1" ht="22.5" x14ac:dyDescent="0.55000000000000004">
      <c r="D1704" s="574"/>
      <c r="E1704" s="561"/>
      <c r="F1704" s="564"/>
      <c r="G1704" s="564"/>
      <c r="H1704" s="564"/>
      <c r="I1704" s="214"/>
      <c r="J1704" s="214"/>
      <c r="K1704" s="214"/>
      <c r="L1704" s="214"/>
      <c r="M1704" s="214"/>
      <c r="N1704" s="214"/>
      <c r="O1704" s="214"/>
      <c r="P1704" s="214"/>
      <c r="Q1704" s="214"/>
      <c r="R1704" s="214"/>
      <c r="S1704" s="214"/>
      <c r="T1704" s="215"/>
      <c r="U1704" s="215"/>
      <c r="V1704" s="575"/>
      <c r="W1704" s="53"/>
      <c r="X1704" s="53"/>
      <c r="Y1704" s="53"/>
      <c r="Z1704" s="53"/>
      <c r="AA1704" s="53"/>
      <c r="AB1704" s="53"/>
      <c r="AC1704" s="53"/>
      <c r="AD1704" s="53"/>
      <c r="AE1704" s="53"/>
      <c r="AF1704" s="53"/>
      <c r="AG1704" s="53"/>
      <c r="AH1704" s="221"/>
      <c r="AI1704" s="221"/>
      <c r="AJ1704" s="576"/>
      <c r="AK1704" s="576"/>
      <c r="AM1704" s="221"/>
      <c r="AN1704" s="221"/>
      <c r="AP1704" s="221"/>
    </row>
    <row r="1705" spans="4:42" s="15" customFormat="1" ht="22.5" x14ac:dyDescent="0.55000000000000004">
      <c r="D1705" s="574"/>
      <c r="E1705" s="561"/>
      <c r="F1705" s="564"/>
      <c r="G1705" s="564"/>
      <c r="H1705" s="564"/>
      <c r="I1705" s="214"/>
      <c r="J1705" s="214"/>
      <c r="K1705" s="214"/>
      <c r="L1705" s="214"/>
      <c r="M1705" s="214"/>
      <c r="N1705" s="214"/>
      <c r="O1705" s="214"/>
      <c r="P1705" s="214"/>
      <c r="Q1705" s="214"/>
      <c r="R1705" s="214"/>
      <c r="S1705" s="214"/>
      <c r="T1705" s="215"/>
      <c r="U1705" s="215"/>
      <c r="V1705" s="575"/>
      <c r="W1705" s="53"/>
      <c r="X1705" s="53"/>
      <c r="Y1705" s="53"/>
      <c r="Z1705" s="53"/>
      <c r="AA1705" s="53"/>
      <c r="AB1705" s="53"/>
      <c r="AC1705" s="53"/>
      <c r="AD1705" s="53"/>
      <c r="AE1705" s="53"/>
      <c r="AF1705" s="53"/>
      <c r="AG1705" s="53"/>
      <c r="AH1705" s="221"/>
      <c r="AI1705" s="221"/>
      <c r="AJ1705" s="576"/>
      <c r="AK1705" s="576"/>
      <c r="AM1705" s="221"/>
      <c r="AN1705" s="221"/>
      <c r="AP1705" s="221"/>
    </row>
    <row r="1706" spans="4:42" s="15" customFormat="1" ht="22.5" x14ac:dyDescent="0.55000000000000004">
      <c r="D1706" s="574"/>
      <c r="E1706" s="561"/>
      <c r="F1706" s="564"/>
      <c r="G1706" s="564"/>
      <c r="H1706" s="564"/>
      <c r="I1706" s="214"/>
      <c r="J1706" s="214"/>
      <c r="K1706" s="214"/>
      <c r="L1706" s="214"/>
      <c r="M1706" s="214"/>
      <c r="N1706" s="214"/>
      <c r="O1706" s="214"/>
      <c r="P1706" s="214"/>
      <c r="Q1706" s="214"/>
      <c r="R1706" s="214"/>
      <c r="S1706" s="214"/>
      <c r="T1706" s="215"/>
      <c r="U1706" s="215"/>
      <c r="V1706" s="575"/>
      <c r="W1706" s="53"/>
      <c r="X1706" s="53"/>
      <c r="Y1706" s="53"/>
      <c r="Z1706" s="53"/>
      <c r="AA1706" s="53"/>
      <c r="AB1706" s="53"/>
      <c r="AC1706" s="53"/>
      <c r="AD1706" s="53"/>
      <c r="AE1706" s="53"/>
      <c r="AF1706" s="53"/>
      <c r="AG1706" s="53"/>
      <c r="AH1706" s="221"/>
      <c r="AI1706" s="221"/>
      <c r="AJ1706" s="576"/>
      <c r="AK1706" s="576"/>
      <c r="AM1706" s="221"/>
      <c r="AN1706" s="221"/>
      <c r="AP1706" s="221"/>
    </row>
    <row r="1707" spans="4:42" s="15" customFormat="1" ht="22.5" x14ac:dyDescent="0.55000000000000004">
      <c r="D1707" s="574"/>
      <c r="E1707" s="561"/>
      <c r="F1707" s="564"/>
      <c r="G1707" s="564"/>
      <c r="H1707" s="564"/>
      <c r="I1707" s="214"/>
      <c r="J1707" s="214"/>
      <c r="K1707" s="214"/>
      <c r="L1707" s="214"/>
      <c r="M1707" s="214"/>
      <c r="N1707" s="214"/>
      <c r="O1707" s="214"/>
      <c r="P1707" s="214"/>
      <c r="Q1707" s="214"/>
      <c r="R1707" s="214"/>
      <c r="S1707" s="214"/>
      <c r="T1707" s="215"/>
      <c r="U1707" s="215"/>
      <c r="V1707" s="575"/>
      <c r="W1707" s="53"/>
      <c r="X1707" s="53"/>
      <c r="Y1707" s="53"/>
      <c r="Z1707" s="53"/>
      <c r="AA1707" s="53"/>
      <c r="AB1707" s="53"/>
      <c r="AC1707" s="53"/>
      <c r="AD1707" s="53"/>
      <c r="AE1707" s="53"/>
      <c r="AF1707" s="53"/>
      <c r="AG1707" s="53"/>
      <c r="AH1707" s="221"/>
      <c r="AI1707" s="221"/>
      <c r="AJ1707" s="576"/>
      <c r="AK1707" s="576"/>
      <c r="AM1707" s="221"/>
      <c r="AN1707" s="221"/>
      <c r="AP1707" s="221"/>
    </row>
    <row r="1708" spans="4:42" s="15" customFormat="1" ht="22.5" x14ac:dyDescent="0.55000000000000004">
      <c r="D1708" s="574"/>
      <c r="E1708" s="561"/>
      <c r="F1708" s="564"/>
      <c r="G1708" s="564"/>
      <c r="H1708" s="564"/>
      <c r="I1708" s="214"/>
      <c r="J1708" s="214"/>
      <c r="K1708" s="214"/>
      <c r="L1708" s="214"/>
      <c r="M1708" s="214"/>
      <c r="N1708" s="214"/>
      <c r="O1708" s="214"/>
      <c r="P1708" s="214"/>
      <c r="Q1708" s="214"/>
      <c r="R1708" s="214"/>
      <c r="S1708" s="214"/>
      <c r="T1708" s="215"/>
      <c r="U1708" s="215"/>
      <c r="V1708" s="575"/>
      <c r="W1708" s="53"/>
      <c r="X1708" s="53"/>
      <c r="Y1708" s="53"/>
      <c r="Z1708" s="53"/>
      <c r="AA1708" s="53"/>
      <c r="AB1708" s="53"/>
      <c r="AC1708" s="53"/>
      <c r="AD1708" s="53"/>
      <c r="AE1708" s="53"/>
      <c r="AF1708" s="53"/>
      <c r="AG1708" s="53"/>
      <c r="AH1708" s="221"/>
      <c r="AI1708" s="221"/>
      <c r="AJ1708" s="576"/>
      <c r="AK1708" s="576"/>
      <c r="AM1708" s="221"/>
      <c r="AN1708" s="221"/>
      <c r="AP1708" s="221"/>
    </row>
    <row r="1709" spans="4:42" s="15" customFormat="1" ht="22.5" x14ac:dyDescent="0.55000000000000004">
      <c r="D1709" s="574"/>
      <c r="E1709" s="561"/>
      <c r="F1709" s="564"/>
      <c r="G1709" s="564"/>
      <c r="H1709" s="564"/>
      <c r="I1709" s="214"/>
      <c r="J1709" s="214"/>
      <c r="K1709" s="214"/>
      <c r="L1709" s="214"/>
      <c r="M1709" s="214"/>
      <c r="N1709" s="214"/>
      <c r="O1709" s="214"/>
      <c r="P1709" s="214"/>
      <c r="Q1709" s="214"/>
      <c r="R1709" s="214"/>
      <c r="S1709" s="214"/>
      <c r="T1709" s="215"/>
      <c r="U1709" s="215"/>
      <c r="V1709" s="575"/>
      <c r="W1709" s="53"/>
      <c r="X1709" s="53"/>
      <c r="Y1709" s="53"/>
      <c r="Z1709" s="53"/>
      <c r="AA1709" s="53"/>
      <c r="AB1709" s="53"/>
      <c r="AC1709" s="53"/>
      <c r="AD1709" s="53"/>
      <c r="AE1709" s="53"/>
      <c r="AF1709" s="53"/>
      <c r="AG1709" s="53"/>
      <c r="AH1709" s="221"/>
      <c r="AI1709" s="221"/>
      <c r="AJ1709" s="576"/>
      <c r="AK1709" s="576"/>
      <c r="AM1709" s="221"/>
      <c r="AN1709" s="221"/>
      <c r="AP1709" s="221"/>
    </row>
    <row r="1710" spans="4:42" s="15" customFormat="1" ht="22.5" x14ac:dyDescent="0.55000000000000004">
      <c r="D1710" s="574"/>
      <c r="E1710" s="561"/>
      <c r="F1710" s="564"/>
      <c r="G1710" s="564"/>
      <c r="H1710" s="564"/>
      <c r="I1710" s="214"/>
      <c r="J1710" s="214"/>
      <c r="K1710" s="214"/>
      <c r="L1710" s="214"/>
      <c r="M1710" s="214"/>
      <c r="N1710" s="214"/>
      <c r="O1710" s="214"/>
      <c r="P1710" s="214"/>
      <c r="Q1710" s="214"/>
      <c r="R1710" s="214"/>
      <c r="S1710" s="214"/>
      <c r="T1710" s="215"/>
      <c r="U1710" s="215"/>
      <c r="V1710" s="575"/>
      <c r="W1710" s="53"/>
      <c r="X1710" s="53"/>
      <c r="Y1710" s="53"/>
      <c r="Z1710" s="53"/>
      <c r="AA1710" s="53"/>
      <c r="AB1710" s="53"/>
      <c r="AC1710" s="53"/>
      <c r="AD1710" s="53"/>
      <c r="AE1710" s="53"/>
      <c r="AF1710" s="53"/>
      <c r="AG1710" s="53"/>
      <c r="AH1710" s="221"/>
      <c r="AI1710" s="221"/>
      <c r="AJ1710" s="576"/>
      <c r="AK1710" s="576"/>
      <c r="AM1710" s="221"/>
      <c r="AN1710" s="221"/>
      <c r="AP1710" s="221"/>
    </row>
    <row r="1711" spans="4:42" s="15" customFormat="1" ht="22.5" x14ac:dyDescent="0.55000000000000004">
      <c r="D1711" s="574"/>
      <c r="E1711" s="561"/>
      <c r="F1711" s="564"/>
      <c r="G1711" s="564"/>
      <c r="H1711" s="564"/>
      <c r="I1711" s="214"/>
      <c r="J1711" s="214"/>
      <c r="K1711" s="214"/>
      <c r="L1711" s="214"/>
      <c r="M1711" s="214"/>
      <c r="N1711" s="214"/>
      <c r="O1711" s="214"/>
      <c r="P1711" s="214"/>
      <c r="Q1711" s="214"/>
      <c r="R1711" s="214"/>
      <c r="S1711" s="214"/>
      <c r="T1711" s="215"/>
      <c r="U1711" s="215"/>
      <c r="V1711" s="575"/>
      <c r="W1711" s="53"/>
      <c r="X1711" s="53"/>
      <c r="Y1711" s="53"/>
      <c r="Z1711" s="53"/>
      <c r="AA1711" s="53"/>
      <c r="AB1711" s="53"/>
      <c r="AC1711" s="53"/>
      <c r="AD1711" s="53"/>
      <c r="AE1711" s="53"/>
      <c r="AF1711" s="53"/>
      <c r="AG1711" s="53"/>
      <c r="AH1711" s="221"/>
      <c r="AI1711" s="221"/>
      <c r="AJ1711" s="576"/>
      <c r="AK1711" s="576"/>
      <c r="AM1711" s="221"/>
      <c r="AN1711" s="221"/>
      <c r="AP1711" s="221"/>
    </row>
    <row r="1712" spans="4:42" s="15" customFormat="1" ht="22.5" x14ac:dyDescent="0.55000000000000004">
      <c r="D1712" s="574"/>
      <c r="E1712" s="561"/>
      <c r="F1712" s="564"/>
      <c r="G1712" s="564"/>
      <c r="H1712" s="564"/>
      <c r="I1712" s="214"/>
      <c r="J1712" s="214"/>
      <c r="K1712" s="214"/>
      <c r="L1712" s="214"/>
      <c r="M1712" s="214"/>
      <c r="N1712" s="214"/>
      <c r="O1712" s="214"/>
      <c r="P1712" s="214"/>
      <c r="Q1712" s="214"/>
      <c r="R1712" s="214"/>
      <c r="S1712" s="214"/>
      <c r="T1712" s="215"/>
      <c r="U1712" s="215"/>
      <c r="V1712" s="575"/>
      <c r="W1712" s="53"/>
      <c r="X1712" s="53"/>
      <c r="Y1712" s="53"/>
      <c r="Z1712" s="53"/>
      <c r="AA1712" s="53"/>
      <c r="AB1712" s="53"/>
      <c r="AC1712" s="53"/>
      <c r="AD1712" s="53"/>
      <c r="AE1712" s="53"/>
      <c r="AF1712" s="53"/>
      <c r="AG1712" s="53"/>
      <c r="AH1712" s="221"/>
      <c r="AI1712" s="221"/>
      <c r="AJ1712" s="576"/>
      <c r="AK1712" s="576"/>
      <c r="AM1712" s="221"/>
      <c r="AN1712" s="221"/>
      <c r="AP1712" s="221"/>
    </row>
    <row r="1713" spans="4:42" s="15" customFormat="1" ht="22.5" x14ac:dyDescent="0.55000000000000004">
      <c r="D1713" s="574"/>
      <c r="E1713" s="561"/>
      <c r="F1713" s="564"/>
      <c r="G1713" s="564"/>
      <c r="H1713" s="564"/>
      <c r="I1713" s="214"/>
      <c r="J1713" s="214"/>
      <c r="K1713" s="214"/>
      <c r="L1713" s="214"/>
      <c r="M1713" s="214"/>
      <c r="N1713" s="214"/>
      <c r="O1713" s="214"/>
      <c r="P1713" s="214"/>
      <c r="Q1713" s="214"/>
      <c r="R1713" s="214"/>
      <c r="S1713" s="214"/>
      <c r="T1713" s="215"/>
      <c r="U1713" s="215"/>
      <c r="V1713" s="575"/>
      <c r="W1713" s="53"/>
      <c r="X1713" s="53"/>
      <c r="Y1713" s="53"/>
      <c r="Z1713" s="53"/>
      <c r="AA1713" s="53"/>
      <c r="AB1713" s="53"/>
      <c r="AC1713" s="53"/>
      <c r="AD1713" s="53"/>
      <c r="AE1713" s="53"/>
      <c r="AF1713" s="53"/>
      <c r="AG1713" s="53"/>
      <c r="AH1713" s="221"/>
      <c r="AI1713" s="221"/>
      <c r="AJ1713" s="576"/>
      <c r="AK1713" s="576"/>
      <c r="AM1713" s="221"/>
      <c r="AN1713" s="221"/>
      <c r="AP1713" s="221"/>
    </row>
    <row r="1714" spans="4:42" s="15" customFormat="1" ht="22.5" x14ac:dyDescent="0.55000000000000004">
      <c r="D1714" s="574"/>
      <c r="E1714" s="561"/>
      <c r="F1714" s="564"/>
      <c r="G1714" s="564"/>
      <c r="H1714" s="564"/>
      <c r="I1714" s="214"/>
      <c r="J1714" s="214"/>
      <c r="K1714" s="214"/>
      <c r="L1714" s="214"/>
      <c r="M1714" s="214"/>
      <c r="N1714" s="214"/>
      <c r="O1714" s="214"/>
      <c r="P1714" s="214"/>
      <c r="Q1714" s="214"/>
      <c r="R1714" s="214"/>
      <c r="S1714" s="214"/>
      <c r="T1714" s="215"/>
      <c r="U1714" s="215"/>
      <c r="V1714" s="575"/>
      <c r="W1714" s="53"/>
      <c r="X1714" s="53"/>
      <c r="Y1714" s="53"/>
      <c r="Z1714" s="53"/>
      <c r="AA1714" s="53"/>
      <c r="AB1714" s="53"/>
      <c r="AC1714" s="53"/>
      <c r="AD1714" s="53"/>
      <c r="AE1714" s="53"/>
      <c r="AF1714" s="53"/>
      <c r="AG1714" s="53"/>
      <c r="AH1714" s="221"/>
      <c r="AI1714" s="221"/>
      <c r="AJ1714" s="576"/>
      <c r="AK1714" s="576"/>
      <c r="AM1714" s="221"/>
      <c r="AN1714" s="221"/>
      <c r="AP1714" s="221"/>
    </row>
    <row r="1715" spans="4:42" s="15" customFormat="1" ht="22.5" x14ac:dyDescent="0.55000000000000004">
      <c r="D1715" s="574"/>
      <c r="E1715" s="561"/>
      <c r="F1715" s="564"/>
      <c r="G1715" s="564"/>
      <c r="H1715" s="564"/>
      <c r="I1715" s="214"/>
      <c r="J1715" s="214"/>
      <c r="K1715" s="214"/>
      <c r="L1715" s="214"/>
      <c r="M1715" s="214"/>
      <c r="N1715" s="214"/>
      <c r="O1715" s="214"/>
      <c r="P1715" s="214"/>
      <c r="Q1715" s="214"/>
      <c r="R1715" s="214"/>
      <c r="S1715" s="214"/>
      <c r="T1715" s="215"/>
      <c r="U1715" s="215"/>
      <c r="V1715" s="575"/>
      <c r="W1715" s="53"/>
      <c r="X1715" s="53"/>
      <c r="Y1715" s="53"/>
      <c r="Z1715" s="53"/>
      <c r="AA1715" s="53"/>
      <c r="AB1715" s="53"/>
      <c r="AC1715" s="53"/>
      <c r="AD1715" s="53"/>
      <c r="AE1715" s="53"/>
      <c r="AF1715" s="53"/>
      <c r="AG1715" s="53"/>
      <c r="AH1715" s="221"/>
      <c r="AI1715" s="221"/>
      <c r="AJ1715" s="576"/>
      <c r="AK1715" s="576"/>
      <c r="AM1715" s="221"/>
      <c r="AN1715" s="221"/>
      <c r="AP1715" s="221"/>
    </row>
    <row r="1716" spans="4:42" s="15" customFormat="1" ht="22.5" x14ac:dyDescent="0.55000000000000004">
      <c r="D1716" s="574"/>
      <c r="E1716" s="561"/>
      <c r="F1716" s="564"/>
      <c r="G1716" s="564"/>
      <c r="H1716" s="564"/>
      <c r="I1716" s="214"/>
      <c r="J1716" s="214"/>
      <c r="K1716" s="214"/>
      <c r="L1716" s="214"/>
      <c r="M1716" s="214"/>
      <c r="N1716" s="214"/>
      <c r="O1716" s="214"/>
      <c r="P1716" s="214"/>
      <c r="Q1716" s="214"/>
      <c r="R1716" s="214"/>
      <c r="S1716" s="214"/>
      <c r="T1716" s="215"/>
      <c r="U1716" s="215"/>
      <c r="V1716" s="575"/>
      <c r="W1716" s="53"/>
      <c r="X1716" s="53"/>
      <c r="Y1716" s="53"/>
      <c r="Z1716" s="53"/>
      <c r="AA1716" s="53"/>
      <c r="AB1716" s="53"/>
      <c r="AC1716" s="53"/>
      <c r="AD1716" s="53"/>
      <c r="AE1716" s="53"/>
      <c r="AF1716" s="53"/>
      <c r="AG1716" s="53"/>
      <c r="AH1716" s="221"/>
      <c r="AI1716" s="221"/>
      <c r="AJ1716" s="576"/>
      <c r="AK1716" s="576"/>
      <c r="AM1716" s="221"/>
      <c r="AN1716" s="221"/>
      <c r="AP1716" s="221"/>
    </row>
    <row r="1717" spans="4:42" s="15" customFormat="1" ht="22.5" x14ac:dyDescent="0.55000000000000004">
      <c r="D1717" s="574"/>
      <c r="E1717" s="561"/>
      <c r="F1717" s="564"/>
      <c r="G1717" s="564"/>
      <c r="H1717" s="564"/>
      <c r="I1717" s="214"/>
      <c r="J1717" s="214"/>
      <c r="K1717" s="214"/>
      <c r="L1717" s="214"/>
      <c r="M1717" s="214"/>
      <c r="N1717" s="214"/>
      <c r="O1717" s="214"/>
      <c r="P1717" s="214"/>
      <c r="Q1717" s="214"/>
      <c r="R1717" s="214"/>
      <c r="S1717" s="214"/>
      <c r="T1717" s="215"/>
      <c r="U1717" s="215"/>
      <c r="V1717" s="575"/>
      <c r="W1717" s="53"/>
      <c r="X1717" s="53"/>
      <c r="Y1717" s="53"/>
      <c r="Z1717" s="53"/>
      <c r="AA1717" s="53"/>
      <c r="AB1717" s="53"/>
      <c r="AC1717" s="53"/>
      <c r="AD1717" s="53"/>
      <c r="AE1717" s="53"/>
      <c r="AF1717" s="53"/>
      <c r="AG1717" s="53"/>
      <c r="AH1717" s="221"/>
      <c r="AI1717" s="221"/>
      <c r="AJ1717" s="576"/>
      <c r="AK1717" s="576"/>
      <c r="AM1717" s="221"/>
      <c r="AN1717" s="221"/>
      <c r="AP1717" s="221"/>
    </row>
    <row r="1718" spans="4:42" s="15" customFormat="1" ht="22.5" x14ac:dyDescent="0.55000000000000004">
      <c r="D1718" s="574"/>
      <c r="E1718" s="561"/>
      <c r="F1718" s="564"/>
      <c r="G1718" s="564"/>
      <c r="H1718" s="564"/>
      <c r="I1718" s="214"/>
      <c r="J1718" s="214"/>
      <c r="K1718" s="214"/>
      <c r="L1718" s="214"/>
      <c r="M1718" s="214"/>
      <c r="N1718" s="214"/>
      <c r="O1718" s="214"/>
      <c r="P1718" s="214"/>
      <c r="Q1718" s="214"/>
      <c r="R1718" s="214"/>
      <c r="S1718" s="214"/>
      <c r="T1718" s="215"/>
      <c r="U1718" s="215"/>
      <c r="V1718" s="575"/>
      <c r="W1718" s="53"/>
      <c r="X1718" s="53"/>
      <c r="Y1718" s="53"/>
      <c r="Z1718" s="53"/>
      <c r="AA1718" s="53"/>
      <c r="AB1718" s="53"/>
      <c r="AC1718" s="53"/>
      <c r="AD1718" s="53"/>
      <c r="AE1718" s="53"/>
      <c r="AF1718" s="53"/>
      <c r="AG1718" s="53"/>
      <c r="AH1718" s="221"/>
      <c r="AI1718" s="221"/>
      <c r="AJ1718" s="576"/>
      <c r="AK1718" s="576"/>
      <c r="AM1718" s="221"/>
      <c r="AN1718" s="221"/>
      <c r="AP1718" s="221"/>
    </row>
    <row r="1719" spans="4:42" s="15" customFormat="1" ht="22.5" x14ac:dyDescent="0.55000000000000004">
      <c r="D1719" s="574"/>
      <c r="E1719" s="561"/>
      <c r="F1719" s="564"/>
      <c r="G1719" s="564"/>
      <c r="H1719" s="564"/>
      <c r="I1719" s="214"/>
      <c r="J1719" s="214"/>
      <c r="K1719" s="214"/>
      <c r="L1719" s="214"/>
      <c r="M1719" s="214"/>
      <c r="N1719" s="214"/>
      <c r="O1719" s="214"/>
      <c r="P1719" s="214"/>
      <c r="Q1719" s="214"/>
      <c r="R1719" s="214"/>
      <c r="S1719" s="214"/>
      <c r="T1719" s="215"/>
      <c r="U1719" s="215"/>
      <c r="V1719" s="575"/>
      <c r="W1719" s="53"/>
      <c r="X1719" s="53"/>
      <c r="Y1719" s="53"/>
      <c r="Z1719" s="53"/>
      <c r="AA1719" s="53"/>
      <c r="AB1719" s="53"/>
      <c r="AC1719" s="53"/>
      <c r="AD1719" s="53"/>
      <c r="AE1719" s="53"/>
      <c r="AF1719" s="53"/>
      <c r="AG1719" s="53"/>
      <c r="AH1719" s="221"/>
      <c r="AI1719" s="221"/>
      <c r="AJ1719" s="576"/>
      <c r="AK1719" s="576"/>
      <c r="AM1719" s="221"/>
      <c r="AN1719" s="221"/>
      <c r="AP1719" s="221"/>
    </row>
    <row r="1720" spans="4:42" s="15" customFormat="1" ht="22.5" x14ac:dyDescent="0.55000000000000004">
      <c r="D1720" s="574"/>
      <c r="E1720" s="561"/>
      <c r="F1720" s="564"/>
      <c r="G1720" s="564"/>
      <c r="H1720" s="564"/>
      <c r="I1720" s="214"/>
      <c r="J1720" s="214"/>
      <c r="K1720" s="214"/>
      <c r="L1720" s="214"/>
      <c r="M1720" s="214"/>
      <c r="N1720" s="214"/>
      <c r="O1720" s="214"/>
      <c r="P1720" s="214"/>
      <c r="Q1720" s="214"/>
      <c r="R1720" s="214"/>
      <c r="S1720" s="214"/>
      <c r="T1720" s="215"/>
      <c r="U1720" s="215"/>
      <c r="V1720" s="575"/>
      <c r="W1720" s="53"/>
      <c r="X1720" s="53"/>
      <c r="Y1720" s="53"/>
      <c r="Z1720" s="53"/>
      <c r="AA1720" s="53"/>
      <c r="AB1720" s="53"/>
      <c r="AC1720" s="53"/>
      <c r="AD1720" s="53"/>
      <c r="AE1720" s="53"/>
      <c r="AF1720" s="53"/>
      <c r="AG1720" s="53"/>
      <c r="AH1720" s="221"/>
      <c r="AI1720" s="221"/>
      <c r="AJ1720" s="576"/>
      <c r="AK1720" s="576"/>
      <c r="AM1720" s="221"/>
      <c r="AN1720" s="221"/>
      <c r="AP1720" s="221"/>
    </row>
    <row r="1721" spans="4:42" s="15" customFormat="1" ht="22.5" x14ac:dyDescent="0.55000000000000004">
      <c r="D1721" s="574"/>
      <c r="E1721" s="561"/>
      <c r="F1721" s="564"/>
      <c r="G1721" s="564"/>
      <c r="H1721" s="564"/>
      <c r="I1721" s="214"/>
      <c r="J1721" s="214"/>
      <c r="K1721" s="214"/>
      <c r="L1721" s="214"/>
      <c r="M1721" s="214"/>
      <c r="N1721" s="214"/>
      <c r="O1721" s="214"/>
      <c r="P1721" s="214"/>
      <c r="Q1721" s="214"/>
      <c r="R1721" s="214"/>
      <c r="S1721" s="214"/>
      <c r="T1721" s="215"/>
      <c r="U1721" s="215"/>
      <c r="V1721" s="575"/>
      <c r="W1721" s="53"/>
      <c r="X1721" s="53"/>
      <c r="Y1721" s="53"/>
      <c r="Z1721" s="53"/>
      <c r="AA1721" s="53"/>
      <c r="AB1721" s="53"/>
      <c r="AC1721" s="53"/>
      <c r="AD1721" s="53"/>
      <c r="AE1721" s="53"/>
      <c r="AF1721" s="53"/>
      <c r="AG1721" s="53"/>
      <c r="AH1721" s="221"/>
      <c r="AI1721" s="221"/>
      <c r="AJ1721" s="576"/>
      <c r="AK1721" s="576"/>
      <c r="AM1721" s="221"/>
      <c r="AN1721" s="221"/>
      <c r="AP1721" s="221"/>
    </row>
    <row r="1722" spans="4:42" s="15" customFormat="1" ht="22.5" x14ac:dyDescent="0.55000000000000004">
      <c r="D1722" s="574"/>
      <c r="E1722" s="561"/>
      <c r="F1722" s="564"/>
      <c r="G1722" s="564"/>
      <c r="H1722" s="564"/>
      <c r="I1722" s="214"/>
      <c r="J1722" s="214"/>
      <c r="K1722" s="214"/>
      <c r="L1722" s="214"/>
      <c r="M1722" s="214"/>
      <c r="N1722" s="214"/>
      <c r="O1722" s="214"/>
      <c r="P1722" s="214"/>
      <c r="Q1722" s="214"/>
      <c r="R1722" s="214"/>
      <c r="S1722" s="214"/>
      <c r="T1722" s="215"/>
      <c r="U1722" s="215"/>
      <c r="V1722" s="575"/>
      <c r="W1722" s="53"/>
      <c r="X1722" s="53"/>
      <c r="Y1722" s="53"/>
      <c r="Z1722" s="53"/>
      <c r="AA1722" s="53"/>
      <c r="AB1722" s="53"/>
      <c r="AC1722" s="53"/>
      <c r="AD1722" s="53"/>
      <c r="AE1722" s="53"/>
      <c r="AF1722" s="53"/>
      <c r="AG1722" s="53"/>
      <c r="AH1722" s="221"/>
      <c r="AI1722" s="221"/>
      <c r="AJ1722" s="576"/>
      <c r="AK1722" s="576"/>
      <c r="AM1722" s="221"/>
      <c r="AN1722" s="221"/>
      <c r="AP1722" s="221"/>
    </row>
    <row r="1723" spans="4:42" s="15" customFormat="1" ht="22.5" x14ac:dyDescent="0.55000000000000004">
      <c r="D1723" s="574"/>
      <c r="E1723" s="561"/>
      <c r="F1723" s="564"/>
      <c r="G1723" s="564"/>
      <c r="H1723" s="564"/>
      <c r="I1723" s="214"/>
      <c r="J1723" s="214"/>
      <c r="K1723" s="214"/>
      <c r="L1723" s="214"/>
      <c r="M1723" s="214"/>
      <c r="N1723" s="214"/>
      <c r="O1723" s="214"/>
      <c r="P1723" s="214"/>
      <c r="Q1723" s="214"/>
      <c r="R1723" s="214"/>
      <c r="S1723" s="214"/>
      <c r="T1723" s="215"/>
      <c r="U1723" s="215"/>
      <c r="V1723" s="575"/>
      <c r="W1723" s="53"/>
      <c r="X1723" s="53"/>
      <c r="Y1723" s="53"/>
      <c r="Z1723" s="53"/>
      <c r="AA1723" s="53"/>
      <c r="AB1723" s="53"/>
      <c r="AC1723" s="53"/>
      <c r="AD1723" s="53"/>
      <c r="AE1723" s="53"/>
      <c r="AF1723" s="53"/>
      <c r="AG1723" s="53"/>
      <c r="AH1723" s="221"/>
      <c r="AI1723" s="221"/>
      <c r="AJ1723" s="576"/>
      <c r="AK1723" s="576"/>
      <c r="AM1723" s="221"/>
      <c r="AN1723" s="221"/>
      <c r="AP1723" s="221"/>
    </row>
    <row r="1724" spans="4:42" s="15" customFormat="1" ht="22.5" x14ac:dyDescent="0.55000000000000004">
      <c r="D1724" s="574"/>
      <c r="E1724" s="561"/>
      <c r="F1724" s="564"/>
      <c r="G1724" s="564"/>
      <c r="H1724" s="564"/>
      <c r="I1724" s="214"/>
      <c r="J1724" s="214"/>
      <c r="K1724" s="214"/>
      <c r="L1724" s="214"/>
      <c r="M1724" s="214"/>
      <c r="N1724" s="214"/>
      <c r="O1724" s="214"/>
      <c r="P1724" s="214"/>
      <c r="Q1724" s="214"/>
      <c r="R1724" s="214"/>
      <c r="S1724" s="214"/>
      <c r="T1724" s="215"/>
      <c r="U1724" s="215"/>
      <c r="V1724" s="575"/>
      <c r="W1724" s="53"/>
      <c r="X1724" s="53"/>
      <c r="Y1724" s="53"/>
      <c r="Z1724" s="53"/>
      <c r="AA1724" s="53"/>
      <c r="AB1724" s="53"/>
      <c r="AC1724" s="53"/>
      <c r="AD1724" s="53"/>
      <c r="AE1724" s="53"/>
      <c r="AF1724" s="53"/>
      <c r="AG1724" s="53"/>
      <c r="AH1724" s="221"/>
      <c r="AI1724" s="221"/>
      <c r="AJ1724" s="576"/>
      <c r="AK1724" s="576"/>
      <c r="AM1724" s="221"/>
      <c r="AN1724" s="221"/>
      <c r="AP1724" s="221"/>
    </row>
    <row r="1725" spans="4:42" s="15" customFormat="1" ht="22.5" x14ac:dyDescent="0.55000000000000004">
      <c r="D1725" s="574"/>
      <c r="E1725" s="561"/>
      <c r="F1725" s="564"/>
      <c r="G1725" s="564"/>
      <c r="H1725" s="564"/>
      <c r="I1725" s="214"/>
      <c r="J1725" s="214"/>
      <c r="K1725" s="214"/>
      <c r="L1725" s="214"/>
      <c r="M1725" s="214"/>
      <c r="N1725" s="214"/>
      <c r="O1725" s="214"/>
      <c r="P1725" s="214"/>
      <c r="Q1725" s="214"/>
      <c r="R1725" s="214"/>
      <c r="S1725" s="214"/>
      <c r="T1725" s="215"/>
      <c r="U1725" s="215"/>
      <c r="V1725" s="575"/>
      <c r="W1725" s="53"/>
      <c r="X1725" s="53"/>
      <c r="Y1725" s="53"/>
      <c r="Z1725" s="53"/>
      <c r="AA1725" s="53"/>
      <c r="AB1725" s="53"/>
      <c r="AC1725" s="53"/>
      <c r="AD1725" s="53"/>
      <c r="AE1725" s="53"/>
      <c r="AF1725" s="53"/>
      <c r="AG1725" s="53"/>
      <c r="AH1725" s="221"/>
      <c r="AI1725" s="221"/>
      <c r="AJ1725" s="576"/>
      <c r="AK1725" s="576"/>
      <c r="AM1725" s="221"/>
      <c r="AN1725" s="221"/>
      <c r="AP1725" s="221"/>
    </row>
    <row r="1726" spans="4:42" s="15" customFormat="1" ht="22.5" x14ac:dyDescent="0.55000000000000004">
      <c r="D1726" s="574"/>
      <c r="E1726" s="561"/>
      <c r="F1726" s="564"/>
      <c r="G1726" s="564"/>
      <c r="H1726" s="564"/>
      <c r="I1726" s="214"/>
      <c r="J1726" s="214"/>
      <c r="K1726" s="214"/>
      <c r="L1726" s="214"/>
      <c r="M1726" s="214"/>
      <c r="N1726" s="214"/>
      <c r="O1726" s="214"/>
      <c r="P1726" s="214"/>
      <c r="Q1726" s="214"/>
      <c r="R1726" s="214"/>
      <c r="S1726" s="214"/>
      <c r="T1726" s="215"/>
      <c r="U1726" s="215"/>
      <c r="V1726" s="575"/>
      <c r="W1726" s="53"/>
      <c r="X1726" s="53"/>
      <c r="Y1726" s="53"/>
      <c r="Z1726" s="53"/>
      <c r="AA1726" s="53"/>
      <c r="AB1726" s="53"/>
      <c r="AC1726" s="53"/>
      <c r="AD1726" s="53"/>
      <c r="AE1726" s="53"/>
      <c r="AF1726" s="53"/>
      <c r="AG1726" s="53"/>
      <c r="AH1726" s="221"/>
      <c r="AI1726" s="221"/>
      <c r="AJ1726" s="576"/>
      <c r="AK1726" s="576"/>
      <c r="AM1726" s="221"/>
      <c r="AN1726" s="221"/>
      <c r="AP1726" s="221"/>
    </row>
    <row r="1727" spans="4:42" s="15" customFormat="1" ht="22.5" x14ac:dyDescent="0.55000000000000004">
      <c r="D1727" s="574"/>
      <c r="E1727" s="561"/>
      <c r="F1727" s="564"/>
      <c r="G1727" s="564"/>
      <c r="H1727" s="564"/>
      <c r="I1727" s="214"/>
      <c r="J1727" s="214"/>
      <c r="K1727" s="214"/>
      <c r="L1727" s="214"/>
      <c r="M1727" s="214"/>
      <c r="N1727" s="214"/>
      <c r="O1727" s="214"/>
      <c r="P1727" s="214"/>
      <c r="Q1727" s="214"/>
      <c r="R1727" s="214"/>
      <c r="S1727" s="214"/>
      <c r="T1727" s="215"/>
      <c r="U1727" s="215"/>
      <c r="V1727" s="575"/>
      <c r="W1727" s="53"/>
      <c r="X1727" s="53"/>
      <c r="Y1727" s="53"/>
      <c r="Z1727" s="53"/>
      <c r="AA1727" s="53"/>
      <c r="AB1727" s="53"/>
      <c r="AC1727" s="53"/>
      <c r="AD1727" s="53"/>
      <c r="AE1727" s="53"/>
      <c r="AF1727" s="53"/>
      <c r="AG1727" s="53"/>
      <c r="AH1727" s="221"/>
      <c r="AI1727" s="221"/>
      <c r="AJ1727" s="576"/>
      <c r="AK1727" s="576"/>
      <c r="AM1727" s="221"/>
      <c r="AN1727" s="221"/>
      <c r="AP1727" s="221"/>
    </row>
    <row r="1728" spans="4:42" s="15" customFormat="1" ht="22.5" x14ac:dyDescent="0.55000000000000004">
      <c r="D1728" s="574"/>
      <c r="E1728" s="561"/>
      <c r="F1728" s="564"/>
      <c r="G1728" s="564"/>
      <c r="H1728" s="564"/>
      <c r="I1728" s="214"/>
      <c r="J1728" s="214"/>
      <c r="K1728" s="214"/>
      <c r="L1728" s="214"/>
      <c r="M1728" s="214"/>
      <c r="N1728" s="214"/>
      <c r="O1728" s="214"/>
      <c r="P1728" s="214"/>
      <c r="Q1728" s="214"/>
      <c r="R1728" s="214"/>
      <c r="S1728" s="214"/>
      <c r="T1728" s="215"/>
      <c r="U1728" s="215"/>
      <c r="V1728" s="575"/>
      <c r="W1728" s="53"/>
      <c r="X1728" s="53"/>
      <c r="Y1728" s="53"/>
      <c r="Z1728" s="53"/>
      <c r="AA1728" s="53"/>
      <c r="AB1728" s="53"/>
      <c r="AC1728" s="53"/>
      <c r="AD1728" s="53"/>
      <c r="AE1728" s="53"/>
      <c r="AF1728" s="53"/>
      <c r="AG1728" s="53"/>
      <c r="AH1728" s="221"/>
      <c r="AI1728" s="221"/>
      <c r="AJ1728" s="576"/>
      <c r="AK1728" s="576"/>
      <c r="AM1728" s="221"/>
      <c r="AN1728" s="221"/>
      <c r="AP1728" s="221"/>
    </row>
    <row r="1729" spans="4:42" s="15" customFormat="1" ht="22.5" x14ac:dyDescent="0.55000000000000004">
      <c r="D1729" s="574"/>
      <c r="E1729" s="561"/>
      <c r="F1729" s="564"/>
      <c r="G1729" s="564"/>
      <c r="H1729" s="564"/>
      <c r="I1729" s="214"/>
      <c r="J1729" s="214"/>
      <c r="K1729" s="214"/>
      <c r="L1729" s="214"/>
      <c r="M1729" s="214"/>
      <c r="N1729" s="214"/>
      <c r="O1729" s="214"/>
      <c r="P1729" s="214"/>
      <c r="Q1729" s="214"/>
      <c r="R1729" s="214"/>
      <c r="S1729" s="214"/>
      <c r="T1729" s="215"/>
      <c r="U1729" s="215"/>
      <c r="V1729" s="575"/>
      <c r="W1729" s="53"/>
      <c r="X1729" s="53"/>
      <c r="Y1729" s="53"/>
      <c r="Z1729" s="53"/>
      <c r="AA1729" s="53"/>
      <c r="AB1729" s="53"/>
      <c r="AC1729" s="53"/>
      <c r="AD1729" s="53"/>
      <c r="AE1729" s="53"/>
      <c r="AF1729" s="53"/>
      <c r="AG1729" s="53"/>
      <c r="AH1729" s="221"/>
      <c r="AI1729" s="221"/>
      <c r="AJ1729" s="576"/>
      <c r="AK1729" s="576"/>
      <c r="AM1729" s="221"/>
      <c r="AN1729" s="221"/>
      <c r="AP1729" s="221"/>
    </row>
    <row r="1730" spans="4:42" s="15" customFormat="1" ht="22.5" x14ac:dyDescent="0.55000000000000004">
      <c r="D1730" s="574"/>
      <c r="E1730" s="561"/>
      <c r="F1730" s="564"/>
      <c r="G1730" s="564"/>
      <c r="H1730" s="564"/>
      <c r="I1730" s="214"/>
      <c r="J1730" s="214"/>
      <c r="K1730" s="214"/>
      <c r="L1730" s="214"/>
      <c r="M1730" s="214"/>
      <c r="N1730" s="214"/>
      <c r="O1730" s="214"/>
      <c r="P1730" s="214"/>
      <c r="Q1730" s="214"/>
      <c r="R1730" s="214"/>
      <c r="S1730" s="214"/>
      <c r="T1730" s="215"/>
      <c r="U1730" s="215"/>
      <c r="V1730" s="575"/>
      <c r="W1730" s="53"/>
      <c r="X1730" s="53"/>
      <c r="Y1730" s="53"/>
      <c r="Z1730" s="53"/>
      <c r="AA1730" s="53"/>
      <c r="AB1730" s="53"/>
      <c r="AC1730" s="53"/>
      <c r="AD1730" s="53"/>
      <c r="AE1730" s="53"/>
      <c r="AF1730" s="53"/>
      <c r="AG1730" s="53"/>
      <c r="AH1730" s="221"/>
      <c r="AI1730" s="221"/>
      <c r="AJ1730" s="576"/>
      <c r="AK1730" s="576"/>
      <c r="AM1730" s="221"/>
      <c r="AN1730" s="221"/>
      <c r="AP1730" s="221"/>
    </row>
    <row r="1731" spans="4:42" s="15" customFormat="1" ht="22.5" x14ac:dyDescent="0.55000000000000004">
      <c r="D1731" s="574"/>
      <c r="E1731" s="561"/>
      <c r="F1731" s="564"/>
      <c r="G1731" s="564"/>
      <c r="H1731" s="564"/>
      <c r="I1731" s="214"/>
      <c r="J1731" s="214"/>
      <c r="K1731" s="214"/>
      <c r="L1731" s="214"/>
      <c r="M1731" s="214"/>
      <c r="N1731" s="214"/>
      <c r="O1731" s="214"/>
      <c r="P1731" s="214"/>
      <c r="Q1731" s="214"/>
      <c r="R1731" s="214"/>
      <c r="S1731" s="214"/>
      <c r="T1731" s="215"/>
      <c r="U1731" s="215"/>
      <c r="V1731" s="575"/>
      <c r="W1731" s="53"/>
      <c r="X1731" s="53"/>
      <c r="Y1731" s="53"/>
      <c r="Z1731" s="53"/>
      <c r="AA1731" s="53"/>
      <c r="AB1731" s="53"/>
      <c r="AC1731" s="53"/>
      <c r="AD1731" s="53"/>
      <c r="AE1731" s="53"/>
      <c r="AF1731" s="53"/>
      <c r="AG1731" s="53"/>
      <c r="AH1731" s="221"/>
      <c r="AI1731" s="221"/>
      <c r="AJ1731" s="576"/>
      <c r="AK1731" s="576"/>
      <c r="AM1731" s="221"/>
      <c r="AN1731" s="221"/>
      <c r="AP1731" s="221"/>
    </row>
    <row r="1732" spans="4:42" s="15" customFormat="1" ht="22.5" x14ac:dyDescent="0.55000000000000004">
      <c r="D1732" s="574"/>
      <c r="E1732" s="561"/>
      <c r="F1732" s="564"/>
      <c r="G1732" s="564"/>
      <c r="H1732" s="564"/>
      <c r="I1732" s="214"/>
      <c r="J1732" s="214"/>
      <c r="K1732" s="214"/>
      <c r="L1732" s="214"/>
      <c r="M1732" s="214"/>
      <c r="N1732" s="214"/>
      <c r="O1732" s="214"/>
      <c r="P1732" s="214"/>
      <c r="Q1732" s="214"/>
      <c r="R1732" s="214"/>
      <c r="S1732" s="214"/>
      <c r="T1732" s="215"/>
      <c r="U1732" s="215"/>
      <c r="V1732" s="575"/>
      <c r="W1732" s="53"/>
      <c r="X1732" s="53"/>
      <c r="Y1732" s="53"/>
      <c r="Z1732" s="53"/>
      <c r="AA1732" s="53"/>
      <c r="AB1732" s="53"/>
      <c r="AC1732" s="53"/>
      <c r="AD1732" s="53"/>
      <c r="AE1732" s="53"/>
      <c r="AF1732" s="53"/>
      <c r="AG1732" s="53"/>
      <c r="AH1732" s="221"/>
      <c r="AI1732" s="221"/>
      <c r="AJ1732" s="576"/>
      <c r="AK1732" s="576"/>
      <c r="AM1732" s="221"/>
      <c r="AN1732" s="221"/>
      <c r="AP1732" s="221"/>
    </row>
    <row r="1733" spans="4:42" s="15" customFormat="1" ht="22.5" x14ac:dyDescent="0.55000000000000004">
      <c r="D1733" s="574"/>
      <c r="E1733" s="561"/>
      <c r="F1733" s="564"/>
      <c r="G1733" s="564"/>
      <c r="H1733" s="564"/>
      <c r="I1733" s="214"/>
      <c r="J1733" s="214"/>
      <c r="K1733" s="214"/>
      <c r="L1733" s="214"/>
      <c r="M1733" s="214"/>
      <c r="N1733" s="214"/>
      <c r="O1733" s="214"/>
      <c r="P1733" s="214"/>
      <c r="Q1733" s="214"/>
      <c r="R1733" s="214"/>
      <c r="S1733" s="214"/>
      <c r="T1733" s="215"/>
      <c r="U1733" s="215"/>
      <c r="V1733" s="575"/>
      <c r="W1733" s="53"/>
      <c r="X1733" s="53"/>
      <c r="Y1733" s="53"/>
      <c r="Z1733" s="53"/>
      <c r="AA1733" s="53"/>
      <c r="AB1733" s="53"/>
      <c r="AC1733" s="53"/>
      <c r="AD1733" s="53"/>
      <c r="AE1733" s="53"/>
      <c r="AF1733" s="53"/>
      <c r="AG1733" s="53"/>
      <c r="AH1733" s="221"/>
      <c r="AI1733" s="221"/>
      <c r="AJ1733" s="576"/>
      <c r="AK1733" s="576"/>
      <c r="AM1733" s="221"/>
      <c r="AN1733" s="221"/>
      <c r="AP1733" s="221"/>
    </row>
    <row r="1734" spans="4:42" s="15" customFormat="1" ht="22.5" x14ac:dyDescent="0.55000000000000004">
      <c r="D1734" s="574"/>
      <c r="E1734" s="561"/>
      <c r="F1734" s="564"/>
      <c r="G1734" s="564"/>
      <c r="H1734" s="564"/>
      <c r="I1734" s="214"/>
      <c r="J1734" s="214"/>
      <c r="K1734" s="214"/>
      <c r="L1734" s="214"/>
      <c r="M1734" s="214"/>
      <c r="N1734" s="214"/>
      <c r="O1734" s="214"/>
      <c r="P1734" s="214"/>
      <c r="Q1734" s="214"/>
      <c r="R1734" s="214"/>
      <c r="S1734" s="214"/>
      <c r="T1734" s="215"/>
      <c r="U1734" s="215"/>
      <c r="V1734" s="575"/>
      <c r="W1734" s="53"/>
      <c r="X1734" s="53"/>
      <c r="Y1734" s="53"/>
      <c r="Z1734" s="53"/>
      <c r="AA1734" s="53"/>
      <c r="AB1734" s="53"/>
      <c r="AC1734" s="53"/>
      <c r="AD1734" s="53"/>
      <c r="AE1734" s="53"/>
      <c r="AF1734" s="53"/>
      <c r="AG1734" s="53"/>
      <c r="AH1734" s="221"/>
      <c r="AI1734" s="221"/>
      <c r="AJ1734" s="576"/>
      <c r="AK1734" s="576"/>
      <c r="AM1734" s="221"/>
      <c r="AN1734" s="221"/>
      <c r="AP1734" s="221"/>
    </row>
    <row r="1735" spans="4:42" s="15" customFormat="1" ht="22.5" x14ac:dyDescent="0.55000000000000004">
      <c r="D1735" s="574"/>
      <c r="E1735" s="561"/>
      <c r="F1735" s="564"/>
      <c r="G1735" s="564"/>
      <c r="H1735" s="564"/>
      <c r="I1735" s="214"/>
      <c r="J1735" s="214"/>
      <c r="K1735" s="214"/>
      <c r="L1735" s="214"/>
      <c r="M1735" s="214"/>
      <c r="N1735" s="214"/>
      <c r="O1735" s="214"/>
      <c r="P1735" s="214"/>
      <c r="Q1735" s="214"/>
      <c r="R1735" s="214"/>
      <c r="S1735" s="214"/>
      <c r="T1735" s="215"/>
      <c r="U1735" s="215"/>
      <c r="V1735" s="575"/>
      <c r="W1735" s="53"/>
      <c r="X1735" s="53"/>
      <c r="Y1735" s="53"/>
      <c r="Z1735" s="53"/>
      <c r="AA1735" s="53"/>
      <c r="AB1735" s="53"/>
      <c r="AC1735" s="53"/>
      <c r="AD1735" s="53"/>
      <c r="AE1735" s="53"/>
      <c r="AF1735" s="53"/>
      <c r="AG1735" s="53"/>
      <c r="AH1735" s="221"/>
      <c r="AI1735" s="221"/>
      <c r="AJ1735" s="576"/>
      <c r="AK1735" s="576"/>
      <c r="AM1735" s="221"/>
      <c r="AN1735" s="221"/>
      <c r="AP1735" s="221"/>
    </row>
    <row r="1736" spans="4:42" s="15" customFormat="1" ht="22.5" x14ac:dyDescent="0.55000000000000004">
      <c r="D1736" s="574"/>
      <c r="E1736" s="561"/>
      <c r="F1736" s="564"/>
      <c r="G1736" s="564"/>
      <c r="H1736" s="564"/>
      <c r="I1736" s="214"/>
      <c r="J1736" s="214"/>
      <c r="K1736" s="214"/>
      <c r="L1736" s="214"/>
      <c r="M1736" s="214"/>
      <c r="N1736" s="214"/>
      <c r="O1736" s="214"/>
      <c r="P1736" s="214"/>
      <c r="Q1736" s="214"/>
      <c r="R1736" s="214"/>
      <c r="S1736" s="214"/>
      <c r="T1736" s="215"/>
      <c r="U1736" s="215"/>
      <c r="V1736" s="575"/>
      <c r="W1736" s="53"/>
      <c r="X1736" s="53"/>
      <c r="Y1736" s="53"/>
      <c r="Z1736" s="53"/>
      <c r="AA1736" s="53"/>
      <c r="AB1736" s="53"/>
      <c r="AC1736" s="53"/>
      <c r="AD1736" s="53"/>
      <c r="AE1736" s="53"/>
      <c r="AF1736" s="53"/>
      <c r="AG1736" s="53"/>
      <c r="AH1736" s="221"/>
      <c r="AI1736" s="221"/>
      <c r="AJ1736" s="576"/>
      <c r="AK1736" s="576"/>
      <c r="AM1736" s="221"/>
      <c r="AN1736" s="221"/>
      <c r="AP1736" s="221"/>
    </row>
    <row r="1737" spans="4:42" s="15" customFormat="1" ht="22.5" x14ac:dyDescent="0.55000000000000004">
      <c r="D1737" s="574"/>
      <c r="E1737" s="561"/>
      <c r="F1737" s="564"/>
      <c r="G1737" s="564"/>
      <c r="H1737" s="564"/>
      <c r="I1737" s="214"/>
      <c r="J1737" s="214"/>
      <c r="K1737" s="214"/>
      <c r="L1737" s="214"/>
      <c r="M1737" s="214"/>
      <c r="N1737" s="214"/>
      <c r="O1737" s="214"/>
      <c r="P1737" s="214"/>
      <c r="Q1737" s="214"/>
      <c r="R1737" s="214"/>
      <c r="S1737" s="214"/>
      <c r="T1737" s="215"/>
      <c r="U1737" s="215"/>
      <c r="V1737" s="575"/>
      <c r="W1737" s="53"/>
      <c r="X1737" s="53"/>
      <c r="Y1737" s="53"/>
      <c r="Z1737" s="53"/>
      <c r="AA1737" s="53"/>
      <c r="AB1737" s="53"/>
      <c r="AC1737" s="53"/>
      <c r="AD1737" s="53"/>
      <c r="AE1737" s="53"/>
      <c r="AF1737" s="53"/>
      <c r="AG1737" s="53"/>
      <c r="AH1737" s="221"/>
      <c r="AI1737" s="221"/>
      <c r="AJ1737" s="576"/>
      <c r="AK1737" s="576"/>
      <c r="AM1737" s="221"/>
      <c r="AN1737" s="221"/>
      <c r="AP1737" s="221"/>
    </row>
    <row r="1738" spans="4:42" s="15" customFormat="1" ht="22.5" x14ac:dyDescent="0.55000000000000004">
      <c r="D1738" s="574"/>
      <c r="E1738" s="561"/>
      <c r="F1738" s="564"/>
      <c r="G1738" s="564"/>
      <c r="H1738" s="564"/>
      <c r="I1738" s="214"/>
      <c r="J1738" s="214"/>
      <c r="K1738" s="214"/>
      <c r="L1738" s="214"/>
      <c r="M1738" s="214"/>
      <c r="N1738" s="214"/>
      <c r="O1738" s="214"/>
      <c r="P1738" s="214"/>
      <c r="Q1738" s="214"/>
      <c r="R1738" s="214"/>
      <c r="S1738" s="214"/>
      <c r="T1738" s="215"/>
      <c r="U1738" s="215"/>
      <c r="V1738" s="575"/>
      <c r="W1738" s="53"/>
      <c r="X1738" s="53"/>
      <c r="Y1738" s="53"/>
      <c r="Z1738" s="53"/>
      <c r="AA1738" s="53"/>
      <c r="AB1738" s="53"/>
      <c r="AC1738" s="53"/>
      <c r="AD1738" s="53"/>
      <c r="AE1738" s="53"/>
      <c r="AF1738" s="53"/>
      <c r="AG1738" s="53"/>
      <c r="AH1738" s="221"/>
      <c r="AI1738" s="221"/>
      <c r="AJ1738" s="576"/>
      <c r="AK1738" s="576"/>
      <c r="AM1738" s="221"/>
      <c r="AN1738" s="221"/>
      <c r="AP1738" s="221"/>
    </row>
    <row r="1739" spans="4:42" s="15" customFormat="1" ht="22.5" x14ac:dyDescent="0.55000000000000004">
      <c r="D1739" s="574"/>
      <c r="E1739" s="561"/>
      <c r="F1739" s="564"/>
      <c r="G1739" s="564"/>
      <c r="H1739" s="564"/>
      <c r="I1739" s="214"/>
      <c r="J1739" s="214"/>
      <c r="K1739" s="214"/>
      <c r="L1739" s="214"/>
      <c r="M1739" s="214"/>
      <c r="N1739" s="214"/>
      <c r="O1739" s="214"/>
      <c r="P1739" s="214"/>
      <c r="Q1739" s="214"/>
      <c r="R1739" s="214"/>
      <c r="S1739" s="214"/>
      <c r="T1739" s="215"/>
      <c r="U1739" s="215"/>
      <c r="V1739" s="575"/>
      <c r="W1739" s="53"/>
      <c r="X1739" s="53"/>
      <c r="Y1739" s="53"/>
      <c r="Z1739" s="53"/>
      <c r="AA1739" s="53"/>
      <c r="AB1739" s="53"/>
      <c r="AC1739" s="53"/>
      <c r="AD1739" s="53"/>
      <c r="AE1739" s="53"/>
      <c r="AF1739" s="53"/>
      <c r="AG1739" s="53"/>
      <c r="AH1739" s="221"/>
      <c r="AI1739" s="221"/>
      <c r="AJ1739" s="576"/>
      <c r="AK1739" s="576"/>
      <c r="AM1739" s="221"/>
      <c r="AN1739" s="221"/>
      <c r="AP1739" s="221"/>
    </row>
    <row r="1740" spans="4:42" s="15" customFormat="1" ht="22.5" x14ac:dyDescent="0.55000000000000004">
      <c r="D1740" s="574"/>
      <c r="E1740" s="577"/>
      <c r="F1740" s="564"/>
      <c r="G1740" s="564"/>
      <c r="H1740" s="564"/>
      <c r="I1740" s="214"/>
      <c r="J1740" s="214"/>
      <c r="K1740" s="214"/>
      <c r="L1740" s="214"/>
      <c r="M1740" s="214"/>
      <c r="N1740" s="214"/>
      <c r="O1740" s="214"/>
      <c r="P1740" s="214"/>
      <c r="Q1740" s="214"/>
      <c r="R1740" s="214"/>
      <c r="S1740" s="214"/>
      <c r="T1740" s="215"/>
      <c r="U1740" s="215"/>
      <c r="V1740" s="575"/>
      <c r="W1740" s="53"/>
      <c r="X1740" s="53"/>
      <c r="Y1740" s="53"/>
      <c r="Z1740" s="53"/>
      <c r="AA1740" s="53"/>
      <c r="AB1740" s="53"/>
      <c r="AC1740" s="53"/>
      <c r="AD1740" s="53"/>
      <c r="AE1740" s="53"/>
      <c r="AF1740" s="53"/>
      <c r="AG1740" s="53"/>
      <c r="AH1740" s="221"/>
      <c r="AI1740" s="221"/>
      <c r="AJ1740" s="576"/>
      <c r="AK1740" s="576"/>
      <c r="AM1740" s="221"/>
      <c r="AN1740" s="221"/>
      <c r="AP1740" s="221"/>
    </row>
    <row r="1741" spans="4:42" s="15" customFormat="1" ht="22.5" x14ac:dyDescent="0.55000000000000004">
      <c r="D1741" s="574"/>
      <c r="E1741" s="561"/>
      <c r="F1741" s="564"/>
      <c r="G1741" s="564"/>
      <c r="H1741" s="564"/>
      <c r="I1741" s="214"/>
      <c r="J1741" s="214"/>
      <c r="K1741" s="214"/>
      <c r="L1741" s="214"/>
      <c r="M1741" s="214"/>
      <c r="N1741" s="214"/>
      <c r="O1741" s="214"/>
      <c r="P1741" s="214"/>
      <c r="Q1741" s="214"/>
      <c r="R1741" s="214"/>
      <c r="S1741" s="214"/>
      <c r="T1741" s="215"/>
      <c r="U1741" s="215"/>
      <c r="V1741" s="575"/>
      <c r="W1741" s="53"/>
      <c r="X1741" s="53"/>
      <c r="Y1741" s="53"/>
      <c r="Z1741" s="53"/>
      <c r="AA1741" s="53"/>
      <c r="AB1741" s="53"/>
      <c r="AC1741" s="53"/>
      <c r="AD1741" s="53"/>
      <c r="AE1741" s="53"/>
      <c r="AF1741" s="53"/>
      <c r="AG1741" s="53"/>
      <c r="AH1741" s="221"/>
      <c r="AI1741" s="221"/>
      <c r="AJ1741" s="576"/>
      <c r="AK1741" s="576"/>
      <c r="AM1741" s="221"/>
      <c r="AN1741" s="221"/>
      <c r="AP1741" s="221"/>
    </row>
    <row r="1742" spans="4:42" s="15" customFormat="1" ht="22.5" x14ac:dyDescent="0.55000000000000004">
      <c r="D1742" s="574"/>
      <c r="E1742" s="561"/>
      <c r="F1742" s="564"/>
      <c r="G1742" s="564"/>
      <c r="H1742" s="564"/>
      <c r="I1742" s="214"/>
      <c r="J1742" s="214"/>
      <c r="K1742" s="214"/>
      <c r="L1742" s="214"/>
      <c r="M1742" s="214"/>
      <c r="N1742" s="214"/>
      <c r="O1742" s="214"/>
      <c r="P1742" s="214"/>
      <c r="Q1742" s="214"/>
      <c r="R1742" s="214"/>
      <c r="S1742" s="214"/>
      <c r="T1742" s="215"/>
      <c r="U1742" s="215"/>
      <c r="V1742" s="575"/>
      <c r="W1742" s="53"/>
      <c r="X1742" s="53"/>
      <c r="Y1742" s="53"/>
      <c r="Z1742" s="53"/>
      <c r="AA1742" s="53"/>
      <c r="AB1742" s="53"/>
      <c r="AC1742" s="53"/>
      <c r="AD1742" s="53"/>
      <c r="AE1742" s="53"/>
      <c r="AF1742" s="53"/>
      <c r="AG1742" s="53"/>
      <c r="AH1742" s="221"/>
      <c r="AI1742" s="221"/>
      <c r="AJ1742" s="576"/>
      <c r="AK1742" s="576"/>
      <c r="AM1742" s="221"/>
      <c r="AN1742" s="221"/>
      <c r="AP1742" s="221"/>
    </row>
    <row r="1743" spans="4:42" s="15" customFormat="1" ht="22.5" x14ac:dyDescent="0.55000000000000004">
      <c r="D1743" s="574"/>
      <c r="E1743" s="561"/>
      <c r="F1743" s="564"/>
      <c r="G1743" s="564"/>
      <c r="H1743" s="564"/>
      <c r="I1743" s="214"/>
      <c r="J1743" s="214"/>
      <c r="K1743" s="214"/>
      <c r="L1743" s="214"/>
      <c r="M1743" s="214"/>
      <c r="N1743" s="214"/>
      <c r="O1743" s="214"/>
      <c r="P1743" s="214"/>
      <c r="Q1743" s="214"/>
      <c r="R1743" s="214"/>
      <c r="S1743" s="214"/>
      <c r="T1743" s="215"/>
      <c r="U1743" s="215"/>
      <c r="V1743" s="575"/>
      <c r="W1743" s="53"/>
      <c r="X1743" s="53"/>
      <c r="Y1743" s="53"/>
      <c r="Z1743" s="53"/>
      <c r="AA1743" s="53"/>
      <c r="AB1743" s="53"/>
      <c r="AC1743" s="53"/>
      <c r="AD1743" s="53"/>
      <c r="AE1743" s="53"/>
      <c r="AF1743" s="53"/>
      <c r="AG1743" s="53"/>
      <c r="AH1743" s="221"/>
      <c r="AI1743" s="221"/>
      <c r="AJ1743" s="576"/>
      <c r="AK1743" s="576"/>
      <c r="AM1743" s="221"/>
      <c r="AN1743" s="221"/>
      <c r="AP1743" s="221"/>
    </row>
    <row r="1744" spans="4:42" s="15" customFormat="1" ht="22.5" x14ac:dyDescent="0.55000000000000004">
      <c r="D1744" s="574"/>
      <c r="E1744" s="561"/>
      <c r="F1744" s="564"/>
      <c r="G1744" s="564"/>
      <c r="H1744" s="564"/>
      <c r="I1744" s="214"/>
      <c r="J1744" s="214"/>
      <c r="K1744" s="214"/>
      <c r="L1744" s="214"/>
      <c r="M1744" s="214"/>
      <c r="N1744" s="214"/>
      <c r="O1744" s="214"/>
      <c r="P1744" s="214"/>
      <c r="Q1744" s="214"/>
      <c r="R1744" s="214"/>
      <c r="S1744" s="214"/>
      <c r="T1744" s="215"/>
      <c r="U1744" s="215"/>
      <c r="V1744" s="575"/>
      <c r="W1744" s="53"/>
      <c r="X1744" s="53"/>
      <c r="Y1744" s="53"/>
      <c r="Z1744" s="53"/>
      <c r="AA1744" s="53"/>
      <c r="AB1744" s="53"/>
      <c r="AC1744" s="53"/>
      <c r="AD1744" s="53"/>
      <c r="AE1744" s="53"/>
      <c r="AF1744" s="53"/>
      <c r="AG1744" s="53"/>
      <c r="AH1744" s="221"/>
      <c r="AI1744" s="221"/>
      <c r="AJ1744" s="576"/>
      <c r="AK1744" s="576"/>
      <c r="AM1744" s="221"/>
      <c r="AN1744" s="221"/>
      <c r="AP1744" s="221"/>
    </row>
    <row r="1745" spans="4:42" s="15" customFormat="1" ht="22.5" x14ac:dyDescent="0.55000000000000004">
      <c r="D1745" s="574"/>
      <c r="E1745" s="561"/>
      <c r="F1745" s="564"/>
      <c r="G1745" s="564"/>
      <c r="H1745" s="564"/>
      <c r="I1745" s="214"/>
      <c r="J1745" s="214"/>
      <c r="K1745" s="214"/>
      <c r="L1745" s="214"/>
      <c r="M1745" s="214"/>
      <c r="N1745" s="214"/>
      <c r="O1745" s="214"/>
      <c r="P1745" s="214"/>
      <c r="Q1745" s="214"/>
      <c r="R1745" s="214"/>
      <c r="S1745" s="214"/>
      <c r="T1745" s="215"/>
      <c r="U1745" s="215"/>
      <c r="V1745" s="575"/>
      <c r="W1745" s="53"/>
      <c r="X1745" s="53"/>
      <c r="Y1745" s="53"/>
      <c r="Z1745" s="53"/>
      <c r="AA1745" s="53"/>
      <c r="AB1745" s="53"/>
      <c r="AC1745" s="53"/>
      <c r="AD1745" s="53"/>
      <c r="AE1745" s="53"/>
      <c r="AF1745" s="53"/>
      <c r="AG1745" s="53"/>
      <c r="AH1745" s="221"/>
      <c r="AI1745" s="221"/>
      <c r="AJ1745" s="576"/>
      <c r="AK1745" s="576"/>
      <c r="AM1745" s="221"/>
      <c r="AN1745" s="221"/>
      <c r="AP1745" s="221"/>
    </row>
    <row r="1746" spans="4:42" s="15" customFormat="1" ht="22.5" x14ac:dyDescent="0.55000000000000004">
      <c r="D1746" s="574"/>
      <c r="E1746" s="561"/>
      <c r="F1746" s="564"/>
      <c r="G1746" s="564"/>
      <c r="H1746" s="564"/>
      <c r="I1746" s="214"/>
      <c r="J1746" s="214"/>
      <c r="K1746" s="214"/>
      <c r="L1746" s="214"/>
      <c r="M1746" s="214"/>
      <c r="N1746" s="214"/>
      <c r="O1746" s="214"/>
      <c r="P1746" s="214"/>
      <c r="Q1746" s="214"/>
      <c r="R1746" s="214"/>
      <c r="S1746" s="214"/>
      <c r="T1746" s="215"/>
      <c r="U1746" s="215"/>
      <c r="V1746" s="575"/>
      <c r="W1746" s="53"/>
      <c r="X1746" s="53"/>
      <c r="Y1746" s="53"/>
      <c r="Z1746" s="53"/>
      <c r="AA1746" s="53"/>
      <c r="AB1746" s="53"/>
      <c r="AC1746" s="53"/>
      <c r="AD1746" s="53"/>
      <c r="AE1746" s="53"/>
      <c r="AF1746" s="53"/>
      <c r="AG1746" s="53"/>
      <c r="AH1746" s="221"/>
      <c r="AI1746" s="221"/>
      <c r="AJ1746" s="576"/>
      <c r="AK1746" s="576"/>
      <c r="AM1746" s="221"/>
      <c r="AN1746" s="221"/>
      <c r="AP1746" s="221"/>
    </row>
    <row r="1747" spans="4:42" s="15" customFormat="1" ht="22.5" x14ac:dyDescent="0.55000000000000004">
      <c r="D1747" s="574"/>
      <c r="E1747" s="561"/>
      <c r="F1747" s="564"/>
      <c r="G1747" s="564"/>
      <c r="H1747" s="564"/>
      <c r="I1747" s="214"/>
      <c r="J1747" s="214"/>
      <c r="K1747" s="214"/>
      <c r="L1747" s="214"/>
      <c r="M1747" s="214"/>
      <c r="N1747" s="214"/>
      <c r="O1747" s="214"/>
      <c r="P1747" s="214"/>
      <c r="Q1747" s="214"/>
      <c r="R1747" s="214"/>
      <c r="S1747" s="214"/>
      <c r="T1747" s="215"/>
      <c r="U1747" s="215"/>
      <c r="V1747" s="575"/>
      <c r="W1747" s="53"/>
      <c r="X1747" s="53"/>
      <c r="Y1747" s="53"/>
      <c r="Z1747" s="53"/>
      <c r="AA1747" s="53"/>
      <c r="AB1747" s="53"/>
      <c r="AC1747" s="53"/>
      <c r="AD1747" s="53"/>
      <c r="AE1747" s="53"/>
      <c r="AF1747" s="53"/>
      <c r="AG1747" s="53"/>
      <c r="AH1747" s="221"/>
      <c r="AI1747" s="221"/>
      <c r="AJ1747" s="576"/>
      <c r="AK1747" s="576"/>
      <c r="AM1747" s="221"/>
      <c r="AN1747" s="221"/>
      <c r="AP1747" s="221"/>
    </row>
    <row r="1748" spans="4:42" s="15" customFormat="1" ht="22.5" x14ac:dyDescent="0.55000000000000004">
      <c r="D1748" s="574"/>
      <c r="E1748" s="561"/>
      <c r="F1748" s="564"/>
      <c r="G1748" s="564"/>
      <c r="H1748" s="564"/>
      <c r="I1748" s="214"/>
      <c r="J1748" s="214"/>
      <c r="K1748" s="214"/>
      <c r="L1748" s="214"/>
      <c r="M1748" s="214"/>
      <c r="N1748" s="214"/>
      <c r="O1748" s="214"/>
      <c r="P1748" s="214"/>
      <c r="Q1748" s="214"/>
      <c r="R1748" s="214"/>
      <c r="S1748" s="214"/>
      <c r="T1748" s="215"/>
      <c r="U1748" s="215"/>
      <c r="V1748" s="575"/>
      <c r="W1748" s="53"/>
      <c r="X1748" s="53"/>
      <c r="Y1748" s="53"/>
      <c r="Z1748" s="53"/>
      <c r="AA1748" s="53"/>
      <c r="AB1748" s="53"/>
      <c r="AC1748" s="53"/>
      <c r="AD1748" s="53"/>
      <c r="AE1748" s="53"/>
      <c r="AF1748" s="53"/>
      <c r="AG1748" s="53"/>
      <c r="AH1748" s="221"/>
      <c r="AI1748" s="221"/>
      <c r="AJ1748" s="576"/>
      <c r="AK1748" s="576"/>
      <c r="AM1748" s="221"/>
      <c r="AN1748" s="221"/>
      <c r="AP1748" s="221"/>
    </row>
    <row r="1749" spans="4:42" s="15" customFormat="1" ht="22.5" x14ac:dyDescent="0.55000000000000004">
      <c r="D1749" s="574"/>
      <c r="E1749" s="561"/>
      <c r="F1749" s="564"/>
      <c r="G1749" s="564"/>
      <c r="H1749" s="564"/>
      <c r="I1749" s="214"/>
      <c r="J1749" s="214"/>
      <c r="K1749" s="214"/>
      <c r="L1749" s="214"/>
      <c r="M1749" s="214"/>
      <c r="N1749" s="214"/>
      <c r="O1749" s="214"/>
      <c r="P1749" s="214"/>
      <c r="Q1749" s="214"/>
      <c r="R1749" s="214"/>
      <c r="S1749" s="214"/>
      <c r="T1749" s="215"/>
      <c r="U1749" s="215"/>
      <c r="V1749" s="575"/>
      <c r="W1749" s="53"/>
      <c r="X1749" s="53"/>
      <c r="Y1749" s="53"/>
      <c r="Z1749" s="53"/>
      <c r="AA1749" s="53"/>
      <c r="AB1749" s="53"/>
      <c r="AC1749" s="53"/>
      <c r="AD1749" s="53"/>
      <c r="AE1749" s="53"/>
      <c r="AF1749" s="53"/>
      <c r="AG1749" s="53"/>
      <c r="AH1749" s="221"/>
      <c r="AI1749" s="221"/>
      <c r="AJ1749" s="576"/>
      <c r="AK1749" s="576"/>
      <c r="AM1749" s="221"/>
      <c r="AN1749" s="221"/>
      <c r="AP1749" s="221"/>
    </row>
    <row r="1750" spans="4:42" s="15" customFormat="1" ht="22.5" x14ac:dyDescent="0.55000000000000004">
      <c r="D1750" s="574"/>
      <c r="E1750" s="561"/>
      <c r="F1750" s="564"/>
      <c r="G1750" s="564"/>
      <c r="H1750" s="564"/>
      <c r="I1750" s="214"/>
      <c r="J1750" s="214"/>
      <c r="K1750" s="214"/>
      <c r="L1750" s="214"/>
      <c r="M1750" s="214"/>
      <c r="N1750" s="214"/>
      <c r="O1750" s="214"/>
      <c r="P1750" s="214"/>
      <c r="Q1750" s="214"/>
      <c r="R1750" s="214"/>
      <c r="S1750" s="214"/>
      <c r="T1750" s="215"/>
      <c r="U1750" s="215"/>
      <c r="V1750" s="575"/>
      <c r="W1750" s="53"/>
      <c r="X1750" s="53"/>
      <c r="Y1750" s="53"/>
      <c r="Z1750" s="53"/>
      <c r="AA1750" s="53"/>
      <c r="AB1750" s="53"/>
      <c r="AC1750" s="53"/>
      <c r="AD1750" s="53"/>
      <c r="AE1750" s="53"/>
      <c r="AF1750" s="53"/>
      <c r="AG1750" s="53"/>
      <c r="AH1750" s="221"/>
      <c r="AI1750" s="221"/>
      <c r="AJ1750" s="576"/>
      <c r="AK1750" s="576"/>
      <c r="AM1750" s="221"/>
      <c r="AN1750" s="221"/>
      <c r="AP1750" s="221"/>
    </row>
    <row r="1751" spans="4:42" s="15" customFormat="1" ht="22.5" x14ac:dyDescent="0.55000000000000004">
      <c r="D1751" s="574"/>
      <c r="E1751" s="561"/>
      <c r="F1751" s="564"/>
      <c r="G1751" s="564"/>
      <c r="H1751" s="564"/>
      <c r="I1751" s="214"/>
      <c r="J1751" s="214"/>
      <c r="K1751" s="214"/>
      <c r="L1751" s="214"/>
      <c r="M1751" s="214"/>
      <c r="N1751" s="214"/>
      <c r="O1751" s="214"/>
      <c r="P1751" s="214"/>
      <c r="Q1751" s="214"/>
      <c r="R1751" s="214"/>
      <c r="S1751" s="214"/>
      <c r="T1751" s="215"/>
      <c r="U1751" s="215"/>
      <c r="V1751" s="575"/>
      <c r="W1751" s="53"/>
      <c r="X1751" s="53"/>
      <c r="Y1751" s="53"/>
      <c r="Z1751" s="53"/>
      <c r="AA1751" s="53"/>
      <c r="AB1751" s="53"/>
      <c r="AC1751" s="53"/>
      <c r="AD1751" s="53"/>
      <c r="AE1751" s="53"/>
      <c r="AF1751" s="53"/>
      <c r="AG1751" s="53"/>
      <c r="AH1751" s="221"/>
      <c r="AI1751" s="221"/>
      <c r="AJ1751" s="576"/>
      <c r="AK1751" s="576"/>
      <c r="AM1751" s="221"/>
      <c r="AN1751" s="221"/>
      <c r="AP1751" s="221"/>
    </row>
    <row r="1752" spans="4:42" s="15" customFormat="1" ht="22.5" x14ac:dyDescent="0.55000000000000004">
      <c r="D1752" s="574"/>
      <c r="E1752" s="561"/>
      <c r="F1752" s="564"/>
      <c r="G1752" s="564"/>
      <c r="H1752" s="564"/>
      <c r="I1752" s="214"/>
      <c r="J1752" s="214"/>
      <c r="K1752" s="214"/>
      <c r="L1752" s="214"/>
      <c r="M1752" s="214"/>
      <c r="N1752" s="214"/>
      <c r="O1752" s="214"/>
      <c r="P1752" s="214"/>
      <c r="Q1752" s="214"/>
      <c r="R1752" s="214"/>
      <c r="S1752" s="214"/>
      <c r="T1752" s="215"/>
      <c r="U1752" s="215"/>
      <c r="V1752" s="575"/>
      <c r="W1752" s="53"/>
      <c r="X1752" s="53"/>
      <c r="Y1752" s="53"/>
      <c r="Z1752" s="53"/>
      <c r="AA1752" s="53"/>
      <c r="AB1752" s="53"/>
      <c r="AC1752" s="53"/>
      <c r="AD1752" s="53"/>
      <c r="AE1752" s="53"/>
      <c r="AF1752" s="53"/>
      <c r="AG1752" s="53"/>
      <c r="AH1752" s="221"/>
      <c r="AI1752" s="221"/>
      <c r="AJ1752" s="576"/>
      <c r="AK1752" s="576"/>
      <c r="AM1752" s="221"/>
      <c r="AN1752" s="221"/>
      <c r="AP1752" s="221"/>
    </row>
    <row r="1753" spans="4:42" s="15" customFormat="1" ht="22.5" x14ac:dyDescent="0.55000000000000004">
      <c r="D1753" s="574"/>
      <c r="E1753" s="561"/>
      <c r="F1753" s="564"/>
      <c r="G1753" s="564"/>
      <c r="H1753" s="564"/>
      <c r="I1753" s="214"/>
      <c r="J1753" s="214"/>
      <c r="K1753" s="214"/>
      <c r="L1753" s="214"/>
      <c r="M1753" s="214"/>
      <c r="N1753" s="214"/>
      <c r="O1753" s="214"/>
      <c r="P1753" s="214"/>
      <c r="Q1753" s="214"/>
      <c r="R1753" s="214"/>
      <c r="S1753" s="214"/>
      <c r="T1753" s="215"/>
      <c r="U1753" s="215"/>
      <c r="V1753" s="575"/>
      <c r="W1753" s="53"/>
      <c r="X1753" s="53"/>
      <c r="Y1753" s="53"/>
      <c r="Z1753" s="53"/>
      <c r="AA1753" s="53"/>
      <c r="AB1753" s="53"/>
      <c r="AC1753" s="53"/>
      <c r="AD1753" s="53"/>
      <c r="AE1753" s="53"/>
      <c r="AF1753" s="53"/>
      <c r="AG1753" s="53"/>
      <c r="AH1753" s="221"/>
      <c r="AI1753" s="221"/>
      <c r="AJ1753" s="576"/>
      <c r="AK1753" s="576"/>
      <c r="AM1753" s="221"/>
      <c r="AN1753" s="221"/>
      <c r="AP1753" s="221"/>
    </row>
    <row r="1754" spans="4:42" s="15" customFormat="1" ht="22.5" x14ac:dyDescent="0.55000000000000004">
      <c r="D1754" s="574"/>
      <c r="E1754" s="561"/>
      <c r="F1754" s="564"/>
      <c r="G1754" s="564"/>
      <c r="H1754" s="564"/>
      <c r="I1754" s="214"/>
      <c r="J1754" s="214"/>
      <c r="K1754" s="214"/>
      <c r="L1754" s="214"/>
      <c r="M1754" s="214"/>
      <c r="N1754" s="214"/>
      <c r="O1754" s="214"/>
      <c r="P1754" s="214"/>
      <c r="Q1754" s="214"/>
      <c r="R1754" s="214"/>
      <c r="S1754" s="214"/>
      <c r="T1754" s="215"/>
      <c r="U1754" s="215"/>
      <c r="V1754" s="575"/>
      <c r="W1754" s="53"/>
      <c r="X1754" s="53"/>
      <c r="Y1754" s="53"/>
      <c r="Z1754" s="53"/>
      <c r="AA1754" s="53"/>
      <c r="AB1754" s="53"/>
      <c r="AC1754" s="53"/>
      <c r="AD1754" s="53"/>
      <c r="AE1754" s="53"/>
      <c r="AF1754" s="53"/>
      <c r="AG1754" s="53"/>
      <c r="AH1754" s="221"/>
      <c r="AI1754" s="221"/>
      <c r="AJ1754" s="576"/>
      <c r="AK1754" s="576"/>
      <c r="AM1754" s="221"/>
      <c r="AN1754" s="221"/>
      <c r="AP1754" s="221"/>
    </row>
    <row r="1755" spans="4:42" s="15" customFormat="1" ht="22.5" x14ac:dyDescent="0.55000000000000004">
      <c r="D1755" s="574"/>
      <c r="E1755" s="561"/>
      <c r="F1755" s="564"/>
      <c r="G1755" s="564"/>
      <c r="H1755" s="564"/>
      <c r="I1755" s="214"/>
      <c r="J1755" s="214"/>
      <c r="K1755" s="214"/>
      <c r="L1755" s="214"/>
      <c r="M1755" s="214"/>
      <c r="N1755" s="214"/>
      <c r="O1755" s="214"/>
      <c r="P1755" s="214"/>
      <c r="Q1755" s="214"/>
      <c r="R1755" s="214"/>
      <c r="S1755" s="214"/>
      <c r="T1755" s="215"/>
      <c r="U1755" s="215"/>
      <c r="V1755" s="575"/>
      <c r="W1755" s="53"/>
      <c r="X1755" s="53"/>
      <c r="Y1755" s="53"/>
      <c r="Z1755" s="53"/>
      <c r="AA1755" s="53"/>
      <c r="AB1755" s="53"/>
      <c r="AC1755" s="53"/>
      <c r="AD1755" s="53"/>
      <c r="AE1755" s="53"/>
      <c r="AF1755" s="53"/>
      <c r="AG1755" s="53"/>
      <c r="AH1755" s="221"/>
      <c r="AI1755" s="221"/>
      <c r="AJ1755" s="576"/>
      <c r="AK1755" s="576"/>
      <c r="AM1755" s="221"/>
      <c r="AN1755" s="221"/>
      <c r="AP1755" s="221"/>
    </row>
    <row r="1756" spans="4:42" s="15" customFormat="1" ht="22.5" x14ac:dyDescent="0.55000000000000004">
      <c r="D1756" s="574"/>
      <c r="E1756" s="561"/>
      <c r="F1756" s="564"/>
      <c r="G1756" s="564"/>
      <c r="H1756" s="564"/>
      <c r="I1756" s="214"/>
      <c r="J1756" s="214"/>
      <c r="K1756" s="214"/>
      <c r="L1756" s="214"/>
      <c r="M1756" s="214"/>
      <c r="N1756" s="214"/>
      <c r="O1756" s="214"/>
      <c r="P1756" s="214"/>
      <c r="Q1756" s="214"/>
      <c r="R1756" s="214"/>
      <c r="S1756" s="214"/>
      <c r="T1756" s="215"/>
      <c r="U1756" s="215"/>
      <c r="V1756" s="575"/>
      <c r="W1756" s="53"/>
      <c r="X1756" s="53"/>
      <c r="Y1756" s="53"/>
      <c r="Z1756" s="53"/>
      <c r="AA1756" s="53"/>
      <c r="AB1756" s="53"/>
      <c r="AC1756" s="53"/>
      <c r="AD1756" s="53"/>
      <c r="AE1756" s="53"/>
      <c r="AF1756" s="53"/>
      <c r="AG1756" s="53"/>
      <c r="AH1756" s="221"/>
      <c r="AI1756" s="221"/>
      <c r="AJ1756" s="576"/>
      <c r="AK1756" s="576"/>
      <c r="AM1756" s="221"/>
      <c r="AN1756" s="221"/>
      <c r="AP1756" s="221"/>
    </row>
    <row r="1757" spans="4:42" s="15" customFormat="1" ht="22.5" x14ac:dyDescent="0.55000000000000004">
      <c r="D1757" s="574"/>
      <c r="E1757" s="561"/>
      <c r="F1757" s="564"/>
      <c r="G1757" s="564"/>
      <c r="H1757" s="564"/>
      <c r="I1757" s="214"/>
      <c r="J1757" s="214"/>
      <c r="K1757" s="214"/>
      <c r="L1757" s="214"/>
      <c r="M1757" s="214"/>
      <c r="N1757" s="214"/>
      <c r="O1757" s="214"/>
      <c r="P1757" s="214"/>
      <c r="Q1757" s="214"/>
      <c r="R1757" s="214"/>
      <c r="S1757" s="214"/>
      <c r="T1757" s="215"/>
      <c r="U1757" s="215"/>
      <c r="V1757" s="575"/>
      <c r="W1757" s="53"/>
      <c r="X1757" s="53"/>
      <c r="Y1757" s="53"/>
      <c r="Z1757" s="53"/>
      <c r="AA1757" s="53"/>
      <c r="AB1757" s="53"/>
      <c r="AC1757" s="53"/>
      <c r="AD1757" s="53"/>
      <c r="AE1757" s="53"/>
      <c r="AF1757" s="53"/>
      <c r="AG1757" s="53"/>
      <c r="AH1757" s="221"/>
      <c r="AI1757" s="221"/>
      <c r="AJ1757" s="576"/>
      <c r="AK1757" s="576"/>
      <c r="AM1757" s="221"/>
      <c r="AN1757" s="221"/>
      <c r="AP1757" s="221"/>
    </row>
    <row r="1758" spans="4:42" s="15" customFormat="1" ht="22.5" x14ac:dyDescent="0.55000000000000004">
      <c r="D1758" s="574"/>
      <c r="E1758" s="561"/>
      <c r="F1758" s="564"/>
      <c r="G1758" s="564"/>
      <c r="H1758" s="564"/>
      <c r="I1758" s="214"/>
      <c r="J1758" s="214"/>
      <c r="K1758" s="214"/>
      <c r="L1758" s="214"/>
      <c r="M1758" s="214"/>
      <c r="N1758" s="214"/>
      <c r="O1758" s="214"/>
      <c r="P1758" s="214"/>
      <c r="Q1758" s="214"/>
      <c r="R1758" s="214"/>
      <c r="S1758" s="214"/>
      <c r="T1758" s="215"/>
      <c r="U1758" s="215"/>
      <c r="V1758" s="575"/>
      <c r="W1758" s="53"/>
      <c r="X1758" s="53"/>
      <c r="Y1758" s="53"/>
      <c r="Z1758" s="53"/>
      <c r="AA1758" s="53"/>
      <c r="AB1758" s="53"/>
      <c r="AC1758" s="53"/>
      <c r="AD1758" s="53"/>
      <c r="AE1758" s="53"/>
      <c r="AF1758" s="53"/>
      <c r="AG1758" s="53"/>
      <c r="AH1758" s="221"/>
      <c r="AI1758" s="221"/>
      <c r="AJ1758" s="576"/>
      <c r="AK1758" s="576"/>
      <c r="AM1758" s="221"/>
      <c r="AN1758" s="221"/>
      <c r="AP1758" s="221"/>
    </row>
    <row r="1759" spans="4:42" s="15" customFormat="1" ht="22.5" x14ac:dyDescent="0.55000000000000004">
      <c r="D1759" s="574"/>
      <c r="E1759" s="561"/>
      <c r="F1759" s="564"/>
      <c r="G1759" s="564"/>
      <c r="H1759" s="564"/>
      <c r="I1759" s="214"/>
      <c r="J1759" s="214"/>
      <c r="K1759" s="214"/>
      <c r="L1759" s="214"/>
      <c r="M1759" s="214"/>
      <c r="N1759" s="214"/>
      <c r="O1759" s="214"/>
      <c r="P1759" s="214"/>
      <c r="Q1759" s="214"/>
      <c r="R1759" s="214"/>
      <c r="S1759" s="214"/>
      <c r="T1759" s="215"/>
      <c r="U1759" s="215"/>
      <c r="V1759" s="575"/>
      <c r="W1759" s="53"/>
      <c r="X1759" s="53"/>
      <c r="Y1759" s="53"/>
      <c r="Z1759" s="53"/>
      <c r="AA1759" s="53"/>
      <c r="AB1759" s="53"/>
      <c r="AC1759" s="53"/>
      <c r="AD1759" s="53"/>
      <c r="AE1759" s="53"/>
      <c r="AF1759" s="53"/>
      <c r="AG1759" s="53"/>
      <c r="AH1759" s="221"/>
      <c r="AI1759" s="221"/>
      <c r="AJ1759" s="576"/>
      <c r="AK1759" s="576"/>
      <c r="AM1759" s="221"/>
      <c r="AN1759" s="221"/>
      <c r="AP1759" s="221"/>
    </row>
    <row r="1760" spans="4:42" s="15" customFormat="1" ht="22.5" x14ac:dyDescent="0.55000000000000004">
      <c r="D1760" s="574"/>
      <c r="E1760" s="561"/>
      <c r="F1760" s="564"/>
      <c r="G1760" s="564"/>
      <c r="H1760" s="564"/>
      <c r="I1760" s="214"/>
      <c r="J1760" s="214"/>
      <c r="K1760" s="214"/>
      <c r="L1760" s="214"/>
      <c r="M1760" s="214"/>
      <c r="N1760" s="214"/>
      <c r="O1760" s="214"/>
      <c r="P1760" s="214"/>
      <c r="Q1760" s="214"/>
      <c r="R1760" s="214"/>
      <c r="S1760" s="214"/>
      <c r="T1760" s="215"/>
      <c r="U1760" s="215"/>
      <c r="V1760" s="575"/>
      <c r="W1760" s="53"/>
      <c r="X1760" s="53"/>
      <c r="Y1760" s="53"/>
      <c r="Z1760" s="53"/>
      <c r="AA1760" s="53"/>
      <c r="AB1760" s="53"/>
      <c r="AC1760" s="53"/>
      <c r="AD1760" s="53"/>
      <c r="AE1760" s="53"/>
      <c r="AF1760" s="53"/>
      <c r="AG1760" s="53"/>
      <c r="AH1760" s="221"/>
      <c r="AI1760" s="221"/>
      <c r="AJ1760" s="576"/>
      <c r="AK1760" s="576"/>
      <c r="AM1760" s="221"/>
      <c r="AN1760" s="221"/>
      <c r="AP1760" s="221"/>
    </row>
    <row r="1761" spans="4:42" s="15" customFormat="1" ht="22.5" x14ac:dyDescent="0.55000000000000004">
      <c r="D1761" s="574"/>
      <c r="E1761" s="561"/>
      <c r="F1761" s="564"/>
      <c r="G1761" s="564"/>
      <c r="H1761" s="564"/>
      <c r="I1761" s="214"/>
      <c r="J1761" s="214"/>
      <c r="K1761" s="214"/>
      <c r="L1761" s="214"/>
      <c r="M1761" s="214"/>
      <c r="N1761" s="214"/>
      <c r="O1761" s="214"/>
      <c r="P1761" s="214"/>
      <c r="Q1761" s="214"/>
      <c r="R1761" s="214"/>
      <c r="S1761" s="214"/>
      <c r="T1761" s="215"/>
      <c r="U1761" s="215"/>
      <c r="V1761" s="575"/>
      <c r="W1761" s="53"/>
      <c r="X1761" s="53"/>
      <c r="Y1761" s="53"/>
      <c r="Z1761" s="53"/>
      <c r="AA1761" s="53"/>
      <c r="AB1761" s="53"/>
      <c r="AC1761" s="53"/>
      <c r="AD1761" s="53"/>
      <c r="AE1761" s="53"/>
      <c r="AF1761" s="53"/>
      <c r="AG1761" s="53"/>
      <c r="AH1761" s="221"/>
      <c r="AI1761" s="221"/>
      <c r="AJ1761" s="576"/>
      <c r="AK1761" s="576"/>
      <c r="AM1761" s="221"/>
      <c r="AN1761" s="221"/>
      <c r="AP1761" s="221"/>
    </row>
    <row r="1762" spans="4:42" s="15" customFormat="1" ht="22.5" x14ac:dyDescent="0.55000000000000004">
      <c r="D1762" s="574"/>
      <c r="E1762" s="561"/>
      <c r="F1762" s="564"/>
      <c r="G1762" s="564"/>
      <c r="H1762" s="564"/>
      <c r="I1762" s="214"/>
      <c r="J1762" s="214"/>
      <c r="K1762" s="214"/>
      <c r="L1762" s="214"/>
      <c r="M1762" s="214"/>
      <c r="N1762" s="214"/>
      <c r="O1762" s="214"/>
      <c r="P1762" s="214"/>
      <c r="Q1762" s="214"/>
      <c r="R1762" s="214"/>
      <c r="S1762" s="214"/>
      <c r="T1762" s="215"/>
      <c r="U1762" s="215"/>
      <c r="V1762" s="575"/>
      <c r="W1762" s="53"/>
      <c r="X1762" s="53"/>
      <c r="Y1762" s="53"/>
      <c r="Z1762" s="53"/>
      <c r="AA1762" s="53"/>
      <c r="AB1762" s="53"/>
      <c r="AC1762" s="53"/>
      <c r="AD1762" s="53"/>
      <c r="AE1762" s="53"/>
      <c r="AF1762" s="53"/>
      <c r="AG1762" s="53"/>
      <c r="AH1762" s="221"/>
      <c r="AI1762" s="221"/>
      <c r="AJ1762" s="576"/>
      <c r="AK1762" s="576"/>
      <c r="AM1762" s="221"/>
      <c r="AN1762" s="221"/>
      <c r="AP1762" s="221"/>
    </row>
    <row r="1763" spans="4:42" s="15" customFormat="1" ht="22.5" x14ac:dyDescent="0.55000000000000004">
      <c r="D1763" s="574"/>
      <c r="E1763" s="561"/>
      <c r="F1763" s="564"/>
      <c r="G1763" s="564"/>
      <c r="H1763" s="564"/>
      <c r="I1763" s="214"/>
      <c r="J1763" s="214"/>
      <c r="K1763" s="214"/>
      <c r="L1763" s="214"/>
      <c r="M1763" s="214"/>
      <c r="N1763" s="214"/>
      <c r="O1763" s="214"/>
      <c r="P1763" s="214"/>
      <c r="Q1763" s="214"/>
      <c r="R1763" s="214"/>
      <c r="S1763" s="214"/>
      <c r="T1763" s="215"/>
      <c r="U1763" s="215"/>
      <c r="V1763" s="575"/>
      <c r="W1763" s="53"/>
      <c r="X1763" s="53"/>
      <c r="Y1763" s="53"/>
      <c r="Z1763" s="53"/>
      <c r="AA1763" s="53"/>
      <c r="AB1763" s="53"/>
      <c r="AC1763" s="53"/>
      <c r="AD1763" s="53"/>
      <c r="AE1763" s="53"/>
      <c r="AF1763" s="53"/>
      <c r="AG1763" s="53"/>
      <c r="AH1763" s="221"/>
      <c r="AI1763" s="221"/>
      <c r="AJ1763" s="576"/>
      <c r="AK1763" s="576"/>
      <c r="AM1763" s="221"/>
      <c r="AN1763" s="221"/>
      <c r="AP1763" s="221"/>
    </row>
    <row r="1764" spans="4:42" s="15" customFormat="1" ht="22.5" x14ac:dyDescent="0.55000000000000004">
      <c r="D1764" s="574"/>
      <c r="E1764" s="561"/>
      <c r="F1764" s="564"/>
      <c r="G1764" s="564"/>
      <c r="H1764" s="564"/>
      <c r="I1764" s="214"/>
      <c r="J1764" s="214"/>
      <c r="K1764" s="214"/>
      <c r="L1764" s="214"/>
      <c r="M1764" s="214"/>
      <c r="N1764" s="214"/>
      <c r="O1764" s="214"/>
      <c r="P1764" s="214"/>
      <c r="Q1764" s="214"/>
      <c r="R1764" s="214"/>
      <c r="S1764" s="214"/>
      <c r="T1764" s="215"/>
      <c r="U1764" s="215"/>
      <c r="V1764" s="575"/>
      <c r="W1764" s="53"/>
      <c r="X1764" s="53"/>
      <c r="Y1764" s="53"/>
      <c r="Z1764" s="53"/>
      <c r="AA1764" s="53"/>
      <c r="AB1764" s="53"/>
      <c r="AC1764" s="53"/>
      <c r="AD1764" s="53"/>
      <c r="AE1764" s="53"/>
      <c r="AF1764" s="53"/>
      <c r="AG1764" s="53"/>
      <c r="AH1764" s="221"/>
      <c r="AI1764" s="221"/>
      <c r="AJ1764" s="576"/>
      <c r="AK1764" s="576"/>
      <c r="AM1764" s="221"/>
      <c r="AN1764" s="221"/>
      <c r="AP1764" s="221"/>
    </row>
    <row r="1765" spans="4:42" s="15" customFormat="1" ht="22.5" x14ac:dyDescent="0.55000000000000004">
      <c r="D1765" s="574"/>
      <c r="E1765" s="561"/>
      <c r="F1765" s="564"/>
      <c r="G1765" s="564"/>
      <c r="H1765" s="564"/>
      <c r="I1765" s="214"/>
      <c r="J1765" s="214"/>
      <c r="K1765" s="214"/>
      <c r="L1765" s="214"/>
      <c r="M1765" s="214"/>
      <c r="N1765" s="214"/>
      <c r="O1765" s="214"/>
      <c r="P1765" s="214"/>
      <c r="Q1765" s="214"/>
      <c r="R1765" s="214"/>
      <c r="S1765" s="214"/>
      <c r="T1765" s="215"/>
      <c r="U1765" s="215"/>
      <c r="V1765" s="575"/>
      <c r="W1765" s="53"/>
      <c r="X1765" s="53"/>
      <c r="Y1765" s="53"/>
      <c r="Z1765" s="53"/>
      <c r="AA1765" s="53"/>
      <c r="AB1765" s="53"/>
      <c r="AC1765" s="53"/>
      <c r="AD1765" s="53"/>
      <c r="AE1765" s="53"/>
      <c r="AF1765" s="53"/>
      <c r="AG1765" s="53"/>
      <c r="AH1765" s="221"/>
      <c r="AI1765" s="221"/>
      <c r="AJ1765" s="576"/>
      <c r="AK1765" s="576"/>
      <c r="AM1765" s="221"/>
      <c r="AN1765" s="221"/>
      <c r="AP1765" s="221"/>
    </row>
    <row r="1766" spans="4:42" s="15" customFormat="1" ht="22.5" x14ac:dyDescent="0.55000000000000004">
      <c r="D1766" s="574"/>
      <c r="E1766" s="561"/>
      <c r="F1766" s="564"/>
      <c r="G1766" s="564"/>
      <c r="H1766" s="564"/>
      <c r="I1766" s="214"/>
      <c r="J1766" s="214"/>
      <c r="K1766" s="214"/>
      <c r="L1766" s="214"/>
      <c r="M1766" s="214"/>
      <c r="N1766" s="214"/>
      <c r="O1766" s="214"/>
      <c r="P1766" s="214"/>
      <c r="Q1766" s="214"/>
      <c r="R1766" s="214"/>
      <c r="S1766" s="214"/>
      <c r="T1766" s="215"/>
      <c r="U1766" s="215"/>
      <c r="V1766" s="575"/>
      <c r="W1766" s="53"/>
      <c r="X1766" s="53"/>
      <c r="Y1766" s="53"/>
      <c r="Z1766" s="53"/>
      <c r="AA1766" s="53"/>
      <c r="AB1766" s="53"/>
      <c r="AC1766" s="53"/>
      <c r="AD1766" s="53"/>
      <c r="AE1766" s="53"/>
      <c r="AF1766" s="53"/>
      <c r="AG1766" s="53"/>
      <c r="AH1766" s="221"/>
      <c r="AI1766" s="221"/>
      <c r="AJ1766" s="576"/>
      <c r="AK1766" s="576"/>
      <c r="AM1766" s="221"/>
      <c r="AN1766" s="221"/>
      <c r="AP1766" s="221"/>
    </row>
    <row r="1767" spans="4:42" s="15" customFormat="1" ht="22.5" x14ac:dyDescent="0.55000000000000004">
      <c r="D1767" s="574"/>
      <c r="E1767" s="561"/>
      <c r="F1767" s="564"/>
      <c r="G1767" s="564"/>
      <c r="H1767" s="564"/>
      <c r="I1767" s="214"/>
      <c r="J1767" s="214"/>
      <c r="K1767" s="214"/>
      <c r="L1767" s="214"/>
      <c r="M1767" s="214"/>
      <c r="N1767" s="214"/>
      <c r="O1767" s="214"/>
      <c r="P1767" s="214"/>
      <c r="Q1767" s="214"/>
      <c r="R1767" s="214"/>
      <c r="S1767" s="214"/>
      <c r="T1767" s="215"/>
      <c r="U1767" s="215"/>
      <c r="V1767" s="575"/>
      <c r="W1767" s="53"/>
      <c r="X1767" s="53"/>
      <c r="Y1767" s="53"/>
      <c r="Z1767" s="53"/>
      <c r="AA1767" s="53"/>
      <c r="AB1767" s="53"/>
      <c r="AC1767" s="53"/>
      <c r="AD1767" s="53"/>
      <c r="AE1767" s="53"/>
      <c r="AF1767" s="53"/>
      <c r="AG1767" s="53"/>
      <c r="AH1767" s="221"/>
      <c r="AI1767" s="221"/>
      <c r="AJ1767" s="576"/>
      <c r="AK1767" s="576"/>
      <c r="AM1767" s="221"/>
      <c r="AN1767" s="221"/>
      <c r="AP1767" s="221"/>
    </row>
    <row r="1768" spans="4:42" s="15" customFormat="1" ht="22.5" x14ac:dyDescent="0.55000000000000004">
      <c r="D1768" s="574"/>
      <c r="E1768" s="561"/>
      <c r="F1768" s="564"/>
      <c r="G1768" s="564"/>
      <c r="H1768" s="564"/>
      <c r="I1768" s="214"/>
      <c r="J1768" s="214"/>
      <c r="K1768" s="214"/>
      <c r="L1768" s="214"/>
      <c r="M1768" s="214"/>
      <c r="N1768" s="214"/>
      <c r="O1768" s="214"/>
      <c r="P1768" s="214"/>
      <c r="Q1768" s="214"/>
      <c r="R1768" s="214"/>
      <c r="S1768" s="214"/>
      <c r="T1768" s="215"/>
      <c r="U1768" s="215"/>
      <c r="V1768" s="575"/>
      <c r="W1768" s="53"/>
      <c r="X1768" s="53"/>
      <c r="Y1768" s="53"/>
      <c r="Z1768" s="53"/>
      <c r="AA1768" s="53"/>
      <c r="AB1768" s="53"/>
      <c r="AC1768" s="53"/>
      <c r="AD1768" s="53"/>
      <c r="AE1768" s="53"/>
      <c r="AF1768" s="53"/>
      <c r="AG1768" s="53"/>
      <c r="AH1768" s="221"/>
      <c r="AI1768" s="221"/>
      <c r="AJ1768" s="576"/>
      <c r="AK1768" s="576"/>
      <c r="AM1768" s="221"/>
      <c r="AN1768" s="221"/>
      <c r="AP1768" s="221"/>
    </row>
    <row r="1769" spans="4:42" s="15" customFormat="1" ht="22.5" x14ac:dyDescent="0.55000000000000004">
      <c r="D1769" s="574"/>
      <c r="E1769" s="561"/>
      <c r="F1769" s="564"/>
      <c r="G1769" s="564"/>
      <c r="H1769" s="564"/>
      <c r="I1769" s="214"/>
      <c r="J1769" s="214"/>
      <c r="K1769" s="214"/>
      <c r="L1769" s="214"/>
      <c r="M1769" s="214"/>
      <c r="N1769" s="214"/>
      <c r="O1769" s="214"/>
      <c r="P1769" s="214"/>
      <c r="Q1769" s="214"/>
      <c r="R1769" s="214"/>
      <c r="S1769" s="214"/>
      <c r="T1769" s="215"/>
      <c r="U1769" s="215"/>
      <c r="V1769" s="575"/>
      <c r="W1769" s="53"/>
      <c r="X1769" s="53"/>
      <c r="Y1769" s="53"/>
      <c r="Z1769" s="53"/>
      <c r="AA1769" s="53"/>
      <c r="AB1769" s="53"/>
      <c r="AC1769" s="53"/>
      <c r="AD1769" s="53"/>
      <c r="AE1769" s="53"/>
      <c r="AF1769" s="53"/>
      <c r="AG1769" s="53"/>
      <c r="AH1769" s="221"/>
      <c r="AI1769" s="221"/>
      <c r="AJ1769" s="576"/>
      <c r="AK1769" s="576"/>
      <c r="AM1769" s="221"/>
      <c r="AN1769" s="221"/>
      <c r="AP1769" s="221"/>
    </row>
    <row r="1770" spans="4:42" s="15" customFormat="1" ht="22.5" x14ac:dyDescent="0.55000000000000004">
      <c r="D1770" s="574"/>
      <c r="E1770" s="561"/>
      <c r="F1770" s="564"/>
      <c r="G1770" s="564"/>
      <c r="H1770" s="564"/>
      <c r="I1770" s="214"/>
      <c r="J1770" s="214"/>
      <c r="K1770" s="214"/>
      <c r="L1770" s="214"/>
      <c r="M1770" s="214"/>
      <c r="N1770" s="214"/>
      <c r="O1770" s="214"/>
      <c r="P1770" s="214"/>
      <c r="Q1770" s="214"/>
      <c r="R1770" s="214"/>
      <c r="S1770" s="214"/>
      <c r="T1770" s="215"/>
      <c r="U1770" s="215"/>
      <c r="V1770" s="575"/>
      <c r="W1770" s="53"/>
      <c r="X1770" s="53"/>
      <c r="Y1770" s="53"/>
      <c r="Z1770" s="53"/>
      <c r="AA1770" s="53"/>
      <c r="AB1770" s="53"/>
      <c r="AC1770" s="53"/>
      <c r="AD1770" s="53"/>
      <c r="AE1770" s="53"/>
      <c r="AF1770" s="53"/>
      <c r="AG1770" s="53"/>
      <c r="AH1770" s="221"/>
      <c r="AI1770" s="221"/>
      <c r="AJ1770" s="576"/>
      <c r="AK1770" s="576"/>
      <c r="AM1770" s="221"/>
      <c r="AN1770" s="221"/>
      <c r="AP1770" s="221"/>
    </row>
    <row r="1771" spans="4:42" s="15" customFormat="1" ht="22.5" x14ac:dyDescent="0.55000000000000004">
      <c r="D1771" s="574"/>
      <c r="E1771" s="561"/>
      <c r="F1771" s="564"/>
      <c r="G1771" s="564"/>
      <c r="H1771" s="564"/>
      <c r="I1771" s="214"/>
      <c r="J1771" s="214"/>
      <c r="K1771" s="214"/>
      <c r="L1771" s="214"/>
      <c r="M1771" s="214"/>
      <c r="N1771" s="214"/>
      <c r="O1771" s="214"/>
      <c r="P1771" s="214"/>
      <c r="Q1771" s="214"/>
      <c r="R1771" s="214"/>
      <c r="S1771" s="214"/>
      <c r="T1771" s="215"/>
      <c r="U1771" s="215"/>
      <c r="V1771" s="575"/>
      <c r="W1771" s="53"/>
      <c r="X1771" s="53"/>
      <c r="Y1771" s="53"/>
      <c r="Z1771" s="53"/>
      <c r="AA1771" s="53"/>
      <c r="AB1771" s="53"/>
      <c r="AC1771" s="53"/>
      <c r="AD1771" s="53"/>
      <c r="AE1771" s="53"/>
      <c r="AF1771" s="53"/>
      <c r="AG1771" s="53"/>
      <c r="AH1771" s="221"/>
      <c r="AI1771" s="221"/>
      <c r="AJ1771" s="576"/>
      <c r="AK1771" s="576"/>
      <c r="AM1771" s="221"/>
      <c r="AN1771" s="221"/>
      <c r="AP1771" s="221"/>
    </row>
    <row r="1772" spans="4:42" s="15" customFormat="1" ht="22.5" x14ac:dyDescent="0.55000000000000004">
      <c r="D1772" s="574"/>
      <c r="E1772" s="561"/>
      <c r="F1772" s="564"/>
      <c r="G1772" s="564"/>
      <c r="H1772" s="564"/>
      <c r="I1772" s="214"/>
      <c r="J1772" s="214"/>
      <c r="K1772" s="214"/>
      <c r="L1772" s="214"/>
      <c r="M1772" s="214"/>
      <c r="N1772" s="214"/>
      <c r="O1772" s="214"/>
      <c r="P1772" s="214"/>
      <c r="Q1772" s="214"/>
      <c r="R1772" s="214"/>
      <c r="S1772" s="214"/>
      <c r="T1772" s="215"/>
      <c r="U1772" s="215"/>
      <c r="V1772" s="575"/>
      <c r="W1772" s="53"/>
      <c r="X1772" s="53"/>
      <c r="Y1772" s="53"/>
      <c r="Z1772" s="53"/>
      <c r="AA1772" s="53"/>
      <c r="AB1772" s="53"/>
      <c r="AC1772" s="53"/>
      <c r="AD1772" s="53"/>
      <c r="AE1772" s="53"/>
      <c r="AF1772" s="53"/>
      <c r="AG1772" s="53"/>
      <c r="AH1772" s="221"/>
      <c r="AI1772" s="221"/>
      <c r="AJ1772" s="576"/>
      <c r="AK1772" s="576"/>
      <c r="AM1772" s="221"/>
      <c r="AN1772" s="221"/>
      <c r="AP1772" s="221"/>
    </row>
    <row r="1773" spans="4:42" s="15" customFormat="1" ht="22.5" x14ac:dyDescent="0.55000000000000004">
      <c r="D1773" s="574"/>
      <c r="E1773" s="561"/>
      <c r="F1773" s="564"/>
      <c r="G1773" s="564"/>
      <c r="H1773" s="564"/>
      <c r="I1773" s="214"/>
      <c r="J1773" s="214"/>
      <c r="K1773" s="214"/>
      <c r="L1773" s="214"/>
      <c r="M1773" s="214"/>
      <c r="N1773" s="214"/>
      <c r="O1773" s="214"/>
      <c r="P1773" s="214"/>
      <c r="Q1773" s="214"/>
      <c r="R1773" s="214"/>
      <c r="S1773" s="214"/>
      <c r="T1773" s="215"/>
      <c r="U1773" s="215"/>
      <c r="V1773" s="575"/>
      <c r="W1773" s="53"/>
      <c r="X1773" s="53"/>
      <c r="Y1773" s="53"/>
      <c r="Z1773" s="53"/>
      <c r="AA1773" s="53"/>
      <c r="AB1773" s="53"/>
      <c r="AC1773" s="53"/>
      <c r="AD1773" s="53"/>
      <c r="AE1773" s="53"/>
      <c r="AF1773" s="53"/>
      <c r="AG1773" s="53"/>
      <c r="AH1773" s="221"/>
      <c r="AI1773" s="221"/>
      <c r="AJ1773" s="576"/>
      <c r="AK1773" s="576"/>
      <c r="AM1773" s="221"/>
      <c r="AN1773" s="221"/>
      <c r="AP1773" s="221"/>
    </row>
    <row r="1774" spans="4:42" s="15" customFormat="1" ht="22.5" x14ac:dyDescent="0.55000000000000004">
      <c r="D1774" s="574"/>
      <c r="E1774" s="561"/>
      <c r="F1774" s="564"/>
      <c r="G1774" s="564"/>
      <c r="H1774" s="564"/>
      <c r="I1774" s="214"/>
      <c r="J1774" s="214"/>
      <c r="K1774" s="214"/>
      <c r="L1774" s="214"/>
      <c r="M1774" s="214"/>
      <c r="N1774" s="214"/>
      <c r="O1774" s="214"/>
      <c r="P1774" s="214"/>
      <c r="Q1774" s="214"/>
      <c r="R1774" s="214"/>
      <c r="S1774" s="214"/>
      <c r="T1774" s="215"/>
      <c r="U1774" s="215"/>
      <c r="V1774" s="575"/>
      <c r="W1774" s="53"/>
      <c r="X1774" s="53"/>
      <c r="Y1774" s="53"/>
      <c r="Z1774" s="53"/>
      <c r="AA1774" s="53"/>
      <c r="AB1774" s="53"/>
      <c r="AC1774" s="53"/>
      <c r="AD1774" s="53"/>
      <c r="AE1774" s="53"/>
      <c r="AF1774" s="53"/>
      <c r="AG1774" s="53"/>
      <c r="AH1774" s="221"/>
      <c r="AI1774" s="221"/>
      <c r="AJ1774" s="576"/>
      <c r="AK1774" s="576"/>
      <c r="AM1774" s="221"/>
      <c r="AN1774" s="221"/>
      <c r="AP1774" s="221"/>
    </row>
    <row r="1775" spans="4:42" s="15" customFormat="1" ht="22.5" x14ac:dyDescent="0.55000000000000004">
      <c r="D1775" s="574"/>
      <c r="E1775" s="561"/>
      <c r="F1775" s="564"/>
      <c r="G1775" s="564"/>
      <c r="H1775" s="564"/>
      <c r="I1775" s="214"/>
      <c r="J1775" s="214"/>
      <c r="K1775" s="214"/>
      <c r="L1775" s="214"/>
      <c r="M1775" s="214"/>
      <c r="N1775" s="214"/>
      <c r="O1775" s="214"/>
      <c r="P1775" s="214"/>
      <c r="Q1775" s="214"/>
      <c r="R1775" s="214"/>
      <c r="S1775" s="214"/>
      <c r="T1775" s="215"/>
      <c r="U1775" s="215"/>
      <c r="V1775" s="575"/>
      <c r="W1775" s="53"/>
      <c r="X1775" s="53"/>
      <c r="Y1775" s="53"/>
      <c r="Z1775" s="53"/>
      <c r="AA1775" s="53"/>
      <c r="AB1775" s="53"/>
      <c r="AC1775" s="53"/>
      <c r="AD1775" s="53"/>
      <c r="AE1775" s="53"/>
      <c r="AF1775" s="53"/>
      <c r="AG1775" s="53"/>
      <c r="AH1775" s="221"/>
      <c r="AI1775" s="221"/>
      <c r="AJ1775" s="576"/>
      <c r="AK1775" s="576"/>
      <c r="AM1775" s="221"/>
      <c r="AN1775" s="221"/>
      <c r="AP1775" s="221"/>
    </row>
    <row r="1776" spans="4:42" s="15" customFormat="1" ht="22.5" x14ac:dyDescent="0.55000000000000004">
      <c r="D1776" s="574"/>
      <c r="E1776" s="577"/>
      <c r="F1776" s="564"/>
      <c r="G1776" s="564"/>
      <c r="H1776" s="564"/>
      <c r="I1776" s="214"/>
      <c r="J1776" s="214"/>
      <c r="K1776" s="214"/>
      <c r="L1776" s="214"/>
      <c r="M1776" s="214"/>
      <c r="N1776" s="214"/>
      <c r="O1776" s="214"/>
      <c r="P1776" s="214"/>
      <c r="Q1776" s="214"/>
      <c r="R1776" s="214"/>
      <c r="S1776" s="214"/>
      <c r="T1776" s="215"/>
      <c r="U1776" s="215"/>
      <c r="V1776" s="575"/>
      <c r="W1776" s="53"/>
      <c r="X1776" s="53"/>
      <c r="Y1776" s="53"/>
      <c r="Z1776" s="53"/>
      <c r="AA1776" s="53"/>
      <c r="AB1776" s="53"/>
      <c r="AC1776" s="53"/>
      <c r="AD1776" s="53"/>
      <c r="AE1776" s="53"/>
      <c r="AF1776" s="53"/>
      <c r="AG1776" s="53"/>
      <c r="AH1776" s="221"/>
      <c r="AI1776" s="221"/>
      <c r="AJ1776" s="576"/>
      <c r="AK1776" s="576"/>
      <c r="AM1776" s="221"/>
      <c r="AN1776" s="221"/>
      <c r="AP1776" s="221"/>
    </row>
    <row r="1777" spans="4:42" s="15" customFormat="1" ht="22.5" x14ac:dyDescent="0.55000000000000004">
      <c r="D1777" s="574"/>
      <c r="E1777" s="561"/>
      <c r="F1777" s="564"/>
      <c r="G1777" s="564"/>
      <c r="H1777" s="564"/>
      <c r="I1777" s="214"/>
      <c r="J1777" s="214"/>
      <c r="K1777" s="214"/>
      <c r="L1777" s="214"/>
      <c r="M1777" s="214"/>
      <c r="N1777" s="214"/>
      <c r="O1777" s="214"/>
      <c r="P1777" s="214"/>
      <c r="Q1777" s="214"/>
      <c r="R1777" s="214"/>
      <c r="S1777" s="214"/>
      <c r="T1777" s="215"/>
      <c r="U1777" s="215"/>
      <c r="V1777" s="575"/>
      <c r="W1777" s="53"/>
      <c r="X1777" s="53"/>
      <c r="Y1777" s="53"/>
      <c r="Z1777" s="53"/>
      <c r="AA1777" s="53"/>
      <c r="AB1777" s="53"/>
      <c r="AC1777" s="53"/>
      <c r="AD1777" s="53"/>
      <c r="AE1777" s="53"/>
      <c r="AF1777" s="53"/>
      <c r="AG1777" s="53"/>
      <c r="AH1777" s="221"/>
      <c r="AI1777" s="221"/>
      <c r="AJ1777" s="576"/>
      <c r="AK1777" s="576"/>
      <c r="AM1777" s="221"/>
      <c r="AN1777" s="221"/>
      <c r="AP1777" s="221"/>
    </row>
    <row r="1778" spans="4:42" s="15" customFormat="1" ht="22.5" x14ac:dyDescent="0.55000000000000004">
      <c r="D1778" s="574"/>
      <c r="E1778" s="561"/>
      <c r="F1778" s="564"/>
      <c r="G1778" s="564"/>
      <c r="H1778" s="564"/>
      <c r="I1778" s="214"/>
      <c r="J1778" s="214"/>
      <c r="K1778" s="214"/>
      <c r="L1778" s="214"/>
      <c r="M1778" s="214"/>
      <c r="N1778" s="214"/>
      <c r="O1778" s="214"/>
      <c r="P1778" s="214"/>
      <c r="Q1778" s="214"/>
      <c r="R1778" s="214"/>
      <c r="S1778" s="214"/>
      <c r="T1778" s="215"/>
      <c r="U1778" s="215"/>
      <c r="V1778" s="575"/>
      <c r="W1778" s="53"/>
      <c r="X1778" s="53"/>
      <c r="Y1778" s="53"/>
      <c r="Z1778" s="53"/>
      <c r="AA1778" s="53"/>
      <c r="AB1778" s="53"/>
      <c r="AC1778" s="53"/>
      <c r="AD1778" s="53"/>
      <c r="AE1778" s="53"/>
      <c r="AF1778" s="53"/>
      <c r="AG1778" s="53"/>
      <c r="AH1778" s="221"/>
      <c r="AI1778" s="221"/>
      <c r="AJ1778" s="576"/>
      <c r="AK1778" s="576"/>
      <c r="AM1778" s="221"/>
      <c r="AN1778" s="221"/>
      <c r="AP1778" s="221"/>
    </row>
    <row r="1779" spans="4:42" s="15" customFormat="1" ht="22.5" x14ac:dyDescent="0.55000000000000004">
      <c r="D1779" s="574"/>
      <c r="E1779" s="561"/>
      <c r="F1779" s="564"/>
      <c r="G1779" s="564"/>
      <c r="H1779" s="564"/>
      <c r="I1779" s="214"/>
      <c r="J1779" s="214"/>
      <c r="K1779" s="214"/>
      <c r="L1779" s="214"/>
      <c r="M1779" s="214"/>
      <c r="N1779" s="214"/>
      <c r="O1779" s="214"/>
      <c r="P1779" s="214"/>
      <c r="Q1779" s="214"/>
      <c r="R1779" s="214"/>
      <c r="S1779" s="214"/>
      <c r="T1779" s="215"/>
      <c r="U1779" s="215"/>
      <c r="V1779" s="575"/>
      <c r="W1779" s="53"/>
      <c r="X1779" s="53"/>
      <c r="Y1779" s="53"/>
      <c r="Z1779" s="53"/>
      <c r="AA1779" s="53"/>
      <c r="AB1779" s="53"/>
      <c r="AC1779" s="53"/>
      <c r="AD1779" s="53"/>
      <c r="AE1779" s="53"/>
      <c r="AF1779" s="53"/>
      <c r="AG1779" s="53"/>
      <c r="AH1779" s="221"/>
      <c r="AI1779" s="221"/>
      <c r="AJ1779" s="576"/>
      <c r="AK1779" s="576"/>
      <c r="AM1779" s="221"/>
      <c r="AN1779" s="221"/>
      <c r="AP1779" s="221"/>
    </row>
    <row r="1780" spans="4:42" s="15" customFormat="1" ht="22.5" x14ac:dyDescent="0.55000000000000004">
      <c r="D1780" s="574"/>
      <c r="E1780" s="561"/>
      <c r="F1780" s="564"/>
      <c r="G1780" s="564"/>
      <c r="H1780" s="564"/>
      <c r="I1780" s="214"/>
      <c r="J1780" s="214"/>
      <c r="K1780" s="214"/>
      <c r="L1780" s="214"/>
      <c r="M1780" s="214"/>
      <c r="N1780" s="214"/>
      <c r="O1780" s="214"/>
      <c r="P1780" s="214"/>
      <c r="Q1780" s="214"/>
      <c r="R1780" s="214"/>
      <c r="S1780" s="214"/>
      <c r="T1780" s="215"/>
      <c r="U1780" s="215"/>
      <c r="V1780" s="575"/>
      <c r="W1780" s="53"/>
      <c r="X1780" s="53"/>
      <c r="Y1780" s="53"/>
      <c r="Z1780" s="53"/>
      <c r="AA1780" s="53"/>
      <c r="AB1780" s="53"/>
      <c r="AC1780" s="53"/>
      <c r="AD1780" s="53"/>
      <c r="AE1780" s="53"/>
      <c r="AF1780" s="53"/>
      <c r="AG1780" s="53"/>
      <c r="AH1780" s="221"/>
      <c r="AI1780" s="221"/>
      <c r="AJ1780" s="576"/>
      <c r="AK1780" s="576"/>
      <c r="AM1780" s="221"/>
      <c r="AN1780" s="221"/>
      <c r="AP1780" s="221"/>
    </row>
    <row r="1781" spans="4:42" s="15" customFormat="1" ht="22.5" x14ac:dyDescent="0.55000000000000004">
      <c r="D1781" s="574"/>
      <c r="E1781" s="561"/>
      <c r="F1781" s="564"/>
      <c r="G1781" s="564"/>
      <c r="H1781" s="564"/>
      <c r="I1781" s="214"/>
      <c r="J1781" s="214"/>
      <c r="K1781" s="214"/>
      <c r="L1781" s="214"/>
      <c r="M1781" s="214"/>
      <c r="N1781" s="214"/>
      <c r="O1781" s="214"/>
      <c r="P1781" s="214"/>
      <c r="Q1781" s="214"/>
      <c r="R1781" s="214"/>
      <c r="S1781" s="214"/>
      <c r="T1781" s="215"/>
      <c r="U1781" s="215"/>
      <c r="V1781" s="575"/>
      <c r="W1781" s="53"/>
      <c r="X1781" s="53"/>
      <c r="Y1781" s="53"/>
      <c r="Z1781" s="53"/>
      <c r="AA1781" s="53"/>
      <c r="AB1781" s="53"/>
      <c r="AC1781" s="53"/>
      <c r="AD1781" s="53"/>
      <c r="AE1781" s="53"/>
      <c r="AF1781" s="53"/>
      <c r="AG1781" s="53"/>
      <c r="AH1781" s="221"/>
      <c r="AI1781" s="221"/>
      <c r="AJ1781" s="576"/>
      <c r="AK1781" s="576"/>
      <c r="AM1781" s="221"/>
      <c r="AN1781" s="221"/>
      <c r="AP1781" s="221"/>
    </row>
    <row r="1782" spans="4:42" s="15" customFormat="1" ht="22.5" x14ac:dyDescent="0.55000000000000004">
      <c r="D1782" s="574"/>
      <c r="E1782" s="561"/>
      <c r="F1782" s="564"/>
      <c r="G1782" s="564"/>
      <c r="H1782" s="564"/>
      <c r="I1782" s="214"/>
      <c r="J1782" s="214"/>
      <c r="K1782" s="214"/>
      <c r="L1782" s="214"/>
      <c r="M1782" s="214"/>
      <c r="N1782" s="214"/>
      <c r="O1782" s="214"/>
      <c r="P1782" s="214"/>
      <c r="Q1782" s="214"/>
      <c r="R1782" s="214"/>
      <c r="S1782" s="214"/>
      <c r="T1782" s="215"/>
      <c r="U1782" s="215"/>
      <c r="V1782" s="575"/>
      <c r="W1782" s="53"/>
      <c r="X1782" s="53"/>
      <c r="Y1782" s="53"/>
      <c r="Z1782" s="53"/>
      <c r="AA1782" s="53"/>
      <c r="AB1782" s="53"/>
      <c r="AC1782" s="53"/>
      <c r="AD1782" s="53"/>
      <c r="AE1782" s="53"/>
      <c r="AF1782" s="53"/>
      <c r="AG1782" s="53"/>
      <c r="AH1782" s="221"/>
      <c r="AI1782" s="221"/>
      <c r="AJ1782" s="576"/>
      <c r="AK1782" s="576"/>
      <c r="AM1782" s="221"/>
      <c r="AN1782" s="221"/>
      <c r="AP1782" s="221"/>
    </row>
    <row r="1783" spans="4:42" s="15" customFormat="1" ht="22.5" x14ac:dyDescent="0.55000000000000004">
      <c r="D1783" s="574"/>
      <c r="E1783" s="561"/>
      <c r="F1783" s="564"/>
      <c r="G1783" s="564"/>
      <c r="H1783" s="564"/>
      <c r="I1783" s="214"/>
      <c r="J1783" s="214"/>
      <c r="K1783" s="214"/>
      <c r="L1783" s="214"/>
      <c r="M1783" s="214"/>
      <c r="N1783" s="214"/>
      <c r="O1783" s="214"/>
      <c r="P1783" s="214"/>
      <c r="Q1783" s="214"/>
      <c r="R1783" s="214"/>
      <c r="S1783" s="214"/>
      <c r="T1783" s="215"/>
      <c r="U1783" s="215"/>
      <c r="V1783" s="575"/>
      <c r="W1783" s="53"/>
      <c r="X1783" s="53"/>
      <c r="Y1783" s="53"/>
      <c r="Z1783" s="53"/>
      <c r="AA1783" s="53"/>
      <c r="AB1783" s="53"/>
      <c r="AC1783" s="53"/>
      <c r="AD1783" s="53"/>
      <c r="AE1783" s="53"/>
      <c r="AF1783" s="53"/>
      <c r="AG1783" s="53"/>
      <c r="AH1783" s="221"/>
      <c r="AI1783" s="221"/>
      <c r="AJ1783" s="576"/>
      <c r="AK1783" s="576"/>
      <c r="AM1783" s="221"/>
      <c r="AN1783" s="221"/>
      <c r="AP1783" s="221"/>
    </row>
    <row r="1784" spans="4:42" s="15" customFormat="1" ht="22.5" x14ac:dyDescent="0.55000000000000004">
      <c r="D1784" s="574"/>
      <c r="E1784" s="561"/>
      <c r="F1784" s="564"/>
      <c r="G1784" s="564"/>
      <c r="H1784" s="564"/>
      <c r="I1784" s="214"/>
      <c r="J1784" s="214"/>
      <c r="K1784" s="214"/>
      <c r="L1784" s="214"/>
      <c r="M1784" s="214"/>
      <c r="N1784" s="214"/>
      <c r="O1784" s="214"/>
      <c r="P1784" s="214"/>
      <c r="Q1784" s="214"/>
      <c r="R1784" s="214"/>
      <c r="S1784" s="214"/>
      <c r="T1784" s="215"/>
      <c r="U1784" s="215"/>
      <c r="V1784" s="575"/>
      <c r="W1784" s="53"/>
      <c r="X1784" s="53"/>
      <c r="Y1784" s="53"/>
      <c r="Z1784" s="53"/>
      <c r="AA1784" s="53"/>
      <c r="AB1784" s="53"/>
      <c r="AC1784" s="53"/>
      <c r="AD1784" s="53"/>
      <c r="AE1784" s="53"/>
      <c r="AF1784" s="53"/>
      <c r="AG1784" s="53"/>
      <c r="AH1784" s="221"/>
      <c r="AI1784" s="221"/>
      <c r="AJ1784" s="576"/>
      <c r="AK1784" s="576"/>
      <c r="AM1784" s="221"/>
      <c r="AN1784" s="221"/>
      <c r="AP1784" s="221"/>
    </row>
    <row r="1785" spans="4:42" s="15" customFormat="1" ht="22.5" x14ac:dyDescent="0.55000000000000004">
      <c r="D1785" s="574"/>
      <c r="E1785" s="577"/>
      <c r="F1785" s="564"/>
      <c r="G1785" s="564"/>
      <c r="H1785" s="564"/>
      <c r="I1785" s="214"/>
      <c r="J1785" s="214"/>
      <c r="K1785" s="214"/>
      <c r="L1785" s="214"/>
      <c r="M1785" s="214"/>
      <c r="N1785" s="214"/>
      <c r="O1785" s="214"/>
      <c r="P1785" s="214"/>
      <c r="Q1785" s="214"/>
      <c r="R1785" s="214"/>
      <c r="S1785" s="214"/>
      <c r="T1785" s="215"/>
      <c r="U1785" s="215"/>
      <c r="V1785" s="575"/>
      <c r="W1785" s="53"/>
      <c r="X1785" s="53"/>
      <c r="Y1785" s="53"/>
      <c r="Z1785" s="53"/>
      <c r="AA1785" s="53"/>
      <c r="AB1785" s="53"/>
      <c r="AC1785" s="53"/>
      <c r="AD1785" s="53"/>
      <c r="AE1785" s="53"/>
      <c r="AF1785" s="53"/>
      <c r="AG1785" s="53"/>
      <c r="AH1785" s="221"/>
      <c r="AI1785" s="221"/>
      <c r="AJ1785" s="576"/>
      <c r="AK1785" s="576"/>
      <c r="AM1785" s="221"/>
      <c r="AN1785" s="221"/>
      <c r="AP1785" s="221"/>
    </row>
    <row r="1786" spans="4:42" s="15" customFormat="1" ht="22.5" x14ac:dyDescent="0.55000000000000004">
      <c r="D1786" s="574"/>
      <c r="E1786" s="561"/>
      <c r="F1786" s="564"/>
      <c r="G1786" s="564"/>
      <c r="H1786" s="564"/>
      <c r="I1786" s="214"/>
      <c r="J1786" s="214"/>
      <c r="K1786" s="214"/>
      <c r="L1786" s="214"/>
      <c r="M1786" s="214"/>
      <c r="N1786" s="214"/>
      <c r="O1786" s="214"/>
      <c r="P1786" s="214"/>
      <c r="Q1786" s="214"/>
      <c r="R1786" s="214"/>
      <c r="S1786" s="214"/>
      <c r="T1786" s="215"/>
      <c r="U1786" s="215"/>
      <c r="V1786" s="575"/>
      <c r="W1786" s="53"/>
      <c r="X1786" s="53"/>
      <c r="Y1786" s="53"/>
      <c r="Z1786" s="53"/>
      <c r="AA1786" s="53"/>
      <c r="AB1786" s="53"/>
      <c r="AC1786" s="53"/>
      <c r="AD1786" s="53"/>
      <c r="AE1786" s="53"/>
      <c r="AF1786" s="53"/>
      <c r="AG1786" s="53"/>
      <c r="AH1786" s="221"/>
      <c r="AI1786" s="221"/>
      <c r="AJ1786" s="576"/>
      <c r="AK1786" s="576"/>
      <c r="AM1786" s="221"/>
      <c r="AN1786" s="221"/>
      <c r="AP1786" s="221"/>
    </row>
    <row r="1787" spans="4:42" s="15" customFormat="1" ht="22.5" x14ac:dyDescent="0.55000000000000004">
      <c r="D1787" s="574"/>
      <c r="E1787" s="561"/>
      <c r="F1787" s="564"/>
      <c r="G1787" s="564"/>
      <c r="H1787" s="564"/>
      <c r="I1787" s="214"/>
      <c r="J1787" s="214"/>
      <c r="K1787" s="214"/>
      <c r="L1787" s="214"/>
      <c r="M1787" s="214"/>
      <c r="N1787" s="214"/>
      <c r="O1787" s="214"/>
      <c r="P1787" s="214"/>
      <c r="Q1787" s="214"/>
      <c r="R1787" s="214"/>
      <c r="S1787" s="214"/>
      <c r="T1787" s="215"/>
      <c r="U1787" s="215"/>
      <c r="V1787" s="575"/>
      <c r="W1787" s="53"/>
      <c r="X1787" s="53"/>
      <c r="Y1787" s="53"/>
      <c r="Z1787" s="53"/>
      <c r="AA1787" s="53"/>
      <c r="AB1787" s="53"/>
      <c r="AC1787" s="53"/>
      <c r="AD1787" s="53"/>
      <c r="AE1787" s="53"/>
      <c r="AF1787" s="53"/>
      <c r="AG1787" s="53"/>
      <c r="AH1787" s="221"/>
      <c r="AI1787" s="221"/>
      <c r="AJ1787" s="576"/>
      <c r="AK1787" s="576"/>
      <c r="AM1787" s="221"/>
      <c r="AN1787" s="221"/>
      <c r="AP1787" s="221"/>
    </row>
    <row r="1788" spans="4:42" s="15" customFormat="1" ht="22.5" x14ac:dyDescent="0.55000000000000004">
      <c r="D1788" s="574"/>
      <c r="E1788" s="561"/>
      <c r="F1788" s="564"/>
      <c r="G1788" s="564"/>
      <c r="H1788" s="564"/>
      <c r="I1788" s="214"/>
      <c r="J1788" s="214"/>
      <c r="K1788" s="214"/>
      <c r="L1788" s="214"/>
      <c r="M1788" s="214"/>
      <c r="N1788" s="214"/>
      <c r="O1788" s="214"/>
      <c r="P1788" s="214"/>
      <c r="Q1788" s="214"/>
      <c r="R1788" s="214"/>
      <c r="S1788" s="214"/>
      <c r="T1788" s="215"/>
      <c r="U1788" s="215"/>
      <c r="V1788" s="575"/>
      <c r="W1788" s="53"/>
      <c r="X1788" s="53"/>
      <c r="Y1788" s="53"/>
      <c r="Z1788" s="53"/>
      <c r="AA1788" s="53"/>
      <c r="AB1788" s="53"/>
      <c r="AC1788" s="53"/>
      <c r="AD1788" s="53"/>
      <c r="AE1788" s="53"/>
      <c r="AF1788" s="53"/>
      <c r="AG1788" s="53"/>
      <c r="AH1788" s="221"/>
      <c r="AI1788" s="221"/>
      <c r="AJ1788" s="576"/>
      <c r="AK1788" s="576"/>
      <c r="AM1788" s="221"/>
      <c r="AN1788" s="221"/>
      <c r="AP1788" s="221"/>
    </row>
    <row r="1789" spans="4:42" s="15" customFormat="1" ht="22.5" x14ac:dyDescent="0.55000000000000004">
      <c r="D1789" s="574"/>
      <c r="E1789" s="561"/>
      <c r="F1789" s="564"/>
      <c r="G1789" s="564"/>
      <c r="H1789" s="564"/>
      <c r="I1789" s="214"/>
      <c r="J1789" s="214"/>
      <c r="K1789" s="214"/>
      <c r="L1789" s="214"/>
      <c r="M1789" s="214"/>
      <c r="N1789" s="214"/>
      <c r="O1789" s="214"/>
      <c r="P1789" s="214"/>
      <c r="Q1789" s="214"/>
      <c r="R1789" s="214"/>
      <c r="S1789" s="214"/>
      <c r="T1789" s="215"/>
      <c r="U1789" s="215"/>
      <c r="V1789" s="575"/>
      <c r="W1789" s="53"/>
      <c r="X1789" s="53"/>
      <c r="Y1789" s="53"/>
      <c r="Z1789" s="53"/>
      <c r="AA1789" s="53"/>
      <c r="AB1789" s="53"/>
      <c r="AC1789" s="53"/>
      <c r="AD1789" s="53"/>
      <c r="AE1789" s="53"/>
      <c r="AF1789" s="53"/>
      <c r="AG1789" s="53"/>
      <c r="AH1789" s="221"/>
      <c r="AI1789" s="221"/>
      <c r="AJ1789" s="576"/>
      <c r="AK1789" s="576"/>
      <c r="AM1789" s="221"/>
      <c r="AN1789" s="221"/>
      <c r="AP1789" s="221"/>
    </row>
    <row r="1790" spans="4:42" s="15" customFormat="1" ht="22.5" x14ac:dyDescent="0.55000000000000004">
      <c r="D1790" s="574"/>
      <c r="E1790" s="561"/>
      <c r="F1790" s="564"/>
      <c r="G1790" s="564"/>
      <c r="H1790" s="564"/>
      <c r="I1790" s="214"/>
      <c r="J1790" s="214"/>
      <c r="K1790" s="214"/>
      <c r="L1790" s="214"/>
      <c r="M1790" s="214"/>
      <c r="N1790" s="214"/>
      <c r="O1790" s="214"/>
      <c r="P1790" s="214"/>
      <c r="Q1790" s="214"/>
      <c r="R1790" s="214"/>
      <c r="S1790" s="214"/>
      <c r="T1790" s="215"/>
      <c r="U1790" s="215"/>
      <c r="V1790" s="575"/>
      <c r="W1790" s="53"/>
      <c r="X1790" s="53"/>
      <c r="Y1790" s="53"/>
      <c r="Z1790" s="53"/>
      <c r="AA1790" s="53"/>
      <c r="AB1790" s="53"/>
      <c r="AC1790" s="53"/>
      <c r="AD1790" s="53"/>
      <c r="AE1790" s="53"/>
      <c r="AF1790" s="53"/>
      <c r="AG1790" s="53"/>
      <c r="AH1790" s="221"/>
      <c r="AI1790" s="221"/>
      <c r="AJ1790" s="576"/>
      <c r="AK1790" s="576"/>
      <c r="AM1790" s="221"/>
      <c r="AN1790" s="221"/>
      <c r="AP1790" s="221"/>
    </row>
    <row r="1791" spans="4:42" s="15" customFormat="1" ht="22.5" x14ac:dyDescent="0.55000000000000004">
      <c r="D1791" s="574"/>
      <c r="E1791" s="561"/>
      <c r="F1791" s="564"/>
      <c r="G1791" s="564"/>
      <c r="H1791" s="564"/>
      <c r="I1791" s="214"/>
      <c r="J1791" s="214"/>
      <c r="K1791" s="214"/>
      <c r="L1791" s="214"/>
      <c r="M1791" s="214"/>
      <c r="N1791" s="214"/>
      <c r="O1791" s="214"/>
      <c r="P1791" s="214"/>
      <c r="Q1791" s="214"/>
      <c r="R1791" s="214"/>
      <c r="S1791" s="214"/>
      <c r="T1791" s="215"/>
      <c r="U1791" s="215"/>
      <c r="V1791" s="575"/>
      <c r="W1791" s="53"/>
      <c r="X1791" s="53"/>
      <c r="Y1791" s="53"/>
      <c r="Z1791" s="53"/>
      <c r="AA1791" s="53"/>
      <c r="AB1791" s="53"/>
      <c r="AC1791" s="53"/>
      <c r="AD1791" s="53"/>
      <c r="AE1791" s="53"/>
      <c r="AF1791" s="53"/>
      <c r="AG1791" s="53"/>
      <c r="AH1791" s="221"/>
      <c r="AI1791" s="221"/>
      <c r="AJ1791" s="576"/>
      <c r="AK1791" s="576"/>
      <c r="AM1791" s="221"/>
      <c r="AN1791" s="221"/>
      <c r="AP1791" s="221"/>
    </row>
    <row r="1792" spans="4:42" s="15" customFormat="1" ht="22.5" x14ac:dyDescent="0.55000000000000004">
      <c r="D1792" s="574"/>
      <c r="E1792" s="561"/>
      <c r="F1792" s="564"/>
      <c r="G1792" s="564"/>
      <c r="H1792" s="564"/>
      <c r="I1792" s="214"/>
      <c r="J1792" s="214"/>
      <c r="K1792" s="214"/>
      <c r="L1792" s="214"/>
      <c r="M1792" s="214"/>
      <c r="N1792" s="214"/>
      <c r="O1792" s="214"/>
      <c r="P1792" s="214"/>
      <c r="Q1792" s="214"/>
      <c r="R1792" s="214"/>
      <c r="S1792" s="214"/>
      <c r="T1792" s="215"/>
      <c r="U1792" s="215"/>
      <c r="V1792" s="575"/>
      <c r="W1792" s="53"/>
      <c r="X1792" s="53"/>
      <c r="Y1792" s="53"/>
      <c r="Z1792" s="53"/>
      <c r="AA1792" s="53"/>
      <c r="AB1792" s="53"/>
      <c r="AC1792" s="53"/>
      <c r="AD1792" s="53"/>
      <c r="AE1792" s="53"/>
      <c r="AF1792" s="53"/>
      <c r="AG1792" s="53"/>
      <c r="AH1792" s="221"/>
      <c r="AI1792" s="221"/>
      <c r="AJ1792" s="576"/>
      <c r="AK1792" s="576"/>
      <c r="AM1792" s="221"/>
      <c r="AN1792" s="221"/>
      <c r="AP1792" s="221"/>
    </row>
    <row r="1793" spans="4:42" s="15" customFormat="1" ht="22.5" x14ac:dyDescent="0.55000000000000004">
      <c r="D1793" s="574"/>
      <c r="E1793" s="561"/>
      <c r="F1793" s="564"/>
      <c r="G1793" s="564"/>
      <c r="H1793" s="564"/>
      <c r="I1793" s="214"/>
      <c r="J1793" s="214"/>
      <c r="K1793" s="214"/>
      <c r="L1793" s="214"/>
      <c r="M1793" s="214"/>
      <c r="N1793" s="214"/>
      <c r="O1793" s="214"/>
      <c r="P1793" s="214"/>
      <c r="Q1793" s="214"/>
      <c r="R1793" s="214"/>
      <c r="S1793" s="214"/>
      <c r="T1793" s="215"/>
      <c r="U1793" s="215"/>
      <c r="V1793" s="575"/>
      <c r="W1793" s="53"/>
      <c r="X1793" s="53"/>
      <c r="Y1793" s="53"/>
      <c r="Z1793" s="53"/>
      <c r="AA1793" s="53"/>
      <c r="AB1793" s="53"/>
      <c r="AC1793" s="53"/>
      <c r="AD1793" s="53"/>
      <c r="AE1793" s="53"/>
      <c r="AF1793" s="53"/>
      <c r="AG1793" s="53"/>
      <c r="AH1793" s="221"/>
      <c r="AI1793" s="221"/>
      <c r="AJ1793" s="576"/>
      <c r="AK1793" s="576"/>
      <c r="AM1793" s="221"/>
      <c r="AN1793" s="221"/>
      <c r="AP1793" s="221"/>
    </row>
    <row r="1794" spans="4:42" s="15" customFormat="1" ht="22.5" x14ac:dyDescent="0.55000000000000004">
      <c r="D1794" s="574"/>
      <c r="E1794" s="561"/>
      <c r="F1794" s="564"/>
      <c r="G1794" s="564"/>
      <c r="H1794" s="564"/>
      <c r="I1794" s="214"/>
      <c r="J1794" s="214"/>
      <c r="K1794" s="214"/>
      <c r="L1794" s="214"/>
      <c r="M1794" s="214"/>
      <c r="N1794" s="214"/>
      <c r="O1794" s="214"/>
      <c r="P1794" s="214"/>
      <c r="Q1794" s="214"/>
      <c r="R1794" s="214"/>
      <c r="S1794" s="214"/>
      <c r="T1794" s="215"/>
      <c r="U1794" s="215"/>
      <c r="V1794" s="575"/>
      <c r="W1794" s="53"/>
      <c r="X1794" s="53"/>
      <c r="Y1794" s="53"/>
      <c r="Z1794" s="53"/>
      <c r="AA1794" s="53"/>
      <c r="AB1794" s="53"/>
      <c r="AC1794" s="53"/>
      <c r="AD1794" s="53"/>
      <c r="AE1794" s="53"/>
      <c r="AF1794" s="53"/>
      <c r="AG1794" s="53"/>
      <c r="AH1794" s="221"/>
      <c r="AI1794" s="221"/>
      <c r="AJ1794" s="576"/>
      <c r="AK1794" s="576"/>
      <c r="AM1794" s="221"/>
      <c r="AN1794" s="221"/>
      <c r="AP1794" s="221"/>
    </row>
    <row r="1795" spans="4:42" s="15" customFormat="1" ht="22.5" x14ac:dyDescent="0.55000000000000004">
      <c r="D1795" s="574"/>
      <c r="E1795" s="561"/>
      <c r="F1795" s="564"/>
      <c r="G1795" s="564"/>
      <c r="H1795" s="564"/>
      <c r="I1795" s="214"/>
      <c r="J1795" s="214"/>
      <c r="K1795" s="214"/>
      <c r="L1795" s="214"/>
      <c r="M1795" s="214"/>
      <c r="N1795" s="214"/>
      <c r="O1795" s="214"/>
      <c r="P1795" s="214"/>
      <c r="Q1795" s="214"/>
      <c r="R1795" s="214"/>
      <c r="S1795" s="214"/>
      <c r="T1795" s="215"/>
      <c r="U1795" s="215"/>
      <c r="V1795" s="575"/>
      <c r="W1795" s="53"/>
      <c r="X1795" s="53"/>
      <c r="Y1795" s="53"/>
      <c r="Z1795" s="53"/>
      <c r="AA1795" s="53"/>
      <c r="AB1795" s="53"/>
      <c r="AC1795" s="53"/>
      <c r="AD1795" s="53"/>
      <c r="AE1795" s="53"/>
      <c r="AF1795" s="53"/>
      <c r="AG1795" s="53"/>
      <c r="AH1795" s="221"/>
      <c r="AI1795" s="221"/>
      <c r="AJ1795" s="576"/>
      <c r="AK1795" s="576"/>
      <c r="AM1795" s="221"/>
      <c r="AN1795" s="221"/>
      <c r="AP1795" s="221"/>
    </row>
    <row r="1796" spans="4:42" s="15" customFormat="1" ht="22.5" x14ac:dyDescent="0.55000000000000004">
      <c r="D1796" s="574"/>
      <c r="E1796" s="561"/>
      <c r="F1796" s="564"/>
      <c r="G1796" s="564"/>
      <c r="H1796" s="564"/>
      <c r="I1796" s="214"/>
      <c r="J1796" s="214"/>
      <c r="K1796" s="214"/>
      <c r="L1796" s="214"/>
      <c r="M1796" s="214"/>
      <c r="N1796" s="214"/>
      <c r="O1796" s="214"/>
      <c r="P1796" s="214"/>
      <c r="Q1796" s="214"/>
      <c r="R1796" s="214"/>
      <c r="S1796" s="214"/>
      <c r="T1796" s="215"/>
      <c r="U1796" s="215"/>
      <c r="V1796" s="575"/>
      <c r="W1796" s="53"/>
      <c r="X1796" s="53"/>
      <c r="Y1796" s="53"/>
      <c r="Z1796" s="53"/>
      <c r="AA1796" s="53"/>
      <c r="AB1796" s="53"/>
      <c r="AC1796" s="53"/>
      <c r="AD1796" s="53"/>
      <c r="AE1796" s="53"/>
      <c r="AF1796" s="53"/>
      <c r="AG1796" s="53"/>
      <c r="AH1796" s="221"/>
      <c r="AI1796" s="221"/>
      <c r="AJ1796" s="576"/>
      <c r="AK1796" s="576"/>
      <c r="AM1796" s="221"/>
      <c r="AN1796" s="221"/>
      <c r="AP1796" s="221"/>
    </row>
    <row r="1797" spans="4:42" s="15" customFormat="1" ht="22.5" x14ac:dyDescent="0.55000000000000004">
      <c r="D1797" s="574"/>
      <c r="E1797" s="561"/>
      <c r="F1797" s="564"/>
      <c r="G1797" s="564"/>
      <c r="H1797" s="564"/>
      <c r="I1797" s="214"/>
      <c r="J1797" s="214"/>
      <c r="K1797" s="214"/>
      <c r="L1797" s="214"/>
      <c r="M1797" s="214"/>
      <c r="N1797" s="214"/>
      <c r="O1797" s="214"/>
      <c r="P1797" s="214"/>
      <c r="Q1797" s="214"/>
      <c r="R1797" s="214"/>
      <c r="S1797" s="214"/>
      <c r="T1797" s="215"/>
      <c r="U1797" s="215"/>
      <c r="V1797" s="575"/>
      <c r="W1797" s="53"/>
      <c r="X1797" s="53"/>
      <c r="Y1797" s="53"/>
      <c r="Z1797" s="53"/>
      <c r="AA1797" s="53"/>
      <c r="AB1797" s="53"/>
      <c r="AC1797" s="53"/>
      <c r="AD1797" s="53"/>
      <c r="AE1797" s="53"/>
      <c r="AF1797" s="53"/>
      <c r="AG1797" s="53"/>
      <c r="AH1797" s="221"/>
      <c r="AI1797" s="221"/>
      <c r="AJ1797" s="576"/>
      <c r="AK1797" s="576"/>
      <c r="AM1797" s="221"/>
      <c r="AN1797" s="221"/>
      <c r="AP1797" s="221"/>
    </row>
    <row r="1798" spans="4:42" s="15" customFormat="1" ht="22.5" x14ac:dyDescent="0.55000000000000004">
      <c r="D1798" s="574"/>
      <c r="E1798" s="561"/>
      <c r="F1798" s="564"/>
      <c r="G1798" s="564"/>
      <c r="H1798" s="564"/>
      <c r="I1798" s="214"/>
      <c r="J1798" s="214"/>
      <c r="K1798" s="214"/>
      <c r="L1798" s="214"/>
      <c r="M1798" s="214"/>
      <c r="N1798" s="214"/>
      <c r="O1798" s="214"/>
      <c r="P1798" s="214"/>
      <c r="Q1798" s="214"/>
      <c r="R1798" s="214"/>
      <c r="S1798" s="214"/>
      <c r="T1798" s="215"/>
      <c r="U1798" s="215"/>
      <c r="V1798" s="575"/>
      <c r="W1798" s="53"/>
      <c r="X1798" s="53"/>
      <c r="Y1798" s="53"/>
      <c r="Z1798" s="53"/>
      <c r="AA1798" s="53"/>
      <c r="AB1798" s="53"/>
      <c r="AC1798" s="53"/>
      <c r="AD1798" s="53"/>
      <c r="AE1798" s="53"/>
      <c r="AF1798" s="53"/>
      <c r="AG1798" s="53"/>
      <c r="AH1798" s="221"/>
      <c r="AI1798" s="221"/>
      <c r="AJ1798" s="576"/>
      <c r="AK1798" s="576"/>
      <c r="AM1798" s="221"/>
      <c r="AN1798" s="221"/>
      <c r="AP1798" s="221"/>
    </row>
    <row r="1799" spans="4:42" s="15" customFormat="1" ht="22.5" x14ac:dyDescent="0.55000000000000004">
      <c r="D1799" s="574"/>
      <c r="E1799" s="561"/>
      <c r="F1799" s="564"/>
      <c r="G1799" s="564"/>
      <c r="H1799" s="564"/>
      <c r="I1799" s="214"/>
      <c r="J1799" s="214"/>
      <c r="K1799" s="214"/>
      <c r="L1799" s="214"/>
      <c r="M1799" s="214"/>
      <c r="N1799" s="214"/>
      <c r="O1799" s="214"/>
      <c r="P1799" s="214"/>
      <c r="Q1799" s="214"/>
      <c r="R1799" s="214"/>
      <c r="S1799" s="214"/>
      <c r="T1799" s="215"/>
      <c r="U1799" s="215"/>
      <c r="V1799" s="575"/>
      <c r="W1799" s="53"/>
      <c r="X1799" s="53"/>
      <c r="Y1799" s="53"/>
      <c r="Z1799" s="53"/>
      <c r="AA1799" s="53"/>
      <c r="AB1799" s="53"/>
      <c r="AC1799" s="53"/>
      <c r="AD1799" s="53"/>
      <c r="AE1799" s="53"/>
      <c r="AF1799" s="53"/>
      <c r="AG1799" s="53"/>
      <c r="AH1799" s="221"/>
      <c r="AI1799" s="221"/>
      <c r="AJ1799" s="576"/>
      <c r="AK1799" s="576"/>
      <c r="AM1799" s="221"/>
      <c r="AN1799" s="221"/>
      <c r="AP1799" s="221"/>
    </row>
    <row r="1800" spans="4:42" s="15" customFormat="1" ht="22.5" x14ac:dyDescent="0.55000000000000004">
      <c r="D1800" s="574"/>
      <c r="E1800" s="561"/>
      <c r="F1800" s="564"/>
      <c r="G1800" s="564"/>
      <c r="H1800" s="564"/>
      <c r="I1800" s="214"/>
      <c r="J1800" s="214"/>
      <c r="K1800" s="214"/>
      <c r="L1800" s="214"/>
      <c r="M1800" s="214"/>
      <c r="N1800" s="214"/>
      <c r="O1800" s="214"/>
      <c r="P1800" s="214"/>
      <c r="Q1800" s="214"/>
      <c r="R1800" s="214"/>
      <c r="S1800" s="214"/>
      <c r="T1800" s="215"/>
      <c r="U1800" s="215"/>
      <c r="V1800" s="575"/>
      <c r="W1800" s="53"/>
      <c r="X1800" s="53"/>
      <c r="Y1800" s="53"/>
      <c r="Z1800" s="53"/>
      <c r="AA1800" s="53"/>
      <c r="AB1800" s="53"/>
      <c r="AC1800" s="53"/>
      <c r="AD1800" s="53"/>
      <c r="AE1800" s="53"/>
      <c r="AF1800" s="53"/>
      <c r="AG1800" s="53"/>
      <c r="AH1800" s="221"/>
      <c r="AI1800" s="221"/>
      <c r="AJ1800" s="576"/>
      <c r="AK1800" s="576"/>
      <c r="AM1800" s="221"/>
      <c r="AN1800" s="221"/>
      <c r="AP1800" s="221"/>
    </row>
    <row r="1801" spans="4:42" s="15" customFormat="1" ht="22.5" x14ac:dyDescent="0.55000000000000004">
      <c r="D1801" s="574"/>
      <c r="E1801" s="561"/>
      <c r="F1801" s="564"/>
      <c r="G1801" s="564"/>
      <c r="H1801" s="564"/>
      <c r="I1801" s="214"/>
      <c r="J1801" s="214"/>
      <c r="K1801" s="214"/>
      <c r="L1801" s="214"/>
      <c r="M1801" s="214"/>
      <c r="N1801" s="214"/>
      <c r="O1801" s="214"/>
      <c r="P1801" s="214"/>
      <c r="Q1801" s="214"/>
      <c r="R1801" s="214"/>
      <c r="S1801" s="214"/>
      <c r="T1801" s="215"/>
      <c r="U1801" s="215"/>
      <c r="V1801" s="575"/>
      <c r="W1801" s="53"/>
      <c r="X1801" s="53"/>
      <c r="Y1801" s="53"/>
      <c r="Z1801" s="53"/>
      <c r="AA1801" s="53"/>
      <c r="AB1801" s="53"/>
      <c r="AC1801" s="53"/>
      <c r="AD1801" s="53"/>
      <c r="AE1801" s="53"/>
      <c r="AF1801" s="53"/>
      <c r="AG1801" s="53"/>
      <c r="AH1801" s="221"/>
      <c r="AI1801" s="221"/>
      <c r="AJ1801" s="576"/>
      <c r="AK1801" s="576"/>
      <c r="AM1801" s="221"/>
      <c r="AN1801" s="221"/>
      <c r="AP1801" s="221"/>
    </row>
    <row r="1802" spans="4:42" s="15" customFormat="1" ht="22.5" x14ac:dyDescent="0.55000000000000004">
      <c r="D1802" s="574"/>
      <c r="E1802" s="561"/>
      <c r="F1802" s="564"/>
      <c r="G1802" s="564"/>
      <c r="H1802" s="564"/>
      <c r="I1802" s="214"/>
      <c r="J1802" s="214"/>
      <c r="K1802" s="214"/>
      <c r="L1802" s="214"/>
      <c r="M1802" s="214"/>
      <c r="N1802" s="214"/>
      <c r="O1802" s="214"/>
      <c r="P1802" s="214"/>
      <c r="Q1802" s="214"/>
      <c r="R1802" s="214"/>
      <c r="S1802" s="214"/>
      <c r="T1802" s="215"/>
      <c r="U1802" s="215"/>
      <c r="V1802" s="575"/>
      <c r="W1802" s="53"/>
      <c r="X1802" s="53"/>
      <c r="Y1802" s="53"/>
      <c r="Z1802" s="53"/>
      <c r="AA1802" s="53"/>
      <c r="AB1802" s="53"/>
      <c r="AC1802" s="53"/>
      <c r="AD1802" s="53"/>
      <c r="AE1802" s="53"/>
      <c r="AF1802" s="53"/>
      <c r="AG1802" s="53"/>
      <c r="AH1802" s="221"/>
      <c r="AI1802" s="221"/>
      <c r="AJ1802" s="576"/>
      <c r="AK1802" s="576"/>
      <c r="AM1802" s="221"/>
      <c r="AN1802" s="221"/>
      <c r="AP1802" s="221"/>
    </row>
    <row r="1803" spans="4:42" s="15" customFormat="1" ht="22.5" x14ac:dyDescent="0.55000000000000004">
      <c r="D1803" s="574"/>
      <c r="E1803" s="561"/>
      <c r="F1803" s="564"/>
      <c r="G1803" s="564"/>
      <c r="H1803" s="564"/>
      <c r="I1803" s="214"/>
      <c r="J1803" s="214"/>
      <c r="K1803" s="214"/>
      <c r="L1803" s="214"/>
      <c r="M1803" s="214"/>
      <c r="N1803" s="214"/>
      <c r="O1803" s="214"/>
      <c r="P1803" s="214"/>
      <c r="Q1803" s="214"/>
      <c r="R1803" s="214"/>
      <c r="S1803" s="214"/>
      <c r="T1803" s="215"/>
      <c r="U1803" s="215"/>
      <c r="V1803" s="575"/>
      <c r="W1803" s="53"/>
      <c r="X1803" s="53"/>
      <c r="Y1803" s="53"/>
      <c r="Z1803" s="53"/>
      <c r="AA1803" s="53"/>
      <c r="AB1803" s="53"/>
      <c r="AC1803" s="53"/>
      <c r="AD1803" s="53"/>
      <c r="AE1803" s="53"/>
      <c r="AF1803" s="53"/>
      <c r="AG1803" s="53"/>
      <c r="AH1803" s="221"/>
      <c r="AI1803" s="221"/>
      <c r="AJ1803" s="576"/>
      <c r="AK1803" s="576"/>
      <c r="AM1803" s="221"/>
      <c r="AN1803" s="221"/>
      <c r="AP1803" s="221"/>
    </row>
    <row r="1804" spans="4:42" s="15" customFormat="1" ht="22.5" x14ac:dyDescent="0.55000000000000004">
      <c r="D1804" s="574"/>
      <c r="E1804" s="561"/>
      <c r="F1804" s="564"/>
      <c r="G1804" s="564"/>
      <c r="H1804" s="564"/>
      <c r="I1804" s="214"/>
      <c r="J1804" s="214"/>
      <c r="K1804" s="214"/>
      <c r="L1804" s="214"/>
      <c r="M1804" s="214"/>
      <c r="N1804" s="214"/>
      <c r="O1804" s="214"/>
      <c r="P1804" s="214"/>
      <c r="Q1804" s="214"/>
      <c r="R1804" s="214"/>
      <c r="S1804" s="214"/>
      <c r="T1804" s="215"/>
      <c r="U1804" s="215"/>
      <c r="V1804" s="575"/>
      <c r="W1804" s="53"/>
      <c r="X1804" s="53"/>
      <c r="Y1804" s="53"/>
      <c r="Z1804" s="53"/>
      <c r="AA1804" s="53"/>
      <c r="AB1804" s="53"/>
      <c r="AC1804" s="53"/>
      <c r="AD1804" s="53"/>
      <c r="AE1804" s="53"/>
      <c r="AF1804" s="53"/>
      <c r="AG1804" s="53"/>
      <c r="AH1804" s="221"/>
      <c r="AI1804" s="221"/>
      <c r="AJ1804" s="576"/>
      <c r="AK1804" s="576"/>
      <c r="AM1804" s="221"/>
      <c r="AN1804" s="221"/>
      <c r="AP1804" s="221"/>
    </row>
    <row r="1805" spans="4:42" s="15" customFormat="1" ht="22.5" x14ac:dyDescent="0.55000000000000004">
      <c r="D1805" s="574"/>
      <c r="E1805" s="561"/>
      <c r="F1805" s="564"/>
      <c r="G1805" s="564"/>
      <c r="H1805" s="564"/>
      <c r="I1805" s="214"/>
      <c r="J1805" s="214"/>
      <c r="K1805" s="214"/>
      <c r="L1805" s="214"/>
      <c r="M1805" s="214"/>
      <c r="N1805" s="214"/>
      <c r="O1805" s="214"/>
      <c r="P1805" s="214"/>
      <c r="Q1805" s="214"/>
      <c r="R1805" s="214"/>
      <c r="S1805" s="214"/>
      <c r="T1805" s="215"/>
      <c r="U1805" s="215"/>
      <c r="V1805" s="575"/>
      <c r="W1805" s="53"/>
      <c r="X1805" s="53"/>
      <c r="Y1805" s="53"/>
      <c r="Z1805" s="53"/>
      <c r="AA1805" s="53"/>
      <c r="AB1805" s="53"/>
      <c r="AC1805" s="53"/>
      <c r="AD1805" s="53"/>
      <c r="AE1805" s="53"/>
      <c r="AF1805" s="53"/>
      <c r="AG1805" s="53"/>
      <c r="AH1805" s="221"/>
      <c r="AI1805" s="221"/>
      <c r="AJ1805" s="576"/>
      <c r="AK1805" s="576"/>
      <c r="AM1805" s="221"/>
      <c r="AN1805" s="221"/>
      <c r="AP1805" s="221"/>
    </row>
    <row r="1806" spans="4:42" s="15" customFormat="1" ht="22.5" x14ac:dyDescent="0.55000000000000004">
      <c r="D1806" s="574"/>
      <c r="E1806" s="561"/>
      <c r="F1806" s="564"/>
      <c r="G1806" s="564"/>
      <c r="H1806" s="564"/>
      <c r="I1806" s="214"/>
      <c r="J1806" s="214"/>
      <c r="K1806" s="214"/>
      <c r="L1806" s="214"/>
      <c r="M1806" s="214"/>
      <c r="N1806" s="214"/>
      <c r="O1806" s="214"/>
      <c r="P1806" s="214"/>
      <c r="Q1806" s="214"/>
      <c r="R1806" s="214"/>
      <c r="S1806" s="214"/>
      <c r="T1806" s="215"/>
      <c r="U1806" s="215"/>
      <c r="V1806" s="575"/>
      <c r="W1806" s="53"/>
      <c r="X1806" s="53"/>
      <c r="Y1806" s="53"/>
      <c r="Z1806" s="53"/>
      <c r="AA1806" s="53"/>
      <c r="AB1806" s="53"/>
      <c r="AC1806" s="53"/>
      <c r="AD1806" s="53"/>
      <c r="AE1806" s="53"/>
      <c r="AF1806" s="53"/>
      <c r="AG1806" s="53"/>
      <c r="AH1806" s="221"/>
      <c r="AI1806" s="221"/>
      <c r="AJ1806" s="576"/>
      <c r="AK1806" s="576"/>
      <c r="AM1806" s="221"/>
      <c r="AN1806" s="221"/>
      <c r="AP1806" s="221"/>
    </row>
    <row r="1807" spans="4:42" s="15" customFormat="1" ht="22.5" x14ac:dyDescent="0.55000000000000004">
      <c r="D1807" s="574"/>
      <c r="E1807" s="561"/>
      <c r="F1807" s="564"/>
      <c r="G1807" s="564"/>
      <c r="H1807" s="564"/>
      <c r="I1807" s="214"/>
      <c r="J1807" s="214"/>
      <c r="K1807" s="214"/>
      <c r="L1807" s="214"/>
      <c r="M1807" s="214"/>
      <c r="N1807" s="214"/>
      <c r="O1807" s="214"/>
      <c r="P1807" s="214"/>
      <c r="Q1807" s="214"/>
      <c r="R1807" s="214"/>
      <c r="S1807" s="214"/>
      <c r="T1807" s="215"/>
      <c r="U1807" s="215"/>
      <c r="V1807" s="575"/>
      <c r="W1807" s="53"/>
      <c r="X1807" s="53"/>
      <c r="Y1807" s="53"/>
      <c r="Z1807" s="53"/>
      <c r="AA1807" s="53"/>
      <c r="AB1807" s="53"/>
      <c r="AC1807" s="53"/>
      <c r="AD1807" s="53"/>
      <c r="AE1807" s="53"/>
      <c r="AF1807" s="53"/>
      <c r="AG1807" s="53"/>
      <c r="AH1807" s="221"/>
      <c r="AI1807" s="221"/>
      <c r="AJ1807" s="576"/>
      <c r="AK1807" s="576"/>
      <c r="AM1807" s="221"/>
      <c r="AN1807" s="221"/>
      <c r="AP1807" s="221"/>
    </row>
    <row r="1808" spans="4:42" s="15" customFormat="1" ht="22.5" x14ac:dyDescent="0.55000000000000004">
      <c r="D1808" s="574"/>
      <c r="E1808" s="561"/>
      <c r="F1808" s="564"/>
      <c r="G1808" s="564"/>
      <c r="H1808" s="564"/>
      <c r="I1808" s="214"/>
      <c r="J1808" s="214"/>
      <c r="K1808" s="214"/>
      <c r="L1808" s="214"/>
      <c r="M1808" s="214"/>
      <c r="N1808" s="214"/>
      <c r="O1808" s="214"/>
      <c r="P1808" s="214"/>
      <c r="Q1808" s="214"/>
      <c r="R1808" s="214"/>
      <c r="S1808" s="214"/>
      <c r="T1808" s="215"/>
      <c r="U1808" s="215"/>
      <c r="V1808" s="575"/>
      <c r="W1808" s="53"/>
      <c r="X1808" s="53"/>
      <c r="Y1808" s="53"/>
      <c r="Z1808" s="53"/>
      <c r="AA1808" s="53"/>
      <c r="AB1808" s="53"/>
      <c r="AC1808" s="53"/>
      <c r="AD1808" s="53"/>
      <c r="AE1808" s="53"/>
      <c r="AF1808" s="53"/>
      <c r="AG1808" s="53"/>
      <c r="AH1808" s="221"/>
      <c r="AI1808" s="221"/>
      <c r="AJ1808" s="576"/>
      <c r="AK1808" s="576"/>
      <c r="AM1808" s="221"/>
      <c r="AN1808" s="221"/>
      <c r="AP1808" s="221"/>
    </row>
    <row r="1809" spans="4:42" s="15" customFormat="1" ht="22.5" x14ac:dyDescent="0.55000000000000004">
      <c r="D1809" s="574"/>
      <c r="E1809" s="561"/>
      <c r="F1809" s="564"/>
      <c r="G1809" s="564"/>
      <c r="H1809" s="564"/>
      <c r="I1809" s="214"/>
      <c r="J1809" s="214"/>
      <c r="K1809" s="214"/>
      <c r="L1809" s="214"/>
      <c r="M1809" s="214"/>
      <c r="N1809" s="214"/>
      <c r="O1809" s="214"/>
      <c r="P1809" s="214"/>
      <c r="Q1809" s="214"/>
      <c r="R1809" s="214"/>
      <c r="S1809" s="214"/>
      <c r="T1809" s="215"/>
      <c r="U1809" s="215"/>
      <c r="V1809" s="575"/>
      <c r="W1809" s="53"/>
      <c r="X1809" s="53"/>
      <c r="Y1809" s="53"/>
      <c r="Z1809" s="53"/>
      <c r="AA1809" s="53"/>
      <c r="AB1809" s="53"/>
      <c r="AC1809" s="53"/>
      <c r="AD1809" s="53"/>
      <c r="AE1809" s="53"/>
      <c r="AF1809" s="53"/>
      <c r="AG1809" s="53"/>
      <c r="AH1809" s="221"/>
      <c r="AI1809" s="221"/>
      <c r="AJ1809" s="576"/>
      <c r="AK1809" s="576"/>
      <c r="AM1809" s="221"/>
      <c r="AN1809" s="221"/>
      <c r="AP1809" s="221"/>
    </row>
    <row r="1810" spans="4:42" s="15" customFormat="1" ht="22.5" x14ac:dyDescent="0.55000000000000004">
      <c r="D1810" s="574"/>
      <c r="E1810" s="561"/>
      <c r="F1810" s="564"/>
      <c r="G1810" s="564"/>
      <c r="H1810" s="564"/>
      <c r="I1810" s="214"/>
      <c r="J1810" s="214"/>
      <c r="K1810" s="214"/>
      <c r="L1810" s="214"/>
      <c r="M1810" s="214"/>
      <c r="N1810" s="214"/>
      <c r="O1810" s="214"/>
      <c r="P1810" s="214"/>
      <c r="Q1810" s="214"/>
      <c r="R1810" s="214"/>
      <c r="S1810" s="214"/>
      <c r="T1810" s="215"/>
      <c r="U1810" s="215"/>
      <c r="V1810" s="575"/>
      <c r="W1810" s="53"/>
      <c r="X1810" s="53"/>
      <c r="Y1810" s="53"/>
      <c r="Z1810" s="53"/>
      <c r="AA1810" s="53"/>
      <c r="AB1810" s="53"/>
      <c r="AC1810" s="53"/>
      <c r="AD1810" s="53"/>
      <c r="AE1810" s="53"/>
      <c r="AF1810" s="53"/>
      <c r="AG1810" s="53"/>
      <c r="AH1810" s="221"/>
      <c r="AI1810" s="221"/>
      <c r="AJ1810" s="576"/>
      <c r="AK1810" s="576"/>
      <c r="AM1810" s="221"/>
      <c r="AN1810" s="221"/>
      <c r="AP1810" s="221"/>
    </row>
    <row r="1811" spans="4:42" s="15" customFormat="1" ht="22.5" x14ac:dyDescent="0.55000000000000004">
      <c r="D1811" s="574"/>
      <c r="E1811" s="561"/>
      <c r="F1811" s="564"/>
      <c r="G1811" s="564"/>
      <c r="H1811" s="564"/>
      <c r="I1811" s="214"/>
      <c r="J1811" s="214"/>
      <c r="K1811" s="214"/>
      <c r="L1811" s="214"/>
      <c r="M1811" s="214"/>
      <c r="N1811" s="214"/>
      <c r="O1811" s="214"/>
      <c r="P1811" s="214"/>
      <c r="Q1811" s="214"/>
      <c r="R1811" s="214"/>
      <c r="S1811" s="214"/>
      <c r="T1811" s="215"/>
      <c r="U1811" s="215"/>
      <c r="V1811" s="575"/>
      <c r="W1811" s="53"/>
      <c r="X1811" s="53"/>
      <c r="Y1811" s="53"/>
      <c r="Z1811" s="53"/>
      <c r="AA1811" s="53"/>
      <c r="AB1811" s="53"/>
      <c r="AC1811" s="53"/>
      <c r="AD1811" s="53"/>
      <c r="AE1811" s="53"/>
      <c r="AF1811" s="53"/>
      <c r="AG1811" s="53"/>
      <c r="AH1811" s="221"/>
      <c r="AI1811" s="221"/>
      <c r="AJ1811" s="576"/>
      <c r="AK1811" s="576"/>
      <c r="AM1811" s="221"/>
      <c r="AN1811" s="221"/>
      <c r="AP1811" s="221"/>
    </row>
    <row r="1812" spans="4:42" s="15" customFormat="1" ht="22.5" x14ac:dyDescent="0.55000000000000004">
      <c r="D1812" s="574"/>
      <c r="E1812" s="561"/>
      <c r="F1812" s="564"/>
      <c r="G1812" s="564"/>
      <c r="H1812" s="564"/>
      <c r="I1812" s="214"/>
      <c r="J1812" s="214"/>
      <c r="K1812" s="214"/>
      <c r="L1812" s="214"/>
      <c r="M1812" s="214"/>
      <c r="N1812" s="214"/>
      <c r="O1812" s="214"/>
      <c r="P1812" s="214"/>
      <c r="Q1812" s="214"/>
      <c r="R1812" s="214"/>
      <c r="S1812" s="214"/>
      <c r="T1812" s="215"/>
      <c r="U1812" s="215"/>
      <c r="V1812" s="575"/>
      <c r="W1812" s="53"/>
      <c r="X1812" s="53"/>
      <c r="Y1812" s="53"/>
      <c r="Z1812" s="53"/>
      <c r="AA1812" s="53"/>
      <c r="AB1812" s="53"/>
      <c r="AC1812" s="53"/>
      <c r="AD1812" s="53"/>
      <c r="AE1812" s="53"/>
      <c r="AF1812" s="53"/>
      <c r="AG1812" s="53"/>
      <c r="AH1812" s="221"/>
      <c r="AI1812" s="221"/>
      <c r="AJ1812" s="576"/>
      <c r="AK1812" s="576"/>
      <c r="AM1812" s="221"/>
      <c r="AN1812" s="221"/>
      <c r="AP1812" s="221"/>
    </row>
    <row r="1813" spans="4:42" s="15" customFormat="1" ht="22.5" x14ac:dyDescent="0.55000000000000004">
      <c r="D1813" s="574"/>
      <c r="E1813" s="561"/>
      <c r="F1813" s="564"/>
      <c r="G1813" s="564"/>
      <c r="H1813" s="564"/>
      <c r="I1813" s="214"/>
      <c r="J1813" s="214"/>
      <c r="K1813" s="214"/>
      <c r="L1813" s="214"/>
      <c r="M1813" s="214"/>
      <c r="N1813" s="214"/>
      <c r="O1813" s="214"/>
      <c r="P1813" s="214"/>
      <c r="Q1813" s="214"/>
      <c r="R1813" s="214"/>
      <c r="S1813" s="214"/>
      <c r="T1813" s="215"/>
      <c r="U1813" s="215"/>
      <c r="V1813" s="575"/>
      <c r="W1813" s="53"/>
      <c r="X1813" s="53"/>
      <c r="Y1813" s="53"/>
      <c r="Z1813" s="53"/>
      <c r="AA1813" s="53"/>
      <c r="AB1813" s="53"/>
      <c r="AC1813" s="53"/>
      <c r="AD1813" s="53"/>
      <c r="AE1813" s="53"/>
      <c r="AF1813" s="53"/>
      <c r="AG1813" s="53"/>
      <c r="AH1813" s="221"/>
      <c r="AI1813" s="221"/>
      <c r="AJ1813" s="576"/>
      <c r="AK1813" s="576"/>
      <c r="AM1813" s="221"/>
      <c r="AN1813" s="221"/>
      <c r="AP1813" s="221"/>
    </row>
    <row r="1814" spans="4:42" s="15" customFormat="1" ht="22.5" x14ac:dyDescent="0.55000000000000004">
      <c r="D1814" s="574"/>
      <c r="E1814" s="561"/>
      <c r="F1814" s="564"/>
      <c r="G1814" s="564"/>
      <c r="H1814" s="564"/>
      <c r="I1814" s="214"/>
      <c r="J1814" s="214"/>
      <c r="K1814" s="214"/>
      <c r="L1814" s="214"/>
      <c r="M1814" s="214"/>
      <c r="N1814" s="214"/>
      <c r="O1814" s="214"/>
      <c r="P1814" s="214"/>
      <c r="Q1814" s="214"/>
      <c r="R1814" s="214"/>
      <c r="S1814" s="214"/>
      <c r="T1814" s="215"/>
      <c r="U1814" s="215"/>
      <c r="V1814" s="575"/>
      <c r="W1814" s="53"/>
      <c r="X1814" s="53"/>
      <c r="Y1814" s="53"/>
      <c r="Z1814" s="53"/>
      <c r="AA1814" s="53"/>
      <c r="AB1814" s="53"/>
      <c r="AC1814" s="53"/>
      <c r="AD1814" s="53"/>
      <c r="AE1814" s="53"/>
      <c r="AF1814" s="53"/>
      <c r="AG1814" s="53"/>
      <c r="AH1814" s="221"/>
      <c r="AI1814" s="221"/>
      <c r="AJ1814" s="576"/>
      <c r="AK1814" s="576"/>
      <c r="AM1814" s="221"/>
      <c r="AN1814" s="221"/>
      <c r="AP1814" s="221"/>
    </row>
    <row r="1815" spans="4:42" s="15" customFormat="1" ht="22.5" x14ac:dyDescent="0.55000000000000004">
      <c r="D1815" s="574"/>
      <c r="E1815" s="561"/>
      <c r="F1815" s="564"/>
      <c r="G1815" s="564"/>
      <c r="H1815" s="564"/>
      <c r="I1815" s="214"/>
      <c r="J1815" s="214"/>
      <c r="K1815" s="214"/>
      <c r="L1815" s="214"/>
      <c r="M1815" s="214"/>
      <c r="N1815" s="214"/>
      <c r="O1815" s="214"/>
      <c r="P1815" s="214"/>
      <c r="Q1815" s="214"/>
      <c r="R1815" s="214"/>
      <c r="S1815" s="214"/>
      <c r="T1815" s="215"/>
      <c r="U1815" s="215"/>
      <c r="V1815" s="575"/>
      <c r="W1815" s="53"/>
      <c r="X1815" s="53"/>
      <c r="Y1815" s="53"/>
      <c r="Z1815" s="53"/>
      <c r="AA1815" s="53"/>
      <c r="AB1815" s="53"/>
      <c r="AC1815" s="53"/>
      <c r="AD1815" s="53"/>
      <c r="AE1815" s="53"/>
      <c r="AF1815" s="53"/>
      <c r="AG1815" s="53"/>
      <c r="AH1815" s="221"/>
      <c r="AI1815" s="221"/>
      <c r="AJ1815" s="576"/>
      <c r="AK1815" s="576"/>
      <c r="AM1815" s="221"/>
      <c r="AN1815" s="221"/>
      <c r="AP1815" s="221"/>
    </row>
    <row r="1816" spans="4:42" s="15" customFormat="1" ht="22.5" x14ac:dyDescent="0.55000000000000004">
      <c r="D1816" s="574"/>
      <c r="E1816" s="561"/>
      <c r="F1816" s="564"/>
      <c r="G1816" s="564"/>
      <c r="H1816" s="564"/>
      <c r="I1816" s="214"/>
      <c r="J1816" s="214"/>
      <c r="K1816" s="214"/>
      <c r="L1816" s="214"/>
      <c r="M1816" s="214"/>
      <c r="N1816" s="214"/>
      <c r="O1816" s="214"/>
      <c r="P1816" s="214"/>
      <c r="Q1816" s="214"/>
      <c r="R1816" s="214"/>
      <c r="S1816" s="214"/>
      <c r="T1816" s="215"/>
      <c r="U1816" s="215"/>
      <c r="V1816" s="575"/>
      <c r="W1816" s="53"/>
      <c r="X1816" s="53"/>
      <c r="Y1816" s="53"/>
      <c r="Z1816" s="53"/>
      <c r="AA1816" s="53"/>
      <c r="AB1816" s="53"/>
      <c r="AC1816" s="53"/>
      <c r="AD1816" s="53"/>
      <c r="AE1816" s="53"/>
      <c r="AF1816" s="53"/>
      <c r="AG1816" s="53"/>
      <c r="AH1816" s="221"/>
      <c r="AI1816" s="221"/>
      <c r="AJ1816" s="576"/>
      <c r="AK1816" s="576"/>
      <c r="AM1816" s="221"/>
      <c r="AN1816" s="221"/>
      <c r="AP1816" s="221"/>
    </row>
    <row r="1817" spans="4:42" s="15" customFormat="1" ht="22.5" x14ac:dyDescent="0.55000000000000004">
      <c r="D1817" s="574"/>
      <c r="E1817" s="561"/>
      <c r="F1817" s="564"/>
      <c r="G1817" s="564"/>
      <c r="H1817" s="564"/>
      <c r="I1817" s="214"/>
      <c r="J1817" s="214"/>
      <c r="K1817" s="214"/>
      <c r="L1817" s="214"/>
      <c r="M1817" s="214"/>
      <c r="N1817" s="214"/>
      <c r="O1817" s="214"/>
      <c r="P1817" s="214"/>
      <c r="Q1817" s="214"/>
      <c r="R1817" s="214"/>
      <c r="S1817" s="214"/>
      <c r="T1817" s="215"/>
      <c r="U1817" s="215"/>
      <c r="V1817" s="575"/>
      <c r="W1817" s="53"/>
      <c r="X1817" s="53"/>
      <c r="Y1817" s="53"/>
      <c r="Z1817" s="53"/>
      <c r="AA1817" s="53"/>
      <c r="AB1817" s="53"/>
      <c r="AC1817" s="53"/>
      <c r="AD1817" s="53"/>
      <c r="AE1817" s="53"/>
      <c r="AF1817" s="53"/>
      <c r="AG1817" s="53"/>
      <c r="AH1817" s="221"/>
      <c r="AI1817" s="221"/>
      <c r="AJ1817" s="576"/>
      <c r="AK1817" s="576"/>
      <c r="AM1817" s="221"/>
      <c r="AN1817" s="221"/>
      <c r="AP1817" s="221"/>
    </row>
    <row r="1818" spans="4:42" s="15" customFormat="1" ht="22.5" x14ac:dyDescent="0.55000000000000004">
      <c r="D1818" s="574"/>
      <c r="E1818" s="561"/>
      <c r="F1818" s="564"/>
      <c r="G1818" s="564"/>
      <c r="H1818" s="564"/>
      <c r="I1818" s="214"/>
      <c r="J1818" s="214"/>
      <c r="K1818" s="214"/>
      <c r="L1818" s="214"/>
      <c r="M1818" s="214"/>
      <c r="N1818" s="214"/>
      <c r="O1818" s="214"/>
      <c r="P1818" s="214"/>
      <c r="Q1818" s="214"/>
      <c r="R1818" s="214"/>
      <c r="S1818" s="214"/>
      <c r="T1818" s="215"/>
      <c r="U1818" s="215"/>
      <c r="V1818" s="575"/>
      <c r="W1818" s="53"/>
      <c r="X1818" s="53"/>
      <c r="Y1818" s="53"/>
      <c r="Z1818" s="53"/>
      <c r="AA1818" s="53"/>
      <c r="AB1818" s="53"/>
      <c r="AC1818" s="53"/>
      <c r="AD1818" s="53"/>
      <c r="AE1818" s="53"/>
      <c r="AF1818" s="53"/>
      <c r="AG1818" s="53"/>
      <c r="AH1818" s="221"/>
      <c r="AI1818" s="221"/>
      <c r="AJ1818" s="576"/>
      <c r="AK1818" s="576"/>
      <c r="AM1818" s="221"/>
      <c r="AN1818" s="221"/>
      <c r="AP1818" s="221"/>
    </row>
    <row r="1819" spans="4:42" s="15" customFormat="1" ht="22.5" x14ac:dyDescent="0.55000000000000004">
      <c r="D1819" s="574"/>
      <c r="E1819" s="561"/>
      <c r="F1819" s="564"/>
      <c r="G1819" s="564"/>
      <c r="H1819" s="564"/>
      <c r="I1819" s="214"/>
      <c r="J1819" s="214"/>
      <c r="K1819" s="214"/>
      <c r="L1819" s="214"/>
      <c r="M1819" s="214"/>
      <c r="N1819" s="214"/>
      <c r="O1819" s="214"/>
      <c r="P1819" s="214"/>
      <c r="Q1819" s="214"/>
      <c r="R1819" s="214"/>
      <c r="S1819" s="214"/>
      <c r="T1819" s="215"/>
      <c r="U1819" s="215"/>
      <c r="V1819" s="575"/>
      <c r="W1819" s="53"/>
      <c r="X1819" s="53"/>
      <c r="Y1819" s="53"/>
      <c r="Z1819" s="53"/>
      <c r="AA1819" s="53"/>
      <c r="AB1819" s="53"/>
      <c r="AC1819" s="53"/>
      <c r="AD1819" s="53"/>
      <c r="AE1819" s="53"/>
      <c r="AF1819" s="53"/>
      <c r="AG1819" s="53"/>
      <c r="AH1819" s="221"/>
      <c r="AI1819" s="221"/>
      <c r="AJ1819" s="576"/>
      <c r="AK1819" s="576"/>
      <c r="AM1819" s="221"/>
      <c r="AN1819" s="221"/>
      <c r="AP1819" s="221"/>
    </row>
    <row r="1820" spans="4:42" s="15" customFormat="1" ht="22.5" x14ac:dyDescent="0.55000000000000004">
      <c r="D1820" s="574"/>
      <c r="E1820" s="561"/>
      <c r="F1820" s="564"/>
      <c r="G1820" s="564"/>
      <c r="H1820" s="564"/>
      <c r="I1820" s="214"/>
      <c r="J1820" s="214"/>
      <c r="K1820" s="214"/>
      <c r="L1820" s="214"/>
      <c r="M1820" s="214"/>
      <c r="N1820" s="214"/>
      <c r="O1820" s="214"/>
      <c r="P1820" s="214"/>
      <c r="Q1820" s="214"/>
      <c r="R1820" s="214"/>
      <c r="S1820" s="214"/>
      <c r="T1820" s="215"/>
      <c r="U1820" s="215"/>
      <c r="V1820" s="575"/>
      <c r="W1820" s="53"/>
      <c r="X1820" s="53"/>
      <c r="Y1820" s="53"/>
      <c r="Z1820" s="53"/>
      <c r="AA1820" s="53"/>
      <c r="AB1820" s="53"/>
      <c r="AC1820" s="53"/>
      <c r="AD1820" s="53"/>
      <c r="AE1820" s="53"/>
      <c r="AF1820" s="53"/>
      <c r="AG1820" s="53"/>
      <c r="AH1820" s="221"/>
      <c r="AI1820" s="221"/>
      <c r="AJ1820" s="576"/>
      <c r="AK1820" s="576"/>
      <c r="AM1820" s="221"/>
      <c r="AN1820" s="221"/>
      <c r="AP1820" s="221"/>
    </row>
    <row r="1821" spans="4:42" s="15" customFormat="1" ht="22.5" x14ac:dyDescent="0.55000000000000004">
      <c r="D1821" s="574"/>
      <c r="E1821" s="561"/>
      <c r="F1821" s="564"/>
      <c r="G1821" s="564"/>
      <c r="H1821" s="564"/>
      <c r="I1821" s="214"/>
      <c r="J1821" s="214"/>
      <c r="K1821" s="214"/>
      <c r="L1821" s="214"/>
      <c r="M1821" s="214"/>
      <c r="N1821" s="214"/>
      <c r="O1821" s="214"/>
      <c r="P1821" s="214"/>
      <c r="Q1821" s="214"/>
      <c r="R1821" s="214"/>
      <c r="S1821" s="214"/>
      <c r="T1821" s="215"/>
      <c r="U1821" s="215"/>
      <c r="V1821" s="575"/>
      <c r="W1821" s="53"/>
      <c r="X1821" s="53"/>
      <c r="Y1821" s="53"/>
      <c r="Z1821" s="53"/>
      <c r="AA1821" s="53"/>
      <c r="AB1821" s="53"/>
      <c r="AC1821" s="53"/>
      <c r="AD1821" s="53"/>
      <c r="AE1821" s="53"/>
      <c r="AF1821" s="53"/>
      <c r="AG1821" s="53"/>
      <c r="AH1821" s="221"/>
      <c r="AI1821" s="221"/>
      <c r="AJ1821" s="576"/>
      <c r="AK1821" s="576"/>
      <c r="AM1821" s="221"/>
      <c r="AN1821" s="221"/>
      <c r="AP1821" s="221"/>
    </row>
    <row r="1822" spans="4:42" s="15" customFormat="1" ht="22.5" x14ac:dyDescent="0.55000000000000004">
      <c r="D1822" s="574"/>
      <c r="E1822" s="561"/>
      <c r="F1822" s="564"/>
      <c r="G1822" s="564"/>
      <c r="H1822" s="564"/>
      <c r="I1822" s="214"/>
      <c r="J1822" s="214"/>
      <c r="K1822" s="214"/>
      <c r="L1822" s="214"/>
      <c r="M1822" s="214"/>
      <c r="N1822" s="214"/>
      <c r="O1822" s="214"/>
      <c r="P1822" s="214"/>
      <c r="Q1822" s="214"/>
      <c r="R1822" s="214"/>
      <c r="S1822" s="214"/>
      <c r="T1822" s="215"/>
      <c r="U1822" s="215"/>
      <c r="V1822" s="575"/>
      <c r="W1822" s="53"/>
      <c r="X1822" s="53"/>
      <c r="Y1822" s="53"/>
      <c r="Z1822" s="53"/>
      <c r="AA1822" s="53"/>
      <c r="AB1822" s="53"/>
      <c r="AC1822" s="53"/>
      <c r="AD1822" s="53"/>
      <c r="AE1822" s="53"/>
      <c r="AF1822" s="53"/>
      <c r="AG1822" s="53"/>
      <c r="AH1822" s="221"/>
      <c r="AI1822" s="221"/>
      <c r="AJ1822" s="576"/>
      <c r="AK1822" s="576"/>
      <c r="AM1822" s="221"/>
      <c r="AN1822" s="221"/>
      <c r="AP1822" s="221"/>
    </row>
    <row r="1823" spans="4:42" s="15" customFormat="1" ht="22.5" x14ac:dyDescent="0.55000000000000004">
      <c r="D1823" s="574"/>
      <c r="E1823" s="561"/>
      <c r="F1823" s="564"/>
      <c r="G1823" s="564"/>
      <c r="H1823" s="564"/>
      <c r="I1823" s="214"/>
      <c r="J1823" s="214"/>
      <c r="K1823" s="214"/>
      <c r="L1823" s="214"/>
      <c r="M1823" s="214"/>
      <c r="N1823" s="214"/>
      <c r="O1823" s="214"/>
      <c r="P1823" s="214"/>
      <c r="Q1823" s="214"/>
      <c r="R1823" s="214"/>
      <c r="S1823" s="214"/>
      <c r="T1823" s="215"/>
      <c r="U1823" s="215"/>
      <c r="V1823" s="575"/>
      <c r="W1823" s="53"/>
      <c r="X1823" s="53"/>
      <c r="Y1823" s="53"/>
      <c r="Z1823" s="53"/>
      <c r="AA1823" s="53"/>
      <c r="AB1823" s="53"/>
      <c r="AC1823" s="53"/>
      <c r="AD1823" s="53"/>
      <c r="AE1823" s="53"/>
      <c r="AF1823" s="53"/>
      <c r="AG1823" s="53"/>
      <c r="AH1823" s="221"/>
      <c r="AI1823" s="221"/>
      <c r="AJ1823" s="576"/>
      <c r="AK1823" s="576"/>
      <c r="AM1823" s="221"/>
      <c r="AN1823" s="221"/>
      <c r="AP1823" s="221"/>
    </row>
    <row r="1824" spans="4:42" s="15" customFormat="1" ht="22.5" x14ac:dyDescent="0.55000000000000004">
      <c r="D1824" s="574"/>
      <c r="E1824" s="561"/>
      <c r="F1824" s="564"/>
      <c r="G1824" s="564"/>
      <c r="H1824" s="564"/>
      <c r="I1824" s="214"/>
      <c r="J1824" s="214"/>
      <c r="K1824" s="214"/>
      <c r="L1824" s="214"/>
      <c r="M1824" s="214"/>
      <c r="N1824" s="214"/>
      <c r="O1824" s="214"/>
      <c r="P1824" s="214"/>
      <c r="Q1824" s="214"/>
      <c r="R1824" s="214"/>
      <c r="S1824" s="214"/>
      <c r="T1824" s="215"/>
      <c r="U1824" s="215"/>
      <c r="V1824" s="575"/>
      <c r="W1824" s="53"/>
      <c r="X1824" s="53"/>
      <c r="Y1824" s="53"/>
      <c r="Z1824" s="53"/>
      <c r="AA1824" s="53"/>
      <c r="AB1824" s="53"/>
      <c r="AC1824" s="53"/>
      <c r="AD1824" s="53"/>
      <c r="AE1824" s="53"/>
      <c r="AF1824" s="53"/>
      <c r="AG1824" s="53"/>
      <c r="AH1824" s="221"/>
      <c r="AI1824" s="221"/>
      <c r="AJ1824" s="576"/>
      <c r="AK1824" s="576"/>
      <c r="AM1824" s="221"/>
      <c r="AN1824" s="221"/>
      <c r="AP1824" s="221"/>
    </row>
    <row r="1825" spans="4:42" s="15" customFormat="1" ht="22.5" x14ac:dyDescent="0.55000000000000004">
      <c r="D1825" s="574"/>
      <c r="E1825" s="561"/>
      <c r="F1825" s="564"/>
      <c r="G1825" s="564"/>
      <c r="H1825" s="564"/>
      <c r="I1825" s="214"/>
      <c r="J1825" s="214"/>
      <c r="K1825" s="214"/>
      <c r="L1825" s="214"/>
      <c r="M1825" s="214"/>
      <c r="N1825" s="214"/>
      <c r="O1825" s="214"/>
      <c r="P1825" s="214"/>
      <c r="Q1825" s="214"/>
      <c r="R1825" s="214"/>
      <c r="S1825" s="214"/>
      <c r="T1825" s="215"/>
      <c r="U1825" s="215"/>
      <c r="V1825" s="575"/>
      <c r="W1825" s="53"/>
      <c r="X1825" s="53"/>
      <c r="Y1825" s="53"/>
      <c r="Z1825" s="53"/>
      <c r="AA1825" s="53"/>
      <c r="AB1825" s="53"/>
      <c r="AC1825" s="53"/>
      <c r="AD1825" s="53"/>
      <c r="AE1825" s="53"/>
      <c r="AF1825" s="53"/>
      <c r="AG1825" s="53"/>
      <c r="AH1825" s="221"/>
      <c r="AI1825" s="221"/>
      <c r="AJ1825" s="576"/>
      <c r="AK1825" s="576"/>
      <c r="AM1825" s="221"/>
      <c r="AN1825" s="221"/>
      <c r="AP1825" s="221"/>
    </row>
    <row r="1826" spans="4:42" s="15" customFormat="1" ht="22.5" x14ac:dyDescent="0.55000000000000004">
      <c r="D1826" s="574"/>
      <c r="E1826" s="561"/>
      <c r="F1826" s="564"/>
      <c r="G1826" s="564"/>
      <c r="H1826" s="564"/>
      <c r="I1826" s="214"/>
      <c r="J1826" s="214"/>
      <c r="K1826" s="214"/>
      <c r="L1826" s="214"/>
      <c r="M1826" s="214"/>
      <c r="N1826" s="214"/>
      <c r="O1826" s="214"/>
      <c r="P1826" s="214"/>
      <c r="Q1826" s="214"/>
      <c r="R1826" s="214"/>
      <c r="S1826" s="214"/>
      <c r="T1826" s="215"/>
      <c r="U1826" s="215"/>
      <c r="V1826" s="575"/>
      <c r="W1826" s="53"/>
      <c r="X1826" s="53"/>
      <c r="Y1826" s="53"/>
      <c r="Z1826" s="53"/>
      <c r="AA1826" s="53"/>
      <c r="AB1826" s="53"/>
      <c r="AC1826" s="53"/>
      <c r="AD1826" s="53"/>
      <c r="AE1826" s="53"/>
      <c r="AF1826" s="53"/>
      <c r="AG1826" s="53"/>
      <c r="AH1826" s="221"/>
      <c r="AI1826" s="221"/>
      <c r="AJ1826" s="576"/>
      <c r="AK1826" s="576"/>
      <c r="AM1826" s="221"/>
      <c r="AN1826" s="221"/>
      <c r="AP1826" s="221"/>
    </row>
    <row r="1827" spans="4:42" s="15" customFormat="1" ht="22.5" x14ac:dyDescent="0.55000000000000004">
      <c r="D1827" s="574"/>
      <c r="E1827" s="561"/>
      <c r="F1827" s="564"/>
      <c r="G1827" s="564"/>
      <c r="H1827" s="564"/>
      <c r="I1827" s="214"/>
      <c r="J1827" s="214"/>
      <c r="K1827" s="214"/>
      <c r="L1827" s="214"/>
      <c r="M1827" s="214"/>
      <c r="N1827" s="214"/>
      <c r="O1827" s="214"/>
      <c r="P1827" s="214"/>
      <c r="Q1827" s="214"/>
      <c r="R1827" s="214"/>
      <c r="S1827" s="214"/>
      <c r="T1827" s="215"/>
      <c r="U1827" s="215"/>
      <c r="V1827" s="575"/>
      <c r="W1827" s="53"/>
      <c r="X1827" s="53"/>
      <c r="Y1827" s="53"/>
      <c r="Z1827" s="53"/>
      <c r="AA1827" s="53"/>
      <c r="AB1827" s="53"/>
      <c r="AC1827" s="53"/>
      <c r="AD1827" s="53"/>
      <c r="AE1827" s="53"/>
      <c r="AF1827" s="53"/>
      <c r="AG1827" s="53"/>
      <c r="AH1827" s="221"/>
      <c r="AI1827" s="221"/>
      <c r="AJ1827" s="576"/>
      <c r="AK1827" s="576"/>
      <c r="AM1827" s="221"/>
      <c r="AN1827" s="221"/>
      <c r="AP1827" s="221"/>
    </row>
    <row r="1828" spans="4:42" s="15" customFormat="1" ht="22.5" x14ac:dyDescent="0.55000000000000004">
      <c r="D1828" s="574"/>
      <c r="E1828" s="561"/>
      <c r="F1828" s="564"/>
      <c r="G1828" s="564"/>
      <c r="H1828" s="564"/>
      <c r="I1828" s="214"/>
      <c r="J1828" s="214"/>
      <c r="K1828" s="214"/>
      <c r="L1828" s="214"/>
      <c r="M1828" s="214"/>
      <c r="N1828" s="214"/>
      <c r="O1828" s="214"/>
      <c r="P1828" s="214"/>
      <c r="Q1828" s="214"/>
      <c r="R1828" s="214"/>
      <c r="S1828" s="214"/>
      <c r="T1828" s="215"/>
      <c r="U1828" s="215"/>
      <c r="V1828" s="575"/>
      <c r="W1828" s="53"/>
      <c r="X1828" s="53"/>
      <c r="Y1828" s="53"/>
      <c r="Z1828" s="53"/>
      <c r="AA1828" s="53"/>
      <c r="AB1828" s="53"/>
      <c r="AC1828" s="53"/>
      <c r="AD1828" s="53"/>
      <c r="AE1828" s="53"/>
      <c r="AF1828" s="53"/>
      <c r="AG1828" s="53"/>
      <c r="AH1828" s="221"/>
      <c r="AI1828" s="221"/>
      <c r="AJ1828" s="576"/>
      <c r="AK1828" s="576"/>
      <c r="AM1828" s="221"/>
      <c r="AN1828" s="221"/>
      <c r="AP1828" s="221"/>
    </row>
    <row r="1829" spans="4:42" s="15" customFormat="1" ht="22.5" x14ac:dyDescent="0.55000000000000004">
      <c r="D1829" s="574"/>
      <c r="E1829" s="561"/>
      <c r="F1829" s="564"/>
      <c r="G1829" s="564"/>
      <c r="H1829" s="564"/>
      <c r="I1829" s="214"/>
      <c r="J1829" s="214"/>
      <c r="K1829" s="214"/>
      <c r="L1829" s="214"/>
      <c r="M1829" s="214"/>
      <c r="N1829" s="214"/>
      <c r="O1829" s="214"/>
      <c r="P1829" s="214"/>
      <c r="Q1829" s="214"/>
      <c r="R1829" s="214"/>
      <c r="S1829" s="214"/>
      <c r="T1829" s="215"/>
      <c r="U1829" s="215"/>
      <c r="V1829" s="575"/>
      <c r="W1829" s="53"/>
      <c r="X1829" s="53"/>
      <c r="Y1829" s="53"/>
      <c r="Z1829" s="53"/>
      <c r="AA1829" s="53"/>
      <c r="AB1829" s="53"/>
      <c r="AC1829" s="53"/>
      <c r="AD1829" s="53"/>
      <c r="AE1829" s="53"/>
      <c r="AF1829" s="53"/>
      <c r="AG1829" s="53"/>
      <c r="AH1829" s="221"/>
      <c r="AI1829" s="221"/>
      <c r="AJ1829" s="576"/>
      <c r="AK1829" s="576"/>
      <c r="AM1829" s="221"/>
      <c r="AN1829" s="221"/>
      <c r="AP1829" s="221"/>
    </row>
    <row r="1830" spans="4:42" s="15" customFormat="1" ht="22.5" x14ac:dyDescent="0.55000000000000004">
      <c r="D1830" s="574"/>
      <c r="E1830" s="561"/>
      <c r="F1830" s="564"/>
      <c r="G1830" s="564"/>
      <c r="H1830" s="564"/>
      <c r="I1830" s="214"/>
      <c r="J1830" s="214"/>
      <c r="K1830" s="214"/>
      <c r="L1830" s="214"/>
      <c r="M1830" s="214"/>
      <c r="N1830" s="214"/>
      <c r="O1830" s="214"/>
      <c r="P1830" s="214"/>
      <c r="Q1830" s="214"/>
      <c r="R1830" s="214"/>
      <c r="S1830" s="214"/>
      <c r="T1830" s="215"/>
      <c r="U1830" s="215"/>
      <c r="V1830" s="575"/>
      <c r="W1830" s="53"/>
      <c r="X1830" s="53"/>
      <c r="Y1830" s="53"/>
      <c r="Z1830" s="53"/>
      <c r="AA1830" s="53"/>
      <c r="AB1830" s="53"/>
      <c r="AC1830" s="53"/>
      <c r="AD1830" s="53"/>
      <c r="AE1830" s="53"/>
      <c r="AF1830" s="53"/>
      <c r="AG1830" s="53"/>
      <c r="AH1830" s="221"/>
      <c r="AI1830" s="221"/>
      <c r="AJ1830" s="576"/>
      <c r="AK1830" s="576"/>
      <c r="AM1830" s="221"/>
      <c r="AN1830" s="221"/>
      <c r="AP1830" s="221"/>
    </row>
    <row r="1831" spans="4:42" s="15" customFormat="1" ht="22.5" x14ac:dyDescent="0.55000000000000004">
      <c r="D1831" s="574"/>
      <c r="E1831" s="561"/>
      <c r="F1831" s="564"/>
      <c r="G1831" s="564"/>
      <c r="H1831" s="564"/>
      <c r="I1831" s="214"/>
      <c r="J1831" s="214"/>
      <c r="K1831" s="214"/>
      <c r="L1831" s="214"/>
      <c r="M1831" s="214"/>
      <c r="N1831" s="214"/>
      <c r="O1831" s="214"/>
      <c r="P1831" s="214"/>
      <c r="Q1831" s="214"/>
      <c r="R1831" s="214"/>
      <c r="S1831" s="214"/>
      <c r="T1831" s="215"/>
      <c r="U1831" s="215"/>
      <c r="V1831" s="575"/>
      <c r="W1831" s="53"/>
      <c r="X1831" s="53"/>
      <c r="Y1831" s="53"/>
      <c r="Z1831" s="53"/>
      <c r="AA1831" s="53"/>
      <c r="AB1831" s="53"/>
      <c r="AC1831" s="53"/>
      <c r="AD1831" s="53"/>
      <c r="AE1831" s="53"/>
      <c r="AF1831" s="53"/>
      <c r="AG1831" s="53"/>
      <c r="AH1831" s="221"/>
      <c r="AI1831" s="221"/>
      <c r="AJ1831" s="576"/>
      <c r="AK1831" s="576"/>
      <c r="AM1831" s="221"/>
      <c r="AN1831" s="221"/>
      <c r="AP1831" s="221"/>
    </row>
    <row r="1832" spans="4:42" s="15" customFormat="1" ht="22.5" x14ac:dyDescent="0.55000000000000004">
      <c r="D1832" s="574"/>
      <c r="E1832" s="561"/>
      <c r="F1832" s="564"/>
      <c r="G1832" s="564"/>
      <c r="H1832" s="564"/>
      <c r="I1832" s="214"/>
      <c r="J1832" s="214"/>
      <c r="K1832" s="214"/>
      <c r="L1832" s="214"/>
      <c r="M1832" s="214"/>
      <c r="N1832" s="214"/>
      <c r="O1832" s="214"/>
      <c r="P1832" s="214"/>
      <c r="Q1832" s="214"/>
      <c r="R1832" s="214"/>
      <c r="S1832" s="214"/>
      <c r="T1832" s="215"/>
      <c r="U1832" s="215"/>
      <c r="V1832" s="575"/>
      <c r="W1832" s="53"/>
      <c r="X1832" s="53"/>
      <c r="Y1832" s="53"/>
      <c r="Z1832" s="53"/>
      <c r="AA1832" s="53"/>
      <c r="AB1832" s="53"/>
      <c r="AC1832" s="53"/>
      <c r="AD1832" s="53"/>
      <c r="AE1832" s="53"/>
      <c r="AF1832" s="53"/>
      <c r="AG1832" s="53"/>
      <c r="AH1832" s="221"/>
      <c r="AI1832" s="221"/>
      <c r="AJ1832" s="576"/>
      <c r="AK1832" s="576"/>
      <c r="AM1832" s="221"/>
      <c r="AN1832" s="221"/>
      <c r="AP1832" s="221"/>
    </row>
    <row r="1833" spans="4:42" s="15" customFormat="1" ht="22.5" x14ac:dyDescent="0.55000000000000004">
      <c r="D1833" s="574"/>
      <c r="E1833" s="561"/>
      <c r="F1833" s="564"/>
      <c r="G1833" s="564"/>
      <c r="H1833" s="564"/>
      <c r="I1833" s="214"/>
      <c r="J1833" s="214"/>
      <c r="K1833" s="214"/>
      <c r="L1833" s="214"/>
      <c r="M1833" s="214"/>
      <c r="N1833" s="214"/>
      <c r="O1833" s="214"/>
      <c r="P1833" s="214"/>
      <c r="Q1833" s="214"/>
      <c r="R1833" s="214"/>
      <c r="S1833" s="214"/>
      <c r="T1833" s="215"/>
      <c r="U1833" s="215"/>
      <c r="V1833" s="575"/>
      <c r="W1833" s="53"/>
      <c r="X1833" s="53"/>
      <c r="Y1833" s="53"/>
      <c r="Z1833" s="53"/>
      <c r="AA1833" s="53"/>
      <c r="AB1833" s="53"/>
      <c r="AC1833" s="53"/>
      <c r="AD1833" s="53"/>
      <c r="AE1833" s="53"/>
      <c r="AF1833" s="53"/>
      <c r="AG1833" s="53"/>
      <c r="AH1833" s="221"/>
      <c r="AI1833" s="221"/>
      <c r="AJ1833" s="576"/>
      <c r="AK1833" s="576"/>
      <c r="AM1833" s="221"/>
      <c r="AN1833" s="221"/>
      <c r="AP1833" s="221"/>
    </row>
    <row r="1834" spans="4:42" s="15" customFormat="1" ht="22.5" x14ac:dyDescent="0.55000000000000004">
      <c r="D1834" s="574"/>
      <c r="E1834" s="561"/>
      <c r="F1834" s="564"/>
      <c r="G1834" s="564"/>
      <c r="H1834" s="564"/>
      <c r="I1834" s="214"/>
      <c r="J1834" s="214"/>
      <c r="K1834" s="214"/>
      <c r="L1834" s="214"/>
      <c r="M1834" s="214"/>
      <c r="N1834" s="214"/>
      <c r="O1834" s="214"/>
      <c r="P1834" s="214"/>
      <c r="Q1834" s="214"/>
      <c r="R1834" s="214"/>
      <c r="S1834" s="214"/>
      <c r="T1834" s="215"/>
      <c r="U1834" s="215"/>
      <c r="V1834" s="575"/>
      <c r="W1834" s="53"/>
      <c r="X1834" s="53"/>
      <c r="Y1834" s="53"/>
      <c r="Z1834" s="53"/>
      <c r="AA1834" s="53"/>
      <c r="AB1834" s="53"/>
      <c r="AC1834" s="53"/>
      <c r="AD1834" s="53"/>
      <c r="AE1834" s="53"/>
      <c r="AF1834" s="53"/>
      <c r="AG1834" s="53"/>
      <c r="AH1834" s="221"/>
      <c r="AI1834" s="221"/>
      <c r="AJ1834" s="576"/>
      <c r="AK1834" s="576"/>
      <c r="AM1834" s="221"/>
      <c r="AN1834" s="221"/>
      <c r="AP1834" s="221"/>
    </row>
    <row r="1835" spans="4:42" s="15" customFormat="1" ht="22.5" x14ac:dyDescent="0.55000000000000004">
      <c r="D1835" s="574"/>
      <c r="E1835" s="561"/>
      <c r="F1835" s="564"/>
      <c r="G1835" s="564"/>
      <c r="H1835" s="564"/>
      <c r="I1835" s="214"/>
      <c r="J1835" s="214"/>
      <c r="K1835" s="214"/>
      <c r="L1835" s="214"/>
      <c r="M1835" s="214"/>
      <c r="N1835" s="214"/>
      <c r="O1835" s="214"/>
      <c r="P1835" s="214"/>
      <c r="Q1835" s="214"/>
      <c r="R1835" s="214"/>
      <c r="S1835" s="214"/>
      <c r="T1835" s="215"/>
      <c r="U1835" s="215"/>
      <c r="V1835" s="575"/>
      <c r="W1835" s="53"/>
      <c r="X1835" s="53"/>
      <c r="Y1835" s="53"/>
      <c r="Z1835" s="53"/>
      <c r="AA1835" s="53"/>
      <c r="AB1835" s="53"/>
      <c r="AC1835" s="53"/>
      <c r="AD1835" s="53"/>
      <c r="AE1835" s="53"/>
      <c r="AF1835" s="53"/>
      <c r="AG1835" s="53"/>
      <c r="AH1835" s="221"/>
      <c r="AI1835" s="221"/>
      <c r="AJ1835" s="576"/>
      <c r="AK1835" s="576"/>
      <c r="AM1835" s="221"/>
      <c r="AN1835" s="221"/>
      <c r="AP1835" s="221"/>
    </row>
    <row r="1836" spans="4:42" s="15" customFormat="1" ht="22.5" x14ac:dyDescent="0.55000000000000004">
      <c r="D1836" s="574"/>
      <c r="E1836" s="561"/>
      <c r="F1836" s="564"/>
      <c r="G1836" s="564"/>
      <c r="H1836" s="564"/>
      <c r="I1836" s="214"/>
      <c r="J1836" s="214"/>
      <c r="K1836" s="214"/>
      <c r="L1836" s="214"/>
      <c r="M1836" s="214"/>
      <c r="N1836" s="214"/>
      <c r="O1836" s="214"/>
      <c r="P1836" s="214"/>
      <c r="Q1836" s="214"/>
      <c r="R1836" s="214"/>
      <c r="S1836" s="214"/>
      <c r="T1836" s="215"/>
      <c r="U1836" s="215"/>
      <c r="V1836" s="575"/>
      <c r="W1836" s="53"/>
      <c r="X1836" s="53"/>
      <c r="Y1836" s="53"/>
      <c r="Z1836" s="53"/>
      <c r="AA1836" s="53"/>
      <c r="AB1836" s="53"/>
      <c r="AC1836" s="53"/>
      <c r="AD1836" s="53"/>
      <c r="AE1836" s="53"/>
      <c r="AF1836" s="53"/>
      <c r="AG1836" s="53"/>
      <c r="AH1836" s="221"/>
      <c r="AI1836" s="221"/>
      <c r="AJ1836" s="576"/>
      <c r="AK1836" s="576"/>
      <c r="AM1836" s="221"/>
      <c r="AN1836" s="221"/>
      <c r="AP1836" s="221"/>
    </row>
    <row r="1837" spans="4:42" s="15" customFormat="1" ht="22.5" x14ac:dyDescent="0.55000000000000004">
      <c r="D1837" s="574"/>
      <c r="E1837" s="561"/>
      <c r="F1837" s="564"/>
      <c r="G1837" s="564"/>
      <c r="H1837" s="564"/>
      <c r="I1837" s="214"/>
      <c r="J1837" s="214"/>
      <c r="K1837" s="214"/>
      <c r="L1837" s="214"/>
      <c r="M1837" s="214"/>
      <c r="N1837" s="214"/>
      <c r="O1837" s="214"/>
      <c r="P1837" s="214"/>
      <c r="Q1837" s="214"/>
      <c r="R1837" s="214"/>
      <c r="S1837" s="214"/>
      <c r="T1837" s="215"/>
      <c r="U1837" s="215"/>
      <c r="V1837" s="575"/>
      <c r="W1837" s="53"/>
      <c r="X1837" s="53"/>
      <c r="Y1837" s="53"/>
      <c r="Z1837" s="53"/>
      <c r="AA1837" s="53"/>
      <c r="AB1837" s="53"/>
      <c r="AC1837" s="53"/>
      <c r="AD1837" s="53"/>
      <c r="AE1837" s="53"/>
      <c r="AF1837" s="53"/>
      <c r="AG1837" s="53"/>
      <c r="AH1837" s="221"/>
      <c r="AI1837" s="221"/>
      <c r="AJ1837" s="576"/>
      <c r="AK1837" s="576"/>
      <c r="AM1837" s="221"/>
      <c r="AN1837" s="221"/>
      <c r="AP1837" s="221"/>
    </row>
    <row r="1838" spans="4:42" s="15" customFormat="1" ht="22.5" x14ac:dyDescent="0.55000000000000004">
      <c r="D1838" s="574"/>
      <c r="E1838" s="561"/>
      <c r="F1838" s="564"/>
      <c r="G1838" s="564"/>
      <c r="H1838" s="564"/>
      <c r="I1838" s="214"/>
      <c r="J1838" s="214"/>
      <c r="K1838" s="214"/>
      <c r="L1838" s="214"/>
      <c r="M1838" s="214"/>
      <c r="N1838" s="214"/>
      <c r="O1838" s="214"/>
      <c r="P1838" s="214"/>
      <c r="Q1838" s="214"/>
      <c r="R1838" s="214"/>
      <c r="S1838" s="214"/>
      <c r="T1838" s="215"/>
      <c r="U1838" s="215"/>
      <c r="V1838" s="575"/>
      <c r="W1838" s="53"/>
      <c r="X1838" s="53"/>
      <c r="Y1838" s="53"/>
      <c r="Z1838" s="53"/>
      <c r="AA1838" s="53"/>
      <c r="AB1838" s="53"/>
      <c r="AC1838" s="53"/>
      <c r="AD1838" s="53"/>
      <c r="AE1838" s="53"/>
      <c r="AF1838" s="53"/>
      <c r="AG1838" s="53"/>
      <c r="AH1838" s="221"/>
      <c r="AI1838" s="221"/>
      <c r="AJ1838" s="576"/>
      <c r="AK1838" s="576"/>
      <c r="AM1838" s="221"/>
      <c r="AN1838" s="221"/>
      <c r="AP1838" s="221"/>
    </row>
    <row r="1839" spans="4:42" s="15" customFormat="1" ht="22.5" x14ac:dyDescent="0.55000000000000004">
      <c r="D1839" s="574"/>
      <c r="E1839" s="561"/>
      <c r="F1839" s="564"/>
      <c r="G1839" s="564"/>
      <c r="H1839" s="564"/>
      <c r="I1839" s="214"/>
      <c r="J1839" s="214"/>
      <c r="K1839" s="214"/>
      <c r="L1839" s="214"/>
      <c r="M1839" s="214"/>
      <c r="N1839" s="214"/>
      <c r="O1839" s="214"/>
      <c r="P1839" s="214"/>
      <c r="Q1839" s="214"/>
      <c r="R1839" s="214"/>
      <c r="S1839" s="214"/>
      <c r="T1839" s="215"/>
      <c r="U1839" s="215"/>
      <c r="V1839" s="575"/>
      <c r="W1839" s="53"/>
      <c r="X1839" s="53"/>
      <c r="Y1839" s="53"/>
      <c r="Z1839" s="53"/>
      <c r="AA1839" s="53"/>
      <c r="AB1839" s="53"/>
      <c r="AC1839" s="53"/>
      <c r="AD1839" s="53"/>
      <c r="AE1839" s="53"/>
      <c r="AF1839" s="53"/>
      <c r="AG1839" s="53"/>
      <c r="AH1839" s="221"/>
      <c r="AI1839" s="221"/>
      <c r="AJ1839" s="576"/>
      <c r="AK1839" s="576"/>
      <c r="AM1839" s="221"/>
      <c r="AN1839" s="221"/>
      <c r="AP1839" s="221"/>
    </row>
    <row r="1840" spans="4:42" s="15" customFormat="1" ht="22.5" x14ac:dyDescent="0.55000000000000004">
      <c r="D1840" s="574"/>
      <c r="E1840" s="561"/>
      <c r="F1840" s="564"/>
      <c r="G1840" s="564"/>
      <c r="H1840" s="564"/>
      <c r="I1840" s="214"/>
      <c r="J1840" s="214"/>
      <c r="K1840" s="214"/>
      <c r="L1840" s="214"/>
      <c r="M1840" s="214"/>
      <c r="N1840" s="214"/>
      <c r="O1840" s="214"/>
      <c r="P1840" s="214"/>
      <c r="Q1840" s="214"/>
      <c r="R1840" s="214"/>
      <c r="S1840" s="214"/>
      <c r="T1840" s="215"/>
      <c r="U1840" s="215"/>
      <c r="V1840" s="575"/>
      <c r="W1840" s="53"/>
      <c r="X1840" s="53"/>
      <c r="Y1840" s="53"/>
      <c r="Z1840" s="53"/>
      <c r="AA1840" s="53"/>
      <c r="AB1840" s="53"/>
      <c r="AC1840" s="53"/>
      <c r="AD1840" s="53"/>
      <c r="AE1840" s="53"/>
      <c r="AF1840" s="53"/>
      <c r="AG1840" s="53"/>
      <c r="AH1840" s="221"/>
      <c r="AI1840" s="221"/>
      <c r="AJ1840" s="576"/>
      <c r="AK1840" s="576"/>
      <c r="AM1840" s="221"/>
      <c r="AN1840" s="221"/>
      <c r="AP1840" s="221"/>
    </row>
    <row r="1841" spans="4:42" s="15" customFormat="1" ht="22.5" x14ac:dyDescent="0.55000000000000004">
      <c r="D1841" s="574"/>
      <c r="E1841" s="561"/>
      <c r="F1841" s="564"/>
      <c r="G1841" s="564"/>
      <c r="H1841" s="564"/>
      <c r="I1841" s="214"/>
      <c r="J1841" s="214"/>
      <c r="K1841" s="214"/>
      <c r="L1841" s="214"/>
      <c r="M1841" s="214"/>
      <c r="N1841" s="214"/>
      <c r="O1841" s="214"/>
      <c r="P1841" s="214"/>
      <c r="Q1841" s="214"/>
      <c r="R1841" s="214"/>
      <c r="S1841" s="214"/>
      <c r="T1841" s="215"/>
      <c r="U1841" s="215"/>
      <c r="V1841" s="575"/>
      <c r="W1841" s="53"/>
      <c r="X1841" s="53"/>
      <c r="Y1841" s="53"/>
      <c r="Z1841" s="53"/>
      <c r="AA1841" s="53"/>
      <c r="AB1841" s="53"/>
      <c r="AC1841" s="53"/>
      <c r="AD1841" s="53"/>
      <c r="AE1841" s="53"/>
      <c r="AF1841" s="53"/>
      <c r="AG1841" s="53"/>
      <c r="AH1841" s="221"/>
      <c r="AI1841" s="221"/>
      <c r="AJ1841" s="576"/>
      <c r="AK1841" s="576"/>
      <c r="AM1841" s="221"/>
      <c r="AN1841" s="221"/>
      <c r="AP1841" s="221"/>
    </row>
    <row r="1842" spans="4:42" s="15" customFormat="1" ht="22.5" x14ac:dyDescent="0.55000000000000004">
      <c r="D1842" s="574"/>
      <c r="E1842" s="561"/>
      <c r="F1842" s="564"/>
      <c r="G1842" s="564"/>
      <c r="H1842" s="564"/>
      <c r="I1842" s="214"/>
      <c r="J1842" s="214"/>
      <c r="K1842" s="214"/>
      <c r="L1842" s="214"/>
      <c r="M1842" s="214"/>
      <c r="N1842" s="214"/>
      <c r="O1842" s="214"/>
      <c r="P1842" s="214"/>
      <c r="Q1842" s="214"/>
      <c r="R1842" s="214"/>
      <c r="S1842" s="214"/>
      <c r="T1842" s="215"/>
      <c r="U1842" s="215"/>
      <c r="V1842" s="575"/>
      <c r="W1842" s="53"/>
      <c r="X1842" s="53"/>
      <c r="Y1842" s="53"/>
      <c r="Z1842" s="53"/>
      <c r="AA1842" s="53"/>
      <c r="AB1842" s="53"/>
      <c r="AC1842" s="53"/>
      <c r="AD1842" s="53"/>
      <c r="AE1842" s="53"/>
      <c r="AF1842" s="53"/>
      <c r="AG1842" s="53"/>
      <c r="AH1842" s="221"/>
      <c r="AI1842" s="221"/>
      <c r="AJ1842" s="576"/>
      <c r="AK1842" s="576"/>
      <c r="AM1842" s="221"/>
      <c r="AN1842" s="221"/>
      <c r="AP1842" s="221"/>
    </row>
    <row r="1843" spans="4:42" s="15" customFormat="1" ht="22.5" x14ac:dyDescent="0.55000000000000004">
      <c r="D1843" s="574"/>
      <c r="E1843" s="561"/>
      <c r="F1843" s="564"/>
      <c r="G1843" s="564"/>
      <c r="H1843" s="564"/>
      <c r="I1843" s="214"/>
      <c r="J1843" s="214"/>
      <c r="K1843" s="214"/>
      <c r="L1843" s="214"/>
      <c r="M1843" s="214"/>
      <c r="N1843" s="214"/>
      <c r="O1843" s="214"/>
      <c r="P1843" s="214"/>
      <c r="Q1843" s="214"/>
      <c r="R1843" s="214"/>
      <c r="S1843" s="214"/>
      <c r="T1843" s="215"/>
      <c r="U1843" s="215"/>
      <c r="V1843" s="575"/>
      <c r="W1843" s="53"/>
      <c r="X1843" s="53"/>
      <c r="Y1843" s="53"/>
      <c r="Z1843" s="53"/>
      <c r="AA1843" s="53"/>
      <c r="AB1843" s="53"/>
      <c r="AC1843" s="53"/>
      <c r="AD1843" s="53"/>
      <c r="AE1843" s="53"/>
      <c r="AF1843" s="53"/>
      <c r="AG1843" s="53"/>
      <c r="AH1843" s="221"/>
      <c r="AI1843" s="221"/>
      <c r="AJ1843" s="576"/>
      <c r="AK1843" s="576"/>
      <c r="AM1843" s="221"/>
      <c r="AN1843" s="221"/>
      <c r="AP1843" s="221"/>
    </row>
    <row r="1844" spans="4:42" s="15" customFormat="1" ht="22.5" x14ac:dyDescent="0.55000000000000004">
      <c r="D1844" s="574"/>
      <c r="E1844" s="561"/>
      <c r="F1844" s="564"/>
      <c r="G1844" s="564"/>
      <c r="H1844" s="564"/>
      <c r="I1844" s="214"/>
      <c r="J1844" s="214"/>
      <c r="K1844" s="214"/>
      <c r="L1844" s="214"/>
      <c r="M1844" s="214"/>
      <c r="N1844" s="214"/>
      <c r="O1844" s="214"/>
      <c r="P1844" s="214"/>
      <c r="Q1844" s="214"/>
      <c r="R1844" s="214"/>
      <c r="S1844" s="214"/>
      <c r="T1844" s="215"/>
      <c r="U1844" s="215"/>
      <c r="V1844" s="575"/>
      <c r="W1844" s="53"/>
      <c r="X1844" s="53"/>
      <c r="Y1844" s="53"/>
      <c r="Z1844" s="53"/>
      <c r="AA1844" s="53"/>
      <c r="AB1844" s="53"/>
      <c r="AC1844" s="53"/>
      <c r="AD1844" s="53"/>
      <c r="AE1844" s="53"/>
      <c r="AF1844" s="53"/>
      <c r="AG1844" s="53"/>
      <c r="AH1844" s="221"/>
      <c r="AI1844" s="221"/>
      <c r="AJ1844" s="576"/>
      <c r="AK1844" s="576"/>
      <c r="AM1844" s="221"/>
      <c r="AN1844" s="221"/>
      <c r="AP1844" s="221"/>
    </row>
    <row r="1845" spans="4:42" s="15" customFormat="1" ht="22.5" x14ac:dyDescent="0.55000000000000004">
      <c r="D1845" s="574"/>
      <c r="E1845" s="561"/>
      <c r="F1845" s="564"/>
      <c r="G1845" s="564"/>
      <c r="H1845" s="564"/>
      <c r="I1845" s="214"/>
      <c r="J1845" s="214"/>
      <c r="K1845" s="214"/>
      <c r="L1845" s="214"/>
      <c r="M1845" s="214"/>
      <c r="N1845" s="214"/>
      <c r="O1845" s="214"/>
      <c r="P1845" s="214"/>
      <c r="Q1845" s="214"/>
      <c r="R1845" s="214"/>
      <c r="S1845" s="214"/>
      <c r="T1845" s="215"/>
      <c r="U1845" s="215"/>
      <c r="V1845" s="575"/>
      <c r="W1845" s="53"/>
      <c r="X1845" s="53"/>
      <c r="Y1845" s="53"/>
      <c r="Z1845" s="53"/>
      <c r="AA1845" s="53"/>
      <c r="AB1845" s="53"/>
      <c r="AC1845" s="53"/>
      <c r="AD1845" s="53"/>
      <c r="AE1845" s="53"/>
      <c r="AF1845" s="53"/>
      <c r="AG1845" s="53"/>
      <c r="AH1845" s="221"/>
      <c r="AI1845" s="221"/>
      <c r="AJ1845" s="576"/>
      <c r="AK1845" s="576"/>
      <c r="AM1845" s="221"/>
      <c r="AN1845" s="221"/>
      <c r="AP1845" s="221"/>
    </row>
    <row r="1846" spans="4:42" s="15" customFormat="1" ht="22.5" x14ac:dyDescent="0.55000000000000004">
      <c r="D1846" s="574"/>
      <c r="E1846" s="561"/>
      <c r="F1846" s="564"/>
      <c r="G1846" s="564"/>
      <c r="H1846" s="564"/>
      <c r="I1846" s="214"/>
      <c r="J1846" s="214"/>
      <c r="K1846" s="214"/>
      <c r="L1846" s="214"/>
      <c r="M1846" s="214"/>
      <c r="N1846" s="214"/>
      <c r="O1846" s="214"/>
      <c r="P1846" s="214"/>
      <c r="Q1846" s="214"/>
      <c r="R1846" s="214"/>
      <c r="S1846" s="214"/>
      <c r="T1846" s="215"/>
      <c r="U1846" s="215"/>
      <c r="V1846" s="575"/>
      <c r="W1846" s="53"/>
      <c r="X1846" s="53"/>
      <c r="Y1846" s="53"/>
      <c r="Z1846" s="53"/>
      <c r="AA1846" s="53"/>
      <c r="AB1846" s="53"/>
      <c r="AC1846" s="53"/>
      <c r="AD1846" s="53"/>
      <c r="AE1846" s="53"/>
      <c r="AF1846" s="53"/>
      <c r="AG1846" s="53"/>
      <c r="AH1846" s="221"/>
      <c r="AI1846" s="221"/>
      <c r="AJ1846" s="576"/>
      <c r="AK1846" s="576"/>
      <c r="AM1846" s="221"/>
      <c r="AN1846" s="221"/>
      <c r="AP1846" s="221"/>
    </row>
    <row r="1847" spans="4:42" s="15" customFormat="1" ht="22.5" x14ac:dyDescent="0.55000000000000004">
      <c r="D1847" s="574"/>
      <c r="E1847" s="561"/>
      <c r="F1847" s="564"/>
      <c r="G1847" s="564"/>
      <c r="H1847" s="564"/>
      <c r="I1847" s="214"/>
      <c r="J1847" s="214"/>
      <c r="K1847" s="214"/>
      <c r="L1847" s="214"/>
      <c r="M1847" s="214"/>
      <c r="N1847" s="214"/>
      <c r="O1847" s="214"/>
      <c r="P1847" s="214"/>
      <c r="Q1847" s="214"/>
      <c r="R1847" s="214"/>
      <c r="S1847" s="214"/>
      <c r="T1847" s="215"/>
      <c r="U1847" s="215"/>
      <c r="V1847" s="575"/>
      <c r="W1847" s="53"/>
      <c r="X1847" s="53"/>
      <c r="Y1847" s="53"/>
      <c r="Z1847" s="53"/>
      <c r="AA1847" s="53"/>
      <c r="AB1847" s="53"/>
      <c r="AC1847" s="53"/>
      <c r="AD1847" s="53"/>
      <c r="AE1847" s="53"/>
      <c r="AF1847" s="53"/>
      <c r="AG1847" s="53"/>
      <c r="AH1847" s="221"/>
      <c r="AI1847" s="221"/>
      <c r="AJ1847" s="576"/>
      <c r="AK1847" s="576"/>
      <c r="AM1847" s="221"/>
      <c r="AN1847" s="221"/>
      <c r="AP1847" s="221"/>
    </row>
    <row r="1848" spans="4:42" s="15" customFormat="1" ht="22.5" x14ac:dyDescent="0.55000000000000004">
      <c r="D1848" s="574"/>
      <c r="E1848" s="561"/>
      <c r="F1848" s="564"/>
      <c r="G1848" s="564"/>
      <c r="H1848" s="564"/>
      <c r="I1848" s="214"/>
      <c r="J1848" s="214"/>
      <c r="K1848" s="214"/>
      <c r="L1848" s="214"/>
      <c r="M1848" s="214"/>
      <c r="N1848" s="214"/>
      <c r="O1848" s="214"/>
      <c r="P1848" s="214"/>
      <c r="Q1848" s="214"/>
      <c r="R1848" s="214"/>
      <c r="S1848" s="214"/>
      <c r="T1848" s="215"/>
      <c r="U1848" s="215"/>
      <c r="V1848" s="575"/>
      <c r="W1848" s="53"/>
      <c r="X1848" s="53"/>
      <c r="Y1848" s="53"/>
      <c r="Z1848" s="53"/>
      <c r="AA1848" s="53"/>
      <c r="AB1848" s="53"/>
      <c r="AC1848" s="53"/>
      <c r="AD1848" s="53"/>
      <c r="AE1848" s="53"/>
      <c r="AF1848" s="53"/>
      <c r="AG1848" s="53"/>
      <c r="AH1848" s="221"/>
      <c r="AI1848" s="221"/>
      <c r="AJ1848" s="576"/>
      <c r="AK1848" s="576"/>
      <c r="AM1848" s="221"/>
      <c r="AN1848" s="221"/>
      <c r="AP1848" s="221"/>
    </row>
    <row r="1849" spans="4:42" s="15" customFormat="1" ht="22.5" x14ac:dyDescent="0.55000000000000004">
      <c r="D1849" s="574"/>
      <c r="E1849" s="561"/>
      <c r="F1849" s="564"/>
      <c r="G1849" s="564"/>
      <c r="H1849" s="564"/>
      <c r="I1849" s="214"/>
      <c r="J1849" s="214"/>
      <c r="K1849" s="214"/>
      <c r="L1849" s="214"/>
      <c r="M1849" s="214"/>
      <c r="N1849" s="214"/>
      <c r="O1849" s="214"/>
      <c r="P1849" s="214"/>
      <c r="Q1849" s="214"/>
      <c r="R1849" s="214"/>
      <c r="S1849" s="214"/>
      <c r="T1849" s="215"/>
      <c r="U1849" s="215"/>
      <c r="V1849" s="575"/>
      <c r="W1849" s="53"/>
      <c r="X1849" s="53"/>
      <c r="Y1849" s="53"/>
      <c r="Z1849" s="53"/>
      <c r="AA1849" s="53"/>
      <c r="AB1849" s="53"/>
      <c r="AC1849" s="53"/>
      <c r="AD1849" s="53"/>
      <c r="AE1849" s="53"/>
      <c r="AF1849" s="53"/>
      <c r="AG1849" s="53"/>
      <c r="AH1849" s="221"/>
      <c r="AI1849" s="221"/>
      <c r="AJ1849" s="576"/>
      <c r="AK1849" s="576"/>
      <c r="AM1849" s="221"/>
      <c r="AN1849" s="221"/>
      <c r="AP1849" s="221"/>
    </row>
    <row r="1850" spans="4:42" s="15" customFormat="1" ht="22.5" x14ac:dyDescent="0.55000000000000004">
      <c r="D1850" s="574"/>
      <c r="E1850" s="561"/>
      <c r="F1850" s="564"/>
      <c r="G1850" s="564"/>
      <c r="H1850" s="564"/>
      <c r="I1850" s="214"/>
      <c r="J1850" s="214"/>
      <c r="K1850" s="214"/>
      <c r="L1850" s="214"/>
      <c r="M1850" s="214"/>
      <c r="N1850" s="214"/>
      <c r="O1850" s="214"/>
      <c r="P1850" s="214"/>
      <c r="Q1850" s="214"/>
      <c r="R1850" s="214"/>
      <c r="S1850" s="214"/>
      <c r="T1850" s="215"/>
      <c r="U1850" s="215"/>
      <c r="V1850" s="575"/>
      <c r="W1850" s="53"/>
      <c r="X1850" s="53"/>
      <c r="Y1850" s="53"/>
      <c r="Z1850" s="53"/>
      <c r="AA1850" s="53"/>
      <c r="AB1850" s="53"/>
      <c r="AC1850" s="53"/>
      <c r="AD1850" s="53"/>
      <c r="AE1850" s="53"/>
      <c r="AF1850" s="53"/>
      <c r="AG1850" s="53"/>
      <c r="AH1850" s="221"/>
      <c r="AI1850" s="221"/>
      <c r="AJ1850" s="576"/>
      <c r="AK1850" s="576"/>
      <c r="AM1850" s="221"/>
      <c r="AN1850" s="221"/>
      <c r="AP1850" s="221"/>
    </row>
    <row r="1851" spans="4:42" s="15" customFormat="1" ht="22.5" x14ac:dyDescent="0.55000000000000004">
      <c r="D1851" s="574"/>
      <c r="E1851" s="561"/>
      <c r="F1851" s="564"/>
      <c r="G1851" s="564"/>
      <c r="H1851" s="564"/>
      <c r="I1851" s="214"/>
      <c r="J1851" s="214"/>
      <c r="K1851" s="214"/>
      <c r="L1851" s="214"/>
      <c r="M1851" s="214"/>
      <c r="N1851" s="214"/>
      <c r="O1851" s="214"/>
      <c r="P1851" s="214"/>
      <c r="Q1851" s="214"/>
      <c r="R1851" s="214"/>
      <c r="S1851" s="214"/>
      <c r="T1851" s="215"/>
      <c r="U1851" s="215"/>
      <c r="V1851" s="575"/>
      <c r="W1851" s="53"/>
      <c r="X1851" s="53"/>
      <c r="Y1851" s="53"/>
      <c r="Z1851" s="53"/>
      <c r="AA1851" s="53"/>
      <c r="AB1851" s="53"/>
      <c r="AC1851" s="53"/>
      <c r="AD1851" s="53"/>
      <c r="AE1851" s="53"/>
      <c r="AF1851" s="53"/>
      <c r="AG1851" s="53"/>
      <c r="AH1851" s="221"/>
      <c r="AI1851" s="221"/>
      <c r="AJ1851" s="576"/>
      <c r="AK1851" s="576"/>
      <c r="AM1851" s="221"/>
      <c r="AN1851" s="221"/>
      <c r="AP1851" s="221"/>
    </row>
    <row r="1852" spans="4:42" s="15" customFormat="1" ht="22.5" x14ac:dyDescent="0.55000000000000004">
      <c r="D1852" s="574"/>
      <c r="E1852" s="561"/>
      <c r="F1852" s="564"/>
      <c r="G1852" s="564"/>
      <c r="H1852" s="564"/>
      <c r="I1852" s="214"/>
      <c r="J1852" s="214"/>
      <c r="K1852" s="214"/>
      <c r="L1852" s="214"/>
      <c r="M1852" s="214"/>
      <c r="N1852" s="214"/>
      <c r="O1852" s="214"/>
      <c r="P1852" s="214"/>
      <c r="Q1852" s="214"/>
      <c r="R1852" s="214"/>
      <c r="S1852" s="214"/>
      <c r="T1852" s="215"/>
      <c r="U1852" s="215"/>
      <c r="V1852" s="575"/>
      <c r="W1852" s="53"/>
      <c r="X1852" s="53"/>
      <c r="Y1852" s="53"/>
      <c r="Z1852" s="53"/>
      <c r="AA1852" s="53"/>
      <c r="AB1852" s="53"/>
      <c r="AC1852" s="53"/>
      <c r="AD1852" s="53"/>
      <c r="AE1852" s="53"/>
      <c r="AF1852" s="53"/>
      <c r="AG1852" s="53"/>
      <c r="AH1852" s="221"/>
      <c r="AI1852" s="221"/>
      <c r="AJ1852" s="576"/>
      <c r="AK1852" s="576"/>
      <c r="AM1852" s="221"/>
      <c r="AN1852" s="221"/>
      <c r="AP1852" s="221"/>
    </row>
    <row r="1853" spans="4:42" s="15" customFormat="1" ht="22.5" x14ac:dyDescent="0.55000000000000004">
      <c r="D1853" s="574"/>
      <c r="E1853" s="561"/>
      <c r="F1853" s="564"/>
      <c r="G1853" s="564"/>
      <c r="H1853" s="564"/>
      <c r="I1853" s="214"/>
      <c r="J1853" s="214"/>
      <c r="K1853" s="214"/>
      <c r="L1853" s="214"/>
      <c r="M1853" s="214"/>
      <c r="N1853" s="214"/>
      <c r="O1853" s="214"/>
      <c r="P1853" s="214"/>
      <c r="Q1853" s="214"/>
      <c r="R1853" s="214"/>
      <c r="S1853" s="214"/>
      <c r="T1853" s="215"/>
      <c r="U1853" s="215"/>
      <c r="V1853" s="575"/>
      <c r="W1853" s="53"/>
      <c r="X1853" s="53"/>
      <c r="Y1853" s="53"/>
      <c r="Z1853" s="53"/>
      <c r="AA1853" s="53"/>
      <c r="AB1853" s="53"/>
      <c r="AC1853" s="53"/>
      <c r="AD1853" s="53"/>
      <c r="AE1853" s="53"/>
      <c r="AF1853" s="53"/>
      <c r="AG1853" s="53"/>
      <c r="AH1853" s="221"/>
      <c r="AI1853" s="221"/>
      <c r="AJ1853" s="576"/>
      <c r="AK1853" s="576"/>
      <c r="AM1853" s="221"/>
      <c r="AN1853" s="221"/>
      <c r="AP1853" s="221"/>
    </row>
    <row r="1854" spans="4:42" s="15" customFormat="1" ht="22.5" x14ac:dyDescent="0.55000000000000004">
      <c r="D1854" s="574"/>
      <c r="E1854" s="561"/>
      <c r="F1854" s="564"/>
      <c r="G1854" s="564"/>
      <c r="H1854" s="564"/>
      <c r="I1854" s="214"/>
      <c r="J1854" s="214"/>
      <c r="K1854" s="214"/>
      <c r="L1854" s="214"/>
      <c r="M1854" s="214"/>
      <c r="N1854" s="214"/>
      <c r="O1854" s="214"/>
      <c r="P1854" s="214"/>
      <c r="Q1854" s="214"/>
      <c r="R1854" s="214"/>
      <c r="S1854" s="214"/>
      <c r="T1854" s="215"/>
      <c r="U1854" s="215"/>
      <c r="V1854" s="575"/>
      <c r="W1854" s="53"/>
      <c r="X1854" s="53"/>
      <c r="Y1854" s="53"/>
      <c r="Z1854" s="53"/>
      <c r="AA1854" s="53"/>
      <c r="AB1854" s="53"/>
      <c r="AC1854" s="53"/>
      <c r="AD1854" s="53"/>
      <c r="AE1854" s="53"/>
      <c r="AF1854" s="53"/>
      <c r="AG1854" s="53"/>
      <c r="AH1854" s="221"/>
      <c r="AI1854" s="221"/>
      <c r="AJ1854" s="576"/>
      <c r="AK1854" s="576"/>
      <c r="AM1854" s="221"/>
      <c r="AN1854" s="221"/>
      <c r="AP1854" s="221"/>
    </row>
    <row r="1855" spans="4:42" s="15" customFormat="1" ht="22.5" x14ac:dyDescent="0.55000000000000004">
      <c r="D1855" s="574"/>
      <c r="E1855" s="561"/>
      <c r="F1855" s="564"/>
      <c r="G1855" s="564"/>
      <c r="H1855" s="564"/>
      <c r="I1855" s="214"/>
      <c r="J1855" s="214"/>
      <c r="K1855" s="214"/>
      <c r="L1855" s="214"/>
      <c r="M1855" s="214"/>
      <c r="N1855" s="214"/>
      <c r="O1855" s="214"/>
      <c r="P1855" s="214"/>
      <c r="Q1855" s="214"/>
      <c r="R1855" s="214"/>
      <c r="S1855" s="214"/>
      <c r="T1855" s="215"/>
      <c r="U1855" s="215"/>
      <c r="V1855" s="575"/>
      <c r="W1855" s="53"/>
      <c r="X1855" s="53"/>
      <c r="Y1855" s="53"/>
      <c r="Z1855" s="53"/>
      <c r="AA1855" s="53"/>
      <c r="AB1855" s="53"/>
      <c r="AC1855" s="53"/>
      <c r="AD1855" s="53"/>
      <c r="AE1855" s="53"/>
      <c r="AF1855" s="53"/>
      <c r="AG1855" s="53"/>
      <c r="AH1855" s="221"/>
      <c r="AI1855" s="221"/>
      <c r="AJ1855" s="576"/>
      <c r="AK1855" s="576"/>
      <c r="AM1855" s="221"/>
      <c r="AN1855" s="221"/>
      <c r="AP1855" s="221"/>
    </row>
    <row r="1856" spans="4:42" s="15" customFormat="1" ht="22.5" x14ac:dyDescent="0.55000000000000004">
      <c r="D1856" s="574"/>
      <c r="E1856" s="561"/>
      <c r="F1856" s="564"/>
      <c r="G1856" s="564"/>
      <c r="H1856" s="564"/>
      <c r="I1856" s="214"/>
      <c r="J1856" s="214"/>
      <c r="K1856" s="214"/>
      <c r="L1856" s="214"/>
      <c r="M1856" s="214"/>
      <c r="N1856" s="214"/>
      <c r="O1856" s="214"/>
      <c r="P1856" s="214"/>
      <c r="Q1856" s="214"/>
      <c r="R1856" s="214"/>
      <c r="S1856" s="214"/>
      <c r="T1856" s="215"/>
      <c r="U1856" s="215"/>
      <c r="V1856" s="575"/>
      <c r="W1856" s="53"/>
      <c r="X1856" s="53"/>
      <c r="Y1856" s="53"/>
      <c r="Z1856" s="53"/>
      <c r="AA1856" s="53"/>
      <c r="AB1856" s="53"/>
      <c r="AC1856" s="53"/>
      <c r="AD1856" s="53"/>
      <c r="AE1856" s="53"/>
      <c r="AF1856" s="53"/>
      <c r="AG1856" s="53"/>
      <c r="AH1856" s="221"/>
      <c r="AI1856" s="221"/>
      <c r="AJ1856" s="576"/>
      <c r="AK1856" s="576"/>
      <c r="AM1856" s="221"/>
      <c r="AN1856" s="221"/>
      <c r="AP1856" s="221"/>
    </row>
    <row r="1857" spans="4:42" s="15" customFormat="1" ht="22.5" x14ac:dyDescent="0.55000000000000004">
      <c r="D1857" s="574"/>
      <c r="E1857" s="561"/>
      <c r="F1857" s="564"/>
      <c r="G1857" s="564"/>
      <c r="H1857" s="564"/>
      <c r="I1857" s="214"/>
      <c r="J1857" s="214"/>
      <c r="K1857" s="214"/>
      <c r="L1857" s="214"/>
      <c r="M1857" s="214"/>
      <c r="N1857" s="214"/>
      <c r="O1857" s="214"/>
      <c r="P1857" s="214"/>
      <c r="Q1857" s="214"/>
      <c r="R1857" s="214"/>
      <c r="S1857" s="214"/>
      <c r="T1857" s="215"/>
      <c r="U1857" s="215"/>
      <c r="V1857" s="575"/>
      <c r="W1857" s="53"/>
      <c r="X1857" s="53"/>
      <c r="Y1857" s="53"/>
      <c r="Z1857" s="53"/>
      <c r="AA1857" s="53"/>
      <c r="AB1857" s="53"/>
      <c r="AC1857" s="53"/>
      <c r="AD1857" s="53"/>
      <c r="AE1857" s="53"/>
      <c r="AF1857" s="53"/>
      <c r="AG1857" s="53"/>
      <c r="AH1857" s="221"/>
      <c r="AI1857" s="221"/>
      <c r="AJ1857" s="576"/>
      <c r="AK1857" s="576"/>
      <c r="AM1857" s="221"/>
      <c r="AN1857" s="221"/>
      <c r="AP1857" s="221"/>
    </row>
    <row r="1858" spans="4:42" s="15" customFormat="1" ht="22.5" x14ac:dyDescent="0.55000000000000004">
      <c r="D1858" s="574"/>
      <c r="E1858" s="561"/>
      <c r="F1858" s="564"/>
      <c r="G1858" s="564"/>
      <c r="H1858" s="564"/>
      <c r="I1858" s="214"/>
      <c r="J1858" s="214"/>
      <c r="K1858" s="214"/>
      <c r="L1858" s="214"/>
      <c r="M1858" s="214"/>
      <c r="N1858" s="214"/>
      <c r="O1858" s="214"/>
      <c r="P1858" s="214"/>
      <c r="Q1858" s="214"/>
      <c r="R1858" s="214"/>
      <c r="S1858" s="214"/>
      <c r="T1858" s="215"/>
      <c r="U1858" s="215"/>
      <c r="V1858" s="575"/>
      <c r="W1858" s="53"/>
      <c r="X1858" s="53"/>
      <c r="Y1858" s="53"/>
      <c r="Z1858" s="53"/>
      <c r="AA1858" s="53"/>
      <c r="AB1858" s="53"/>
      <c r="AC1858" s="53"/>
      <c r="AD1858" s="53"/>
      <c r="AE1858" s="53"/>
      <c r="AF1858" s="53"/>
      <c r="AG1858" s="53"/>
      <c r="AH1858" s="221"/>
      <c r="AI1858" s="221"/>
      <c r="AJ1858" s="576"/>
      <c r="AK1858" s="576"/>
      <c r="AM1858" s="221"/>
      <c r="AN1858" s="221"/>
      <c r="AP1858" s="221"/>
    </row>
    <row r="1859" spans="4:42" s="15" customFormat="1" ht="22.5" x14ac:dyDescent="0.55000000000000004">
      <c r="D1859" s="574"/>
      <c r="E1859" s="561"/>
      <c r="F1859" s="564"/>
      <c r="G1859" s="564"/>
      <c r="H1859" s="564"/>
      <c r="I1859" s="214"/>
      <c r="J1859" s="214"/>
      <c r="K1859" s="214"/>
      <c r="L1859" s="214"/>
      <c r="M1859" s="214"/>
      <c r="N1859" s="214"/>
      <c r="O1859" s="214"/>
      <c r="P1859" s="214"/>
      <c r="Q1859" s="214"/>
      <c r="R1859" s="214"/>
      <c r="S1859" s="214"/>
      <c r="T1859" s="215"/>
      <c r="U1859" s="215"/>
      <c r="V1859" s="575"/>
      <c r="W1859" s="53"/>
      <c r="X1859" s="53"/>
      <c r="Y1859" s="53"/>
      <c r="Z1859" s="53"/>
      <c r="AA1859" s="53"/>
      <c r="AB1859" s="53"/>
      <c r="AC1859" s="53"/>
      <c r="AD1859" s="53"/>
      <c r="AE1859" s="53"/>
      <c r="AF1859" s="53"/>
      <c r="AG1859" s="53"/>
      <c r="AH1859" s="221"/>
      <c r="AI1859" s="221"/>
      <c r="AJ1859" s="576"/>
      <c r="AK1859" s="576"/>
      <c r="AM1859" s="221"/>
      <c r="AN1859" s="221"/>
      <c r="AP1859" s="221"/>
    </row>
    <row r="1860" spans="4:42" s="15" customFormat="1" ht="22.5" x14ac:dyDescent="0.55000000000000004">
      <c r="D1860" s="574"/>
      <c r="E1860" s="561"/>
      <c r="F1860" s="564"/>
      <c r="G1860" s="564"/>
      <c r="H1860" s="564"/>
      <c r="I1860" s="214"/>
      <c r="J1860" s="214"/>
      <c r="K1860" s="214"/>
      <c r="L1860" s="214"/>
      <c r="M1860" s="214"/>
      <c r="N1860" s="214"/>
      <c r="O1860" s="214"/>
      <c r="P1860" s="214"/>
      <c r="Q1860" s="214"/>
      <c r="R1860" s="214"/>
      <c r="S1860" s="214"/>
      <c r="T1860" s="215"/>
      <c r="U1860" s="215"/>
      <c r="V1860" s="575"/>
      <c r="W1860" s="53"/>
      <c r="X1860" s="53"/>
      <c r="Y1860" s="53"/>
      <c r="Z1860" s="53"/>
      <c r="AA1860" s="53"/>
      <c r="AB1860" s="53"/>
      <c r="AC1860" s="53"/>
      <c r="AD1860" s="53"/>
      <c r="AE1860" s="53"/>
      <c r="AF1860" s="53"/>
      <c r="AG1860" s="53"/>
      <c r="AH1860" s="221"/>
      <c r="AI1860" s="221"/>
      <c r="AJ1860" s="576"/>
      <c r="AK1860" s="576"/>
      <c r="AM1860" s="221"/>
      <c r="AN1860" s="221"/>
      <c r="AP1860" s="221"/>
    </row>
    <row r="1861" spans="4:42" s="15" customFormat="1" ht="22.5" x14ac:dyDescent="0.55000000000000004">
      <c r="D1861" s="574"/>
      <c r="E1861" s="561"/>
      <c r="F1861" s="564"/>
      <c r="G1861" s="564"/>
      <c r="H1861" s="564"/>
      <c r="I1861" s="214"/>
      <c r="J1861" s="214"/>
      <c r="K1861" s="214"/>
      <c r="L1861" s="214"/>
      <c r="M1861" s="214"/>
      <c r="N1861" s="214"/>
      <c r="O1861" s="214"/>
      <c r="P1861" s="214"/>
      <c r="Q1861" s="214"/>
      <c r="R1861" s="214"/>
      <c r="S1861" s="214"/>
      <c r="T1861" s="215"/>
      <c r="U1861" s="215"/>
      <c r="V1861" s="575"/>
      <c r="W1861" s="53"/>
      <c r="X1861" s="53"/>
      <c r="Y1861" s="53"/>
      <c r="Z1861" s="53"/>
      <c r="AA1861" s="53"/>
      <c r="AB1861" s="53"/>
      <c r="AC1861" s="53"/>
      <c r="AD1861" s="53"/>
      <c r="AE1861" s="53"/>
      <c r="AF1861" s="53"/>
      <c r="AG1861" s="53"/>
      <c r="AH1861" s="221"/>
      <c r="AI1861" s="221"/>
      <c r="AJ1861" s="576"/>
      <c r="AK1861" s="576"/>
      <c r="AM1861" s="221"/>
      <c r="AN1861" s="221"/>
      <c r="AP1861" s="221"/>
    </row>
    <row r="1862" spans="4:42" s="15" customFormat="1" ht="22.5" x14ac:dyDescent="0.55000000000000004">
      <c r="D1862" s="574"/>
      <c r="E1862" s="561"/>
      <c r="F1862" s="564"/>
      <c r="G1862" s="564"/>
      <c r="H1862" s="564"/>
      <c r="I1862" s="214"/>
      <c r="J1862" s="214"/>
      <c r="K1862" s="214"/>
      <c r="L1862" s="214"/>
      <c r="M1862" s="214"/>
      <c r="N1862" s="214"/>
      <c r="O1862" s="214"/>
      <c r="P1862" s="214"/>
      <c r="Q1862" s="214"/>
      <c r="R1862" s="214"/>
      <c r="S1862" s="214"/>
      <c r="T1862" s="215"/>
      <c r="U1862" s="215"/>
      <c r="V1862" s="575"/>
      <c r="W1862" s="53"/>
      <c r="X1862" s="53"/>
      <c r="Y1862" s="53"/>
      <c r="Z1862" s="53"/>
      <c r="AA1862" s="53"/>
      <c r="AB1862" s="53"/>
      <c r="AC1862" s="53"/>
      <c r="AD1862" s="53"/>
      <c r="AE1862" s="53"/>
      <c r="AF1862" s="53"/>
      <c r="AG1862" s="53"/>
      <c r="AH1862" s="221"/>
      <c r="AI1862" s="221"/>
      <c r="AJ1862" s="576"/>
      <c r="AK1862" s="576"/>
      <c r="AM1862" s="221"/>
      <c r="AN1862" s="221"/>
      <c r="AP1862" s="221"/>
    </row>
    <row r="1863" spans="4:42" s="15" customFormat="1" ht="22.5" x14ac:dyDescent="0.55000000000000004">
      <c r="D1863" s="574"/>
      <c r="E1863" s="561"/>
      <c r="F1863" s="564"/>
      <c r="G1863" s="564"/>
      <c r="H1863" s="564"/>
      <c r="I1863" s="214"/>
      <c r="J1863" s="214"/>
      <c r="K1863" s="214"/>
      <c r="L1863" s="214"/>
      <c r="M1863" s="214"/>
      <c r="N1863" s="214"/>
      <c r="O1863" s="214"/>
      <c r="P1863" s="214"/>
      <c r="Q1863" s="214"/>
      <c r="R1863" s="214"/>
      <c r="S1863" s="214"/>
      <c r="T1863" s="215"/>
      <c r="U1863" s="215"/>
      <c r="V1863" s="575"/>
      <c r="W1863" s="53"/>
      <c r="X1863" s="53"/>
      <c r="Y1863" s="53"/>
      <c r="Z1863" s="53"/>
      <c r="AA1863" s="53"/>
      <c r="AB1863" s="53"/>
      <c r="AC1863" s="53"/>
      <c r="AD1863" s="53"/>
      <c r="AE1863" s="53"/>
      <c r="AF1863" s="53"/>
      <c r="AG1863" s="53"/>
      <c r="AH1863" s="221"/>
      <c r="AI1863" s="221"/>
      <c r="AJ1863" s="576"/>
      <c r="AK1863" s="576"/>
      <c r="AM1863" s="221"/>
      <c r="AN1863" s="221"/>
      <c r="AP1863" s="221"/>
    </row>
    <row r="1864" spans="4:42" s="15" customFormat="1" ht="22.5" x14ac:dyDescent="0.55000000000000004">
      <c r="D1864" s="574"/>
      <c r="E1864" s="561"/>
      <c r="F1864" s="564"/>
      <c r="G1864" s="564"/>
      <c r="H1864" s="564"/>
      <c r="I1864" s="214"/>
      <c r="J1864" s="214"/>
      <c r="K1864" s="214"/>
      <c r="L1864" s="214"/>
      <c r="M1864" s="214"/>
      <c r="N1864" s="214"/>
      <c r="O1864" s="214"/>
      <c r="P1864" s="214"/>
      <c r="Q1864" s="214"/>
      <c r="R1864" s="214"/>
      <c r="S1864" s="214"/>
      <c r="T1864" s="215"/>
      <c r="U1864" s="215"/>
      <c r="V1864" s="575"/>
      <c r="W1864" s="53"/>
      <c r="X1864" s="53"/>
      <c r="Y1864" s="53"/>
      <c r="Z1864" s="53"/>
      <c r="AA1864" s="53"/>
      <c r="AB1864" s="53"/>
      <c r="AC1864" s="53"/>
      <c r="AD1864" s="53"/>
      <c r="AE1864" s="53"/>
      <c r="AF1864" s="53"/>
      <c r="AG1864" s="53"/>
      <c r="AH1864" s="221"/>
      <c r="AI1864" s="221"/>
      <c r="AJ1864" s="576"/>
      <c r="AK1864" s="576"/>
      <c r="AM1864" s="221"/>
      <c r="AN1864" s="221"/>
      <c r="AP1864" s="221"/>
    </row>
    <row r="1865" spans="4:42" s="15" customFormat="1" ht="22.5" x14ac:dyDescent="0.55000000000000004">
      <c r="D1865" s="574"/>
      <c r="E1865" s="561"/>
      <c r="F1865" s="564"/>
      <c r="G1865" s="564"/>
      <c r="H1865" s="564"/>
      <c r="I1865" s="214"/>
      <c r="J1865" s="214"/>
      <c r="K1865" s="214"/>
      <c r="L1865" s="214"/>
      <c r="M1865" s="214"/>
      <c r="N1865" s="214"/>
      <c r="O1865" s="214"/>
      <c r="P1865" s="214"/>
      <c r="Q1865" s="214"/>
      <c r="R1865" s="214"/>
      <c r="S1865" s="214"/>
      <c r="T1865" s="215"/>
      <c r="U1865" s="215"/>
      <c r="V1865" s="575"/>
      <c r="W1865" s="53"/>
      <c r="X1865" s="53"/>
      <c r="Y1865" s="53"/>
      <c r="Z1865" s="53"/>
      <c r="AA1865" s="53"/>
      <c r="AB1865" s="53"/>
      <c r="AC1865" s="53"/>
      <c r="AD1865" s="53"/>
      <c r="AE1865" s="53"/>
      <c r="AF1865" s="53"/>
      <c r="AG1865" s="53"/>
      <c r="AH1865" s="221"/>
      <c r="AI1865" s="221"/>
      <c r="AJ1865" s="576"/>
      <c r="AK1865" s="576"/>
      <c r="AM1865" s="221"/>
      <c r="AN1865" s="221"/>
      <c r="AP1865" s="221"/>
    </row>
    <row r="1866" spans="4:42" s="15" customFormat="1" ht="22.5" x14ac:dyDescent="0.55000000000000004">
      <c r="D1866" s="574"/>
      <c r="E1866" s="561"/>
      <c r="F1866" s="564"/>
      <c r="G1866" s="564"/>
      <c r="H1866" s="564"/>
      <c r="I1866" s="214"/>
      <c r="J1866" s="214"/>
      <c r="K1866" s="214"/>
      <c r="L1866" s="214"/>
      <c r="M1866" s="214"/>
      <c r="N1866" s="214"/>
      <c r="O1866" s="214"/>
      <c r="P1866" s="214"/>
      <c r="Q1866" s="214"/>
      <c r="R1866" s="214"/>
      <c r="S1866" s="214"/>
      <c r="T1866" s="215"/>
      <c r="U1866" s="215"/>
      <c r="V1866" s="575"/>
      <c r="W1866" s="53"/>
      <c r="X1866" s="53"/>
      <c r="Y1866" s="53"/>
      <c r="Z1866" s="53"/>
      <c r="AA1866" s="53"/>
      <c r="AB1866" s="53"/>
      <c r="AC1866" s="53"/>
      <c r="AD1866" s="53"/>
      <c r="AE1866" s="53"/>
      <c r="AF1866" s="53"/>
      <c r="AG1866" s="53"/>
      <c r="AH1866" s="221"/>
      <c r="AI1866" s="221"/>
      <c r="AJ1866" s="576"/>
      <c r="AK1866" s="576"/>
      <c r="AM1866" s="221"/>
      <c r="AN1866" s="221"/>
      <c r="AP1866" s="221"/>
    </row>
    <row r="1867" spans="4:42" s="15" customFormat="1" ht="22.5" x14ac:dyDescent="0.55000000000000004">
      <c r="D1867" s="574"/>
      <c r="E1867" s="561"/>
      <c r="F1867" s="564"/>
      <c r="G1867" s="564"/>
      <c r="H1867" s="564"/>
      <c r="I1867" s="214"/>
      <c r="J1867" s="214"/>
      <c r="K1867" s="214"/>
      <c r="L1867" s="214"/>
      <c r="M1867" s="214"/>
      <c r="N1867" s="214"/>
      <c r="O1867" s="214"/>
      <c r="P1867" s="214"/>
      <c r="Q1867" s="214"/>
      <c r="R1867" s="214"/>
      <c r="S1867" s="214"/>
      <c r="T1867" s="215"/>
      <c r="U1867" s="215"/>
      <c r="V1867" s="575"/>
      <c r="W1867" s="53"/>
      <c r="X1867" s="53"/>
      <c r="Y1867" s="53"/>
      <c r="Z1867" s="53"/>
      <c r="AA1867" s="53"/>
      <c r="AB1867" s="53"/>
      <c r="AC1867" s="53"/>
      <c r="AD1867" s="53"/>
      <c r="AE1867" s="53"/>
      <c r="AF1867" s="53"/>
      <c r="AG1867" s="53"/>
      <c r="AH1867" s="221"/>
      <c r="AI1867" s="221"/>
      <c r="AJ1867" s="576"/>
      <c r="AK1867" s="576"/>
      <c r="AM1867" s="221"/>
      <c r="AN1867" s="221"/>
      <c r="AP1867" s="221"/>
    </row>
    <row r="1868" spans="4:42" s="15" customFormat="1" ht="22.5" x14ac:dyDescent="0.55000000000000004">
      <c r="D1868" s="574"/>
      <c r="E1868" s="561"/>
      <c r="F1868" s="564"/>
      <c r="G1868" s="564"/>
      <c r="H1868" s="564"/>
      <c r="I1868" s="214"/>
      <c r="J1868" s="214"/>
      <c r="K1868" s="214"/>
      <c r="L1868" s="214"/>
      <c r="M1868" s="214"/>
      <c r="N1868" s="214"/>
      <c r="O1868" s="214"/>
      <c r="P1868" s="214"/>
      <c r="Q1868" s="214"/>
      <c r="R1868" s="214"/>
      <c r="S1868" s="214"/>
      <c r="T1868" s="215"/>
      <c r="U1868" s="215"/>
      <c r="V1868" s="575"/>
      <c r="W1868" s="53"/>
      <c r="X1868" s="53"/>
      <c r="Y1868" s="53"/>
      <c r="Z1868" s="53"/>
      <c r="AA1868" s="53"/>
      <c r="AB1868" s="53"/>
      <c r="AC1868" s="53"/>
      <c r="AD1868" s="53"/>
      <c r="AE1868" s="53"/>
      <c r="AF1868" s="53"/>
      <c r="AG1868" s="53"/>
      <c r="AH1868" s="221"/>
      <c r="AI1868" s="221"/>
      <c r="AJ1868" s="576"/>
      <c r="AK1868" s="576"/>
      <c r="AM1868" s="221"/>
      <c r="AN1868" s="221"/>
      <c r="AP1868" s="221"/>
    </row>
    <row r="1869" spans="4:42" s="15" customFormat="1" ht="22.5" x14ac:dyDescent="0.55000000000000004">
      <c r="D1869" s="574"/>
      <c r="E1869" s="561"/>
      <c r="F1869" s="564"/>
      <c r="G1869" s="564"/>
      <c r="H1869" s="564"/>
      <c r="I1869" s="214"/>
      <c r="J1869" s="214"/>
      <c r="K1869" s="214"/>
      <c r="L1869" s="214"/>
      <c r="M1869" s="214"/>
      <c r="N1869" s="214"/>
      <c r="O1869" s="214"/>
      <c r="P1869" s="214"/>
      <c r="Q1869" s="214"/>
      <c r="R1869" s="214"/>
      <c r="S1869" s="214"/>
      <c r="T1869" s="215"/>
      <c r="U1869" s="215"/>
      <c r="V1869" s="575"/>
      <c r="W1869" s="53"/>
      <c r="X1869" s="53"/>
      <c r="Y1869" s="53"/>
      <c r="Z1869" s="53"/>
      <c r="AA1869" s="53"/>
      <c r="AB1869" s="53"/>
      <c r="AC1869" s="53"/>
      <c r="AD1869" s="53"/>
      <c r="AE1869" s="53"/>
      <c r="AF1869" s="53"/>
      <c r="AG1869" s="53"/>
      <c r="AH1869" s="221"/>
      <c r="AI1869" s="221"/>
      <c r="AJ1869" s="576"/>
      <c r="AK1869" s="576"/>
      <c r="AM1869" s="221"/>
      <c r="AN1869" s="221"/>
      <c r="AP1869" s="221"/>
    </row>
    <row r="1870" spans="4:42" s="15" customFormat="1" ht="22.5" x14ac:dyDescent="0.55000000000000004">
      <c r="D1870" s="574"/>
      <c r="E1870" s="561"/>
      <c r="F1870" s="564"/>
      <c r="G1870" s="564"/>
      <c r="H1870" s="564"/>
      <c r="I1870" s="214"/>
      <c r="J1870" s="214"/>
      <c r="K1870" s="214"/>
      <c r="L1870" s="214"/>
      <c r="M1870" s="214"/>
      <c r="N1870" s="214"/>
      <c r="O1870" s="214"/>
      <c r="P1870" s="214"/>
      <c r="Q1870" s="214"/>
      <c r="R1870" s="214"/>
      <c r="S1870" s="214"/>
      <c r="T1870" s="215"/>
      <c r="U1870" s="215"/>
      <c r="V1870" s="575"/>
      <c r="W1870" s="53"/>
      <c r="X1870" s="53"/>
      <c r="Y1870" s="53"/>
      <c r="Z1870" s="53"/>
      <c r="AA1870" s="53"/>
      <c r="AB1870" s="53"/>
      <c r="AC1870" s="53"/>
      <c r="AD1870" s="53"/>
      <c r="AE1870" s="53"/>
      <c r="AF1870" s="53"/>
      <c r="AG1870" s="53"/>
      <c r="AH1870" s="221"/>
      <c r="AI1870" s="221"/>
      <c r="AJ1870" s="576"/>
      <c r="AK1870" s="576"/>
      <c r="AM1870" s="221"/>
      <c r="AN1870" s="221"/>
      <c r="AP1870" s="221"/>
    </row>
    <row r="1871" spans="4:42" s="15" customFormat="1" ht="22.5" x14ac:dyDescent="0.55000000000000004">
      <c r="D1871" s="574"/>
      <c r="E1871" s="561"/>
      <c r="F1871" s="564"/>
      <c r="G1871" s="564"/>
      <c r="H1871" s="564"/>
      <c r="I1871" s="214"/>
      <c r="J1871" s="214"/>
      <c r="K1871" s="214"/>
      <c r="L1871" s="214"/>
      <c r="M1871" s="214"/>
      <c r="N1871" s="214"/>
      <c r="O1871" s="214"/>
      <c r="P1871" s="214"/>
      <c r="Q1871" s="214"/>
      <c r="R1871" s="214"/>
      <c r="S1871" s="214"/>
      <c r="T1871" s="215"/>
      <c r="U1871" s="215"/>
      <c r="V1871" s="575"/>
      <c r="W1871" s="53"/>
      <c r="X1871" s="53"/>
      <c r="Y1871" s="53"/>
      <c r="Z1871" s="53"/>
      <c r="AA1871" s="53"/>
      <c r="AB1871" s="53"/>
      <c r="AC1871" s="53"/>
      <c r="AD1871" s="53"/>
      <c r="AE1871" s="53"/>
      <c r="AF1871" s="53"/>
      <c r="AG1871" s="53"/>
      <c r="AH1871" s="221"/>
      <c r="AI1871" s="221"/>
      <c r="AJ1871" s="576"/>
      <c r="AK1871" s="576"/>
      <c r="AM1871" s="221"/>
      <c r="AN1871" s="221"/>
      <c r="AP1871" s="221"/>
    </row>
    <row r="1872" spans="4:42" s="15" customFormat="1" ht="22.5" x14ac:dyDescent="0.55000000000000004">
      <c r="D1872" s="574"/>
      <c r="E1872" s="561"/>
      <c r="F1872" s="564"/>
      <c r="G1872" s="564"/>
      <c r="H1872" s="564"/>
      <c r="I1872" s="214"/>
      <c r="J1872" s="214"/>
      <c r="K1872" s="214"/>
      <c r="L1872" s="214"/>
      <c r="M1872" s="214"/>
      <c r="N1872" s="214"/>
      <c r="O1872" s="214"/>
      <c r="P1872" s="214"/>
      <c r="Q1872" s="214"/>
      <c r="R1872" s="214"/>
      <c r="S1872" s="214"/>
      <c r="T1872" s="215"/>
      <c r="U1872" s="215"/>
      <c r="V1872" s="575"/>
      <c r="W1872" s="53"/>
      <c r="X1872" s="53"/>
      <c r="Y1872" s="53"/>
      <c r="Z1872" s="53"/>
      <c r="AA1872" s="53"/>
      <c r="AB1872" s="53"/>
      <c r="AC1872" s="53"/>
      <c r="AD1872" s="53"/>
      <c r="AE1872" s="53"/>
      <c r="AF1872" s="53"/>
      <c r="AG1872" s="53"/>
      <c r="AH1872" s="221"/>
      <c r="AI1872" s="221"/>
      <c r="AJ1872" s="576"/>
      <c r="AK1872" s="576"/>
      <c r="AM1872" s="221"/>
      <c r="AN1872" s="221"/>
      <c r="AP1872" s="221"/>
    </row>
    <row r="1873" spans="4:42" s="15" customFormat="1" ht="22.5" x14ac:dyDescent="0.55000000000000004">
      <c r="D1873" s="574"/>
      <c r="E1873" s="561"/>
      <c r="F1873" s="564"/>
      <c r="G1873" s="564"/>
      <c r="H1873" s="564"/>
      <c r="I1873" s="214"/>
      <c r="J1873" s="214"/>
      <c r="K1873" s="214"/>
      <c r="L1873" s="214"/>
      <c r="M1873" s="214"/>
      <c r="N1873" s="214"/>
      <c r="O1873" s="214"/>
      <c r="P1873" s="214"/>
      <c r="Q1873" s="214"/>
      <c r="R1873" s="214"/>
      <c r="S1873" s="214"/>
      <c r="T1873" s="215"/>
      <c r="U1873" s="215"/>
      <c r="V1873" s="575"/>
      <c r="W1873" s="53"/>
      <c r="X1873" s="53"/>
      <c r="Y1873" s="53"/>
      <c r="Z1873" s="53"/>
      <c r="AA1873" s="53"/>
      <c r="AB1873" s="53"/>
      <c r="AC1873" s="53"/>
      <c r="AD1873" s="53"/>
      <c r="AE1873" s="53"/>
      <c r="AF1873" s="53"/>
      <c r="AG1873" s="53"/>
      <c r="AH1873" s="221"/>
      <c r="AI1873" s="221"/>
      <c r="AJ1873" s="576"/>
      <c r="AK1873" s="576"/>
      <c r="AM1873" s="221"/>
      <c r="AN1873" s="221"/>
      <c r="AP1873" s="221"/>
    </row>
    <row r="1874" spans="4:42" s="15" customFormat="1" ht="22.5" x14ac:dyDescent="0.55000000000000004">
      <c r="D1874" s="574"/>
      <c r="E1874" s="561"/>
      <c r="F1874" s="564"/>
      <c r="G1874" s="564"/>
      <c r="H1874" s="564"/>
      <c r="I1874" s="214"/>
      <c r="J1874" s="214"/>
      <c r="K1874" s="214"/>
      <c r="L1874" s="214"/>
      <c r="M1874" s="214"/>
      <c r="N1874" s="214"/>
      <c r="O1874" s="214"/>
      <c r="P1874" s="214"/>
      <c r="Q1874" s="214"/>
      <c r="R1874" s="214"/>
      <c r="S1874" s="214"/>
      <c r="T1874" s="215"/>
      <c r="U1874" s="215"/>
      <c r="V1874" s="575"/>
      <c r="W1874" s="53"/>
      <c r="X1874" s="53"/>
      <c r="Y1874" s="53"/>
      <c r="Z1874" s="53"/>
      <c r="AA1874" s="53"/>
      <c r="AB1874" s="53"/>
      <c r="AC1874" s="53"/>
      <c r="AD1874" s="53"/>
      <c r="AE1874" s="53"/>
      <c r="AF1874" s="53"/>
      <c r="AG1874" s="53"/>
      <c r="AH1874" s="221"/>
      <c r="AI1874" s="221"/>
      <c r="AJ1874" s="576"/>
      <c r="AK1874" s="576"/>
      <c r="AM1874" s="221"/>
      <c r="AN1874" s="221"/>
      <c r="AP1874" s="221"/>
    </row>
    <row r="1875" spans="4:42" s="15" customFormat="1" ht="22.5" x14ac:dyDescent="0.55000000000000004">
      <c r="D1875" s="574"/>
      <c r="E1875" s="561"/>
      <c r="F1875" s="564"/>
      <c r="G1875" s="564"/>
      <c r="H1875" s="564"/>
      <c r="I1875" s="214"/>
      <c r="J1875" s="214"/>
      <c r="K1875" s="214"/>
      <c r="L1875" s="214"/>
      <c r="M1875" s="214"/>
      <c r="N1875" s="214"/>
      <c r="O1875" s="214"/>
      <c r="P1875" s="214"/>
      <c r="Q1875" s="214"/>
      <c r="R1875" s="214"/>
      <c r="S1875" s="214"/>
      <c r="T1875" s="215"/>
      <c r="U1875" s="215"/>
      <c r="V1875" s="575"/>
      <c r="W1875" s="53"/>
      <c r="X1875" s="53"/>
      <c r="Y1875" s="53"/>
      <c r="Z1875" s="53"/>
      <c r="AA1875" s="53"/>
      <c r="AB1875" s="53"/>
      <c r="AC1875" s="53"/>
      <c r="AD1875" s="53"/>
      <c r="AE1875" s="53"/>
      <c r="AF1875" s="53"/>
      <c r="AG1875" s="53"/>
      <c r="AH1875" s="221"/>
      <c r="AI1875" s="221"/>
      <c r="AJ1875" s="576"/>
      <c r="AK1875" s="576"/>
      <c r="AM1875" s="221"/>
      <c r="AN1875" s="221"/>
      <c r="AP1875" s="221"/>
    </row>
    <row r="1876" spans="4:42" s="15" customFormat="1" ht="22.5" x14ac:dyDescent="0.55000000000000004">
      <c r="D1876" s="574"/>
      <c r="E1876" s="561"/>
      <c r="F1876" s="564"/>
      <c r="G1876" s="564"/>
      <c r="H1876" s="564"/>
      <c r="I1876" s="214"/>
      <c r="J1876" s="214"/>
      <c r="K1876" s="214"/>
      <c r="L1876" s="214"/>
      <c r="M1876" s="214"/>
      <c r="N1876" s="214"/>
      <c r="O1876" s="214"/>
      <c r="P1876" s="214"/>
      <c r="Q1876" s="214"/>
      <c r="R1876" s="214"/>
      <c r="S1876" s="214"/>
      <c r="T1876" s="215"/>
      <c r="U1876" s="215"/>
      <c r="V1876" s="575"/>
      <c r="W1876" s="53"/>
      <c r="X1876" s="53"/>
      <c r="Y1876" s="53"/>
      <c r="Z1876" s="53"/>
      <c r="AA1876" s="53"/>
      <c r="AB1876" s="53"/>
      <c r="AC1876" s="53"/>
      <c r="AD1876" s="53"/>
      <c r="AE1876" s="53"/>
      <c r="AF1876" s="53"/>
      <c r="AG1876" s="53"/>
      <c r="AH1876" s="221"/>
      <c r="AI1876" s="221"/>
      <c r="AJ1876" s="576"/>
      <c r="AK1876" s="576"/>
      <c r="AM1876" s="221"/>
      <c r="AN1876" s="221"/>
      <c r="AP1876" s="221"/>
    </row>
    <row r="1877" spans="4:42" s="15" customFormat="1" ht="22.5" x14ac:dyDescent="0.55000000000000004">
      <c r="D1877" s="574"/>
      <c r="E1877" s="561"/>
      <c r="F1877" s="564"/>
      <c r="G1877" s="564"/>
      <c r="H1877" s="564"/>
      <c r="I1877" s="214"/>
      <c r="J1877" s="214"/>
      <c r="K1877" s="214"/>
      <c r="L1877" s="214"/>
      <c r="M1877" s="214"/>
      <c r="N1877" s="214"/>
      <c r="O1877" s="214"/>
      <c r="P1877" s="214"/>
      <c r="Q1877" s="214"/>
      <c r="R1877" s="214"/>
      <c r="S1877" s="214"/>
      <c r="T1877" s="215"/>
      <c r="U1877" s="215"/>
      <c r="V1877" s="575"/>
      <c r="W1877" s="53"/>
      <c r="X1877" s="53"/>
      <c r="Y1877" s="53"/>
      <c r="Z1877" s="53"/>
      <c r="AA1877" s="53"/>
      <c r="AB1877" s="53"/>
      <c r="AC1877" s="53"/>
      <c r="AD1877" s="53"/>
      <c r="AE1877" s="53"/>
      <c r="AF1877" s="53"/>
      <c r="AG1877" s="53"/>
      <c r="AH1877" s="221"/>
      <c r="AI1877" s="221"/>
      <c r="AJ1877" s="576"/>
      <c r="AK1877" s="576"/>
      <c r="AM1877" s="221"/>
      <c r="AN1877" s="221"/>
      <c r="AP1877" s="221"/>
    </row>
    <row r="1878" spans="4:42" s="15" customFormat="1" ht="22.5" x14ac:dyDescent="0.55000000000000004">
      <c r="D1878" s="574"/>
      <c r="E1878" s="561"/>
      <c r="F1878" s="564"/>
      <c r="G1878" s="564"/>
      <c r="H1878" s="564"/>
      <c r="I1878" s="214"/>
      <c r="J1878" s="214"/>
      <c r="K1878" s="214"/>
      <c r="L1878" s="214"/>
      <c r="M1878" s="214"/>
      <c r="N1878" s="214"/>
      <c r="O1878" s="214"/>
      <c r="P1878" s="214"/>
      <c r="Q1878" s="214"/>
      <c r="R1878" s="214"/>
      <c r="S1878" s="214"/>
      <c r="T1878" s="215"/>
      <c r="U1878" s="215"/>
      <c r="V1878" s="575"/>
      <c r="W1878" s="53"/>
      <c r="X1878" s="53"/>
      <c r="Y1878" s="53"/>
      <c r="Z1878" s="53"/>
      <c r="AA1878" s="53"/>
      <c r="AB1878" s="53"/>
      <c r="AC1878" s="53"/>
      <c r="AD1878" s="53"/>
      <c r="AE1878" s="53"/>
      <c r="AF1878" s="53"/>
      <c r="AG1878" s="53"/>
      <c r="AH1878" s="221"/>
      <c r="AI1878" s="221"/>
      <c r="AJ1878" s="576"/>
      <c r="AK1878" s="576"/>
      <c r="AM1878" s="221"/>
      <c r="AN1878" s="221"/>
      <c r="AP1878" s="221"/>
    </row>
    <row r="1879" spans="4:42" s="15" customFormat="1" ht="22.5" x14ac:dyDescent="0.55000000000000004">
      <c r="D1879" s="574"/>
      <c r="E1879" s="561"/>
      <c r="F1879" s="564"/>
      <c r="G1879" s="564"/>
      <c r="H1879" s="564"/>
      <c r="I1879" s="214"/>
      <c r="J1879" s="214"/>
      <c r="K1879" s="214"/>
      <c r="L1879" s="214"/>
      <c r="M1879" s="214"/>
      <c r="N1879" s="214"/>
      <c r="O1879" s="214"/>
      <c r="P1879" s="214"/>
      <c r="Q1879" s="214"/>
      <c r="R1879" s="214"/>
      <c r="S1879" s="214"/>
      <c r="T1879" s="215"/>
      <c r="U1879" s="215"/>
      <c r="V1879" s="575"/>
      <c r="W1879" s="53"/>
      <c r="X1879" s="53"/>
      <c r="Y1879" s="53"/>
      <c r="Z1879" s="53"/>
      <c r="AA1879" s="53"/>
      <c r="AB1879" s="53"/>
      <c r="AC1879" s="53"/>
      <c r="AD1879" s="53"/>
      <c r="AE1879" s="53"/>
      <c r="AF1879" s="53"/>
      <c r="AG1879" s="53"/>
      <c r="AH1879" s="221"/>
      <c r="AI1879" s="221"/>
      <c r="AJ1879" s="576"/>
      <c r="AK1879" s="576"/>
      <c r="AM1879" s="221"/>
      <c r="AN1879" s="221"/>
      <c r="AP1879" s="221"/>
    </row>
    <row r="1880" spans="4:42" s="15" customFormat="1" ht="22.5" x14ac:dyDescent="0.55000000000000004">
      <c r="D1880" s="574"/>
      <c r="E1880" s="561"/>
      <c r="F1880" s="564"/>
      <c r="G1880" s="564"/>
      <c r="H1880" s="564"/>
      <c r="I1880" s="214"/>
      <c r="J1880" s="214"/>
      <c r="K1880" s="214"/>
      <c r="L1880" s="214"/>
      <c r="M1880" s="214"/>
      <c r="N1880" s="214"/>
      <c r="O1880" s="214"/>
      <c r="P1880" s="214"/>
      <c r="Q1880" s="214"/>
      <c r="R1880" s="214"/>
      <c r="S1880" s="214"/>
      <c r="T1880" s="215"/>
      <c r="U1880" s="215"/>
      <c r="V1880" s="575"/>
      <c r="W1880" s="53"/>
      <c r="X1880" s="53"/>
      <c r="Y1880" s="53"/>
      <c r="Z1880" s="53"/>
      <c r="AA1880" s="53"/>
      <c r="AB1880" s="53"/>
      <c r="AC1880" s="53"/>
      <c r="AD1880" s="53"/>
      <c r="AE1880" s="53"/>
      <c r="AF1880" s="53"/>
      <c r="AG1880" s="53"/>
      <c r="AH1880" s="221"/>
      <c r="AI1880" s="221"/>
      <c r="AJ1880" s="576"/>
      <c r="AK1880" s="576"/>
      <c r="AM1880" s="221"/>
      <c r="AN1880" s="221"/>
      <c r="AP1880" s="221"/>
    </row>
    <row r="1881" spans="4:42" s="15" customFormat="1" ht="22.5" x14ac:dyDescent="0.55000000000000004">
      <c r="D1881" s="574"/>
      <c r="E1881" s="561"/>
      <c r="F1881" s="564"/>
      <c r="G1881" s="564"/>
      <c r="H1881" s="564"/>
      <c r="I1881" s="214"/>
      <c r="J1881" s="214"/>
      <c r="K1881" s="214"/>
      <c r="L1881" s="214"/>
      <c r="M1881" s="214"/>
      <c r="N1881" s="214"/>
      <c r="O1881" s="214"/>
      <c r="P1881" s="214"/>
      <c r="Q1881" s="214"/>
      <c r="R1881" s="214"/>
      <c r="S1881" s="214"/>
      <c r="T1881" s="215"/>
      <c r="U1881" s="215"/>
      <c r="V1881" s="575"/>
      <c r="W1881" s="53"/>
      <c r="X1881" s="53"/>
      <c r="Y1881" s="53"/>
      <c r="Z1881" s="53"/>
      <c r="AA1881" s="53"/>
      <c r="AB1881" s="53"/>
      <c r="AC1881" s="53"/>
      <c r="AD1881" s="53"/>
      <c r="AE1881" s="53"/>
      <c r="AF1881" s="53"/>
      <c r="AG1881" s="53"/>
      <c r="AH1881" s="221"/>
      <c r="AI1881" s="221"/>
      <c r="AJ1881" s="576"/>
      <c r="AK1881" s="576"/>
      <c r="AM1881" s="221"/>
      <c r="AN1881" s="221"/>
      <c r="AP1881" s="221"/>
    </row>
    <row r="1882" spans="4:42" s="15" customFormat="1" ht="22.5" x14ac:dyDescent="0.55000000000000004">
      <c r="D1882" s="574"/>
      <c r="E1882" s="561"/>
      <c r="F1882" s="564"/>
      <c r="G1882" s="564"/>
      <c r="H1882" s="564"/>
      <c r="I1882" s="214"/>
      <c r="J1882" s="214"/>
      <c r="K1882" s="214"/>
      <c r="L1882" s="214"/>
      <c r="M1882" s="214"/>
      <c r="N1882" s="214"/>
      <c r="O1882" s="214"/>
      <c r="P1882" s="214"/>
      <c r="Q1882" s="214"/>
      <c r="R1882" s="214"/>
      <c r="S1882" s="214"/>
      <c r="T1882" s="215"/>
      <c r="U1882" s="215"/>
      <c r="V1882" s="575"/>
      <c r="W1882" s="53"/>
      <c r="X1882" s="53"/>
      <c r="Y1882" s="53"/>
      <c r="Z1882" s="53"/>
      <c r="AA1882" s="53"/>
      <c r="AB1882" s="53"/>
      <c r="AC1882" s="53"/>
      <c r="AD1882" s="53"/>
      <c r="AE1882" s="53"/>
      <c r="AF1882" s="53"/>
      <c r="AG1882" s="53"/>
      <c r="AH1882" s="221"/>
      <c r="AI1882" s="221"/>
      <c r="AJ1882" s="576"/>
      <c r="AK1882" s="576"/>
      <c r="AM1882" s="221"/>
      <c r="AN1882" s="221"/>
      <c r="AP1882" s="221"/>
    </row>
    <row r="1883" spans="4:42" s="15" customFormat="1" ht="22.5" x14ac:dyDescent="0.55000000000000004">
      <c r="D1883" s="574"/>
      <c r="E1883" s="561"/>
      <c r="F1883" s="564"/>
      <c r="G1883" s="564"/>
      <c r="H1883" s="564"/>
      <c r="I1883" s="214"/>
      <c r="J1883" s="214"/>
      <c r="K1883" s="214"/>
      <c r="L1883" s="214"/>
      <c r="M1883" s="214"/>
      <c r="N1883" s="214"/>
      <c r="O1883" s="214"/>
      <c r="P1883" s="214"/>
      <c r="Q1883" s="214"/>
      <c r="R1883" s="214"/>
      <c r="S1883" s="214"/>
      <c r="T1883" s="215"/>
      <c r="U1883" s="215"/>
      <c r="V1883" s="575"/>
      <c r="W1883" s="53"/>
      <c r="X1883" s="53"/>
      <c r="Y1883" s="53"/>
      <c r="Z1883" s="53"/>
      <c r="AA1883" s="53"/>
      <c r="AB1883" s="53"/>
      <c r="AC1883" s="53"/>
      <c r="AD1883" s="53"/>
      <c r="AE1883" s="53"/>
      <c r="AF1883" s="53"/>
      <c r="AG1883" s="53"/>
      <c r="AH1883" s="221"/>
      <c r="AI1883" s="221"/>
      <c r="AJ1883" s="576"/>
      <c r="AK1883" s="576"/>
      <c r="AM1883" s="221"/>
      <c r="AN1883" s="221"/>
      <c r="AP1883" s="221"/>
    </row>
    <row r="1884" spans="4:42" s="15" customFormat="1" ht="22.5" x14ac:dyDescent="0.55000000000000004">
      <c r="D1884" s="574"/>
      <c r="E1884" s="561"/>
      <c r="F1884" s="564"/>
      <c r="G1884" s="564"/>
      <c r="H1884" s="564"/>
      <c r="I1884" s="214"/>
      <c r="J1884" s="214"/>
      <c r="K1884" s="214"/>
      <c r="L1884" s="214"/>
      <c r="M1884" s="214"/>
      <c r="N1884" s="214"/>
      <c r="O1884" s="214"/>
      <c r="P1884" s="214"/>
      <c r="Q1884" s="214"/>
      <c r="R1884" s="214"/>
      <c r="S1884" s="214"/>
      <c r="T1884" s="215"/>
      <c r="U1884" s="215"/>
      <c r="V1884" s="575"/>
      <c r="W1884" s="53"/>
      <c r="X1884" s="53"/>
      <c r="Y1884" s="53"/>
      <c r="Z1884" s="53"/>
      <c r="AA1884" s="53"/>
      <c r="AB1884" s="53"/>
      <c r="AC1884" s="53"/>
      <c r="AD1884" s="53"/>
      <c r="AE1884" s="53"/>
      <c r="AF1884" s="53"/>
      <c r="AG1884" s="53"/>
      <c r="AH1884" s="221"/>
      <c r="AI1884" s="221"/>
      <c r="AJ1884" s="576"/>
      <c r="AK1884" s="576"/>
      <c r="AM1884" s="221"/>
      <c r="AN1884" s="221"/>
      <c r="AP1884" s="221"/>
    </row>
    <row r="1885" spans="4:42" s="15" customFormat="1" ht="22.5" x14ac:dyDescent="0.55000000000000004">
      <c r="D1885" s="574"/>
      <c r="E1885" s="561"/>
      <c r="F1885" s="564"/>
      <c r="G1885" s="564"/>
      <c r="H1885" s="564"/>
      <c r="I1885" s="214"/>
      <c r="J1885" s="214"/>
      <c r="K1885" s="214"/>
      <c r="L1885" s="214"/>
      <c r="M1885" s="214"/>
      <c r="N1885" s="214"/>
      <c r="O1885" s="214"/>
      <c r="P1885" s="214"/>
      <c r="Q1885" s="214"/>
      <c r="R1885" s="214"/>
      <c r="S1885" s="214"/>
      <c r="T1885" s="215"/>
      <c r="U1885" s="215"/>
      <c r="V1885" s="575"/>
      <c r="W1885" s="53"/>
      <c r="X1885" s="53"/>
      <c r="Y1885" s="53"/>
      <c r="Z1885" s="53"/>
      <c r="AA1885" s="53"/>
      <c r="AB1885" s="53"/>
      <c r="AC1885" s="53"/>
      <c r="AD1885" s="53"/>
      <c r="AE1885" s="53"/>
      <c r="AF1885" s="53"/>
      <c r="AG1885" s="53"/>
      <c r="AH1885" s="221"/>
      <c r="AI1885" s="221"/>
      <c r="AJ1885" s="576"/>
      <c r="AK1885" s="576"/>
      <c r="AM1885" s="221"/>
      <c r="AN1885" s="221"/>
      <c r="AP1885" s="221"/>
    </row>
    <row r="1886" spans="4:42" s="15" customFormat="1" ht="22.5" x14ac:dyDescent="0.55000000000000004">
      <c r="D1886" s="574"/>
      <c r="E1886" s="561"/>
      <c r="F1886" s="564"/>
      <c r="G1886" s="564"/>
      <c r="H1886" s="564"/>
      <c r="I1886" s="214"/>
      <c r="J1886" s="214"/>
      <c r="K1886" s="214"/>
      <c r="L1886" s="214"/>
      <c r="M1886" s="214"/>
      <c r="N1886" s="214"/>
      <c r="O1886" s="214"/>
      <c r="P1886" s="214"/>
      <c r="Q1886" s="214"/>
      <c r="R1886" s="214"/>
      <c r="S1886" s="214"/>
      <c r="T1886" s="215"/>
      <c r="U1886" s="215"/>
      <c r="V1886" s="575"/>
      <c r="W1886" s="53"/>
      <c r="X1886" s="53"/>
      <c r="Y1886" s="53"/>
      <c r="Z1886" s="53"/>
      <c r="AA1886" s="53"/>
      <c r="AB1886" s="53"/>
      <c r="AC1886" s="53"/>
      <c r="AD1886" s="53"/>
      <c r="AE1886" s="53"/>
      <c r="AF1886" s="53"/>
      <c r="AG1886" s="53"/>
      <c r="AH1886" s="221"/>
      <c r="AI1886" s="221"/>
      <c r="AJ1886" s="576"/>
      <c r="AK1886" s="576"/>
      <c r="AM1886" s="221"/>
      <c r="AN1886" s="221"/>
      <c r="AP1886" s="221"/>
    </row>
    <row r="1887" spans="4:42" s="15" customFormat="1" ht="22.5" x14ac:dyDescent="0.55000000000000004">
      <c r="D1887" s="574"/>
      <c r="E1887" s="561"/>
      <c r="F1887" s="564"/>
      <c r="G1887" s="564"/>
      <c r="H1887" s="564"/>
      <c r="I1887" s="214"/>
      <c r="J1887" s="214"/>
      <c r="K1887" s="214"/>
      <c r="L1887" s="214"/>
      <c r="M1887" s="214"/>
      <c r="N1887" s="214"/>
      <c r="O1887" s="214"/>
      <c r="P1887" s="214"/>
      <c r="Q1887" s="214"/>
      <c r="R1887" s="214"/>
      <c r="S1887" s="214"/>
      <c r="T1887" s="215"/>
      <c r="U1887" s="215"/>
      <c r="V1887" s="575"/>
      <c r="W1887" s="53"/>
      <c r="X1887" s="53"/>
      <c r="Y1887" s="53"/>
      <c r="Z1887" s="53"/>
      <c r="AA1887" s="53"/>
      <c r="AB1887" s="53"/>
      <c r="AC1887" s="53"/>
      <c r="AD1887" s="53"/>
      <c r="AE1887" s="53"/>
      <c r="AF1887" s="53"/>
      <c r="AG1887" s="53"/>
      <c r="AH1887" s="221"/>
      <c r="AI1887" s="221"/>
      <c r="AJ1887" s="576"/>
      <c r="AK1887" s="576"/>
      <c r="AM1887" s="221"/>
      <c r="AN1887" s="221"/>
      <c r="AP1887" s="221"/>
    </row>
    <row r="1888" spans="4:42" s="15" customFormat="1" ht="22.5" x14ac:dyDescent="0.55000000000000004">
      <c r="D1888" s="574"/>
      <c r="E1888" s="561"/>
      <c r="F1888" s="564"/>
      <c r="G1888" s="564"/>
      <c r="H1888" s="564"/>
      <c r="I1888" s="214"/>
      <c r="J1888" s="214"/>
      <c r="K1888" s="214"/>
      <c r="L1888" s="214"/>
      <c r="M1888" s="214"/>
      <c r="N1888" s="214"/>
      <c r="O1888" s="214"/>
      <c r="P1888" s="214"/>
      <c r="Q1888" s="214"/>
      <c r="R1888" s="214"/>
      <c r="S1888" s="214"/>
      <c r="T1888" s="215"/>
      <c r="U1888" s="215"/>
      <c r="V1888" s="575"/>
      <c r="W1888" s="53"/>
      <c r="X1888" s="53"/>
      <c r="Y1888" s="53"/>
      <c r="Z1888" s="53"/>
      <c r="AA1888" s="53"/>
      <c r="AB1888" s="53"/>
      <c r="AC1888" s="53"/>
      <c r="AD1888" s="53"/>
      <c r="AE1888" s="53"/>
      <c r="AF1888" s="53"/>
      <c r="AG1888" s="53"/>
      <c r="AH1888" s="221"/>
      <c r="AI1888" s="221"/>
      <c r="AJ1888" s="576"/>
      <c r="AK1888" s="576"/>
      <c r="AM1888" s="221"/>
      <c r="AN1888" s="221"/>
      <c r="AP1888" s="221"/>
    </row>
    <row r="1889" spans="4:42" s="15" customFormat="1" ht="22.5" x14ac:dyDescent="0.55000000000000004">
      <c r="D1889" s="574"/>
      <c r="E1889" s="561"/>
      <c r="F1889" s="564"/>
      <c r="G1889" s="564"/>
      <c r="H1889" s="564"/>
      <c r="I1889" s="214"/>
      <c r="J1889" s="214"/>
      <c r="K1889" s="214"/>
      <c r="L1889" s="214"/>
      <c r="M1889" s="214"/>
      <c r="N1889" s="214"/>
      <c r="O1889" s="214"/>
      <c r="P1889" s="214"/>
      <c r="Q1889" s="214"/>
      <c r="R1889" s="214"/>
      <c r="S1889" s="214"/>
      <c r="T1889" s="215"/>
      <c r="U1889" s="215"/>
      <c r="V1889" s="575"/>
      <c r="W1889" s="53"/>
      <c r="X1889" s="53"/>
      <c r="Y1889" s="53"/>
      <c r="Z1889" s="53"/>
      <c r="AA1889" s="53"/>
      <c r="AB1889" s="53"/>
      <c r="AC1889" s="53"/>
      <c r="AD1889" s="53"/>
      <c r="AE1889" s="53"/>
      <c r="AF1889" s="53"/>
      <c r="AG1889" s="53"/>
      <c r="AH1889" s="221"/>
      <c r="AI1889" s="221"/>
      <c r="AJ1889" s="576"/>
      <c r="AK1889" s="576"/>
      <c r="AM1889" s="221"/>
      <c r="AN1889" s="221"/>
      <c r="AP1889" s="221"/>
    </row>
    <row r="1890" spans="4:42" s="15" customFormat="1" ht="22.5" x14ac:dyDescent="0.55000000000000004">
      <c r="D1890" s="574"/>
      <c r="E1890" s="561"/>
      <c r="F1890" s="564"/>
      <c r="G1890" s="564"/>
      <c r="H1890" s="564"/>
      <c r="I1890" s="214"/>
      <c r="J1890" s="214"/>
      <c r="K1890" s="214"/>
      <c r="L1890" s="214"/>
      <c r="M1890" s="214"/>
      <c r="N1890" s="214"/>
      <c r="O1890" s="214"/>
      <c r="P1890" s="214"/>
      <c r="Q1890" s="214"/>
      <c r="R1890" s="214"/>
      <c r="S1890" s="214"/>
      <c r="T1890" s="215"/>
      <c r="U1890" s="215"/>
      <c r="V1890" s="575"/>
      <c r="W1890" s="53"/>
      <c r="X1890" s="53"/>
      <c r="Y1890" s="53"/>
      <c r="Z1890" s="53"/>
      <c r="AA1890" s="53"/>
      <c r="AB1890" s="53"/>
      <c r="AC1890" s="53"/>
      <c r="AD1890" s="53"/>
      <c r="AE1890" s="53"/>
      <c r="AF1890" s="53"/>
      <c r="AG1890" s="53"/>
      <c r="AH1890" s="221"/>
      <c r="AI1890" s="221"/>
      <c r="AJ1890" s="576"/>
      <c r="AK1890" s="576"/>
      <c r="AM1890" s="221"/>
      <c r="AN1890" s="221"/>
      <c r="AP1890" s="221"/>
    </row>
    <row r="1891" spans="4:42" s="15" customFormat="1" ht="22.5" x14ac:dyDescent="0.55000000000000004">
      <c r="D1891" s="574"/>
      <c r="E1891" s="561"/>
      <c r="F1891" s="564"/>
      <c r="G1891" s="564"/>
      <c r="H1891" s="564"/>
      <c r="I1891" s="214"/>
      <c r="J1891" s="214"/>
      <c r="K1891" s="214"/>
      <c r="L1891" s="214"/>
      <c r="M1891" s="214"/>
      <c r="N1891" s="214"/>
      <c r="O1891" s="214"/>
      <c r="P1891" s="214"/>
      <c r="Q1891" s="214"/>
      <c r="R1891" s="214"/>
      <c r="S1891" s="214"/>
      <c r="T1891" s="215"/>
      <c r="U1891" s="215"/>
      <c r="V1891" s="575"/>
      <c r="W1891" s="53"/>
      <c r="X1891" s="53"/>
      <c r="Y1891" s="53"/>
      <c r="Z1891" s="53"/>
      <c r="AA1891" s="53"/>
      <c r="AB1891" s="53"/>
      <c r="AC1891" s="53"/>
      <c r="AD1891" s="53"/>
      <c r="AE1891" s="53"/>
      <c r="AF1891" s="53"/>
      <c r="AG1891" s="53"/>
      <c r="AH1891" s="221"/>
      <c r="AI1891" s="221"/>
      <c r="AJ1891" s="576"/>
      <c r="AK1891" s="576"/>
      <c r="AM1891" s="221"/>
      <c r="AN1891" s="221"/>
      <c r="AP1891" s="221"/>
    </row>
    <row r="1892" spans="4:42" s="15" customFormat="1" x14ac:dyDescent="0.2"/>
    <row r="1893" spans="4:42" ht="15.75" x14ac:dyDescent="0.4">
      <c r="AI1893" s="444">
        <f>SUM(AI586:AI1892)</f>
        <v>177013010682985.5</v>
      </c>
      <c r="AK1893" s="444">
        <f>SUM(AK5:AK1892)</f>
        <v>177013010682985.5</v>
      </c>
    </row>
    <row r="1894" spans="4:42" ht="19.5" x14ac:dyDescent="0.2">
      <c r="F1894" s="564"/>
      <c r="G1894" s="564"/>
      <c r="H1894" s="564"/>
    </row>
  </sheetData>
  <mergeCells count="36">
    <mergeCell ref="AG8:AG10"/>
    <mergeCell ref="AJ7:AJ10"/>
    <mergeCell ref="AI7:AI10"/>
    <mergeCell ref="T8:T10"/>
    <mergeCell ref="AH7:AH10"/>
    <mergeCell ref="O8:O10"/>
    <mergeCell ref="N8:N10"/>
    <mergeCell ref="AF8:AF10"/>
    <mergeCell ref="P8:P10"/>
    <mergeCell ref="Q8:Q10"/>
    <mergeCell ref="R8:R10"/>
    <mergeCell ref="S8:S10"/>
    <mergeCell ref="W8:W10"/>
    <mergeCell ref="X8:X10"/>
    <mergeCell ref="Y8:Y10"/>
    <mergeCell ref="Z8:Z10"/>
    <mergeCell ref="AE8:AE10"/>
    <mergeCell ref="AA8:AA10"/>
    <mergeCell ref="AB8:AB10"/>
    <mergeCell ref="AD8:AD10"/>
    <mergeCell ref="D6:F6"/>
    <mergeCell ref="I6:AK6"/>
    <mergeCell ref="D7:D10"/>
    <mergeCell ref="E7:E10"/>
    <mergeCell ref="F7:F10"/>
    <mergeCell ref="I7:T7"/>
    <mergeCell ref="V7:V10"/>
    <mergeCell ref="W7:AG7"/>
    <mergeCell ref="I8:I10"/>
    <mergeCell ref="J8:J10"/>
    <mergeCell ref="K8:K10"/>
    <mergeCell ref="L8:L10"/>
    <mergeCell ref="AK7:AK10"/>
    <mergeCell ref="M8:M10"/>
    <mergeCell ref="AC8:AC10"/>
    <mergeCell ref="U8:U1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G27"/>
  <sheetViews>
    <sheetView rightToLeft="1" zoomScale="145" zoomScaleNormal="145" workbookViewId="0">
      <selection activeCell="C5" sqref="C5"/>
    </sheetView>
  </sheetViews>
  <sheetFormatPr defaultColWidth="9.140625" defaultRowHeight="14.25" x14ac:dyDescent="0.2"/>
  <cols>
    <col min="1" max="1" width="9.140625" style="312"/>
    <col min="2" max="2" width="99.7109375" style="312" customWidth="1"/>
    <col min="3" max="3" width="24.5703125" style="329" customWidth="1"/>
    <col min="4" max="6" width="9.140625" style="312"/>
    <col min="7" max="7" width="19.5703125" style="312" hidden="1" customWidth="1"/>
    <col min="8" max="16384" width="9.140625" style="312"/>
  </cols>
  <sheetData>
    <row r="3" spans="2:4" ht="21" x14ac:dyDescent="0.2">
      <c r="B3" s="333" t="s">
        <v>1207</v>
      </c>
      <c r="C3" s="334" t="s">
        <v>2463</v>
      </c>
    </row>
    <row r="4" spans="2:4" ht="15.75" x14ac:dyDescent="0.2">
      <c r="B4" s="330" t="s">
        <v>1208</v>
      </c>
      <c r="C4" s="643"/>
    </row>
    <row r="5" spans="2:4" ht="18.75" x14ac:dyDescent="0.2">
      <c r="B5" s="330" t="s">
        <v>1209</v>
      </c>
      <c r="C5" s="339">
        <v>10000000</v>
      </c>
    </row>
    <row r="6" spans="2:4" ht="18.75" x14ac:dyDescent="0.2">
      <c r="B6" s="330" t="s">
        <v>1210</v>
      </c>
      <c r="C6" s="339">
        <v>0</v>
      </c>
    </row>
    <row r="7" spans="2:4" ht="18.75" x14ac:dyDescent="0.2">
      <c r="B7" s="330" t="s">
        <v>1211</v>
      </c>
      <c r="C7" s="339">
        <v>0</v>
      </c>
    </row>
    <row r="8" spans="2:4" ht="18.75" x14ac:dyDescent="0.2">
      <c r="B8" s="330" t="s">
        <v>1212</v>
      </c>
      <c r="C8" s="339">
        <v>0</v>
      </c>
    </row>
    <row r="9" spans="2:4" ht="18.75" x14ac:dyDescent="0.2">
      <c r="B9" s="330" t="s">
        <v>1213</v>
      </c>
      <c r="C9" s="339">
        <v>0</v>
      </c>
    </row>
    <row r="10" spans="2:4" ht="18.75" x14ac:dyDescent="0.2">
      <c r="B10" s="330" t="s">
        <v>1214</v>
      </c>
      <c r="C10" s="339">
        <v>0</v>
      </c>
    </row>
    <row r="11" spans="2:4" ht="22.5" x14ac:dyDescent="0.2">
      <c r="B11" s="335" t="s">
        <v>1215</v>
      </c>
      <c r="C11" s="341">
        <f>SUM(C5:C10)</f>
        <v>10000000</v>
      </c>
    </row>
    <row r="12" spans="2:4" ht="18.75" x14ac:dyDescent="0.2">
      <c r="B12" s="331" t="s">
        <v>1216</v>
      </c>
      <c r="C12" s="338"/>
    </row>
    <row r="13" spans="2:4" ht="18.75" x14ac:dyDescent="0.2">
      <c r="B13" s="330" t="s">
        <v>1217</v>
      </c>
      <c r="C13" s="339">
        <v>0</v>
      </c>
    </row>
    <row r="14" spans="2:4" ht="18.75" x14ac:dyDescent="0.2">
      <c r="B14" s="330" t="s">
        <v>2487</v>
      </c>
      <c r="C14" s="339">
        <v>0</v>
      </c>
    </row>
    <row r="15" spans="2:4" ht="18.75" x14ac:dyDescent="0.2">
      <c r="B15" s="330" t="s">
        <v>2496</v>
      </c>
      <c r="C15" s="339">
        <v>0</v>
      </c>
      <c r="D15" s="339"/>
    </row>
    <row r="16" spans="2:4" ht="18.75" x14ac:dyDescent="0.2">
      <c r="B16" s="330" t="s">
        <v>2488</v>
      </c>
      <c r="C16" s="339"/>
    </row>
    <row r="17" spans="2:3" ht="18.75" x14ac:dyDescent="0.2">
      <c r="B17" s="330" t="s">
        <v>2489</v>
      </c>
      <c r="C17" s="339">
        <v>0</v>
      </c>
    </row>
    <row r="18" spans="2:3" ht="22.5" x14ac:dyDescent="0.2">
      <c r="B18" s="335" t="s">
        <v>1218</v>
      </c>
      <c r="C18" s="341">
        <f>SUM(C13:C17)</f>
        <v>0</v>
      </c>
    </row>
    <row r="19" spans="2:3" ht="22.5" x14ac:dyDescent="0.2">
      <c r="B19" s="335" t="s">
        <v>1219</v>
      </c>
      <c r="C19" s="341">
        <f>C11+C18</f>
        <v>10000000</v>
      </c>
    </row>
    <row r="20" spans="2:3" ht="18.75" x14ac:dyDescent="0.2">
      <c r="B20" s="331" t="s">
        <v>1220</v>
      </c>
      <c r="C20" s="338"/>
    </row>
    <row r="21" spans="2:3" ht="18.75" x14ac:dyDescent="0.2">
      <c r="B21" s="330" t="s">
        <v>2490</v>
      </c>
      <c r="C21" s="631">
        <v>0</v>
      </c>
    </row>
    <row r="22" spans="2:3" ht="18.75" x14ac:dyDescent="0.2">
      <c r="B22" s="330" t="s">
        <v>1221</v>
      </c>
      <c r="C22" s="340">
        <v>0</v>
      </c>
    </row>
    <row r="23" spans="2:3" ht="18.75" x14ac:dyDescent="0.2">
      <c r="B23" s="331" t="s">
        <v>1222</v>
      </c>
      <c r="C23" s="336">
        <f>SUM(C21:C22)</f>
        <v>0</v>
      </c>
    </row>
    <row r="24" spans="2:3" ht="18.75" x14ac:dyDescent="0.2">
      <c r="B24" s="330" t="s">
        <v>1223</v>
      </c>
      <c r="C24" s="332"/>
    </row>
    <row r="25" spans="2:3" ht="18.75" x14ac:dyDescent="0.2">
      <c r="B25" s="330" t="s">
        <v>1224</v>
      </c>
      <c r="C25" s="332">
        <f>IF(C23&gt;C19,C23-C19,0)</f>
        <v>0</v>
      </c>
    </row>
    <row r="26" spans="2:3" ht="18.75" x14ac:dyDescent="0.2">
      <c r="B26" s="330" t="s">
        <v>1225</v>
      </c>
      <c r="C26" s="336">
        <f>C23-C25</f>
        <v>0</v>
      </c>
    </row>
    <row r="27" spans="2:3" ht="22.5" x14ac:dyDescent="0.2">
      <c r="B27" s="337" t="s">
        <v>1226</v>
      </c>
      <c r="C27" s="336">
        <f>C19+C26</f>
        <v>10000000</v>
      </c>
    </row>
  </sheetData>
  <pageMargins left="0.19685039370078741" right="0.15748031496062992" top="0.74803149606299213" bottom="0.74803149606299213" header="0.31496062992125984" footer="0.31496062992125984"/>
  <pageSetup paperSize="9" scale="82"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AM1482"/>
  <sheetViews>
    <sheetView rightToLeft="1" topLeftCell="Y1468" workbookViewId="0">
      <selection activeCell="U12" sqref="U12"/>
    </sheetView>
  </sheetViews>
  <sheetFormatPr defaultRowHeight="12.75" x14ac:dyDescent="0.2"/>
  <cols>
    <col min="3" max="3" width="7.140625" customWidth="1"/>
    <col min="4" max="4" width="71.7109375" customWidth="1"/>
    <col min="5" max="32" width="21" customWidth="1"/>
    <col min="33" max="33" width="4.7109375" hidden="1" customWidth="1"/>
    <col min="34" max="34" width="20.7109375" hidden="1" customWidth="1"/>
    <col min="36" max="36" width="17.7109375" hidden="1" customWidth="1"/>
    <col min="37" max="37" width="16.7109375" hidden="1" customWidth="1"/>
    <col min="39" max="39" width="14.28515625" hidden="1" customWidth="1"/>
  </cols>
  <sheetData>
    <row r="1" spans="3:39" x14ac:dyDescent="0.2">
      <c r="AG1" t="s">
        <v>1273</v>
      </c>
    </row>
    <row r="5" spans="3:39" ht="13.5" thickBot="1" x14ac:dyDescent="0.25"/>
    <row r="6" spans="3:39" ht="73.900000000000006" customHeight="1" thickBot="1" x14ac:dyDescent="0.25">
      <c r="C6" s="736" t="s">
        <v>361</v>
      </c>
      <c r="D6" s="737"/>
      <c r="E6" s="737"/>
      <c r="F6" s="756" t="s">
        <v>1064</v>
      </c>
      <c r="G6" s="757"/>
      <c r="H6" s="757"/>
      <c r="I6" s="757"/>
      <c r="J6" s="757"/>
      <c r="K6" s="757"/>
      <c r="L6" s="757"/>
      <c r="M6" s="757"/>
      <c r="N6" s="757"/>
      <c r="O6" s="757"/>
      <c r="P6" s="757"/>
      <c r="Q6" s="757"/>
      <c r="R6" s="757"/>
      <c r="S6" s="757"/>
      <c r="T6" s="757"/>
      <c r="U6" s="757"/>
      <c r="V6" s="757"/>
      <c r="W6" s="757"/>
      <c r="X6" s="757"/>
      <c r="Y6" s="757"/>
      <c r="Z6" s="757"/>
      <c r="AA6" s="757"/>
      <c r="AB6" s="757"/>
      <c r="AC6" s="757"/>
      <c r="AD6" s="757"/>
      <c r="AE6" s="757"/>
      <c r="AF6" s="757"/>
      <c r="AG6" s="757"/>
      <c r="AH6" s="757"/>
    </row>
    <row r="7" spans="3:39" ht="22.15" customHeight="1" thickBot="1" x14ac:dyDescent="0.6">
      <c r="C7" s="713" t="s">
        <v>1062</v>
      </c>
      <c r="D7" s="714" t="s">
        <v>266</v>
      </c>
      <c r="E7" s="735" t="s">
        <v>236</v>
      </c>
      <c r="F7" s="721" t="s">
        <v>238</v>
      </c>
      <c r="G7" s="722"/>
      <c r="H7" s="722"/>
      <c r="I7" s="722"/>
      <c r="J7" s="722"/>
      <c r="K7" s="722"/>
      <c r="L7" s="722"/>
      <c r="M7" s="722"/>
      <c r="N7" s="722"/>
      <c r="O7" s="722"/>
      <c r="P7" s="722"/>
      <c r="Q7" s="722"/>
      <c r="R7" s="559"/>
      <c r="S7" s="705" t="s">
        <v>632</v>
      </c>
      <c r="T7" s="729" t="s">
        <v>855</v>
      </c>
      <c r="U7" s="729"/>
      <c r="V7" s="729"/>
      <c r="W7" s="729"/>
      <c r="X7" s="729"/>
      <c r="Y7" s="729"/>
      <c r="Z7" s="729"/>
      <c r="AA7" s="729"/>
      <c r="AB7" s="729"/>
      <c r="AC7" s="729"/>
      <c r="AD7" s="729"/>
      <c r="AE7" s="705" t="s">
        <v>634</v>
      </c>
      <c r="AF7" s="711" t="s">
        <v>1063</v>
      </c>
      <c r="AG7" s="716" t="s">
        <v>8</v>
      </c>
      <c r="AH7" s="735" t="s">
        <v>631</v>
      </c>
    </row>
    <row r="8" spans="3:39" ht="13.15" customHeight="1" x14ac:dyDescent="0.2">
      <c r="C8" s="672"/>
      <c r="D8" s="715"/>
      <c r="E8" s="672"/>
      <c r="F8" s="723" t="s">
        <v>239</v>
      </c>
      <c r="G8" s="726" t="s">
        <v>240</v>
      </c>
      <c r="H8" s="726" t="s">
        <v>241</v>
      </c>
      <c r="I8" s="726" t="s">
        <v>243</v>
      </c>
      <c r="J8" s="726" t="s">
        <v>242</v>
      </c>
      <c r="K8" s="726" t="s">
        <v>248</v>
      </c>
      <c r="L8" s="726" t="s">
        <v>249</v>
      </c>
      <c r="M8" s="726" t="s">
        <v>247</v>
      </c>
      <c r="N8" s="726" t="s">
        <v>246</v>
      </c>
      <c r="O8" s="726" t="s">
        <v>245</v>
      </c>
      <c r="P8" s="726" t="s">
        <v>244</v>
      </c>
      <c r="Q8" s="730" t="s">
        <v>250</v>
      </c>
      <c r="R8" s="723" t="s">
        <v>636</v>
      </c>
      <c r="S8" s="706" t="s">
        <v>269</v>
      </c>
      <c r="T8" s="760" t="s">
        <v>270</v>
      </c>
      <c r="U8" s="752" t="s">
        <v>240</v>
      </c>
      <c r="V8" s="752" t="s">
        <v>271</v>
      </c>
      <c r="W8" s="752" t="s">
        <v>272</v>
      </c>
      <c r="X8" s="752" t="s">
        <v>273</v>
      </c>
      <c r="Y8" s="752" t="s">
        <v>274</v>
      </c>
      <c r="Z8" s="752" t="s">
        <v>275</v>
      </c>
      <c r="AA8" s="752" t="s">
        <v>276</v>
      </c>
      <c r="AB8" s="752" t="s">
        <v>277</v>
      </c>
      <c r="AC8" s="752" t="s">
        <v>278</v>
      </c>
      <c r="AD8" s="758" t="s">
        <v>279</v>
      </c>
      <c r="AE8" s="706"/>
      <c r="AF8" s="712"/>
      <c r="AG8" s="717"/>
      <c r="AH8" s="672"/>
    </row>
    <row r="9" spans="3:39" ht="13.15" customHeight="1" x14ac:dyDescent="0.2">
      <c r="C9" s="672"/>
      <c r="D9" s="715"/>
      <c r="E9" s="672"/>
      <c r="F9" s="724"/>
      <c r="G9" s="727"/>
      <c r="H9" s="727"/>
      <c r="I9" s="727"/>
      <c r="J9" s="727"/>
      <c r="K9" s="727"/>
      <c r="L9" s="727"/>
      <c r="M9" s="727"/>
      <c r="N9" s="727"/>
      <c r="O9" s="727"/>
      <c r="P9" s="727"/>
      <c r="Q9" s="731"/>
      <c r="R9" s="724"/>
      <c r="S9" s="706"/>
      <c r="T9" s="760"/>
      <c r="U9" s="752"/>
      <c r="V9" s="752"/>
      <c r="W9" s="752"/>
      <c r="X9" s="752"/>
      <c r="Y9" s="752"/>
      <c r="Z9" s="752"/>
      <c r="AA9" s="752"/>
      <c r="AB9" s="752"/>
      <c r="AC9" s="752"/>
      <c r="AD9" s="758"/>
      <c r="AE9" s="706"/>
      <c r="AF9" s="712"/>
      <c r="AG9" s="717"/>
      <c r="AH9" s="672"/>
    </row>
    <row r="10" spans="3:39" ht="27" customHeight="1" thickBot="1" x14ac:dyDescent="0.25">
      <c r="C10" s="672"/>
      <c r="D10" s="715"/>
      <c r="E10" s="672"/>
      <c r="F10" s="725"/>
      <c r="G10" s="728"/>
      <c r="H10" s="728"/>
      <c r="I10" s="728"/>
      <c r="J10" s="728"/>
      <c r="K10" s="728"/>
      <c r="L10" s="728"/>
      <c r="M10" s="728"/>
      <c r="N10" s="728"/>
      <c r="O10" s="728"/>
      <c r="P10" s="728"/>
      <c r="Q10" s="732"/>
      <c r="R10" s="725"/>
      <c r="S10" s="706"/>
      <c r="T10" s="761"/>
      <c r="U10" s="753"/>
      <c r="V10" s="753"/>
      <c r="W10" s="753"/>
      <c r="X10" s="753"/>
      <c r="Y10" s="753"/>
      <c r="Z10" s="753"/>
      <c r="AA10" s="753"/>
      <c r="AB10" s="753"/>
      <c r="AC10" s="753"/>
      <c r="AD10" s="759"/>
      <c r="AE10" s="707"/>
      <c r="AF10" s="712"/>
      <c r="AG10" s="717"/>
      <c r="AH10" s="671"/>
    </row>
    <row r="11" spans="3:39" ht="23.25" thickBot="1" x14ac:dyDescent="0.6">
      <c r="C11" s="233" t="s">
        <v>576</v>
      </c>
      <c r="D11" s="410" t="s">
        <v>1468</v>
      </c>
      <c r="E11" s="510">
        <v>10000000000</v>
      </c>
      <c r="F11" s="39">
        <v>0</v>
      </c>
      <c r="G11" s="36"/>
      <c r="H11" s="36">
        <v>0</v>
      </c>
      <c r="I11" s="36"/>
      <c r="J11" s="36"/>
      <c r="K11" s="36"/>
      <c r="L11" s="36"/>
      <c r="M11" s="36"/>
      <c r="N11" s="36"/>
      <c r="O11" s="36"/>
      <c r="P11" s="262">
        <v>11200000000</v>
      </c>
      <c r="Q11" s="254">
        <f>SUM(F11:P11)</f>
        <v>11200000000</v>
      </c>
      <c r="R11" s="254">
        <v>0</v>
      </c>
      <c r="S11" s="509">
        <f t="shared" ref="S11:S74" si="0">IF((OR(Q11&gt;E11,Q11=0)),E11,Q11)</f>
        <v>10000000000</v>
      </c>
      <c r="T11" s="34">
        <v>1</v>
      </c>
      <c r="U11" s="33">
        <v>1</v>
      </c>
      <c r="V11" s="33">
        <v>0.94</v>
      </c>
      <c r="W11" s="33">
        <v>0.94</v>
      </c>
      <c r="X11" s="33">
        <f t="shared" ref="X11:X74" si="1">1-0.12</f>
        <v>0.88</v>
      </c>
      <c r="Y11" s="33">
        <f t="shared" ref="Y11:Y74" si="2">1-0.15</f>
        <v>0.85</v>
      </c>
      <c r="Z11" s="33">
        <f t="shared" ref="Z11:Z74" si="3">1-0.25</f>
        <v>0.75</v>
      </c>
      <c r="AA11" s="33">
        <f t="shared" ref="AA11:AA74" si="4">1-0.15</f>
        <v>0.85</v>
      </c>
      <c r="AB11" s="33">
        <f t="shared" ref="AB11:AB74" si="5">1-0.25</f>
        <v>0.75</v>
      </c>
      <c r="AC11" s="33">
        <f t="shared" ref="AC11:AC74" si="6">1-0.15</f>
        <v>0.85</v>
      </c>
      <c r="AD11" s="33">
        <f t="shared" ref="AD11:AD74" si="7">1-0.3</f>
        <v>0.7</v>
      </c>
      <c r="AE11" s="394">
        <f t="shared" ref="AE11:AE74" si="8">(F11*T11)+(G11*U11)+(H11*V11)+(I11*W11)+(J11*X11)+(K11*Y11)+(L11*Z11)+(M11*AA11)+(N11*AB11)+(O11*AC11)+(P11*AD11)</f>
        <v>7839999999.999999</v>
      </c>
      <c r="AF11" s="400">
        <f t="shared" ref="AF11:AF74" si="9">IF(E11&gt;AE11,E11-AE11,0)</f>
        <v>2160000000.000001</v>
      </c>
      <c r="AG11" s="257">
        <v>100</v>
      </c>
      <c r="AH11" s="117">
        <f>(AF11*AG11)/100</f>
        <v>2160000000.000001</v>
      </c>
      <c r="AJ11" s="394">
        <f>IF(F11&gt;0,#REF!,0)</f>
        <v>0</v>
      </c>
      <c r="AK11" s="394">
        <f>F11</f>
        <v>0</v>
      </c>
      <c r="AM11" s="394">
        <f>IF(AF11&gt;S11,AF11-S11,0)</f>
        <v>0</v>
      </c>
    </row>
    <row r="12" spans="3:39" ht="23.25" thickBot="1" x14ac:dyDescent="0.6">
      <c r="C12" s="233" t="s">
        <v>576</v>
      </c>
      <c r="D12" s="411" t="s">
        <v>1468</v>
      </c>
      <c r="E12" s="411">
        <v>20000000000</v>
      </c>
      <c r="F12" s="39">
        <v>0</v>
      </c>
      <c r="G12" s="36"/>
      <c r="H12" s="36">
        <v>0</v>
      </c>
      <c r="I12" s="36"/>
      <c r="J12" s="36"/>
      <c r="K12" s="36"/>
      <c r="L12" s="36"/>
      <c r="M12" s="36"/>
      <c r="N12" s="36"/>
      <c r="O12" s="36"/>
      <c r="P12" s="253">
        <v>25200000000</v>
      </c>
      <c r="Q12" s="258">
        <f t="shared" ref="Q12:Q15" si="10">SUM(F12:P12)</f>
        <v>25200000000</v>
      </c>
      <c r="R12" s="258">
        <v>0</v>
      </c>
      <c r="S12" s="509">
        <f t="shared" si="0"/>
        <v>20000000000</v>
      </c>
      <c r="T12" s="34">
        <v>1</v>
      </c>
      <c r="U12" s="33">
        <v>1</v>
      </c>
      <c r="V12" s="33">
        <v>0.94</v>
      </c>
      <c r="W12" s="33">
        <v>0.94</v>
      </c>
      <c r="X12" s="33">
        <f t="shared" si="1"/>
        <v>0.88</v>
      </c>
      <c r="Y12" s="33">
        <f t="shared" si="2"/>
        <v>0.85</v>
      </c>
      <c r="Z12" s="33">
        <f t="shared" si="3"/>
        <v>0.75</v>
      </c>
      <c r="AA12" s="33">
        <f t="shared" si="4"/>
        <v>0.85</v>
      </c>
      <c r="AB12" s="33">
        <f t="shared" si="5"/>
        <v>0.75</v>
      </c>
      <c r="AC12" s="33">
        <f t="shared" si="6"/>
        <v>0.85</v>
      </c>
      <c r="AD12" s="33">
        <f t="shared" si="7"/>
        <v>0.7</v>
      </c>
      <c r="AE12" s="394">
        <f t="shared" si="8"/>
        <v>17640000000</v>
      </c>
      <c r="AF12" s="400">
        <f t="shared" si="9"/>
        <v>2360000000</v>
      </c>
      <c r="AG12" s="257">
        <v>100</v>
      </c>
      <c r="AH12" s="73">
        <f t="shared" ref="AH12:AH15" si="11">(AF12*AG12)/100</f>
        <v>2360000000</v>
      </c>
      <c r="AJ12" s="394">
        <f>IF(F12&gt;0,#REF!,0)</f>
        <v>0</v>
      </c>
      <c r="AK12" s="394">
        <f t="shared" ref="AK12:AK75" si="12">F12</f>
        <v>0</v>
      </c>
      <c r="AM12" s="394">
        <f t="shared" ref="AM12:AM75" si="13">IF(AF12&gt;S12,AF12-S12,0)</f>
        <v>0</v>
      </c>
    </row>
    <row r="13" spans="3:39" ht="23.25" thickBot="1" x14ac:dyDescent="0.6">
      <c r="C13" s="233" t="s">
        <v>576</v>
      </c>
      <c r="D13" s="411" t="s">
        <v>1468</v>
      </c>
      <c r="E13" s="411">
        <v>10000000000</v>
      </c>
      <c r="F13" s="39">
        <v>0</v>
      </c>
      <c r="G13" s="36"/>
      <c r="H13" s="36">
        <v>0</v>
      </c>
      <c r="I13" s="36"/>
      <c r="J13" s="36"/>
      <c r="K13" s="36"/>
      <c r="L13" s="36"/>
      <c r="M13" s="36"/>
      <c r="N13" s="36"/>
      <c r="O13" s="36"/>
      <c r="P13" s="253">
        <v>11200000000</v>
      </c>
      <c r="Q13" s="258">
        <f t="shared" si="10"/>
        <v>11200000000</v>
      </c>
      <c r="R13" s="258">
        <v>0</v>
      </c>
      <c r="S13" s="509">
        <f t="shared" si="0"/>
        <v>10000000000</v>
      </c>
      <c r="T13" s="34">
        <v>1</v>
      </c>
      <c r="U13" s="33">
        <v>1</v>
      </c>
      <c r="V13" s="33">
        <v>0.94</v>
      </c>
      <c r="W13" s="33">
        <v>0.94</v>
      </c>
      <c r="X13" s="33">
        <f t="shared" si="1"/>
        <v>0.88</v>
      </c>
      <c r="Y13" s="33">
        <f t="shared" si="2"/>
        <v>0.85</v>
      </c>
      <c r="Z13" s="33">
        <f t="shared" si="3"/>
        <v>0.75</v>
      </c>
      <c r="AA13" s="33">
        <f t="shared" si="4"/>
        <v>0.85</v>
      </c>
      <c r="AB13" s="33">
        <f t="shared" si="5"/>
        <v>0.75</v>
      </c>
      <c r="AC13" s="33">
        <f t="shared" si="6"/>
        <v>0.85</v>
      </c>
      <c r="AD13" s="33">
        <f t="shared" si="7"/>
        <v>0.7</v>
      </c>
      <c r="AE13" s="394">
        <f t="shared" si="8"/>
        <v>7839999999.999999</v>
      </c>
      <c r="AF13" s="400">
        <f t="shared" si="9"/>
        <v>2160000000.000001</v>
      </c>
      <c r="AG13" s="257">
        <v>100</v>
      </c>
      <c r="AH13" s="73">
        <f t="shared" si="11"/>
        <v>2160000000.000001</v>
      </c>
      <c r="AJ13" s="394">
        <f>IF(F13&gt;0,#REF!,0)</f>
        <v>0</v>
      </c>
      <c r="AK13" s="394">
        <f t="shared" si="12"/>
        <v>0</v>
      </c>
      <c r="AM13" s="394">
        <f t="shared" si="13"/>
        <v>0</v>
      </c>
    </row>
    <row r="14" spans="3:39" ht="23.25" thickBot="1" x14ac:dyDescent="0.6">
      <c r="C14" s="233" t="s">
        <v>576</v>
      </c>
      <c r="D14" s="411" t="s">
        <v>1469</v>
      </c>
      <c r="E14" s="427">
        <v>378000000000</v>
      </c>
      <c r="F14" s="39">
        <v>378000000000</v>
      </c>
      <c r="G14" s="36"/>
      <c r="H14" s="36">
        <v>0</v>
      </c>
      <c r="I14" s="36"/>
      <c r="J14" s="36"/>
      <c r="K14" s="36"/>
      <c r="L14" s="36"/>
      <c r="M14" s="36"/>
      <c r="N14" s="36"/>
      <c r="O14" s="36"/>
      <c r="P14" s="253">
        <v>0</v>
      </c>
      <c r="Q14" s="259">
        <f t="shared" si="10"/>
        <v>378000000000</v>
      </c>
      <c r="R14" s="259">
        <v>0</v>
      </c>
      <c r="S14" s="509">
        <f t="shared" si="0"/>
        <v>378000000000</v>
      </c>
      <c r="T14" s="34">
        <v>1</v>
      </c>
      <c r="U14" s="33">
        <v>1</v>
      </c>
      <c r="V14" s="33">
        <v>0.94</v>
      </c>
      <c r="W14" s="33">
        <v>0.94</v>
      </c>
      <c r="X14" s="33">
        <f t="shared" si="1"/>
        <v>0.88</v>
      </c>
      <c r="Y14" s="33">
        <f t="shared" si="2"/>
        <v>0.85</v>
      </c>
      <c r="Z14" s="33">
        <f t="shared" si="3"/>
        <v>0.75</v>
      </c>
      <c r="AA14" s="33">
        <f t="shared" si="4"/>
        <v>0.85</v>
      </c>
      <c r="AB14" s="33">
        <f t="shared" si="5"/>
        <v>0.75</v>
      </c>
      <c r="AC14" s="33">
        <f t="shared" si="6"/>
        <v>0.85</v>
      </c>
      <c r="AD14" s="33">
        <f t="shared" si="7"/>
        <v>0.7</v>
      </c>
      <c r="AE14" s="394">
        <f t="shared" si="8"/>
        <v>378000000000</v>
      </c>
      <c r="AF14" s="400">
        <f t="shared" si="9"/>
        <v>0</v>
      </c>
      <c r="AG14" s="257">
        <v>100</v>
      </c>
      <c r="AH14" s="153">
        <f t="shared" si="11"/>
        <v>0</v>
      </c>
      <c r="AJ14" s="394" t="e">
        <f>IF(F14&gt;0,#REF!,0)</f>
        <v>#REF!</v>
      </c>
      <c r="AK14" s="394">
        <f t="shared" si="12"/>
        <v>378000000000</v>
      </c>
      <c r="AM14" s="394">
        <f t="shared" si="13"/>
        <v>0</v>
      </c>
    </row>
    <row r="15" spans="3:39" ht="23.25" thickBot="1" x14ac:dyDescent="0.6">
      <c r="C15" s="233" t="s">
        <v>576</v>
      </c>
      <c r="D15" s="411" t="s">
        <v>1337</v>
      </c>
      <c r="E15" s="411">
        <v>13314257065</v>
      </c>
      <c r="F15" s="39">
        <v>0</v>
      </c>
      <c r="G15" s="36"/>
      <c r="H15" s="36">
        <v>0</v>
      </c>
      <c r="I15" s="36"/>
      <c r="J15" s="36"/>
      <c r="K15" s="36"/>
      <c r="L15" s="36"/>
      <c r="M15" s="36"/>
      <c r="N15" s="36"/>
      <c r="O15" s="36"/>
      <c r="P15" s="253">
        <v>0</v>
      </c>
      <c r="Q15" s="259">
        <f t="shared" si="10"/>
        <v>0</v>
      </c>
      <c r="R15" s="259">
        <v>259200000000</v>
      </c>
      <c r="S15" s="509">
        <f t="shared" si="0"/>
        <v>13314257065</v>
      </c>
      <c r="T15" s="34">
        <v>1</v>
      </c>
      <c r="U15" s="33">
        <v>1</v>
      </c>
      <c r="V15" s="33">
        <v>0.94</v>
      </c>
      <c r="W15" s="33">
        <v>0.94</v>
      </c>
      <c r="X15" s="33">
        <f t="shared" si="1"/>
        <v>0.88</v>
      </c>
      <c r="Y15" s="33">
        <f t="shared" si="2"/>
        <v>0.85</v>
      </c>
      <c r="Z15" s="33">
        <f t="shared" si="3"/>
        <v>0.75</v>
      </c>
      <c r="AA15" s="33">
        <f t="shared" si="4"/>
        <v>0.85</v>
      </c>
      <c r="AB15" s="33">
        <f t="shared" si="5"/>
        <v>0.75</v>
      </c>
      <c r="AC15" s="33">
        <f t="shared" si="6"/>
        <v>0.85</v>
      </c>
      <c r="AD15" s="33">
        <f t="shared" si="7"/>
        <v>0.7</v>
      </c>
      <c r="AE15" s="394">
        <f t="shared" si="8"/>
        <v>0</v>
      </c>
      <c r="AF15" s="400">
        <f t="shared" si="9"/>
        <v>13314257065</v>
      </c>
      <c r="AG15" s="257">
        <v>100</v>
      </c>
      <c r="AH15" s="153">
        <f t="shared" si="11"/>
        <v>13314257065</v>
      </c>
      <c r="AJ15" s="394">
        <f>IF(F15&gt;0,#REF!,0)</f>
        <v>0</v>
      </c>
      <c r="AK15" s="394">
        <f t="shared" si="12"/>
        <v>0</v>
      </c>
      <c r="AM15" s="394">
        <f t="shared" si="13"/>
        <v>0</v>
      </c>
    </row>
    <row r="16" spans="3:39" ht="23.25" thickBot="1" x14ac:dyDescent="0.6">
      <c r="C16" s="233" t="s">
        <v>576</v>
      </c>
      <c r="D16" s="411" t="s">
        <v>1337</v>
      </c>
      <c r="E16" s="427">
        <v>151679525493</v>
      </c>
      <c r="F16" s="39">
        <v>0</v>
      </c>
      <c r="G16" s="36"/>
      <c r="H16" s="36">
        <v>0</v>
      </c>
      <c r="I16" s="36"/>
      <c r="J16" s="36"/>
      <c r="K16" s="36"/>
      <c r="L16" s="36"/>
      <c r="M16" s="36"/>
      <c r="N16" s="36"/>
      <c r="O16" s="36"/>
      <c r="P16" s="253">
        <v>0</v>
      </c>
      <c r="Q16" s="254">
        <f>SUM(F16:P16)</f>
        <v>0</v>
      </c>
      <c r="R16" s="254">
        <v>615600000000</v>
      </c>
      <c r="S16" s="509">
        <f t="shared" si="0"/>
        <v>151679525493</v>
      </c>
      <c r="T16" s="34">
        <v>1</v>
      </c>
      <c r="U16" s="33">
        <v>1</v>
      </c>
      <c r="V16" s="33">
        <v>0.94</v>
      </c>
      <c r="W16" s="33">
        <v>0.94</v>
      </c>
      <c r="X16" s="33">
        <f t="shared" si="1"/>
        <v>0.88</v>
      </c>
      <c r="Y16" s="33">
        <f t="shared" si="2"/>
        <v>0.85</v>
      </c>
      <c r="Z16" s="33">
        <f t="shared" si="3"/>
        <v>0.75</v>
      </c>
      <c r="AA16" s="33">
        <f t="shared" si="4"/>
        <v>0.85</v>
      </c>
      <c r="AB16" s="33">
        <f t="shared" si="5"/>
        <v>0.75</v>
      </c>
      <c r="AC16" s="33">
        <f t="shared" si="6"/>
        <v>0.85</v>
      </c>
      <c r="AD16" s="33">
        <f t="shared" si="7"/>
        <v>0.7</v>
      </c>
      <c r="AE16" s="394">
        <f t="shared" si="8"/>
        <v>0</v>
      </c>
      <c r="AF16" s="400">
        <f t="shared" si="9"/>
        <v>151679525493</v>
      </c>
      <c r="AG16" s="257">
        <v>100</v>
      </c>
      <c r="AH16" s="117">
        <f>(AF16*AG16)/100</f>
        <v>151679525493</v>
      </c>
      <c r="AJ16" s="394">
        <f>IF(F16&gt;0,#REF!,0)</f>
        <v>0</v>
      </c>
      <c r="AK16" s="394">
        <f t="shared" si="12"/>
        <v>0</v>
      </c>
      <c r="AM16" s="394">
        <f t="shared" si="13"/>
        <v>0</v>
      </c>
    </row>
    <row r="17" spans="3:39" ht="23.25" thickBot="1" x14ac:dyDescent="0.6">
      <c r="C17" s="233" t="s">
        <v>576</v>
      </c>
      <c r="D17" s="411" t="s">
        <v>1337</v>
      </c>
      <c r="E17" s="427">
        <v>412477727008</v>
      </c>
      <c r="F17" s="39">
        <v>0</v>
      </c>
      <c r="G17" s="36"/>
      <c r="H17" s="36">
        <v>0</v>
      </c>
      <c r="I17" s="36"/>
      <c r="J17" s="36"/>
      <c r="K17" s="36"/>
      <c r="L17" s="36"/>
      <c r="M17" s="36"/>
      <c r="N17" s="36"/>
      <c r="O17" s="36"/>
      <c r="P17" s="253">
        <v>0</v>
      </c>
      <c r="Q17" s="258">
        <f t="shared" ref="Q17:Q20" si="14">SUM(F17:P17)</f>
        <v>0</v>
      </c>
      <c r="R17" s="258">
        <v>615600000000</v>
      </c>
      <c r="S17" s="509">
        <f t="shared" si="0"/>
        <v>412477727008</v>
      </c>
      <c r="T17" s="34">
        <v>1</v>
      </c>
      <c r="U17" s="33">
        <v>1</v>
      </c>
      <c r="V17" s="33">
        <v>0.94</v>
      </c>
      <c r="W17" s="33">
        <v>0.94</v>
      </c>
      <c r="X17" s="33">
        <f t="shared" si="1"/>
        <v>0.88</v>
      </c>
      <c r="Y17" s="33">
        <f t="shared" si="2"/>
        <v>0.85</v>
      </c>
      <c r="Z17" s="33">
        <f t="shared" si="3"/>
        <v>0.75</v>
      </c>
      <c r="AA17" s="33">
        <f t="shared" si="4"/>
        <v>0.85</v>
      </c>
      <c r="AB17" s="33">
        <f t="shared" si="5"/>
        <v>0.75</v>
      </c>
      <c r="AC17" s="33">
        <f t="shared" si="6"/>
        <v>0.85</v>
      </c>
      <c r="AD17" s="33">
        <f t="shared" si="7"/>
        <v>0.7</v>
      </c>
      <c r="AE17" s="394">
        <f t="shared" si="8"/>
        <v>0</v>
      </c>
      <c r="AF17" s="400">
        <f t="shared" si="9"/>
        <v>412477727008</v>
      </c>
      <c r="AG17" s="257">
        <v>100</v>
      </c>
      <c r="AH17" s="73">
        <f t="shared" ref="AH17:AH80" si="15">(AF17*AG17)/100</f>
        <v>412477727008</v>
      </c>
      <c r="AJ17" s="394">
        <f>IF(F17&gt;0,#REF!,0)</f>
        <v>0</v>
      </c>
      <c r="AK17" s="394">
        <f t="shared" si="12"/>
        <v>0</v>
      </c>
      <c r="AM17" s="394">
        <f t="shared" si="13"/>
        <v>0</v>
      </c>
    </row>
    <row r="18" spans="3:39" ht="23.25" thickBot="1" x14ac:dyDescent="0.6">
      <c r="C18" s="233" t="s">
        <v>576</v>
      </c>
      <c r="D18" s="411" t="s">
        <v>1337</v>
      </c>
      <c r="E18" s="427">
        <v>200000000000</v>
      </c>
      <c r="F18" s="39">
        <v>0</v>
      </c>
      <c r="G18" s="36"/>
      <c r="H18" s="36">
        <v>0</v>
      </c>
      <c r="I18" s="36"/>
      <c r="J18" s="36"/>
      <c r="K18" s="36"/>
      <c r="L18" s="36"/>
      <c r="M18" s="36"/>
      <c r="N18" s="36"/>
      <c r="O18" s="36"/>
      <c r="P18" s="253">
        <v>216000000000</v>
      </c>
      <c r="Q18" s="258">
        <f t="shared" si="14"/>
        <v>216000000000</v>
      </c>
      <c r="R18" s="258">
        <v>0</v>
      </c>
      <c r="S18" s="509">
        <f t="shared" si="0"/>
        <v>200000000000</v>
      </c>
      <c r="T18" s="34">
        <v>1</v>
      </c>
      <c r="U18" s="33">
        <v>1</v>
      </c>
      <c r="V18" s="33">
        <v>0.94</v>
      </c>
      <c r="W18" s="33">
        <v>0.94</v>
      </c>
      <c r="X18" s="33">
        <f t="shared" si="1"/>
        <v>0.88</v>
      </c>
      <c r="Y18" s="33">
        <f t="shared" si="2"/>
        <v>0.85</v>
      </c>
      <c r="Z18" s="33">
        <f t="shared" si="3"/>
        <v>0.75</v>
      </c>
      <c r="AA18" s="33">
        <f t="shared" si="4"/>
        <v>0.85</v>
      </c>
      <c r="AB18" s="33">
        <f t="shared" si="5"/>
        <v>0.75</v>
      </c>
      <c r="AC18" s="33">
        <f t="shared" si="6"/>
        <v>0.85</v>
      </c>
      <c r="AD18" s="33">
        <f t="shared" si="7"/>
        <v>0.7</v>
      </c>
      <c r="AE18" s="394">
        <f t="shared" si="8"/>
        <v>151200000000</v>
      </c>
      <c r="AF18" s="400">
        <f t="shared" si="9"/>
        <v>48800000000</v>
      </c>
      <c r="AG18" s="257">
        <v>100</v>
      </c>
      <c r="AH18" s="73">
        <f t="shared" si="15"/>
        <v>48800000000</v>
      </c>
      <c r="AJ18" s="394">
        <f>IF(F18&gt;0,#REF!,0)</f>
        <v>0</v>
      </c>
      <c r="AK18" s="394">
        <f t="shared" si="12"/>
        <v>0</v>
      </c>
      <c r="AM18" s="394">
        <f t="shared" si="13"/>
        <v>0</v>
      </c>
    </row>
    <row r="19" spans="3:39" ht="23.25" thickBot="1" x14ac:dyDescent="0.6">
      <c r="C19" s="233" t="s">
        <v>576</v>
      </c>
      <c r="D19" s="411" t="s">
        <v>1337</v>
      </c>
      <c r="E19" s="427">
        <v>530000000000</v>
      </c>
      <c r="F19" s="39">
        <v>0</v>
      </c>
      <c r="G19" s="36"/>
      <c r="H19" s="36">
        <v>0</v>
      </c>
      <c r="I19" s="36"/>
      <c r="J19" s="36"/>
      <c r="K19" s="36"/>
      <c r="L19" s="36"/>
      <c r="M19" s="36"/>
      <c r="N19" s="36"/>
      <c r="O19" s="36"/>
      <c r="P19" s="253">
        <v>572400000000</v>
      </c>
      <c r="Q19" s="259">
        <f t="shared" si="14"/>
        <v>572400000000</v>
      </c>
      <c r="R19" s="259">
        <v>0</v>
      </c>
      <c r="S19" s="509">
        <f t="shared" si="0"/>
        <v>530000000000</v>
      </c>
      <c r="T19" s="34">
        <v>1</v>
      </c>
      <c r="U19" s="33">
        <v>1</v>
      </c>
      <c r="V19" s="33">
        <v>0.94</v>
      </c>
      <c r="W19" s="33">
        <v>0.94</v>
      </c>
      <c r="X19" s="33">
        <f t="shared" si="1"/>
        <v>0.88</v>
      </c>
      <c r="Y19" s="33">
        <f t="shared" si="2"/>
        <v>0.85</v>
      </c>
      <c r="Z19" s="33">
        <f t="shared" si="3"/>
        <v>0.75</v>
      </c>
      <c r="AA19" s="33">
        <f t="shared" si="4"/>
        <v>0.85</v>
      </c>
      <c r="AB19" s="33">
        <f t="shared" si="5"/>
        <v>0.75</v>
      </c>
      <c r="AC19" s="33">
        <f t="shared" si="6"/>
        <v>0.85</v>
      </c>
      <c r="AD19" s="33">
        <f t="shared" si="7"/>
        <v>0.7</v>
      </c>
      <c r="AE19" s="394">
        <f t="shared" si="8"/>
        <v>400680000000</v>
      </c>
      <c r="AF19" s="400">
        <f t="shared" si="9"/>
        <v>129320000000</v>
      </c>
      <c r="AG19" s="257">
        <v>100</v>
      </c>
      <c r="AH19" s="153">
        <f t="shared" si="15"/>
        <v>129320000000</v>
      </c>
      <c r="AJ19" s="394">
        <f>IF(F19&gt;0,#REF!,0)</f>
        <v>0</v>
      </c>
      <c r="AK19" s="394">
        <f t="shared" si="12"/>
        <v>0</v>
      </c>
      <c r="AM19" s="394">
        <f t="shared" si="13"/>
        <v>0</v>
      </c>
    </row>
    <row r="20" spans="3:39" ht="23.25" thickBot="1" x14ac:dyDescent="0.6">
      <c r="C20" s="233" t="s">
        <v>576</v>
      </c>
      <c r="D20" s="411" t="s">
        <v>1337</v>
      </c>
      <c r="E20" s="427">
        <v>500000000000</v>
      </c>
      <c r="F20" s="39">
        <v>0</v>
      </c>
      <c r="G20" s="36"/>
      <c r="H20" s="36">
        <v>0</v>
      </c>
      <c r="I20" s="36"/>
      <c r="J20" s="36"/>
      <c r="K20" s="36"/>
      <c r="L20" s="36"/>
      <c r="M20" s="36"/>
      <c r="N20" s="36"/>
      <c r="O20" s="36"/>
      <c r="P20" s="253">
        <v>540000000000</v>
      </c>
      <c r="Q20" s="259">
        <f t="shared" si="14"/>
        <v>540000000000</v>
      </c>
      <c r="R20" s="259">
        <v>0</v>
      </c>
      <c r="S20" s="509">
        <f t="shared" si="0"/>
        <v>500000000000</v>
      </c>
      <c r="T20" s="34">
        <v>1</v>
      </c>
      <c r="U20" s="33">
        <v>1</v>
      </c>
      <c r="V20" s="33">
        <v>0.94</v>
      </c>
      <c r="W20" s="33">
        <v>0.94</v>
      </c>
      <c r="X20" s="33">
        <f t="shared" si="1"/>
        <v>0.88</v>
      </c>
      <c r="Y20" s="33">
        <f t="shared" si="2"/>
        <v>0.85</v>
      </c>
      <c r="Z20" s="33">
        <f t="shared" si="3"/>
        <v>0.75</v>
      </c>
      <c r="AA20" s="33">
        <f t="shared" si="4"/>
        <v>0.85</v>
      </c>
      <c r="AB20" s="33">
        <f t="shared" si="5"/>
        <v>0.75</v>
      </c>
      <c r="AC20" s="33">
        <f t="shared" si="6"/>
        <v>0.85</v>
      </c>
      <c r="AD20" s="33">
        <f t="shared" si="7"/>
        <v>0.7</v>
      </c>
      <c r="AE20" s="394">
        <f t="shared" si="8"/>
        <v>378000000000</v>
      </c>
      <c r="AF20" s="400">
        <f t="shared" si="9"/>
        <v>122000000000</v>
      </c>
      <c r="AG20" s="257">
        <v>100</v>
      </c>
      <c r="AH20" s="153">
        <f t="shared" si="15"/>
        <v>122000000000</v>
      </c>
      <c r="AJ20" s="394">
        <f>IF(F20&gt;0,#REF!,0)</f>
        <v>0</v>
      </c>
      <c r="AK20" s="394">
        <f t="shared" si="12"/>
        <v>0</v>
      </c>
      <c r="AM20" s="394">
        <f t="shared" si="13"/>
        <v>0</v>
      </c>
    </row>
    <row r="21" spans="3:39" ht="23.25" thickBot="1" x14ac:dyDescent="0.6">
      <c r="C21" s="233" t="s">
        <v>576</v>
      </c>
      <c r="D21" s="411" t="s">
        <v>1337</v>
      </c>
      <c r="E21" s="427">
        <v>523000000000</v>
      </c>
      <c r="F21" s="39">
        <v>0</v>
      </c>
      <c r="G21" s="36"/>
      <c r="H21" s="36">
        <v>0</v>
      </c>
      <c r="I21" s="36"/>
      <c r="J21" s="36"/>
      <c r="K21" s="36"/>
      <c r="L21" s="36"/>
      <c r="M21" s="36"/>
      <c r="N21" s="36"/>
      <c r="O21" s="36"/>
      <c r="P21" s="253">
        <v>564840000000</v>
      </c>
      <c r="Q21" s="259">
        <f t="shared" ref="Q21:Q84" si="16">SUM(F21:P21)</f>
        <v>564840000000</v>
      </c>
      <c r="R21" s="259">
        <v>0</v>
      </c>
      <c r="S21" s="509">
        <f t="shared" si="0"/>
        <v>523000000000</v>
      </c>
      <c r="T21" s="34">
        <v>1</v>
      </c>
      <c r="U21" s="33">
        <v>1</v>
      </c>
      <c r="V21" s="33">
        <v>0.94</v>
      </c>
      <c r="W21" s="33">
        <v>0.94</v>
      </c>
      <c r="X21" s="33">
        <f t="shared" si="1"/>
        <v>0.88</v>
      </c>
      <c r="Y21" s="33">
        <f t="shared" si="2"/>
        <v>0.85</v>
      </c>
      <c r="Z21" s="33">
        <f t="shared" si="3"/>
        <v>0.75</v>
      </c>
      <c r="AA21" s="33">
        <f t="shared" si="4"/>
        <v>0.85</v>
      </c>
      <c r="AB21" s="33">
        <f t="shared" si="5"/>
        <v>0.75</v>
      </c>
      <c r="AC21" s="33">
        <f t="shared" si="6"/>
        <v>0.85</v>
      </c>
      <c r="AD21" s="33">
        <f t="shared" si="7"/>
        <v>0.7</v>
      </c>
      <c r="AE21" s="394">
        <f t="shared" si="8"/>
        <v>395388000000</v>
      </c>
      <c r="AF21" s="400">
        <f t="shared" si="9"/>
        <v>127612000000</v>
      </c>
      <c r="AG21" s="257">
        <v>100</v>
      </c>
      <c r="AH21" s="153">
        <f t="shared" si="15"/>
        <v>127612000000</v>
      </c>
      <c r="AJ21" s="394">
        <f>IF(F21&gt;0,#REF!,0)</f>
        <v>0</v>
      </c>
      <c r="AK21" s="394">
        <f t="shared" si="12"/>
        <v>0</v>
      </c>
      <c r="AM21" s="394">
        <f t="shared" si="13"/>
        <v>0</v>
      </c>
    </row>
    <row r="22" spans="3:39" ht="23.25" thickBot="1" x14ac:dyDescent="0.6">
      <c r="C22" s="233" t="s">
        <v>576</v>
      </c>
      <c r="D22" s="411" t="s">
        <v>1337</v>
      </c>
      <c r="E22" s="411">
        <v>91000000000</v>
      </c>
      <c r="F22" s="39">
        <v>0</v>
      </c>
      <c r="G22" s="36"/>
      <c r="H22" s="36">
        <v>0</v>
      </c>
      <c r="I22" s="36"/>
      <c r="J22" s="36"/>
      <c r="K22" s="36"/>
      <c r="L22" s="36"/>
      <c r="M22" s="36"/>
      <c r="N22" s="36"/>
      <c r="O22" s="36"/>
      <c r="P22" s="253">
        <v>0</v>
      </c>
      <c r="Q22" s="259">
        <f t="shared" si="16"/>
        <v>0</v>
      </c>
      <c r="R22" s="259">
        <v>98280000000</v>
      </c>
      <c r="S22" s="509">
        <f t="shared" si="0"/>
        <v>91000000000</v>
      </c>
      <c r="T22" s="34">
        <v>1</v>
      </c>
      <c r="U22" s="33">
        <v>1</v>
      </c>
      <c r="V22" s="33">
        <v>0.94</v>
      </c>
      <c r="W22" s="33">
        <v>0.94</v>
      </c>
      <c r="X22" s="33">
        <f t="shared" si="1"/>
        <v>0.88</v>
      </c>
      <c r="Y22" s="33">
        <f t="shared" si="2"/>
        <v>0.85</v>
      </c>
      <c r="Z22" s="33">
        <f t="shared" si="3"/>
        <v>0.75</v>
      </c>
      <c r="AA22" s="33">
        <f t="shared" si="4"/>
        <v>0.85</v>
      </c>
      <c r="AB22" s="33">
        <f t="shared" si="5"/>
        <v>0.75</v>
      </c>
      <c r="AC22" s="33">
        <f t="shared" si="6"/>
        <v>0.85</v>
      </c>
      <c r="AD22" s="33">
        <f t="shared" si="7"/>
        <v>0.7</v>
      </c>
      <c r="AE22" s="394">
        <f t="shared" si="8"/>
        <v>0</v>
      </c>
      <c r="AF22" s="400">
        <f t="shared" si="9"/>
        <v>91000000000</v>
      </c>
      <c r="AG22" s="257">
        <v>100</v>
      </c>
      <c r="AH22" s="153">
        <f t="shared" si="15"/>
        <v>91000000000</v>
      </c>
      <c r="AJ22" s="394">
        <f>IF(F22&gt;0,#REF!,0)</f>
        <v>0</v>
      </c>
      <c r="AK22" s="394">
        <f t="shared" si="12"/>
        <v>0</v>
      </c>
      <c r="AM22" s="394">
        <f t="shared" si="13"/>
        <v>0</v>
      </c>
    </row>
    <row r="23" spans="3:39" ht="23.25" thickBot="1" x14ac:dyDescent="0.6">
      <c r="C23" s="233" t="s">
        <v>576</v>
      </c>
      <c r="D23" s="411" t="s">
        <v>1337</v>
      </c>
      <c r="E23" s="427">
        <v>540000000000</v>
      </c>
      <c r="F23" s="39">
        <v>0</v>
      </c>
      <c r="G23" s="36"/>
      <c r="H23" s="36">
        <v>0</v>
      </c>
      <c r="I23" s="36"/>
      <c r="J23" s="36"/>
      <c r="K23" s="36"/>
      <c r="L23" s="36"/>
      <c r="M23" s="36"/>
      <c r="N23" s="36"/>
      <c r="O23" s="36"/>
      <c r="P23" s="253">
        <v>0</v>
      </c>
      <c r="Q23" s="259">
        <f t="shared" si="16"/>
        <v>0</v>
      </c>
      <c r="R23" s="259">
        <v>583200000000</v>
      </c>
      <c r="S23" s="509">
        <f t="shared" si="0"/>
        <v>540000000000</v>
      </c>
      <c r="T23" s="34">
        <v>1</v>
      </c>
      <c r="U23" s="33">
        <v>1</v>
      </c>
      <c r="V23" s="33">
        <v>0.94</v>
      </c>
      <c r="W23" s="33">
        <v>0.94</v>
      </c>
      <c r="X23" s="33">
        <f t="shared" si="1"/>
        <v>0.88</v>
      </c>
      <c r="Y23" s="33">
        <f t="shared" si="2"/>
        <v>0.85</v>
      </c>
      <c r="Z23" s="33">
        <f t="shared" si="3"/>
        <v>0.75</v>
      </c>
      <c r="AA23" s="33">
        <f t="shared" si="4"/>
        <v>0.85</v>
      </c>
      <c r="AB23" s="33">
        <f t="shared" si="5"/>
        <v>0.75</v>
      </c>
      <c r="AC23" s="33">
        <f t="shared" si="6"/>
        <v>0.85</v>
      </c>
      <c r="AD23" s="33">
        <f t="shared" si="7"/>
        <v>0.7</v>
      </c>
      <c r="AE23" s="394">
        <f t="shared" si="8"/>
        <v>0</v>
      </c>
      <c r="AF23" s="400">
        <f t="shared" si="9"/>
        <v>540000000000</v>
      </c>
      <c r="AG23" s="257">
        <v>100</v>
      </c>
      <c r="AH23" s="153">
        <f t="shared" si="15"/>
        <v>540000000000</v>
      </c>
      <c r="AJ23" s="394">
        <f>IF(F23&gt;0,#REF!,0)</f>
        <v>0</v>
      </c>
      <c r="AK23" s="394">
        <f t="shared" si="12"/>
        <v>0</v>
      </c>
      <c r="AM23" s="394">
        <f t="shared" si="13"/>
        <v>0</v>
      </c>
    </row>
    <row r="24" spans="3:39" ht="23.25" thickBot="1" x14ac:dyDescent="0.6">
      <c r="C24" s="233" t="s">
        <v>576</v>
      </c>
      <c r="D24" s="411" t="s">
        <v>1337</v>
      </c>
      <c r="E24" s="427">
        <v>200000000000</v>
      </c>
      <c r="F24" s="39">
        <v>0</v>
      </c>
      <c r="G24" s="36"/>
      <c r="H24" s="36">
        <v>0</v>
      </c>
      <c r="I24" s="36"/>
      <c r="J24" s="36"/>
      <c r="K24" s="36"/>
      <c r="L24" s="36"/>
      <c r="M24" s="36"/>
      <c r="N24" s="36"/>
      <c r="O24" s="36"/>
      <c r="P24" s="253">
        <v>216000000000</v>
      </c>
      <c r="Q24" s="259">
        <f t="shared" si="16"/>
        <v>216000000000</v>
      </c>
      <c r="R24" s="259">
        <v>0</v>
      </c>
      <c r="S24" s="509">
        <f t="shared" si="0"/>
        <v>200000000000</v>
      </c>
      <c r="T24" s="34">
        <v>1</v>
      </c>
      <c r="U24" s="33">
        <v>1</v>
      </c>
      <c r="V24" s="33">
        <v>0.94</v>
      </c>
      <c r="W24" s="33">
        <v>0.94</v>
      </c>
      <c r="X24" s="33">
        <f t="shared" si="1"/>
        <v>0.88</v>
      </c>
      <c r="Y24" s="33">
        <f t="shared" si="2"/>
        <v>0.85</v>
      </c>
      <c r="Z24" s="33">
        <f t="shared" si="3"/>
        <v>0.75</v>
      </c>
      <c r="AA24" s="33">
        <f t="shared" si="4"/>
        <v>0.85</v>
      </c>
      <c r="AB24" s="33">
        <f t="shared" si="5"/>
        <v>0.75</v>
      </c>
      <c r="AC24" s="33">
        <f t="shared" si="6"/>
        <v>0.85</v>
      </c>
      <c r="AD24" s="33">
        <f t="shared" si="7"/>
        <v>0.7</v>
      </c>
      <c r="AE24" s="394">
        <f t="shared" si="8"/>
        <v>151200000000</v>
      </c>
      <c r="AF24" s="400">
        <f t="shared" si="9"/>
        <v>48800000000</v>
      </c>
      <c r="AG24" s="257">
        <v>100</v>
      </c>
      <c r="AH24" s="153">
        <f t="shared" si="15"/>
        <v>48800000000</v>
      </c>
      <c r="AJ24" s="394">
        <f>IF(F24&gt;0,#REF!,0)</f>
        <v>0</v>
      </c>
      <c r="AK24" s="394">
        <f t="shared" si="12"/>
        <v>0</v>
      </c>
      <c r="AM24" s="394">
        <f t="shared" si="13"/>
        <v>0</v>
      </c>
    </row>
    <row r="25" spans="3:39" ht="23.25" thickBot="1" x14ac:dyDescent="0.6">
      <c r="C25" s="233" t="s">
        <v>576</v>
      </c>
      <c r="D25" s="411" t="s">
        <v>1337</v>
      </c>
      <c r="E25" s="427">
        <v>500000000000</v>
      </c>
      <c r="F25" s="39">
        <v>0</v>
      </c>
      <c r="G25" s="36"/>
      <c r="H25" s="36">
        <v>0</v>
      </c>
      <c r="I25" s="36"/>
      <c r="J25" s="36"/>
      <c r="K25" s="36"/>
      <c r="L25" s="36"/>
      <c r="M25" s="36"/>
      <c r="N25" s="36"/>
      <c r="O25" s="36"/>
      <c r="P25" s="253">
        <v>0</v>
      </c>
      <c r="Q25" s="259">
        <f t="shared" si="16"/>
        <v>0</v>
      </c>
      <c r="R25" s="259">
        <v>540000000000</v>
      </c>
      <c r="S25" s="509">
        <f t="shared" si="0"/>
        <v>500000000000</v>
      </c>
      <c r="T25" s="34">
        <v>1</v>
      </c>
      <c r="U25" s="33">
        <v>1</v>
      </c>
      <c r="V25" s="33">
        <v>0.94</v>
      </c>
      <c r="W25" s="33">
        <v>0.94</v>
      </c>
      <c r="X25" s="33">
        <f t="shared" si="1"/>
        <v>0.88</v>
      </c>
      <c r="Y25" s="33">
        <f t="shared" si="2"/>
        <v>0.85</v>
      </c>
      <c r="Z25" s="33">
        <f t="shared" si="3"/>
        <v>0.75</v>
      </c>
      <c r="AA25" s="33">
        <f t="shared" si="4"/>
        <v>0.85</v>
      </c>
      <c r="AB25" s="33">
        <f t="shared" si="5"/>
        <v>0.75</v>
      </c>
      <c r="AC25" s="33">
        <f t="shared" si="6"/>
        <v>0.85</v>
      </c>
      <c r="AD25" s="33">
        <f t="shared" si="7"/>
        <v>0.7</v>
      </c>
      <c r="AE25" s="394">
        <f t="shared" si="8"/>
        <v>0</v>
      </c>
      <c r="AF25" s="400">
        <f t="shared" si="9"/>
        <v>500000000000</v>
      </c>
      <c r="AG25" s="257">
        <v>100</v>
      </c>
      <c r="AH25" s="153">
        <f t="shared" si="15"/>
        <v>500000000000</v>
      </c>
      <c r="AJ25" s="394">
        <f>IF(F25&gt;0,#REF!,0)</f>
        <v>0</v>
      </c>
      <c r="AK25" s="394">
        <f t="shared" si="12"/>
        <v>0</v>
      </c>
      <c r="AM25" s="394">
        <f t="shared" si="13"/>
        <v>0</v>
      </c>
    </row>
    <row r="26" spans="3:39" ht="23.25" thickBot="1" x14ac:dyDescent="0.6">
      <c r="C26" s="233" t="s">
        <v>576</v>
      </c>
      <c r="D26" s="411" t="s">
        <v>1337</v>
      </c>
      <c r="E26" s="427">
        <v>250000000000</v>
      </c>
      <c r="F26" s="39">
        <v>0</v>
      </c>
      <c r="G26" s="36"/>
      <c r="H26" s="36">
        <v>0</v>
      </c>
      <c r="I26" s="36"/>
      <c r="J26" s="36"/>
      <c r="K26" s="36"/>
      <c r="L26" s="36"/>
      <c r="M26" s="36"/>
      <c r="N26" s="36"/>
      <c r="O26" s="36"/>
      <c r="P26" s="253">
        <v>0</v>
      </c>
      <c r="Q26" s="259">
        <f t="shared" si="16"/>
        <v>0</v>
      </c>
      <c r="R26" s="259">
        <v>270000000000</v>
      </c>
      <c r="S26" s="509">
        <f t="shared" si="0"/>
        <v>250000000000</v>
      </c>
      <c r="T26" s="34">
        <v>1</v>
      </c>
      <c r="U26" s="33">
        <v>1</v>
      </c>
      <c r="V26" s="33">
        <v>0.94</v>
      </c>
      <c r="W26" s="33">
        <v>0.94</v>
      </c>
      <c r="X26" s="33">
        <f t="shared" si="1"/>
        <v>0.88</v>
      </c>
      <c r="Y26" s="33">
        <f t="shared" si="2"/>
        <v>0.85</v>
      </c>
      <c r="Z26" s="33">
        <f t="shared" si="3"/>
        <v>0.75</v>
      </c>
      <c r="AA26" s="33">
        <f t="shared" si="4"/>
        <v>0.85</v>
      </c>
      <c r="AB26" s="33">
        <f t="shared" si="5"/>
        <v>0.75</v>
      </c>
      <c r="AC26" s="33">
        <f t="shared" si="6"/>
        <v>0.85</v>
      </c>
      <c r="AD26" s="33">
        <f t="shared" si="7"/>
        <v>0.7</v>
      </c>
      <c r="AE26" s="394">
        <f t="shared" si="8"/>
        <v>0</v>
      </c>
      <c r="AF26" s="400">
        <f t="shared" si="9"/>
        <v>250000000000</v>
      </c>
      <c r="AG26" s="257">
        <v>100</v>
      </c>
      <c r="AH26" s="153">
        <f t="shared" si="15"/>
        <v>250000000000</v>
      </c>
      <c r="AJ26" s="394">
        <f>IF(F26&gt;0,#REF!,0)</f>
        <v>0</v>
      </c>
      <c r="AK26" s="394">
        <f t="shared" si="12"/>
        <v>0</v>
      </c>
      <c r="AM26" s="394">
        <f t="shared" si="13"/>
        <v>0</v>
      </c>
    </row>
    <row r="27" spans="3:39" ht="23.25" thickBot="1" x14ac:dyDescent="0.6">
      <c r="C27" s="233" t="s">
        <v>576</v>
      </c>
      <c r="D27" s="411" t="s">
        <v>1337</v>
      </c>
      <c r="E27" s="427">
        <v>262000000000</v>
      </c>
      <c r="F27" s="39">
        <v>0</v>
      </c>
      <c r="G27" s="36"/>
      <c r="H27" s="36">
        <v>0</v>
      </c>
      <c r="I27" s="36"/>
      <c r="J27" s="36"/>
      <c r="K27" s="36"/>
      <c r="L27" s="36"/>
      <c r="M27" s="36"/>
      <c r="N27" s="36"/>
      <c r="O27" s="36"/>
      <c r="P27" s="253">
        <v>0</v>
      </c>
      <c r="Q27" s="259">
        <f t="shared" si="16"/>
        <v>0</v>
      </c>
      <c r="R27" s="259">
        <v>282960000000</v>
      </c>
      <c r="S27" s="509">
        <f t="shared" si="0"/>
        <v>262000000000</v>
      </c>
      <c r="T27" s="34">
        <v>1</v>
      </c>
      <c r="U27" s="33">
        <v>1</v>
      </c>
      <c r="V27" s="33">
        <v>0.94</v>
      </c>
      <c r="W27" s="33">
        <v>0.94</v>
      </c>
      <c r="X27" s="33">
        <f t="shared" si="1"/>
        <v>0.88</v>
      </c>
      <c r="Y27" s="33">
        <f t="shared" si="2"/>
        <v>0.85</v>
      </c>
      <c r="Z27" s="33">
        <f t="shared" si="3"/>
        <v>0.75</v>
      </c>
      <c r="AA27" s="33">
        <f t="shared" si="4"/>
        <v>0.85</v>
      </c>
      <c r="AB27" s="33">
        <f t="shared" si="5"/>
        <v>0.75</v>
      </c>
      <c r="AC27" s="33">
        <f t="shared" si="6"/>
        <v>0.85</v>
      </c>
      <c r="AD27" s="33">
        <f t="shared" si="7"/>
        <v>0.7</v>
      </c>
      <c r="AE27" s="394">
        <f t="shared" si="8"/>
        <v>0</v>
      </c>
      <c r="AF27" s="400">
        <f t="shared" si="9"/>
        <v>262000000000</v>
      </c>
      <c r="AG27" s="257">
        <v>100</v>
      </c>
      <c r="AH27" s="153">
        <f t="shared" si="15"/>
        <v>262000000000</v>
      </c>
      <c r="AJ27" s="394">
        <f>IF(F27&gt;0,#REF!,0)</f>
        <v>0</v>
      </c>
      <c r="AK27" s="394">
        <f t="shared" si="12"/>
        <v>0</v>
      </c>
      <c r="AM27" s="394">
        <f t="shared" si="13"/>
        <v>0</v>
      </c>
    </row>
    <row r="28" spans="3:39" ht="23.25" thickBot="1" x14ac:dyDescent="0.6">
      <c r="C28" s="233" t="s">
        <v>576</v>
      </c>
      <c r="D28" s="411" t="s">
        <v>1337</v>
      </c>
      <c r="E28" s="427">
        <v>570000000000</v>
      </c>
      <c r="F28" s="39">
        <v>0</v>
      </c>
      <c r="G28" s="36"/>
      <c r="H28" s="36">
        <v>0</v>
      </c>
      <c r="I28" s="36"/>
      <c r="J28" s="36"/>
      <c r="K28" s="36"/>
      <c r="L28" s="36"/>
      <c r="M28" s="36"/>
      <c r="N28" s="36"/>
      <c r="O28" s="36"/>
      <c r="P28" s="253">
        <v>0</v>
      </c>
      <c r="Q28" s="259">
        <f t="shared" si="16"/>
        <v>0</v>
      </c>
      <c r="R28" s="259">
        <v>615600000000</v>
      </c>
      <c r="S28" s="509">
        <f t="shared" si="0"/>
        <v>570000000000</v>
      </c>
      <c r="T28" s="34">
        <v>1</v>
      </c>
      <c r="U28" s="33">
        <v>1</v>
      </c>
      <c r="V28" s="33">
        <v>0.94</v>
      </c>
      <c r="W28" s="33">
        <v>0.94</v>
      </c>
      <c r="X28" s="33">
        <f t="shared" si="1"/>
        <v>0.88</v>
      </c>
      <c r="Y28" s="33">
        <f t="shared" si="2"/>
        <v>0.85</v>
      </c>
      <c r="Z28" s="33">
        <f t="shared" si="3"/>
        <v>0.75</v>
      </c>
      <c r="AA28" s="33">
        <f t="shared" si="4"/>
        <v>0.85</v>
      </c>
      <c r="AB28" s="33">
        <f t="shared" si="5"/>
        <v>0.75</v>
      </c>
      <c r="AC28" s="33">
        <f t="shared" si="6"/>
        <v>0.85</v>
      </c>
      <c r="AD28" s="33">
        <f t="shared" si="7"/>
        <v>0.7</v>
      </c>
      <c r="AE28" s="394">
        <f t="shared" si="8"/>
        <v>0</v>
      </c>
      <c r="AF28" s="400">
        <f t="shared" si="9"/>
        <v>570000000000</v>
      </c>
      <c r="AG28" s="257">
        <v>100</v>
      </c>
      <c r="AH28" s="153">
        <f t="shared" si="15"/>
        <v>570000000000</v>
      </c>
      <c r="AJ28" s="394">
        <f>IF(F28&gt;0,#REF!,0)</f>
        <v>0</v>
      </c>
      <c r="AK28" s="394">
        <f t="shared" si="12"/>
        <v>0</v>
      </c>
      <c r="AM28" s="394">
        <f t="shared" si="13"/>
        <v>0</v>
      </c>
    </row>
    <row r="29" spans="3:39" ht="23.25" thickBot="1" x14ac:dyDescent="0.6">
      <c r="C29" s="233" t="s">
        <v>576</v>
      </c>
      <c r="D29" s="411" t="s">
        <v>1337</v>
      </c>
      <c r="E29" s="427">
        <v>413000000000</v>
      </c>
      <c r="F29" s="39">
        <v>0</v>
      </c>
      <c r="G29" s="36"/>
      <c r="H29" s="36">
        <v>0</v>
      </c>
      <c r="I29" s="36"/>
      <c r="J29" s="36"/>
      <c r="K29" s="36"/>
      <c r="L29" s="36"/>
      <c r="M29" s="36"/>
      <c r="N29" s="36"/>
      <c r="O29" s="36"/>
      <c r="P29" s="253">
        <v>0</v>
      </c>
      <c r="Q29" s="259">
        <f t="shared" si="16"/>
        <v>0</v>
      </c>
      <c r="R29" s="259">
        <v>446040000000</v>
      </c>
      <c r="S29" s="509">
        <f t="shared" si="0"/>
        <v>413000000000</v>
      </c>
      <c r="T29" s="34">
        <v>1</v>
      </c>
      <c r="U29" s="33">
        <v>1</v>
      </c>
      <c r="V29" s="33">
        <v>0.94</v>
      </c>
      <c r="W29" s="33">
        <v>0.94</v>
      </c>
      <c r="X29" s="33">
        <f t="shared" si="1"/>
        <v>0.88</v>
      </c>
      <c r="Y29" s="33">
        <f t="shared" si="2"/>
        <v>0.85</v>
      </c>
      <c r="Z29" s="33">
        <f t="shared" si="3"/>
        <v>0.75</v>
      </c>
      <c r="AA29" s="33">
        <f t="shared" si="4"/>
        <v>0.85</v>
      </c>
      <c r="AB29" s="33">
        <f t="shared" si="5"/>
        <v>0.75</v>
      </c>
      <c r="AC29" s="33">
        <f t="shared" si="6"/>
        <v>0.85</v>
      </c>
      <c r="AD29" s="33">
        <f t="shared" si="7"/>
        <v>0.7</v>
      </c>
      <c r="AE29" s="394">
        <f t="shared" si="8"/>
        <v>0</v>
      </c>
      <c r="AF29" s="400">
        <f t="shared" si="9"/>
        <v>413000000000</v>
      </c>
      <c r="AG29" s="257">
        <v>100</v>
      </c>
      <c r="AH29" s="153">
        <f t="shared" si="15"/>
        <v>413000000000</v>
      </c>
      <c r="AJ29" s="394">
        <f>IF(F29&gt;0,#REF!,0)</f>
        <v>0</v>
      </c>
      <c r="AK29" s="394">
        <f t="shared" si="12"/>
        <v>0</v>
      </c>
      <c r="AM29" s="394">
        <f t="shared" si="13"/>
        <v>0</v>
      </c>
    </row>
    <row r="30" spans="3:39" ht="23.25" thickBot="1" x14ac:dyDescent="0.6">
      <c r="C30" s="233" t="s">
        <v>576</v>
      </c>
      <c r="D30" s="411" t="s">
        <v>1337</v>
      </c>
      <c r="E30" s="427">
        <v>151000000000</v>
      </c>
      <c r="F30" s="39">
        <v>151000000000</v>
      </c>
      <c r="G30" s="36"/>
      <c r="H30" s="36">
        <v>0</v>
      </c>
      <c r="I30" s="36"/>
      <c r="J30" s="36"/>
      <c r="K30" s="36"/>
      <c r="L30" s="36"/>
      <c r="M30" s="36"/>
      <c r="N30" s="36"/>
      <c r="O30" s="36"/>
      <c r="P30" s="253">
        <v>0</v>
      </c>
      <c r="Q30" s="259">
        <f t="shared" si="16"/>
        <v>151000000000</v>
      </c>
      <c r="R30" s="259">
        <v>0</v>
      </c>
      <c r="S30" s="509">
        <f t="shared" si="0"/>
        <v>151000000000</v>
      </c>
      <c r="T30" s="34">
        <v>1</v>
      </c>
      <c r="U30" s="33">
        <v>1</v>
      </c>
      <c r="V30" s="33">
        <v>0.94</v>
      </c>
      <c r="W30" s="33">
        <v>0.94</v>
      </c>
      <c r="X30" s="33">
        <f t="shared" si="1"/>
        <v>0.88</v>
      </c>
      <c r="Y30" s="33">
        <f t="shared" si="2"/>
        <v>0.85</v>
      </c>
      <c r="Z30" s="33">
        <f t="shared" si="3"/>
        <v>0.75</v>
      </c>
      <c r="AA30" s="33">
        <f t="shared" si="4"/>
        <v>0.85</v>
      </c>
      <c r="AB30" s="33">
        <f t="shared" si="5"/>
        <v>0.75</v>
      </c>
      <c r="AC30" s="33">
        <f t="shared" si="6"/>
        <v>0.85</v>
      </c>
      <c r="AD30" s="33">
        <f t="shared" si="7"/>
        <v>0.7</v>
      </c>
      <c r="AE30" s="394">
        <f t="shared" si="8"/>
        <v>151000000000</v>
      </c>
      <c r="AF30" s="400">
        <f t="shared" si="9"/>
        <v>0</v>
      </c>
      <c r="AG30" s="257">
        <v>100</v>
      </c>
      <c r="AH30" s="153">
        <f t="shared" si="15"/>
        <v>0</v>
      </c>
      <c r="AJ30" s="394" t="e">
        <f>IF(F30&gt;0,#REF!,0)</f>
        <v>#REF!</v>
      </c>
      <c r="AK30" s="394">
        <f t="shared" si="12"/>
        <v>151000000000</v>
      </c>
      <c r="AM30" s="394">
        <f t="shared" si="13"/>
        <v>0</v>
      </c>
    </row>
    <row r="31" spans="3:39" ht="23.25" thickBot="1" x14ac:dyDescent="0.6">
      <c r="C31" s="233" t="s">
        <v>576</v>
      </c>
      <c r="D31" s="411" t="s">
        <v>1337</v>
      </c>
      <c r="E31" s="427">
        <v>234000000000</v>
      </c>
      <c r="F31" s="39">
        <v>0</v>
      </c>
      <c r="G31" s="36"/>
      <c r="H31" s="36">
        <v>0</v>
      </c>
      <c r="I31" s="36"/>
      <c r="J31" s="36"/>
      <c r="K31" s="36"/>
      <c r="L31" s="36"/>
      <c r="M31" s="36"/>
      <c r="N31" s="36"/>
      <c r="O31" s="36"/>
      <c r="P31" s="253">
        <v>234000000000</v>
      </c>
      <c r="Q31" s="259">
        <f t="shared" si="16"/>
        <v>234000000000</v>
      </c>
      <c r="R31" s="259">
        <v>0</v>
      </c>
      <c r="S31" s="509">
        <f t="shared" si="0"/>
        <v>234000000000</v>
      </c>
      <c r="T31" s="34">
        <v>1</v>
      </c>
      <c r="U31" s="33">
        <v>1</v>
      </c>
      <c r="V31" s="33">
        <v>0.94</v>
      </c>
      <c r="W31" s="33">
        <v>0.94</v>
      </c>
      <c r="X31" s="33">
        <f t="shared" si="1"/>
        <v>0.88</v>
      </c>
      <c r="Y31" s="33">
        <f t="shared" si="2"/>
        <v>0.85</v>
      </c>
      <c r="Z31" s="33">
        <f t="shared" si="3"/>
        <v>0.75</v>
      </c>
      <c r="AA31" s="33">
        <f t="shared" si="4"/>
        <v>0.85</v>
      </c>
      <c r="AB31" s="33">
        <f t="shared" si="5"/>
        <v>0.75</v>
      </c>
      <c r="AC31" s="33">
        <f t="shared" si="6"/>
        <v>0.85</v>
      </c>
      <c r="AD31" s="33">
        <f t="shared" si="7"/>
        <v>0.7</v>
      </c>
      <c r="AE31" s="394">
        <f t="shared" si="8"/>
        <v>163800000000</v>
      </c>
      <c r="AF31" s="400">
        <f t="shared" si="9"/>
        <v>70200000000</v>
      </c>
      <c r="AG31" s="257">
        <v>100</v>
      </c>
      <c r="AH31" s="153">
        <f t="shared" si="15"/>
        <v>70200000000</v>
      </c>
      <c r="AJ31" s="394">
        <f>IF(F31&gt;0,#REF!,0)</f>
        <v>0</v>
      </c>
      <c r="AK31" s="394">
        <f t="shared" si="12"/>
        <v>0</v>
      </c>
      <c r="AM31" s="394">
        <f t="shared" si="13"/>
        <v>0</v>
      </c>
    </row>
    <row r="32" spans="3:39" ht="23.25" thickBot="1" x14ac:dyDescent="0.6">
      <c r="C32" s="233" t="s">
        <v>576</v>
      </c>
      <c r="D32" s="411" t="s">
        <v>1337</v>
      </c>
      <c r="E32" s="427">
        <v>425000000000</v>
      </c>
      <c r="F32" s="39">
        <v>425000000000</v>
      </c>
      <c r="G32" s="36"/>
      <c r="H32" s="36">
        <v>0</v>
      </c>
      <c r="I32" s="36"/>
      <c r="J32" s="36"/>
      <c r="K32" s="36"/>
      <c r="L32" s="36"/>
      <c r="M32" s="36"/>
      <c r="N32" s="36"/>
      <c r="O32" s="36"/>
      <c r="P32" s="253">
        <v>0</v>
      </c>
      <c r="Q32" s="259">
        <f t="shared" si="16"/>
        <v>425000000000</v>
      </c>
      <c r="R32" s="259">
        <v>0</v>
      </c>
      <c r="S32" s="509">
        <f t="shared" si="0"/>
        <v>425000000000</v>
      </c>
      <c r="T32" s="34">
        <v>1</v>
      </c>
      <c r="U32" s="33">
        <v>1</v>
      </c>
      <c r="V32" s="33">
        <v>0.94</v>
      </c>
      <c r="W32" s="33">
        <v>0.94</v>
      </c>
      <c r="X32" s="33">
        <f t="shared" si="1"/>
        <v>0.88</v>
      </c>
      <c r="Y32" s="33">
        <f t="shared" si="2"/>
        <v>0.85</v>
      </c>
      <c r="Z32" s="33">
        <f t="shared" si="3"/>
        <v>0.75</v>
      </c>
      <c r="AA32" s="33">
        <f t="shared" si="4"/>
        <v>0.85</v>
      </c>
      <c r="AB32" s="33">
        <f t="shared" si="5"/>
        <v>0.75</v>
      </c>
      <c r="AC32" s="33">
        <f t="shared" si="6"/>
        <v>0.85</v>
      </c>
      <c r="AD32" s="33">
        <f t="shared" si="7"/>
        <v>0.7</v>
      </c>
      <c r="AE32" s="394">
        <f t="shared" si="8"/>
        <v>425000000000</v>
      </c>
      <c r="AF32" s="400">
        <f t="shared" si="9"/>
        <v>0</v>
      </c>
      <c r="AG32" s="257">
        <v>100</v>
      </c>
      <c r="AH32" s="153">
        <f t="shared" si="15"/>
        <v>0</v>
      </c>
      <c r="AJ32" s="394" t="e">
        <f>IF(F32&gt;0,#REF!,0)</f>
        <v>#REF!</v>
      </c>
      <c r="AK32" s="394">
        <f t="shared" si="12"/>
        <v>425000000000</v>
      </c>
      <c r="AM32" s="394">
        <f t="shared" si="13"/>
        <v>0</v>
      </c>
    </row>
    <row r="33" spans="3:39" ht="23.25" thickBot="1" x14ac:dyDescent="0.6">
      <c r="C33" s="233" t="s">
        <v>576</v>
      </c>
      <c r="D33" s="411" t="s">
        <v>1335</v>
      </c>
      <c r="E33" s="411">
        <v>0</v>
      </c>
      <c r="F33" s="39">
        <v>0</v>
      </c>
      <c r="G33" s="36"/>
      <c r="H33" s="36">
        <v>0</v>
      </c>
      <c r="I33" s="36"/>
      <c r="J33" s="36"/>
      <c r="K33" s="36"/>
      <c r="L33" s="36"/>
      <c r="M33" s="36"/>
      <c r="N33" s="36"/>
      <c r="O33" s="36"/>
      <c r="P33" s="253">
        <v>0</v>
      </c>
      <c r="Q33" s="259">
        <f t="shared" si="16"/>
        <v>0</v>
      </c>
      <c r="R33" s="259">
        <v>275940000000</v>
      </c>
      <c r="S33" s="509">
        <f t="shared" si="0"/>
        <v>0</v>
      </c>
      <c r="T33" s="34">
        <v>1</v>
      </c>
      <c r="U33" s="33">
        <v>1</v>
      </c>
      <c r="V33" s="33">
        <v>0.94</v>
      </c>
      <c r="W33" s="33">
        <v>0.94</v>
      </c>
      <c r="X33" s="33">
        <f t="shared" si="1"/>
        <v>0.88</v>
      </c>
      <c r="Y33" s="33">
        <f t="shared" si="2"/>
        <v>0.85</v>
      </c>
      <c r="Z33" s="33">
        <f t="shared" si="3"/>
        <v>0.75</v>
      </c>
      <c r="AA33" s="33">
        <f t="shared" si="4"/>
        <v>0.85</v>
      </c>
      <c r="AB33" s="33">
        <f t="shared" si="5"/>
        <v>0.75</v>
      </c>
      <c r="AC33" s="33">
        <f t="shared" si="6"/>
        <v>0.85</v>
      </c>
      <c r="AD33" s="33">
        <f t="shared" si="7"/>
        <v>0.7</v>
      </c>
      <c r="AE33" s="394">
        <f t="shared" si="8"/>
        <v>0</v>
      </c>
      <c r="AF33" s="400">
        <f t="shared" si="9"/>
        <v>0</v>
      </c>
      <c r="AG33" s="257">
        <v>100</v>
      </c>
      <c r="AH33" s="153">
        <f t="shared" si="15"/>
        <v>0</v>
      </c>
      <c r="AJ33" s="394">
        <f>IF(F33&gt;0,#REF!,0)</f>
        <v>0</v>
      </c>
      <c r="AK33" s="394">
        <f t="shared" si="12"/>
        <v>0</v>
      </c>
      <c r="AM33" s="394">
        <f t="shared" si="13"/>
        <v>0</v>
      </c>
    </row>
    <row r="34" spans="3:39" ht="23.25" thickBot="1" x14ac:dyDescent="0.6">
      <c r="C34" s="233" t="s">
        <v>576</v>
      </c>
      <c r="D34" s="411" t="s">
        <v>1335</v>
      </c>
      <c r="E34" s="411">
        <v>4633445734</v>
      </c>
      <c r="F34" s="39">
        <v>0</v>
      </c>
      <c r="G34" s="36"/>
      <c r="H34" s="36">
        <v>0</v>
      </c>
      <c r="I34" s="36"/>
      <c r="J34" s="36"/>
      <c r="K34" s="36"/>
      <c r="L34" s="36"/>
      <c r="M34" s="36"/>
      <c r="N34" s="36"/>
      <c r="O34" s="36"/>
      <c r="P34" s="253">
        <v>0</v>
      </c>
      <c r="Q34" s="259">
        <f t="shared" si="16"/>
        <v>0</v>
      </c>
      <c r="R34" s="259">
        <v>268000000000</v>
      </c>
      <c r="S34" s="509">
        <f t="shared" si="0"/>
        <v>4633445734</v>
      </c>
      <c r="T34" s="34">
        <v>1</v>
      </c>
      <c r="U34" s="33">
        <v>1</v>
      </c>
      <c r="V34" s="33">
        <v>0.94</v>
      </c>
      <c r="W34" s="33">
        <v>0.94</v>
      </c>
      <c r="X34" s="33">
        <f t="shared" si="1"/>
        <v>0.88</v>
      </c>
      <c r="Y34" s="33">
        <f t="shared" si="2"/>
        <v>0.85</v>
      </c>
      <c r="Z34" s="33">
        <f t="shared" si="3"/>
        <v>0.75</v>
      </c>
      <c r="AA34" s="33">
        <f t="shared" si="4"/>
        <v>0.85</v>
      </c>
      <c r="AB34" s="33">
        <f t="shared" si="5"/>
        <v>0.75</v>
      </c>
      <c r="AC34" s="33">
        <f t="shared" si="6"/>
        <v>0.85</v>
      </c>
      <c r="AD34" s="33">
        <f t="shared" si="7"/>
        <v>0.7</v>
      </c>
      <c r="AE34" s="394">
        <f t="shared" si="8"/>
        <v>0</v>
      </c>
      <c r="AF34" s="400">
        <f t="shared" si="9"/>
        <v>4633445734</v>
      </c>
      <c r="AG34" s="257">
        <v>100</v>
      </c>
      <c r="AH34" s="153">
        <f t="shared" si="15"/>
        <v>4633445734</v>
      </c>
      <c r="AJ34" s="394">
        <f>IF(F34&gt;0,#REF!,0)</f>
        <v>0</v>
      </c>
      <c r="AK34" s="394">
        <f t="shared" si="12"/>
        <v>0</v>
      </c>
      <c r="AM34" s="394">
        <f t="shared" si="13"/>
        <v>0</v>
      </c>
    </row>
    <row r="35" spans="3:39" ht="23.25" thickBot="1" x14ac:dyDescent="0.6">
      <c r="C35" s="233" t="s">
        <v>576</v>
      </c>
      <c r="D35" s="411" t="s">
        <v>1470</v>
      </c>
      <c r="E35" s="411">
        <v>73550233</v>
      </c>
      <c r="F35" s="39">
        <v>0</v>
      </c>
      <c r="G35" s="36"/>
      <c r="H35" s="36">
        <v>0</v>
      </c>
      <c r="I35" s="36"/>
      <c r="J35" s="36"/>
      <c r="K35" s="36"/>
      <c r="L35" s="36"/>
      <c r="M35" s="36"/>
      <c r="N35" s="36"/>
      <c r="O35" s="36"/>
      <c r="P35" s="253">
        <v>0</v>
      </c>
      <c r="Q35" s="259">
        <f t="shared" si="16"/>
        <v>0</v>
      </c>
      <c r="R35" s="259">
        <v>8000000000</v>
      </c>
      <c r="S35" s="509">
        <f t="shared" si="0"/>
        <v>73550233</v>
      </c>
      <c r="T35" s="34">
        <v>1</v>
      </c>
      <c r="U35" s="33">
        <v>1</v>
      </c>
      <c r="V35" s="33">
        <v>0.94</v>
      </c>
      <c r="W35" s="33">
        <v>0.94</v>
      </c>
      <c r="X35" s="33">
        <f t="shared" si="1"/>
        <v>0.88</v>
      </c>
      <c r="Y35" s="33">
        <f t="shared" si="2"/>
        <v>0.85</v>
      </c>
      <c r="Z35" s="33">
        <f t="shared" si="3"/>
        <v>0.75</v>
      </c>
      <c r="AA35" s="33">
        <f t="shared" si="4"/>
        <v>0.85</v>
      </c>
      <c r="AB35" s="33">
        <f t="shared" si="5"/>
        <v>0.75</v>
      </c>
      <c r="AC35" s="33">
        <f t="shared" si="6"/>
        <v>0.85</v>
      </c>
      <c r="AD35" s="33">
        <f t="shared" si="7"/>
        <v>0.7</v>
      </c>
      <c r="AE35" s="394">
        <f t="shared" si="8"/>
        <v>0</v>
      </c>
      <c r="AF35" s="400">
        <f t="shared" si="9"/>
        <v>73550233</v>
      </c>
      <c r="AG35" s="257">
        <v>100</v>
      </c>
      <c r="AH35" s="153">
        <f t="shared" si="15"/>
        <v>73550233</v>
      </c>
      <c r="AJ35" s="394">
        <f>IF(F35&gt;0,#REF!,0)</f>
        <v>0</v>
      </c>
      <c r="AK35" s="394">
        <f t="shared" si="12"/>
        <v>0</v>
      </c>
      <c r="AM35" s="394">
        <f t="shared" si="13"/>
        <v>0</v>
      </c>
    </row>
    <row r="36" spans="3:39" ht="23.25" thickBot="1" x14ac:dyDescent="0.6">
      <c r="C36" s="233" t="s">
        <v>576</v>
      </c>
      <c r="D36" s="411" t="s">
        <v>1470</v>
      </c>
      <c r="E36" s="411">
        <v>-728874624</v>
      </c>
      <c r="F36" s="39">
        <v>0</v>
      </c>
      <c r="G36" s="36"/>
      <c r="H36" s="36">
        <v>0</v>
      </c>
      <c r="I36" s="36"/>
      <c r="J36" s="36"/>
      <c r="K36" s="36"/>
      <c r="L36" s="36"/>
      <c r="M36" s="36"/>
      <c r="N36" s="36"/>
      <c r="O36" s="36"/>
      <c r="P36" s="253">
        <v>0</v>
      </c>
      <c r="Q36" s="259">
        <f t="shared" si="16"/>
        <v>0</v>
      </c>
      <c r="R36" s="259">
        <v>9000000000</v>
      </c>
      <c r="S36" s="509">
        <f t="shared" si="0"/>
        <v>-728874624</v>
      </c>
      <c r="T36" s="34">
        <v>1</v>
      </c>
      <c r="U36" s="33">
        <v>1</v>
      </c>
      <c r="V36" s="33">
        <v>0.94</v>
      </c>
      <c r="W36" s="33">
        <v>0.94</v>
      </c>
      <c r="X36" s="33">
        <f t="shared" si="1"/>
        <v>0.88</v>
      </c>
      <c r="Y36" s="33">
        <f t="shared" si="2"/>
        <v>0.85</v>
      </c>
      <c r="Z36" s="33">
        <f t="shared" si="3"/>
        <v>0.75</v>
      </c>
      <c r="AA36" s="33">
        <f t="shared" si="4"/>
        <v>0.85</v>
      </c>
      <c r="AB36" s="33">
        <f t="shared" si="5"/>
        <v>0.75</v>
      </c>
      <c r="AC36" s="33">
        <f t="shared" si="6"/>
        <v>0.85</v>
      </c>
      <c r="AD36" s="33">
        <f t="shared" si="7"/>
        <v>0.7</v>
      </c>
      <c r="AE36" s="394">
        <f t="shared" si="8"/>
        <v>0</v>
      </c>
      <c r="AF36" s="400">
        <f t="shared" si="9"/>
        <v>0</v>
      </c>
      <c r="AG36" s="257">
        <v>100</v>
      </c>
      <c r="AH36" s="153">
        <f t="shared" si="15"/>
        <v>0</v>
      </c>
      <c r="AJ36" s="394">
        <f>IF(F36&gt;0,#REF!,0)</f>
        <v>0</v>
      </c>
      <c r="AK36" s="394">
        <f t="shared" si="12"/>
        <v>0</v>
      </c>
      <c r="AM36" s="394">
        <f t="shared" si="13"/>
        <v>728874624</v>
      </c>
    </row>
    <row r="37" spans="3:39" ht="23.25" thickBot="1" x14ac:dyDescent="0.6">
      <c r="C37" s="233" t="s">
        <v>576</v>
      </c>
      <c r="D37" s="411" t="s">
        <v>1471</v>
      </c>
      <c r="E37" s="427">
        <v>478500387783</v>
      </c>
      <c r="F37" s="39">
        <v>0</v>
      </c>
      <c r="G37" s="36"/>
      <c r="H37" s="36">
        <v>0</v>
      </c>
      <c r="I37" s="36"/>
      <c r="J37" s="36"/>
      <c r="K37" s="36"/>
      <c r="L37" s="36"/>
      <c r="M37" s="36"/>
      <c r="N37" s="36"/>
      <c r="O37" s="36"/>
      <c r="P37" s="253">
        <v>0</v>
      </c>
      <c r="Q37" s="259">
        <f t="shared" si="16"/>
        <v>0</v>
      </c>
      <c r="R37" s="259">
        <v>674000000000</v>
      </c>
      <c r="S37" s="509">
        <f t="shared" si="0"/>
        <v>478500387783</v>
      </c>
      <c r="T37" s="34">
        <v>1</v>
      </c>
      <c r="U37" s="33">
        <v>1</v>
      </c>
      <c r="V37" s="33">
        <v>0.94</v>
      </c>
      <c r="W37" s="33">
        <v>0.94</v>
      </c>
      <c r="X37" s="33">
        <f t="shared" si="1"/>
        <v>0.88</v>
      </c>
      <c r="Y37" s="33">
        <f t="shared" si="2"/>
        <v>0.85</v>
      </c>
      <c r="Z37" s="33">
        <f t="shared" si="3"/>
        <v>0.75</v>
      </c>
      <c r="AA37" s="33">
        <f t="shared" si="4"/>
        <v>0.85</v>
      </c>
      <c r="AB37" s="33">
        <f t="shared" si="5"/>
        <v>0.75</v>
      </c>
      <c r="AC37" s="33">
        <f t="shared" si="6"/>
        <v>0.85</v>
      </c>
      <c r="AD37" s="33">
        <f t="shared" si="7"/>
        <v>0.7</v>
      </c>
      <c r="AE37" s="394">
        <f t="shared" si="8"/>
        <v>0</v>
      </c>
      <c r="AF37" s="400">
        <f t="shared" si="9"/>
        <v>478500387783</v>
      </c>
      <c r="AG37" s="257">
        <v>100</v>
      </c>
      <c r="AH37" s="153">
        <f t="shared" si="15"/>
        <v>478500387783</v>
      </c>
      <c r="AJ37" s="394">
        <f>IF(F37&gt;0,#REF!,0)</f>
        <v>0</v>
      </c>
      <c r="AK37" s="394">
        <f t="shared" si="12"/>
        <v>0</v>
      </c>
      <c r="AM37" s="394">
        <f t="shared" si="13"/>
        <v>0</v>
      </c>
    </row>
    <row r="38" spans="3:39" ht="23.25" thickBot="1" x14ac:dyDescent="0.6">
      <c r="C38" s="233" t="s">
        <v>576</v>
      </c>
      <c r="D38" s="411" t="s">
        <v>1336</v>
      </c>
      <c r="E38" s="411">
        <v>861531336</v>
      </c>
      <c r="F38" s="39">
        <v>0</v>
      </c>
      <c r="G38" s="36"/>
      <c r="H38" s="36">
        <v>0</v>
      </c>
      <c r="I38" s="36"/>
      <c r="J38" s="36"/>
      <c r="K38" s="36"/>
      <c r="L38" s="36"/>
      <c r="M38" s="36"/>
      <c r="N38" s="36"/>
      <c r="O38" s="36"/>
      <c r="P38" s="253">
        <v>0</v>
      </c>
      <c r="Q38" s="259">
        <f t="shared" si="16"/>
        <v>0</v>
      </c>
      <c r="R38" s="259">
        <v>26400000000</v>
      </c>
      <c r="S38" s="509">
        <f t="shared" si="0"/>
        <v>861531336</v>
      </c>
      <c r="T38" s="34">
        <v>1</v>
      </c>
      <c r="U38" s="33">
        <v>1</v>
      </c>
      <c r="V38" s="33">
        <v>0.94</v>
      </c>
      <c r="W38" s="33">
        <v>0.94</v>
      </c>
      <c r="X38" s="33">
        <f t="shared" si="1"/>
        <v>0.88</v>
      </c>
      <c r="Y38" s="33">
        <f t="shared" si="2"/>
        <v>0.85</v>
      </c>
      <c r="Z38" s="33">
        <f t="shared" si="3"/>
        <v>0.75</v>
      </c>
      <c r="AA38" s="33">
        <f t="shared" si="4"/>
        <v>0.85</v>
      </c>
      <c r="AB38" s="33">
        <f t="shared" si="5"/>
        <v>0.75</v>
      </c>
      <c r="AC38" s="33">
        <f t="shared" si="6"/>
        <v>0.85</v>
      </c>
      <c r="AD38" s="33">
        <f t="shared" si="7"/>
        <v>0.7</v>
      </c>
      <c r="AE38" s="394">
        <f t="shared" si="8"/>
        <v>0</v>
      </c>
      <c r="AF38" s="400">
        <f t="shared" si="9"/>
        <v>861531336</v>
      </c>
      <c r="AG38" s="257">
        <v>100</v>
      </c>
      <c r="AH38" s="153">
        <f t="shared" si="15"/>
        <v>861531336</v>
      </c>
      <c r="AJ38" s="394">
        <f>IF(F38&gt;0,#REF!,0)</f>
        <v>0</v>
      </c>
      <c r="AK38" s="394">
        <f t="shared" si="12"/>
        <v>0</v>
      </c>
      <c r="AM38" s="394">
        <f t="shared" si="13"/>
        <v>0</v>
      </c>
    </row>
    <row r="39" spans="3:39" ht="23.25" thickBot="1" x14ac:dyDescent="0.6">
      <c r="C39" s="233" t="s">
        <v>576</v>
      </c>
      <c r="D39" s="411" t="s">
        <v>1472</v>
      </c>
      <c r="E39" s="411">
        <v>58973482080</v>
      </c>
      <c r="F39" s="39">
        <v>0</v>
      </c>
      <c r="G39" s="36"/>
      <c r="H39" s="36">
        <v>0</v>
      </c>
      <c r="I39" s="36"/>
      <c r="J39" s="36"/>
      <c r="K39" s="36"/>
      <c r="L39" s="36"/>
      <c r="M39" s="36"/>
      <c r="N39" s="36"/>
      <c r="O39" s="36"/>
      <c r="P39" s="253">
        <v>112749600000</v>
      </c>
      <c r="Q39" s="259">
        <f t="shared" si="16"/>
        <v>112749600000</v>
      </c>
      <c r="R39" s="259">
        <v>0</v>
      </c>
      <c r="S39" s="509">
        <f t="shared" si="0"/>
        <v>58973482080</v>
      </c>
      <c r="T39" s="34">
        <v>1</v>
      </c>
      <c r="U39" s="33">
        <v>1</v>
      </c>
      <c r="V39" s="33">
        <v>0.94</v>
      </c>
      <c r="W39" s="33">
        <v>0.94</v>
      </c>
      <c r="X39" s="33">
        <f t="shared" si="1"/>
        <v>0.88</v>
      </c>
      <c r="Y39" s="33">
        <f t="shared" si="2"/>
        <v>0.85</v>
      </c>
      <c r="Z39" s="33">
        <f t="shared" si="3"/>
        <v>0.75</v>
      </c>
      <c r="AA39" s="33">
        <f t="shared" si="4"/>
        <v>0.85</v>
      </c>
      <c r="AB39" s="33">
        <f t="shared" si="5"/>
        <v>0.75</v>
      </c>
      <c r="AC39" s="33">
        <f t="shared" si="6"/>
        <v>0.85</v>
      </c>
      <c r="AD39" s="33">
        <f t="shared" si="7"/>
        <v>0.7</v>
      </c>
      <c r="AE39" s="394">
        <f t="shared" si="8"/>
        <v>78924720000</v>
      </c>
      <c r="AF39" s="400">
        <f t="shared" si="9"/>
        <v>0</v>
      </c>
      <c r="AG39" s="257">
        <v>100</v>
      </c>
      <c r="AH39" s="153">
        <f t="shared" si="15"/>
        <v>0</v>
      </c>
      <c r="AJ39" s="394">
        <f>IF(F39&gt;0,#REF!,0)</f>
        <v>0</v>
      </c>
      <c r="AK39" s="394">
        <f t="shared" si="12"/>
        <v>0</v>
      </c>
      <c r="AM39" s="394">
        <f t="shared" si="13"/>
        <v>0</v>
      </c>
    </row>
    <row r="40" spans="3:39" ht="23.25" thickBot="1" x14ac:dyDescent="0.6">
      <c r="C40" s="233" t="s">
        <v>576</v>
      </c>
      <c r="D40" s="411" t="s">
        <v>1472</v>
      </c>
      <c r="E40" s="411">
        <v>38142614160</v>
      </c>
      <c r="F40" s="39">
        <v>0</v>
      </c>
      <c r="G40" s="36"/>
      <c r="H40" s="36">
        <v>0</v>
      </c>
      <c r="I40" s="36"/>
      <c r="J40" s="36"/>
      <c r="K40" s="36"/>
      <c r="L40" s="36"/>
      <c r="M40" s="36"/>
      <c r="N40" s="36"/>
      <c r="O40" s="36"/>
      <c r="P40" s="253">
        <v>112749600000</v>
      </c>
      <c r="Q40" s="259">
        <f t="shared" si="16"/>
        <v>112749600000</v>
      </c>
      <c r="R40" s="259">
        <v>0</v>
      </c>
      <c r="S40" s="509">
        <f t="shared" si="0"/>
        <v>38142614160</v>
      </c>
      <c r="T40" s="34">
        <v>1</v>
      </c>
      <c r="U40" s="33">
        <v>1</v>
      </c>
      <c r="V40" s="33">
        <v>0.94</v>
      </c>
      <c r="W40" s="33">
        <v>0.94</v>
      </c>
      <c r="X40" s="33">
        <f t="shared" si="1"/>
        <v>0.88</v>
      </c>
      <c r="Y40" s="33">
        <f t="shared" si="2"/>
        <v>0.85</v>
      </c>
      <c r="Z40" s="33">
        <f t="shared" si="3"/>
        <v>0.75</v>
      </c>
      <c r="AA40" s="33">
        <f t="shared" si="4"/>
        <v>0.85</v>
      </c>
      <c r="AB40" s="33">
        <f t="shared" si="5"/>
        <v>0.75</v>
      </c>
      <c r="AC40" s="33">
        <f t="shared" si="6"/>
        <v>0.85</v>
      </c>
      <c r="AD40" s="33">
        <f t="shared" si="7"/>
        <v>0.7</v>
      </c>
      <c r="AE40" s="394">
        <f t="shared" si="8"/>
        <v>78924720000</v>
      </c>
      <c r="AF40" s="400">
        <f t="shared" si="9"/>
        <v>0</v>
      </c>
      <c r="AG40" s="257">
        <v>100</v>
      </c>
      <c r="AH40" s="153">
        <f t="shared" si="15"/>
        <v>0</v>
      </c>
      <c r="AJ40" s="394">
        <f>IF(F40&gt;0,#REF!,0)</f>
        <v>0</v>
      </c>
      <c r="AK40" s="394">
        <f t="shared" si="12"/>
        <v>0</v>
      </c>
      <c r="AM40" s="394">
        <f t="shared" si="13"/>
        <v>0</v>
      </c>
    </row>
    <row r="41" spans="3:39" ht="23.25" thickBot="1" x14ac:dyDescent="0.6">
      <c r="C41" s="233" t="s">
        <v>576</v>
      </c>
      <c r="D41" s="411" t="s">
        <v>1472</v>
      </c>
      <c r="E41" s="411">
        <v>44697577680</v>
      </c>
      <c r="F41" s="39">
        <v>0</v>
      </c>
      <c r="G41" s="36"/>
      <c r="H41" s="36">
        <v>0</v>
      </c>
      <c r="I41" s="36"/>
      <c r="J41" s="36"/>
      <c r="K41" s="36"/>
      <c r="L41" s="36"/>
      <c r="M41" s="36"/>
      <c r="N41" s="36"/>
      <c r="O41" s="36"/>
      <c r="P41" s="253">
        <v>112749600000</v>
      </c>
      <c r="Q41" s="259">
        <f t="shared" si="16"/>
        <v>112749600000</v>
      </c>
      <c r="R41" s="259">
        <v>0</v>
      </c>
      <c r="S41" s="509">
        <f t="shared" si="0"/>
        <v>44697577680</v>
      </c>
      <c r="T41" s="34">
        <v>1</v>
      </c>
      <c r="U41" s="33">
        <v>1</v>
      </c>
      <c r="V41" s="33">
        <v>0.94</v>
      </c>
      <c r="W41" s="33">
        <v>0.94</v>
      </c>
      <c r="X41" s="33">
        <f t="shared" si="1"/>
        <v>0.88</v>
      </c>
      <c r="Y41" s="33">
        <f t="shared" si="2"/>
        <v>0.85</v>
      </c>
      <c r="Z41" s="33">
        <f t="shared" si="3"/>
        <v>0.75</v>
      </c>
      <c r="AA41" s="33">
        <f t="shared" si="4"/>
        <v>0.85</v>
      </c>
      <c r="AB41" s="33">
        <f t="shared" si="5"/>
        <v>0.75</v>
      </c>
      <c r="AC41" s="33">
        <f t="shared" si="6"/>
        <v>0.85</v>
      </c>
      <c r="AD41" s="33">
        <f t="shared" si="7"/>
        <v>0.7</v>
      </c>
      <c r="AE41" s="394">
        <f t="shared" si="8"/>
        <v>78924720000</v>
      </c>
      <c r="AF41" s="400">
        <f t="shared" si="9"/>
        <v>0</v>
      </c>
      <c r="AG41" s="257">
        <v>100</v>
      </c>
      <c r="AH41" s="153">
        <f t="shared" si="15"/>
        <v>0</v>
      </c>
      <c r="AJ41" s="394">
        <f>IF(F41&gt;0,#REF!,0)</f>
        <v>0</v>
      </c>
      <c r="AK41" s="394">
        <f t="shared" si="12"/>
        <v>0</v>
      </c>
      <c r="AM41" s="394">
        <f t="shared" si="13"/>
        <v>0</v>
      </c>
    </row>
    <row r="42" spans="3:39" ht="23.25" thickBot="1" x14ac:dyDescent="0.6">
      <c r="C42" s="233" t="s">
        <v>576</v>
      </c>
      <c r="D42" s="412"/>
      <c r="E42" s="428"/>
      <c r="F42" s="39">
        <v>0</v>
      </c>
      <c r="G42" s="36"/>
      <c r="H42" s="36">
        <v>0</v>
      </c>
      <c r="I42" s="36"/>
      <c r="J42" s="36"/>
      <c r="K42" s="36"/>
      <c r="L42" s="36"/>
      <c r="M42" s="36"/>
      <c r="N42" s="36"/>
      <c r="O42" s="36"/>
      <c r="P42" s="253">
        <v>0</v>
      </c>
      <c r="Q42" s="259">
        <f t="shared" si="16"/>
        <v>0</v>
      </c>
      <c r="R42" s="259">
        <v>0</v>
      </c>
      <c r="S42" s="509">
        <f t="shared" si="0"/>
        <v>0</v>
      </c>
      <c r="T42" s="34">
        <v>1</v>
      </c>
      <c r="U42" s="33">
        <v>1</v>
      </c>
      <c r="V42" s="33">
        <v>0.94</v>
      </c>
      <c r="W42" s="33">
        <v>0.94</v>
      </c>
      <c r="X42" s="33">
        <f t="shared" si="1"/>
        <v>0.88</v>
      </c>
      <c r="Y42" s="33">
        <f t="shared" si="2"/>
        <v>0.85</v>
      </c>
      <c r="Z42" s="33">
        <f t="shared" si="3"/>
        <v>0.75</v>
      </c>
      <c r="AA42" s="33">
        <f t="shared" si="4"/>
        <v>0.85</v>
      </c>
      <c r="AB42" s="33">
        <f t="shared" si="5"/>
        <v>0.75</v>
      </c>
      <c r="AC42" s="33">
        <f t="shared" si="6"/>
        <v>0.85</v>
      </c>
      <c r="AD42" s="33">
        <f t="shared" si="7"/>
        <v>0.7</v>
      </c>
      <c r="AE42" s="394">
        <f t="shared" si="8"/>
        <v>0</v>
      </c>
      <c r="AF42" s="400">
        <f t="shared" si="9"/>
        <v>0</v>
      </c>
      <c r="AG42" s="257">
        <v>100</v>
      </c>
      <c r="AH42" s="153">
        <f t="shared" si="15"/>
        <v>0</v>
      </c>
      <c r="AJ42" s="394">
        <f>IF(F42&gt;0,#REF!,0)</f>
        <v>0</v>
      </c>
      <c r="AK42" s="394">
        <f t="shared" si="12"/>
        <v>0</v>
      </c>
      <c r="AM42" s="394">
        <f t="shared" si="13"/>
        <v>0</v>
      </c>
    </row>
    <row r="43" spans="3:39" ht="23.25" thickBot="1" x14ac:dyDescent="0.6">
      <c r="C43" s="233" t="s">
        <v>576</v>
      </c>
      <c r="D43" s="413" t="s">
        <v>1344</v>
      </c>
      <c r="E43" s="413">
        <v>95222766240</v>
      </c>
      <c r="F43" s="39">
        <v>0</v>
      </c>
      <c r="G43" s="36"/>
      <c r="H43" s="36">
        <v>0</v>
      </c>
      <c r="I43" s="36"/>
      <c r="J43" s="36"/>
      <c r="K43" s="36"/>
      <c r="L43" s="36"/>
      <c r="M43" s="36"/>
      <c r="N43" s="36"/>
      <c r="O43" s="36"/>
      <c r="P43" s="253">
        <v>0</v>
      </c>
      <c r="Q43" s="259">
        <f t="shared" si="16"/>
        <v>0</v>
      </c>
      <c r="R43" s="259">
        <v>103000000000</v>
      </c>
      <c r="S43" s="509">
        <f t="shared" si="0"/>
        <v>95222766240</v>
      </c>
      <c r="T43" s="34">
        <v>1</v>
      </c>
      <c r="U43" s="33">
        <v>1</v>
      </c>
      <c r="V43" s="33">
        <v>0.94</v>
      </c>
      <c r="W43" s="33">
        <v>0.94</v>
      </c>
      <c r="X43" s="33">
        <f t="shared" si="1"/>
        <v>0.88</v>
      </c>
      <c r="Y43" s="33">
        <f t="shared" si="2"/>
        <v>0.85</v>
      </c>
      <c r="Z43" s="33">
        <f t="shared" si="3"/>
        <v>0.75</v>
      </c>
      <c r="AA43" s="33">
        <f t="shared" si="4"/>
        <v>0.85</v>
      </c>
      <c r="AB43" s="33">
        <f t="shared" si="5"/>
        <v>0.75</v>
      </c>
      <c r="AC43" s="33">
        <f t="shared" si="6"/>
        <v>0.85</v>
      </c>
      <c r="AD43" s="33">
        <f t="shared" si="7"/>
        <v>0.7</v>
      </c>
      <c r="AE43" s="394">
        <f t="shared" si="8"/>
        <v>0</v>
      </c>
      <c r="AF43" s="400">
        <f t="shared" si="9"/>
        <v>95222766240</v>
      </c>
      <c r="AG43" s="257">
        <v>100</v>
      </c>
      <c r="AH43" s="153">
        <f t="shared" si="15"/>
        <v>95222766240</v>
      </c>
      <c r="AJ43" s="394">
        <f>IF(F43&gt;0,#REF!,0)</f>
        <v>0</v>
      </c>
      <c r="AK43" s="394">
        <f t="shared" si="12"/>
        <v>0</v>
      </c>
      <c r="AM43" s="394">
        <f t="shared" si="13"/>
        <v>0</v>
      </c>
    </row>
    <row r="44" spans="3:39" ht="23.25" thickBot="1" x14ac:dyDescent="0.6">
      <c r="C44" s="233" t="s">
        <v>576</v>
      </c>
      <c r="D44" s="414" t="s">
        <v>1344</v>
      </c>
      <c r="E44" s="429">
        <v>14081744880</v>
      </c>
      <c r="F44" s="39">
        <v>0</v>
      </c>
      <c r="G44" s="36"/>
      <c r="H44" s="36">
        <v>0</v>
      </c>
      <c r="I44" s="36"/>
      <c r="J44" s="36"/>
      <c r="K44" s="36"/>
      <c r="L44" s="36"/>
      <c r="M44" s="36"/>
      <c r="N44" s="36"/>
      <c r="O44" s="36"/>
      <c r="P44" s="253">
        <v>0</v>
      </c>
      <c r="Q44" s="259">
        <f t="shared" si="16"/>
        <v>0</v>
      </c>
      <c r="R44" s="259">
        <v>15350000000</v>
      </c>
      <c r="S44" s="509">
        <f t="shared" si="0"/>
        <v>14081744880</v>
      </c>
      <c r="T44" s="34">
        <v>1</v>
      </c>
      <c r="U44" s="33">
        <v>1</v>
      </c>
      <c r="V44" s="33">
        <v>0.94</v>
      </c>
      <c r="W44" s="33">
        <v>0.94</v>
      </c>
      <c r="X44" s="33">
        <f t="shared" si="1"/>
        <v>0.88</v>
      </c>
      <c r="Y44" s="33">
        <f t="shared" si="2"/>
        <v>0.85</v>
      </c>
      <c r="Z44" s="33">
        <f t="shared" si="3"/>
        <v>0.75</v>
      </c>
      <c r="AA44" s="33">
        <f t="shared" si="4"/>
        <v>0.85</v>
      </c>
      <c r="AB44" s="33">
        <f t="shared" si="5"/>
        <v>0.75</v>
      </c>
      <c r="AC44" s="33">
        <f t="shared" si="6"/>
        <v>0.85</v>
      </c>
      <c r="AD44" s="33">
        <f t="shared" si="7"/>
        <v>0.7</v>
      </c>
      <c r="AE44" s="394">
        <f t="shared" si="8"/>
        <v>0</v>
      </c>
      <c r="AF44" s="400">
        <f t="shared" si="9"/>
        <v>14081744880</v>
      </c>
      <c r="AG44" s="257">
        <v>100</v>
      </c>
      <c r="AH44" s="153">
        <f t="shared" si="15"/>
        <v>14081744880</v>
      </c>
      <c r="AJ44" s="394">
        <f>IF(F44&gt;0,#REF!,0)</f>
        <v>0</v>
      </c>
      <c r="AK44" s="394">
        <f t="shared" si="12"/>
        <v>0</v>
      </c>
      <c r="AM44" s="394">
        <f t="shared" si="13"/>
        <v>0</v>
      </c>
    </row>
    <row r="45" spans="3:39" ht="23.25" thickBot="1" x14ac:dyDescent="0.6">
      <c r="C45" s="233" t="s">
        <v>576</v>
      </c>
      <c r="D45" s="414" t="s">
        <v>1473</v>
      </c>
      <c r="E45" s="429">
        <v>9550209400</v>
      </c>
      <c r="F45" s="39">
        <v>0</v>
      </c>
      <c r="G45" s="36"/>
      <c r="H45" s="36">
        <v>0</v>
      </c>
      <c r="I45" s="36"/>
      <c r="J45" s="36"/>
      <c r="K45" s="36"/>
      <c r="L45" s="36"/>
      <c r="M45" s="36"/>
      <c r="N45" s="36"/>
      <c r="O45" s="36"/>
      <c r="P45" s="253">
        <v>0</v>
      </c>
      <c r="Q45" s="259">
        <f t="shared" si="16"/>
        <v>0</v>
      </c>
      <c r="R45" s="259">
        <v>101320000000</v>
      </c>
      <c r="S45" s="509">
        <f t="shared" si="0"/>
        <v>9550209400</v>
      </c>
      <c r="T45" s="34">
        <v>1</v>
      </c>
      <c r="U45" s="33">
        <v>1</v>
      </c>
      <c r="V45" s="33">
        <v>0.94</v>
      </c>
      <c r="W45" s="33">
        <v>0.94</v>
      </c>
      <c r="X45" s="33">
        <f t="shared" si="1"/>
        <v>0.88</v>
      </c>
      <c r="Y45" s="33">
        <f t="shared" si="2"/>
        <v>0.85</v>
      </c>
      <c r="Z45" s="33">
        <f t="shared" si="3"/>
        <v>0.75</v>
      </c>
      <c r="AA45" s="33">
        <f t="shared" si="4"/>
        <v>0.85</v>
      </c>
      <c r="AB45" s="33">
        <f t="shared" si="5"/>
        <v>0.75</v>
      </c>
      <c r="AC45" s="33">
        <f t="shared" si="6"/>
        <v>0.85</v>
      </c>
      <c r="AD45" s="33">
        <f t="shared" si="7"/>
        <v>0.7</v>
      </c>
      <c r="AE45" s="394">
        <f t="shared" si="8"/>
        <v>0</v>
      </c>
      <c r="AF45" s="400">
        <f t="shared" si="9"/>
        <v>9550209400</v>
      </c>
      <c r="AG45" s="257">
        <v>100</v>
      </c>
      <c r="AH45" s="153">
        <f t="shared" si="15"/>
        <v>9550209400</v>
      </c>
      <c r="AJ45" s="394">
        <f>IF(F45&gt;0,#REF!,0)</f>
        <v>0</v>
      </c>
      <c r="AK45" s="394">
        <f t="shared" si="12"/>
        <v>0</v>
      </c>
      <c r="AM45" s="394">
        <f t="shared" si="13"/>
        <v>0</v>
      </c>
    </row>
    <row r="46" spans="3:39" ht="23.25" thickBot="1" x14ac:dyDescent="0.6">
      <c r="C46" s="233" t="s">
        <v>576</v>
      </c>
      <c r="D46" s="414" t="s">
        <v>1473</v>
      </c>
      <c r="E46" s="429">
        <v>534503300</v>
      </c>
      <c r="F46" s="39">
        <v>0</v>
      </c>
      <c r="G46" s="36"/>
      <c r="H46" s="36">
        <v>0</v>
      </c>
      <c r="I46" s="36"/>
      <c r="J46" s="36"/>
      <c r="K46" s="36"/>
      <c r="L46" s="36"/>
      <c r="M46" s="36"/>
      <c r="N46" s="36"/>
      <c r="O46" s="36"/>
      <c r="P46" s="253">
        <v>0</v>
      </c>
      <c r="Q46" s="259">
        <f t="shared" si="16"/>
        <v>0</v>
      </c>
      <c r="R46" s="259">
        <v>47600000000</v>
      </c>
      <c r="S46" s="509">
        <f t="shared" si="0"/>
        <v>534503300</v>
      </c>
      <c r="T46" s="34">
        <v>1</v>
      </c>
      <c r="U46" s="33">
        <v>1</v>
      </c>
      <c r="V46" s="33">
        <v>0.94</v>
      </c>
      <c r="W46" s="33">
        <v>0.94</v>
      </c>
      <c r="X46" s="33">
        <f t="shared" si="1"/>
        <v>0.88</v>
      </c>
      <c r="Y46" s="33">
        <f t="shared" si="2"/>
        <v>0.85</v>
      </c>
      <c r="Z46" s="33">
        <f t="shared" si="3"/>
        <v>0.75</v>
      </c>
      <c r="AA46" s="33">
        <f t="shared" si="4"/>
        <v>0.85</v>
      </c>
      <c r="AB46" s="33">
        <f t="shared" si="5"/>
        <v>0.75</v>
      </c>
      <c r="AC46" s="33">
        <f t="shared" si="6"/>
        <v>0.85</v>
      </c>
      <c r="AD46" s="33">
        <f t="shared" si="7"/>
        <v>0.7</v>
      </c>
      <c r="AE46" s="394">
        <f t="shared" si="8"/>
        <v>0</v>
      </c>
      <c r="AF46" s="400">
        <f t="shared" si="9"/>
        <v>534503300</v>
      </c>
      <c r="AG46" s="257">
        <v>100</v>
      </c>
      <c r="AH46" s="153">
        <f t="shared" si="15"/>
        <v>534503300</v>
      </c>
      <c r="AJ46" s="394">
        <f>IF(F46&gt;0,#REF!,0)</f>
        <v>0</v>
      </c>
      <c r="AK46" s="394">
        <f t="shared" si="12"/>
        <v>0</v>
      </c>
      <c r="AM46" s="394">
        <f t="shared" si="13"/>
        <v>0</v>
      </c>
    </row>
    <row r="47" spans="3:39" ht="23.25" thickBot="1" x14ac:dyDescent="0.6">
      <c r="C47" s="233" t="s">
        <v>576</v>
      </c>
      <c r="D47" s="414" t="s">
        <v>1473</v>
      </c>
      <c r="E47" s="429">
        <v>43970591280</v>
      </c>
      <c r="F47" s="39">
        <v>0</v>
      </c>
      <c r="G47" s="36"/>
      <c r="H47" s="36">
        <v>0</v>
      </c>
      <c r="I47" s="36"/>
      <c r="J47" s="36"/>
      <c r="K47" s="36"/>
      <c r="L47" s="36"/>
      <c r="M47" s="36"/>
      <c r="N47" s="36"/>
      <c r="O47" s="36"/>
      <c r="P47" s="253">
        <v>0</v>
      </c>
      <c r="Q47" s="259">
        <f t="shared" si="16"/>
        <v>0</v>
      </c>
      <c r="R47" s="259">
        <v>53400000000</v>
      </c>
      <c r="S47" s="509">
        <f t="shared" si="0"/>
        <v>43970591280</v>
      </c>
      <c r="T47" s="34">
        <v>1</v>
      </c>
      <c r="U47" s="33">
        <v>1</v>
      </c>
      <c r="V47" s="33">
        <v>0.94</v>
      </c>
      <c r="W47" s="33">
        <v>0.94</v>
      </c>
      <c r="X47" s="33">
        <f t="shared" si="1"/>
        <v>0.88</v>
      </c>
      <c r="Y47" s="33">
        <f t="shared" si="2"/>
        <v>0.85</v>
      </c>
      <c r="Z47" s="33">
        <f t="shared" si="3"/>
        <v>0.75</v>
      </c>
      <c r="AA47" s="33">
        <f t="shared" si="4"/>
        <v>0.85</v>
      </c>
      <c r="AB47" s="33">
        <f t="shared" si="5"/>
        <v>0.75</v>
      </c>
      <c r="AC47" s="33">
        <f t="shared" si="6"/>
        <v>0.85</v>
      </c>
      <c r="AD47" s="33">
        <f t="shared" si="7"/>
        <v>0.7</v>
      </c>
      <c r="AE47" s="394">
        <f t="shared" si="8"/>
        <v>0</v>
      </c>
      <c r="AF47" s="400">
        <f t="shared" si="9"/>
        <v>43970591280</v>
      </c>
      <c r="AG47" s="257">
        <v>100</v>
      </c>
      <c r="AH47" s="153">
        <f t="shared" si="15"/>
        <v>43970591280</v>
      </c>
      <c r="AJ47" s="394">
        <f>IF(F47&gt;0,#REF!,0)</f>
        <v>0</v>
      </c>
      <c r="AK47" s="394">
        <f t="shared" si="12"/>
        <v>0</v>
      </c>
      <c r="AM47" s="394">
        <f t="shared" si="13"/>
        <v>0</v>
      </c>
    </row>
    <row r="48" spans="3:39" ht="23.25" thickBot="1" x14ac:dyDescent="0.6">
      <c r="C48" s="233" t="s">
        <v>576</v>
      </c>
      <c r="D48" s="414" t="s">
        <v>1338</v>
      </c>
      <c r="E48" s="429">
        <v>386324223</v>
      </c>
      <c r="F48" s="39">
        <v>0</v>
      </c>
      <c r="G48" s="36"/>
      <c r="H48" s="36">
        <v>0</v>
      </c>
      <c r="I48" s="36"/>
      <c r="J48" s="36"/>
      <c r="K48" s="36"/>
      <c r="L48" s="36"/>
      <c r="M48" s="36"/>
      <c r="N48" s="36"/>
      <c r="O48" s="36"/>
      <c r="P48" s="253">
        <v>19500000000</v>
      </c>
      <c r="Q48" s="259">
        <f t="shared" si="16"/>
        <v>19500000000</v>
      </c>
      <c r="R48" s="259">
        <v>0</v>
      </c>
      <c r="S48" s="509">
        <f t="shared" si="0"/>
        <v>386324223</v>
      </c>
      <c r="T48" s="34">
        <v>1</v>
      </c>
      <c r="U48" s="33">
        <v>1</v>
      </c>
      <c r="V48" s="33">
        <v>0.94</v>
      </c>
      <c r="W48" s="33">
        <v>0.94</v>
      </c>
      <c r="X48" s="33">
        <f t="shared" si="1"/>
        <v>0.88</v>
      </c>
      <c r="Y48" s="33">
        <f t="shared" si="2"/>
        <v>0.85</v>
      </c>
      <c r="Z48" s="33">
        <f t="shared" si="3"/>
        <v>0.75</v>
      </c>
      <c r="AA48" s="33">
        <f t="shared" si="4"/>
        <v>0.85</v>
      </c>
      <c r="AB48" s="33">
        <f t="shared" si="5"/>
        <v>0.75</v>
      </c>
      <c r="AC48" s="33">
        <f t="shared" si="6"/>
        <v>0.85</v>
      </c>
      <c r="AD48" s="33">
        <f t="shared" si="7"/>
        <v>0.7</v>
      </c>
      <c r="AE48" s="394">
        <f t="shared" si="8"/>
        <v>13650000000</v>
      </c>
      <c r="AF48" s="400">
        <f t="shared" si="9"/>
        <v>0</v>
      </c>
      <c r="AG48" s="257">
        <v>100</v>
      </c>
      <c r="AH48" s="153">
        <f t="shared" si="15"/>
        <v>0</v>
      </c>
      <c r="AJ48" s="394">
        <f>IF(F48&gt;0,#REF!,0)</f>
        <v>0</v>
      </c>
      <c r="AK48" s="394">
        <f t="shared" si="12"/>
        <v>0</v>
      </c>
      <c r="AM48" s="394">
        <f t="shared" si="13"/>
        <v>0</v>
      </c>
    </row>
    <row r="49" spans="3:39" ht="23.25" thickBot="1" x14ac:dyDescent="0.6">
      <c r="C49" s="233" t="s">
        <v>576</v>
      </c>
      <c r="D49" s="414" t="s">
        <v>1338</v>
      </c>
      <c r="E49" s="429">
        <v>25000000000</v>
      </c>
      <c r="F49" s="39">
        <v>0</v>
      </c>
      <c r="G49" s="36"/>
      <c r="H49" s="36">
        <v>0</v>
      </c>
      <c r="I49" s="36"/>
      <c r="J49" s="36"/>
      <c r="K49" s="36"/>
      <c r="L49" s="36"/>
      <c r="M49" s="36"/>
      <c r="N49" s="36"/>
      <c r="O49" s="36"/>
      <c r="P49" s="253">
        <v>30000000000</v>
      </c>
      <c r="Q49" s="259">
        <f t="shared" si="16"/>
        <v>30000000000</v>
      </c>
      <c r="R49" s="259">
        <v>0</v>
      </c>
      <c r="S49" s="509">
        <f t="shared" si="0"/>
        <v>25000000000</v>
      </c>
      <c r="T49" s="34">
        <v>1</v>
      </c>
      <c r="U49" s="33">
        <v>1</v>
      </c>
      <c r="V49" s="33">
        <v>0.94</v>
      </c>
      <c r="W49" s="33">
        <v>0.94</v>
      </c>
      <c r="X49" s="33">
        <f t="shared" si="1"/>
        <v>0.88</v>
      </c>
      <c r="Y49" s="33">
        <f t="shared" si="2"/>
        <v>0.85</v>
      </c>
      <c r="Z49" s="33">
        <f t="shared" si="3"/>
        <v>0.75</v>
      </c>
      <c r="AA49" s="33">
        <f t="shared" si="4"/>
        <v>0.85</v>
      </c>
      <c r="AB49" s="33">
        <f t="shared" si="5"/>
        <v>0.75</v>
      </c>
      <c r="AC49" s="33">
        <f t="shared" si="6"/>
        <v>0.85</v>
      </c>
      <c r="AD49" s="33">
        <f t="shared" si="7"/>
        <v>0.7</v>
      </c>
      <c r="AE49" s="394">
        <f t="shared" si="8"/>
        <v>21000000000</v>
      </c>
      <c r="AF49" s="400">
        <f t="shared" si="9"/>
        <v>4000000000</v>
      </c>
      <c r="AG49" s="257">
        <v>100</v>
      </c>
      <c r="AH49" s="153">
        <f t="shared" si="15"/>
        <v>4000000000</v>
      </c>
      <c r="AJ49" s="394">
        <f>IF(F49&gt;0,#REF!,0)</f>
        <v>0</v>
      </c>
      <c r="AK49" s="394">
        <f t="shared" si="12"/>
        <v>0</v>
      </c>
      <c r="AM49" s="394">
        <f t="shared" si="13"/>
        <v>0</v>
      </c>
    </row>
    <row r="50" spans="3:39" ht="23.25" thickBot="1" x14ac:dyDescent="0.6">
      <c r="C50" s="233" t="s">
        <v>576</v>
      </c>
      <c r="D50" s="414" t="s">
        <v>1338</v>
      </c>
      <c r="E50" s="429">
        <v>6000000000</v>
      </c>
      <c r="F50" s="39">
        <v>0</v>
      </c>
      <c r="G50" s="36"/>
      <c r="H50" s="36">
        <v>0</v>
      </c>
      <c r="I50" s="36"/>
      <c r="J50" s="36"/>
      <c r="K50" s="36"/>
      <c r="L50" s="36"/>
      <c r="M50" s="36"/>
      <c r="N50" s="36"/>
      <c r="O50" s="36"/>
      <c r="P50" s="253">
        <v>7800000000</v>
      </c>
      <c r="Q50" s="259">
        <f t="shared" si="16"/>
        <v>7800000000</v>
      </c>
      <c r="R50" s="259">
        <v>0</v>
      </c>
      <c r="S50" s="509">
        <f t="shared" si="0"/>
        <v>6000000000</v>
      </c>
      <c r="T50" s="34">
        <v>1</v>
      </c>
      <c r="U50" s="33">
        <v>1</v>
      </c>
      <c r="V50" s="33">
        <v>0.94</v>
      </c>
      <c r="W50" s="33">
        <v>0.94</v>
      </c>
      <c r="X50" s="33">
        <f t="shared" si="1"/>
        <v>0.88</v>
      </c>
      <c r="Y50" s="33">
        <f t="shared" si="2"/>
        <v>0.85</v>
      </c>
      <c r="Z50" s="33">
        <f t="shared" si="3"/>
        <v>0.75</v>
      </c>
      <c r="AA50" s="33">
        <f t="shared" si="4"/>
        <v>0.85</v>
      </c>
      <c r="AB50" s="33">
        <f t="shared" si="5"/>
        <v>0.75</v>
      </c>
      <c r="AC50" s="33">
        <f t="shared" si="6"/>
        <v>0.85</v>
      </c>
      <c r="AD50" s="33">
        <f t="shared" si="7"/>
        <v>0.7</v>
      </c>
      <c r="AE50" s="394">
        <f t="shared" si="8"/>
        <v>5460000000</v>
      </c>
      <c r="AF50" s="400">
        <f t="shared" si="9"/>
        <v>540000000</v>
      </c>
      <c r="AG50" s="257">
        <v>100</v>
      </c>
      <c r="AH50" s="153">
        <f t="shared" si="15"/>
        <v>540000000</v>
      </c>
      <c r="AJ50" s="394">
        <f>IF(F50&gt;0,#REF!,0)</f>
        <v>0</v>
      </c>
      <c r="AK50" s="394">
        <f t="shared" si="12"/>
        <v>0</v>
      </c>
      <c r="AM50" s="394">
        <f t="shared" si="13"/>
        <v>0</v>
      </c>
    </row>
    <row r="51" spans="3:39" ht="23.25" thickBot="1" x14ac:dyDescent="0.6">
      <c r="C51" s="233" t="s">
        <v>576</v>
      </c>
      <c r="D51" s="414" t="s">
        <v>1338</v>
      </c>
      <c r="E51" s="429">
        <v>12000000000</v>
      </c>
      <c r="F51" s="39">
        <v>0</v>
      </c>
      <c r="G51" s="36"/>
      <c r="H51" s="36">
        <v>0</v>
      </c>
      <c r="I51" s="36"/>
      <c r="J51" s="36"/>
      <c r="K51" s="36"/>
      <c r="L51" s="36"/>
      <c r="M51" s="36"/>
      <c r="N51" s="36"/>
      <c r="O51" s="36"/>
      <c r="P51" s="253">
        <v>15600000000</v>
      </c>
      <c r="Q51" s="259">
        <f t="shared" si="16"/>
        <v>15600000000</v>
      </c>
      <c r="R51" s="259">
        <v>0</v>
      </c>
      <c r="S51" s="509">
        <f t="shared" si="0"/>
        <v>12000000000</v>
      </c>
      <c r="T51" s="34">
        <v>1</v>
      </c>
      <c r="U51" s="33">
        <v>1</v>
      </c>
      <c r="V51" s="33">
        <v>0.94</v>
      </c>
      <c r="W51" s="33">
        <v>0.94</v>
      </c>
      <c r="X51" s="33">
        <f t="shared" si="1"/>
        <v>0.88</v>
      </c>
      <c r="Y51" s="33">
        <f t="shared" si="2"/>
        <v>0.85</v>
      </c>
      <c r="Z51" s="33">
        <f t="shared" si="3"/>
        <v>0.75</v>
      </c>
      <c r="AA51" s="33">
        <f t="shared" si="4"/>
        <v>0.85</v>
      </c>
      <c r="AB51" s="33">
        <f t="shared" si="5"/>
        <v>0.75</v>
      </c>
      <c r="AC51" s="33">
        <f t="shared" si="6"/>
        <v>0.85</v>
      </c>
      <c r="AD51" s="33">
        <f t="shared" si="7"/>
        <v>0.7</v>
      </c>
      <c r="AE51" s="394">
        <f t="shared" si="8"/>
        <v>10920000000</v>
      </c>
      <c r="AF51" s="400">
        <f t="shared" si="9"/>
        <v>1080000000</v>
      </c>
      <c r="AG51" s="257">
        <v>100</v>
      </c>
      <c r="AH51" s="153">
        <f t="shared" si="15"/>
        <v>1080000000</v>
      </c>
      <c r="AJ51" s="394">
        <f>IF(F51&gt;0,#REF!,0)</f>
        <v>0</v>
      </c>
      <c r="AK51" s="394">
        <f t="shared" si="12"/>
        <v>0</v>
      </c>
      <c r="AM51" s="394">
        <f t="shared" si="13"/>
        <v>0</v>
      </c>
    </row>
    <row r="52" spans="3:39" ht="23.25" thickBot="1" x14ac:dyDescent="0.6">
      <c r="C52" s="233" t="s">
        <v>576</v>
      </c>
      <c r="D52" s="414" t="s">
        <v>1474</v>
      </c>
      <c r="E52" s="429">
        <v>251000000000</v>
      </c>
      <c r="F52" s="39">
        <v>0</v>
      </c>
      <c r="G52" s="36"/>
      <c r="H52" s="36">
        <v>0</v>
      </c>
      <c r="I52" s="36"/>
      <c r="J52" s="36"/>
      <c r="K52" s="36"/>
      <c r="L52" s="36"/>
      <c r="M52" s="36"/>
      <c r="N52" s="36"/>
      <c r="O52" s="36"/>
      <c r="P52" s="253">
        <v>0</v>
      </c>
      <c r="Q52" s="259">
        <f t="shared" si="16"/>
        <v>0</v>
      </c>
      <c r="R52" s="259">
        <v>338850000000</v>
      </c>
      <c r="S52" s="509">
        <f t="shared" si="0"/>
        <v>251000000000</v>
      </c>
      <c r="T52" s="34">
        <v>1</v>
      </c>
      <c r="U52" s="33">
        <v>1</v>
      </c>
      <c r="V52" s="33">
        <v>0.94</v>
      </c>
      <c r="W52" s="33">
        <v>0.94</v>
      </c>
      <c r="X52" s="33">
        <f t="shared" si="1"/>
        <v>0.88</v>
      </c>
      <c r="Y52" s="33">
        <f t="shared" si="2"/>
        <v>0.85</v>
      </c>
      <c r="Z52" s="33">
        <f t="shared" si="3"/>
        <v>0.75</v>
      </c>
      <c r="AA52" s="33">
        <f t="shared" si="4"/>
        <v>0.85</v>
      </c>
      <c r="AB52" s="33">
        <f t="shared" si="5"/>
        <v>0.75</v>
      </c>
      <c r="AC52" s="33">
        <f t="shared" si="6"/>
        <v>0.85</v>
      </c>
      <c r="AD52" s="33">
        <f t="shared" si="7"/>
        <v>0.7</v>
      </c>
      <c r="AE52" s="394">
        <f t="shared" si="8"/>
        <v>0</v>
      </c>
      <c r="AF52" s="400">
        <f t="shared" si="9"/>
        <v>251000000000</v>
      </c>
      <c r="AG52" s="257">
        <v>100</v>
      </c>
      <c r="AH52" s="153">
        <f t="shared" si="15"/>
        <v>251000000000</v>
      </c>
      <c r="AJ52" s="394">
        <f>IF(F52&gt;0,#REF!,0)</f>
        <v>0</v>
      </c>
      <c r="AK52" s="394">
        <f t="shared" si="12"/>
        <v>0</v>
      </c>
      <c r="AM52" s="394">
        <f t="shared" si="13"/>
        <v>0</v>
      </c>
    </row>
    <row r="53" spans="3:39" ht="23.25" thickBot="1" x14ac:dyDescent="0.6">
      <c r="C53" s="233" t="s">
        <v>576</v>
      </c>
      <c r="D53" s="414" t="s">
        <v>1339</v>
      </c>
      <c r="E53" s="429">
        <v>25000000000</v>
      </c>
      <c r="F53" s="39">
        <v>0</v>
      </c>
      <c r="G53" s="36"/>
      <c r="H53" s="36">
        <v>0</v>
      </c>
      <c r="I53" s="36"/>
      <c r="J53" s="36"/>
      <c r="K53" s="36"/>
      <c r="L53" s="36"/>
      <c r="M53" s="36"/>
      <c r="N53" s="36"/>
      <c r="O53" s="36"/>
      <c r="P53" s="253">
        <v>0</v>
      </c>
      <c r="Q53" s="259">
        <f t="shared" si="16"/>
        <v>0</v>
      </c>
      <c r="R53" s="259">
        <v>27000000000</v>
      </c>
      <c r="S53" s="509">
        <f t="shared" si="0"/>
        <v>25000000000</v>
      </c>
      <c r="T53" s="34">
        <v>1</v>
      </c>
      <c r="U53" s="33">
        <v>1</v>
      </c>
      <c r="V53" s="33">
        <v>0.94</v>
      </c>
      <c r="W53" s="33">
        <v>0.94</v>
      </c>
      <c r="X53" s="33">
        <f t="shared" si="1"/>
        <v>0.88</v>
      </c>
      <c r="Y53" s="33">
        <f t="shared" si="2"/>
        <v>0.85</v>
      </c>
      <c r="Z53" s="33">
        <f t="shared" si="3"/>
        <v>0.75</v>
      </c>
      <c r="AA53" s="33">
        <f t="shared" si="4"/>
        <v>0.85</v>
      </c>
      <c r="AB53" s="33">
        <f t="shared" si="5"/>
        <v>0.75</v>
      </c>
      <c r="AC53" s="33">
        <f t="shared" si="6"/>
        <v>0.85</v>
      </c>
      <c r="AD53" s="33">
        <f t="shared" si="7"/>
        <v>0.7</v>
      </c>
      <c r="AE53" s="394">
        <f t="shared" si="8"/>
        <v>0</v>
      </c>
      <c r="AF53" s="400">
        <f t="shared" si="9"/>
        <v>25000000000</v>
      </c>
      <c r="AG53" s="257">
        <v>100</v>
      </c>
      <c r="AH53" s="153">
        <f t="shared" si="15"/>
        <v>25000000000</v>
      </c>
      <c r="AJ53" s="394">
        <f>IF(F53&gt;0,#REF!,0)</f>
        <v>0</v>
      </c>
      <c r="AK53" s="394">
        <f t="shared" si="12"/>
        <v>0</v>
      </c>
      <c r="AM53" s="394">
        <f t="shared" si="13"/>
        <v>0</v>
      </c>
    </row>
    <row r="54" spans="3:39" ht="23.25" thickBot="1" x14ac:dyDescent="0.6">
      <c r="C54" s="233" t="s">
        <v>576</v>
      </c>
      <c r="D54" s="414" t="s">
        <v>1474</v>
      </c>
      <c r="E54" s="429">
        <v>6700000000</v>
      </c>
      <c r="F54" s="39">
        <v>0</v>
      </c>
      <c r="G54" s="36"/>
      <c r="H54" s="36">
        <v>0</v>
      </c>
      <c r="I54" s="36"/>
      <c r="J54" s="36"/>
      <c r="K54" s="36"/>
      <c r="L54" s="36"/>
      <c r="M54" s="36"/>
      <c r="N54" s="36"/>
      <c r="O54" s="36"/>
      <c r="P54" s="253">
        <v>0</v>
      </c>
      <c r="Q54" s="259">
        <f t="shared" si="16"/>
        <v>0</v>
      </c>
      <c r="R54" s="259">
        <v>9045000000</v>
      </c>
      <c r="S54" s="509">
        <f t="shared" si="0"/>
        <v>6700000000</v>
      </c>
      <c r="T54" s="34">
        <v>1</v>
      </c>
      <c r="U54" s="33">
        <v>1</v>
      </c>
      <c r="V54" s="33">
        <v>0.94</v>
      </c>
      <c r="W54" s="33">
        <v>0.94</v>
      </c>
      <c r="X54" s="33">
        <f t="shared" si="1"/>
        <v>0.88</v>
      </c>
      <c r="Y54" s="33">
        <f t="shared" si="2"/>
        <v>0.85</v>
      </c>
      <c r="Z54" s="33">
        <f t="shared" si="3"/>
        <v>0.75</v>
      </c>
      <c r="AA54" s="33">
        <f t="shared" si="4"/>
        <v>0.85</v>
      </c>
      <c r="AB54" s="33">
        <f t="shared" si="5"/>
        <v>0.75</v>
      </c>
      <c r="AC54" s="33">
        <f t="shared" si="6"/>
        <v>0.85</v>
      </c>
      <c r="AD54" s="33">
        <f t="shared" si="7"/>
        <v>0.7</v>
      </c>
      <c r="AE54" s="394">
        <f t="shared" si="8"/>
        <v>0</v>
      </c>
      <c r="AF54" s="400">
        <f t="shared" si="9"/>
        <v>6700000000</v>
      </c>
      <c r="AG54" s="257">
        <v>100</v>
      </c>
      <c r="AH54" s="153">
        <f t="shared" si="15"/>
        <v>6700000000</v>
      </c>
      <c r="AJ54" s="394">
        <f>IF(F54&gt;0,#REF!,0)</f>
        <v>0</v>
      </c>
      <c r="AK54" s="394">
        <f t="shared" si="12"/>
        <v>0</v>
      </c>
      <c r="AM54" s="394">
        <f t="shared" si="13"/>
        <v>0</v>
      </c>
    </row>
    <row r="55" spans="3:39" ht="23.25" thickBot="1" x14ac:dyDescent="0.6">
      <c r="C55" s="233" t="s">
        <v>576</v>
      </c>
      <c r="D55" s="414" t="s">
        <v>1340</v>
      </c>
      <c r="E55" s="429">
        <v>5000000000</v>
      </c>
      <c r="F55" s="39">
        <v>0</v>
      </c>
      <c r="G55" s="36"/>
      <c r="H55" s="36">
        <v>0</v>
      </c>
      <c r="I55" s="36"/>
      <c r="J55" s="36"/>
      <c r="K55" s="36"/>
      <c r="L55" s="36"/>
      <c r="M55" s="36"/>
      <c r="N55" s="36"/>
      <c r="O55" s="36"/>
      <c r="P55" s="253">
        <v>0</v>
      </c>
      <c r="Q55" s="259">
        <f t="shared" si="16"/>
        <v>0</v>
      </c>
      <c r="R55" s="259">
        <v>5400000000</v>
      </c>
      <c r="S55" s="509">
        <f t="shared" si="0"/>
        <v>5000000000</v>
      </c>
      <c r="T55" s="34">
        <v>1</v>
      </c>
      <c r="U55" s="33">
        <v>1</v>
      </c>
      <c r="V55" s="33">
        <v>0.94</v>
      </c>
      <c r="W55" s="33">
        <v>0.94</v>
      </c>
      <c r="X55" s="33">
        <f t="shared" si="1"/>
        <v>0.88</v>
      </c>
      <c r="Y55" s="33">
        <f t="shared" si="2"/>
        <v>0.85</v>
      </c>
      <c r="Z55" s="33">
        <f t="shared" si="3"/>
        <v>0.75</v>
      </c>
      <c r="AA55" s="33">
        <f t="shared" si="4"/>
        <v>0.85</v>
      </c>
      <c r="AB55" s="33">
        <f t="shared" si="5"/>
        <v>0.75</v>
      </c>
      <c r="AC55" s="33">
        <f t="shared" si="6"/>
        <v>0.85</v>
      </c>
      <c r="AD55" s="33">
        <f t="shared" si="7"/>
        <v>0.7</v>
      </c>
      <c r="AE55" s="394">
        <f t="shared" si="8"/>
        <v>0</v>
      </c>
      <c r="AF55" s="400">
        <f t="shared" si="9"/>
        <v>5000000000</v>
      </c>
      <c r="AG55" s="257">
        <v>100</v>
      </c>
      <c r="AH55" s="153">
        <f t="shared" si="15"/>
        <v>5000000000</v>
      </c>
      <c r="AJ55" s="394">
        <f>IF(F55&gt;0,#REF!,0)</f>
        <v>0</v>
      </c>
      <c r="AK55" s="394">
        <f t="shared" si="12"/>
        <v>0</v>
      </c>
      <c r="AM55" s="394">
        <f t="shared" si="13"/>
        <v>0</v>
      </c>
    </row>
    <row r="56" spans="3:39" ht="23.25" thickBot="1" x14ac:dyDescent="0.6">
      <c r="C56" s="233" t="s">
        <v>576</v>
      </c>
      <c r="D56" s="414" t="s">
        <v>1341</v>
      </c>
      <c r="E56" s="429">
        <v>294000000000</v>
      </c>
      <c r="F56" s="39">
        <v>0</v>
      </c>
      <c r="G56" s="36"/>
      <c r="H56" s="36">
        <v>0</v>
      </c>
      <c r="I56" s="36"/>
      <c r="J56" s="36"/>
      <c r="K56" s="36"/>
      <c r="L56" s="36"/>
      <c r="M56" s="36"/>
      <c r="N56" s="36"/>
      <c r="O56" s="36"/>
      <c r="P56" s="253">
        <v>0</v>
      </c>
      <c r="Q56" s="259">
        <f t="shared" si="16"/>
        <v>0</v>
      </c>
      <c r="R56" s="259">
        <v>396900000000</v>
      </c>
      <c r="S56" s="509">
        <f t="shared" si="0"/>
        <v>294000000000</v>
      </c>
      <c r="T56" s="34">
        <v>1</v>
      </c>
      <c r="U56" s="33">
        <v>1</v>
      </c>
      <c r="V56" s="33">
        <v>0.94</v>
      </c>
      <c r="W56" s="33">
        <v>0.94</v>
      </c>
      <c r="X56" s="33">
        <f t="shared" si="1"/>
        <v>0.88</v>
      </c>
      <c r="Y56" s="33">
        <f t="shared" si="2"/>
        <v>0.85</v>
      </c>
      <c r="Z56" s="33">
        <f t="shared" si="3"/>
        <v>0.75</v>
      </c>
      <c r="AA56" s="33">
        <f t="shared" si="4"/>
        <v>0.85</v>
      </c>
      <c r="AB56" s="33">
        <f t="shared" si="5"/>
        <v>0.75</v>
      </c>
      <c r="AC56" s="33">
        <f t="shared" si="6"/>
        <v>0.85</v>
      </c>
      <c r="AD56" s="33">
        <f t="shared" si="7"/>
        <v>0.7</v>
      </c>
      <c r="AE56" s="394">
        <f t="shared" si="8"/>
        <v>0</v>
      </c>
      <c r="AF56" s="400">
        <f t="shared" si="9"/>
        <v>294000000000</v>
      </c>
      <c r="AG56" s="257">
        <v>100</v>
      </c>
      <c r="AH56" s="153">
        <f t="shared" si="15"/>
        <v>294000000000</v>
      </c>
      <c r="AJ56" s="394">
        <f>IF(F56&gt;0,#REF!,0)</f>
        <v>0</v>
      </c>
      <c r="AK56" s="394">
        <f t="shared" si="12"/>
        <v>0</v>
      </c>
      <c r="AM56" s="394">
        <f t="shared" si="13"/>
        <v>0</v>
      </c>
    </row>
    <row r="57" spans="3:39" ht="23.25" thickBot="1" x14ac:dyDescent="0.6">
      <c r="C57" s="233" t="s">
        <v>576</v>
      </c>
      <c r="D57" s="414" t="s">
        <v>1341</v>
      </c>
      <c r="E57" s="429">
        <v>132000000000</v>
      </c>
      <c r="F57" s="39">
        <v>0</v>
      </c>
      <c r="G57" s="36"/>
      <c r="H57" s="36">
        <v>0</v>
      </c>
      <c r="I57" s="36"/>
      <c r="J57" s="36"/>
      <c r="K57" s="36"/>
      <c r="L57" s="36"/>
      <c r="M57" s="36"/>
      <c r="N57" s="36"/>
      <c r="O57" s="36"/>
      <c r="P57" s="253">
        <v>0</v>
      </c>
      <c r="Q57" s="259">
        <f t="shared" si="16"/>
        <v>0</v>
      </c>
      <c r="R57" s="259">
        <v>178200000000</v>
      </c>
      <c r="S57" s="509">
        <f t="shared" si="0"/>
        <v>132000000000</v>
      </c>
      <c r="T57" s="34">
        <v>1</v>
      </c>
      <c r="U57" s="33">
        <v>1</v>
      </c>
      <c r="V57" s="33">
        <v>0.94</v>
      </c>
      <c r="W57" s="33">
        <v>0.94</v>
      </c>
      <c r="X57" s="33">
        <f t="shared" si="1"/>
        <v>0.88</v>
      </c>
      <c r="Y57" s="33">
        <f t="shared" si="2"/>
        <v>0.85</v>
      </c>
      <c r="Z57" s="33">
        <f t="shared" si="3"/>
        <v>0.75</v>
      </c>
      <c r="AA57" s="33">
        <f t="shared" si="4"/>
        <v>0.85</v>
      </c>
      <c r="AB57" s="33">
        <f t="shared" si="5"/>
        <v>0.75</v>
      </c>
      <c r="AC57" s="33">
        <f t="shared" si="6"/>
        <v>0.85</v>
      </c>
      <c r="AD57" s="33">
        <f t="shared" si="7"/>
        <v>0.7</v>
      </c>
      <c r="AE57" s="394">
        <f t="shared" si="8"/>
        <v>0</v>
      </c>
      <c r="AF57" s="400">
        <f t="shared" si="9"/>
        <v>132000000000</v>
      </c>
      <c r="AG57" s="257">
        <v>100</v>
      </c>
      <c r="AH57" s="153">
        <f t="shared" si="15"/>
        <v>132000000000</v>
      </c>
      <c r="AJ57" s="394">
        <f>IF(F57&gt;0,#REF!,0)</f>
        <v>0</v>
      </c>
      <c r="AK57" s="394">
        <f t="shared" si="12"/>
        <v>0</v>
      </c>
      <c r="AM57" s="394">
        <f t="shared" si="13"/>
        <v>0</v>
      </c>
    </row>
    <row r="58" spans="3:39" ht="23.25" thickBot="1" x14ac:dyDescent="0.6">
      <c r="C58" s="233" t="s">
        <v>576</v>
      </c>
      <c r="D58" s="414" t="s">
        <v>1342</v>
      </c>
      <c r="E58" s="429">
        <v>6000000000</v>
      </c>
      <c r="F58" s="39">
        <v>0</v>
      </c>
      <c r="G58" s="36"/>
      <c r="H58" s="36">
        <v>0</v>
      </c>
      <c r="I58" s="36"/>
      <c r="J58" s="36"/>
      <c r="K58" s="36"/>
      <c r="L58" s="36"/>
      <c r="M58" s="36"/>
      <c r="N58" s="36"/>
      <c r="O58" s="36"/>
      <c r="P58" s="253">
        <v>0</v>
      </c>
      <c r="Q58" s="259">
        <f t="shared" si="16"/>
        <v>0</v>
      </c>
      <c r="R58" s="259">
        <v>5100000000</v>
      </c>
      <c r="S58" s="509">
        <f t="shared" si="0"/>
        <v>6000000000</v>
      </c>
      <c r="T58" s="34">
        <v>1</v>
      </c>
      <c r="U58" s="33">
        <v>1</v>
      </c>
      <c r="V58" s="33">
        <v>0.94</v>
      </c>
      <c r="W58" s="33">
        <v>0.94</v>
      </c>
      <c r="X58" s="33">
        <f t="shared" si="1"/>
        <v>0.88</v>
      </c>
      <c r="Y58" s="33">
        <f t="shared" si="2"/>
        <v>0.85</v>
      </c>
      <c r="Z58" s="33">
        <f t="shared" si="3"/>
        <v>0.75</v>
      </c>
      <c r="AA58" s="33">
        <f t="shared" si="4"/>
        <v>0.85</v>
      </c>
      <c r="AB58" s="33">
        <f t="shared" si="5"/>
        <v>0.75</v>
      </c>
      <c r="AC58" s="33">
        <f t="shared" si="6"/>
        <v>0.85</v>
      </c>
      <c r="AD58" s="33">
        <f t="shared" si="7"/>
        <v>0.7</v>
      </c>
      <c r="AE58" s="394">
        <f t="shared" si="8"/>
        <v>0</v>
      </c>
      <c r="AF58" s="400">
        <f t="shared" si="9"/>
        <v>6000000000</v>
      </c>
      <c r="AG58" s="257">
        <v>100</v>
      </c>
      <c r="AH58" s="153">
        <f t="shared" si="15"/>
        <v>6000000000</v>
      </c>
      <c r="AJ58" s="394">
        <f>IF(F58&gt;0,#REF!,0)</f>
        <v>0</v>
      </c>
      <c r="AK58" s="394">
        <f t="shared" si="12"/>
        <v>0</v>
      </c>
      <c r="AM58" s="394">
        <f t="shared" si="13"/>
        <v>0</v>
      </c>
    </row>
    <row r="59" spans="3:39" ht="23.25" thickBot="1" x14ac:dyDescent="0.6">
      <c r="C59" s="233" t="s">
        <v>576</v>
      </c>
      <c r="D59" s="414" t="s">
        <v>1342</v>
      </c>
      <c r="E59" s="429">
        <v>16500000000</v>
      </c>
      <c r="F59" s="39">
        <v>0</v>
      </c>
      <c r="G59" s="36"/>
      <c r="H59" s="36">
        <v>0</v>
      </c>
      <c r="I59" s="36"/>
      <c r="J59" s="36"/>
      <c r="K59" s="36"/>
      <c r="L59" s="36"/>
      <c r="M59" s="36"/>
      <c r="N59" s="36"/>
      <c r="O59" s="36"/>
      <c r="P59" s="253">
        <v>0</v>
      </c>
      <c r="Q59" s="259">
        <f t="shared" si="16"/>
        <v>0</v>
      </c>
      <c r="R59" s="259">
        <v>16820000000</v>
      </c>
      <c r="S59" s="509">
        <f t="shared" si="0"/>
        <v>16500000000</v>
      </c>
      <c r="T59" s="34">
        <v>1</v>
      </c>
      <c r="U59" s="33">
        <v>1</v>
      </c>
      <c r="V59" s="33">
        <v>0.94</v>
      </c>
      <c r="W59" s="33">
        <v>0.94</v>
      </c>
      <c r="X59" s="33">
        <f t="shared" si="1"/>
        <v>0.88</v>
      </c>
      <c r="Y59" s="33">
        <f t="shared" si="2"/>
        <v>0.85</v>
      </c>
      <c r="Z59" s="33">
        <f t="shared" si="3"/>
        <v>0.75</v>
      </c>
      <c r="AA59" s="33">
        <f t="shared" si="4"/>
        <v>0.85</v>
      </c>
      <c r="AB59" s="33">
        <f t="shared" si="5"/>
        <v>0.75</v>
      </c>
      <c r="AC59" s="33">
        <f t="shared" si="6"/>
        <v>0.85</v>
      </c>
      <c r="AD59" s="33">
        <f t="shared" si="7"/>
        <v>0.7</v>
      </c>
      <c r="AE59" s="394">
        <f t="shared" si="8"/>
        <v>0</v>
      </c>
      <c r="AF59" s="400">
        <f t="shared" si="9"/>
        <v>16500000000</v>
      </c>
      <c r="AG59" s="257">
        <v>100</v>
      </c>
      <c r="AH59" s="153">
        <f t="shared" si="15"/>
        <v>16500000000</v>
      </c>
      <c r="AJ59" s="394">
        <f>IF(F59&gt;0,#REF!,0)</f>
        <v>0</v>
      </c>
      <c r="AK59" s="394">
        <f t="shared" si="12"/>
        <v>0</v>
      </c>
      <c r="AM59" s="394">
        <f t="shared" si="13"/>
        <v>0</v>
      </c>
    </row>
    <row r="60" spans="3:39" ht="23.25" thickBot="1" x14ac:dyDescent="0.6">
      <c r="C60" s="233" t="s">
        <v>576</v>
      </c>
      <c r="D60" s="414" t="s">
        <v>1342</v>
      </c>
      <c r="E60" s="429">
        <v>62639000000</v>
      </c>
      <c r="F60" s="39">
        <v>0</v>
      </c>
      <c r="G60" s="36"/>
      <c r="H60" s="36">
        <v>0</v>
      </c>
      <c r="I60" s="36"/>
      <c r="J60" s="36"/>
      <c r="K60" s="36"/>
      <c r="L60" s="36"/>
      <c r="M60" s="36"/>
      <c r="N60" s="36"/>
      <c r="O60" s="36"/>
      <c r="P60" s="253">
        <v>0</v>
      </c>
      <c r="Q60" s="259">
        <f t="shared" si="16"/>
        <v>0</v>
      </c>
      <c r="R60" s="259">
        <v>62891000000</v>
      </c>
      <c r="S60" s="509">
        <f t="shared" si="0"/>
        <v>62639000000</v>
      </c>
      <c r="T60" s="34">
        <v>1</v>
      </c>
      <c r="U60" s="33">
        <v>1</v>
      </c>
      <c r="V60" s="33">
        <v>0.94</v>
      </c>
      <c r="W60" s="33">
        <v>0.94</v>
      </c>
      <c r="X60" s="33">
        <f t="shared" si="1"/>
        <v>0.88</v>
      </c>
      <c r="Y60" s="33">
        <f t="shared" si="2"/>
        <v>0.85</v>
      </c>
      <c r="Z60" s="33">
        <f t="shared" si="3"/>
        <v>0.75</v>
      </c>
      <c r="AA60" s="33">
        <f t="shared" si="4"/>
        <v>0.85</v>
      </c>
      <c r="AB60" s="33">
        <f t="shared" si="5"/>
        <v>0.75</v>
      </c>
      <c r="AC60" s="33">
        <f t="shared" si="6"/>
        <v>0.85</v>
      </c>
      <c r="AD60" s="33">
        <f t="shared" si="7"/>
        <v>0.7</v>
      </c>
      <c r="AE60" s="394">
        <f t="shared" si="8"/>
        <v>0</v>
      </c>
      <c r="AF60" s="400">
        <f t="shared" si="9"/>
        <v>62639000000</v>
      </c>
      <c r="AG60" s="257">
        <v>100</v>
      </c>
      <c r="AH60" s="153">
        <f t="shared" si="15"/>
        <v>62639000000</v>
      </c>
      <c r="AJ60" s="394">
        <f>IF(F60&gt;0,#REF!,0)</f>
        <v>0</v>
      </c>
      <c r="AK60" s="394">
        <f t="shared" si="12"/>
        <v>0</v>
      </c>
      <c r="AM60" s="394">
        <f t="shared" si="13"/>
        <v>0</v>
      </c>
    </row>
    <row r="61" spans="3:39" ht="23.25" thickBot="1" x14ac:dyDescent="0.6">
      <c r="C61" s="233" t="s">
        <v>576</v>
      </c>
      <c r="D61" s="414" t="s">
        <v>1342</v>
      </c>
      <c r="E61" s="429">
        <v>7800000000</v>
      </c>
      <c r="F61" s="39">
        <v>0</v>
      </c>
      <c r="G61" s="36"/>
      <c r="H61" s="36">
        <v>0</v>
      </c>
      <c r="I61" s="36"/>
      <c r="J61" s="36"/>
      <c r="K61" s="36"/>
      <c r="L61" s="36"/>
      <c r="M61" s="36"/>
      <c r="N61" s="36"/>
      <c r="O61" s="36"/>
      <c r="P61" s="253">
        <v>0</v>
      </c>
      <c r="Q61" s="259">
        <f t="shared" si="16"/>
        <v>0</v>
      </c>
      <c r="R61" s="259">
        <v>2956000000</v>
      </c>
      <c r="S61" s="509">
        <f t="shared" si="0"/>
        <v>7800000000</v>
      </c>
      <c r="T61" s="34">
        <v>1</v>
      </c>
      <c r="U61" s="33">
        <v>1</v>
      </c>
      <c r="V61" s="33">
        <v>0.94</v>
      </c>
      <c r="W61" s="33">
        <v>0.94</v>
      </c>
      <c r="X61" s="33">
        <f t="shared" si="1"/>
        <v>0.88</v>
      </c>
      <c r="Y61" s="33">
        <f t="shared" si="2"/>
        <v>0.85</v>
      </c>
      <c r="Z61" s="33">
        <f t="shared" si="3"/>
        <v>0.75</v>
      </c>
      <c r="AA61" s="33">
        <f t="shared" si="4"/>
        <v>0.85</v>
      </c>
      <c r="AB61" s="33">
        <f t="shared" si="5"/>
        <v>0.75</v>
      </c>
      <c r="AC61" s="33">
        <f t="shared" si="6"/>
        <v>0.85</v>
      </c>
      <c r="AD61" s="33">
        <f t="shared" si="7"/>
        <v>0.7</v>
      </c>
      <c r="AE61" s="394">
        <f t="shared" si="8"/>
        <v>0</v>
      </c>
      <c r="AF61" s="400">
        <f t="shared" si="9"/>
        <v>7800000000</v>
      </c>
      <c r="AG61" s="257">
        <v>100</v>
      </c>
      <c r="AH61" s="153">
        <f t="shared" si="15"/>
        <v>7800000000</v>
      </c>
      <c r="AJ61" s="394">
        <f>IF(F61&gt;0,#REF!,0)</f>
        <v>0</v>
      </c>
      <c r="AK61" s="394">
        <f t="shared" si="12"/>
        <v>0</v>
      </c>
      <c r="AM61" s="394">
        <f t="shared" si="13"/>
        <v>0</v>
      </c>
    </row>
    <row r="62" spans="3:39" ht="23.25" thickBot="1" x14ac:dyDescent="0.6">
      <c r="C62" s="233" t="s">
        <v>576</v>
      </c>
      <c r="D62" s="414" t="s">
        <v>1342</v>
      </c>
      <c r="E62" s="429">
        <v>16000000000</v>
      </c>
      <c r="F62" s="39">
        <v>0</v>
      </c>
      <c r="G62" s="36"/>
      <c r="H62" s="36">
        <v>0</v>
      </c>
      <c r="I62" s="36"/>
      <c r="J62" s="36"/>
      <c r="K62" s="36"/>
      <c r="L62" s="36"/>
      <c r="M62" s="36"/>
      <c r="N62" s="36"/>
      <c r="O62" s="36"/>
      <c r="P62" s="253">
        <v>0</v>
      </c>
      <c r="Q62" s="259">
        <f t="shared" si="16"/>
        <v>0</v>
      </c>
      <c r="R62" s="259">
        <v>16320000000</v>
      </c>
      <c r="S62" s="509">
        <f t="shared" si="0"/>
        <v>16000000000</v>
      </c>
      <c r="T62" s="34">
        <v>1</v>
      </c>
      <c r="U62" s="33">
        <v>1</v>
      </c>
      <c r="V62" s="33">
        <v>0.94</v>
      </c>
      <c r="W62" s="33">
        <v>0.94</v>
      </c>
      <c r="X62" s="33">
        <f t="shared" si="1"/>
        <v>0.88</v>
      </c>
      <c r="Y62" s="33">
        <f t="shared" si="2"/>
        <v>0.85</v>
      </c>
      <c r="Z62" s="33">
        <f t="shared" si="3"/>
        <v>0.75</v>
      </c>
      <c r="AA62" s="33">
        <f t="shared" si="4"/>
        <v>0.85</v>
      </c>
      <c r="AB62" s="33">
        <f t="shared" si="5"/>
        <v>0.75</v>
      </c>
      <c r="AC62" s="33">
        <f t="shared" si="6"/>
        <v>0.85</v>
      </c>
      <c r="AD62" s="33">
        <f t="shared" si="7"/>
        <v>0.7</v>
      </c>
      <c r="AE62" s="394">
        <f t="shared" si="8"/>
        <v>0</v>
      </c>
      <c r="AF62" s="400">
        <f t="shared" si="9"/>
        <v>16000000000</v>
      </c>
      <c r="AG62" s="257">
        <v>100</v>
      </c>
      <c r="AH62" s="153">
        <f t="shared" si="15"/>
        <v>16000000000</v>
      </c>
      <c r="AJ62" s="394">
        <f>IF(F62&gt;0,#REF!,0)</f>
        <v>0</v>
      </c>
      <c r="AK62" s="394">
        <f t="shared" si="12"/>
        <v>0</v>
      </c>
      <c r="AM62" s="394">
        <f t="shared" si="13"/>
        <v>0</v>
      </c>
    </row>
    <row r="63" spans="3:39" ht="23.25" thickBot="1" x14ac:dyDescent="0.6">
      <c r="C63" s="233" t="s">
        <v>576</v>
      </c>
      <c r="D63" s="414" t="s">
        <v>1342</v>
      </c>
      <c r="E63" s="429">
        <v>15500000000</v>
      </c>
      <c r="F63" s="39">
        <v>0</v>
      </c>
      <c r="G63" s="36"/>
      <c r="H63" s="36">
        <v>0</v>
      </c>
      <c r="I63" s="36"/>
      <c r="J63" s="36"/>
      <c r="K63" s="36"/>
      <c r="L63" s="36"/>
      <c r="M63" s="36"/>
      <c r="N63" s="36"/>
      <c r="O63" s="36"/>
      <c r="P63" s="253">
        <v>0</v>
      </c>
      <c r="Q63" s="259">
        <f t="shared" si="16"/>
        <v>0</v>
      </c>
      <c r="R63" s="259">
        <v>15810000000</v>
      </c>
      <c r="S63" s="509">
        <f t="shared" si="0"/>
        <v>15500000000</v>
      </c>
      <c r="T63" s="34">
        <v>1</v>
      </c>
      <c r="U63" s="33">
        <v>1</v>
      </c>
      <c r="V63" s="33">
        <v>0.94</v>
      </c>
      <c r="W63" s="33">
        <v>0.94</v>
      </c>
      <c r="X63" s="33">
        <f t="shared" si="1"/>
        <v>0.88</v>
      </c>
      <c r="Y63" s="33">
        <f t="shared" si="2"/>
        <v>0.85</v>
      </c>
      <c r="Z63" s="33">
        <f t="shared" si="3"/>
        <v>0.75</v>
      </c>
      <c r="AA63" s="33">
        <f t="shared" si="4"/>
        <v>0.85</v>
      </c>
      <c r="AB63" s="33">
        <f t="shared" si="5"/>
        <v>0.75</v>
      </c>
      <c r="AC63" s="33">
        <f t="shared" si="6"/>
        <v>0.85</v>
      </c>
      <c r="AD63" s="33">
        <f t="shared" si="7"/>
        <v>0.7</v>
      </c>
      <c r="AE63" s="394">
        <f t="shared" si="8"/>
        <v>0</v>
      </c>
      <c r="AF63" s="400">
        <f t="shared" si="9"/>
        <v>15500000000</v>
      </c>
      <c r="AG63" s="257">
        <v>100</v>
      </c>
      <c r="AH63" s="153">
        <f t="shared" si="15"/>
        <v>15500000000</v>
      </c>
      <c r="AJ63" s="394">
        <f>IF(F63&gt;0,#REF!,0)</f>
        <v>0</v>
      </c>
      <c r="AK63" s="394">
        <f t="shared" si="12"/>
        <v>0</v>
      </c>
      <c r="AM63" s="394">
        <f t="shared" si="13"/>
        <v>0</v>
      </c>
    </row>
    <row r="64" spans="3:39" ht="23.25" thickBot="1" x14ac:dyDescent="0.6">
      <c r="C64" s="233" t="s">
        <v>576</v>
      </c>
      <c r="D64" s="414" t="s">
        <v>1342</v>
      </c>
      <c r="E64" s="429">
        <v>17000000000</v>
      </c>
      <c r="F64" s="39">
        <v>0</v>
      </c>
      <c r="G64" s="36"/>
      <c r="H64" s="36">
        <v>0</v>
      </c>
      <c r="I64" s="36"/>
      <c r="J64" s="36"/>
      <c r="K64" s="36"/>
      <c r="L64" s="36"/>
      <c r="M64" s="36"/>
      <c r="N64" s="36"/>
      <c r="O64" s="36"/>
      <c r="P64" s="253">
        <v>0</v>
      </c>
      <c r="Q64" s="259">
        <f t="shared" si="16"/>
        <v>0</v>
      </c>
      <c r="R64" s="259">
        <v>17240000000</v>
      </c>
      <c r="S64" s="509">
        <f t="shared" si="0"/>
        <v>17000000000</v>
      </c>
      <c r="T64" s="34">
        <v>1</v>
      </c>
      <c r="U64" s="33">
        <v>1</v>
      </c>
      <c r="V64" s="33">
        <v>0.94</v>
      </c>
      <c r="W64" s="33">
        <v>0.94</v>
      </c>
      <c r="X64" s="33">
        <f t="shared" si="1"/>
        <v>0.88</v>
      </c>
      <c r="Y64" s="33">
        <f t="shared" si="2"/>
        <v>0.85</v>
      </c>
      <c r="Z64" s="33">
        <f t="shared" si="3"/>
        <v>0.75</v>
      </c>
      <c r="AA64" s="33">
        <f t="shared" si="4"/>
        <v>0.85</v>
      </c>
      <c r="AB64" s="33">
        <f t="shared" si="5"/>
        <v>0.75</v>
      </c>
      <c r="AC64" s="33">
        <f t="shared" si="6"/>
        <v>0.85</v>
      </c>
      <c r="AD64" s="33">
        <f t="shared" si="7"/>
        <v>0.7</v>
      </c>
      <c r="AE64" s="394">
        <f t="shared" si="8"/>
        <v>0</v>
      </c>
      <c r="AF64" s="400">
        <f t="shared" si="9"/>
        <v>17000000000</v>
      </c>
      <c r="AG64" s="257">
        <v>100</v>
      </c>
      <c r="AH64" s="153">
        <f t="shared" si="15"/>
        <v>17000000000</v>
      </c>
      <c r="AJ64" s="394">
        <f>IF(F64&gt;0,#REF!,0)</f>
        <v>0</v>
      </c>
      <c r="AK64" s="394">
        <f t="shared" si="12"/>
        <v>0</v>
      </c>
      <c r="AM64" s="394">
        <f t="shared" si="13"/>
        <v>0</v>
      </c>
    </row>
    <row r="65" spans="3:39" ht="23.25" thickBot="1" x14ac:dyDescent="0.6">
      <c r="C65" s="233" t="s">
        <v>576</v>
      </c>
      <c r="D65" s="414" t="s">
        <v>1342</v>
      </c>
      <c r="E65" s="429">
        <v>23000000000</v>
      </c>
      <c r="F65" s="39">
        <v>0</v>
      </c>
      <c r="G65" s="36"/>
      <c r="H65" s="36">
        <v>0</v>
      </c>
      <c r="I65" s="36"/>
      <c r="J65" s="36"/>
      <c r="K65" s="36"/>
      <c r="L65" s="36"/>
      <c r="M65" s="36"/>
      <c r="N65" s="36"/>
      <c r="O65" s="36"/>
      <c r="P65" s="253">
        <v>0</v>
      </c>
      <c r="Q65" s="259">
        <f t="shared" si="16"/>
        <v>0</v>
      </c>
      <c r="R65" s="259">
        <v>23460000000</v>
      </c>
      <c r="S65" s="509">
        <f t="shared" si="0"/>
        <v>23000000000</v>
      </c>
      <c r="T65" s="34">
        <v>1</v>
      </c>
      <c r="U65" s="33">
        <v>1</v>
      </c>
      <c r="V65" s="33">
        <v>0.94</v>
      </c>
      <c r="W65" s="33">
        <v>0.94</v>
      </c>
      <c r="X65" s="33">
        <f t="shared" si="1"/>
        <v>0.88</v>
      </c>
      <c r="Y65" s="33">
        <f t="shared" si="2"/>
        <v>0.85</v>
      </c>
      <c r="Z65" s="33">
        <f t="shared" si="3"/>
        <v>0.75</v>
      </c>
      <c r="AA65" s="33">
        <f t="shared" si="4"/>
        <v>0.85</v>
      </c>
      <c r="AB65" s="33">
        <f t="shared" si="5"/>
        <v>0.75</v>
      </c>
      <c r="AC65" s="33">
        <f t="shared" si="6"/>
        <v>0.85</v>
      </c>
      <c r="AD65" s="33">
        <f t="shared" si="7"/>
        <v>0.7</v>
      </c>
      <c r="AE65" s="394">
        <f t="shared" si="8"/>
        <v>0</v>
      </c>
      <c r="AF65" s="400">
        <f t="shared" si="9"/>
        <v>23000000000</v>
      </c>
      <c r="AG65" s="257">
        <v>100</v>
      </c>
      <c r="AH65" s="153">
        <f t="shared" si="15"/>
        <v>23000000000</v>
      </c>
      <c r="AJ65" s="394">
        <f>IF(F65&gt;0,#REF!,0)</f>
        <v>0</v>
      </c>
      <c r="AK65" s="394">
        <f t="shared" si="12"/>
        <v>0</v>
      </c>
      <c r="AM65" s="394">
        <f t="shared" si="13"/>
        <v>0</v>
      </c>
    </row>
    <row r="66" spans="3:39" ht="23.25" thickBot="1" x14ac:dyDescent="0.6">
      <c r="C66" s="233" t="s">
        <v>576</v>
      </c>
      <c r="D66" s="414" t="s">
        <v>1342</v>
      </c>
      <c r="E66" s="429">
        <v>7000000000</v>
      </c>
      <c r="F66" s="39">
        <v>0</v>
      </c>
      <c r="G66" s="36"/>
      <c r="H66" s="36">
        <v>0</v>
      </c>
      <c r="I66" s="36"/>
      <c r="J66" s="36"/>
      <c r="K66" s="36"/>
      <c r="L66" s="36"/>
      <c r="M66" s="36"/>
      <c r="N66" s="36"/>
      <c r="O66" s="36"/>
      <c r="P66" s="253">
        <v>0</v>
      </c>
      <c r="Q66" s="259">
        <f t="shared" si="16"/>
        <v>0</v>
      </c>
      <c r="R66" s="259">
        <v>7160000000</v>
      </c>
      <c r="S66" s="509">
        <f t="shared" si="0"/>
        <v>7000000000</v>
      </c>
      <c r="T66" s="34">
        <v>1</v>
      </c>
      <c r="U66" s="33">
        <v>1</v>
      </c>
      <c r="V66" s="33">
        <v>0.94</v>
      </c>
      <c r="W66" s="33">
        <v>0.94</v>
      </c>
      <c r="X66" s="33">
        <f t="shared" si="1"/>
        <v>0.88</v>
      </c>
      <c r="Y66" s="33">
        <f t="shared" si="2"/>
        <v>0.85</v>
      </c>
      <c r="Z66" s="33">
        <f t="shared" si="3"/>
        <v>0.75</v>
      </c>
      <c r="AA66" s="33">
        <f t="shared" si="4"/>
        <v>0.85</v>
      </c>
      <c r="AB66" s="33">
        <f t="shared" si="5"/>
        <v>0.75</v>
      </c>
      <c r="AC66" s="33">
        <f t="shared" si="6"/>
        <v>0.85</v>
      </c>
      <c r="AD66" s="33">
        <f t="shared" si="7"/>
        <v>0.7</v>
      </c>
      <c r="AE66" s="394">
        <f t="shared" si="8"/>
        <v>0</v>
      </c>
      <c r="AF66" s="400">
        <f t="shared" si="9"/>
        <v>7000000000</v>
      </c>
      <c r="AG66" s="257">
        <v>100</v>
      </c>
      <c r="AH66" s="153">
        <f t="shared" si="15"/>
        <v>7000000000</v>
      </c>
      <c r="AJ66" s="394">
        <f>IF(F66&gt;0,#REF!,0)</f>
        <v>0</v>
      </c>
      <c r="AK66" s="394">
        <f t="shared" si="12"/>
        <v>0</v>
      </c>
      <c r="AM66" s="394">
        <f t="shared" si="13"/>
        <v>0</v>
      </c>
    </row>
    <row r="67" spans="3:39" ht="23.25" thickBot="1" x14ac:dyDescent="0.6">
      <c r="C67" s="233" t="s">
        <v>576</v>
      </c>
      <c r="D67" s="414" t="s">
        <v>1342</v>
      </c>
      <c r="E67" s="429">
        <v>25000000000</v>
      </c>
      <c r="F67" s="39">
        <v>0</v>
      </c>
      <c r="G67" s="36"/>
      <c r="H67" s="36">
        <v>0</v>
      </c>
      <c r="I67" s="36"/>
      <c r="J67" s="36"/>
      <c r="K67" s="36"/>
      <c r="L67" s="36"/>
      <c r="M67" s="36"/>
      <c r="N67" s="36"/>
      <c r="O67" s="36"/>
      <c r="P67" s="253">
        <v>0</v>
      </c>
      <c r="Q67" s="259">
        <f t="shared" si="16"/>
        <v>0</v>
      </c>
      <c r="R67" s="259">
        <v>25500000000</v>
      </c>
      <c r="S67" s="509">
        <f t="shared" si="0"/>
        <v>25000000000</v>
      </c>
      <c r="T67" s="34">
        <v>1</v>
      </c>
      <c r="U67" s="33">
        <v>1</v>
      </c>
      <c r="V67" s="33">
        <v>0.94</v>
      </c>
      <c r="W67" s="33">
        <v>0.94</v>
      </c>
      <c r="X67" s="33">
        <f t="shared" si="1"/>
        <v>0.88</v>
      </c>
      <c r="Y67" s="33">
        <f t="shared" si="2"/>
        <v>0.85</v>
      </c>
      <c r="Z67" s="33">
        <f t="shared" si="3"/>
        <v>0.75</v>
      </c>
      <c r="AA67" s="33">
        <f t="shared" si="4"/>
        <v>0.85</v>
      </c>
      <c r="AB67" s="33">
        <f t="shared" si="5"/>
        <v>0.75</v>
      </c>
      <c r="AC67" s="33">
        <f t="shared" si="6"/>
        <v>0.85</v>
      </c>
      <c r="AD67" s="33">
        <f t="shared" si="7"/>
        <v>0.7</v>
      </c>
      <c r="AE67" s="394">
        <f t="shared" si="8"/>
        <v>0</v>
      </c>
      <c r="AF67" s="400">
        <f t="shared" si="9"/>
        <v>25000000000</v>
      </c>
      <c r="AG67" s="257">
        <v>100</v>
      </c>
      <c r="AH67" s="153">
        <f t="shared" si="15"/>
        <v>25000000000</v>
      </c>
      <c r="AJ67" s="394">
        <f>IF(F67&gt;0,#REF!,0)</f>
        <v>0</v>
      </c>
      <c r="AK67" s="394">
        <f t="shared" si="12"/>
        <v>0</v>
      </c>
      <c r="AM67" s="394">
        <f t="shared" si="13"/>
        <v>0</v>
      </c>
    </row>
    <row r="68" spans="3:39" ht="23.25" thickBot="1" x14ac:dyDescent="0.6">
      <c r="C68" s="233" t="s">
        <v>576</v>
      </c>
      <c r="D68" s="414" t="s">
        <v>1342</v>
      </c>
      <c r="E68" s="429">
        <v>13050570000</v>
      </c>
      <c r="F68" s="39">
        <v>0</v>
      </c>
      <c r="G68" s="36"/>
      <c r="H68" s="36">
        <v>0</v>
      </c>
      <c r="I68" s="36"/>
      <c r="J68" s="36"/>
      <c r="K68" s="36"/>
      <c r="L68" s="36"/>
      <c r="M68" s="36"/>
      <c r="N68" s="36"/>
      <c r="O68" s="36"/>
      <c r="P68" s="253">
        <v>0</v>
      </c>
      <c r="Q68" s="259">
        <f t="shared" si="16"/>
        <v>0</v>
      </c>
      <c r="R68" s="259">
        <v>13362000000</v>
      </c>
      <c r="S68" s="509">
        <f t="shared" si="0"/>
        <v>13050570000</v>
      </c>
      <c r="T68" s="34">
        <v>1</v>
      </c>
      <c r="U68" s="33">
        <v>1</v>
      </c>
      <c r="V68" s="33">
        <v>0.94</v>
      </c>
      <c r="W68" s="33">
        <v>0.94</v>
      </c>
      <c r="X68" s="33">
        <f t="shared" si="1"/>
        <v>0.88</v>
      </c>
      <c r="Y68" s="33">
        <f t="shared" si="2"/>
        <v>0.85</v>
      </c>
      <c r="Z68" s="33">
        <f t="shared" si="3"/>
        <v>0.75</v>
      </c>
      <c r="AA68" s="33">
        <f t="shared" si="4"/>
        <v>0.85</v>
      </c>
      <c r="AB68" s="33">
        <f t="shared" si="5"/>
        <v>0.75</v>
      </c>
      <c r="AC68" s="33">
        <f t="shared" si="6"/>
        <v>0.85</v>
      </c>
      <c r="AD68" s="33">
        <f t="shared" si="7"/>
        <v>0.7</v>
      </c>
      <c r="AE68" s="394">
        <f t="shared" si="8"/>
        <v>0</v>
      </c>
      <c r="AF68" s="400">
        <f t="shared" si="9"/>
        <v>13050570000</v>
      </c>
      <c r="AG68" s="257">
        <v>100</v>
      </c>
      <c r="AH68" s="153">
        <f t="shared" si="15"/>
        <v>13050570000</v>
      </c>
      <c r="AJ68" s="394">
        <f>IF(F68&gt;0,#REF!,0)</f>
        <v>0</v>
      </c>
      <c r="AK68" s="394">
        <f t="shared" si="12"/>
        <v>0</v>
      </c>
      <c r="AM68" s="394">
        <f t="shared" si="13"/>
        <v>0</v>
      </c>
    </row>
    <row r="69" spans="3:39" ht="23.25" thickBot="1" x14ac:dyDescent="0.6">
      <c r="C69" s="233" t="s">
        <v>576</v>
      </c>
      <c r="D69" s="414" t="s">
        <v>1342</v>
      </c>
      <c r="E69" s="429">
        <v>9000000000</v>
      </c>
      <c r="F69" s="39">
        <v>0</v>
      </c>
      <c r="G69" s="36"/>
      <c r="H69" s="36">
        <v>0</v>
      </c>
      <c r="I69" s="36"/>
      <c r="J69" s="36"/>
      <c r="K69" s="36"/>
      <c r="L69" s="36"/>
      <c r="M69" s="36"/>
      <c r="N69" s="36"/>
      <c r="O69" s="36"/>
      <c r="P69" s="253">
        <v>0</v>
      </c>
      <c r="Q69" s="259">
        <f t="shared" si="16"/>
        <v>0</v>
      </c>
      <c r="R69" s="259">
        <v>9180000000</v>
      </c>
      <c r="S69" s="509">
        <f t="shared" si="0"/>
        <v>9000000000</v>
      </c>
      <c r="T69" s="34">
        <v>1</v>
      </c>
      <c r="U69" s="33">
        <v>1</v>
      </c>
      <c r="V69" s="33">
        <v>0.94</v>
      </c>
      <c r="W69" s="33">
        <v>0.94</v>
      </c>
      <c r="X69" s="33">
        <f t="shared" si="1"/>
        <v>0.88</v>
      </c>
      <c r="Y69" s="33">
        <f t="shared" si="2"/>
        <v>0.85</v>
      </c>
      <c r="Z69" s="33">
        <f t="shared" si="3"/>
        <v>0.75</v>
      </c>
      <c r="AA69" s="33">
        <f t="shared" si="4"/>
        <v>0.85</v>
      </c>
      <c r="AB69" s="33">
        <f t="shared" si="5"/>
        <v>0.75</v>
      </c>
      <c r="AC69" s="33">
        <f t="shared" si="6"/>
        <v>0.85</v>
      </c>
      <c r="AD69" s="33">
        <f t="shared" si="7"/>
        <v>0.7</v>
      </c>
      <c r="AE69" s="394">
        <f t="shared" si="8"/>
        <v>0</v>
      </c>
      <c r="AF69" s="400">
        <f t="shared" si="9"/>
        <v>9000000000</v>
      </c>
      <c r="AG69" s="257">
        <v>100</v>
      </c>
      <c r="AH69" s="153">
        <f t="shared" si="15"/>
        <v>9000000000</v>
      </c>
      <c r="AJ69" s="394">
        <f>IF(F69&gt;0,#REF!,0)</f>
        <v>0</v>
      </c>
      <c r="AK69" s="394">
        <f t="shared" si="12"/>
        <v>0</v>
      </c>
      <c r="AM69" s="394">
        <f t="shared" si="13"/>
        <v>0</v>
      </c>
    </row>
    <row r="70" spans="3:39" ht="23.25" thickBot="1" x14ac:dyDescent="0.6">
      <c r="C70" s="233" t="s">
        <v>576</v>
      </c>
      <c r="D70" s="414" t="s">
        <v>1342</v>
      </c>
      <c r="E70" s="429">
        <v>20000000000</v>
      </c>
      <c r="F70" s="39">
        <v>0</v>
      </c>
      <c r="G70" s="36"/>
      <c r="H70" s="36">
        <v>0</v>
      </c>
      <c r="I70" s="36"/>
      <c r="J70" s="36"/>
      <c r="K70" s="36"/>
      <c r="L70" s="36"/>
      <c r="M70" s="36"/>
      <c r="N70" s="36"/>
      <c r="O70" s="36"/>
      <c r="P70" s="253">
        <v>0</v>
      </c>
      <c r="Q70" s="259">
        <f t="shared" si="16"/>
        <v>0</v>
      </c>
      <c r="R70" s="259">
        <v>20600000000</v>
      </c>
      <c r="S70" s="509">
        <f t="shared" si="0"/>
        <v>20000000000</v>
      </c>
      <c r="T70" s="34">
        <v>1</v>
      </c>
      <c r="U70" s="33">
        <v>1</v>
      </c>
      <c r="V70" s="33">
        <v>0.94</v>
      </c>
      <c r="W70" s="33">
        <v>0.94</v>
      </c>
      <c r="X70" s="33">
        <f t="shared" si="1"/>
        <v>0.88</v>
      </c>
      <c r="Y70" s="33">
        <f t="shared" si="2"/>
        <v>0.85</v>
      </c>
      <c r="Z70" s="33">
        <f t="shared" si="3"/>
        <v>0.75</v>
      </c>
      <c r="AA70" s="33">
        <f t="shared" si="4"/>
        <v>0.85</v>
      </c>
      <c r="AB70" s="33">
        <f t="shared" si="5"/>
        <v>0.75</v>
      </c>
      <c r="AC70" s="33">
        <f t="shared" si="6"/>
        <v>0.85</v>
      </c>
      <c r="AD70" s="33">
        <f t="shared" si="7"/>
        <v>0.7</v>
      </c>
      <c r="AE70" s="394">
        <f t="shared" si="8"/>
        <v>0</v>
      </c>
      <c r="AF70" s="400">
        <f t="shared" si="9"/>
        <v>20000000000</v>
      </c>
      <c r="AG70" s="257">
        <v>100</v>
      </c>
      <c r="AH70" s="153">
        <f t="shared" si="15"/>
        <v>20000000000</v>
      </c>
      <c r="AJ70" s="394">
        <f>IF(F70&gt;0,#REF!,0)</f>
        <v>0</v>
      </c>
      <c r="AK70" s="394">
        <f t="shared" si="12"/>
        <v>0</v>
      </c>
      <c r="AM70" s="394">
        <f t="shared" si="13"/>
        <v>0</v>
      </c>
    </row>
    <row r="71" spans="3:39" ht="23.25" thickBot="1" x14ac:dyDescent="0.6">
      <c r="C71" s="233" t="s">
        <v>576</v>
      </c>
      <c r="D71" s="414" t="s">
        <v>1342</v>
      </c>
      <c r="E71" s="429">
        <v>20000000000</v>
      </c>
      <c r="F71" s="39">
        <v>0</v>
      </c>
      <c r="G71" s="36"/>
      <c r="H71" s="36">
        <v>0</v>
      </c>
      <c r="I71" s="36"/>
      <c r="J71" s="36"/>
      <c r="K71" s="36"/>
      <c r="L71" s="36"/>
      <c r="M71" s="36"/>
      <c r="N71" s="36"/>
      <c r="O71" s="36"/>
      <c r="P71" s="253">
        <v>0</v>
      </c>
      <c r="Q71" s="259">
        <f t="shared" si="16"/>
        <v>0</v>
      </c>
      <c r="R71" s="259">
        <v>20600000000</v>
      </c>
      <c r="S71" s="509">
        <f t="shared" si="0"/>
        <v>20000000000</v>
      </c>
      <c r="T71" s="34">
        <v>1</v>
      </c>
      <c r="U71" s="33">
        <v>1</v>
      </c>
      <c r="V71" s="33">
        <v>0.94</v>
      </c>
      <c r="W71" s="33">
        <v>0.94</v>
      </c>
      <c r="X71" s="33">
        <f t="shared" si="1"/>
        <v>0.88</v>
      </c>
      <c r="Y71" s="33">
        <f t="shared" si="2"/>
        <v>0.85</v>
      </c>
      <c r="Z71" s="33">
        <f t="shared" si="3"/>
        <v>0.75</v>
      </c>
      <c r="AA71" s="33">
        <f t="shared" si="4"/>
        <v>0.85</v>
      </c>
      <c r="AB71" s="33">
        <f t="shared" si="5"/>
        <v>0.75</v>
      </c>
      <c r="AC71" s="33">
        <f t="shared" si="6"/>
        <v>0.85</v>
      </c>
      <c r="AD71" s="33">
        <f t="shared" si="7"/>
        <v>0.7</v>
      </c>
      <c r="AE71" s="394">
        <f t="shared" si="8"/>
        <v>0</v>
      </c>
      <c r="AF71" s="400">
        <f t="shared" si="9"/>
        <v>20000000000</v>
      </c>
      <c r="AG71" s="257">
        <v>100</v>
      </c>
      <c r="AH71" s="153">
        <f t="shared" si="15"/>
        <v>20000000000</v>
      </c>
      <c r="AJ71" s="394">
        <f>IF(F71&gt;0,#REF!,0)</f>
        <v>0</v>
      </c>
      <c r="AK71" s="394">
        <f t="shared" si="12"/>
        <v>0</v>
      </c>
      <c r="AM71" s="394">
        <f t="shared" si="13"/>
        <v>0</v>
      </c>
    </row>
    <row r="72" spans="3:39" ht="23.25" thickBot="1" x14ac:dyDescent="0.6">
      <c r="C72" s="233" t="s">
        <v>576</v>
      </c>
      <c r="D72" s="414" t="s">
        <v>1342</v>
      </c>
      <c r="E72" s="429">
        <v>10000000000</v>
      </c>
      <c r="F72" s="39">
        <v>0</v>
      </c>
      <c r="G72" s="36"/>
      <c r="H72" s="36">
        <v>0</v>
      </c>
      <c r="I72" s="36"/>
      <c r="J72" s="36"/>
      <c r="K72" s="36"/>
      <c r="L72" s="36"/>
      <c r="M72" s="36"/>
      <c r="N72" s="36"/>
      <c r="O72" s="36"/>
      <c r="P72" s="253">
        <v>0</v>
      </c>
      <c r="Q72" s="259">
        <f t="shared" si="16"/>
        <v>0</v>
      </c>
      <c r="R72" s="259">
        <v>10300000000</v>
      </c>
      <c r="S72" s="509">
        <f t="shared" si="0"/>
        <v>10000000000</v>
      </c>
      <c r="T72" s="34">
        <v>1</v>
      </c>
      <c r="U72" s="33">
        <v>1</v>
      </c>
      <c r="V72" s="33">
        <v>0.94</v>
      </c>
      <c r="W72" s="33">
        <v>0.94</v>
      </c>
      <c r="X72" s="33">
        <f t="shared" si="1"/>
        <v>0.88</v>
      </c>
      <c r="Y72" s="33">
        <f t="shared" si="2"/>
        <v>0.85</v>
      </c>
      <c r="Z72" s="33">
        <f t="shared" si="3"/>
        <v>0.75</v>
      </c>
      <c r="AA72" s="33">
        <f t="shared" si="4"/>
        <v>0.85</v>
      </c>
      <c r="AB72" s="33">
        <f t="shared" si="5"/>
        <v>0.75</v>
      </c>
      <c r="AC72" s="33">
        <f t="shared" si="6"/>
        <v>0.85</v>
      </c>
      <c r="AD72" s="33">
        <f t="shared" si="7"/>
        <v>0.7</v>
      </c>
      <c r="AE72" s="394">
        <f t="shared" si="8"/>
        <v>0</v>
      </c>
      <c r="AF72" s="400">
        <f t="shared" si="9"/>
        <v>10000000000</v>
      </c>
      <c r="AG72" s="257">
        <v>100</v>
      </c>
      <c r="AH72" s="153">
        <f t="shared" si="15"/>
        <v>10000000000</v>
      </c>
      <c r="AJ72" s="394">
        <f>IF(F72&gt;0,#REF!,0)</f>
        <v>0</v>
      </c>
      <c r="AK72" s="394">
        <f t="shared" si="12"/>
        <v>0</v>
      </c>
      <c r="AM72" s="394">
        <f t="shared" si="13"/>
        <v>0</v>
      </c>
    </row>
    <row r="73" spans="3:39" ht="23.25" thickBot="1" x14ac:dyDescent="0.6">
      <c r="C73" s="233" t="s">
        <v>576</v>
      </c>
      <c r="D73" s="414" t="s">
        <v>1342</v>
      </c>
      <c r="E73" s="429">
        <v>26000000000</v>
      </c>
      <c r="F73" s="39">
        <v>0</v>
      </c>
      <c r="G73" s="36"/>
      <c r="H73" s="36">
        <v>0</v>
      </c>
      <c r="I73" s="36"/>
      <c r="J73" s="36"/>
      <c r="K73" s="36"/>
      <c r="L73" s="36"/>
      <c r="M73" s="36"/>
      <c r="N73" s="36"/>
      <c r="O73" s="36"/>
      <c r="P73" s="253">
        <v>0</v>
      </c>
      <c r="Q73" s="259">
        <f t="shared" si="16"/>
        <v>0</v>
      </c>
      <c r="R73" s="259">
        <v>16320000000</v>
      </c>
      <c r="S73" s="509">
        <f t="shared" si="0"/>
        <v>26000000000</v>
      </c>
      <c r="T73" s="34">
        <v>1</v>
      </c>
      <c r="U73" s="33">
        <v>1</v>
      </c>
      <c r="V73" s="33">
        <v>0.94</v>
      </c>
      <c r="W73" s="33">
        <v>0.94</v>
      </c>
      <c r="X73" s="33">
        <f t="shared" si="1"/>
        <v>0.88</v>
      </c>
      <c r="Y73" s="33">
        <f t="shared" si="2"/>
        <v>0.85</v>
      </c>
      <c r="Z73" s="33">
        <f t="shared" si="3"/>
        <v>0.75</v>
      </c>
      <c r="AA73" s="33">
        <f t="shared" si="4"/>
        <v>0.85</v>
      </c>
      <c r="AB73" s="33">
        <f t="shared" si="5"/>
        <v>0.75</v>
      </c>
      <c r="AC73" s="33">
        <f t="shared" si="6"/>
        <v>0.85</v>
      </c>
      <c r="AD73" s="33">
        <f t="shared" si="7"/>
        <v>0.7</v>
      </c>
      <c r="AE73" s="394">
        <f t="shared" si="8"/>
        <v>0</v>
      </c>
      <c r="AF73" s="400">
        <f t="shared" si="9"/>
        <v>26000000000</v>
      </c>
      <c r="AG73" s="257">
        <v>100</v>
      </c>
      <c r="AH73" s="153">
        <f t="shared" si="15"/>
        <v>26000000000</v>
      </c>
      <c r="AJ73" s="394">
        <f>IF(F73&gt;0,#REF!,0)</f>
        <v>0</v>
      </c>
      <c r="AK73" s="394">
        <f t="shared" si="12"/>
        <v>0</v>
      </c>
      <c r="AM73" s="394">
        <f t="shared" si="13"/>
        <v>0</v>
      </c>
    </row>
    <row r="74" spans="3:39" ht="23.25" thickBot="1" x14ac:dyDescent="0.6">
      <c r="C74" s="233" t="s">
        <v>576</v>
      </c>
      <c r="D74" s="414" t="s">
        <v>1343</v>
      </c>
      <c r="E74" s="429">
        <v>43175633978</v>
      </c>
      <c r="F74" s="39">
        <v>0</v>
      </c>
      <c r="G74" s="36"/>
      <c r="H74" s="36">
        <v>0</v>
      </c>
      <c r="I74" s="36"/>
      <c r="J74" s="36"/>
      <c r="K74" s="36"/>
      <c r="L74" s="36"/>
      <c r="M74" s="36"/>
      <c r="N74" s="36"/>
      <c r="O74" s="36"/>
      <c r="P74" s="253">
        <v>0</v>
      </c>
      <c r="Q74" s="259">
        <f t="shared" si="16"/>
        <v>0</v>
      </c>
      <c r="R74" s="259">
        <v>65000000000</v>
      </c>
      <c r="S74" s="509">
        <f t="shared" si="0"/>
        <v>43175633978</v>
      </c>
      <c r="T74" s="34">
        <v>1</v>
      </c>
      <c r="U74" s="33">
        <v>1</v>
      </c>
      <c r="V74" s="33">
        <v>0.94</v>
      </c>
      <c r="W74" s="33">
        <v>0.94</v>
      </c>
      <c r="X74" s="33">
        <f t="shared" si="1"/>
        <v>0.88</v>
      </c>
      <c r="Y74" s="33">
        <f t="shared" si="2"/>
        <v>0.85</v>
      </c>
      <c r="Z74" s="33">
        <f t="shared" si="3"/>
        <v>0.75</v>
      </c>
      <c r="AA74" s="33">
        <f t="shared" si="4"/>
        <v>0.85</v>
      </c>
      <c r="AB74" s="33">
        <f t="shared" si="5"/>
        <v>0.75</v>
      </c>
      <c r="AC74" s="33">
        <f t="shared" si="6"/>
        <v>0.85</v>
      </c>
      <c r="AD74" s="33">
        <f t="shared" si="7"/>
        <v>0.7</v>
      </c>
      <c r="AE74" s="394">
        <f t="shared" si="8"/>
        <v>0</v>
      </c>
      <c r="AF74" s="400">
        <f t="shared" si="9"/>
        <v>43175633978</v>
      </c>
      <c r="AG74" s="257">
        <v>100</v>
      </c>
      <c r="AH74" s="153">
        <f t="shared" si="15"/>
        <v>43175633978</v>
      </c>
      <c r="AJ74" s="394">
        <f>IF(F74&gt;0,#REF!,0)</f>
        <v>0</v>
      </c>
      <c r="AK74" s="394">
        <f t="shared" si="12"/>
        <v>0</v>
      </c>
      <c r="AM74" s="394">
        <f t="shared" si="13"/>
        <v>0</v>
      </c>
    </row>
    <row r="75" spans="3:39" ht="23.25" thickBot="1" x14ac:dyDescent="0.6">
      <c r="C75" s="233" t="s">
        <v>576</v>
      </c>
      <c r="D75" s="414" t="s">
        <v>1475</v>
      </c>
      <c r="E75" s="429">
        <v>2507406605</v>
      </c>
      <c r="F75" s="39">
        <v>0</v>
      </c>
      <c r="G75" s="36"/>
      <c r="H75" s="36">
        <v>0</v>
      </c>
      <c r="I75" s="36"/>
      <c r="J75" s="36"/>
      <c r="K75" s="36"/>
      <c r="L75" s="36"/>
      <c r="M75" s="36"/>
      <c r="N75" s="36"/>
      <c r="O75" s="36"/>
      <c r="P75" s="253">
        <v>0</v>
      </c>
      <c r="Q75" s="259">
        <f t="shared" si="16"/>
        <v>0</v>
      </c>
      <c r="R75" s="259">
        <v>34200000000</v>
      </c>
      <c r="S75" s="509">
        <f t="shared" ref="S75:S138" si="17">IF((OR(Q75&gt;E75,Q75=0)),E75,Q75)</f>
        <v>2507406605</v>
      </c>
      <c r="T75" s="34">
        <v>1</v>
      </c>
      <c r="U75" s="33">
        <v>1</v>
      </c>
      <c r="V75" s="33">
        <v>0.94</v>
      </c>
      <c r="W75" s="33">
        <v>0.94</v>
      </c>
      <c r="X75" s="33">
        <f t="shared" ref="X75:X138" si="18">1-0.12</f>
        <v>0.88</v>
      </c>
      <c r="Y75" s="33">
        <f t="shared" ref="Y75:Y138" si="19">1-0.15</f>
        <v>0.85</v>
      </c>
      <c r="Z75" s="33">
        <f t="shared" ref="Z75:Z138" si="20">1-0.25</f>
        <v>0.75</v>
      </c>
      <c r="AA75" s="33">
        <f t="shared" ref="AA75:AA138" si="21">1-0.15</f>
        <v>0.85</v>
      </c>
      <c r="AB75" s="33">
        <f t="shared" ref="AB75:AB138" si="22">1-0.25</f>
        <v>0.75</v>
      </c>
      <c r="AC75" s="33">
        <f t="shared" ref="AC75:AC138" si="23">1-0.15</f>
        <v>0.85</v>
      </c>
      <c r="AD75" s="33">
        <f t="shared" ref="AD75:AD138" si="24">1-0.3</f>
        <v>0.7</v>
      </c>
      <c r="AE75" s="394">
        <f t="shared" ref="AE75:AE138" si="25">(F75*T75)+(G75*U75)+(H75*V75)+(I75*W75)+(J75*X75)+(K75*Y75)+(L75*Z75)+(M75*AA75)+(N75*AB75)+(O75*AC75)+(P75*AD75)</f>
        <v>0</v>
      </c>
      <c r="AF75" s="400">
        <f t="shared" ref="AF75:AF138" si="26">IF(E75&gt;AE75,E75-AE75,0)</f>
        <v>2507406605</v>
      </c>
      <c r="AG75" s="257">
        <v>100</v>
      </c>
      <c r="AH75" s="153">
        <f t="shared" si="15"/>
        <v>2507406605</v>
      </c>
      <c r="AJ75" s="394">
        <f>IF(F75&gt;0,#REF!,0)</f>
        <v>0</v>
      </c>
      <c r="AK75" s="394">
        <f t="shared" si="12"/>
        <v>0</v>
      </c>
      <c r="AM75" s="394">
        <f t="shared" si="13"/>
        <v>0</v>
      </c>
    </row>
    <row r="76" spans="3:39" ht="23.25" thickBot="1" x14ac:dyDescent="0.6">
      <c r="C76" s="233" t="s">
        <v>576</v>
      </c>
      <c r="D76" s="414" t="s">
        <v>1345</v>
      </c>
      <c r="E76" s="429">
        <v>3830000000</v>
      </c>
      <c r="F76" s="39">
        <v>0</v>
      </c>
      <c r="G76" s="36"/>
      <c r="H76" s="36">
        <v>0</v>
      </c>
      <c r="I76" s="36"/>
      <c r="J76" s="36"/>
      <c r="K76" s="36"/>
      <c r="L76" s="36"/>
      <c r="M76" s="36"/>
      <c r="N76" s="36"/>
      <c r="O76" s="36"/>
      <c r="P76" s="253">
        <v>0</v>
      </c>
      <c r="Q76" s="259">
        <f t="shared" si="16"/>
        <v>0</v>
      </c>
      <c r="R76" s="259">
        <v>4500000000</v>
      </c>
      <c r="S76" s="509">
        <f t="shared" si="17"/>
        <v>3830000000</v>
      </c>
      <c r="T76" s="34">
        <v>1</v>
      </c>
      <c r="U76" s="33">
        <v>1</v>
      </c>
      <c r="V76" s="33">
        <v>0.94</v>
      </c>
      <c r="W76" s="33">
        <v>0.94</v>
      </c>
      <c r="X76" s="33">
        <f t="shared" si="18"/>
        <v>0.88</v>
      </c>
      <c r="Y76" s="33">
        <f t="shared" si="19"/>
        <v>0.85</v>
      </c>
      <c r="Z76" s="33">
        <f t="shared" si="20"/>
        <v>0.75</v>
      </c>
      <c r="AA76" s="33">
        <f t="shared" si="21"/>
        <v>0.85</v>
      </c>
      <c r="AB76" s="33">
        <f t="shared" si="22"/>
        <v>0.75</v>
      </c>
      <c r="AC76" s="33">
        <f t="shared" si="23"/>
        <v>0.85</v>
      </c>
      <c r="AD76" s="33">
        <f t="shared" si="24"/>
        <v>0.7</v>
      </c>
      <c r="AE76" s="394">
        <f t="shared" si="25"/>
        <v>0</v>
      </c>
      <c r="AF76" s="400">
        <f t="shared" si="26"/>
        <v>3830000000</v>
      </c>
      <c r="AG76" s="257">
        <v>100</v>
      </c>
      <c r="AH76" s="153">
        <f t="shared" si="15"/>
        <v>3830000000</v>
      </c>
      <c r="AJ76" s="394">
        <f>IF(F76&gt;0,#REF!,0)</f>
        <v>0</v>
      </c>
      <c r="AK76" s="394">
        <f t="shared" ref="AK76:AK139" si="27">F76</f>
        <v>0</v>
      </c>
      <c r="AM76" s="394">
        <f t="shared" ref="AM76:AM139" si="28">IF(AF76&gt;S76,AF76-S76,0)</f>
        <v>0</v>
      </c>
    </row>
    <row r="77" spans="3:39" ht="23.25" thickBot="1" x14ac:dyDescent="0.6">
      <c r="C77" s="233" t="s">
        <v>576</v>
      </c>
      <c r="D77" s="414" t="s">
        <v>1345</v>
      </c>
      <c r="E77" s="429">
        <v>3450000000</v>
      </c>
      <c r="F77" s="39">
        <v>0</v>
      </c>
      <c r="G77" s="36"/>
      <c r="H77" s="36">
        <v>0</v>
      </c>
      <c r="I77" s="36"/>
      <c r="J77" s="36"/>
      <c r="K77" s="36"/>
      <c r="L77" s="36"/>
      <c r="M77" s="36"/>
      <c r="N77" s="36"/>
      <c r="O77" s="36"/>
      <c r="P77" s="253">
        <v>0</v>
      </c>
      <c r="Q77" s="259">
        <f t="shared" si="16"/>
        <v>0</v>
      </c>
      <c r="R77" s="259">
        <v>3660000000</v>
      </c>
      <c r="S77" s="509">
        <f t="shared" si="17"/>
        <v>3450000000</v>
      </c>
      <c r="T77" s="34">
        <v>1</v>
      </c>
      <c r="U77" s="33">
        <v>1</v>
      </c>
      <c r="V77" s="33">
        <v>0.94</v>
      </c>
      <c r="W77" s="33">
        <v>0.94</v>
      </c>
      <c r="X77" s="33">
        <f t="shared" si="18"/>
        <v>0.88</v>
      </c>
      <c r="Y77" s="33">
        <f t="shared" si="19"/>
        <v>0.85</v>
      </c>
      <c r="Z77" s="33">
        <f t="shared" si="20"/>
        <v>0.75</v>
      </c>
      <c r="AA77" s="33">
        <f t="shared" si="21"/>
        <v>0.85</v>
      </c>
      <c r="AB77" s="33">
        <f t="shared" si="22"/>
        <v>0.75</v>
      </c>
      <c r="AC77" s="33">
        <f t="shared" si="23"/>
        <v>0.85</v>
      </c>
      <c r="AD77" s="33">
        <f t="shared" si="24"/>
        <v>0.7</v>
      </c>
      <c r="AE77" s="394">
        <f t="shared" si="25"/>
        <v>0</v>
      </c>
      <c r="AF77" s="400">
        <f t="shared" si="26"/>
        <v>3450000000</v>
      </c>
      <c r="AG77" s="257">
        <v>100</v>
      </c>
      <c r="AH77" s="153">
        <f t="shared" si="15"/>
        <v>3450000000</v>
      </c>
      <c r="AJ77" s="394">
        <f>IF(F77&gt;0,#REF!,0)</f>
        <v>0</v>
      </c>
      <c r="AK77" s="394">
        <f t="shared" si="27"/>
        <v>0</v>
      </c>
      <c r="AM77" s="394">
        <f t="shared" si="28"/>
        <v>0</v>
      </c>
    </row>
    <row r="78" spans="3:39" ht="23.25" thickBot="1" x14ac:dyDescent="0.6">
      <c r="C78" s="233" t="s">
        <v>576</v>
      </c>
      <c r="D78" s="414" t="s">
        <v>1345</v>
      </c>
      <c r="E78" s="429">
        <v>3560000000</v>
      </c>
      <c r="F78" s="39">
        <v>0</v>
      </c>
      <c r="G78" s="36"/>
      <c r="H78" s="36">
        <v>0</v>
      </c>
      <c r="I78" s="36"/>
      <c r="J78" s="36"/>
      <c r="K78" s="36"/>
      <c r="L78" s="36"/>
      <c r="M78" s="36"/>
      <c r="N78" s="36"/>
      <c r="O78" s="36"/>
      <c r="P78" s="253">
        <v>0</v>
      </c>
      <c r="Q78" s="259">
        <f t="shared" si="16"/>
        <v>0</v>
      </c>
      <c r="R78" s="259">
        <v>3600000000</v>
      </c>
      <c r="S78" s="509">
        <f t="shared" si="17"/>
        <v>3560000000</v>
      </c>
      <c r="T78" s="34">
        <v>1</v>
      </c>
      <c r="U78" s="33">
        <v>1</v>
      </c>
      <c r="V78" s="33">
        <v>0.94</v>
      </c>
      <c r="W78" s="33">
        <v>0.94</v>
      </c>
      <c r="X78" s="33">
        <f t="shared" si="18"/>
        <v>0.88</v>
      </c>
      <c r="Y78" s="33">
        <f t="shared" si="19"/>
        <v>0.85</v>
      </c>
      <c r="Z78" s="33">
        <f t="shared" si="20"/>
        <v>0.75</v>
      </c>
      <c r="AA78" s="33">
        <f t="shared" si="21"/>
        <v>0.85</v>
      </c>
      <c r="AB78" s="33">
        <f t="shared" si="22"/>
        <v>0.75</v>
      </c>
      <c r="AC78" s="33">
        <f t="shared" si="23"/>
        <v>0.85</v>
      </c>
      <c r="AD78" s="33">
        <f t="shared" si="24"/>
        <v>0.7</v>
      </c>
      <c r="AE78" s="394">
        <f t="shared" si="25"/>
        <v>0</v>
      </c>
      <c r="AF78" s="400">
        <f t="shared" si="26"/>
        <v>3560000000</v>
      </c>
      <c r="AG78" s="257">
        <v>100</v>
      </c>
      <c r="AH78" s="153">
        <f t="shared" si="15"/>
        <v>3560000000</v>
      </c>
      <c r="AJ78" s="394">
        <f>IF(F78&gt;0,#REF!,0)</f>
        <v>0</v>
      </c>
      <c r="AK78" s="394">
        <f t="shared" si="27"/>
        <v>0</v>
      </c>
      <c r="AM78" s="394">
        <f t="shared" si="28"/>
        <v>0</v>
      </c>
    </row>
    <row r="79" spans="3:39" ht="23.25" thickBot="1" x14ac:dyDescent="0.6">
      <c r="C79" s="233" t="s">
        <v>576</v>
      </c>
      <c r="D79" s="414" t="s">
        <v>1345</v>
      </c>
      <c r="E79" s="429">
        <v>23000000000</v>
      </c>
      <c r="F79" s="39">
        <v>0</v>
      </c>
      <c r="G79" s="36"/>
      <c r="H79" s="36">
        <v>0</v>
      </c>
      <c r="I79" s="36"/>
      <c r="J79" s="36"/>
      <c r="K79" s="36"/>
      <c r="L79" s="36"/>
      <c r="M79" s="36"/>
      <c r="N79" s="36"/>
      <c r="O79" s="36"/>
      <c r="P79" s="253">
        <v>0</v>
      </c>
      <c r="Q79" s="259">
        <f t="shared" si="16"/>
        <v>0</v>
      </c>
      <c r="R79" s="259">
        <v>25200000000</v>
      </c>
      <c r="S79" s="509">
        <f t="shared" si="17"/>
        <v>23000000000</v>
      </c>
      <c r="T79" s="34">
        <v>1</v>
      </c>
      <c r="U79" s="33">
        <v>1</v>
      </c>
      <c r="V79" s="33">
        <v>0.94</v>
      </c>
      <c r="W79" s="33">
        <v>0.94</v>
      </c>
      <c r="X79" s="33">
        <f t="shared" si="18"/>
        <v>0.88</v>
      </c>
      <c r="Y79" s="33">
        <f t="shared" si="19"/>
        <v>0.85</v>
      </c>
      <c r="Z79" s="33">
        <f t="shared" si="20"/>
        <v>0.75</v>
      </c>
      <c r="AA79" s="33">
        <f t="shared" si="21"/>
        <v>0.85</v>
      </c>
      <c r="AB79" s="33">
        <f t="shared" si="22"/>
        <v>0.75</v>
      </c>
      <c r="AC79" s="33">
        <f t="shared" si="23"/>
        <v>0.85</v>
      </c>
      <c r="AD79" s="33">
        <f t="shared" si="24"/>
        <v>0.7</v>
      </c>
      <c r="AE79" s="394">
        <f t="shared" si="25"/>
        <v>0</v>
      </c>
      <c r="AF79" s="400">
        <f t="shared" si="26"/>
        <v>23000000000</v>
      </c>
      <c r="AG79" s="257">
        <v>100</v>
      </c>
      <c r="AH79" s="153">
        <f t="shared" si="15"/>
        <v>23000000000</v>
      </c>
      <c r="AJ79" s="394">
        <f>IF(F79&gt;0,#REF!,0)</f>
        <v>0</v>
      </c>
      <c r="AK79" s="394">
        <f t="shared" si="27"/>
        <v>0</v>
      </c>
      <c r="AM79" s="394">
        <f t="shared" si="28"/>
        <v>0</v>
      </c>
    </row>
    <row r="80" spans="3:39" ht="23.25" thickBot="1" x14ac:dyDescent="0.6">
      <c r="C80" s="233" t="s">
        <v>576</v>
      </c>
      <c r="D80" s="414" t="s">
        <v>1345</v>
      </c>
      <c r="E80" s="429">
        <v>12230000000</v>
      </c>
      <c r="F80" s="39">
        <v>0</v>
      </c>
      <c r="G80" s="36"/>
      <c r="H80" s="36">
        <v>0</v>
      </c>
      <c r="I80" s="36"/>
      <c r="J80" s="36"/>
      <c r="K80" s="36"/>
      <c r="L80" s="36"/>
      <c r="M80" s="36"/>
      <c r="N80" s="36"/>
      <c r="O80" s="36"/>
      <c r="P80" s="253">
        <v>0</v>
      </c>
      <c r="Q80" s="259">
        <f t="shared" si="16"/>
        <v>0</v>
      </c>
      <c r="R80" s="259">
        <v>13300000000</v>
      </c>
      <c r="S80" s="509">
        <f t="shared" si="17"/>
        <v>12230000000</v>
      </c>
      <c r="T80" s="34">
        <v>1</v>
      </c>
      <c r="U80" s="33">
        <v>1</v>
      </c>
      <c r="V80" s="33">
        <v>0.94</v>
      </c>
      <c r="W80" s="33">
        <v>0.94</v>
      </c>
      <c r="X80" s="33">
        <f t="shared" si="18"/>
        <v>0.88</v>
      </c>
      <c r="Y80" s="33">
        <f t="shared" si="19"/>
        <v>0.85</v>
      </c>
      <c r="Z80" s="33">
        <f t="shared" si="20"/>
        <v>0.75</v>
      </c>
      <c r="AA80" s="33">
        <f t="shared" si="21"/>
        <v>0.85</v>
      </c>
      <c r="AB80" s="33">
        <f t="shared" si="22"/>
        <v>0.75</v>
      </c>
      <c r="AC80" s="33">
        <f t="shared" si="23"/>
        <v>0.85</v>
      </c>
      <c r="AD80" s="33">
        <f t="shared" si="24"/>
        <v>0.7</v>
      </c>
      <c r="AE80" s="394">
        <f t="shared" si="25"/>
        <v>0</v>
      </c>
      <c r="AF80" s="400">
        <f t="shared" si="26"/>
        <v>12230000000</v>
      </c>
      <c r="AG80" s="257">
        <v>100</v>
      </c>
      <c r="AH80" s="153">
        <f t="shared" si="15"/>
        <v>12230000000</v>
      </c>
      <c r="AJ80" s="394">
        <f>IF(F80&gt;0,#REF!,0)</f>
        <v>0</v>
      </c>
      <c r="AK80" s="394">
        <f t="shared" si="27"/>
        <v>0</v>
      </c>
      <c r="AM80" s="394">
        <f t="shared" si="28"/>
        <v>0</v>
      </c>
    </row>
    <row r="81" spans="3:39" ht="23.25" thickBot="1" x14ac:dyDescent="0.6">
      <c r="C81" s="233" t="s">
        <v>576</v>
      </c>
      <c r="D81" s="414" t="s">
        <v>1345</v>
      </c>
      <c r="E81" s="429">
        <v>8391003800</v>
      </c>
      <c r="F81" s="39">
        <v>0</v>
      </c>
      <c r="G81" s="36"/>
      <c r="H81" s="36">
        <v>0</v>
      </c>
      <c r="I81" s="36"/>
      <c r="J81" s="36"/>
      <c r="K81" s="36"/>
      <c r="L81" s="36"/>
      <c r="M81" s="36"/>
      <c r="N81" s="36"/>
      <c r="O81" s="36"/>
      <c r="P81" s="253">
        <v>0</v>
      </c>
      <c r="Q81" s="259">
        <f t="shared" si="16"/>
        <v>0</v>
      </c>
      <c r="R81" s="259">
        <v>9100000000</v>
      </c>
      <c r="S81" s="509">
        <f t="shared" si="17"/>
        <v>8391003800</v>
      </c>
      <c r="T81" s="34">
        <v>1</v>
      </c>
      <c r="U81" s="33">
        <v>1</v>
      </c>
      <c r="V81" s="33">
        <v>0.94</v>
      </c>
      <c r="W81" s="33">
        <v>0.94</v>
      </c>
      <c r="X81" s="33">
        <f t="shared" si="18"/>
        <v>0.88</v>
      </c>
      <c r="Y81" s="33">
        <f t="shared" si="19"/>
        <v>0.85</v>
      </c>
      <c r="Z81" s="33">
        <f t="shared" si="20"/>
        <v>0.75</v>
      </c>
      <c r="AA81" s="33">
        <f t="shared" si="21"/>
        <v>0.85</v>
      </c>
      <c r="AB81" s="33">
        <f t="shared" si="22"/>
        <v>0.75</v>
      </c>
      <c r="AC81" s="33">
        <f t="shared" si="23"/>
        <v>0.85</v>
      </c>
      <c r="AD81" s="33">
        <f t="shared" si="24"/>
        <v>0.7</v>
      </c>
      <c r="AE81" s="394">
        <f t="shared" si="25"/>
        <v>0</v>
      </c>
      <c r="AF81" s="400">
        <f t="shared" si="26"/>
        <v>8391003800</v>
      </c>
      <c r="AG81" s="257">
        <v>100</v>
      </c>
      <c r="AH81" s="153">
        <f t="shared" ref="AH81:AH144" si="29">(AF81*AG81)/100</f>
        <v>8391003800</v>
      </c>
      <c r="AJ81" s="394">
        <f>IF(F81&gt;0,#REF!,0)</f>
        <v>0</v>
      </c>
      <c r="AK81" s="394">
        <f t="shared" si="27"/>
        <v>0</v>
      </c>
      <c r="AM81" s="394">
        <f t="shared" si="28"/>
        <v>0</v>
      </c>
    </row>
    <row r="82" spans="3:39" ht="23.25" thickBot="1" x14ac:dyDescent="0.6">
      <c r="C82" s="233" t="s">
        <v>576</v>
      </c>
      <c r="D82" s="414" t="s">
        <v>1345</v>
      </c>
      <c r="E82" s="429">
        <v>11500000000</v>
      </c>
      <c r="F82" s="39">
        <v>0</v>
      </c>
      <c r="G82" s="36"/>
      <c r="H82" s="36">
        <v>0</v>
      </c>
      <c r="I82" s="36"/>
      <c r="J82" s="36"/>
      <c r="K82" s="36"/>
      <c r="L82" s="36"/>
      <c r="M82" s="36"/>
      <c r="N82" s="36"/>
      <c r="O82" s="36"/>
      <c r="P82" s="253">
        <v>0</v>
      </c>
      <c r="Q82" s="259">
        <f t="shared" si="16"/>
        <v>0</v>
      </c>
      <c r="R82" s="259">
        <v>13300000000</v>
      </c>
      <c r="S82" s="509">
        <f t="shared" si="17"/>
        <v>11500000000</v>
      </c>
      <c r="T82" s="34">
        <v>1</v>
      </c>
      <c r="U82" s="33">
        <v>1</v>
      </c>
      <c r="V82" s="33">
        <v>0.94</v>
      </c>
      <c r="W82" s="33">
        <v>0.94</v>
      </c>
      <c r="X82" s="33">
        <f t="shared" si="18"/>
        <v>0.88</v>
      </c>
      <c r="Y82" s="33">
        <f t="shared" si="19"/>
        <v>0.85</v>
      </c>
      <c r="Z82" s="33">
        <f t="shared" si="20"/>
        <v>0.75</v>
      </c>
      <c r="AA82" s="33">
        <f t="shared" si="21"/>
        <v>0.85</v>
      </c>
      <c r="AB82" s="33">
        <f t="shared" si="22"/>
        <v>0.75</v>
      </c>
      <c r="AC82" s="33">
        <f t="shared" si="23"/>
        <v>0.85</v>
      </c>
      <c r="AD82" s="33">
        <f t="shared" si="24"/>
        <v>0.7</v>
      </c>
      <c r="AE82" s="394">
        <f t="shared" si="25"/>
        <v>0</v>
      </c>
      <c r="AF82" s="400">
        <f t="shared" si="26"/>
        <v>11500000000</v>
      </c>
      <c r="AG82" s="257">
        <v>100</v>
      </c>
      <c r="AH82" s="153">
        <f t="shared" si="29"/>
        <v>11500000000</v>
      </c>
      <c r="AJ82" s="394">
        <f>IF(F82&gt;0,#REF!,0)</f>
        <v>0</v>
      </c>
      <c r="AK82" s="394">
        <f t="shared" si="27"/>
        <v>0</v>
      </c>
      <c r="AM82" s="394">
        <f t="shared" si="28"/>
        <v>0</v>
      </c>
    </row>
    <row r="83" spans="3:39" ht="23.25" thickBot="1" x14ac:dyDescent="0.6">
      <c r="C83" s="233" t="s">
        <v>576</v>
      </c>
      <c r="D83" s="414" t="s">
        <v>1345</v>
      </c>
      <c r="E83" s="429">
        <v>17400000000</v>
      </c>
      <c r="F83" s="39">
        <v>0</v>
      </c>
      <c r="G83" s="36"/>
      <c r="H83" s="36">
        <v>0</v>
      </c>
      <c r="I83" s="36"/>
      <c r="J83" s="36"/>
      <c r="K83" s="36"/>
      <c r="L83" s="36"/>
      <c r="M83" s="36"/>
      <c r="N83" s="36"/>
      <c r="O83" s="36"/>
      <c r="P83" s="253">
        <v>0</v>
      </c>
      <c r="Q83" s="259">
        <f t="shared" si="16"/>
        <v>0</v>
      </c>
      <c r="R83" s="259">
        <v>18800000000</v>
      </c>
      <c r="S83" s="509">
        <f t="shared" si="17"/>
        <v>17400000000</v>
      </c>
      <c r="T83" s="34">
        <v>1</v>
      </c>
      <c r="U83" s="33">
        <v>1</v>
      </c>
      <c r="V83" s="33">
        <v>0.94</v>
      </c>
      <c r="W83" s="33">
        <v>0.94</v>
      </c>
      <c r="X83" s="33">
        <f t="shared" si="18"/>
        <v>0.88</v>
      </c>
      <c r="Y83" s="33">
        <f t="shared" si="19"/>
        <v>0.85</v>
      </c>
      <c r="Z83" s="33">
        <f t="shared" si="20"/>
        <v>0.75</v>
      </c>
      <c r="AA83" s="33">
        <f t="shared" si="21"/>
        <v>0.85</v>
      </c>
      <c r="AB83" s="33">
        <f t="shared" si="22"/>
        <v>0.75</v>
      </c>
      <c r="AC83" s="33">
        <f t="shared" si="23"/>
        <v>0.85</v>
      </c>
      <c r="AD83" s="33">
        <f t="shared" si="24"/>
        <v>0.7</v>
      </c>
      <c r="AE83" s="394">
        <f t="shared" si="25"/>
        <v>0</v>
      </c>
      <c r="AF83" s="400">
        <f t="shared" si="26"/>
        <v>17400000000</v>
      </c>
      <c r="AG83" s="257">
        <v>100</v>
      </c>
      <c r="AH83" s="153">
        <f t="shared" si="29"/>
        <v>17400000000</v>
      </c>
      <c r="AJ83" s="394">
        <f>IF(F83&gt;0,#REF!,0)</f>
        <v>0</v>
      </c>
      <c r="AK83" s="394">
        <f t="shared" si="27"/>
        <v>0</v>
      </c>
      <c r="AM83" s="394">
        <f t="shared" si="28"/>
        <v>0</v>
      </c>
    </row>
    <row r="84" spans="3:39" ht="23.25" thickBot="1" x14ac:dyDescent="0.6">
      <c r="C84" s="233" t="s">
        <v>576</v>
      </c>
      <c r="D84" s="414" t="s">
        <v>1346</v>
      </c>
      <c r="E84" s="429">
        <v>0</v>
      </c>
      <c r="F84" s="39">
        <v>0</v>
      </c>
      <c r="G84" s="36"/>
      <c r="H84" s="36">
        <v>0</v>
      </c>
      <c r="I84" s="36"/>
      <c r="J84" s="36"/>
      <c r="K84" s="36"/>
      <c r="L84" s="36"/>
      <c r="M84" s="36"/>
      <c r="N84" s="36"/>
      <c r="O84" s="36"/>
      <c r="P84" s="253">
        <v>0</v>
      </c>
      <c r="Q84" s="259">
        <f t="shared" si="16"/>
        <v>0</v>
      </c>
      <c r="R84" s="259">
        <v>0</v>
      </c>
      <c r="S84" s="509">
        <f t="shared" si="17"/>
        <v>0</v>
      </c>
      <c r="T84" s="34">
        <v>1</v>
      </c>
      <c r="U84" s="33">
        <v>1</v>
      </c>
      <c r="V84" s="33">
        <v>0.94</v>
      </c>
      <c r="W84" s="33">
        <v>0.94</v>
      </c>
      <c r="X84" s="33">
        <f t="shared" si="18"/>
        <v>0.88</v>
      </c>
      <c r="Y84" s="33">
        <f t="shared" si="19"/>
        <v>0.85</v>
      </c>
      <c r="Z84" s="33">
        <f t="shared" si="20"/>
        <v>0.75</v>
      </c>
      <c r="AA84" s="33">
        <f t="shared" si="21"/>
        <v>0.85</v>
      </c>
      <c r="AB84" s="33">
        <f t="shared" si="22"/>
        <v>0.75</v>
      </c>
      <c r="AC84" s="33">
        <f t="shared" si="23"/>
        <v>0.85</v>
      </c>
      <c r="AD84" s="33">
        <f t="shared" si="24"/>
        <v>0.7</v>
      </c>
      <c r="AE84" s="394">
        <f t="shared" si="25"/>
        <v>0</v>
      </c>
      <c r="AF84" s="400">
        <f t="shared" si="26"/>
        <v>0</v>
      </c>
      <c r="AG84" s="257">
        <v>100</v>
      </c>
      <c r="AH84" s="153">
        <f t="shared" si="29"/>
        <v>0</v>
      </c>
      <c r="AJ84" s="394">
        <f>IF(F84&gt;0,#REF!,0)</f>
        <v>0</v>
      </c>
      <c r="AK84" s="394">
        <f t="shared" si="27"/>
        <v>0</v>
      </c>
      <c r="AM84" s="394">
        <f t="shared" si="28"/>
        <v>0</v>
      </c>
    </row>
    <row r="85" spans="3:39" ht="23.25" thickBot="1" x14ac:dyDescent="0.6">
      <c r="C85" s="233" t="s">
        <v>576</v>
      </c>
      <c r="D85" s="414" t="s">
        <v>1346</v>
      </c>
      <c r="E85" s="429">
        <v>0</v>
      </c>
      <c r="F85" s="39">
        <v>0</v>
      </c>
      <c r="G85" s="36"/>
      <c r="H85" s="36">
        <v>0</v>
      </c>
      <c r="I85" s="36"/>
      <c r="J85" s="36"/>
      <c r="K85" s="36"/>
      <c r="L85" s="36"/>
      <c r="M85" s="36"/>
      <c r="N85" s="36"/>
      <c r="O85" s="36"/>
      <c r="P85" s="253">
        <v>0</v>
      </c>
      <c r="Q85" s="259">
        <f t="shared" ref="Q85:Q148" si="30">SUM(F85:P85)</f>
        <v>0</v>
      </c>
      <c r="R85" s="259">
        <v>0</v>
      </c>
      <c r="S85" s="509">
        <f t="shared" si="17"/>
        <v>0</v>
      </c>
      <c r="T85" s="34">
        <v>1</v>
      </c>
      <c r="U85" s="33">
        <v>1</v>
      </c>
      <c r="V85" s="33">
        <v>0.94</v>
      </c>
      <c r="W85" s="33">
        <v>0.94</v>
      </c>
      <c r="X85" s="33">
        <f t="shared" si="18"/>
        <v>0.88</v>
      </c>
      <c r="Y85" s="33">
        <f t="shared" si="19"/>
        <v>0.85</v>
      </c>
      <c r="Z85" s="33">
        <f t="shared" si="20"/>
        <v>0.75</v>
      </c>
      <c r="AA85" s="33">
        <f t="shared" si="21"/>
        <v>0.85</v>
      </c>
      <c r="AB85" s="33">
        <f t="shared" si="22"/>
        <v>0.75</v>
      </c>
      <c r="AC85" s="33">
        <f t="shared" si="23"/>
        <v>0.85</v>
      </c>
      <c r="AD85" s="33">
        <f t="shared" si="24"/>
        <v>0.7</v>
      </c>
      <c r="AE85" s="394">
        <f t="shared" si="25"/>
        <v>0</v>
      </c>
      <c r="AF85" s="400">
        <f t="shared" si="26"/>
        <v>0</v>
      </c>
      <c r="AG85" s="257">
        <v>100</v>
      </c>
      <c r="AH85" s="153">
        <f t="shared" si="29"/>
        <v>0</v>
      </c>
      <c r="AJ85" s="394">
        <f>IF(F85&gt;0,#REF!,0)</f>
        <v>0</v>
      </c>
      <c r="AK85" s="394">
        <f t="shared" si="27"/>
        <v>0</v>
      </c>
      <c r="AM85" s="394">
        <f t="shared" si="28"/>
        <v>0</v>
      </c>
    </row>
    <row r="86" spans="3:39" ht="23.25" thickBot="1" x14ac:dyDescent="0.6">
      <c r="C86" s="233" t="s">
        <v>576</v>
      </c>
      <c r="D86" s="414" t="s">
        <v>1346</v>
      </c>
      <c r="E86" s="429">
        <v>0</v>
      </c>
      <c r="F86" s="39">
        <v>0</v>
      </c>
      <c r="G86" s="36"/>
      <c r="H86" s="36">
        <v>0</v>
      </c>
      <c r="I86" s="36"/>
      <c r="J86" s="36"/>
      <c r="K86" s="36"/>
      <c r="L86" s="36"/>
      <c r="M86" s="36"/>
      <c r="N86" s="36"/>
      <c r="O86" s="36"/>
      <c r="P86" s="253">
        <v>0</v>
      </c>
      <c r="Q86" s="259">
        <f t="shared" si="30"/>
        <v>0</v>
      </c>
      <c r="R86" s="259">
        <v>0</v>
      </c>
      <c r="S86" s="509">
        <f t="shared" si="17"/>
        <v>0</v>
      </c>
      <c r="T86" s="34">
        <v>1</v>
      </c>
      <c r="U86" s="33">
        <v>1</v>
      </c>
      <c r="V86" s="33">
        <v>0.94</v>
      </c>
      <c r="W86" s="33">
        <v>0.94</v>
      </c>
      <c r="X86" s="33">
        <f t="shared" si="18"/>
        <v>0.88</v>
      </c>
      <c r="Y86" s="33">
        <f t="shared" si="19"/>
        <v>0.85</v>
      </c>
      <c r="Z86" s="33">
        <f t="shared" si="20"/>
        <v>0.75</v>
      </c>
      <c r="AA86" s="33">
        <f t="shared" si="21"/>
        <v>0.85</v>
      </c>
      <c r="AB86" s="33">
        <f t="shared" si="22"/>
        <v>0.75</v>
      </c>
      <c r="AC86" s="33">
        <f t="shared" si="23"/>
        <v>0.85</v>
      </c>
      <c r="AD86" s="33">
        <f t="shared" si="24"/>
        <v>0.7</v>
      </c>
      <c r="AE86" s="394">
        <f t="shared" si="25"/>
        <v>0</v>
      </c>
      <c r="AF86" s="400">
        <f t="shared" si="26"/>
        <v>0</v>
      </c>
      <c r="AG86" s="257">
        <v>100</v>
      </c>
      <c r="AH86" s="153">
        <f t="shared" si="29"/>
        <v>0</v>
      </c>
      <c r="AJ86" s="394">
        <f>IF(F86&gt;0,#REF!,0)</f>
        <v>0</v>
      </c>
      <c r="AK86" s="394">
        <f t="shared" si="27"/>
        <v>0</v>
      </c>
      <c r="AM86" s="394">
        <f t="shared" si="28"/>
        <v>0</v>
      </c>
    </row>
    <row r="87" spans="3:39" ht="23.25" thickBot="1" x14ac:dyDescent="0.6">
      <c r="C87" s="233" t="s">
        <v>576</v>
      </c>
      <c r="D87" s="414" t="s">
        <v>1346</v>
      </c>
      <c r="E87" s="429">
        <v>0</v>
      </c>
      <c r="F87" s="39">
        <v>0</v>
      </c>
      <c r="G87" s="36"/>
      <c r="H87" s="36">
        <v>0</v>
      </c>
      <c r="I87" s="36"/>
      <c r="J87" s="36"/>
      <c r="K87" s="36"/>
      <c r="L87" s="36"/>
      <c r="M87" s="36"/>
      <c r="N87" s="36"/>
      <c r="O87" s="36"/>
      <c r="P87" s="253">
        <v>0</v>
      </c>
      <c r="Q87" s="259">
        <f t="shared" si="30"/>
        <v>0</v>
      </c>
      <c r="R87" s="259">
        <v>0</v>
      </c>
      <c r="S87" s="509">
        <f t="shared" si="17"/>
        <v>0</v>
      </c>
      <c r="T87" s="34">
        <v>1</v>
      </c>
      <c r="U87" s="33">
        <v>1</v>
      </c>
      <c r="V87" s="33">
        <v>0.94</v>
      </c>
      <c r="W87" s="33">
        <v>0.94</v>
      </c>
      <c r="X87" s="33">
        <f t="shared" si="18"/>
        <v>0.88</v>
      </c>
      <c r="Y87" s="33">
        <f t="shared" si="19"/>
        <v>0.85</v>
      </c>
      <c r="Z87" s="33">
        <f t="shared" si="20"/>
        <v>0.75</v>
      </c>
      <c r="AA87" s="33">
        <f t="shared" si="21"/>
        <v>0.85</v>
      </c>
      <c r="AB87" s="33">
        <f t="shared" si="22"/>
        <v>0.75</v>
      </c>
      <c r="AC87" s="33">
        <f t="shared" si="23"/>
        <v>0.85</v>
      </c>
      <c r="AD87" s="33">
        <f t="shared" si="24"/>
        <v>0.7</v>
      </c>
      <c r="AE87" s="394">
        <f t="shared" si="25"/>
        <v>0</v>
      </c>
      <c r="AF87" s="400">
        <f t="shared" si="26"/>
        <v>0</v>
      </c>
      <c r="AG87" s="257">
        <v>100</v>
      </c>
      <c r="AH87" s="153">
        <f t="shared" si="29"/>
        <v>0</v>
      </c>
      <c r="AJ87" s="394">
        <f>IF(F87&gt;0,#REF!,0)</f>
        <v>0</v>
      </c>
      <c r="AK87" s="394">
        <f t="shared" si="27"/>
        <v>0</v>
      </c>
      <c r="AM87" s="394">
        <f t="shared" si="28"/>
        <v>0</v>
      </c>
    </row>
    <row r="88" spans="3:39" ht="23.25" thickBot="1" x14ac:dyDescent="0.6">
      <c r="C88" s="233" t="s">
        <v>576</v>
      </c>
      <c r="D88" s="414" t="s">
        <v>1346</v>
      </c>
      <c r="E88" s="429">
        <v>0</v>
      </c>
      <c r="F88" s="39">
        <v>0</v>
      </c>
      <c r="G88" s="36"/>
      <c r="H88" s="36">
        <v>0</v>
      </c>
      <c r="I88" s="36"/>
      <c r="J88" s="36"/>
      <c r="K88" s="36"/>
      <c r="L88" s="36"/>
      <c r="M88" s="36"/>
      <c r="N88" s="36"/>
      <c r="O88" s="36"/>
      <c r="P88" s="253">
        <v>0</v>
      </c>
      <c r="Q88" s="259">
        <f t="shared" si="30"/>
        <v>0</v>
      </c>
      <c r="R88" s="259">
        <v>0</v>
      </c>
      <c r="S88" s="509">
        <f t="shared" si="17"/>
        <v>0</v>
      </c>
      <c r="T88" s="34">
        <v>1</v>
      </c>
      <c r="U88" s="33">
        <v>1</v>
      </c>
      <c r="V88" s="33">
        <v>0.94</v>
      </c>
      <c r="W88" s="33">
        <v>0.94</v>
      </c>
      <c r="X88" s="33">
        <f t="shared" si="18"/>
        <v>0.88</v>
      </c>
      <c r="Y88" s="33">
        <f t="shared" si="19"/>
        <v>0.85</v>
      </c>
      <c r="Z88" s="33">
        <f t="shared" si="20"/>
        <v>0.75</v>
      </c>
      <c r="AA88" s="33">
        <f t="shared" si="21"/>
        <v>0.85</v>
      </c>
      <c r="AB88" s="33">
        <f t="shared" si="22"/>
        <v>0.75</v>
      </c>
      <c r="AC88" s="33">
        <f t="shared" si="23"/>
        <v>0.85</v>
      </c>
      <c r="AD88" s="33">
        <f t="shared" si="24"/>
        <v>0.7</v>
      </c>
      <c r="AE88" s="394">
        <f t="shared" si="25"/>
        <v>0</v>
      </c>
      <c r="AF88" s="400">
        <f t="shared" si="26"/>
        <v>0</v>
      </c>
      <c r="AG88" s="257">
        <v>100</v>
      </c>
      <c r="AH88" s="153">
        <f t="shared" si="29"/>
        <v>0</v>
      </c>
      <c r="AJ88" s="394">
        <f>IF(F88&gt;0,#REF!,0)</f>
        <v>0</v>
      </c>
      <c r="AK88" s="394">
        <f t="shared" si="27"/>
        <v>0</v>
      </c>
      <c r="AM88" s="394">
        <f t="shared" si="28"/>
        <v>0</v>
      </c>
    </row>
    <row r="89" spans="3:39" ht="23.25" thickBot="1" x14ac:dyDescent="0.6">
      <c r="C89" s="233" t="s">
        <v>576</v>
      </c>
      <c r="D89" s="414" t="s">
        <v>1347</v>
      </c>
      <c r="E89" s="429">
        <v>0</v>
      </c>
      <c r="F89" s="39">
        <v>0</v>
      </c>
      <c r="G89" s="36"/>
      <c r="H89" s="36">
        <v>0</v>
      </c>
      <c r="I89" s="36"/>
      <c r="J89" s="36"/>
      <c r="K89" s="36"/>
      <c r="L89" s="36"/>
      <c r="M89" s="36"/>
      <c r="N89" s="36"/>
      <c r="O89" s="36"/>
      <c r="P89" s="253">
        <v>0</v>
      </c>
      <c r="Q89" s="259">
        <f t="shared" si="30"/>
        <v>0</v>
      </c>
      <c r="R89" s="259">
        <v>0</v>
      </c>
      <c r="S89" s="509">
        <f t="shared" si="17"/>
        <v>0</v>
      </c>
      <c r="T89" s="34">
        <v>1</v>
      </c>
      <c r="U89" s="33">
        <v>1</v>
      </c>
      <c r="V89" s="33">
        <v>0.94</v>
      </c>
      <c r="W89" s="33">
        <v>0.94</v>
      </c>
      <c r="X89" s="33">
        <f t="shared" si="18"/>
        <v>0.88</v>
      </c>
      <c r="Y89" s="33">
        <f t="shared" si="19"/>
        <v>0.85</v>
      </c>
      <c r="Z89" s="33">
        <f t="shared" si="20"/>
        <v>0.75</v>
      </c>
      <c r="AA89" s="33">
        <f t="shared" si="21"/>
        <v>0.85</v>
      </c>
      <c r="AB89" s="33">
        <f t="shared" si="22"/>
        <v>0.75</v>
      </c>
      <c r="AC89" s="33">
        <f t="shared" si="23"/>
        <v>0.85</v>
      </c>
      <c r="AD89" s="33">
        <f t="shared" si="24"/>
        <v>0.7</v>
      </c>
      <c r="AE89" s="394">
        <f t="shared" si="25"/>
        <v>0</v>
      </c>
      <c r="AF89" s="400">
        <f t="shared" si="26"/>
        <v>0</v>
      </c>
      <c r="AG89" s="257">
        <v>100</v>
      </c>
      <c r="AH89" s="153">
        <f t="shared" si="29"/>
        <v>0</v>
      </c>
      <c r="AJ89" s="394">
        <f>IF(F89&gt;0,#REF!,0)</f>
        <v>0</v>
      </c>
      <c r="AK89" s="394">
        <f t="shared" si="27"/>
        <v>0</v>
      </c>
      <c r="AM89" s="394">
        <f t="shared" si="28"/>
        <v>0</v>
      </c>
    </row>
    <row r="90" spans="3:39" ht="23.25" thickBot="1" x14ac:dyDescent="0.6">
      <c r="C90" s="233" t="s">
        <v>576</v>
      </c>
      <c r="D90" s="414" t="s">
        <v>1347</v>
      </c>
      <c r="E90" s="429">
        <v>0</v>
      </c>
      <c r="F90" s="39">
        <v>0</v>
      </c>
      <c r="G90" s="36"/>
      <c r="H90" s="36">
        <v>0</v>
      </c>
      <c r="I90" s="36"/>
      <c r="J90" s="36"/>
      <c r="K90" s="36"/>
      <c r="L90" s="36"/>
      <c r="M90" s="36"/>
      <c r="N90" s="36"/>
      <c r="O90" s="36"/>
      <c r="P90" s="253">
        <v>0</v>
      </c>
      <c r="Q90" s="259">
        <f t="shared" si="30"/>
        <v>0</v>
      </c>
      <c r="R90" s="259">
        <v>0</v>
      </c>
      <c r="S90" s="509">
        <f t="shared" si="17"/>
        <v>0</v>
      </c>
      <c r="T90" s="34">
        <v>1</v>
      </c>
      <c r="U90" s="33">
        <v>1</v>
      </c>
      <c r="V90" s="33">
        <v>0.94</v>
      </c>
      <c r="W90" s="33">
        <v>0.94</v>
      </c>
      <c r="X90" s="33">
        <f t="shared" si="18"/>
        <v>0.88</v>
      </c>
      <c r="Y90" s="33">
        <f t="shared" si="19"/>
        <v>0.85</v>
      </c>
      <c r="Z90" s="33">
        <f t="shared" si="20"/>
        <v>0.75</v>
      </c>
      <c r="AA90" s="33">
        <f t="shared" si="21"/>
        <v>0.85</v>
      </c>
      <c r="AB90" s="33">
        <f t="shared" si="22"/>
        <v>0.75</v>
      </c>
      <c r="AC90" s="33">
        <f t="shared" si="23"/>
        <v>0.85</v>
      </c>
      <c r="AD90" s="33">
        <f t="shared" si="24"/>
        <v>0.7</v>
      </c>
      <c r="AE90" s="394">
        <f t="shared" si="25"/>
        <v>0</v>
      </c>
      <c r="AF90" s="400">
        <f t="shared" si="26"/>
        <v>0</v>
      </c>
      <c r="AG90" s="257">
        <v>100</v>
      </c>
      <c r="AH90" s="153">
        <f t="shared" si="29"/>
        <v>0</v>
      </c>
      <c r="AJ90" s="394">
        <f>IF(F90&gt;0,#REF!,0)</f>
        <v>0</v>
      </c>
      <c r="AK90" s="394">
        <f t="shared" si="27"/>
        <v>0</v>
      </c>
      <c r="AM90" s="394">
        <f t="shared" si="28"/>
        <v>0</v>
      </c>
    </row>
    <row r="91" spans="3:39" ht="23.25" thickBot="1" x14ac:dyDescent="0.6">
      <c r="C91" s="233" t="s">
        <v>576</v>
      </c>
      <c r="D91" s="414" t="s">
        <v>1346</v>
      </c>
      <c r="E91" s="429">
        <v>0</v>
      </c>
      <c r="F91" s="39">
        <v>0</v>
      </c>
      <c r="G91" s="36"/>
      <c r="H91" s="36">
        <v>0</v>
      </c>
      <c r="I91" s="36"/>
      <c r="J91" s="36"/>
      <c r="K91" s="36"/>
      <c r="L91" s="36"/>
      <c r="M91" s="36"/>
      <c r="N91" s="36"/>
      <c r="O91" s="36"/>
      <c r="P91" s="253">
        <v>0</v>
      </c>
      <c r="Q91" s="259">
        <f t="shared" si="30"/>
        <v>0</v>
      </c>
      <c r="R91" s="259">
        <v>0</v>
      </c>
      <c r="S91" s="509">
        <f t="shared" si="17"/>
        <v>0</v>
      </c>
      <c r="T91" s="34">
        <v>1</v>
      </c>
      <c r="U91" s="33">
        <v>1</v>
      </c>
      <c r="V91" s="33">
        <v>0.94</v>
      </c>
      <c r="W91" s="33">
        <v>0.94</v>
      </c>
      <c r="X91" s="33">
        <f t="shared" si="18"/>
        <v>0.88</v>
      </c>
      <c r="Y91" s="33">
        <f t="shared" si="19"/>
        <v>0.85</v>
      </c>
      <c r="Z91" s="33">
        <f t="shared" si="20"/>
        <v>0.75</v>
      </c>
      <c r="AA91" s="33">
        <f t="shared" si="21"/>
        <v>0.85</v>
      </c>
      <c r="AB91" s="33">
        <f t="shared" si="22"/>
        <v>0.75</v>
      </c>
      <c r="AC91" s="33">
        <f t="shared" si="23"/>
        <v>0.85</v>
      </c>
      <c r="AD91" s="33">
        <f t="shared" si="24"/>
        <v>0.7</v>
      </c>
      <c r="AE91" s="394">
        <f t="shared" si="25"/>
        <v>0</v>
      </c>
      <c r="AF91" s="400">
        <f t="shared" si="26"/>
        <v>0</v>
      </c>
      <c r="AG91" s="257">
        <v>100</v>
      </c>
      <c r="AH91" s="153">
        <f t="shared" si="29"/>
        <v>0</v>
      </c>
      <c r="AJ91" s="394">
        <f>IF(F91&gt;0,#REF!,0)</f>
        <v>0</v>
      </c>
      <c r="AK91" s="394">
        <f t="shared" si="27"/>
        <v>0</v>
      </c>
      <c r="AM91" s="394">
        <f t="shared" si="28"/>
        <v>0</v>
      </c>
    </row>
    <row r="92" spans="3:39" ht="23.25" thickBot="1" x14ac:dyDescent="0.6">
      <c r="C92" s="233" t="s">
        <v>576</v>
      </c>
      <c r="D92" s="414" t="s">
        <v>1346</v>
      </c>
      <c r="E92" s="429">
        <v>0</v>
      </c>
      <c r="F92" s="39">
        <v>0</v>
      </c>
      <c r="G92" s="36"/>
      <c r="H92" s="36">
        <v>0</v>
      </c>
      <c r="I92" s="36"/>
      <c r="J92" s="36"/>
      <c r="K92" s="36"/>
      <c r="L92" s="36"/>
      <c r="M92" s="36"/>
      <c r="N92" s="36"/>
      <c r="O92" s="36"/>
      <c r="P92" s="253">
        <v>0</v>
      </c>
      <c r="Q92" s="259">
        <f t="shared" si="30"/>
        <v>0</v>
      </c>
      <c r="R92" s="259">
        <v>0</v>
      </c>
      <c r="S92" s="509">
        <f t="shared" si="17"/>
        <v>0</v>
      </c>
      <c r="T92" s="34">
        <v>1</v>
      </c>
      <c r="U92" s="33">
        <v>1</v>
      </c>
      <c r="V92" s="33">
        <v>0.94</v>
      </c>
      <c r="W92" s="33">
        <v>0.94</v>
      </c>
      <c r="X92" s="33">
        <f t="shared" si="18"/>
        <v>0.88</v>
      </c>
      <c r="Y92" s="33">
        <f t="shared" si="19"/>
        <v>0.85</v>
      </c>
      <c r="Z92" s="33">
        <f t="shared" si="20"/>
        <v>0.75</v>
      </c>
      <c r="AA92" s="33">
        <f t="shared" si="21"/>
        <v>0.85</v>
      </c>
      <c r="AB92" s="33">
        <f t="shared" si="22"/>
        <v>0.75</v>
      </c>
      <c r="AC92" s="33">
        <f t="shared" si="23"/>
        <v>0.85</v>
      </c>
      <c r="AD92" s="33">
        <f t="shared" si="24"/>
        <v>0.7</v>
      </c>
      <c r="AE92" s="394">
        <f t="shared" si="25"/>
        <v>0</v>
      </c>
      <c r="AF92" s="400">
        <f t="shared" si="26"/>
        <v>0</v>
      </c>
      <c r="AG92" s="257">
        <v>100</v>
      </c>
      <c r="AH92" s="153">
        <f t="shared" si="29"/>
        <v>0</v>
      </c>
      <c r="AJ92" s="394">
        <f>IF(F92&gt;0,#REF!,0)</f>
        <v>0</v>
      </c>
      <c r="AK92" s="394">
        <f t="shared" si="27"/>
        <v>0</v>
      </c>
      <c r="AM92" s="394">
        <f t="shared" si="28"/>
        <v>0</v>
      </c>
    </row>
    <row r="93" spans="3:39" ht="23.25" thickBot="1" x14ac:dyDescent="0.6">
      <c r="C93" s="233" t="s">
        <v>576</v>
      </c>
      <c r="D93" s="414" t="s">
        <v>1347</v>
      </c>
      <c r="E93" s="429">
        <v>0</v>
      </c>
      <c r="F93" s="39">
        <v>0</v>
      </c>
      <c r="G93" s="36"/>
      <c r="H93" s="36">
        <v>0</v>
      </c>
      <c r="I93" s="36"/>
      <c r="J93" s="36"/>
      <c r="K93" s="36"/>
      <c r="L93" s="36"/>
      <c r="M93" s="36"/>
      <c r="N93" s="36"/>
      <c r="O93" s="36"/>
      <c r="P93" s="253">
        <v>0</v>
      </c>
      <c r="Q93" s="259">
        <f t="shared" si="30"/>
        <v>0</v>
      </c>
      <c r="R93" s="259">
        <v>0</v>
      </c>
      <c r="S93" s="509">
        <f t="shared" si="17"/>
        <v>0</v>
      </c>
      <c r="T93" s="34">
        <v>1</v>
      </c>
      <c r="U93" s="33">
        <v>1</v>
      </c>
      <c r="V93" s="33">
        <v>0.94</v>
      </c>
      <c r="W93" s="33">
        <v>0.94</v>
      </c>
      <c r="X93" s="33">
        <f t="shared" si="18"/>
        <v>0.88</v>
      </c>
      <c r="Y93" s="33">
        <f t="shared" si="19"/>
        <v>0.85</v>
      </c>
      <c r="Z93" s="33">
        <f t="shared" si="20"/>
        <v>0.75</v>
      </c>
      <c r="AA93" s="33">
        <f t="shared" si="21"/>
        <v>0.85</v>
      </c>
      <c r="AB93" s="33">
        <f t="shared" si="22"/>
        <v>0.75</v>
      </c>
      <c r="AC93" s="33">
        <f t="shared" si="23"/>
        <v>0.85</v>
      </c>
      <c r="AD93" s="33">
        <f t="shared" si="24"/>
        <v>0.7</v>
      </c>
      <c r="AE93" s="394">
        <f t="shared" si="25"/>
        <v>0</v>
      </c>
      <c r="AF93" s="400">
        <f t="shared" si="26"/>
        <v>0</v>
      </c>
      <c r="AG93" s="257">
        <v>100</v>
      </c>
      <c r="AH93" s="153">
        <f t="shared" si="29"/>
        <v>0</v>
      </c>
      <c r="AJ93" s="394">
        <f>IF(F93&gt;0,#REF!,0)</f>
        <v>0</v>
      </c>
      <c r="AK93" s="394">
        <f t="shared" si="27"/>
        <v>0</v>
      </c>
      <c r="AM93" s="394">
        <f t="shared" si="28"/>
        <v>0</v>
      </c>
    </row>
    <row r="94" spans="3:39" ht="23.25" thickBot="1" x14ac:dyDescent="0.6">
      <c r="C94" s="233" t="s">
        <v>576</v>
      </c>
      <c r="D94" s="414" t="s">
        <v>1346</v>
      </c>
      <c r="E94" s="429">
        <v>0</v>
      </c>
      <c r="F94" s="39">
        <v>0</v>
      </c>
      <c r="G94" s="36"/>
      <c r="H94" s="36">
        <v>0</v>
      </c>
      <c r="I94" s="36"/>
      <c r="J94" s="36"/>
      <c r="K94" s="36"/>
      <c r="L94" s="36"/>
      <c r="M94" s="36"/>
      <c r="N94" s="36"/>
      <c r="O94" s="36"/>
      <c r="P94" s="253">
        <v>0</v>
      </c>
      <c r="Q94" s="259">
        <f t="shared" si="30"/>
        <v>0</v>
      </c>
      <c r="R94" s="259">
        <v>0</v>
      </c>
      <c r="S94" s="509">
        <f t="shared" si="17"/>
        <v>0</v>
      </c>
      <c r="T94" s="34">
        <v>1</v>
      </c>
      <c r="U94" s="33">
        <v>1</v>
      </c>
      <c r="V94" s="33">
        <v>0.94</v>
      </c>
      <c r="W94" s="33">
        <v>0.94</v>
      </c>
      <c r="X94" s="33">
        <f t="shared" si="18"/>
        <v>0.88</v>
      </c>
      <c r="Y94" s="33">
        <f t="shared" si="19"/>
        <v>0.85</v>
      </c>
      <c r="Z94" s="33">
        <f t="shared" si="20"/>
        <v>0.75</v>
      </c>
      <c r="AA94" s="33">
        <f t="shared" si="21"/>
        <v>0.85</v>
      </c>
      <c r="AB94" s="33">
        <f t="shared" si="22"/>
        <v>0.75</v>
      </c>
      <c r="AC94" s="33">
        <f t="shared" si="23"/>
        <v>0.85</v>
      </c>
      <c r="AD94" s="33">
        <f t="shared" si="24"/>
        <v>0.7</v>
      </c>
      <c r="AE94" s="394">
        <f t="shared" si="25"/>
        <v>0</v>
      </c>
      <c r="AF94" s="400">
        <f t="shared" si="26"/>
        <v>0</v>
      </c>
      <c r="AG94" s="257">
        <v>100</v>
      </c>
      <c r="AH94" s="153">
        <f t="shared" si="29"/>
        <v>0</v>
      </c>
      <c r="AJ94" s="394">
        <f>IF(F94&gt;0,#REF!,0)</f>
        <v>0</v>
      </c>
      <c r="AK94" s="394">
        <f t="shared" si="27"/>
        <v>0</v>
      </c>
      <c r="AM94" s="394">
        <f t="shared" si="28"/>
        <v>0</v>
      </c>
    </row>
    <row r="95" spans="3:39" ht="23.25" thickBot="1" x14ac:dyDescent="0.6">
      <c r="C95" s="233" t="s">
        <v>576</v>
      </c>
      <c r="D95" s="414" t="s">
        <v>1346</v>
      </c>
      <c r="E95" s="429">
        <v>0</v>
      </c>
      <c r="F95" s="39">
        <v>0</v>
      </c>
      <c r="G95" s="36"/>
      <c r="H95" s="36">
        <v>0</v>
      </c>
      <c r="I95" s="36"/>
      <c r="J95" s="36"/>
      <c r="K95" s="36"/>
      <c r="L95" s="36"/>
      <c r="M95" s="36"/>
      <c r="N95" s="36"/>
      <c r="O95" s="36"/>
      <c r="P95" s="253">
        <v>0</v>
      </c>
      <c r="Q95" s="259">
        <f t="shared" si="30"/>
        <v>0</v>
      </c>
      <c r="R95" s="259">
        <v>0</v>
      </c>
      <c r="S95" s="509">
        <f t="shared" si="17"/>
        <v>0</v>
      </c>
      <c r="T95" s="34">
        <v>1</v>
      </c>
      <c r="U95" s="33">
        <v>1</v>
      </c>
      <c r="V95" s="33">
        <v>0.94</v>
      </c>
      <c r="W95" s="33">
        <v>0.94</v>
      </c>
      <c r="X95" s="33">
        <f t="shared" si="18"/>
        <v>0.88</v>
      </c>
      <c r="Y95" s="33">
        <f t="shared" si="19"/>
        <v>0.85</v>
      </c>
      <c r="Z95" s="33">
        <f t="shared" si="20"/>
        <v>0.75</v>
      </c>
      <c r="AA95" s="33">
        <f t="shared" si="21"/>
        <v>0.85</v>
      </c>
      <c r="AB95" s="33">
        <f t="shared" si="22"/>
        <v>0.75</v>
      </c>
      <c r="AC95" s="33">
        <f t="shared" si="23"/>
        <v>0.85</v>
      </c>
      <c r="AD95" s="33">
        <f t="shared" si="24"/>
        <v>0.7</v>
      </c>
      <c r="AE95" s="394">
        <f t="shared" si="25"/>
        <v>0</v>
      </c>
      <c r="AF95" s="400">
        <f t="shared" si="26"/>
        <v>0</v>
      </c>
      <c r="AG95" s="257">
        <v>100</v>
      </c>
      <c r="AH95" s="153">
        <f t="shared" si="29"/>
        <v>0</v>
      </c>
      <c r="AJ95" s="394">
        <f>IF(F95&gt;0,#REF!,0)</f>
        <v>0</v>
      </c>
      <c r="AK95" s="394">
        <f t="shared" si="27"/>
        <v>0</v>
      </c>
      <c r="AM95" s="394">
        <f t="shared" si="28"/>
        <v>0</v>
      </c>
    </row>
    <row r="96" spans="3:39" ht="23.25" thickBot="1" x14ac:dyDescent="0.6">
      <c r="C96" s="233" t="s">
        <v>576</v>
      </c>
      <c r="D96" s="414" t="s">
        <v>1346</v>
      </c>
      <c r="E96" s="429">
        <v>0</v>
      </c>
      <c r="F96" s="39">
        <v>0</v>
      </c>
      <c r="G96" s="36"/>
      <c r="H96" s="36">
        <v>0</v>
      </c>
      <c r="I96" s="36"/>
      <c r="J96" s="36"/>
      <c r="K96" s="36"/>
      <c r="L96" s="36"/>
      <c r="M96" s="36"/>
      <c r="N96" s="36"/>
      <c r="O96" s="36"/>
      <c r="P96" s="253">
        <v>0</v>
      </c>
      <c r="Q96" s="259">
        <f t="shared" si="30"/>
        <v>0</v>
      </c>
      <c r="R96" s="259">
        <v>0</v>
      </c>
      <c r="S96" s="509">
        <f t="shared" si="17"/>
        <v>0</v>
      </c>
      <c r="T96" s="34">
        <v>1</v>
      </c>
      <c r="U96" s="33">
        <v>1</v>
      </c>
      <c r="V96" s="33">
        <v>0.94</v>
      </c>
      <c r="W96" s="33">
        <v>0.94</v>
      </c>
      <c r="X96" s="33">
        <f t="shared" si="18"/>
        <v>0.88</v>
      </c>
      <c r="Y96" s="33">
        <f t="shared" si="19"/>
        <v>0.85</v>
      </c>
      <c r="Z96" s="33">
        <f t="shared" si="20"/>
        <v>0.75</v>
      </c>
      <c r="AA96" s="33">
        <f t="shared" si="21"/>
        <v>0.85</v>
      </c>
      <c r="AB96" s="33">
        <f t="shared" si="22"/>
        <v>0.75</v>
      </c>
      <c r="AC96" s="33">
        <f t="shared" si="23"/>
        <v>0.85</v>
      </c>
      <c r="AD96" s="33">
        <f t="shared" si="24"/>
        <v>0.7</v>
      </c>
      <c r="AE96" s="394">
        <f t="shared" si="25"/>
        <v>0</v>
      </c>
      <c r="AF96" s="400">
        <f t="shared" si="26"/>
        <v>0</v>
      </c>
      <c r="AG96" s="257">
        <v>100</v>
      </c>
      <c r="AH96" s="153">
        <f t="shared" si="29"/>
        <v>0</v>
      </c>
      <c r="AJ96" s="394">
        <f>IF(F96&gt;0,#REF!,0)</f>
        <v>0</v>
      </c>
      <c r="AK96" s="394">
        <f t="shared" si="27"/>
        <v>0</v>
      </c>
      <c r="AM96" s="394">
        <f t="shared" si="28"/>
        <v>0</v>
      </c>
    </row>
    <row r="97" spans="3:39" ht="23.25" thickBot="1" x14ac:dyDescent="0.6">
      <c r="C97" s="233" t="s">
        <v>576</v>
      </c>
      <c r="D97" s="414" t="s">
        <v>1346</v>
      </c>
      <c r="E97" s="429">
        <v>0</v>
      </c>
      <c r="F97" s="39">
        <v>0</v>
      </c>
      <c r="G97" s="36"/>
      <c r="H97" s="36">
        <v>0</v>
      </c>
      <c r="I97" s="36"/>
      <c r="J97" s="36"/>
      <c r="K97" s="36"/>
      <c r="L97" s="36"/>
      <c r="M97" s="36"/>
      <c r="N97" s="36"/>
      <c r="O97" s="36"/>
      <c r="P97" s="253">
        <v>0</v>
      </c>
      <c r="Q97" s="259">
        <f t="shared" si="30"/>
        <v>0</v>
      </c>
      <c r="R97" s="259">
        <v>0</v>
      </c>
      <c r="S97" s="509">
        <f t="shared" si="17"/>
        <v>0</v>
      </c>
      <c r="T97" s="34">
        <v>1</v>
      </c>
      <c r="U97" s="33">
        <v>1</v>
      </c>
      <c r="V97" s="33">
        <v>0.94</v>
      </c>
      <c r="W97" s="33">
        <v>0.94</v>
      </c>
      <c r="X97" s="33">
        <f t="shared" si="18"/>
        <v>0.88</v>
      </c>
      <c r="Y97" s="33">
        <f t="shared" si="19"/>
        <v>0.85</v>
      </c>
      <c r="Z97" s="33">
        <f t="shared" si="20"/>
        <v>0.75</v>
      </c>
      <c r="AA97" s="33">
        <f t="shared" si="21"/>
        <v>0.85</v>
      </c>
      <c r="AB97" s="33">
        <f t="shared" si="22"/>
        <v>0.75</v>
      </c>
      <c r="AC97" s="33">
        <f t="shared" si="23"/>
        <v>0.85</v>
      </c>
      <c r="AD97" s="33">
        <f t="shared" si="24"/>
        <v>0.7</v>
      </c>
      <c r="AE97" s="394">
        <f t="shared" si="25"/>
        <v>0</v>
      </c>
      <c r="AF97" s="400">
        <f t="shared" si="26"/>
        <v>0</v>
      </c>
      <c r="AG97" s="257">
        <v>100</v>
      </c>
      <c r="AH97" s="153">
        <f t="shared" si="29"/>
        <v>0</v>
      </c>
      <c r="AJ97" s="394">
        <f>IF(F97&gt;0,#REF!,0)</f>
        <v>0</v>
      </c>
      <c r="AK97" s="394">
        <f t="shared" si="27"/>
        <v>0</v>
      </c>
      <c r="AM97" s="394">
        <f t="shared" si="28"/>
        <v>0</v>
      </c>
    </row>
    <row r="98" spans="3:39" ht="23.25" thickBot="1" x14ac:dyDescent="0.6">
      <c r="C98" s="233" t="s">
        <v>576</v>
      </c>
      <c r="D98" s="414" t="s">
        <v>1346</v>
      </c>
      <c r="E98" s="429">
        <v>0</v>
      </c>
      <c r="F98" s="39">
        <v>0</v>
      </c>
      <c r="G98" s="36"/>
      <c r="H98" s="36">
        <v>0</v>
      </c>
      <c r="I98" s="36"/>
      <c r="J98" s="36"/>
      <c r="K98" s="36"/>
      <c r="L98" s="36"/>
      <c r="M98" s="36"/>
      <c r="N98" s="36"/>
      <c r="O98" s="36"/>
      <c r="P98" s="253">
        <v>0</v>
      </c>
      <c r="Q98" s="259">
        <f t="shared" si="30"/>
        <v>0</v>
      </c>
      <c r="R98" s="259">
        <v>0</v>
      </c>
      <c r="S98" s="509">
        <f t="shared" si="17"/>
        <v>0</v>
      </c>
      <c r="T98" s="34">
        <v>1</v>
      </c>
      <c r="U98" s="33">
        <v>1</v>
      </c>
      <c r="V98" s="33">
        <v>0.94</v>
      </c>
      <c r="W98" s="33">
        <v>0.94</v>
      </c>
      <c r="X98" s="33">
        <f t="shared" si="18"/>
        <v>0.88</v>
      </c>
      <c r="Y98" s="33">
        <f t="shared" si="19"/>
        <v>0.85</v>
      </c>
      <c r="Z98" s="33">
        <f t="shared" si="20"/>
        <v>0.75</v>
      </c>
      <c r="AA98" s="33">
        <f t="shared" si="21"/>
        <v>0.85</v>
      </c>
      <c r="AB98" s="33">
        <f t="shared" si="22"/>
        <v>0.75</v>
      </c>
      <c r="AC98" s="33">
        <f t="shared" si="23"/>
        <v>0.85</v>
      </c>
      <c r="AD98" s="33">
        <f t="shared" si="24"/>
        <v>0.7</v>
      </c>
      <c r="AE98" s="394">
        <f t="shared" si="25"/>
        <v>0</v>
      </c>
      <c r="AF98" s="400">
        <f t="shared" si="26"/>
        <v>0</v>
      </c>
      <c r="AG98" s="257">
        <v>100</v>
      </c>
      <c r="AH98" s="153">
        <f t="shared" si="29"/>
        <v>0</v>
      </c>
      <c r="AJ98" s="394">
        <f>IF(F98&gt;0,#REF!,0)</f>
        <v>0</v>
      </c>
      <c r="AK98" s="394">
        <f t="shared" si="27"/>
        <v>0</v>
      </c>
      <c r="AM98" s="394">
        <f t="shared" si="28"/>
        <v>0</v>
      </c>
    </row>
    <row r="99" spans="3:39" ht="23.25" thickBot="1" x14ac:dyDescent="0.6">
      <c r="C99" s="233" t="s">
        <v>576</v>
      </c>
      <c r="D99" s="414" t="s">
        <v>1346</v>
      </c>
      <c r="E99" s="429"/>
      <c r="F99" s="39">
        <v>0</v>
      </c>
      <c r="G99" s="36"/>
      <c r="H99" s="36">
        <v>0</v>
      </c>
      <c r="I99" s="36"/>
      <c r="J99" s="36"/>
      <c r="K99" s="36"/>
      <c r="L99" s="36"/>
      <c r="M99" s="36"/>
      <c r="N99" s="36"/>
      <c r="O99" s="36"/>
      <c r="P99" s="253">
        <v>0</v>
      </c>
      <c r="Q99" s="259">
        <f t="shared" si="30"/>
        <v>0</v>
      </c>
      <c r="R99" s="259">
        <v>0</v>
      </c>
      <c r="S99" s="509">
        <f t="shared" si="17"/>
        <v>0</v>
      </c>
      <c r="T99" s="34">
        <v>1</v>
      </c>
      <c r="U99" s="33">
        <v>1</v>
      </c>
      <c r="V99" s="33">
        <v>0.94</v>
      </c>
      <c r="W99" s="33">
        <v>0.94</v>
      </c>
      <c r="X99" s="33">
        <f t="shared" si="18"/>
        <v>0.88</v>
      </c>
      <c r="Y99" s="33">
        <f t="shared" si="19"/>
        <v>0.85</v>
      </c>
      <c r="Z99" s="33">
        <f t="shared" si="20"/>
        <v>0.75</v>
      </c>
      <c r="AA99" s="33">
        <f t="shared" si="21"/>
        <v>0.85</v>
      </c>
      <c r="AB99" s="33">
        <f t="shared" si="22"/>
        <v>0.75</v>
      </c>
      <c r="AC99" s="33">
        <f t="shared" si="23"/>
        <v>0.85</v>
      </c>
      <c r="AD99" s="33">
        <f t="shared" si="24"/>
        <v>0.7</v>
      </c>
      <c r="AE99" s="394">
        <f t="shared" si="25"/>
        <v>0</v>
      </c>
      <c r="AF99" s="400">
        <f t="shared" si="26"/>
        <v>0</v>
      </c>
      <c r="AG99" s="257">
        <v>100</v>
      </c>
      <c r="AH99" s="153">
        <f t="shared" si="29"/>
        <v>0</v>
      </c>
      <c r="AJ99" s="394">
        <f>IF(F99&gt;0,#REF!,0)</f>
        <v>0</v>
      </c>
      <c r="AK99" s="394">
        <f t="shared" si="27"/>
        <v>0</v>
      </c>
      <c r="AM99" s="394">
        <f t="shared" si="28"/>
        <v>0</v>
      </c>
    </row>
    <row r="100" spans="3:39" ht="23.25" thickBot="1" x14ac:dyDescent="0.6">
      <c r="C100" s="233" t="s">
        <v>576</v>
      </c>
      <c r="D100" s="414" t="s">
        <v>1346</v>
      </c>
      <c r="E100" s="429">
        <v>0</v>
      </c>
      <c r="F100" s="39">
        <v>0</v>
      </c>
      <c r="G100" s="36"/>
      <c r="H100" s="36">
        <v>0</v>
      </c>
      <c r="I100" s="36"/>
      <c r="J100" s="36"/>
      <c r="K100" s="36"/>
      <c r="L100" s="36"/>
      <c r="M100" s="36"/>
      <c r="N100" s="36"/>
      <c r="O100" s="36"/>
      <c r="P100" s="253">
        <v>0</v>
      </c>
      <c r="Q100" s="259">
        <f t="shared" si="30"/>
        <v>0</v>
      </c>
      <c r="R100" s="259">
        <v>0</v>
      </c>
      <c r="S100" s="509">
        <f t="shared" si="17"/>
        <v>0</v>
      </c>
      <c r="T100" s="34">
        <v>1</v>
      </c>
      <c r="U100" s="33">
        <v>1</v>
      </c>
      <c r="V100" s="33">
        <v>0.94</v>
      </c>
      <c r="W100" s="33">
        <v>0.94</v>
      </c>
      <c r="X100" s="33">
        <f t="shared" si="18"/>
        <v>0.88</v>
      </c>
      <c r="Y100" s="33">
        <f t="shared" si="19"/>
        <v>0.85</v>
      </c>
      <c r="Z100" s="33">
        <f t="shared" si="20"/>
        <v>0.75</v>
      </c>
      <c r="AA100" s="33">
        <f t="shared" si="21"/>
        <v>0.85</v>
      </c>
      <c r="AB100" s="33">
        <f t="shared" si="22"/>
        <v>0.75</v>
      </c>
      <c r="AC100" s="33">
        <f t="shared" si="23"/>
        <v>0.85</v>
      </c>
      <c r="AD100" s="33">
        <f t="shared" si="24"/>
        <v>0.7</v>
      </c>
      <c r="AE100" s="394">
        <f t="shared" si="25"/>
        <v>0</v>
      </c>
      <c r="AF100" s="400">
        <f t="shared" si="26"/>
        <v>0</v>
      </c>
      <c r="AG100" s="257">
        <v>100</v>
      </c>
      <c r="AH100" s="153">
        <f t="shared" si="29"/>
        <v>0</v>
      </c>
      <c r="AJ100" s="394">
        <f>IF(F100&gt;0,#REF!,0)</f>
        <v>0</v>
      </c>
      <c r="AK100" s="394">
        <f t="shared" si="27"/>
        <v>0</v>
      </c>
      <c r="AM100" s="394">
        <f t="shared" si="28"/>
        <v>0</v>
      </c>
    </row>
    <row r="101" spans="3:39" ht="23.25" thickBot="1" x14ac:dyDescent="0.6">
      <c r="C101" s="233" t="s">
        <v>576</v>
      </c>
      <c r="D101" s="414" t="s">
        <v>1347</v>
      </c>
      <c r="E101" s="429">
        <v>0</v>
      </c>
      <c r="F101" s="39">
        <v>0</v>
      </c>
      <c r="G101" s="36"/>
      <c r="H101" s="36">
        <v>0</v>
      </c>
      <c r="I101" s="36"/>
      <c r="J101" s="36"/>
      <c r="K101" s="36"/>
      <c r="L101" s="36"/>
      <c r="M101" s="36"/>
      <c r="N101" s="36"/>
      <c r="O101" s="36"/>
      <c r="P101" s="253">
        <v>0</v>
      </c>
      <c r="Q101" s="259">
        <f t="shared" si="30"/>
        <v>0</v>
      </c>
      <c r="R101" s="259">
        <v>0</v>
      </c>
      <c r="S101" s="509">
        <f t="shared" si="17"/>
        <v>0</v>
      </c>
      <c r="T101" s="34">
        <v>1</v>
      </c>
      <c r="U101" s="33">
        <v>1</v>
      </c>
      <c r="V101" s="33">
        <v>0.94</v>
      </c>
      <c r="W101" s="33">
        <v>0.94</v>
      </c>
      <c r="X101" s="33">
        <f t="shared" si="18"/>
        <v>0.88</v>
      </c>
      <c r="Y101" s="33">
        <f t="shared" si="19"/>
        <v>0.85</v>
      </c>
      <c r="Z101" s="33">
        <f t="shared" si="20"/>
        <v>0.75</v>
      </c>
      <c r="AA101" s="33">
        <f t="shared" si="21"/>
        <v>0.85</v>
      </c>
      <c r="AB101" s="33">
        <f t="shared" si="22"/>
        <v>0.75</v>
      </c>
      <c r="AC101" s="33">
        <f t="shared" si="23"/>
        <v>0.85</v>
      </c>
      <c r="AD101" s="33">
        <f t="shared" si="24"/>
        <v>0.7</v>
      </c>
      <c r="AE101" s="394">
        <f t="shared" si="25"/>
        <v>0</v>
      </c>
      <c r="AF101" s="400">
        <f t="shared" si="26"/>
        <v>0</v>
      </c>
      <c r="AG101" s="257">
        <v>100</v>
      </c>
      <c r="AH101" s="153">
        <f t="shared" si="29"/>
        <v>0</v>
      </c>
      <c r="AJ101" s="394">
        <f>IF(F101&gt;0,#REF!,0)</f>
        <v>0</v>
      </c>
      <c r="AK101" s="394">
        <f t="shared" si="27"/>
        <v>0</v>
      </c>
      <c r="AM101" s="394">
        <f t="shared" si="28"/>
        <v>0</v>
      </c>
    </row>
    <row r="102" spans="3:39" ht="23.25" thickBot="1" x14ac:dyDescent="0.6">
      <c r="C102" s="233" t="s">
        <v>576</v>
      </c>
      <c r="D102" s="414" t="s">
        <v>1346</v>
      </c>
      <c r="E102" s="429">
        <v>0</v>
      </c>
      <c r="F102" s="39">
        <v>0</v>
      </c>
      <c r="G102" s="36"/>
      <c r="H102" s="36">
        <v>0</v>
      </c>
      <c r="I102" s="36"/>
      <c r="J102" s="36"/>
      <c r="K102" s="36"/>
      <c r="L102" s="36"/>
      <c r="M102" s="36"/>
      <c r="N102" s="36"/>
      <c r="O102" s="36"/>
      <c r="P102" s="253">
        <v>0</v>
      </c>
      <c r="Q102" s="259">
        <f t="shared" si="30"/>
        <v>0</v>
      </c>
      <c r="R102" s="259">
        <v>0</v>
      </c>
      <c r="S102" s="509">
        <f t="shared" si="17"/>
        <v>0</v>
      </c>
      <c r="T102" s="34">
        <v>1</v>
      </c>
      <c r="U102" s="33">
        <v>1</v>
      </c>
      <c r="V102" s="33">
        <v>0.94</v>
      </c>
      <c r="W102" s="33">
        <v>0.94</v>
      </c>
      <c r="X102" s="33">
        <f t="shared" si="18"/>
        <v>0.88</v>
      </c>
      <c r="Y102" s="33">
        <f t="shared" si="19"/>
        <v>0.85</v>
      </c>
      <c r="Z102" s="33">
        <f t="shared" si="20"/>
        <v>0.75</v>
      </c>
      <c r="AA102" s="33">
        <f t="shared" si="21"/>
        <v>0.85</v>
      </c>
      <c r="AB102" s="33">
        <f t="shared" si="22"/>
        <v>0.75</v>
      </c>
      <c r="AC102" s="33">
        <f t="shared" si="23"/>
        <v>0.85</v>
      </c>
      <c r="AD102" s="33">
        <f t="shared" si="24"/>
        <v>0.7</v>
      </c>
      <c r="AE102" s="394">
        <f t="shared" si="25"/>
        <v>0</v>
      </c>
      <c r="AF102" s="400">
        <f t="shared" si="26"/>
        <v>0</v>
      </c>
      <c r="AG102" s="257">
        <v>100</v>
      </c>
      <c r="AH102" s="153">
        <f t="shared" si="29"/>
        <v>0</v>
      </c>
      <c r="AJ102" s="394">
        <f>IF(F102&gt;0,#REF!,0)</f>
        <v>0</v>
      </c>
      <c r="AK102" s="394">
        <f t="shared" si="27"/>
        <v>0</v>
      </c>
      <c r="AM102" s="394">
        <f t="shared" si="28"/>
        <v>0</v>
      </c>
    </row>
    <row r="103" spans="3:39" ht="23.25" thickBot="1" x14ac:dyDescent="0.6">
      <c r="C103" s="233" t="s">
        <v>576</v>
      </c>
      <c r="D103" s="414" t="s">
        <v>1347</v>
      </c>
      <c r="E103" s="429">
        <v>0</v>
      </c>
      <c r="F103" s="39">
        <v>0</v>
      </c>
      <c r="G103" s="36"/>
      <c r="H103" s="36">
        <v>0</v>
      </c>
      <c r="I103" s="36"/>
      <c r="J103" s="36"/>
      <c r="K103" s="36"/>
      <c r="L103" s="36"/>
      <c r="M103" s="36"/>
      <c r="N103" s="36"/>
      <c r="O103" s="36"/>
      <c r="P103" s="253">
        <v>0</v>
      </c>
      <c r="Q103" s="259">
        <f t="shared" si="30"/>
        <v>0</v>
      </c>
      <c r="R103" s="259">
        <v>0</v>
      </c>
      <c r="S103" s="509">
        <f t="shared" si="17"/>
        <v>0</v>
      </c>
      <c r="T103" s="34">
        <v>1</v>
      </c>
      <c r="U103" s="33">
        <v>1</v>
      </c>
      <c r="V103" s="33">
        <v>0.94</v>
      </c>
      <c r="W103" s="33">
        <v>0.94</v>
      </c>
      <c r="X103" s="33">
        <f t="shared" si="18"/>
        <v>0.88</v>
      </c>
      <c r="Y103" s="33">
        <f t="shared" si="19"/>
        <v>0.85</v>
      </c>
      <c r="Z103" s="33">
        <f t="shared" si="20"/>
        <v>0.75</v>
      </c>
      <c r="AA103" s="33">
        <f t="shared" si="21"/>
        <v>0.85</v>
      </c>
      <c r="AB103" s="33">
        <f t="shared" si="22"/>
        <v>0.75</v>
      </c>
      <c r="AC103" s="33">
        <f t="shared" si="23"/>
        <v>0.85</v>
      </c>
      <c r="AD103" s="33">
        <f t="shared" si="24"/>
        <v>0.7</v>
      </c>
      <c r="AE103" s="394">
        <f t="shared" si="25"/>
        <v>0</v>
      </c>
      <c r="AF103" s="400">
        <f t="shared" si="26"/>
        <v>0</v>
      </c>
      <c r="AG103" s="257">
        <v>100</v>
      </c>
      <c r="AH103" s="153">
        <f t="shared" si="29"/>
        <v>0</v>
      </c>
      <c r="AJ103" s="394">
        <f>IF(F103&gt;0,#REF!,0)</f>
        <v>0</v>
      </c>
      <c r="AK103" s="394">
        <f t="shared" si="27"/>
        <v>0</v>
      </c>
      <c r="AM103" s="394">
        <f t="shared" si="28"/>
        <v>0</v>
      </c>
    </row>
    <row r="104" spans="3:39" ht="23.25" thickBot="1" x14ac:dyDescent="0.6">
      <c r="C104" s="233" t="s">
        <v>576</v>
      </c>
      <c r="D104" s="414" t="s">
        <v>1346</v>
      </c>
      <c r="E104" s="429">
        <v>6045243156</v>
      </c>
      <c r="F104" s="39">
        <v>0</v>
      </c>
      <c r="G104" s="36"/>
      <c r="H104" s="36">
        <v>0</v>
      </c>
      <c r="I104" s="36"/>
      <c r="J104" s="36"/>
      <c r="K104" s="36"/>
      <c r="L104" s="36"/>
      <c r="M104" s="36"/>
      <c r="N104" s="36"/>
      <c r="O104" s="36"/>
      <c r="P104" s="253">
        <v>0</v>
      </c>
      <c r="Q104" s="259">
        <f t="shared" si="30"/>
        <v>0</v>
      </c>
      <c r="R104" s="259">
        <v>0</v>
      </c>
      <c r="S104" s="509">
        <f t="shared" si="17"/>
        <v>6045243156</v>
      </c>
      <c r="T104" s="34">
        <v>1</v>
      </c>
      <c r="U104" s="33">
        <v>1</v>
      </c>
      <c r="V104" s="33">
        <v>0.94</v>
      </c>
      <c r="W104" s="33">
        <v>0.94</v>
      </c>
      <c r="X104" s="33">
        <f t="shared" si="18"/>
        <v>0.88</v>
      </c>
      <c r="Y104" s="33">
        <f t="shared" si="19"/>
        <v>0.85</v>
      </c>
      <c r="Z104" s="33">
        <f t="shared" si="20"/>
        <v>0.75</v>
      </c>
      <c r="AA104" s="33">
        <f t="shared" si="21"/>
        <v>0.85</v>
      </c>
      <c r="AB104" s="33">
        <f t="shared" si="22"/>
        <v>0.75</v>
      </c>
      <c r="AC104" s="33">
        <f t="shared" si="23"/>
        <v>0.85</v>
      </c>
      <c r="AD104" s="33">
        <f t="shared" si="24"/>
        <v>0.7</v>
      </c>
      <c r="AE104" s="394">
        <f t="shared" si="25"/>
        <v>0</v>
      </c>
      <c r="AF104" s="400">
        <f t="shared" si="26"/>
        <v>6045243156</v>
      </c>
      <c r="AG104" s="257">
        <v>100</v>
      </c>
      <c r="AH104" s="153">
        <f t="shared" si="29"/>
        <v>6045243156</v>
      </c>
      <c r="AJ104" s="394">
        <f>IF(F104&gt;0,#REF!,0)</f>
        <v>0</v>
      </c>
      <c r="AK104" s="394">
        <f t="shared" si="27"/>
        <v>0</v>
      </c>
      <c r="AM104" s="394">
        <f t="shared" si="28"/>
        <v>0</v>
      </c>
    </row>
    <row r="105" spans="3:39" ht="23.25" thickBot="1" x14ac:dyDescent="0.6">
      <c r="C105" s="233" t="s">
        <v>576</v>
      </c>
      <c r="D105" s="414" t="s">
        <v>1348</v>
      </c>
      <c r="E105" s="429">
        <v>0</v>
      </c>
      <c r="F105" s="39">
        <v>0</v>
      </c>
      <c r="G105" s="36"/>
      <c r="H105" s="36">
        <v>0</v>
      </c>
      <c r="I105" s="36"/>
      <c r="J105" s="36"/>
      <c r="K105" s="36"/>
      <c r="L105" s="36"/>
      <c r="M105" s="36"/>
      <c r="N105" s="36"/>
      <c r="O105" s="36"/>
      <c r="P105" s="253">
        <v>0</v>
      </c>
      <c r="Q105" s="259">
        <f t="shared" si="30"/>
        <v>0</v>
      </c>
      <c r="R105" s="259">
        <v>0</v>
      </c>
      <c r="S105" s="509">
        <f t="shared" si="17"/>
        <v>0</v>
      </c>
      <c r="T105" s="34">
        <v>1</v>
      </c>
      <c r="U105" s="33">
        <v>1</v>
      </c>
      <c r="V105" s="33">
        <v>0.94</v>
      </c>
      <c r="W105" s="33">
        <v>0.94</v>
      </c>
      <c r="X105" s="33">
        <f t="shared" si="18"/>
        <v>0.88</v>
      </c>
      <c r="Y105" s="33">
        <f t="shared" si="19"/>
        <v>0.85</v>
      </c>
      <c r="Z105" s="33">
        <f t="shared" si="20"/>
        <v>0.75</v>
      </c>
      <c r="AA105" s="33">
        <f t="shared" si="21"/>
        <v>0.85</v>
      </c>
      <c r="AB105" s="33">
        <f t="shared" si="22"/>
        <v>0.75</v>
      </c>
      <c r="AC105" s="33">
        <f t="shared" si="23"/>
        <v>0.85</v>
      </c>
      <c r="AD105" s="33">
        <f t="shared" si="24"/>
        <v>0.7</v>
      </c>
      <c r="AE105" s="394">
        <f t="shared" si="25"/>
        <v>0</v>
      </c>
      <c r="AF105" s="400">
        <f t="shared" si="26"/>
        <v>0</v>
      </c>
      <c r="AG105" s="257">
        <v>100</v>
      </c>
      <c r="AH105" s="153">
        <f t="shared" si="29"/>
        <v>0</v>
      </c>
      <c r="AJ105" s="394">
        <f>IF(F105&gt;0,#REF!,0)</f>
        <v>0</v>
      </c>
      <c r="AK105" s="394">
        <f t="shared" si="27"/>
        <v>0</v>
      </c>
      <c r="AM105" s="394">
        <f t="shared" si="28"/>
        <v>0</v>
      </c>
    </row>
    <row r="106" spans="3:39" ht="23.25" thickBot="1" x14ac:dyDescent="0.6">
      <c r="C106" s="233" t="s">
        <v>576</v>
      </c>
      <c r="D106" s="414" t="s">
        <v>1348</v>
      </c>
      <c r="E106" s="429">
        <v>0</v>
      </c>
      <c r="F106" s="39">
        <v>0</v>
      </c>
      <c r="G106" s="36"/>
      <c r="H106" s="36">
        <v>0</v>
      </c>
      <c r="I106" s="36"/>
      <c r="J106" s="36"/>
      <c r="K106" s="36"/>
      <c r="L106" s="36"/>
      <c r="M106" s="36"/>
      <c r="N106" s="36"/>
      <c r="O106" s="36"/>
      <c r="P106" s="253">
        <v>0</v>
      </c>
      <c r="Q106" s="259">
        <f t="shared" si="30"/>
        <v>0</v>
      </c>
      <c r="R106" s="259">
        <v>0</v>
      </c>
      <c r="S106" s="509">
        <f t="shared" si="17"/>
        <v>0</v>
      </c>
      <c r="T106" s="34">
        <v>1</v>
      </c>
      <c r="U106" s="33">
        <v>1</v>
      </c>
      <c r="V106" s="33">
        <v>0.94</v>
      </c>
      <c r="W106" s="33">
        <v>0.94</v>
      </c>
      <c r="X106" s="33">
        <f t="shared" si="18"/>
        <v>0.88</v>
      </c>
      <c r="Y106" s="33">
        <f t="shared" si="19"/>
        <v>0.85</v>
      </c>
      <c r="Z106" s="33">
        <f t="shared" si="20"/>
        <v>0.75</v>
      </c>
      <c r="AA106" s="33">
        <f t="shared" si="21"/>
        <v>0.85</v>
      </c>
      <c r="AB106" s="33">
        <f t="shared" si="22"/>
        <v>0.75</v>
      </c>
      <c r="AC106" s="33">
        <f t="shared" si="23"/>
        <v>0.85</v>
      </c>
      <c r="AD106" s="33">
        <f t="shared" si="24"/>
        <v>0.7</v>
      </c>
      <c r="AE106" s="394">
        <f t="shared" si="25"/>
        <v>0</v>
      </c>
      <c r="AF106" s="400">
        <f t="shared" si="26"/>
        <v>0</v>
      </c>
      <c r="AG106" s="257">
        <v>100</v>
      </c>
      <c r="AH106" s="153">
        <f t="shared" si="29"/>
        <v>0</v>
      </c>
      <c r="AJ106" s="394">
        <f>IF(F106&gt;0,#REF!,0)</f>
        <v>0</v>
      </c>
      <c r="AK106" s="394">
        <f t="shared" si="27"/>
        <v>0</v>
      </c>
      <c r="AM106" s="394">
        <f t="shared" si="28"/>
        <v>0</v>
      </c>
    </row>
    <row r="107" spans="3:39" ht="23.25" thickBot="1" x14ac:dyDescent="0.6">
      <c r="C107" s="233" t="s">
        <v>576</v>
      </c>
      <c r="D107" s="414" t="s">
        <v>1348</v>
      </c>
      <c r="E107" s="429">
        <v>0</v>
      </c>
      <c r="F107" s="39">
        <v>0</v>
      </c>
      <c r="G107" s="36"/>
      <c r="H107" s="36">
        <v>0</v>
      </c>
      <c r="I107" s="36"/>
      <c r="J107" s="36"/>
      <c r="K107" s="36"/>
      <c r="L107" s="36"/>
      <c r="M107" s="36"/>
      <c r="N107" s="36"/>
      <c r="O107" s="36"/>
      <c r="P107" s="253">
        <v>0</v>
      </c>
      <c r="Q107" s="259">
        <f t="shared" si="30"/>
        <v>0</v>
      </c>
      <c r="R107" s="259">
        <v>0</v>
      </c>
      <c r="S107" s="509">
        <f t="shared" si="17"/>
        <v>0</v>
      </c>
      <c r="T107" s="34">
        <v>1</v>
      </c>
      <c r="U107" s="33">
        <v>1</v>
      </c>
      <c r="V107" s="33">
        <v>0.94</v>
      </c>
      <c r="W107" s="33">
        <v>0.94</v>
      </c>
      <c r="X107" s="33">
        <f t="shared" si="18"/>
        <v>0.88</v>
      </c>
      <c r="Y107" s="33">
        <f t="shared" si="19"/>
        <v>0.85</v>
      </c>
      <c r="Z107" s="33">
        <f t="shared" si="20"/>
        <v>0.75</v>
      </c>
      <c r="AA107" s="33">
        <f t="shared" si="21"/>
        <v>0.85</v>
      </c>
      <c r="AB107" s="33">
        <f t="shared" si="22"/>
        <v>0.75</v>
      </c>
      <c r="AC107" s="33">
        <f t="shared" si="23"/>
        <v>0.85</v>
      </c>
      <c r="AD107" s="33">
        <f t="shared" si="24"/>
        <v>0.7</v>
      </c>
      <c r="AE107" s="394">
        <f t="shared" si="25"/>
        <v>0</v>
      </c>
      <c r="AF107" s="400">
        <f t="shared" si="26"/>
        <v>0</v>
      </c>
      <c r="AG107" s="257">
        <v>100</v>
      </c>
      <c r="AH107" s="153">
        <f t="shared" si="29"/>
        <v>0</v>
      </c>
      <c r="AJ107" s="394">
        <f>IF(F107&gt;0,#REF!,0)</f>
        <v>0</v>
      </c>
      <c r="AK107" s="394">
        <f t="shared" si="27"/>
        <v>0</v>
      </c>
      <c r="AM107" s="394">
        <f t="shared" si="28"/>
        <v>0</v>
      </c>
    </row>
    <row r="108" spans="3:39" ht="23.25" thickBot="1" x14ac:dyDescent="0.6">
      <c r="C108" s="233" t="s">
        <v>576</v>
      </c>
      <c r="D108" s="414" t="s">
        <v>1348</v>
      </c>
      <c r="E108" s="429">
        <v>0</v>
      </c>
      <c r="F108" s="39">
        <v>0</v>
      </c>
      <c r="G108" s="36"/>
      <c r="H108" s="36">
        <v>0</v>
      </c>
      <c r="I108" s="36"/>
      <c r="J108" s="36"/>
      <c r="K108" s="36"/>
      <c r="L108" s="36"/>
      <c r="M108" s="36"/>
      <c r="N108" s="36"/>
      <c r="O108" s="36"/>
      <c r="P108" s="253">
        <v>0</v>
      </c>
      <c r="Q108" s="259">
        <f t="shared" si="30"/>
        <v>0</v>
      </c>
      <c r="R108" s="259">
        <v>0</v>
      </c>
      <c r="S108" s="509">
        <f t="shared" si="17"/>
        <v>0</v>
      </c>
      <c r="T108" s="34">
        <v>1</v>
      </c>
      <c r="U108" s="33">
        <v>1</v>
      </c>
      <c r="V108" s="33">
        <v>0.94</v>
      </c>
      <c r="W108" s="33">
        <v>0.94</v>
      </c>
      <c r="X108" s="33">
        <f t="shared" si="18"/>
        <v>0.88</v>
      </c>
      <c r="Y108" s="33">
        <f t="shared" si="19"/>
        <v>0.85</v>
      </c>
      <c r="Z108" s="33">
        <f t="shared" si="20"/>
        <v>0.75</v>
      </c>
      <c r="AA108" s="33">
        <f t="shared" si="21"/>
        <v>0.85</v>
      </c>
      <c r="AB108" s="33">
        <f t="shared" si="22"/>
        <v>0.75</v>
      </c>
      <c r="AC108" s="33">
        <f t="shared" si="23"/>
        <v>0.85</v>
      </c>
      <c r="AD108" s="33">
        <f t="shared" si="24"/>
        <v>0.7</v>
      </c>
      <c r="AE108" s="394">
        <f t="shared" si="25"/>
        <v>0</v>
      </c>
      <c r="AF108" s="400">
        <f t="shared" si="26"/>
        <v>0</v>
      </c>
      <c r="AG108" s="257">
        <v>100</v>
      </c>
      <c r="AH108" s="153">
        <f t="shared" si="29"/>
        <v>0</v>
      </c>
      <c r="AJ108" s="394">
        <f>IF(F108&gt;0,#REF!,0)</f>
        <v>0</v>
      </c>
      <c r="AK108" s="394">
        <f t="shared" si="27"/>
        <v>0</v>
      </c>
      <c r="AM108" s="394">
        <f t="shared" si="28"/>
        <v>0</v>
      </c>
    </row>
    <row r="109" spans="3:39" ht="23.25" thickBot="1" x14ac:dyDescent="0.6">
      <c r="C109" s="233" t="s">
        <v>576</v>
      </c>
      <c r="D109" s="414" t="s">
        <v>1348</v>
      </c>
      <c r="E109" s="429">
        <v>0</v>
      </c>
      <c r="F109" s="39">
        <v>0</v>
      </c>
      <c r="G109" s="36"/>
      <c r="H109" s="36">
        <v>0</v>
      </c>
      <c r="I109" s="36"/>
      <c r="J109" s="36"/>
      <c r="K109" s="36"/>
      <c r="L109" s="36"/>
      <c r="M109" s="36"/>
      <c r="N109" s="36"/>
      <c r="O109" s="36"/>
      <c r="P109" s="253">
        <v>0</v>
      </c>
      <c r="Q109" s="259">
        <f t="shared" si="30"/>
        <v>0</v>
      </c>
      <c r="R109" s="259">
        <v>0</v>
      </c>
      <c r="S109" s="509">
        <f t="shared" si="17"/>
        <v>0</v>
      </c>
      <c r="T109" s="34">
        <v>1</v>
      </c>
      <c r="U109" s="33">
        <v>1</v>
      </c>
      <c r="V109" s="33">
        <v>0.94</v>
      </c>
      <c r="W109" s="33">
        <v>0.94</v>
      </c>
      <c r="X109" s="33">
        <f t="shared" si="18"/>
        <v>0.88</v>
      </c>
      <c r="Y109" s="33">
        <f t="shared" si="19"/>
        <v>0.85</v>
      </c>
      <c r="Z109" s="33">
        <f t="shared" si="20"/>
        <v>0.75</v>
      </c>
      <c r="AA109" s="33">
        <f t="shared" si="21"/>
        <v>0.85</v>
      </c>
      <c r="AB109" s="33">
        <f t="shared" si="22"/>
        <v>0.75</v>
      </c>
      <c r="AC109" s="33">
        <f t="shared" si="23"/>
        <v>0.85</v>
      </c>
      <c r="AD109" s="33">
        <f t="shared" si="24"/>
        <v>0.7</v>
      </c>
      <c r="AE109" s="394">
        <f t="shared" si="25"/>
        <v>0</v>
      </c>
      <c r="AF109" s="400">
        <f t="shared" si="26"/>
        <v>0</v>
      </c>
      <c r="AG109" s="257">
        <v>100</v>
      </c>
      <c r="AH109" s="153">
        <f t="shared" si="29"/>
        <v>0</v>
      </c>
      <c r="AJ109" s="394">
        <f>IF(F109&gt;0,#REF!,0)</f>
        <v>0</v>
      </c>
      <c r="AK109" s="394">
        <f t="shared" si="27"/>
        <v>0</v>
      </c>
      <c r="AM109" s="394">
        <f t="shared" si="28"/>
        <v>0</v>
      </c>
    </row>
    <row r="110" spans="3:39" ht="23.25" thickBot="1" x14ac:dyDescent="0.6">
      <c r="C110" s="233" t="s">
        <v>576</v>
      </c>
      <c r="D110" s="414" t="s">
        <v>1348</v>
      </c>
      <c r="E110" s="429">
        <v>0</v>
      </c>
      <c r="F110" s="39">
        <v>0</v>
      </c>
      <c r="G110" s="36"/>
      <c r="H110" s="36">
        <v>0</v>
      </c>
      <c r="I110" s="36"/>
      <c r="J110" s="36"/>
      <c r="K110" s="36"/>
      <c r="L110" s="36"/>
      <c r="M110" s="36"/>
      <c r="N110" s="36"/>
      <c r="O110" s="36"/>
      <c r="P110" s="253">
        <v>0</v>
      </c>
      <c r="Q110" s="259">
        <f t="shared" si="30"/>
        <v>0</v>
      </c>
      <c r="R110" s="259">
        <v>0</v>
      </c>
      <c r="S110" s="509">
        <f t="shared" si="17"/>
        <v>0</v>
      </c>
      <c r="T110" s="34">
        <v>1</v>
      </c>
      <c r="U110" s="33">
        <v>1</v>
      </c>
      <c r="V110" s="33">
        <v>0.94</v>
      </c>
      <c r="W110" s="33">
        <v>0.94</v>
      </c>
      <c r="X110" s="33">
        <f t="shared" si="18"/>
        <v>0.88</v>
      </c>
      <c r="Y110" s="33">
        <f t="shared" si="19"/>
        <v>0.85</v>
      </c>
      <c r="Z110" s="33">
        <f t="shared" si="20"/>
        <v>0.75</v>
      </c>
      <c r="AA110" s="33">
        <f t="shared" si="21"/>
        <v>0.85</v>
      </c>
      <c r="AB110" s="33">
        <f t="shared" si="22"/>
        <v>0.75</v>
      </c>
      <c r="AC110" s="33">
        <f t="shared" si="23"/>
        <v>0.85</v>
      </c>
      <c r="AD110" s="33">
        <f t="shared" si="24"/>
        <v>0.7</v>
      </c>
      <c r="AE110" s="394">
        <f t="shared" si="25"/>
        <v>0</v>
      </c>
      <c r="AF110" s="400">
        <f t="shared" si="26"/>
        <v>0</v>
      </c>
      <c r="AG110" s="257">
        <v>100</v>
      </c>
      <c r="AH110" s="153">
        <f t="shared" si="29"/>
        <v>0</v>
      </c>
      <c r="AJ110" s="394">
        <f>IF(F110&gt;0,#REF!,0)</f>
        <v>0</v>
      </c>
      <c r="AK110" s="394">
        <f t="shared" si="27"/>
        <v>0</v>
      </c>
      <c r="AM110" s="394">
        <f t="shared" si="28"/>
        <v>0</v>
      </c>
    </row>
    <row r="111" spans="3:39" ht="23.25" thickBot="1" x14ac:dyDescent="0.6">
      <c r="C111" s="233" t="s">
        <v>576</v>
      </c>
      <c r="D111" s="414" t="s">
        <v>1348</v>
      </c>
      <c r="E111" s="429">
        <v>0</v>
      </c>
      <c r="F111" s="39">
        <v>0</v>
      </c>
      <c r="G111" s="36"/>
      <c r="H111" s="36">
        <v>0</v>
      </c>
      <c r="I111" s="36"/>
      <c r="J111" s="36"/>
      <c r="K111" s="36"/>
      <c r="L111" s="36"/>
      <c r="M111" s="36"/>
      <c r="N111" s="36"/>
      <c r="O111" s="36"/>
      <c r="P111" s="253">
        <v>0</v>
      </c>
      <c r="Q111" s="259">
        <f t="shared" si="30"/>
        <v>0</v>
      </c>
      <c r="R111" s="259">
        <v>0</v>
      </c>
      <c r="S111" s="509">
        <f t="shared" si="17"/>
        <v>0</v>
      </c>
      <c r="T111" s="34">
        <v>1</v>
      </c>
      <c r="U111" s="33">
        <v>1</v>
      </c>
      <c r="V111" s="33">
        <v>0.94</v>
      </c>
      <c r="W111" s="33">
        <v>0.94</v>
      </c>
      <c r="X111" s="33">
        <f t="shared" si="18"/>
        <v>0.88</v>
      </c>
      <c r="Y111" s="33">
        <f t="shared" si="19"/>
        <v>0.85</v>
      </c>
      <c r="Z111" s="33">
        <f t="shared" si="20"/>
        <v>0.75</v>
      </c>
      <c r="AA111" s="33">
        <f t="shared" si="21"/>
        <v>0.85</v>
      </c>
      <c r="AB111" s="33">
        <f t="shared" si="22"/>
        <v>0.75</v>
      </c>
      <c r="AC111" s="33">
        <f t="shared" si="23"/>
        <v>0.85</v>
      </c>
      <c r="AD111" s="33">
        <f t="shared" si="24"/>
        <v>0.7</v>
      </c>
      <c r="AE111" s="394">
        <f t="shared" si="25"/>
        <v>0</v>
      </c>
      <c r="AF111" s="400">
        <f t="shared" si="26"/>
        <v>0</v>
      </c>
      <c r="AG111" s="257">
        <v>100</v>
      </c>
      <c r="AH111" s="153">
        <f t="shared" si="29"/>
        <v>0</v>
      </c>
      <c r="AJ111" s="394">
        <f>IF(F111&gt;0,#REF!,0)</f>
        <v>0</v>
      </c>
      <c r="AK111" s="394">
        <f t="shared" si="27"/>
        <v>0</v>
      </c>
      <c r="AM111" s="394">
        <f t="shared" si="28"/>
        <v>0</v>
      </c>
    </row>
    <row r="112" spans="3:39" ht="23.25" thickBot="1" x14ac:dyDescent="0.6">
      <c r="C112" s="233" t="s">
        <v>576</v>
      </c>
      <c r="D112" s="414" t="s">
        <v>1348</v>
      </c>
      <c r="E112" s="429">
        <v>0</v>
      </c>
      <c r="F112" s="39">
        <v>0</v>
      </c>
      <c r="G112" s="36"/>
      <c r="H112" s="36">
        <v>0</v>
      </c>
      <c r="I112" s="36"/>
      <c r="J112" s="36"/>
      <c r="K112" s="36"/>
      <c r="L112" s="36"/>
      <c r="M112" s="36"/>
      <c r="N112" s="36"/>
      <c r="O112" s="36"/>
      <c r="P112" s="253">
        <v>0</v>
      </c>
      <c r="Q112" s="259">
        <f t="shared" si="30"/>
        <v>0</v>
      </c>
      <c r="R112" s="259">
        <v>0</v>
      </c>
      <c r="S112" s="509">
        <f t="shared" si="17"/>
        <v>0</v>
      </c>
      <c r="T112" s="34">
        <v>1</v>
      </c>
      <c r="U112" s="33">
        <v>1</v>
      </c>
      <c r="V112" s="33">
        <v>0.94</v>
      </c>
      <c r="W112" s="33">
        <v>0.94</v>
      </c>
      <c r="X112" s="33">
        <f t="shared" si="18"/>
        <v>0.88</v>
      </c>
      <c r="Y112" s="33">
        <f t="shared" si="19"/>
        <v>0.85</v>
      </c>
      <c r="Z112" s="33">
        <f t="shared" si="20"/>
        <v>0.75</v>
      </c>
      <c r="AA112" s="33">
        <f t="shared" si="21"/>
        <v>0.85</v>
      </c>
      <c r="AB112" s="33">
        <f t="shared" si="22"/>
        <v>0.75</v>
      </c>
      <c r="AC112" s="33">
        <f t="shared" si="23"/>
        <v>0.85</v>
      </c>
      <c r="AD112" s="33">
        <f t="shared" si="24"/>
        <v>0.7</v>
      </c>
      <c r="AE112" s="394">
        <f t="shared" si="25"/>
        <v>0</v>
      </c>
      <c r="AF112" s="400">
        <f t="shared" si="26"/>
        <v>0</v>
      </c>
      <c r="AG112" s="257">
        <v>100</v>
      </c>
      <c r="AH112" s="153">
        <f t="shared" si="29"/>
        <v>0</v>
      </c>
      <c r="AJ112" s="394">
        <f>IF(F112&gt;0,#REF!,0)</f>
        <v>0</v>
      </c>
      <c r="AK112" s="394">
        <f t="shared" si="27"/>
        <v>0</v>
      </c>
      <c r="AM112" s="394">
        <f t="shared" si="28"/>
        <v>0</v>
      </c>
    </row>
    <row r="113" spans="3:39" ht="23.25" thickBot="1" x14ac:dyDescent="0.6">
      <c r="C113" s="233" t="s">
        <v>576</v>
      </c>
      <c r="D113" s="414" t="s">
        <v>1348</v>
      </c>
      <c r="E113" s="429">
        <v>0</v>
      </c>
      <c r="F113" s="39">
        <v>0</v>
      </c>
      <c r="G113" s="36"/>
      <c r="H113" s="36">
        <v>0</v>
      </c>
      <c r="I113" s="36"/>
      <c r="J113" s="36"/>
      <c r="K113" s="36"/>
      <c r="L113" s="36"/>
      <c r="M113" s="36"/>
      <c r="N113" s="36"/>
      <c r="O113" s="36"/>
      <c r="P113" s="253">
        <v>0</v>
      </c>
      <c r="Q113" s="259">
        <f t="shared" si="30"/>
        <v>0</v>
      </c>
      <c r="R113" s="259">
        <v>0</v>
      </c>
      <c r="S113" s="509">
        <f t="shared" si="17"/>
        <v>0</v>
      </c>
      <c r="T113" s="34">
        <v>1</v>
      </c>
      <c r="U113" s="33">
        <v>1</v>
      </c>
      <c r="V113" s="33">
        <v>0.94</v>
      </c>
      <c r="W113" s="33">
        <v>0.94</v>
      </c>
      <c r="X113" s="33">
        <f t="shared" si="18"/>
        <v>0.88</v>
      </c>
      <c r="Y113" s="33">
        <f t="shared" si="19"/>
        <v>0.85</v>
      </c>
      <c r="Z113" s="33">
        <f t="shared" si="20"/>
        <v>0.75</v>
      </c>
      <c r="AA113" s="33">
        <f t="shared" si="21"/>
        <v>0.85</v>
      </c>
      <c r="AB113" s="33">
        <f t="shared" si="22"/>
        <v>0.75</v>
      </c>
      <c r="AC113" s="33">
        <f t="shared" si="23"/>
        <v>0.85</v>
      </c>
      <c r="AD113" s="33">
        <f t="shared" si="24"/>
        <v>0.7</v>
      </c>
      <c r="AE113" s="394">
        <f t="shared" si="25"/>
        <v>0</v>
      </c>
      <c r="AF113" s="400">
        <f t="shared" si="26"/>
        <v>0</v>
      </c>
      <c r="AG113" s="257">
        <v>100</v>
      </c>
      <c r="AH113" s="153">
        <f t="shared" si="29"/>
        <v>0</v>
      </c>
      <c r="AJ113" s="394">
        <f>IF(F113&gt;0,#REF!,0)</f>
        <v>0</v>
      </c>
      <c r="AK113" s="394">
        <f t="shared" si="27"/>
        <v>0</v>
      </c>
      <c r="AM113" s="394">
        <f t="shared" si="28"/>
        <v>0</v>
      </c>
    </row>
    <row r="114" spans="3:39" ht="23.25" thickBot="1" x14ac:dyDescent="0.6">
      <c r="C114" s="233" t="s">
        <v>576</v>
      </c>
      <c r="D114" s="414" t="s">
        <v>1348</v>
      </c>
      <c r="E114" s="429">
        <v>0</v>
      </c>
      <c r="F114" s="39">
        <v>0</v>
      </c>
      <c r="G114" s="36"/>
      <c r="H114" s="36">
        <v>0</v>
      </c>
      <c r="I114" s="36"/>
      <c r="J114" s="36"/>
      <c r="K114" s="36"/>
      <c r="L114" s="36"/>
      <c r="M114" s="36"/>
      <c r="N114" s="36"/>
      <c r="O114" s="36"/>
      <c r="P114" s="253">
        <v>0</v>
      </c>
      <c r="Q114" s="259">
        <f t="shared" si="30"/>
        <v>0</v>
      </c>
      <c r="R114" s="259">
        <v>0</v>
      </c>
      <c r="S114" s="509">
        <f t="shared" si="17"/>
        <v>0</v>
      </c>
      <c r="T114" s="34">
        <v>1</v>
      </c>
      <c r="U114" s="33">
        <v>1</v>
      </c>
      <c r="V114" s="33">
        <v>0.94</v>
      </c>
      <c r="W114" s="33">
        <v>0.94</v>
      </c>
      <c r="X114" s="33">
        <f t="shared" si="18"/>
        <v>0.88</v>
      </c>
      <c r="Y114" s="33">
        <f t="shared" si="19"/>
        <v>0.85</v>
      </c>
      <c r="Z114" s="33">
        <f t="shared" si="20"/>
        <v>0.75</v>
      </c>
      <c r="AA114" s="33">
        <f t="shared" si="21"/>
        <v>0.85</v>
      </c>
      <c r="AB114" s="33">
        <f t="shared" si="22"/>
        <v>0.75</v>
      </c>
      <c r="AC114" s="33">
        <f t="shared" si="23"/>
        <v>0.85</v>
      </c>
      <c r="AD114" s="33">
        <f t="shared" si="24"/>
        <v>0.7</v>
      </c>
      <c r="AE114" s="394">
        <f t="shared" si="25"/>
        <v>0</v>
      </c>
      <c r="AF114" s="400">
        <f t="shared" si="26"/>
        <v>0</v>
      </c>
      <c r="AG114" s="257">
        <v>100</v>
      </c>
      <c r="AH114" s="153">
        <f t="shared" si="29"/>
        <v>0</v>
      </c>
      <c r="AJ114" s="394">
        <f>IF(F114&gt;0,#REF!,0)</f>
        <v>0</v>
      </c>
      <c r="AK114" s="394">
        <f t="shared" si="27"/>
        <v>0</v>
      </c>
      <c r="AM114" s="394">
        <f t="shared" si="28"/>
        <v>0</v>
      </c>
    </row>
    <row r="115" spans="3:39" ht="23.25" thickBot="1" x14ac:dyDescent="0.6">
      <c r="C115" s="233" t="s">
        <v>576</v>
      </c>
      <c r="D115" s="414" t="s">
        <v>1348</v>
      </c>
      <c r="E115" s="429">
        <v>0</v>
      </c>
      <c r="F115" s="39">
        <v>0</v>
      </c>
      <c r="G115" s="36"/>
      <c r="H115" s="36">
        <v>0</v>
      </c>
      <c r="I115" s="36"/>
      <c r="J115" s="36"/>
      <c r="K115" s="36"/>
      <c r="L115" s="36"/>
      <c r="M115" s="36"/>
      <c r="N115" s="36"/>
      <c r="O115" s="36"/>
      <c r="P115" s="253">
        <v>0</v>
      </c>
      <c r="Q115" s="259">
        <f t="shared" si="30"/>
        <v>0</v>
      </c>
      <c r="R115" s="259">
        <v>0</v>
      </c>
      <c r="S115" s="509">
        <f t="shared" si="17"/>
        <v>0</v>
      </c>
      <c r="T115" s="34">
        <v>1</v>
      </c>
      <c r="U115" s="33">
        <v>1</v>
      </c>
      <c r="V115" s="33">
        <v>0.94</v>
      </c>
      <c r="W115" s="33">
        <v>0.94</v>
      </c>
      <c r="X115" s="33">
        <f t="shared" si="18"/>
        <v>0.88</v>
      </c>
      <c r="Y115" s="33">
        <f t="shared" si="19"/>
        <v>0.85</v>
      </c>
      <c r="Z115" s="33">
        <f t="shared" si="20"/>
        <v>0.75</v>
      </c>
      <c r="AA115" s="33">
        <f t="shared" si="21"/>
        <v>0.85</v>
      </c>
      <c r="AB115" s="33">
        <f t="shared" si="22"/>
        <v>0.75</v>
      </c>
      <c r="AC115" s="33">
        <f t="shared" si="23"/>
        <v>0.85</v>
      </c>
      <c r="AD115" s="33">
        <f t="shared" si="24"/>
        <v>0.7</v>
      </c>
      <c r="AE115" s="394">
        <f t="shared" si="25"/>
        <v>0</v>
      </c>
      <c r="AF115" s="400">
        <f t="shared" si="26"/>
        <v>0</v>
      </c>
      <c r="AG115" s="257">
        <v>100</v>
      </c>
      <c r="AH115" s="153">
        <f t="shared" si="29"/>
        <v>0</v>
      </c>
      <c r="AJ115" s="394">
        <f>IF(F115&gt;0,#REF!,0)</f>
        <v>0</v>
      </c>
      <c r="AK115" s="394">
        <f t="shared" si="27"/>
        <v>0</v>
      </c>
      <c r="AM115" s="394">
        <f t="shared" si="28"/>
        <v>0</v>
      </c>
    </row>
    <row r="116" spans="3:39" ht="23.25" thickBot="1" x14ac:dyDescent="0.6">
      <c r="C116" s="233" t="s">
        <v>576</v>
      </c>
      <c r="D116" s="414" t="s">
        <v>1348</v>
      </c>
      <c r="E116" s="429">
        <v>0</v>
      </c>
      <c r="F116" s="39">
        <v>0</v>
      </c>
      <c r="G116" s="36"/>
      <c r="H116" s="36">
        <v>0</v>
      </c>
      <c r="I116" s="36"/>
      <c r="J116" s="36"/>
      <c r="K116" s="36"/>
      <c r="L116" s="36"/>
      <c r="M116" s="36"/>
      <c r="N116" s="36"/>
      <c r="O116" s="36"/>
      <c r="P116" s="253">
        <v>0</v>
      </c>
      <c r="Q116" s="259">
        <f t="shared" si="30"/>
        <v>0</v>
      </c>
      <c r="R116" s="259">
        <v>0</v>
      </c>
      <c r="S116" s="509">
        <f t="shared" si="17"/>
        <v>0</v>
      </c>
      <c r="T116" s="34">
        <v>1</v>
      </c>
      <c r="U116" s="33">
        <v>1</v>
      </c>
      <c r="V116" s="33">
        <v>0.94</v>
      </c>
      <c r="W116" s="33">
        <v>0.94</v>
      </c>
      <c r="X116" s="33">
        <f t="shared" si="18"/>
        <v>0.88</v>
      </c>
      <c r="Y116" s="33">
        <f t="shared" si="19"/>
        <v>0.85</v>
      </c>
      <c r="Z116" s="33">
        <f t="shared" si="20"/>
        <v>0.75</v>
      </c>
      <c r="AA116" s="33">
        <f t="shared" si="21"/>
        <v>0.85</v>
      </c>
      <c r="AB116" s="33">
        <f t="shared" si="22"/>
        <v>0.75</v>
      </c>
      <c r="AC116" s="33">
        <f t="shared" si="23"/>
        <v>0.85</v>
      </c>
      <c r="AD116" s="33">
        <f t="shared" si="24"/>
        <v>0.7</v>
      </c>
      <c r="AE116" s="394">
        <f t="shared" si="25"/>
        <v>0</v>
      </c>
      <c r="AF116" s="400">
        <f t="shared" si="26"/>
        <v>0</v>
      </c>
      <c r="AG116" s="257">
        <v>100</v>
      </c>
      <c r="AH116" s="153">
        <f t="shared" si="29"/>
        <v>0</v>
      </c>
      <c r="AJ116" s="394">
        <f>IF(F116&gt;0,#REF!,0)</f>
        <v>0</v>
      </c>
      <c r="AK116" s="394">
        <f t="shared" si="27"/>
        <v>0</v>
      </c>
      <c r="AM116" s="394">
        <f t="shared" si="28"/>
        <v>0</v>
      </c>
    </row>
    <row r="117" spans="3:39" ht="23.25" thickBot="1" x14ac:dyDescent="0.6">
      <c r="C117" s="233" t="s">
        <v>576</v>
      </c>
      <c r="D117" s="414" t="s">
        <v>1348</v>
      </c>
      <c r="E117" s="429">
        <v>0</v>
      </c>
      <c r="F117" s="39">
        <v>0</v>
      </c>
      <c r="G117" s="36"/>
      <c r="H117" s="36">
        <v>0</v>
      </c>
      <c r="I117" s="36"/>
      <c r="J117" s="36"/>
      <c r="K117" s="36"/>
      <c r="L117" s="36"/>
      <c r="M117" s="36"/>
      <c r="N117" s="36"/>
      <c r="O117" s="36"/>
      <c r="P117" s="253">
        <v>0</v>
      </c>
      <c r="Q117" s="259">
        <f t="shared" si="30"/>
        <v>0</v>
      </c>
      <c r="R117" s="259">
        <v>0</v>
      </c>
      <c r="S117" s="509">
        <f t="shared" si="17"/>
        <v>0</v>
      </c>
      <c r="T117" s="34">
        <v>1</v>
      </c>
      <c r="U117" s="33">
        <v>1</v>
      </c>
      <c r="V117" s="33">
        <v>0.94</v>
      </c>
      <c r="W117" s="33">
        <v>0.94</v>
      </c>
      <c r="X117" s="33">
        <f t="shared" si="18"/>
        <v>0.88</v>
      </c>
      <c r="Y117" s="33">
        <f t="shared" si="19"/>
        <v>0.85</v>
      </c>
      <c r="Z117" s="33">
        <f t="shared" si="20"/>
        <v>0.75</v>
      </c>
      <c r="AA117" s="33">
        <f t="shared" si="21"/>
        <v>0.85</v>
      </c>
      <c r="AB117" s="33">
        <f t="shared" si="22"/>
        <v>0.75</v>
      </c>
      <c r="AC117" s="33">
        <f t="shared" si="23"/>
        <v>0.85</v>
      </c>
      <c r="AD117" s="33">
        <f t="shared" si="24"/>
        <v>0.7</v>
      </c>
      <c r="AE117" s="394">
        <f t="shared" si="25"/>
        <v>0</v>
      </c>
      <c r="AF117" s="400">
        <f t="shared" si="26"/>
        <v>0</v>
      </c>
      <c r="AG117" s="257">
        <v>100</v>
      </c>
      <c r="AH117" s="153">
        <f t="shared" si="29"/>
        <v>0</v>
      </c>
      <c r="AJ117" s="394">
        <f>IF(F117&gt;0,#REF!,0)</f>
        <v>0</v>
      </c>
      <c r="AK117" s="394">
        <f t="shared" si="27"/>
        <v>0</v>
      </c>
      <c r="AM117" s="394">
        <f t="shared" si="28"/>
        <v>0</v>
      </c>
    </row>
    <row r="118" spans="3:39" ht="23.25" thickBot="1" x14ac:dyDescent="0.6">
      <c r="C118" s="233" t="s">
        <v>576</v>
      </c>
      <c r="D118" s="414" t="s">
        <v>1348</v>
      </c>
      <c r="E118" s="429">
        <v>0</v>
      </c>
      <c r="F118" s="39">
        <v>0</v>
      </c>
      <c r="G118" s="36"/>
      <c r="H118" s="36">
        <v>0</v>
      </c>
      <c r="I118" s="36"/>
      <c r="J118" s="36"/>
      <c r="K118" s="36"/>
      <c r="L118" s="36"/>
      <c r="M118" s="36"/>
      <c r="N118" s="36"/>
      <c r="O118" s="36"/>
      <c r="P118" s="253">
        <v>0</v>
      </c>
      <c r="Q118" s="259">
        <f t="shared" si="30"/>
        <v>0</v>
      </c>
      <c r="R118" s="259">
        <v>0</v>
      </c>
      <c r="S118" s="509">
        <f t="shared" si="17"/>
        <v>0</v>
      </c>
      <c r="T118" s="34">
        <v>1</v>
      </c>
      <c r="U118" s="33">
        <v>1</v>
      </c>
      <c r="V118" s="33">
        <v>0.94</v>
      </c>
      <c r="W118" s="33">
        <v>0.94</v>
      </c>
      <c r="X118" s="33">
        <f t="shared" si="18"/>
        <v>0.88</v>
      </c>
      <c r="Y118" s="33">
        <f t="shared" si="19"/>
        <v>0.85</v>
      </c>
      <c r="Z118" s="33">
        <f t="shared" si="20"/>
        <v>0.75</v>
      </c>
      <c r="AA118" s="33">
        <f t="shared" si="21"/>
        <v>0.85</v>
      </c>
      <c r="AB118" s="33">
        <f t="shared" si="22"/>
        <v>0.75</v>
      </c>
      <c r="AC118" s="33">
        <f t="shared" si="23"/>
        <v>0.85</v>
      </c>
      <c r="AD118" s="33">
        <f t="shared" si="24"/>
        <v>0.7</v>
      </c>
      <c r="AE118" s="394">
        <f t="shared" si="25"/>
        <v>0</v>
      </c>
      <c r="AF118" s="400">
        <f t="shared" si="26"/>
        <v>0</v>
      </c>
      <c r="AG118" s="257">
        <v>100</v>
      </c>
      <c r="AH118" s="153">
        <f t="shared" si="29"/>
        <v>0</v>
      </c>
      <c r="AJ118" s="394">
        <f>IF(F118&gt;0,#REF!,0)</f>
        <v>0</v>
      </c>
      <c r="AK118" s="394">
        <f t="shared" si="27"/>
        <v>0</v>
      </c>
      <c r="AM118" s="394">
        <f t="shared" si="28"/>
        <v>0</v>
      </c>
    </row>
    <row r="119" spans="3:39" ht="23.25" thickBot="1" x14ac:dyDescent="0.6">
      <c r="C119" s="233" t="s">
        <v>576</v>
      </c>
      <c r="D119" s="414" t="s">
        <v>1348</v>
      </c>
      <c r="E119" s="429">
        <v>0</v>
      </c>
      <c r="F119" s="39">
        <v>0</v>
      </c>
      <c r="G119" s="36"/>
      <c r="H119" s="36">
        <v>0</v>
      </c>
      <c r="I119" s="36"/>
      <c r="J119" s="36"/>
      <c r="K119" s="36"/>
      <c r="L119" s="36"/>
      <c r="M119" s="36"/>
      <c r="N119" s="36"/>
      <c r="O119" s="36"/>
      <c r="P119" s="253">
        <v>0</v>
      </c>
      <c r="Q119" s="259">
        <f t="shared" si="30"/>
        <v>0</v>
      </c>
      <c r="R119" s="259">
        <v>0</v>
      </c>
      <c r="S119" s="509">
        <f t="shared" si="17"/>
        <v>0</v>
      </c>
      <c r="T119" s="34">
        <v>1</v>
      </c>
      <c r="U119" s="33">
        <v>1</v>
      </c>
      <c r="V119" s="33">
        <v>0.94</v>
      </c>
      <c r="W119" s="33">
        <v>0.94</v>
      </c>
      <c r="X119" s="33">
        <f t="shared" si="18"/>
        <v>0.88</v>
      </c>
      <c r="Y119" s="33">
        <f t="shared" si="19"/>
        <v>0.85</v>
      </c>
      <c r="Z119" s="33">
        <f t="shared" si="20"/>
        <v>0.75</v>
      </c>
      <c r="AA119" s="33">
        <f t="shared" si="21"/>
        <v>0.85</v>
      </c>
      <c r="AB119" s="33">
        <f t="shared" si="22"/>
        <v>0.75</v>
      </c>
      <c r="AC119" s="33">
        <f t="shared" si="23"/>
        <v>0.85</v>
      </c>
      <c r="AD119" s="33">
        <f t="shared" si="24"/>
        <v>0.7</v>
      </c>
      <c r="AE119" s="394">
        <f t="shared" si="25"/>
        <v>0</v>
      </c>
      <c r="AF119" s="400">
        <f t="shared" si="26"/>
        <v>0</v>
      </c>
      <c r="AG119" s="257">
        <v>100</v>
      </c>
      <c r="AH119" s="153">
        <f t="shared" si="29"/>
        <v>0</v>
      </c>
      <c r="AJ119" s="394">
        <f>IF(F119&gt;0,#REF!,0)</f>
        <v>0</v>
      </c>
      <c r="AK119" s="394">
        <f t="shared" si="27"/>
        <v>0</v>
      </c>
      <c r="AM119" s="394">
        <f t="shared" si="28"/>
        <v>0</v>
      </c>
    </row>
    <row r="120" spans="3:39" ht="23.25" thickBot="1" x14ac:dyDescent="0.6">
      <c r="C120" s="233" t="s">
        <v>576</v>
      </c>
      <c r="D120" s="414" t="s">
        <v>1348</v>
      </c>
      <c r="E120" s="429">
        <v>0</v>
      </c>
      <c r="F120" s="39">
        <v>0</v>
      </c>
      <c r="G120" s="36"/>
      <c r="H120" s="36">
        <v>0</v>
      </c>
      <c r="I120" s="36"/>
      <c r="J120" s="36"/>
      <c r="K120" s="36"/>
      <c r="L120" s="36"/>
      <c r="M120" s="36"/>
      <c r="N120" s="36"/>
      <c r="O120" s="36"/>
      <c r="P120" s="253">
        <v>0</v>
      </c>
      <c r="Q120" s="259">
        <f t="shared" si="30"/>
        <v>0</v>
      </c>
      <c r="R120" s="259">
        <v>0</v>
      </c>
      <c r="S120" s="509">
        <f t="shared" si="17"/>
        <v>0</v>
      </c>
      <c r="T120" s="34">
        <v>1</v>
      </c>
      <c r="U120" s="33">
        <v>1</v>
      </c>
      <c r="V120" s="33">
        <v>0.94</v>
      </c>
      <c r="W120" s="33">
        <v>0.94</v>
      </c>
      <c r="X120" s="33">
        <f t="shared" si="18"/>
        <v>0.88</v>
      </c>
      <c r="Y120" s="33">
        <f t="shared" si="19"/>
        <v>0.85</v>
      </c>
      <c r="Z120" s="33">
        <f t="shared" si="20"/>
        <v>0.75</v>
      </c>
      <c r="AA120" s="33">
        <f t="shared" si="21"/>
        <v>0.85</v>
      </c>
      <c r="AB120" s="33">
        <f t="shared" si="22"/>
        <v>0.75</v>
      </c>
      <c r="AC120" s="33">
        <f t="shared" si="23"/>
        <v>0.85</v>
      </c>
      <c r="AD120" s="33">
        <f t="shared" si="24"/>
        <v>0.7</v>
      </c>
      <c r="AE120" s="394">
        <f t="shared" si="25"/>
        <v>0</v>
      </c>
      <c r="AF120" s="400">
        <f t="shared" si="26"/>
        <v>0</v>
      </c>
      <c r="AG120" s="257">
        <v>100</v>
      </c>
      <c r="AH120" s="153">
        <f t="shared" si="29"/>
        <v>0</v>
      </c>
      <c r="AJ120" s="394">
        <f>IF(F120&gt;0,#REF!,0)</f>
        <v>0</v>
      </c>
      <c r="AK120" s="394">
        <f t="shared" si="27"/>
        <v>0</v>
      </c>
      <c r="AM120" s="394">
        <f t="shared" si="28"/>
        <v>0</v>
      </c>
    </row>
    <row r="121" spans="3:39" ht="23.25" thickBot="1" x14ac:dyDescent="0.6">
      <c r="C121" s="233" t="s">
        <v>576</v>
      </c>
      <c r="D121" s="414" t="s">
        <v>1348</v>
      </c>
      <c r="E121" s="429">
        <v>0</v>
      </c>
      <c r="F121" s="39">
        <v>0</v>
      </c>
      <c r="G121" s="36"/>
      <c r="H121" s="36">
        <v>0</v>
      </c>
      <c r="I121" s="36"/>
      <c r="J121" s="36"/>
      <c r="K121" s="36"/>
      <c r="L121" s="36"/>
      <c r="M121" s="36"/>
      <c r="N121" s="36"/>
      <c r="O121" s="36"/>
      <c r="P121" s="253">
        <v>0</v>
      </c>
      <c r="Q121" s="259">
        <f t="shared" si="30"/>
        <v>0</v>
      </c>
      <c r="R121" s="259">
        <v>0</v>
      </c>
      <c r="S121" s="509">
        <f t="shared" si="17"/>
        <v>0</v>
      </c>
      <c r="T121" s="34">
        <v>1</v>
      </c>
      <c r="U121" s="33">
        <v>1</v>
      </c>
      <c r="V121" s="33">
        <v>0.94</v>
      </c>
      <c r="W121" s="33">
        <v>0.94</v>
      </c>
      <c r="X121" s="33">
        <f t="shared" si="18"/>
        <v>0.88</v>
      </c>
      <c r="Y121" s="33">
        <f t="shared" si="19"/>
        <v>0.85</v>
      </c>
      <c r="Z121" s="33">
        <f t="shared" si="20"/>
        <v>0.75</v>
      </c>
      <c r="AA121" s="33">
        <f t="shared" si="21"/>
        <v>0.85</v>
      </c>
      <c r="AB121" s="33">
        <f t="shared" si="22"/>
        <v>0.75</v>
      </c>
      <c r="AC121" s="33">
        <f t="shared" si="23"/>
        <v>0.85</v>
      </c>
      <c r="AD121" s="33">
        <f t="shared" si="24"/>
        <v>0.7</v>
      </c>
      <c r="AE121" s="394">
        <f t="shared" si="25"/>
        <v>0</v>
      </c>
      <c r="AF121" s="400">
        <f t="shared" si="26"/>
        <v>0</v>
      </c>
      <c r="AG121" s="257">
        <v>100</v>
      </c>
      <c r="AH121" s="153">
        <f t="shared" si="29"/>
        <v>0</v>
      </c>
      <c r="AJ121" s="394">
        <f>IF(F121&gt;0,#REF!,0)</f>
        <v>0</v>
      </c>
      <c r="AK121" s="394">
        <f t="shared" si="27"/>
        <v>0</v>
      </c>
      <c r="AM121" s="394">
        <f t="shared" si="28"/>
        <v>0</v>
      </c>
    </row>
    <row r="122" spans="3:39" ht="23.25" thickBot="1" x14ac:dyDescent="0.6">
      <c r="C122" s="233" t="s">
        <v>576</v>
      </c>
      <c r="D122" s="414" t="s">
        <v>1348</v>
      </c>
      <c r="E122" s="429">
        <v>0</v>
      </c>
      <c r="F122" s="39">
        <v>0</v>
      </c>
      <c r="G122" s="36"/>
      <c r="H122" s="36">
        <v>0</v>
      </c>
      <c r="I122" s="36"/>
      <c r="J122" s="36"/>
      <c r="K122" s="36"/>
      <c r="L122" s="36"/>
      <c r="M122" s="36"/>
      <c r="N122" s="36"/>
      <c r="O122" s="36"/>
      <c r="P122" s="253">
        <v>0</v>
      </c>
      <c r="Q122" s="259">
        <f t="shared" si="30"/>
        <v>0</v>
      </c>
      <c r="R122" s="259">
        <v>0</v>
      </c>
      <c r="S122" s="509">
        <f t="shared" si="17"/>
        <v>0</v>
      </c>
      <c r="T122" s="34">
        <v>1</v>
      </c>
      <c r="U122" s="33">
        <v>1</v>
      </c>
      <c r="V122" s="33">
        <v>0.94</v>
      </c>
      <c r="W122" s="33">
        <v>0.94</v>
      </c>
      <c r="X122" s="33">
        <f t="shared" si="18"/>
        <v>0.88</v>
      </c>
      <c r="Y122" s="33">
        <f t="shared" si="19"/>
        <v>0.85</v>
      </c>
      <c r="Z122" s="33">
        <f t="shared" si="20"/>
        <v>0.75</v>
      </c>
      <c r="AA122" s="33">
        <f t="shared" si="21"/>
        <v>0.85</v>
      </c>
      <c r="AB122" s="33">
        <f t="shared" si="22"/>
        <v>0.75</v>
      </c>
      <c r="AC122" s="33">
        <f t="shared" si="23"/>
        <v>0.85</v>
      </c>
      <c r="AD122" s="33">
        <f t="shared" si="24"/>
        <v>0.7</v>
      </c>
      <c r="AE122" s="394">
        <f t="shared" si="25"/>
        <v>0</v>
      </c>
      <c r="AF122" s="400">
        <f t="shared" si="26"/>
        <v>0</v>
      </c>
      <c r="AG122" s="257">
        <v>100</v>
      </c>
      <c r="AH122" s="153">
        <f t="shared" si="29"/>
        <v>0</v>
      </c>
      <c r="AJ122" s="394">
        <f>IF(F122&gt;0,#REF!,0)</f>
        <v>0</v>
      </c>
      <c r="AK122" s="394">
        <f t="shared" si="27"/>
        <v>0</v>
      </c>
      <c r="AM122" s="394">
        <f t="shared" si="28"/>
        <v>0</v>
      </c>
    </row>
    <row r="123" spans="3:39" ht="23.25" thickBot="1" x14ac:dyDescent="0.6">
      <c r="C123" s="233" t="s">
        <v>576</v>
      </c>
      <c r="D123" s="414" t="s">
        <v>1348</v>
      </c>
      <c r="E123" s="429">
        <v>0</v>
      </c>
      <c r="F123" s="39">
        <v>0</v>
      </c>
      <c r="G123" s="36"/>
      <c r="H123" s="36">
        <v>0</v>
      </c>
      <c r="I123" s="36"/>
      <c r="J123" s="36"/>
      <c r="K123" s="36"/>
      <c r="L123" s="36"/>
      <c r="M123" s="36"/>
      <c r="N123" s="36"/>
      <c r="O123" s="36"/>
      <c r="P123" s="253">
        <v>0</v>
      </c>
      <c r="Q123" s="259">
        <f t="shared" si="30"/>
        <v>0</v>
      </c>
      <c r="R123" s="259">
        <v>0</v>
      </c>
      <c r="S123" s="509">
        <f t="shared" si="17"/>
        <v>0</v>
      </c>
      <c r="T123" s="34">
        <v>1</v>
      </c>
      <c r="U123" s="33">
        <v>1</v>
      </c>
      <c r="V123" s="33">
        <v>0.94</v>
      </c>
      <c r="W123" s="33">
        <v>0.94</v>
      </c>
      <c r="X123" s="33">
        <f t="shared" si="18"/>
        <v>0.88</v>
      </c>
      <c r="Y123" s="33">
        <f t="shared" si="19"/>
        <v>0.85</v>
      </c>
      <c r="Z123" s="33">
        <f t="shared" si="20"/>
        <v>0.75</v>
      </c>
      <c r="AA123" s="33">
        <f t="shared" si="21"/>
        <v>0.85</v>
      </c>
      <c r="AB123" s="33">
        <f t="shared" si="22"/>
        <v>0.75</v>
      </c>
      <c r="AC123" s="33">
        <f t="shared" si="23"/>
        <v>0.85</v>
      </c>
      <c r="AD123" s="33">
        <f t="shared" si="24"/>
        <v>0.7</v>
      </c>
      <c r="AE123" s="394">
        <f t="shared" si="25"/>
        <v>0</v>
      </c>
      <c r="AF123" s="400">
        <f t="shared" si="26"/>
        <v>0</v>
      </c>
      <c r="AG123" s="257">
        <v>100</v>
      </c>
      <c r="AH123" s="153">
        <f t="shared" si="29"/>
        <v>0</v>
      </c>
      <c r="AJ123" s="394">
        <f>IF(F123&gt;0,#REF!,0)</f>
        <v>0</v>
      </c>
      <c r="AK123" s="394">
        <f t="shared" si="27"/>
        <v>0</v>
      </c>
      <c r="AM123" s="394">
        <f t="shared" si="28"/>
        <v>0</v>
      </c>
    </row>
    <row r="124" spans="3:39" ht="23.25" thickBot="1" x14ac:dyDescent="0.6">
      <c r="C124" s="233" t="s">
        <v>576</v>
      </c>
      <c r="D124" s="414" t="s">
        <v>1348</v>
      </c>
      <c r="E124" s="429">
        <v>0</v>
      </c>
      <c r="F124" s="39">
        <v>0</v>
      </c>
      <c r="G124" s="36"/>
      <c r="H124" s="36">
        <v>0</v>
      </c>
      <c r="I124" s="36"/>
      <c r="J124" s="36"/>
      <c r="K124" s="36"/>
      <c r="L124" s="36"/>
      <c r="M124" s="36"/>
      <c r="N124" s="36"/>
      <c r="O124" s="36"/>
      <c r="P124" s="253">
        <v>0</v>
      </c>
      <c r="Q124" s="259">
        <f t="shared" si="30"/>
        <v>0</v>
      </c>
      <c r="R124" s="259">
        <v>0</v>
      </c>
      <c r="S124" s="509">
        <f t="shared" si="17"/>
        <v>0</v>
      </c>
      <c r="T124" s="34">
        <v>1</v>
      </c>
      <c r="U124" s="33">
        <v>1</v>
      </c>
      <c r="V124" s="33">
        <v>0.94</v>
      </c>
      <c r="W124" s="33">
        <v>0.94</v>
      </c>
      <c r="X124" s="33">
        <f t="shared" si="18"/>
        <v>0.88</v>
      </c>
      <c r="Y124" s="33">
        <f t="shared" si="19"/>
        <v>0.85</v>
      </c>
      <c r="Z124" s="33">
        <f t="shared" si="20"/>
        <v>0.75</v>
      </c>
      <c r="AA124" s="33">
        <f t="shared" si="21"/>
        <v>0.85</v>
      </c>
      <c r="AB124" s="33">
        <f t="shared" si="22"/>
        <v>0.75</v>
      </c>
      <c r="AC124" s="33">
        <f t="shared" si="23"/>
        <v>0.85</v>
      </c>
      <c r="AD124" s="33">
        <f t="shared" si="24"/>
        <v>0.7</v>
      </c>
      <c r="AE124" s="394">
        <f t="shared" si="25"/>
        <v>0</v>
      </c>
      <c r="AF124" s="400">
        <f t="shared" si="26"/>
        <v>0</v>
      </c>
      <c r="AG124" s="257">
        <v>100</v>
      </c>
      <c r="AH124" s="153">
        <f t="shared" si="29"/>
        <v>0</v>
      </c>
      <c r="AJ124" s="394">
        <f>IF(F124&gt;0,#REF!,0)</f>
        <v>0</v>
      </c>
      <c r="AK124" s="394">
        <f t="shared" si="27"/>
        <v>0</v>
      </c>
      <c r="AM124" s="394">
        <f t="shared" si="28"/>
        <v>0</v>
      </c>
    </row>
    <row r="125" spans="3:39" ht="23.25" thickBot="1" x14ac:dyDescent="0.6">
      <c r="C125" s="233" t="s">
        <v>576</v>
      </c>
      <c r="D125" s="414" t="s">
        <v>1348</v>
      </c>
      <c r="E125" s="429">
        <v>0</v>
      </c>
      <c r="F125" s="39">
        <v>0</v>
      </c>
      <c r="G125" s="36"/>
      <c r="H125" s="36">
        <v>0</v>
      </c>
      <c r="I125" s="36"/>
      <c r="J125" s="36"/>
      <c r="K125" s="36"/>
      <c r="L125" s="36"/>
      <c r="M125" s="36"/>
      <c r="N125" s="36"/>
      <c r="O125" s="36"/>
      <c r="P125" s="253">
        <v>0</v>
      </c>
      <c r="Q125" s="259">
        <f t="shared" si="30"/>
        <v>0</v>
      </c>
      <c r="R125" s="259">
        <v>0</v>
      </c>
      <c r="S125" s="509">
        <f t="shared" si="17"/>
        <v>0</v>
      </c>
      <c r="T125" s="34">
        <v>1</v>
      </c>
      <c r="U125" s="33">
        <v>1</v>
      </c>
      <c r="V125" s="33">
        <v>0.94</v>
      </c>
      <c r="W125" s="33">
        <v>0.94</v>
      </c>
      <c r="X125" s="33">
        <f t="shared" si="18"/>
        <v>0.88</v>
      </c>
      <c r="Y125" s="33">
        <f t="shared" si="19"/>
        <v>0.85</v>
      </c>
      <c r="Z125" s="33">
        <f t="shared" si="20"/>
        <v>0.75</v>
      </c>
      <c r="AA125" s="33">
        <f t="shared" si="21"/>
        <v>0.85</v>
      </c>
      <c r="AB125" s="33">
        <f t="shared" si="22"/>
        <v>0.75</v>
      </c>
      <c r="AC125" s="33">
        <f t="shared" si="23"/>
        <v>0.85</v>
      </c>
      <c r="AD125" s="33">
        <f t="shared" si="24"/>
        <v>0.7</v>
      </c>
      <c r="AE125" s="394">
        <f t="shared" si="25"/>
        <v>0</v>
      </c>
      <c r="AF125" s="400">
        <f t="shared" si="26"/>
        <v>0</v>
      </c>
      <c r="AG125" s="257">
        <v>100</v>
      </c>
      <c r="AH125" s="153">
        <f t="shared" si="29"/>
        <v>0</v>
      </c>
      <c r="AJ125" s="394">
        <f>IF(F125&gt;0,#REF!,0)</f>
        <v>0</v>
      </c>
      <c r="AK125" s="394">
        <f t="shared" si="27"/>
        <v>0</v>
      </c>
      <c r="AM125" s="394">
        <f t="shared" si="28"/>
        <v>0</v>
      </c>
    </row>
    <row r="126" spans="3:39" ht="23.25" thickBot="1" x14ac:dyDescent="0.6">
      <c r="C126" s="233" t="s">
        <v>576</v>
      </c>
      <c r="D126" s="414" t="s">
        <v>1348</v>
      </c>
      <c r="E126" s="429">
        <v>0</v>
      </c>
      <c r="F126" s="39">
        <v>0</v>
      </c>
      <c r="G126" s="36"/>
      <c r="H126" s="36">
        <v>0</v>
      </c>
      <c r="I126" s="36"/>
      <c r="J126" s="36"/>
      <c r="K126" s="36"/>
      <c r="L126" s="36"/>
      <c r="M126" s="36"/>
      <c r="N126" s="36"/>
      <c r="O126" s="36"/>
      <c r="P126" s="253">
        <v>0</v>
      </c>
      <c r="Q126" s="259">
        <f t="shared" si="30"/>
        <v>0</v>
      </c>
      <c r="R126" s="259">
        <v>0</v>
      </c>
      <c r="S126" s="509">
        <f t="shared" si="17"/>
        <v>0</v>
      </c>
      <c r="T126" s="34">
        <v>1</v>
      </c>
      <c r="U126" s="33">
        <v>1</v>
      </c>
      <c r="V126" s="33">
        <v>0.94</v>
      </c>
      <c r="W126" s="33">
        <v>0.94</v>
      </c>
      <c r="X126" s="33">
        <f t="shared" si="18"/>
        <v>0.88</v>
      </c>
      <c r="Y126" s="33">
        <f t="shared" si="19"/>
        <v>0.85</v>
      </c>
      <c r="Z126" s="33">
        <f t="shared" si="20"/>
        <v>0.75</v>
      </c>
      <c r="AA126" s="33">
        <f t="shared" si="21"/>
        <v>0.85</v>
      </c>
      <c r="AB126" s="33">
        <f t="shared" si="22"/>
        <v>0.75</v>
      </c>
      <c r="AC126" s="33">
        <f t="shared" si="23"/>
        <v>0.85</v>
      </c>
      <c r="AD126" s="33">
        <f t="shared" si="24"/>
        <v>0.7</v>
      </c>
      <c r="AE126" s="394">
        <f t="shared" si="25"/>
        <v>0</v>
      </c>
      <c r="AF126" s="400">
        <f t="shared" si="26"/>
        <v>0</v>
      </c>
      <c r="AG126" s="257">
        <v>100</v>
      </c>
      <c r="AH126" s="153">
        <f t="shared" si="29"/>
        <v>0</v>
      </c>
      <c r="AJ126" s="394">
        <f>IF(F126&gt;0,#REF!,0)</f>
        <v>0</v>
      </c>
      <c r="AK126" s="394">
        <f t="shared" si="27"/>
        <v>0</v>
      </c>
      <c r="AM126" s="394">
        <f t="shared" si="28"/>
        <v>0</v>
      </c>
    </row>
    <row r="127" spans="3:39" ht="23.25" thickBot="1" x14ac:dyDescent="0.6">
      <c r="C127" s="233" t="s">
        <v>576</v>
      </c>
      <c r="D127" s="414" t="s">
        <v>1348</v>
      </c>
      <c r="E127" s="429">
        <v>0</v>
      </c>
      <c r="F127" s="39">
        <v>0</v>
      </c>
      <c r="G127" s="36"/>
      <c r="H127" s="36">
        <v>0</v>
      </c>
      <c r="I127" s="36"/>
      <c r="J127" s="36"/>
      <c r="K127" s="36"/>
      <c r="L127" s="36"/>
      <c r="M127" s="36"/>
      <c r="N127" s="36"/>
      <c r="O127" s="36"/>
      <c r="P127" s="253">
        <v>0</v>
      </c>
      <c r="Q127" s="259">
        <f t="shared" si="30"/>
        <v>0</v>
      </c>
      <c r="R127" s="259">
        <v>0</v>
      </c>
      <c r="S127" s="509">
        <f t="shared" si="17"/>
        <v>0</v>
      </c>
      <c r="T127" s="34">
        <v>1</v>
      </c>
      <c r="U127" s="33">
        <v>1</v>
      </c>
      <c r="V127" s="33">
        <v>0.94</v>
      </c>
      <c r="W127" s="33">
        <v>0.94</v>
      </c>
      <c r="X127" s="33">
        <f t="shared" si="18"/>
        <v>0.88</v>
      </c>
      <c r="Y127" s="33">
        <f t="shared" si="19"/>
        <v>0.85</v>
      </c>
      <c r="Z127" s="33">
        <f t="shared" si="20"/>
        <v>0.75</v>
      </c>
      <c r="AA127" s="33">
        <f t="shared" si="21"/>
        <v>0.85</v>
      </c>
      <c r="AB127" s="33">
        <f t="shared" si="22"/>
        <v>0.75</v>
      </c>
      <c r="AC127" s="33">
        <f t="shared" si="23"/>
        <v>0.85</v>
      </c>
      <c r="AD127" s="33">
        <f t="shared" si="24"/>
        <v>0.7</v>
      </c>
      <c r="AE127" s="394">
        <f t="shared" si="25"/>
        <v>0</v>
      </c>
      <c r="AF127" s="400">
        <f t="shared" si="26"/>
        <v>0</v>
      </c>
      <c r="AG127" s="257">
        <v>100</v>
      </c>
      <c r="AH127" s="153">
        <f t="shared" si="29"/>
        <v>0</v>
      </c>
      <c r="AJ127" s="394">
        <f>IF(F127&gt;0,#REF!,0)</f>
        <v>0</v>
      </c>
      <c r="AK127" s="394">
        <f t="shared" si="27"/>
        <v>0</v>
      </c>
      <c r="AM127" s="394">
        <f t="shared" si="28"/>
        <v>0</v>
      </c>
    </row>
    <row r="128" spans="3:39" ht="23.25" thickBot="1" x14ac:dyDescent="0.6">
      <c r="C128" s="233" t="s">
        <v>576</v>
      </c>
      <c r="D128" s="414" t="s">
        <v>1348</v>
      </c>
      <c r="E128" s="429">
        <v>0</v>
      </c>
      <c r="F128" s="39">
        <v>0</v>
      </c>
      <c r="G128" s="36"/>
      <c r="H128" s="36">
        <v>0</v>
      </c>
      <c r="I128" s="36"/>
      <c r="J128" s="36"/>
      <c r="K128" s="36"/>
      <c r="L128" s="36"/>
      <c r="M128" s="36"/>
      <c r="N128" s="36"/>
      <c r="O128" s="36"/>
      <c r="P128" s="253">
        <v>0</v>
      </c>
      <c r="Q128" s="259">
        <f t="shared" si="30"/>
        <v>0</v>
      </c>
      <c r="R128" s="259">
        <v>0</v>
      </c>
      <c r="S128" s="509">
        <f t="shared" si="17"/>
        <v>0</v>
      </c>
      <c r="T128" s="34">
        <v>1</v>
      </c>
      <c r="U128" s="33">
        <v>1</v>
      </c>
      <c r="V128" s="33">
        <v>0.94</v>
      </c>
      <c r="W128" s="33">
        <v>0.94</v>
      </c>
      <c r="X128" s="33">
        <f t="shared" si="18"/>
        <v>0.88</v>
      </c>
      <c r="Y128" s="33">
        <f t="shared" si="19"/>
        <v>0.85</v>
      </c>
      <c r="Z128" s="33">
        <f t="shared" si="20"/>
        <v>0.75</v>
      </c>
      <c r="AA128" s="33">
        <f t="shared" si="21"/>
        <v>0.85</v>
      </c>
      <c r="AB128" s="33">
        <f t="shared" si="22"/>
        <v>0.75</v>
      </c>
      <c r="AC128" s="33">
        <f t="shared" si="23"/>
        <v>0.85</v>
      </c>
      <c r="AD128" s="33">
        <f t="shared" si="24"/>
        <v>0.7</v>
      </c>
      <c r="AE128" s="394">
        <f t="shared" si="25"/>
        <v>0</v>
      </c>
      <c r="AF128" s="400">
        <f t="shared" si="26"/>
        <v>0</v>
      </c>
      <c r="AG128" s="257">
        <v>100</v>
      </c>
      <c r="AH128" s="153">
        <f t="shared" si="29"/>
        <v>0</v>
      </c>
      <c r="AJ128" s="394">
        <f>IF(F128&gt;0,#REF!,0)</f>
        <v>0</v>
      </c>
      <c r="AK128" s="394">
        <f t="shared" si="27"/>
        <v>0</v>
      </c>
      <c r="AM128" s="394">
        <f t="shared" si="28"/>
        <v>0</v>
      </c>
    </row>
    <row r="129" spans="3:39" ht="23.25" thickBot="1" x14ac:dyDescent="0.6">
      <c r="C129" s="233" t="s">
        <v>576</v>
      </c>
      <c r="D129" s="414" t="s">
        <v>1348</v>
      </c>
      <c r="E129" s="429">
        <v>0</v>
      </c>
      <c r="F129" s="39">
        <v>0</v>
      </c>
      <c r="G129" s="36"/>
      <c r="H129" s="36">
        <v>0</v>
      </c>
      <c r="I129" s="36"/>
      <c r="J129" s="36"/>
      <c r="K129" s="36"/>
      <c r="L129" s="36"/>
      <c r="M129" s="36"/>
      <c r="N129" s="36"/>
      <c r="O129" s="36"/>
      <c r="P129" s="253">
        <v>0</v>
      </c>
      <c r="Q129" s="259">
        <f t="shared" si="30"/>
        <v>0</v>
      </c>
      <c r="R129" s="259">
        <v>0</v>
      </c>
      <c r="S129" s="509">
        <f t="shared" si="17"/>
        <v>0</v>
      </c>
      <c r="T129" s="34">
        <v>1</v>
      </c>
      <c r="U129" s="33">
        <v>1</v>
      </c>
      <c r="V129" s="33">
        <v>0.94</v>
      </c>
      <c r="W129" s="33">
        <v>0.94</v>
      </c>
      <c r="X129" s="33">
        <f t="shared" si="18"/>
        <v>0.88</v>
      </c>
      <c r="Y129" s="33">
        <f t="shared" si="19"/>
        <v>0.85</v>
      </c>
      <c r="Z129" s="33">
        <f t="shared" si="20"/>
        <v>0.75</v>
      </c>
      <c r="AA129" s="33">
        <f t="shared" si="21"/>
        <v>0.85</v>
      </c>
      <c r="AB129" s="33">
        <f t="shared" si="22"/>
        <v>0.75</v>
      </c>
      <c r="AC129" s="33">
        <f t="shared" si="23"/>
        <v>0.85</v>
      </c>
      <c r="AD129" s="33">
        <f t="shared" si="24"/>
        <v>0.7</v>
      </c>
      <c r="AE129" s="394">
        <f t="shared" si="25"/>
        <v>0</v>
      </c>
      <c r="AF129" s="400">
        <f t="shared" si="26"/>
        <v>0</v>
      </c>
      <c r="AG129" s="257">
        <v>100</v>
      </c>
      <c r="AH129" s="153">
        <f t="shared" si="29"/>
        <v>0</v>
      </c>
      <c r="AJ129" s="394">
        <f>IF(F129&gt;0,#REF!,0)</f>
        <v>0</v>
      </c>
      <c r="AK129" s="394">
        <f t="shared" si="27"/>
        <v>0</v>
      </c>
      <c r="AM129" s="394">
        <f t="shared" si="28"/>
        <v>0</v>
      </c>
    </row>
    <row r="130" spans="3:39" ht="23.25" thickBot="1" x14ac:dyDescent="0.6">
      <c r="C130" s="233" t="s">
        <v>576</v>
      </c>
      <c r="D130" s="414" t="s">
        <v>1348</v>
      </c>
      <c r="E130" s="429">
        <v>0</v>
      </c>
      <c r="F130" s="39">
        <v>0</v>
      </c>
      <c r="G130" s="36"/>
      <c r="H130" s="36">
        <v>0</v>
      </c>
      <c r="I130" s="36"/>
      <c r="J130" s="36"/>
      <c r="K130" s="36"/>
      <c r="L130" s="36"/>
      <c r="M130" s="36"/>
      <c r="N130" s="36"/>
      <c r="O130" s="36"/>
      <c r="P130" s="253">
        <v>0</v>
      </c>
      <c r="Q130" s="259">
        <f t="shared" si="30"/>
        <v>0</v>
      </c>
      <c r="R130" s="259">
        <v>0</v>
      </c>
      <c r="S130" s="509">
        <f t="shared" si="17"/>
        <v>0</v>
      </c>
      <c r="T130" s="34">
        <v>1</v>
      </c>
      <c r="U130" s="33">
        <v>1</v>
      </c>
      <c r="V130" s="33">
        <v>0.94</v>
      </c>
      <c r="W130" s="33">
        <v>0.94</v>
      </c>
      <c r="X130" s="33">
        <f t="shared" si="18"/>
        <v>0.88</v>
      </c>
      <c r="Y130" s="33">
        <f t="shared" si="19"/>
        <v>0.85</v>
      </c>
      <c r="Z130" s="33">
        <f t="shared" si="20"/>
        <v>0.75</v>
      </c>
      <c r="AA130" s="33">
        <f t="shared" si="21"/>
        <v>0.85</v>
      </c>
      <c r="AB130" s="33">
        <f t="shared" si="22"/>
        <v>0.75</v>
      </c>
      <c r="AC130" s="33">
        <f t="shared" si="23"/>
        <v>0.85</v>
      </c>
      <c r="AD130" s="33">
        <f t="shared" si="24"/>
        <v>0.7</v>
      </c>
      <c r="AE130" s="394">
        <f t="shared" si="25"/>
        <v>0</v>
      </c>
      <c r="AF130" s="400">
        <f t="shared" si="26"/>
        <v>0</v>
      </c>
      <c r="AG130" s="257">
        <v>100</v>
      </c>
      <c r="AH130" s="153">
        <f t="shared" si="29"/>
        <v>0</v>
      </c>
      <c r="AJ130" s="394">
        <f>IF(F130&gt;0,#REF!,0)</f>
        <v>0</v>
      </c>
      <c r="AK130" s="394">
        <f t="shared" si="27"/>
        <v>0</v>
      </c>
      <c r="AM130" s="394">
        <f t="shared" si="28"/>
        <v>0</v>
      </c>
    </row>
    <row r="131" spans="3:39" ht="23.25" thickBot="1" x14ac:dyDescent="0.6">
      <c r="C131" s="233" t="s">
        <v>576</v>
      </c>
      <c r="D131" s="414" t="s">
        <v>1348</v>
      </c>
      <c r="E131" s="429">
        <v>0</v>
      </c>
      <c r="F131" s="39">
        <v>0</v>
      </c>
      <c r="G131" s="36"/>
      <c r="H131" s="36">
        <v>0</v>
      </c>
      <c r="I131" s="36"/>
      <c r="J131" s="36"/>
      <c r="K131" s="36"/>
      <c r="L131" s="36"/>
      <c r="M131" s="36"/>
      <c r="N131" s="36"/>
      <c r="O131" s="36"/>
      <c r="P131" s="253">
        <v>0</v>
      </c>
      <c r="Q131" s="259">
        <f t="shared" si="30"/>
        <v>0</v>
      </c>
      <c r="R131" s="259">
        <v>0</v>
      </c>
      <c r="S131" s="509">
        <f t="shared" si="17"/>
        <v>0</v>
      </c>
      <c r="T131" s="34">
        <v>1</v>
      </c>
      <c r="U131" s="33">
        <v>1</v>
      </c>
      <c r="V131" s="33">
        <v>0.94</v>
      </c>
      <c r="W131" s="33">
        <v>0.94</v>
      </c>
      <c r="X131" s="33">
        <f t="shared" si="18"/>
        <v>0.88</v>
      </c>
      <c r="Y131" s="33">
        <f t="shared" si="19"/>
        <v>0.85</v>
      </c>
      <c r="Z131" s="33">
        <f t="shared" si="20"/>
        <v>0.75</v>
      </c>
      <c r="AA131" s="33">
        <f t="shared" si="21"/>
        <v>0.85</v>
      </c>
      <c r="AB131" s="33">
        <f t="shared" si="22"/>
        <v>0.75</v>
      </c>
      <c r="AC131" s="33">
        <f t="shared" si="23"/>
        <v>0.85</v>
      </c>
      <c r="AD131" s="33">
        <f t="shared" si="24"/>
        <v>0.7</v>
      </c>
      <c r="AE131" s="394">
        <f t="shared" si="25"/>
        <v>0</v>
      </c>
      <c r="AF131" s="400">
        <f t="shared" si="26"/>
        <v>0</v>
      </c>
      <c r="AG131" s="257">
        <v>100</v>
      </c>
      <c r="AH131" s="153">
        <f t="shared" si="29"/>
        <v>0</v>
      </c>
      <c r="AJ131" s="394">
        <f>IF(F131&gt;0,#REF!,0)</f>
        <v>0</v>
      </c>
      <c r="AK131" s="394">
        <f t="shared" si="27"/>
        <v>0</v>
      </c>
      <c r="AM131" s="394">
        <f t="shared" si="28"/>
        <v>0</v>
      </c>
    </row>
    <row r="132" spans="3:39" ht="23.25" thickBot="1" x14ac:dyDescent="0.6">
      <c r="C132" s="233" t="s">
        <v>576</v>
      </c>
      <c r="D132" s="414" t="s">
        <v>1348</v>
      </c>
      <c r="E132" s="429">
        <v>0</v>
      </c>
      <c r="F132" s="39">
        <v>0</v>
      </c>
      <c r="G132" s="36"/>
      <c r="H132" s="36">
        <v>0</v>
      </c>
      <c r="I132" s="36"/>
      <c r="J132" s="36"/>
      <c r="K132" s="36"/>
      <c r="L132" s="36"/>
      <c r="M132" s="36"/>
      <c r="N132" s="36"/>
      <c r="O132" s="36"/>
      <c r="P132" s="253">
        <v>0</v>
      </c>
      <c r="Q132" s="259">
        <f t="shared" si="30"/>
        <v>0</v>
      </c>
      <c r="R132" s="259">
        <v>0</v>
      </c>
      <c r="S132" s="509">
        <f t="shared" si="17"/>
        <v>0</v>
      </c>
      <c r="T132" s="34">
        <v>1</v>
      </c>
      <c r="U132" s="33">
        <v>1</v>
      </c>
      <c r="V132" s="33">
        <v>0.94</v>
      </c>
      <c r="W132" s="33">
        <v>0.94</v>
      </c>
      <c r="X132" s="33">
        <f t="shared" si="18"/>
        <v>0.88</v>
      </c>
      <c r="Y132" s="33">
        <f t="shared" si="19"/>
        <v>0.85</v>
      </c>
      <c r="Z132" s="33">
        <f t="shared" si="20"/>
        <v>0.75</v>
      </c>
      <c r="AA132" s="33">
        <f t="shared" si="21"/>
        <v>0.85</v>
      </c>
      <c r="AB132" s="33">
        <f t="shared" si="22"/>
        <v>0.75</v>
      </c>
      <c r="AC132" s="33">
        <f t="shared" si="23"/>
        <v>0.85</v>
      </c>
      <c r="AD132" s="33">
        <f t="shared" si="24"/>
        <v>0.7</v>
      </c>
      <c r="AE132" s="394">
        <f t="shared" si="25"/>
        <v>0</v>
      </c>
      <c r="AF132" s="400">
        <f t="shared" si="26"/>
        <v>0</v>
      </c>
      <c r="AG132" s="257">
        <v>100</v>
      </c>
      <c r="AH132" s="153">
        <f t="shared" si="29"/>
        <v>0</v>
      </c>
      <c r="AJ132" s="394">
        <f>IF(F132&gt;0,#REF!,0)</f>
        <v>0</v>
      </c>
      <c r="AK132" s="394">
        <f t="shared" si="27"/>
        <v>0</v>
      </c>
      <c r="AM132" s="394">
        <f t="shared" si="28"/>
        <v>0</v>
      </c>
    </row>
    <row r="133" spans="3:39" ht="23.25" thickBot="1" x14ac:dyDescent="0.6">
      <c r="C133" s="233" t="s">
        <v>576</v>
      </c>
      <c r="D133" s="414" t="s">
        <v>1348</v>
      </c>
      <c r="E133" s="429">
        <v>0</v>
      </c>
      <c r="F133" s="39">
        <v>0</v>
      </c>
      <c r="G133" s="36"/>
      <c r="H133" s="36">
        <v>0</v>
      </c>
      <c r="I133" s="36"/>
      <c r="J133" s="36"/>
      <c r="K133" s="36"/>
      <c r="L133" s="36"/>
      <c r="M133" s="36"/>
      <c r="N133" s="36"/>
      <c r="O133" s="36"/>
      <c r="P133" s="253">
        <v>0</v>
      </c>
      <c r="Q133" s="259">
        <f t="shared" si="30"/>
        <v>0</v>
      </c>
      <c r="R133" s="259">
        <v>0</v>
      </c>
      <c r="S133" s="509">
        <f t="shared" si="17"/>
        <v>0</v>
      </c>
      <c r="T133" s="34">
        <v>1</v>
      </c>
      <c r="U133" s="33">
        <v>1</v>
      </c>
      <c r="V133" s="33">
        <v>0.94</v>
      </c>
      <c r="W133" s="33">
        <v>0.94</v>
      </c>
      <c r="X133" s="33">
        <f t="shared" si="18"/>
        <v>0.88</v>
      </c>
      <c r="Y133" s="33">
        <f t="shared" si="19"/>
        <v>0.85</v>
      </c>
      <c r="Z133" s="33">
        <f t="shared" si="20"/>
        <v>0.75</v>
      </c>
      <c r="AA133" s="33">
        <f t="shared" si="21"/>
        <v>0.85</v>
      </c>
      <c r="AB133" s="33">
        <f t="shared" si="22"/>
        <v>0.75</v>
      </c>
      <c r="AC133" s="33">
        <f t="shared" si="23"/>
        <v>0.85</v>
      </c>
      <c r="AD133" s="33">
        <f t="shared" si="24"/>
        <v>0.7</v>
      </c>
      <c r="AE133" s="394">
        <f t="shared" si="25"/>
        <v>0</v>
      </c>
      <c r="AF133" s="400">
        <f t="shared" si="26"/>
        <v>0</v>
      </c>
      <c r="AG133" s="257">
        <v>100</v>
      </c>
      <c r="AH133" s="153">
        <f t="shared" si="29"/>
        <v>0</v>
      </c>
      <c r="AJ133" s="394">
        <f>IF(F133&gt;0,#REF!,0)</f>
        <v>0</v>
      </c>
      <c r="AK133" s="394">
        <f t="shared" si="27"/>
        <v>0</v>
      </c>
      <c r="AM133" s="394">
        <f t="shared" si="28"/>
        <v>0</v>
      </c>
    </row>
    <row r="134" spans="3:39" ht="23.25" thickBot="1" x14ac:dyDescent="0.6">
      <c r="C134" s="233" t="s">
        <v>576</v>
      </c>
      <c r="D134" s="414" t="s">
        <v>1348</v>
      </c>
      <c r="E134" s="429">
        <v>0</v>
      </c>
      <c r="F134" s="39">
        <v>0</v>
      </c>
      <c r="G134" s="36"/>
      <c r="H134" s="36">
        <v>0</v>
      </c>
      <c r="I134" s="36"/>
      <c r="J134" s="36"/>
      <c r="K134" s="36"/>
      <c r="L134" s="36"/>
      <c r="M134" s="36"/>
      <c r="N134" s="36"/>
      <c r="O134" s="36"/>
      <c r="P134" s="253">
        <v>0</v>
      </c>
      <c r="Q134" s="259">
        <f t="shared" si="30"/>
        <v>0</v>
      </c>
      <c r="R134" s="259">
        <v>0</v>
      </c>
      <c r="S134" s="509">
        <f t="shared" si="17"/>
        <v>0</v>
      </c>
      <c r="T134" s="34">
        <v>1</v>
      </c>
      <c r="U134" s="33">
        <v>1</v>
      </c>
      <c r="V134" s="33">
        <v>0.94</v>
      </c>
      <c r="W134" s="33">
        <v>0.94</v>
      </c>
      <c r="X134" s="33">
        <f t="shared" si="18"/>
        <v>0.88</v>
      </c>
      <c r="Y134" s="33">
        <f t="shared" si="19"/>
        <v>0.85</v>
      </c>
      <c r="Z134" s="33">
        <f t="shared" si="20"/>
        <v>0.75</v>
      </c>
      <c r="AA134" s="33">
        <f t="shared" si="21"/>
        <v>0.85</v>
      </c>
      <c r="AB134" s="33">
        <f t="shared" si="22"/>
        <v>0.75</v>
      </c>
      <c r="AC134" s="33">
        <f t="shared" si="23"/>
        <v>0.85</v>
      </c>
      <c r="AD134" s="33">
        <f t="shared" si="24"/>
        <v>0.7</v>
      </c>
      <c r="AE134" s="394">
        <f t="shared" si="25"/>
        <v>0</v>
      </c>
      <c r="AF134" s="400">
        <f t="shared" si="26"/>
        <v>0</v>
      </c>
      <c r="AG134" s="257">
        <v>100</v>
      </c>
      <c r="AH134" s="153">
        <f t="shared" si="29"/>
        <v>0</v>
      </c>
      <c r="AJ134" s="394">
        <f>IF(F134&gt;0,#REF!,0)</f>
        <v>0</v>
      </c>
      <c r="AK134" s="394">
        <f t="shared" si="27"/>
        <v>0</v>
      </c>
      <c r="AM134" s="394">
        <f t="shared" si="28"/>
        <v>0</v>
      </c>
    </row>
    <row r="135" spans="3:39" ht="23.25" thickBot="1" x14ac:dyDescent="0.6">
      <c r="C135" s="233" t="s">
        <v>576</v>
      </c>
      <c r="D135" s="414" t="s">
        <v>1348</v>
      </c>
      <c r="E135" s="429">
        <v>0</v>
      </c>
      <c r="F135" s="39">
        <v>0</v>
      </c>
      <c r="G135" s="36"/>
      <c r="H135" s="36">
        <v>0</v>
      </c>
      <c r="I135" s="36"/>
      <c r="J135" s="36"/>
      <c r="K135" s="36"/>
      <c r="L135" s="36"/>
      <c r="M135" s="36"/>
      <c r="N135" s="36"/>
      <c r="O135" s="36"/>
      <c r="P135" s="253">
        <v>0</v>
      </c>
      <c r="Q135" s="259">
        <f t="shared" si="30"/>
        <v>0</v>
      </c>
      <c r="R135" s="259">
        <v>0</v>
      </c>
      <c r="S135" s="509">
        <f t="shared" si="17"/>
        <v>0</v>
      </c>
      <c r="T135" s="34">
        <v>1</v>
      </c>
      <c r="U135" s="33">
        <v>1</v>
      </c>
      <c r="V135" s="33">
        <v>0.94</v>
      </c>
      <c r="W135" s="33">
        <v>0.94</v>
      </c>
      <c r="X135" s="33">
        <f t="shared" si="18"/>
        <v>0.88</v>
      </c>
      <c r="Y135" s="33">
        <f t="shared" si="19"/>
        <v>0.85</v>
      </c>
      <c r="Z135" s="33">
        <f t="shared" si="20"/>
        <v>0.75</v>
      </c>
      <c r="AA135" s="33">
        <f t="shared" si="21"/>
        <v>0.85</v>
      </c>
      <c r="AB135" s="33">
        <f t="shared" si="22"/>
        <v>0.75</v>
      </c>
      <c r="AC135" s="33">
        <f t="shared" si="23"/>
        <v>0.85</v>
      </c>
      <c r="AD135" s="33">
        <f t="shared" si="24"/>
        <v>0.7</v>
      </c>
      <c r="AE135" s="394">
        <f t="shared" si="25"/>
        <v>0</v>
      </c>
      <c r="AF135" s="400">
        <f t="shared" si="26"/>
        <v>0</v>
      </c>
      <c r="AG135" s="257">
        <v>100</v>
      </c>
      <c r="AH135" s="153">
        <f t="shared" si="29"/>
        <v>0</v>
      </c>
      <c r="AJ135" s="394">
        <f>IF(F135&gt;0,#REF!,0)</f>
        <v>0</v>
      </c>
      <c r="AK135" s="394">
        <f t="shared" si="27"/>
        <v>0</v>
      </c>
      <c r="AM135" s="394">
        <f t="shared" si="28"/>
        <v>0</v>
      </c>
    </row>
    <row r="136" spans="3:39" ht="23.25" thickBot="1" x14ac:dyDescent="0.6">
      <c r="C136" s="233" t="s">
        <v>576</v>
      </c>
      <c r="D136" s="414" t="s">
        <v>1348</v>
      </c>
      <c r="E136" s="429">
        <v>0</v>
      </c>
      <c r="F136" s="39">
        <v>0</v>
      </c>
      <c r="G136" s="36"/>
      <c r="H136" s="36">
        <v>0</v>
      </c>
      <c r="I136" s="36"/>
      <c r="J136" s="36"/>
      <c r="K136" s="36"/>
      <c r="L136" s="36"/>
      <c r="M136" s="36"/>
      <c r="N136" s="36"/>
      <c r="O136" s="36"/>
      <c r="P136" s="253">
        <v>0</v>
      </c>
      <c r="Q136" s="259">
        <f t="shared" si="30"/>
        <v>0</v>
      </c>
      <c r="R136" s="259">
        <v>0</v>
      </c>
      <c r="S136" s="509">
        <f t="shared" si="17"/>
        <v>0</v>
      </c>
      <c r="T136" s="34">
        <v>1</v>
      </c>
      <c r="U136" s="33">
        <v>1</v>
      </c>
      <c r="V136" s="33">
        <v>0.94</v>
      </c>
      <c r="W136" s="33">
        <v>0.94</v>
      </c>
      <c r="X136" s="33">
        <f t="shared" si="18"/>
        <v>0.88</v>
      </c>
      <c r="Y136" s="33">
        <f t="shared" si="19"/>
        <v>0.85</v>
      </c>
      <c r="Z136" s="33">
        <f t="shared" si="20"/>
        <v>0.75</v>
      </c>
      <c r="AA136" s="33">
        <f t="shared" si="21"/>
        <v>0.85</v>
      </c>
      <c r="AB136" s="33">
        <f t="shared" si="22"/>
        <v>0.75</v>
      </c>
      <c r="AC136" s="33">
        <f t="shared" si="23"/>
        <v>0.85</v>
      </c>
      <c r="AD136" s="33">
        <f t="shared" si="24"/>
        <v>0.7</v>
      </c>
      <c r="AE136" s="394">
        <f t="shared" si="25"/>
        <v>0</v>
      </c>
      <c r="AF136" s="400">
        <f t="shared" si="26"/>
        <v>0</v>
      </c>
      <c r="AG136" s="257">
        <v>100</v>
      </c>
      <c r="AH136" s="153">
        <f t="shared" si="29"/>
        <v>0</v>
      </c>
      <c r="AJ136" s="394">
        <f>IF(F136&gt;0,#REF!,0)</f>
        <v>0</v>
      </c>
      <c r="AK136" s="394">
        <f t="shared" si="27"/>
        <v>0</v>
      </c>
      <c r="AM136" s="394">
        <f t="shared" si="28"/>
        <v>0</v>
      </c>
    </row>
    <row r="137" spans="3:39" ht="23.25" thickBot="1" x14ac:dyDescent="0.6">
      <c r="C137" s="233" t="s">
        <v>576</v>
      </c>
      <c r="D137" s="414" t="s">
        <v>1348</v>
      </c>
      <c r="E137" s="429">
        <v>47106964845</v>
      </c>
      <c r="F137" s="39">
        <v>0</v>
      </c>
      <c r="G137" s="36"/>
      <c r="H137" s="36">
        <v>0</v>
      </c>
      <c r="I137" s="36"/>
      <c r="J137" s="36"/>
      <c r="K137" s="36"/>
      <c r="L137" s="36"/>
      <c r="M137" s="36"/>
      <c r="N137" s="36"/>
      <c r="O137" s="36"/>
      <c r="P137" s="253">
        <v>0</v>
      </c>
      <c r="Q137" s="259">
        <f t="shared" si="30"/>
        <v>0</v>
      </c>
      <c r="R137" s="259">
        <v>0</v>
      </c>
      <c r="S137" s="509">
        <f t="shared" si="17"/>
        <v>47106964845</v>
      </c>
      <c r="T137" s="34">
        <v>1</v>
      </c>
      <c r="U137" s="33">
        <v>1</v>
      </c>
      <c r="V137" s="33">
        <v>0.94</v>
      </c>
      <c r="W137" s="33">
        <v>0.94</v>
      </c>
      <c r="X137" s="33">
        <f t="shared" si="18"/>
        <v>0.88</v>
      </c>
      <c r="Y137" s="33">
        <f t="shared" si="19"/>
        <v>0.85</v>
      </c>
      <c r="Z137" s="33">
        <f t="shared" si="20"/>
        <v>0.75</v>
      </c>
      <c r="AA137" s="33">
        <f t="shared" si="21"/>
        <v>0.85</v>
      </c>
      <c r="AB137" s="33">
        <f t="shared" si="22"/>
        <v>0.75</v>
      </c>
      <c r="AC137" s="33">
        <f t="shared" si="23"/>
        <v>0.85</v>
      </c>
      <c r="AD137" s="33">
        <f t="shared" si="24"/>
        <v>0.7</v>
      </c>
      <c r="AE137" s="394">
        <f t="shared" si="25"/>
        <v>0</v>
      </c>
      <c r="AF137" s="400">
        <f t="shared" si="26"/>
        <v>47106964845</v>
      </c>
      <c r="AG137" s="257">
        <v>100</v>
      </c>
      <c r="AH137" s="153">
        <f t="shared" si="29"/>
        <v>47106964845</v>
      </c>
      <c r="AJ137" s="394">
        <f>IF(F137&gt;0,#REF!,0)</f>
        <v>0</v>
      </c>
      <c r="AK137" s="394">
        <f t="shared" si="27"/>
        <v>0</v>
      </c>
      <c r="AM137" s="394">
        <f t="shared" si="28"/>
        <v>0</v>
      </c>
    </row>
    <row r="138" spans="3:39" ht="23.25" thickBot="1" x14ac:dyDescent="0.6">
      <c r="C138" s="233" t="s">
        <v>576</v>
      </c>
      <c r="D138" s="414" t="s">
        <v>1348</v>
      </c>
      <c r="E138" s="429">
        <v>538896965910</v>
      </c>
      <c r="F138" s="39">
        <v>0</v>
      </c>
      <c r="G138" s="36"/>
      <c r="H138" s="36">
        <v>0</v>
      </c>
      <c r="I138" s="36"/>
      <c r="J138" s="36"/>
      <c r="K138" s="36"/>
      <c r="L138" s="36"/>
      <c r="M138" s="36"/>
      <c r="N138" s="36"/>
      <c r="O138" s="36"/>
      <c r="P138" s="253">
        <v>0</v>
      </c>
      <c r="Q138" s="259">
        <f t="shared" si="30"/>
        <v>0</v>
      </c>
      <c r="R138" s="259">
        <v>0</v>
      </c>
      <c r="S138" s="509">
        <f t="shared" si="17"/>
        <v>538896965910</v>
      </c>
      <c r="T138" s="34">
        <v>1</v>
      </c>
      <c r="U138" s="33">
        <v>1</v>
      </c>
      <c r="V138" s="33">
        <v>0.94</v>
      </c>
      <c r="W138" s="33">
        <v>0.94</v>
      </c>
      <c r="X138" s="33">
        <f t="shared" si="18"/>
        <v>0.88</v>
      </c>
      <c r="Y138" s="33">
        <f t="shared" si="19"/>
        <v>0.85</v>
      </c>
      <c r="Z138" s="33">
        <f t="shared" si="20"/>
        <v>0.75</v>
      </c>
      <c r="AA138" s="33">
        <f t="shared" si="21"/>
        <v>0.85</v>
      </c>
      <c r="AB138" s="33">
        <f t="shared" si="22"/>
        <v>0.75</v>
      </c>
      <c r="AC138" s="33">
        <f t="shared" si="23"/>
        <v>0.85</v>
      </c>
      <c r="AD138" s="33">
        <f t="shared" si="24"/>
        <v>0.7</v>
      </c>
      <c r="AE138" s="394">
        <f t="shared" si="25"/>
        <v>0</v>
      </c>
      <c r="AF138" s="400">
        <f t="shared" si="26"/>
        <v>538896965910</v>
      </c>
      <c r="AG138" s="257">
        <v>100</v>
      </c>
      <c r="AH138" s="153">
        <f t="shared" si="29"/>
        <v>538896965910</v>
      </c>
      <c r="AJ138" s="394">
        <f>IF(F138&gt;0,#REF!,0)</f>
        <v>0</v>
      </c>
      <c r="AK138" s="394">
        <f t="shared" si="27"/>
        <v>0</v>
      </c>
      <c r="AM138" s="394">
        <f t="shared" si="28"/>
        <v>0</v>
      </c>
    </row>
    <row r="139" spans="3:39" ht="23.25" thickBot="1" x14ac:dyDescent="0.6">
      <c r="C139" s="233" t="s">
        <v>576</v>
      </c>
      <c r="D139" s="414" t="s">
        <v>1348</v>
      </c>
      <c r="E139" s="429">
        <v>288000000000</v>
      </c>
      <c r="F139" s="39">
        <v>0</v>
      </c>
      <c r="G139" s="36"/>
      <c r="H139" s="36">
        <v>0</v>
      </c>
      <c r="I139" s="36"/>
      <c r="J139" s="36"/>
      <c r="K139" s="36"/>
      <c r="L139" s="36"/>
      <c r="M139" s="36"/>
      <c r="N139" s="36"/>
      <c r="O139" s="36"/>
      <c r="P139" s="253">
        <v>0</v>
      </c>
      <c r="Q139" s="259">
        <f t="shared" si="30"/>
        <v>0</v>
      </c>
      <c r="R139" s="259">
        <v>0</v>
      </c>
      <c r="S139" s="509">
        <f t="shared" ref="S139:S202" si="31">IF((OR(Q139&gt;E139,Q139=0)),E139,Q139)</f>
        <v>288000000000</v>
      </c>
      <c r="T139" s="34">
        <v>1</v>
      </c>
      <c r="U139" s="33">
        <v>1</v>
      </c>
      <c r="V139" s="33">
        <v>0.94</v>
      </c>
      <c r="W139" s="33">
        <v>0.94</v>
      </c>
      <c r="X139" s="33">
        <f t="shared" ref="X139:X202" si="32">1-0.12</f>
        <v>0.88</v>
      </c>
      <c r="Y139" s="33">
        <f t="shared" ref="Y139:Y202" si="33">1-0.15</f>
        <v>0.85</v>
      </c>
      <c r="Z139" s="33">
        <f t="shared" ref="Z139:Z202" si="34">1-0.25</f>
        <v>0.75</v>
      </c>
      <c r="AA139" s="33">
        <f t="shared" ref="AA139:AA202" si="35">1-0.15</f>
        <v>0.85</v>
      </c>
      <c r="AB139" s="33">
        <f t="shared" ref="AB139:AB202" si="36">1-0.25</f>
        <v>0.75</v>
      </c>
      <c r="AC139" s="33">
        <f t="shared" ref="AC139:AC202" si="37">1-0.15</f>
        <v>0.85</v>
      </c>
      <c r="AD139" s="33">
        <f t="shared" ref="AD139:AD202" si="38">1-0.3</f>
        <v>0.7</v>
      </c>
      <c r="AE139" s="394">
        <f t="shared" ref="AE139:AE202" si="39">(F139*T139)+(G139*U139)+(H139*V139)+(I139*W139)+(J139*X139)+(K139*Y139)+(L139*Z139)+(M139*AA139)+(N139*AB139)+(O139*AC139)+(P139*AD139)</f>
        <v>0</v>
      </c>
      <c r="AF139" s="400">
        <f t="shared" ref="AF139:AF202" si="40">IF(E139&gt;AE139,E139-AE139,0)</f>
        <v>288000000000</v>
      </c>
      <c r="AG139" s="257">
        <v>100</v>
      </c>
      <c r="AH139" s="153">
        <f t="shared" si="29"/>
        <v>288000000000</v>
      </c>
      <c r="AJ139" s="394">
        <f>IF(F139&gt;0,#REF!,0)</f>
        <v>0</v>
      </c>
      <c r="AK139" s="394">
        <f t="shared" si="27"/>
        <v>0</v>
      </c>
      <c r="AM139" s="394">
        <f t="shared" si="28"/>
        <v>0</v>
      </c>
    </row>
    <row r="140" spans="3:39" ht="23.25" thickBot="1" x14ac:dyDescent="0.6">
      <c r="C140" s="233" t="s">
        <v>576</v>
      </c>
      <c r="D140" s="414" t="s">
        <v>1349</v>
      </c>
      <c r="E140" s="429">
        <v>0</v>
      </c>
      <c r="F140" s="39">
        <v>0</v>
      </c>
      <c r="G140" s="36"/>
      <c r="H140" s="36">
        <v>0</v>
      </c>
      <c r="I140" s="36"/>
      <c r="J140" s="36"/>
      <c r="K140" s="36"/>
      <c r="L140" s="36"/>
      <c r="M140" s="36"/>
      <c r="N140" s="36"/>
      <c r="O140" s="36"/>
      <c r="P140" s="253">
        <v>0</v>
      </c>
      <c r="Q140" s="259">
        <f t="shared" si="30"/>
        <v>0</v>
      </c>
      <c r="R140" s="259">
        <v>0</v>
      </c>
      <c r="S140" s="509">
        <f t="shared" si="31"/>
        <v>0</v>
      </c>
      <c r="T140" s="34">
        <v>1</v>
      </c>
      <c r="U140" s="33">
        <v>1</v>
      </c>
      <c r="V140" s="33">
        <v>0.94</v>
      </c>
      <c r="W140" s="33">
        <v>0.94</v>
      </c>
      <c r="X140" s="33">
        <f t="shared" si="32"/>
        <v>0.88</v>
      </c>
      <c r="Y140" s="33">
        <f t="shared" si="33"/>
        <v>0.85</v>
      </c>
      <c r="Z140" s="33">
        <f t="shared" si="34"/>
        <v>0.75</v>
      </c>
      <c r="AA140" s="33">
        <f t="shared" si="35"/>
        <v>0.85</v>
      </c>
      <c r="AB140" s="33">
        <f t="shared" si="36"/>
        <v>0.75</v>
      </c>
      <c r="AC140" s="33">
        <f t="shared" si="37"/>
        <v>0.85</v>
      </c>
      <c r="AD140" s="33">
        <f t="shared" si="38"/>
        <v>0.7</v>
      </c>
      <c r="AE140" s="394">
        <f t="shared" si="39"/>
        <v>0</v>
      </c>
      <c r="AF140" s="400">
        <f t="shared" si="40"/>
        <v>0</v>
      </c>
      <c r="AG140" s="257">
        <v>100</v>
      </c>
      <c r="AH140" s="153">
        <f t="shared" si="29"/>
        <v>0</v>
      </c>
      <c r="AJ140" s="394">
        <f>IF(F140&gt;0,#REF!,0)</f>
        <v>0</v>
      </c>
      <c r="AK140" s="394">
        <f t="shared" ref="AK140:AK203" si="41">F140</f>
        <v>0</v>
      </c>
      <c r="AM140" s="394">
        <f t="shared" ref="AM140:AM203" si="42">IF(AF140&gt;S140,AF140-S140,0)</f>
        <v>0</v>
      </c>
    </row>
    <row r="141" spans="3:39" ht="23.25" thickBot="1" x14ac:dyDescent="0.6">
      <c r="C141" s="233" t="s">
        <v>576</v>
      </c>
      <c r="D141" s="414" t="s">
        <v>1349</v>
      </c>
      <c r="E141" s="429">
        <v>0</v>
      </c>
      <c r="F141" s="39">
        <v>0</v>
      </c>
      <c r="G141" s="36"/>
      <c r="H141" s="36">
        <v>0</v>
      </c>
      <c r="I141" s="36"/>
      <c r="J141" s="36"/>
      <c r="K141" s="36"/>
      <c r="L141" s="36"/>
      <c r="M141" s="36"/>
      <c r="N141" s="36"/>
      <c r="O141" s="36"/>
      <c r="P141" s="253">
        <v>0</v>
      </c>
      <c r="Q141" s="259">
        <f t="shared" si="30"/>
        <v>0</v>
      </c>
      <c r="R141" s="259">
        <v>0</v>
      </c>
      <c r="S141" s="509">
        <f t="shared" si="31"/>
        <v>0</v>
      </c>
      <c r="T141" s="34">
        <v>1</v>
      </c>
      <c r="U141" s="33">
        <v>1</v>
      </c>
      <c r="V141" s="33">
        <v>0.94</v>
      </c>
      <c r="W141" s="33">
        <v>0.94</v>
      </c>
      <c r="X141" s="33">
        <f t="shared" si="32"/>
        <v>0.88</v>
      </c>
      <c r="Y141" s="33">
        <f t="shared" si="33"/>
        <v>0.85</v>
      </c>
      <c r="Z141" s="33">
        <f t="shared" si="34"/>
        <v>0.75</v>
      </c>
      <c r="AA141" s="33">
        <f t="shared" si="35"/>
        <v>0.85</v>
      </c>
      <c r="AB141" s="33">
        <f t="shared" si="36"/>
        <v>0.75</v>
      </c>
      <c r="AC141" s="33">
        <f t="shared" si="37"/>
        <v>0.85</v>
      </c>
      <c r="AD141" s="33">
        <f t="shared" si="38"/>
        <v>0.7</v>
      </c>
      <c r="AE141" s="394">
        <f t="shared" si="39"/>
        <v>0</v>
      </c>
      <c r="AF141" s="400">
        <f t="shared" si="40"/>
        <v>0</v>
      </c>
      <c r="AG141" s="257">
        <v>100</v>
      </c>
      <c r="AH141" s="153">
        <f t="shared" si="29"/>
        <v>0</v>
      </c>
      <c r="AJ141" s="394">
        <f>IF(F141&gt;0,#REF!,0)</f>
        <v>0</v>
      </c>
      <c r="AK141" s="394">
        <f t="shared" si="41"/>
        <v>0</v>
      </c>
      <c r="AM141" s="394">
        <f t="shared" si="42"/>
        <v>0</v>
      </c>
    </row>
    <row r="142" spans="3:39" ht="23.25" thickBot="1" x14ac:dyDescent="0.6">
      <c r="C142" s="233" t="s">
        <v>576</v>
      </c>
      <c r="D142" s="414" t="s">
        <v>1349</v>
      </c>
      <c r="E142" s="429">
        <v>0</v>
      </c>
      <c r="F142" s="39">
        <v>0</v>
      </c>
      <c r="G142" s="36"/>
      <c r="H142" s="36">
        <v>0</v>
      </c>
      <c r="I142" s="36"/>
      <c r="J142" s="36"/>
      <c r="K142" s="36"/>
      <c r="L142" s="36"/>
      <c r="M142" s="36"/>
      <c r="N142" s="36"/>
      <c r="O142" s="36"/>
      <c r="P142" s="253">
        <v>0</v>
      </c>
      <c r="Q142" s="259">
        <f t="shared" si="30"/>
        <v>0</v>
      </c>
      <c r="R142" s="259">
        <v>0</v>
      </c>
      <c r="S142" s="509">
        <f t="shared" si="31"/>
        <v>0</v>
      </c>
      <c r="T142" s="34">
        <v>1</v>
      </c>
      <c r="U142" s="33">
        <v>1</v>
      </c>
      <c r="V142" s="33">
        <v>0.94</v>
      </c>
      <c r="W142" s="33">
        <v>0.94</v>
      </c>
      <c r="X142" s="33">
        <f t="shared" si="32"/>
        <v>0.88</v>
      </c>
      <c r="Y142" s="33">
        <f t="shared" si="33"/>
        <v>0.85</v>
      </c>
      <c r="Z142" s="33">
        <f t="shared" si="34"/>
        <v>0.75</v>
      </c>
      <c r="AA142" s="33">
        <f t="shared" si="35"/>
        <v>0.85</v>
      </c>
      <c r="AB142" s="33">
        <f t="shared" si="36"/>
        <v>0.75</v>
      </c>
      <c r="AC142" s="33">
        <f t="shared" si="37"/>
        <v>0.85</v>
      </c>
      <c r="AD142" s="33">
        <f t="shared" si="38"/>
        <v>0.7</v>
      </c>
      <c r="AE142" s="394">
        <f t="shared" si="39"/>
        <v>0</v>
      </c>
      <c r="AF142" s="400">
        <f t="shared" si="40"/>
        <v>0</v>
      </c>
      <c r="AG142" s="257">
        <v>100</v>
      </c>
      <c r="AH142" s="153">
        <f t="shared" si="29"/>
        <v>0</v>
      </c>
      <c r="AJ142" s="394">
        <f>IF(F142&gt;0,#REF!,0)</f>
        <v>0</v>
      </c>
      <c r="AK142" s="394">
        <f t="shared" si="41"/>
        <v>0</v>
      </c>
      <c r="AM142" s="394">
        <f t="shared" si="42"/>
        <v>0</v>
      </c>
    </row>
    <row r="143" spans="3:39" ht="23.25" thickBot="1" x14ac:dyDescent="0.6">
      <c r="C143" s="233" t="s">
        <v>576</v>
      </c>
      <c r="D143" s="414" t="s">
        <v>1349</v>
      </c>
      <c r="E143" s="429">
        <v>0</v>
      </c>
      <c r="F143" s="39">
        <v>0</v>
      </c>
      <c r="G143" s="36"/>
      <c r="H143" s="36">
        <v>0</v>
      </c>
      <c r="I143" s="36"/>
      <c r="J143" s="36"/>
      <c r="K143" s="36"/>
      <c r="L143" s="36"/>
      <c r="M143" s="36"/>
      <c r="N143" s="36"/>
      <c r="O143" s="36"/>
      <c r="P143" s="253">
        <v>0</v>
      </c>
      <c r="Q143" s="259">
        <f t="shared" si="30"/>
        <v>0</v>
      </c>
      <c r="R143" s="259">
        <v>0</v>
      </c>
      <c r="S143" s="509">
        <f t="shared" si="31"/>
        <v>0</v>
      </c>
      <c r="T143" s="34">
        <v>1</v>
      </c>
      <c r="U143" s="33">
        <v>1</v>
      </c>
      <c r="V143" s="33">
        <v>0.94</v>
      </c>
      <c r="W143" s="33">
        <v>0.94</v>
      </c>
      <c r="X143" s="33">
        <f t="shared" si="32"/>
        <v>0.88</v>
      </c>
      <c r="Y143" s="33">
        <f t="shared" si="33"/>
        <v>0.85</v>
      </c>
      <c r="Z143" s="33">
        <f t="shared" si="34"/>
        <v>0.75</v>
      </c>
      <c r="AA143" s="33">
        <f t="shared" si="35"/>
        <v>0.85</v>
      </c>
      <c r="AB143" s="33">
        <f t="shared" si="36"/>
        <v>0.75</v>
      </c>
      <c r="AC143" s="33">
        <f t="shared" si="37"/>
        <v>0.85</v>
      </c>
      <c r="AD143" s="33">
        <f t="shared" si="38"/>
        <v>0.7</v>
      </c>
      <c r="AE143" s="394">
        <f t="shared" si="39"/>
        <v>0</v>
      </c>
      <c r="AF143" s="400">
        <f t="shared" si="40"/>
        <v>0</v>
      </c>
      <c r="AG143" s="257">
        <v>100</v>
      </c>
      <c r="AH143" s="153">
        <f t="shared" si="29"/>
        <v>0</v>
      </c>
      <c r="AJ143" s="394">
        <f>IF(F143&gt;0,#REF!,0)</f>
        <v>0</v>
      </c>
      <c r="AK143" s="394">
        <f t="shared" si="41"/>
        <v>0</v>
      </c>
      <c r="AM143" s="394">
        <f t="shared" si="42"/>
        <v>0</v>
      </c>
    </row>
    <row r="144" spans="3:39" ht="23.25" thickBot="1" x14ac:dyDescent="0.6">
      <c r="C144" s="233" t="s">
        <v>576</v>
      </c>
      <c r="D144" s="414" t="s">
        <v>1349</v>
      </c>
      <c r="E144" s="429">
        <v>0</v>
      </c>
      <c r="F144" s="39">
        <v>0</v>
      </c>
      <c r="G144" s="36"/>
      <c r="H144" s="36">
        <v>0</v>
      </c>
      <c r="I144" s="36"/>
      <c r="J144" s="36"/>
      <c r="K144" s="36"/>
      <c r="L144" s="36"/>
      <c r="M144" s="36"/>
      <c r="N144" s="36"/>
      <c r="O144" s="36"/>
      <c r="P144" s="253">
        <v>0</v>
      </c>
      <c r="Q144" s="259">
        <f t="shared" si="30"/>
        <v>0</v>
      </c>
      <c r="R144" s="259">
        <v>0</v>
      </c>
      <c r="S144" s="509">
        <f t="shared" si="31"/>
        <v>0</v>
      </c>
      <c r="T144" s="34">
        <v>1</v>
      </c>
      <c r="U144" s="33">
        <v>1</v>
      </c>
      <c r="V144" s="33">
        <v>0.94</v>
      </c>
      <c r="W144" s="33">
        <v>0.94</v>
      </c>
      <c r="X144" s="33">
        <f t="shared" si="32"/>
        <v>0.88</v>
      </c>
      <c r="Y144" s="33">
        <f t="shared" si="33"/>
        <v>0.85</v>
      </c>
      <c r="Z144" s="33">
        <f t="shared" si="34"/>
        <v>0.75</v>
      </c>
      <c r="AA144" s="33">
        <f t="shared" si="35"/>
        <v>0.85</v>
      </c>
      <c r="AB144" s="33">
        <f t="shared" si="36"/>
        <v>0.75</v>
      </c>
      <c r="AC144" s="33">
        <f t="shared" si="37"/>
        <v>0.85</v>
      </c>
      <c r="AD144" s="33">
        <f t="shared" si="38"/>
        <v>0.7</v>
      </c>
      <c r="AE144" s="394">
        <f t="shared" si="39"/>
        <v>0</v>
      </c>
      <c r="AF144" s="400">
        <f t="shared" si="40"/>
        <v>0</v>
      </c>
      <c r="AG144" s="257">
        <v>100</v>
      </c>
      <c r="AH144" s="153">
        <f t="shared" si="29"/>
        <v>0</v>
      </c>
      <c r="AJ144" s="394">
        <f>IF(F144&gt;0,#REF!,0)</f>
        <v>0</v>
      </c>
      <c r="AK144" s="394">
        <f t="shared" si="41"/>
        <v>0</v>
      </c>
      <c r="AM144" s="394">
        <f t="shared" si="42"/>
        <v>0</v>
      </c>
    </row>
    <row r="145" spans="3:39" ht="23.25" thickBot="1" x14ac:dyDescent="0.6">
      <c r="C145" s="233" t="s">
        <v>576</v>
      </c>
      <c r="D145" s="414" t="s">
        <v>1349</v>
      </c>
      <c r="E145" s="429">
        <v>0</v>
      </c>
      <c r="F145" s="39">
        <v>0</v>
      </c>
      <c r="G145" s="36"/>
      <c r="H145" s="36">
        <v>0</v>
      </c>
      <c r="I145" s="36"/>
      <c r="J145" s="36"/>
      <c r="K145" s="36"/>
      <c r="L145" s="36"/>
      <c r="M145" s="36"/>
      <c r="N145" s="36"/>
      <c r="O145" s="36"/>
      <c r="P145" s="253">
        <v>0</v>
      </c>
      <c r="Q145" s="259">
        <f t="shared" si="30"/>
        <v>0</v>
      </c>
      <c r="R145" s="259">
        <v>0</v>
      </c>
      <c r="S145" s="509">
        <f t="shared" si="31"/>
        <v>0</v>
      </c>
      <c r="T145" s="34">
        <v>1</v>
      </c>
      <c r="U145" s="33">
        <v>1</v>
      </c>
      <c r="V145" s="33">
        <v>0.94</v>
      </c>
      <c r="W145" s="33">
        <v>0.94</v>
      </c>
      <c r="X145" s="33">
        <f t="shared" si="32"/>
        <v>0.88</v>
      </c>
      <c r="Y145" s="33">
        <f t="shared" si="33"/>
        <v>0.85</v>
      </c>
      <c r="Z145" s="33">
        <f t="shared" si="34"/>
        <v>0.75</v>
      </c>
      <c r="AA145" s="33">
        <f t="shared" si="35"/>
        <v>0.85</v>
      </c>
      <c r="AB145" s="33">
        <f t="shared" si="36"/>
        <v>0.75</v>
      </c>
      <c r="AC145" s="33">
        <f t="shared" si="37"/>
        <v>0.85</v>
      </c>
      <c r="AD145" s="33">
        <f t="shared" si="38"/>
        <v>0.7</v>
      </c>
      <c r="AE145" s="394">
        <f t="shared" si="39"/>
        <v>0</v>
      </c>
      <c r="AF145" s="400">
        <f t="shared" si="40"/>
        <v>0</v>
      </c>
      <c r="AG145" s="257">
        <v>100</v>
      </c>
      <c r="AH145" s="153">
        <f t="shared" ref="AH145:AH208" si="43">(AF145*AG145)/100</f>
        <v>0</v>
      </c>
      <c r="AJ145" s="394">
        <f>IF(F145&gt;0,#REF!,0)</f>
        <v>0</v>
      </c>
      <c r="AK145" s="394">
        <f t="shared" si="41"/>
        <v>0</v>
      </c>
      <c r="AM145" s="394">
        <f t="shared" si="42"/>
        <v>0</v>
      </c>
    </row>
    <row r="146" spans="3:39" ht="23.25" thickBot="1" x14ac:dyDescent="0.6">
      <c r="C146" s="233" t="s">
        <v>576</v>
      </c>
      <c r="D146" s="414" t="s">
        <v>1349</v>
      </c>
      <c r="E146" s="429">
        <v>0</v>
      </c>
      <c r="F146" s="39">
        <v>0</v>
      </c>
      <c r="G146" s="36"/>
      <c r="H146" s="36">
        <v>0</v>
      </c>
      <c r="I146" s="36"/>
      <c r="J146" s="36"/>
      <c r="K146" s="36"/>
      <c r="L146" s="36"/>
      <c r="M146" s="36"/>
      <c r="N146" s="36"/>
      <c r="O146" s="36"/>
      <c r="P146" s="253">
        <v>0</v>
      </c>
      <c r="Q146" s="259">
        <f t="shared" si="30"/>
        <v>0</v>
      </c>
      <c r="R146" s="259">
        <v>0</v>
      </c>
      <c r="S146" s="509">
        <f t="shared" si="31"/>
        <v>0</v>
      </c>
      <c r="T146" s="34">
        <v>1</v>
      </c>
      <c r="U146" s="33">
        <v>1</v>
      </c>
      <c r="V146" s="33">
        <v>0.94</v>
      </c>
      <c r="W146" s="33">
        <v>0.94</v>
      </c>
      <c r="X146" s="33">
        <f t="shared" si="32"/>
        <v>0.88</v>
      </c>
      <c r="Y146" s="33">
        <f t="shared" si="33"/>
        <v>0.85</v>
      </c>
      <c r="Z146" s="33">
        <f t="shared" si="34"/>
        <v>0.75</v>
      </c>
      <c r="AA146" s="33">
        <f t="shared" si="35"/>
        <v>0.85</v>
      </c>
      <c r="AB146" s="33">
        <f t="shared" si="36"/>
        <v>0.75</v>
      </c>
      <c r="AC146" s="33">
        <f t="shared" si="37"/>
        <v>0.85</v>
      </c>
      <c r="AD146" s="33">
        <f t="shared" si="38"/>
        <v>0.7</v>
      </c>
      <c r="AE146" s="394">
        <f t="shared" si="39"/>
        <v>0</v>
      </c>
      <c r="AF146" s="400">
        <f t="shared" si="40"/>
        <v>0</v>
      </c>
      <c r="AG146" s="257">
        <v>100</v>
      </c>
      <c r="AH146" s="153">
        <f t="shared" si="43"/>
        <v>0</v>
      </c>
      <c r="AJ146" s="394">
        <f>IF(F146&gt;0,#REF!,0)</f>
        <v>0</v>
      </c>
      <c r="AK146" s="394">
        <f t="shared" si="41"/>
        <v>0</v>
      </c>
      <c r="AM146" s="394">
        <f t="shared" si="42"/>
        <v>0</v>
      </c>
    </row>
    <row r="147" spans="3:39" ht="23.25" thickBot="1" x14ac:dyDescent="0.6">
      <c r="C147" s="233" t="s">
        <v>576</v>
      </c>
      <c r="D147" s="414" t="s">
        <v>1349</v>
      </c>
      <c r="E147" s="429">
        <v>0</v>
      </c>
      <c r="F147" s="39">
        <v>0</v>
      </c>
      <c r="G147" s="36"/>
      <c r="H147" s="36">
        <v>0</v>
      </c>
      <c r="I147" s="36"/>
      <c r="J147" s="36"/>
      <c r="K147" s="36"/>
      <c r="L147" s="36"/>
      <c r="M147" s="36"/>
      <c r="N147" s="36"/>
      <c r="O147" s="36"/>
      <c r="P147" s="253">
        <v>0</v>
      </c>
      <c r="Q147" s="259">
        <f t="shared" si="30"/>
        <v>0</v>
      </c>
      <c r="R147" s="259">
        <v>0</v>
      </c>
      <c r="S147" s="509">
        <f t="shared" si="31"/>
        <v>0</v>
      </c>
      <c r="T147" s="34">
        <v>1</v>
      </c>
      <c r="U147" s="33">
        <v>1</v>
      </c>
      <c r="V147" s="33">
        <v>0.94</v>
      </c>
      <c r="W147" s="33">
        <v>0.94</v>
      </c>
      <c r="X147" s="33">
        <f t="shared" si="32"/>
        <v>0.88</v>
      </c>
      <c r="Y147" s="33">
        <f t="shared" si="33"/>
        <v>0.85</v>
      </c>
      <c r="Z147" s="33">
        <f t="shared" si="34"/>
        <v>0.75</v>
      </c>
      <c r="AA147" s="33">
        <f t="shared" si="35"/>
        <v>0.85</v>
      </c>
      <c r="AB147" s="33">
        <f t="shared" si="36"/>
        <v>0.75</v>
      </c>
      <c r="AC147" s="33">
        <f t="shared" si="37"/>
        <v>0.85</v>
      </c>
      <c r="AD147" s="33">
        <f t="shared" si="38"/>
        <v>0.7</v>
      </c>
      <c r="AE147" s="394">
        <f t="shared" si="39"/>
        <v>0</v>
      </c>
      <c r="AF147" s="400">
        <f t="shared" si="40"/>
        <v>0</v>
      </c>
      <c r="AG147" s="257">
        <v>100</v>
      </c>
      <c r="AH147" s="153">
        <f t="shared" si="43"/>
        <v>0</v>
      </c>
      <c r="AJ147" s="394">
        <f>IF(F147&gt;0,#REF!,0)</f>
        <v>0</v>
      </c>
      <c r="AK147" s="394">
        <f t="shared" si="41"/>
        <v>0</v>
      </c>
      <c r="AM147" s="394">
        <f t="shared" si="42"/>
        <v>0</v>
      </c>
    </row>
    <row r="148" spans="3:39" ht="23.25" thickBot="1" x14ac:dyDescent="0.6">
      <c r="C148" s="233" t="s">
        <v>576</v>
      </c>
      <c r="D148" s="414" t="s">
        <v>1349</v>
      </c>
      <c r="E148" s="429">
        <v>0</v>
      </c>
      <c r="F148" s="39">
        <v>0</v>
      </c>
      <c r="G148" s="36"/>
      <c r="H148" s="36">
        <v>0</v>
      </c>
      <c r="I148" s="36"/>
      <c r="J148" s="36"/>
      <c r="K148" s="36"/>
      <c r="L148" s="36"/>
      <c r="M148" s="36"/>
      <c r="N148" s="36"/>
      <c r="O148" s="36"/>
      <c r="P148" s="253">
        <v>0</v>
      </c>
      <c r="Q148" s="259">
        <f t="shared" si="30"/>
        <v>0</v>
      </c>
      <c r="R148" s="259">
        <v>3366000000</v>
      </c>
      <c r="S148" s="509">
        <f t="shared" si="31"/>
        <v>0</v>
      </c>
      <c r="T148" s="34">
        <v>1</v>
      </c>
      <c r="U148" s="33">
        <v>1</v>
      </c>
      <c r="V148" s="33">
        <v>0.94</v>
      </c>
      <c r="W148" s="33">
        <v>0.94</v>
      </c>
      <c r="X148" s="33">
        <f t="shared" si="32"/>
        <v>0.88</v>
      </c>
      <c r="Y148" s="33">
        <f t="shared" si="33"/>
        <v>0.85</v>
      </c>
      <c r="Z148" s="33">
        <f t="shared" si="34"/>
        <v>0.75</v>
      </c>
      <c r="AA148" s="33">
        <f t="shared" si="35"/>
        <v>0.85</v>
      </c>
      <c r="AB148" s="33">
        <f t="shared" si="36"/>
        <v>0.75</v>
      </c>
      <c r="AC148" s="33">
        <f t="shared" si="37"/>
        <v>0.85</v>
      </c>
      <c r="AD148" s="33">
        <f t="shared" si="38"/>
        <v>0.7</v>
      </c>
      <c r="AE148" s="394">
        <f t="shared" si="39"/>
        <v>0</v>
      </c>
      <c r="AF148" s="400">
        <f t="shared" si="40"/>
        <v>0</v>
      </c>
      <c r="AG148" s="257">
        <v>100</v>
      </c>
      <c r="AH148" s="153">
        <f t="shared" si="43"/>
        <v>0</v>
      </c>
      <c r="AJ148" s="394">
        <f>IF(F148&gt;0,#REF!,0)</f>
        <v>0</v>
      </c>
      <c r="AK148" s="394">
        <f t="shared" si="41"/>
        <v>0</v>
      </c>
      <c r="AM148" s="394">
        <f t="shared" si="42"/>
        <v>0</v>
      </c>
    </row>
    <row r="149" spans="3:39" ht="23.25" thickBot="1" x14ac:dyDescent="0.6">
      <c r="C149" s="233" t="s">
        <v>576</v>
      </c>
      <c r="D149" s="414" t="s">
        <v>1349</v>
      </c>
      <c r="E149" s="429">
        <v>0</v>
      </c>
      <c r="F149" s="39">
        <v>0</v>
      </c>
      <c r="G149" s="36"/>
      <c r="H149" s="36">
        <v>0</v>
      </c>
      <c r="I149" s="36"/>
      <c r="J149" s="36"/>
      <c r="K149" s="36"/>
      <c r="L149" s="36"/>
      <c r="M149" s="36"/>
      <c r="N149" s="36"/>
      <c r="O149" s="36"/>
      <c r="P149" s="253">
        <v>0</v>
      </c>
      <c r="Q149" s="259">
        <f t="shared" ref="Q149:Q212" si="44">SUM(F149:P149)</f>
        <v>0</v>
      </c>
      <c r="R149" s="259">
        <v>5916000000</v>
      </c>
      <c r="S149" s="509">
        <f t="shared" si="31"/>
        <v>0</v>
      </c>
      <c r="T149" s="34">
        <v>1</v>
      </c>
      <c r="U149" s="33">
        <v>1</v>
      </c>
      <c r="V149" s="33">
        <v>0.94</v>
      </c>
      <c r="W149" s="33">
        <v>0.94</v>
      </c>
      <c r="X149" s="33">
        <f t="shared" si="32"/>
        <v>0.88</v>
      </c>
      <c r="Y149" s="33">
        <f t="shared" si="33"/>
        <v>0.85</v>
      </c>
      <c r="Z149" s="33">
        <f t="shared" si="34"/>
        <v>0.75</v>
      </c>
      <c r="AA149" s="33">
        <f t="shared" si="35"/>
        <v>0.85</v>
      </c>
      <c r="AB149" s="33">
        <f t="shared" si="36"/>
        <v>0.75</v>
      </c>
      <c r="AC149" s="33">
        <f t="shared" si="37"/>
        <v>0.85</v>
      </c>
      <c r="AD149" s="33">
        <f t="shared" si="38"/>
        <v>0.7</v>
      </c>
      <c r="AE149" s="394">
        <f t="shared" si="39"/>
        <v>0</v>
      </c>
      <c r="AF149" s="400">
        <f t="shared" si="40"/>
        <v>0</v>
      </c>
      <c r="AG149" s="257">
        <v>100</v>
      </c>
      <c r="AH149" s="153">
        <f t="shared" si="43"/>
        <v>0</v>
      </c>
      <c r="AJ149" s="394">
        <f>IF(F149&gt;0,#REF!,0)</f>
        <v>0</v>
      </c>
      <c r="AK149" s="394">
        <f t="shared" si="41"/>
        <v>0</v>
      </c>
      <c r="AM149" s="394">
        <f t="shared" si="42"/>
        <v>0</v>
      </c>
    </row>
    <row r="150" spans="3:39" ht="23.25" thickBot="1" x14ac:dyDescent="0.6">
      <c r="C150" s="233" t="s">
        <v>576</v>
      </c>
      <c r="D150" s="414" t="s">
        <v>1349</v>
      </c>
      <c r="E150" s="429">
        <v>0</v>
      </c>
      <c r="F150" s="39">
        <v>0</v>
      </c>
      <c r="G150" s="36"/>
      <c r="H150" s="36">
        <v>0</v>
      </c>
      <c r="I150" s="36"/>
      <c r="J150" s="36"/>
      <c r="K150" s="36"/>
      <c r="L150" s="36"/>
      <c r="M150" s="36"/>
      <c r="N150" s="36"/>
      <c r="O150" s="36"/>
      <c r="P150" s="253">
        <v>0</v>
      </c>
      <c r="Q150" s="259">
        <f t="shared" si="44"/>
        <v>0</v>
      </c>
      <c r="R150" s="259">
        <v>3060000000</v>
      </c>
      <c r="S150" s="509">
        <f t="shared" si="31"/>
        <v>0</v>
      </c>
      <c r="T150" s="34">
        <v>1</v>
      </c>
      <c r="U150" s="33">
        <v>1</v>
      </c>
      <c r="V150" s="33">
        <v>0.94</v>
      </c>
      <c r="W150" s="33">
        <v>0.94</v>
      </c>
      <c r="X150" s="33">
        <f t="shared" si="32"/>
        <v>0.88</v>
      </c>
      <c r="Y150" s="33">
        <f t="shared" si="33"/>
        <v>0.85</v>
      </c>
      <c r="Z150" s="33">
        <f t="shared" si="34"/>
        <v>0.75</v>
      </c>
      <c r="AA150" s="33">
        <f t="shared" si="35"/>
        <v>0.85</v>
      </c>
      <c r="AB150" s="33">
        <f t="shared" si="36"/>
        <v>0.75</v>
      </c>
      <c r="AC150" s="33">
        <f t="shared" si="37"/>
        <v>0.85</v>
      </c>
      <c r="AD150" s="33">
        <f t="shared" si="38"/>
        <v>0.7</v>
      </c>
      <c r="AE150" s="394">
        <f t="shared" si="39"/>
        <v>0</v>
      </c>
      <c r="AF150" s="400">
        <f t="shared" si="40"/>
        <v>0</v>
      </c>
      <c r="AG150" s="257">
        <v>100</v>
      </c>
      <c r="AH150" s="153">
        <f t="shared" si="43"/>
        <v>0</v>
      </c>
      <c r="AJ150" s="394">
        <f>IF(F150&gt;0,#REF!,0)</f>
        <v>0</v>
      </c>
      <c r="AK150" s="394">
        <f t="shared" si="41"/>
        <v>0</v>
      </c>
      <c r="AM150" s="394">
        <f t="shared" si="42"/>
        <v>0</v>
      </c>
    </row>
    <row r="151" spans="3:39" ht="23.25" thickBot="1" x14ac:dyDescent="0.6">
      <c r="C151" s="233" t="s">
        <v>576</v>
      </c>
      <c r="D151" s="414" t="s">
        <v>1349</v>
      </c>
      <c r="E151" s="429">
        <v>0</v>
      </c>
      <c r="F151" s="39">
        <v>0</v>
      </c>
      <c r="G151" s="36"/>
      <c r="H151" s="36">
        <v>0</v>
      </c>
      <c r="I151" s="36"/>
      <c r="J151" s="36"/>
      <c r="K151" s="36"/>
      <c r="L151" s="36"/>
      <c r="M151" s="36"/>
      <c r="N151" s="36"/>
      <c r="O151" s="36"/>
      <c r="P151" s="253">
        <v>0</v>
      </c>
      <c r="Q151" s="259">
        <f t="shared" si="44"/>
        <v>0</v>
      </c>
      <c r="R151" s="259">
        <v>7089000000</v>
      </c>
      <c r="S151" s="509">
        <f t="shared" si="31"/>
        <v>0</v>
      </c>
      <c r="T151" s="34">
        <v>1</v>
      </c>
      <c r="U151" s="33">
        <v>1</v>
      </c>
      <c r="V151" s="33">
        <v>0.94</v>
      </c>
      <c r="W151" s="33">
        <v>0.94</v>
      </c>
      <c r="X151" s="33">
        <f t="shared" si="32"/>
        <v>0.88</v>
      </c>
      <c r="Y151" s="33">
        <f t="shared" si="33"/>
        <v>0.85</v>
      </c>
      <c r="Z151" s="33">
        <f t="shared" si="34"/>
        <v>0.75</v>
      </c>
      <c r="AA151" s="33">
        <f t="shared" si="35"/>
        <v>0.85</v>
      </c>
      <c r="AB151" s="33">
        <f t="shared" si="36"/>
        <v>0.75</v>
      </c>
      <c r="AC151" s="33">
        <f t="shared" si="37"/>
        <v>0.85</v>
      </c>
      <c r="AD151" s="33">
        <f t="shared" si="38"/>
        <v>0.7</v>
      </c>
      <c r="AE151" s="394">
        <f t="shared" si="39"/>
        <v>0</v>
      </c>
      <c r="AF151" s="400">
        <f t="shared" si="40"/>
        <v>0</v>
      </c>
      <c r="AG151" s="257">
        <v>100</v>
      </c>
      <c r="AH151" s="153">
        <f t="shared" si="43"/>
        <v>0</v>
      </c>
      <c r="AJ151" s="394">
        <f>IF(F151&gt;0,#REF!,0)</f>
        <v>0</v>
      </c>
      <c r="AK151" s="394">
        <f t="shared" si="41"/>
        <v>0</v>
      </c>
      <c r="AM151" s="394">
        <f t="shared" si="42"/>
        <v>0</v>
      </c>
    </row>
    <row r="152" spans="3:39" ht="23.25" thickBot="1" x14ac:dyDescent="0.6">
      <c r="C152" s="233" t="s">
        <v>576</v>
      </c>
      <c r="D152" s="414" t="s">
        <v>1349</v>
      </c>
      <c r="E152" s="429">
        <v>0</v>
      </c>
      <c r="F152" s="39">
        <v>0</v>
      </c>
      <c r="G152" s="36"/>
      <c r="H152" s="36">
        <v>0</v>
      </c>
      <c r="I152" s="36"/>
      <c r="J152" s="36"/>
      <c r="K152" s="36"/>
      <c r="L152" s="36"/>
      <c r="M152" s="36"/>
      <c r="N152" s="36"/>
      <c r="O152" s="36"/>
      <c r="P152" s="253">
        <v>0</v>
      </c>
      <c r="Q152" s="259">
        <f t="shared" si="44"/>
        <v>0</v>
      </c>
      <c r="R152" s="259">
        <v>3570000000</v>
      </c>
      <c r="S152" s="509">
        <f t="shared" si="31"/>
        <v>0</v>
      </c>
      <c r="T152" s="34">
        <v>1</v>
      </c>
      <c r="U152" s="33">
        <v>1</v>
      </c>
      <c r="V152" s="33">
        <v>0.94</v>
      </c>
      <c r="W152" s="33">
        <v>0.94</v>
      </c>
      <c r="X152" s="33">
        <f t="shared" si="32"/>
        <v>0.88</v>
      </c>
      <c r="Y152" s="33">
        <f t="shared" si="33"/>
        <v>0.85</v>
      </c>
      <c r="Z152" s="33">
        <f t="shared" si="34"/>
        <v>0.75</v>
      </c>
      <c r="AA152" s="33">
        <f t="shared" si="35"/>
        <v>0.85</v>
      </c>
      <c r="AB152" s="33">
        <f t="shared" si="36"/>
        <v>0.75</v>
      </c>
      <c r="AC152" s="33">
        <f t="shared" si="37"/>
        <v>0.85</v>
      </c>
      <c r="AD152" s="33">
        <f t="shared" si="38"/>
        <v>0.7</v>
      </c>
      <c r="AE152" s="394">
        <f t="shared" si="39"/>
        <v>0</v>
      </c>
      <c r="AF152" s="400">
        <f t="shared" si="40"/>
        <v>0</v>
      </c>
      <c r="AG152" s="257">
        <v>100</v>
      </c>
      <c r="AH152" s="153">
        <f t="shared" si="43"/>
        <v>0</v>
      </c>
      <c r="AJ152" s="394">
        <f>IF(F152&gt;0,#REF!,0)</f>
        <v>0</v>
      </c>
      <c r="AK152" s="394">
        <f t="shared" si="41"/>
        <v>0</v>
      </c>
      <c r="AM152" s="394">
        <f t="shared" si="42"/>
        <v>0</v>
      </c>
    </row>
    <row r="153" spans="3:39" ht="23.25" thickBot="1" x14ac:dyDescent="0.6">
      <c r="C153" s="233" t="s">
        <v>576</v>
      </c>
      <c r="D153" s="414" t="s">
        <v>1349</v>
      </c>
      <c r="E153" s="429">
        <v>0</v>
      </c>
      <c r="F153" s="39">
        <v>0</v>
      </c>
      <c r="G153" s="36"/>
      <c r="H153" s="36">
        <v>0</v>
      </c>
      <c r="I153" s="36"/>
      <c r="J153" s="36"/>
      <c r="K153" s="36"/>
      <c r="L153" s="36"/>
      <c r="M153" s="36"/>
      <c r="N153" s="36"/>
      <c r="O153" s="36"/>
      <c r="P153" s="253">
        <v>0</v>
      </c>
      <c r="Q153" s="259">
        <f t="shared" si="44"/>
        <v>0</v>
      </c>
      <c r="R153" s="259">
        <v>3876000000</v>
      </c>
      <c r="S153" s="509">
        <f t="shared" si="31"/>
        <v>0</v>
      </c>
      <c r="T153" s="34">
        <v>1</v>
      </c>
      <c r="U153" s="33">
        <v>1</v>
      </c>
      <c r="V153" s="33">
        <v>0.94</v>
      </c>
      <c r="W153" s="33">
        <v>0.94</v>
      </c>
      <c r="X153" s="33">
        <f t="shared" si="32"/>
        <v>0.88</v>
      </c>
      <c r="Y153" s="33">
        <f t="shared" si="33"/>
        <v>0.85</v>
      </c>
      <c r="Z153" s="33">
        <f t="shared" si="34"/>
        <v>0.75</v>
      </c>
      <c r="AA153" s="33">
        <f t="shared" si="35"/>
        <v>0.85</v>
      </c>
      <c r="AB153" s="33">
        <f t="shared" si="36"/>
        <v>0.75</v>
      </c>
      <c r="AC153" s="33">
        <f t="shared" si="37"/>
        <v>0.85</v>
      </c>
      <c r="AD153" s="33">
        <f t="shared" si="38"/>
        <v>0.7</v>
      </c>
      <c r="AE153" s="394">
        <f t="shared" si="39"/>
        <v>0</v>
      </c>
      <c r="AF153" s="400">
        <f t="shared" si="40"/>
        <v>0</v>
      </c>
      <c r="AG153" s="257">
        <v>100</v>
      </c>
      <c r="AH153" s="153">
        <f t="shared" si="43"/>
        <v>0</v>
      </c>
      <c r="AJ153" s="394">
        <f>IF(F153&gt;0,#REF!,0)</f>
        <v>0</v>
      </c>
      <c r="AK153" s="394">
        <f t="shared" si="41"/>
        <v>0</v>
      </c>
      <c r="AM153" s="394">
        <f t="shared" si="42"/>
        <v>0</v>
      </c>
    </row>
    <row r="154" spans="3:39" ht="23.25" thickBot="1" x14ac:dyDescent="0.6">
      <c r="C154" s="233" t="s">
        <v>576</v>
      </c>
      <c r="D154" s="414" t="s">
        <v>1349</v>
      </c>
      <c r="E154" s="429">
        <v>0</v>
      </c>
      <c r="F154" s="39">
        <v>0</v>
      </c>
      <c r="G154" s="36"/>
      <c r="H154" s="36">
        <v>0</v>
      </c>
      <c r="I154" s="36"/>
      <c r="J154" s="36"/>
      <c r="K154" s="36"/>
      <c r="L154" s="36"/>
      <c r="M154" s="36"/>
      <c r="N154" s="36"/>
      <c r="O154" s="36"/>
      <c r="P154" s="253">
        <v>0</v>
      </c>
      <c r="Q154" s="259">
        <f t="shared" si="44"/>
        <v>0</v>
      </c>
      <c r="R154" s="259">
        <v>3162000000</v>
      </c>
      <c r="S154" s="509">
        <f t="shared" si="31"/>
        <v>0</v>
      </c>
      <c r="T154" s="34">
        <v>1</v>
      </c>
      <c r="U154" s="33">
        <v>1</v>
      </c>
      <c r="V154" s="33">
        <v>0.94</v>
      </c>
      <c r="W154" s="33">
        <v>0.94</v>
      </c>
      <c r="X154" s="33">
        <f t="shared" si="32"/>
        <v>0.88</v>
      </c>
      <c r="Y154" s="33">
        <f t="shared" si="33"/>
        <v>0.85</v>
      </c>
      <c r="Z154" s="33">
        <f t="shared" si="34"/>
        <v>0.75</v>
      </c>
      <c r="AA154" s="33">
        <f t="shared" si="35"/>
        <v>0.85</v>
      </c>
      <c r="AB154" s="33">
        <f t="shared" si="36"/>
        <v>0.75</v>
      </c>
      <c r="AC154" s="33">
        <f t="shared" si="37"/>
        <v>0.85</v>
      </c>
      <c r="AD154" s="33">
        <f t="shared" si="38"/>
        <v>0.7</v>
      </c>
      <c r="AE154" s="394">
        <f t="shared" si="39"/>
        <v>0</v>
      </c>
      <c r="AF154" s="400">
        <f t="shared" si="40"/>
        <v>0</v>
      </c>
      <c r="AG154" s="257">
        <v>100</v>
      </c>
      <c r="AH154" s="153">
        <f t="shared" si="43"/>
        <v>0</v>
      </c>
      <c r="AJ154" s="394">
        <f>IF(F154&gt;0,#REF!,0)</f>
        <v>0</v>
      </c>
      <c r="AK154" s="394">
        <f t="shared" si="41"/>
        <v>0</v>
      </c>
      <c r="AM154" s="394">
        <f t="shared" si="42"/>
        <v>0</v>
      </c>
    </row>
    <row r="155" spans="3:39" ht="23.25" thickBot="1" x14ac:dyDescent="0.6">
      <c r="C155" s="233" t="s">
        <v>576</v>
      </c>
      <c r="D155" s="414" t="s">
        <v>1349</v>
      </c>
      <c r="E155" s="429">
        <v>11900000000</v>
      </c>
      <c r="F155" s="39">
        <v>0</v>
      </c>
      <c r="G155" s="36"/>
      <c r="H155" s="36">
        <v>0</v>
      </c>
      <c r="I155" s="36"/>
      <c r="J155" s="36"/>
      <c r="K155" s="36"/>
      <c r="L155" s="36"/>
      <c r="M155" s="36"/>
      <c r="N155" s="36"/>
      <c r="O155" s="36"/>
      <c r="P155" s="253">
        <v>0</v>
      </c>
      <c r="Q155" s="259">
        <f t="shared" si="44"/>
        <v>0</v>
      </c>
      <c r="R155" s="259">
        <v>14280000000</v>
      </c>
      <c r="S155" s="509">
        <f t="shared" si="31"/>
        <v>11900000000</v>
      </c>
      <c r="T155" s="34">
        <v>1</v>
      </c>
      <c r="U155" s="33">
        <v>1</v>
      </c>
      <c r="V155" s="33">
        <v>0.94</v>
      </c>
      <c r="W155" s="33">
        <v>0.94</v>
      </c>
      <c r="X155" s="33">
        <f t="shared" si="32"/>
        <v>0.88</v>
      </c>
      <c r="Y155" s="33">
        <f t="shared" si="33"/>
        <v>0.85</v>
      </c>
      <c r="Z155" s="33">
        <f t="shared" si="34"/>
        <v>0.75</v>
      </c>
      <c r="AA155" s="33">
        <f t="shared" si="35"/>
        <v>0.85</v>
      </c>
      <c r="AB155" s="33">
        <f t="shared" si="36"/>
        <v>0.75</v>
      </c>
      <c r="AC155" s="33">
        <f t="shared" si="37"/>
        <v>0.85</v>
      </c>
      <c r="AD155" s="33">
        <f t="shared" si="38"/>
        <v>0.7</v>
      </c>
      <c r="AE155" s="394">
        <f t="shared" si="39"/>
        <v>0</v>
      </c>
      <c r="AF155" s="400">
        <f t="shared" si="40"/>
        <v>11900000000</v>
      </c>
      <c r="AG155" s="257">
        <v>100</v>
      </c>
      <c r="AH155" s="153">
        <f t="shared" si="43"/>
        <v>11900000000</v>
      </c>
      <c r="AJ155" s="394">
        <f>IF(F155&gt;0,#REF!,0)</f>
        <v>0</v>
      </c>
      <c r="AK155" s="394">
        <f t="shared" si="41"/>
        <v>0</v>
      </c>
      <c r="AM155" s="394">
        <f t="shared" si="42"/>
        <v>0</v>
      </c>
    </row>
    <row r="156" spans="3:39" ht="23.25" thickBot="1" x14ac:dyDescent="0.6">
      <c r="C156" s="233" t="s">
        <v>576</v>
      </c>
      <c r="D156" s="414" t="s">
        <v>1349</v>
      </c>
      <c r="E156" s="429">
        <v>5525000000</v>
      </c>
      <c r="F156" s="39">
        <v>0</v>
      </c>
      <c r="G156" s="36"/>
      <c r="H156" s="36">
        <v>0</v>
      </c>
      <c r="I156" s="36"/>
      <c r="J156" s="36"/>
      <c r="K156" s="36"/>
      <c r="L156" s="36"/>
      <c r="M156" s="36"/>
      <c r="N156" s="36"/>
      <c r="O156" s="36"/>
      <c r="P156" s="253">
        <v>0</v>
      </c>
      <c r="Q156" s="259">
        <f t="shared" si="44"/>
        <v>0</v>
      </c>
      <c r="R156" s="259">
        <v>6630000000</v>
      </c>
      <c r="S156" s="509">
        <f t="shared" si="31"/>
        <v>5525000000</v>
      </c>
      <c r="T156" s="34">
        <v>1</v>
      </c>
      <c r="U156" s="33">
        <v>1</v>
      </c>
      <c r="V156" s="33">
        <v>0.94</v>
      </c>
      <c r="W156" s="33">
        <v>0.94</v>
      </c>
      <c r="X156" s="33">
        <f t="shared" si="32"/>
        <v>0.88</v>
      </c>
      <c r="Y156" s="33">
        <f t="shared" si="33"/>
        <v>0.85</v>
      </c>
      <c r="Z156" s="33">
        <f t="shared" si="34"/>
        <v>0.75</v>
      </c>
      <c r="AA156" s="33">
        <f t="shared" si="35"/>
        <v>0.85</v>
      </c>
      <c r="AB156" s="33">
        <f t="shared" si="36"/>
        <v>0.75</v>
      </c>
      <c r="AC156" s="33">
        <f t="shared" si="37"/>
        <v>0.85</v>
      </c>
      <c r="AD156" s="33">
        <f t="shared" si="38"/>
        <v>0.7</v>
      </c>
      <c r="AE156" s="394">
        <f t="shared" si="39"/>
        <v>0</v>
      </c>
      <c r="AF156" s="400">
        <f t="shared" si="40"/>
        <v>5525000000</v>
      </c>
      <c r="AG156" s="257">
        <v>100</v>
      </c>
      <c r="AH156" s="153">
        <f t="shared" si="43"/>
        <v>5525000000</v>
      </c>
      <c r="AJ156" s="394">
        <f>IF(F156&gt;0,#REF!,0)</f>
        <v>0</v>
      </c>
      <c r="AK156" s="394">
        <f t="shared" si="41"/>
        <v>0</v>
      </c>
      <c r="AM156" s="394">
        <f t="shared" si="42"/>
        <v>0</v>
      </c>
    </row>
    <row r="157" spans="3:39" ht="23.25" thickBot="1" x14ac:dyDescent="0.6">
      <c r="C157" s="233" t="s">
        <v>576</v>
      </c>
      <c r="D157" s="414" t="s">
        <v>1350</v>
      </c>
      <c r="E157" s="429">
        <v>0</v>
      </c>
      <c r="F157" s="39">
        <v>0</v>
      </c>
      <c r="G157" s="36"/>
      <c r="H157" s="36">
        <v>0</v>
      </c>
      <c r="I157" s="36"/>
      <c r="J157" s="36"/>
      <c r="K157" s="36"/>
      <c r="L157" s="36"/>
      <c r="M157" s="36"/>
      <c r="N157" s="36"/>
      <c r="O157" s="36"/>
      <c r="P157" s="253">
        <v>0</v>
      </c>
      <c r="Q157" s="259">
        <f t="shared" si="44"/>
        <v>0</v>
      </c>
      <c r="R157" s="259" t="s">
        <v>1741</v>
      </c>
      <c r="S157" s="509">
        <f t="shared" si="31"/>
        <v>0</v>
      </c>
      <c r="T157" s="34">
        <v>1</v>
      </c>
      <c r="U157" s="33">
        <v>1</v>
      </c>
      <c r="V157" s="33">
        <v>0.94</v>
      </c>
      <c r="W157" s="33">
        <v>0.94</v>
      </c>
      <c r="X157" s="33">
        <f t="shared" si="32"/>
        <v>0.88</v>
      </c>
      <c r="Y157" s="33">
        <f t="shared" si="33"/>
        <v>0.85</v>
      </c>
      <c r="Z157" s="33">
        <f t="shared" si="34"/>
        <v>0.75</v>
      </c>
      <c r="AA157" s="33">
        <f t="shared" si="35"/>
        <v>0.85</v>
      </c>
      <c r="AB157" s="33">
        <f t="shared" si="36"/>
        <v>0.75</v>
      </c>
      <c r="AC157" s="33">
        <f t="shared" si="37"/>
        <v>0.85</v>
      </c>
      <c r="AD157" s="33">
        <f t="shared" si="38"/>
        <v>0.7</v>
      </c>
      <c r="AE157" s="394">
        <f t="shared" si="39"/>
        <v>0</v>
      </c>
      <c r="AF157" s="400">
        <f t="shared" si="40"/>
        <v>0</v>
      </c>
      <c r="AG157" s="257">
        <v>100</v>
      </c>
      <c r="AH157" s="153">
        <f t="shared" si="43"/>
        <v>0</v>
      </c>
      <c r="AJ157" s="394">
        <f>IF(F157&gt;0,#REF!,0)</f>
        <v>0</v>
      </c>
      <c r="AK157" s="394">
        <f t="shared" si="41"/>
        <v>0</v>
      </c>
      <c r="AM157" s="394">
        <f t="shared" si="42"/>
        <v>0</v>
      </c>
    </row>
    <row r="158" spans="3:39" ht="23.25" thickBot="1" x14ac:dyDescent="0.6">
      <c r="C158" s="233" t="s">
        <v>576</v>
      </c>
      <c r="D158" s="414" t="s">
        <v>1350</v>
      </c>
      <c r="E158" s="429">
        <v>0</v>
      </c>
      <c r="F158" s="39">
        <v>0</v>
      </c>
      <c r="G158" s="36"/>
      <c r="H158" s="36">
        <v>0</v>
      </c>
      <c r="I158" s="36"/>
      <c r="J158" s="36"/>
      <c r="K158" s="36"/>
      <c r="L158" s="36"/>
      <c r="M158" s="36"/>
      <c r="N158" s="36"/>
      <c r="O158" s="36"/>
      <c r="P158" s="253">
        <v>0</v>
      </c>
      <c r="Q158" s="259">
        <f t="shared" si="44"/>
        <v>0</v>
      </c>
      <c r="R158" s="259" t="s">
        <v>1741</v>
      </c>
      <c r="S158" s="509">
        <f t="shared" si="31"/>
        <v>0</v>
      </c>
      <c r="T158" s="34">
        <v>1</v>
      </c>
      <c r="U158" s="33">
        <v>1</v>
      </c>
      <c r="V158" s="33">
        <v>0.94</v>
      </c>
      <c r="W158" s="33">
        <v>0.94</v>
      </c>
      <c r="X158" s="33">
        <f t="shared" si="32"/>
        <v>0.88</v>
      </c>
      <c r="Y158" s="33">
        <f t="shared" si="33"/>
        <v>0.85</v>
      </c>
      <c r="Z158" s="33">
        <f t="shared" si="34"/>
        <v>0.75</v>
      </c>
      <c r="AA158" s="33">
        <f t="shared" si="35"/>
        <v>0.85</v>
      </c>
      <c r="AB158" s="33">
        <f t="shared" si="36"/>
        <v>0.75</v>
      </c>
      <c r="AC158" s="33">
        <f t="shared" si="37"/>
        <v>0.85</v>
      </c>
      <c r="AD158" s="33">
        <f t="shared" si="38"/>
        <v>0.7</v>
      </c>
      <c r="AE158" s="394">
        <f t="shared" si="39"/>
        <v>0</v>
      </c>
      <c r="AF158" s="400">
        <f t="shared" si="40"/>
        <v>0</v>
      </c>
      <c r="AG158" s="257">
        <v>100</v>
      </c>
      <c r="AH158" s="153">
        <f t="shared" si="43"/>
        <v>0</v>
      </c>
      <c r="AJ158" s="394">
        <f>IF(F158&gt;0,#REF!,0)</f>
        <v>0</v>
      </c>
      <c r="AK158" s="394">
        <f t="shared" si="41"/>
        <v>0</v>
      </c>
      <c r="AM158" s="394">
        <f t="shared" si="42"/>
        <v>0</v>
      </c>
    </row>
    <row r="159" spans="3:39" ht="23.25" thickBot="1" x14ac:dyDescent="0.6">
      <c r="C159" s="233" t="s">
        <v>576</v>
      </c>
      <c r="D159" s="414" t="s">
        <v>1350</v>
      </c>
      <c r="E159" s="430">
        <v>0</v>
      </c>
      <c r="F159" s="39">
        <v>0</v>
      </c>
      <c r="G159" s="36"/>
      <c r="H159" s="36">
        <v>0</v>
      </c>
      <c r="I159" s="36"/>
      <c r="J159" s="36"/>
      <c r="K159" s="36"/>
      <c r="L159" s="36"/>
      <c r="M159" s="36"/>
      <c r="N159" s="36"/>
      <c r="O159" s="36"/>
      <c r="P159" s="253">
        <v>0</v>
      </c>
      <c r="Q159" s="259">
        <f t="shared" si="44"/>
        <v>0</v>
      </c>
      <c r="R159" s="259" t="s">
        <v>1741</v>
      </c>
      <c r="S159" s="509">
        <f t="shared" si="31"/>
        <v>0</v>
      </c>
      <c r="T159" s="34">
        <v>1</v>
      </c>
      <c r="U159" s="33">
        <v>1</v>
      </c>
      <c r="V159" s="33">
        <v>0.94</v>
      </c>
      <c r="W159" s="33">
        <v>0.94</v>
      </c>
      <c r="X159" s="33">
        <f t="shared" si="32"/>
        <v>0.88</v>
      </c>
      <c r="Y159" s="33">
        <f t="shared" si="33"/>
        <v>0.85</v>
      </c>
      <c r="Z159" s="33">
        <f t="shared" si="34"/>
        <v>0.75</v>
      </c>
      <c r="AA159" s="33">
        <f t="shared" si="35"/>
        <v>0.85</v>
      </c>
      <c r="AB159" s="33">
        <f t="shared" si="36"/>
        <v>0.75</v>
      </c>
      <c r="AC159" s="33">
        <f t="shared" si="37"/>
        <v>0.85</v>
      </c>
      <c r="AD159" s="33">
        <f t="shared" si="38"/>
        <v>0.7</v>
      </c>
      <c r="AE159" s="394">
        <f t="shared" si="39"/>
        <v>0</v>
      </c>
      <c r="AF159" s="400">
        <f t="shared" si="40"/>
        <v>0</v>
      </c>
      <c r="AG159" s="257">
        <v>100</v>
      </c>
      <c r="AH159" s="153">
        <f t="shared" si="43"/>
        <v>0</v>
      </c>
      <c r="AJ159" s="394">
        <f>IF(F159&gt;0,#REF!,0)</f>
        <v>0</v>
      </c>
      <c r="AK159" s="394">
        <f t="shared" si="41"/>
        <v>0</v>
      </c>
      <c r="AM159" s="394">
        <f t="shared" si="42"/>
        <v>0</v>
      </c>
    </row>
    <row r="160" spans="3:39" ht="23.25" thickBot="1" x14ac:dyDescent="0.6">
      <c r="C160" s="233" t="s">
        <v>576</v>
      </c>
      <c r="D160" s="414" t="s">
        <v>1350</v>
      </c>
      <c r="E160" s="429">
        <v>0</v>
      </c>
      <c r="F160" s="39">
        <v>0</v>
      </c>
      <c r="G160" s="36"/>
      <c r="H160" s="36">
        <v>0</v>
      </c>
      <c r="I160" s="36"/>
      <c r="J160" s="36"/>
      <c r="K160" s="36"/>
      <c r="L160" s="36"/>
      <c r="M160" s="36"/>
      <c r="N160" s="36"/>
      <c r="O160" s="36"/>
      <c r="P160" s="253">
        <v>0</v>
      </c>
      <c r="Q160" s="259">
        <f t="shared" si="44"/>
        <v>0</v>
      </c>
      <c r="R160" s="259" t="s">
        <v>1741</v>
      </c>
      <c r="S160" s="509">
        <f t="shared" si="31"/>
        <v>0</v>
      </c>
      <c r="T160" s="34">
        <v>1</v>
      </c>
      <c r="U160" s="33">
        <v>1</v>
      </c>
      <c r="V160" s="33">
        <v>0.94</v>
      </c>
      <c r="W160" s="33">
        <v>0.94</v>
      </c>
      <c r="X160" s="33">
        <f t="shared" si="32"/>
        <v>0.88</v>
      </c>
      <c r="Y160" s="33">
        <f t="shared" si="33"/>
        <v>0.85</v>
      </c>
      <c r="Z160" s="33">
        <f t="shared" si="34"/>
        <v>0.75</v>
      </c>
      <c r="AA160" s="33">
        <f t="shared" si="35"/>
        <v>0.85</v>
      </c>
      <c r="AB160" s="33">
        <f t="shared" si="36"/>
        <v>0.75</v>
      </c>
      <c r="AC160" s="33">
        <f t="shared" si="37"/>
        <v>0.85</v>
      </c>
      <c r="AD160" s="33">
        <f t="shared" si="38"/>
        <v>0.7</v>
      </c>
      <c r="AE160" s="394">
        <f t="shared" si="39"/>
        <v>0</v>
      </c>
      <c r="AF160" s="400">
        <f t="shared" si="40"/>
        <v>0</v>
      </c>
      <c r="AG160" s="257">
        <v>100</v>
      </c>
      <c r="AH160" s="153">
        <f t="shared" si="43"/>
        <v>0</v>
      </c>
      <c r="AJ160" s="394">
        <f>IF(F160&gt;0,#REF!,0)</f>
        <v>0</v>
      </c>
      <c r="AK160" s="394">
        <f t="shared" si="41"/>
        <v>0</v>
      </c>
      <c r="AM160" s="394">
        <f t="shared" si="42"/>
        <v>0</v>
      </c>
    </row>
    <row r="161" spans="3:39" ht="23.25" thickBot="1" x14ac:dyDescent="0.6">
      <c r="C161" s="233" t="s">
        <v>576</v>
      </c>
      <c r="D161" s="414" t="s">
        <v>1350</v>
      </c>
      <c r="E161" s="429">
        <v>0</v>
      </c>
      <c r="F161" s="39">
        <v>0</v>
      </c>
      <c r="G161" s="36"/>
      <c r="H161" s="36">
        <v>0</v>
      </c>
      <c r="I161" s="36"/>
      <c r="J161" s="36"/>
      <c r="K161" s="36"/>
      <c r="L161" s="36"/>
      <c r="M161" s="36"/>
      <c r="N161" s="36"/>
      <c r="O161" s="36"/>
      <c r="P161" s="253">
        <v>0</v>
      </c>
      <c r="Q161" s="259">
        <f t="shared" si="44"/>
        <v>0</v>
      </c>
      <c r="R161" s="259" t="s">
        <v>1741</v>
      </c>
      <c r="S161" s="509">
        <f t="shared" si="31"/>
        <v>0</v>
      </c>
      <c r="T161" s="34">
        <v>1</v>
      </c>
      <c r="U161" s="33">
        <v>1</v>
      </c>
      <c r="V161" s="33">
        <v>0.94</v>
      </c>
      <c r="W161" s="33">
        <v>0.94</v>
      </c>
      <c r="X161" s="33">
        <f t="shared" si="32"/>
        <v>0.88</v>
      </c>
      <c r="Y161" s="33">
        <f t="shared" si="33"/>
        <v>0.85</v>
      </c>
      <c r="Z161" s="33">
        <f t="shared" si="34"/>
        <v>0.75</v>
      </c>
      <c r="AA161" s="33">
        <f t="shared" si="35"/>
        <v>0.85</v>
      </c>
      <c r="AB161" s="33">
        <f t="shared" si="36"/>
        <v>0.75</v>
      </c>
      <c r="AC161" s="33">
        <f t="shared" si="37"/>
        <v>0.85</v>
      </c>
      <c r="AD161" s="33">
        <f t="shared" si="38"/>
        <v>0.7</v>
      </c>
      <c r="AE161" s="394">
        <f t="shared" si="39"/>
        <v>0</v>
      </c>
      <c r="AF161" s="400">
        <f t="shared" si="40"/>
        <v>0</v>
      </c>
      <c r="AG161" s="257">
        <v>100</v>
      </c>
      <c r="AH161" s="153">
        <f t="shared" si="43"/>
        <v>0</v>
      </c>
      <c r="AJ161" s="394">
        <f>IF(F161&gt;0,#REF!,0)</f>
        <v>0</v>
      </c>
      <c r="AK161" s="394">
        <f t="shared" si="41"/>
        <v>0</v>
      </c>
      <c r="AM161" s="394">
        <f t="shared" si="42"/>
        <v>0</v>
      </c>
    </row>
    <row r="162" spans="3:39" ht="23.25" thickBot="1" x14ac:dyDescent="0.6">
      <c r="C162" s="233" t="s">
        <v>576</v>
      </c>
      <c r="D162" s="414" t="s">
        <v>1350</v>
      </c>
      <c r="E162" s="430">
        <v>0</v>
      </c>
      <c r="F162" s="39">
        <v>0</v>
      </c>
      <c r="G162" s="36"/>
      <c r="H162" s="36">
        <v>0</v>
      </c>
      <c r="I162" s="36"/>
      <c r="J162" s="36"/>
      <c r="K162" s="36"/>
      <c r="L162" s="36"/>
      <c r="M162" s="36"/>
      <c r="N162" s="36"/>
      <c r="O162" s="36"/>
      <c r="P162" s="253">
        <v>0</v>
      </c>
      <c r="Q162" s="259">
        <f t="shared" si="44"/>
        <v>0</v>
      </c>
      <c r="R162" s="259" t="s">
        <v>1741</v>
      </c>
      <c r="S162" s="509">
        <f t="shared" si="31"/>
        <v>0</v>
      </c>
      <c r="T162" s="34">
        <v>1</v>
      </c>
      <c r="U162" s="33">
        <v>1</v>
      </c>
      <c r="V162" s="33">
        <v>0.94</v>
      </c>
      <c r="W162" s="33">
        <v>0.94</v>
      </c>
      <c r="X162" s="33">
        <f t="shared" si="32"/>
        <v>0.88</v>
      </c>
      <c r="Y162" s="33">
        <f t="shared" si="33"/>
        <v>0.85</v>
      </c>
      <c r="Z162" s="33">
        <f t="shared" si="34"/>
        <v>0.75</v>
      </c>
      <c r="AA162" s="33">
        <f t="shared" si="35"/>
        <v>0.85</v>
      </c>
      <c r="AB162" s="33">
        <f t="shared" si="36"/>
        <v>0.75</v>
      </c>
      <c r="AC162" s="33">
        <f t="shared" si="37"/>
        <v>0.85</v>
      </c>
      <c r="AD162" s="33">
        <f t="shared" si="38"/>
        <v>0.7</v>
      </c>
      <c r="AE162" s="394">
        <f t="shared" si="39"/>
        <v>0</v>
      </c>
      <c r="AF162" s="400">
        <f t="shared" si="40"/>
        <v>0</v>
      </c>
      <c r="AG162" s="257">
        <v>100</v>
      </c>
      <c r="AH162" s="153">
        <f t="shared" si="43"/>
        <v>0</v>
      </c>
      <c r="AJ162" s="394">
        <f>IF(F162&gt;0,#REF!,0)</f>
        <v>0</v>
      </c>
      <c r="AK162" s="394">
        <f t="shared" si="41"/>
        <v>0</v>
      </c>
      <c r="AM162" s="394">
        <f t="shared" si="42"/>
        <v>0</v>
      </c>
    </row>
    <row r="163" spans="3:39" ht="23.25" thickBot="1" x14ac:dyDescent="0.6">
      <c r="C163" s="233" t="s">
        <v>576</v>
      </c>
      <c r="D163" s="414" t="s">
        <v>1350</v>
      </c>
      <c r="E163" s="430">
        <v>0</v>
      </c>
      <c r="F163" s="39">
        <v>0</v>
      </c>
      <c r="G163" s="36"/>
      <c r="H163" s="36">
        <v>0</v>
      </c>
      <c r="I163" s="36"/>
      <c r="J163" s="36"/>
      <c r="K163" s="36"/>
      <c r="L163" s="36"/>
      <c r="M163" s="36"/>
      <c r="N163" s="36"/>
      <c r="O163" s="36"/>
      <c r="P163" s="253">
        <v>0</v>
      </c>
      <c r="Q163" s="259">
        <f t="shared" si="44"/>
        <v>0</v>
      </c>
      <c r="R163" s="259" t="s">
        <v>1741</v>
      </c>
      <c r="S163" s="509">
        <f t="shared" si="31"/>
        <v>0</v>
      </c>
      <c r="T163" s="34">
        <v>1</v>
      </c>
      <c r="U163" s="33">
        <v>1</v>
      </c>
      <c r="V163" s="33">
        <v>0.94</v>
      </c>
      <c r="W163" s="33">
        <v>0.94</v>
      </c>
      <c r="X163" s="33">
        <f t="shared" si="32"/>
        <v>0.88</v>
      </c>
      <c r="Y163" s="33">
        <f t="shared" si="33"/>
        <v>0.85</v>
      </c>
      <c r="Z163" s="33">
        <f t="shared" si="34"/>
        <v>0.75</v>
      </c>
      <c r="AA163" s="33">
        <f t="shared" si="35"/>
        <v>0.85</v>
      </c>
      <c r="AB163" s="33">
        <f t="shared" si="36"/>
        <v>0.75</v>
      </c>
      <c r="AC163" s="33">
        <f t="shared" si="37"/>
        <v>0.85</v>
      </c>
      <c r="AD163" s="33">
        <f t="shared" si="38"/>
        <v>0.7</v>
      </c>
      <c r="AE163" s="394">
        <f t="shared" si="39"/>
        <v>0</v>
      </c>
      <c r="AF163" s="400">
        <f t="shared" si="40"/>
        <v>0</v>
      </c>
      <c r="AG163" s="257">
        <v>100</v>
      </c>
      <c r="AH163" s="153">
        <f t="shared" si="43"/>
        <v>0</v>
      </c>
      <c r="AJ163" s="394">
        <f>IF(F163&gt;0,#REF!,0)</f>
        <v>0</v>
      </c>
      <c r="AK163" s="394">
        <f t="shared" si="41"/>
        <v>0</v>
      </c>
      <c r="AM163" s="394">
        <f t="shared" si="42"/>
        <v>0</v>
      </c>
    </row>
    <row r="164" spans="3:39" ht="23.25" thickBot="1" x14ac:dyDescent="0.6">
      <c r="C164" s="233" t="s">
        <v>576</v>
      </c>
      <c r="D164" s="414" t="s">
        <v>1351</v>
      </c>
      <c r="E164" s="430">
        <v>0</v>
      </c>
      <c r="F164" s="39">
        <v>0</v>
      </c>
      <c r="G164" s="36"/>
      <c r="H164" s="36">
        <v>0</v>
      </c>
      <c r="I164" s="36"/>
      <c r="J164" s="36"/>
      <c r="K164" s="36"/>
      <c r="L164" s="36"/>
      <c r="M164" s="36"/>
      <c r="N164" s="36"/>
      <c r="O164" s="36"/>
      <c r="P164" s="253">
        <v>0</v>
      </c>
      <c r="Q164" s="259">
        <f t="shared" si="44"/>
        <v>0</v>
      </c>
      <c r="R164" s="259">
        <v>3570000000</v>
      </c>
      <c r="S164" s="509">
        <f t="shared" si="31"/>
        <v>0</v>
      </c>
      <c r="T164" s="34">
        <v>1</v>
      </c>
      <c r="U164" s="33">
        <v>1</v>
      </c>
      <c r="V164" s="33">
        <v>0.94</v>
      </c>
      <c r="W164" s="33">
        <v>0.94</v>
      </c>
      <c r="X164" s="33">
        <f t="shared" si="32"/>
        <v>0.88</v>
      </c>
      <c r="Y164" s="33">
        <f t="shared" si="33"/>
        <v>0.85</v>
      </c>
      <c r="Z164" s="33">
        <f t="shared" si="34"/>
        <v>0.75</v>
      </c>
      <c r="AA164" s="33">
        <f t="shared" si="35"/>
        <v>0.85</v>
      </c>
      <c r="AB164" s="33">
        <f t="shared" si="36"/>
        <v>0.75</v>
      </c>
      <c r="AC164" s="33">
        <f t="shared" si="37"/>
        <v>0.85</v>
      </c>
      <c r="AD164" s="33">
        <f t="shared" si="38"/>
        <v>0.7</v>
      </c>
      <c r="AE164" s="394">
        <f t="shared" si="39"/>
        <v>0</v>
      </c>
      <c r="AF164" s="400">
        <f t="shared" si="40"/>
        <v>0</v>
      </c>
      <c r="AG164" s="257">
        <v>100</v>
      </c>
      <c r="AH164" s="153">
        <f t="shared" si="43"/>
        <v>0</v>
      </c>
      <c r="AJ164" s="394">
        <f>IF(F164&gt;0,#REF!,0)</f>
        <v>0</v>
      </c>
      <c r="AK164" s="394">
        <f t="shared" si="41"/>
        <v>0</v>
      </c>
      <c r="AM164" s="394">
        <f t="shared" si="42"/>
        <v>0</v>
      </c>
    </row>
    <row r="165" spans="3:39" ht="23.25" thickBot="1" x14ac:dyDescent="0.6">
      <c r="C165" s="233" t="s">
        <v>576</v>
      </c>
      <c r="D165" s="426" t="s">
        <v>1351</v>
      </c>
      <c r="E165" s="431">
        <v>0</v>
      </c>
      <c r="F165" s="39">
        <v>0</v>
      </c>
      <c r="G165" s="36"/>
      <c r="H165" s="36">
        <v>0</v>
      </c>
      <c r="I165" s="36"/>
      <c r="J165" s="36"/>
      <c r="K165" s="36"/>
      <c r="L165" s="36"/>
      <c r="M165" s="36"/>
      <c r="N165" s="36"/>
      <c r="O165" s="36"/>
      <c r="P165" s="253">
        <v>0</v>
      </c>
      <c r="Q165" s="259">
        <f t="shared" si="44"/>
        <v>0</v>
      </c>
      <c r="R165" s="259">
        <v>6120000000</v>
      </c>
      <c r="S165" s="509">
        <f t="shared" si="31"/>
        <v>0</v>
      </c>
      <c r="T165" s="34">
        <v>1</v>
      </c>
      <c r="U165" s="33">
        <v>1</v>
      </c>
      <c r="V165" s="33">
        <v>0.94</v>
      </c>
      <c r="W165" s="33">
        <v>0.94</v>
      </c>
      <c r="X165" s="33">
        <f t="shared" si="32"/>
        <v>0.88</v>
      </c>
      <c r="Y165" s="33">
        <f t="shared" si="33"/>
        <v>0.85</v>
      </c>
      <c r="Z165" s="33">
        <f t="shared" si="34"/>
        <v>0.75</v>
      </c>
      <c r="AA165" s="33">
        <f t="shared" si="35"/>
        <v>0.85</v>
      </c>
      <c r="AB165" s="33">
        <f t="shared" si="36"/>
        <v>0.75</v>
      </c>
      <c r="AC165" s="33">
        <f t="shared" si="37"/>
        <v>0.85</v>
      </c>
      <c r="AD165" s="33">
        <f t="shared" si="38"/>
        <v>0.7</v>
      </c>
      <c r="AE165" s="394">
        <f t="shared" si="39"/>
        <v>0</v>
      </c>
      <c r="AF165" s="400">
        <f t="shared" si="40"/>
        <v>0</v>
      </c>
      <c r="AG165" s="257">
        <v>100</v>
      </c>
      <c r="AH165" s="153">
        <f t="shared" si="43"/>
        <v>0</v>
      </c>
      <c r="AJ165" s="394">
        <f>IF(F165&gt;0,#REF!,0)</f>
        <v>0</v>
      </c>
      <c r="AK165" s="394">
        <f t="shared" si="41"/>
        <v>0</v>
      </c>
      <c r="AM165" s="394">
        <f t="shared" si="42"/>
        <v>0</v>
      </c>
    </row>
    <row r="166" spans="3:39" ht="23.25" thickBot="1" x14ac:dyDescent="0.6">
      <c r="C166" s="233" t="s">
        <v>576</v>
      </c>
      <c r="D166" s="412"/>
      <c r="E166" s="428"/>
      <c r="F166" s="39">
        <v>0</v>
      </c>
      <c r="G166" s="36"/>
      <c r="H166" s="36">
        <v>0</v>
      </c>
      <c r="I166" s="36"/>
      <c r="J166" s="36"/>
      <c r="K166" s="36"/>
      <c r="L166" s="36"/>
      <c r="M166" s="36"/>
      <c r="N166" s="36"/>
      <c r="O166" s="36"/>
      <c r="P166" s="253">
        <v>0</v>
      </c>
      <c r="Q166" s="259">
        <f t="shared" si="44"/>
        <v>0</v>
      </c>
      <c r="R166" s="259">
        <v>0</v>
      </c>
      <c r="S166" s="509">
        <f t="shared" si="31"/>
        <v>0</v>
      </c>
      <c r="T166" s="34">
        <v>1</v>
      </c>
      <c r="U166" s="33">
        <v>1</v>
      </c>
      <c r="V166" s="33">
        <v>0.94</v>
      </c>
      <c r="W166" s="33">
        <v>0.94</v>
      </c>
      <c r="X166" s="33">
        <f t="shared" si="32"/>
        <v>0.88</v>
      </c>
      <c r="Y166" s="33">
        <f t="shared" si="33"/>
        <v>0.85</v>
      </c>
      <c r="Z166" s="33">
        <f t="shared" si="34"/>
        <v>0.75</v>
      </c>
      <c r="AA166" s="33">
        <f t="shared" si="35"/>
        <v>0.85</v>
      </c>
      <c r="AB166" s="33">
        <f t="shared" si="36"/>
        <v>0.75</v>
      </c>
      <c r="AC166" s="33">
        <f t="shared" si="37"/>
        <v>0.85</v>
      </c>
      <c r="AD166" s="33">
        <f t="shared" si="38"/>
        <v>0.7</v>
      </c>
      <c r="AE166" s="394">
        <f t="shared" si="39"/>
        <v>0</v>
      </c>
      <c r="AF166" s="400">
        <f t="shared" si="40"/>
        <v>0</v>
      </c>
      <c r="AG166" s="257">
        <v>100</v>
      </c>
      <c r="AH166" s="153">
        <f t="shared" si="43"/>
        <v>0</v>
      </c>
      <c r="AJ166" s="394">
        <f>IF(F166&gt;0,#REF!,0)</f>
        <v>0</v>
      </c>
      <c r="AK166" s="394">
        <f t="shared" si="41"/>
        <v>0</v>
      </c>
      <c r="AM166" s="394">
        <f t="shared" si="42"/>
        <v>0</v>
      </c>
    </row>
    <row r="167" spans="3:39" ht="23.25" thickBot="1" x14ac:dyDescent="0.6">
      <c r="C167" s="233" t="s">
        <v>576</v>
      </c>
      <c r="D167" s="415" t="s">
        <v>1476</v>
      </c>
      <c r="E167" s="415">
        <v>21999933380</v>
      </c>
      <c r="F167" s="39">
        <v>0</v>
      </c>
      <c r="G167" s="36"/>
      <c r="H167" s="36">
        <v>0</v>
      </c>
      <c r="I167" s="36"/>
      <c r="J167" s="36"/>
      <c r="K167" s="36"/>
      <c r="L167" s="36"/>
      <c r="M167" s="36"/>
      <c r="N167" s="36"/>
      <c r="O167" s="36"/>
      <c r="P167" s="253">
        <v>0</v>
      </c>
      <c r="Q167" s="259">
        <f t="shared" si="44"/>
        <v>0</v>
      </c>
      <c r="R167" s="259">
        <v>26000000000</v>
      </c>
      <c r="S167" s="509">
        <f t="shared" si="31"/>
        <v>21999933380</v>
      </c>
      <c r="T167" s="34">
        <v>1</v>
      </c>
      <c r="U167" s="33">
        <v>1</v>
      </c>
      <c r="V167" s="33">
        <v>0.94</v>
      </c>
      <c r="W167" s="33">
        <v>0.94</v>
      </c>
      <c r="X167" s="33">
        <f t="shared" si="32"/>
        <v>0.88</v>
      </c>
      <c r="Y167" s="33">
        <f t="shared" si="33"/>
        <v>0.85</v>
      </c>
      <c r="Z167" s="33">
        <f t="shared" si="34"/>
        <v>0.75</v>
      </c>
      <c r="AA167" s="33">
        <f t="shared" si="35"/>
        <v>0.85</v>
      </c>
      <c r="AB167" s="33">
        <f t="shared" si="36"/>
        <v>0.75</v>
      </c>
      <c r="AC167" s="33">
        <f t="shared" si="37"/>
        <v>0.85</v>
      </c>
      <c r="AD167" s="33">
        <f t="shared" si="38"/>
        <v>0.7</v>
      </c>
      <c r="AE167" s="394">
        <f t="shared" si="39"/>
        <v>0</v>
      </c>
      <c r="AF167" s="400">
        <f t="shared" si="40"/>
        <v>21999933380</v>
      </c>
      <c r="AG167" s="257">
        <v>100</v>
      </c>
      <c r="AH167" s="153">
        <f t="shared" si="43"/>
        <v>21999933380</v>
      </c>
      <c r="AJ167" s="394">
        <f>IF(F167&gt;0,#REF!,0)</f>
        <v>0</v>
      </c>
      <c r="AK167" s="394">
        <f t="shared" si="41"/>
        <v>0</v>
      </c>
      <c r="AM167" s="394">
        <f t="shared" si="42"/>
        <v>0</v>
      </c>
    </row>
    <row r="168" spans="3:39" ht="23.25" thickBot="1" x14ac:dyDescent="0.6">
      <c r="C168" s="233" t="s">
        <v>576</v>
      </c>
      <c r="D168" s="415" t="s">
        <v>1477</v>
      </c>
      <c r="E168" s="415">
        <v>12237252439</v>
      </c>
      <c r="F168" s="39">
        <v>1835587865</v>
      </c>
      <c r="G168" s="36"/>
      <c r="H168" s="36">
        <v>0</v>
      </c>
      <c r="I168" s="36"/>
      <c r="J168" s="36"/>
      <c r="K168" s="36"/>
      <c r="L168" s="36"/>
      <c r="M168" s="36"/>
      <c r="N168" s="36"/>
      <c r="O168" s="36"/>
      <c r="P168" s="253">
        <v>0</v>
      </c>
      <c r="Q168" s="259">
        <f t="shared" si="44"/>
        <v>1835587865</v>
      </c>
      <c r="R168" s="259">
        <v>0</v>
      </c>
      <c r="S168" s="509">
        <f t="shared" si="31"/>
        <v>1835587865</v>
      </c>
      <c r="T168" s="34">
        <v>1</v>
      </c>
      <c r="U168" s="33">
        <v>1</v>
      </c>
      <c r="V168" s="33">
        <v>0.94</v>
      </c>
      <c r="W168" s="33">
        <v>0.94</v>
      </c>
      <c r="X168" s="33">
        <f t="shared" si="32"/>
        <v>0.88</v>
      </c>
      <c r="Y168" s="33">
        <f t="shared" si="33"/>
        <v>0.85</v>
      </c>
      <c r="Z168" s="33">
        <f t="shared" si="34"/>
        <v>0.75</v>
      </c>
      <c r="AA168" s="33">
        <f t="shared" si="35"/>
        <v>0.85</v>
      </c>
      <c r="AB168" s="33">
        <f t="shared" si="36"/>
        <v>0.75</v>
      </c>
      <c r="AC168" s="33">
        <f t="shared" si="37"/>
        <v>0.85</v>
      </c>
      <c r="AD168" s="33">
        <f t="shared" si="38"/>
        <v>0.7</v>
      </c>
      <c r="AE168" s="394">
        <f t="shared" si="39"/>
        <v>1835587865</v>
      </c>
      <c r="AF168" s="400">
        <f t="shared" si="40"/>
        <v>10401664574</v>
      </c>
      <c r="AG168" s="257">
        <v>100</v>
      </c>
      <c r="AH168" s="153">
        <f t="shared" si="43"/>
        <v>10401664574</v>
      </c>
      <c r="AJ168" s="394" t="e">
        <f>IF(F168&gt;0,#REF!,0)</f>
        <v>#REF!</v>
      </c>
      <c r="AK168" s="394">
        <f t="shared" si="41"/>
        <v>1835587865</v>
      </c>
      <c r="AM168" s="394">
        <f t="shared" si="42"/>
        <v>8566076709</v>
      </c>
    </row>
    <row r="169" spans="3:39" ht="23.25" thickBot="1" x14ac:dyDescent="0.6">
      <c r="C169" s="233" t="s">
        <v>576</v>
      </c>
      <c r="D169" s="415" t="s">
        <v>1357</v>
      </c>
      <c r="E169" s="432">
        <v>495000000</v>
      </c>
      <c r="F169" s="39">
        <v>495000000</v>
      </c>
      <c r="G169" s="36"/>
      <c r="H169" s="36">
        <v>0</v>
      </c>
      <c r="I169" s="36"/>
      <c r="J169" s="36"/>
      <c r="K169" s="36"/>
      <c r="L169" s="36"/>
      <c r="M169" s="36"/>
      <c r="N169" s="36"/>
      <c r="O169" s="36"/>
      <c r="P169" s="253">
        <v>0</v>
      </c>
      <c r="Q169" s="259">
        <f t="shared" si="44"/>
        <v>495000000</v>
      </c>
      <c r="R169" s="259">
        <v>0</v>
      </c>
      <c r="S169" s="509">
        <f t="shared" si="31"/>
        <v>495000000</v>
      </c>
      <c r="T169" s="34">
        <v>1</v>
      </c>
      <c r="U169" s="33">
        <v>1</v>
      </c>
      <c r="V169" s="33">
        <v>0.94</v>
      </c>
      <c r="W169" s="33">
        <v>0.94</v>
      </c>
      <c r="X169" s="33">
        <f t="shared" si="32"/>
        <v>0.88</v>
      </c>
      <c r="Y169" s="33">
        <f t="shared" si="33"/>
        <v>0.85</v>
      </c>
      <c r="Z169" s="33">
        <f t="shared" si="34"/>
        <v>0.75</v>
      </c>
      <c r="AA169" s="33">
        <f t="shared" si="35"/>
        <v>0.85</v>
      </c>
      <c r="AB169" s="33">
        <f t="shared" si="36"/>
        <v>0.75</v>
      </c>
      <c r="AC169" s="33">
        <f t="shared" si="37"/>
        <v>0.85</v>
      </c>
      <c r="AD169" s="33">
        <f t="shared" si="38"/>
        <v>0.7</v>
      </c>
      <c r="AE169" s="394">
        <f t="shared" si="39"/>
        <v>495000000</v>
      </c>
      <c r="AF169" s="400">
        <f t="shared" si="40"/>
        <v>0</v>
      </c>
      <c r="AG169" s="257">
        <v>100</v>
      </c>
      <c r="AH169" s="153">
        <f t="shared" si="43"/>
        <v>0</v>
      </c>
      <c r="AJ169" s="394" t="e">
        <f>IF(F169&gt;0,#REF!,0)</f>
        <v>#REF!</v>
      </c>
      <c r="AK169" s="394">
        <f t="shared" si="41"/>
        <v>495000000</v>
      </c>
      <c r="AM169" s="394">
        <f t="shared" si="42"/>
        <v>0</v>
      </c>
    </row>
    <row r="170" spans="3:39" ht="23.25" thickBot="1" x14ac:dyDescent="0.6">
      <c r="C170" s="233" t="s">
        <v>576</v>
      </c>
      <c r="D170" s="415" t="s">
        <v>1357</v>
      </c>
      <c r="E170" s="432">
        <v>467500000</v>
      </c>
      <c r="F170" s="39">
        <v>467500000</v>
      </c>
      <c r="G170" s="36"/>
      <c r="H170" s="36">
        <v>0</v>
      </c>
      <c r="I170" s="36"/>
      <c r="J170" s="36"/>
      <c r="K170" s="36"/>
      <c r="L170" s="36"/>
      <c r="M170" s="36"/>
      <c r="N170" s="36"/>
      <c r="O170" s="36"/>
      <c r="P170" s="253">
        <v>0</v>
      </c>
      <c r="Q170" s="259">
        <f t="shared" si="44"/>
        <v>467500000</v>
      </c>
      <c r="R170" s="259">
        <v>0</v>
      </c>
      <c r="S170" s="509">
        <f t="shared" si="31"/>
        <v>467500000</v>
      </c>
      <c r="T170" s="34">
        <v>1</v>
      </c>
      <c r="U170" s="33">
        <v>1</v>
      </c>
      <c r="V170" s="33">
        <v>0.94</v>
      </c>
      <c r="W170" s="33">
        <v>0.94</v>
      </c>
      <c r="X170" s="33">
        <f t="shared" si="32"/>
        <v>0.88</v>
      </c>
      <c r="Y170" s="33">
        <f t="shared" si="33"/>
        <v>0.85</v>
      </c>
      <c r="Z170" s="33">
        <f t="shared" si="34"/>
        <v>0.75</v>
      </c>
      <c r="AA170" s="33">
        <f t="shared" si="35"/>
        <v>0.85</v>
      </c>
      <c r="AB170" s="33">
        <f t="shared" si="36"/>
        <v>0.75</v>
      </c>
      <c r="AC170" s="33">
        <f t="shared" si="37"/>
        <v>0.85</v>
      </c>
      <c r="AD170" s="33">
        <f t="shared" si="38"/>
        <v>0.7</v>
      </c>
      <c r="AE170" s="394">
        <f t="shared" si="39"/>
        <v>467500000</v>
      </c>
      <c r="AF170" s="400">
        <f t="shared" si="40"/>
        <v>0</v>
      </c>
      <c r="AG170" s="257">
        <v>100</v>
      </c>
      <c r="AH170" s="153">
        <f t="shared" si="43"/>
        <v>0</v>
      </c>
      <c r="AJ170" s="394" t="e">
        <f>IF(F170&gt;0,#REF!,0)</f>
        <v>#REF!</v>
      </c>
      <c r="AK170" s="394">
        <f t="shared" si="41"/>
        <v>467500000</v>
      </c>
      <c r="AM170" s="394">
        <f t="shared" si="42"/>
        <v>0</v>
      </c>
    </row>
    <row r="171" spans="3:39" ht="23.25" thickBot="1" x14ac:dyDescent="0.6">
      <c r="C171" s="233" t="s">
        <v>576</v>
      </c>
      <c r="D171" s="415" t="s">
        <v>1357</v>
      </c>
      <c r="E171" s="433">
        <v>495000000</v>
      </c>
      <c r="F171" s="39">
        <v>495000000</v>
      </c>
      <c r="G171" s="36"/>
      <c r="H171" s="36">
        <v>0</v>
      </c>
      <c r="I171" s="36"/>
      <c r="J171" s="36"/>
      <c r="K171" s="36"/>
      <c r="L171" s="36"/>
      <c r="M171" s="36"/>
      <c r="N171" s="36"/>
      <c r="O171" s="36"/>
      <c r="P171" s="253">
        <v>0</v>
      </c>
      <c r="Q171" s="259">
        <f t="shared" si="44"/>
        <v>495000000</v>
      </c>
      <c r="R171" s="259">
        <v>0</v>
      </c>
      <c r="S171" s="509">
        <f t="shared" si="31"/>
        <v>495000000</v>
      </c>
      <c r="T171" s="34">
        <v>1</v>
      </c>
      <c r="U171" s="33">
        <v>1</v>
      </c>
      <c r="V171" s="33">
        <v>0.94</v>
      </c>
      <c r="W171" s="33">
        <v>0.94</v>
      </c>
      <c r="X171" s="33">
        <f t="shared" si="32"/>
        <v>0.88</v>
      </c>
      <c r="Y171" s="33">
        <f t="shared" si="33"/>
        <v>0.85</v>
      </c>
      <c r="Z171" s="33">
        <f t="shared" si="34"/>
        <v>0.75</v>
      </c>
      <c r="AA171" s="33">
        <f t="shared" si="35"/>
        <v>0.85</v>
      </c>
      <c r="AB171" s="33">
        <f t="shared" si="36"/>
        <v>0.75</v>
      </c>
      <c r="AC171" s="33">
        <f t="shared" si="37"/>
        <v>0.85</v>
      </c>
      <c r="AD171" s="33">
        <f t="shared" si="38"/>
        <v>0.7</v>
      </c>
      <c r="AE171" s="394">
        <f t="shared" si="39"/>
        <v>495000000</v>
      </c>
      <c r="AF171" s="400">
        <f t="shared" si="40"/>
        <v>0</v>
      </c>
      <c r="AG171" s="257">
        <v>100</v>
      </c>
      <c r="AH171" s="153">
        <f t="shared" si="43"/>
        <v>0</v>
      </c>
      <c r="AJ171" s="394" t="e">
        <f>IF(F171&gt;0,#REF!,0)</f>
        <v>#REF!</v>
      </c>
      <c r="AK171" s="394">
        <f t="shared" si="41"/>
        <v>495000000</v>
      </c>
      <c r="AM171" s="394">
        <f t="shared" si="42"/>
        <v>0</v>
      </c>
    </row>
    <row r="172" spans="3:39" ht="23.25" thickBot="1" x14ac:dyDescent="0.6">
      <c r="C172" s="233" t="s">
        <v>576</v>
      </c>
      <c r="D172" s="415" t="s">
        <v>1357</v>
      </c>
      <c r="E172" s="433">
        <v>150000000</v>
      </c>
      <c r="F172" s="39">
        <v>150000000</v>
      </c>
      <c r="G172" s="36"/>
      <c r="H172" s="36">
        <v>0</v>
      </c>
      <c r="I172" s="36"/>
      <c r="J172" s="36"/>
      <c r="K172" s="36"/>
      <c r="L172" s="36"/>
      <c r="M172" s="36"/>
      <c r="N172" s="36"/>
      <c r="O172" s="36"/>
      <c r="P172" s="253">
        <v>0</v>
      </c>
      <c r="Q172" s="259">
        <f t="shared" si="44"/>
        <v>150000000</v>
      </c>
      <c r="R172" s="259">
        <v>0</v>
      </c>
      <c r="S172" s="509">
        <f t="shared" si="31"/>
        <v>150000000</v>
      </c>
      <c r="T172" s="34">
        <v>1</v>
      </c>
      <c r="U172" s="33">
        <v>1</v>
      </c>
      <c r="V172" s="33">
        <v>0.94</v>
      </c>
      <c r="W172" s="33">
        <v>0.94</v>
      </c>
      <c r="X172" s="33">
        <f t="shared" si="32"/>
        <v>0.88</v>
      </c>
      <c r="Y172" s="33">
        <f t="shared" si="33"/>
        <v>0.85</v>
      </c>
      <c r="Z172" s="33">
        <f t="shared" si="34"/>
        <v>0.75</v>
      </c>
      <c r="AA172" s="33">
        <f t="shared" si="35"/>
        <v>0.85</v>
      </c>
      <c r="AB172" s="33">
        <f t="shared" si="36"/>
        <v>0.75</v>
      </c>
      <c r="AC172" s="33">
        <f t="shared" si="37"/>
        <v>0.85</v>
      </c>
      <c r="AD172" s="33">
        <f t="shared" si="38"/>
        <v>0.7</v>
      </c>
      <c r="AE172" s="394">
        <f t="shared" si="39"/>
        <v>150000000</v>
      </c>
      <c r="AF172" s="400">
        <f t="shared" si="40"/>
        <v>0</v>
      </c>
      <c r="AG172" s="257">
        <v>100</v>
      </c>
      <c r="AH172" s="153">
        <f t="shared" si="43"/>
        <v>0</v>
      </c>
      <c r="AJ172" s="394" t="e">
        <f>IF(F172&gt;0,#REF!,0)</f>
        <v>#REF!</v>
      </c>
      <c r="AK172" s="394">
        <f t="shared" si="41"/>
        <v>150000000</v>
      </c>
      <c r="AM172" s="394">
        <f t="shared" si="42"/>
        <v>0</v>
      </c>
    </row>
    <row r="173" spans="3:39" ht="23.25" thickBot="1" x14ac:dyDescent="0.6">
      <c r="C173" s="233" t="s">
        <v>576</v>
      </c>
      <c r="D173" s="415" t="s">
        <v>1357</v>
      </c>
      <c r="E173" s="433">
        <v>440000000</v>
      </c>
      <c r="F173" s="39">
        <v>440000000</v>
      </c>
      <c r="G173" s="36"/>
      <c r="H173" s="36">
        <v>0</v>
      </c>
      <c r="I173" s="36"/>
      <c r="J173" s="36"/>
      <c r="K173" s="36"/>
      <c r="L173" s="36"/>
      <c r="M173" s="36"/>
      <c r="N173" s="36"/>
      <c r="O173" s="36"/>
      <c r="P173" s="253">
        <v>0</v>
      </c>
      <c r="Q173" s="259">
        <f t="shared" si="44"/>
        <v>440000000</v>
      </c>
      <c r="R173" s="259">
        <v>0</v>
      </c>
      <c r="S173" s="509">
        <f t="shared" si="31"/>
        <v>440000000</v>
      </c>
      <c r="T173" s="34">
        <v>1</v>
      </c>
      <c r="U173" s="33">
        <v>1</v>
      </c>
      <c r="V173" s="33">
        <v>0.94</v>
      </c>
      <c r="W173" s="33">
        <v>0.94</v>
      </c>
      <c r="X173" s="33">
        <f t="shared" si="32"/>
        <v>0.88</v>
      </c>
      <c r="Y173" s="33">
        <f t="shared" si="33"/>
        <v>0.85</v>
      </c>
      <c r="Z173" s="33">
        <f t="shared" si="34"/>
        <v>0.75</v>
      </c>
      <c r="AA173" s="33">
        <f t="shared" si="35"/>
        <v>0.85</v>
      </c>
      <c r="AB173" s="33">
        <f t="shared" si="36"/>
        <v>0.75</v>
      </c>
      <c r="AC173" s="33">
        <f t="shared" si="37"/>
        <v>0.85</v>
      </c>
      <c r="AD173" s="33">
        <f t="shared" si="38"/>
        <v>0.7</v>
      </c>
      <c r="AE173" s="394">
        <f t="shared" si="39"/>
        <v>440000000</v>
      </c>
      <c r="AF173" s="400">
        <f t="shared" si="40"/>
        <v>0</v>
      </c>
      <c r="AG173" s="257">
        <v>100</v>
      </c>
      <c r="AH173" s="153">
        <f t="shared" si="43"/>
        <v>0</v>
      </c>
      <c r="AJ173" s="394" t="e">
        <f>IF(F173&gt;0,#REF!,0)</f>
        <v>#REF!</v>
      </c>
      <c r="AK173" s="394">
        <f t="shared" si="41"/>
        <v>440000000</v>
      </c>
      <c r="AM173" s="394">
        <f t="shared" si="42"/>
        <v>0</v>
      </c>
    </row>
    <row r="174" spans="3:39" ht="23.25" thickBot="1" x14ac:dyDescent="0.6">
      <c r="C174" s="233" t="s">
        <v>576</v>
      </c>
      <c r="D174" s="415" t="s">
        <v>1354</v>
      </c>
      <c r="E174" s="433">
        <v>34000000000</v>
      </c>
      <c r="F174" s="39">
        <v>32000000000</v>
      </c>
      <c r="G174" s="36"/>
      <c r="H174" s="36">
        <v>0</v>
      </c>
      <c r="I174" s="36"/>
      <c r="J174" s="36"/>
      <c r="K174" s="36"/>
      <c r="L174" s="36"/>
      <c r="M174" s="36"/>
      <c r="N174" s="36"/>
      <c r="O174" s="36"/>
      <c r="P174" s="253">
        <v>0</v>
      </c>
      <c r="Q174" s="259">
        <f t="shared" si="44"/>
        <v>32000000000</v>
      </c>
      <c r="R174" s="259">
        <v>0</v>
      </c>
      <c r="S174" s="509">
        <f t="shared" si="31"/>
        <v>32000000000</v>
      </c>
      <c r="T174" s="34">
        <v>1</v>
      </c>
      <c r="U174" s="33">
        <v>1</v>
      </c>
      <c r="V174" s="33">
        <v>0.94</v>
      </c>
      <c r="W174" s="33">
        <v>0.94</v>
      </c>
      <c r="X174" s="33">
        <f t="shared" si="32"/>
        <v>0.88</v>
      </c>
      <c r="Y174" s="33">
        <f t="shared" si="33"/>
        <v>0.85</v>
      </c>
      <c r="Z174" s="33">
        <f t="shared" si="34"/>
        <v>0.75</v>
      </c>
      <c r="AA174" s="33">
        <f t="shared" si="35"/>
        <v>0.85</v>
      </c>
      <c r="AB174" s="33">
        <f t="shared" si="36"/>
        <v>0.75</v>
      </c>
      <c r="AC174" s="33">
        <f t="shared" si="37"/>
        <v>0.85</v>
      </c>
      <c r="AD174" s="33">
        <f t="shared" si="38"/>
        <v>0.7</v>
      </c>
      <c r="AE174" s="394">
        <f t="shared" si="39"/>
        <v>32000000000</v>
      </c>
      <c r="AF174" s="400">
        <f t="shared" si="40"/>
        <v>2000000000</v>
      </c>
      <c r="AG174" s="257">
        <v>100</v>
      </c>
      <c r="AH174" s="153">
        <f t="shared" si="43"/>
        <v>2000000000</v>
      </c>
      <c r="AJ174" s="394" t="e">
        <f>IF(F174&gt;0,#REF!,0)</f>
        <v>#REF!</v>
      </c>
      <c r="AK174" s="394">
        <f t="shared" si="41"/>
        <v>32000000000</v>
      </c>
      <c r="AM174" s="394">
        <f t="shared" si="42"/>
        <v>0</v>
      </c>
    </row>
    <row r="175" spans="3:39" ht="23.25" thickBot="1" x14ac:dyDescent="0.6">
      <c r="C175" s="233" t="s">
        <v>576</v>
      </c>
      <c r="D175" s="415" t="s">
        <v>1354</v>
      </c>
      <c r="E175" s="433">
        <v>6500000000</v>
      </c>
      <c r="F175" s="39">
        <v>7150000000</v>
      </c>
      <c r="G175" s="36"/>
      <c r="H175" s="36">
        <v>0</v>
      </c>
      <c r="I175" s="36"/>
      <c r="J175" s="36"/>
      <c r="K175" s="36"/>
      <c r="L175" s="36"/>
      <c r="M175" s="36"/>
      <c r="N175" s="36"/>
      <c r="O175" s="36"/>
      <c r="P175" s="253">
        <v>0</v>
      </c>
      <c r="Q175" s="259">
        <f t="shared" si="44"/>
        <v>7150000000</v>
      </c>
      <c r="R175" s="259">
        <v>0</v>
      </c>
      <c r="S175" s="509">
        <f t="shared" si="31"/>
        <v>6500000000</v>
      </c>
      <c r="T175" s="34">
        <v>1</v>
      </c>
      <c r="U175" s="33">
        <v>1</v>
      </c>
      <c r="V175" s="33">
        <v>0.94</v>
      </c>
      <c r="W175" s="33">
        <v>0.94</v>
      </c>
      <c r="X175" s="33">
        <f t="shared" si="32"/>
        <v>0.88</v>
      </c>
      <c r="Y175" s="33">
        <f t="shared" si="33"/>
        <v>0.85</v>
      </c>
      <c r="Z175" s="33">
        <f t="shared" si="34"/>
        <v>0.75</v>
      </c>
      <c r="AA175" s="33">
        <f t="shared" si="35"/>
        <v>0.85</v>
      </c>
      <c r="AB175" s="33">
        <f t="shared" si="36"/>
        <v>0.75</v>
      </c>
      <c r="AC175" s="33">
        <f t="shared" si="37"/>
        <v>0.85</v>
      </c>
      <c r="AD175" s="33">
        <f t="shared" si="38"/>
        <v>0.7</v>
      </c>
      <c r="AE175" s="394">
        <f t="shared" si="39"/>
        <v>7150000000</v>
      </c>
      <c r="AF175" s="400">
        <f t="shared" si="40"/>
        <v>0</v>
      </c>
      <c r="AG175" s="257">
        <v>100</v>
      </c>
      <c r="AH175" s="153">
        <f t="shared" si="43"/>
        <v>0</v>
      </c>
      <c r="AJ175" s="394" t="e">
        <f>IF(F175&gt;0,#REF!,0)</f>
        <v>#REF!</v>
      </c>
      <c r="AK175" s="394">
        <f t="shared" si="41"/>
        <v>7150000000</v>
      </c>
      <c r="AM175" s="394">
        <f t="shared" si="42"/>
        <v>0</v>
      </c>
    </row>
    <row r="176" spans="3:39" ht="23.25" thickBot="1" x14ac:dyDescent="0.6">
      <c r="C176" s="233" t="s">
        <v>576</v>
      </c>
      <c r="D176" s="415" t="s">
        <v>1354</v>
      </c>
      <c r="E176" s="433">
        <v>18500000000</v>
      </c>
      <c r="F176" s="39">
        <v>20350000000</v>
      </c>
      <c r="G176" s="36"/>
      <c r="H176" s="36">
        <v>0</v>
      </c>
      <c r="I176" s="36"/>
      <c r="J176" s="36"/>
      <c r="K176" s="36"/>
      <c r="L176" s="36"/>
      <c r="M176" s="36"/>
      <c r="N176" s="36"/>
      <c r="O176" s="36"/>
      <c r="P176" s="253">
        <v>0</v>
      </c>
      <c r="Q176" s="259">
        <f t="shared" si="44"/>
        <v>20350000000</v>
      </c>
      <c r="R176" s="259">
        <v>0</v>
      </c>
      <c r="S176" s="509">
        <f t="shared" si="31"/>
        <v>18500000000</v>
      </c>
      <c r="T176" s="34">
        <v>1</v>
      </c>
      <c r="U176" s="33">
        <v>1</v>
      </c>
      <c r="V176" s="33">
        <v>0.94</v>
      </c>
      <c r="W176" s="33">
        <v>0.94</v>
      </c>
      <c r="X176" s="33">
        <f t="shared" si="32"/>
        <v>0.88</v>
      </c>
      <c r="Y176" s="33">
        <f t="shared" si="33"/>
        <v>0.85</v>
      </c>
      <c r="Z176" s="33">
        <f t="shared" si="34"/>
        <v>0.75</v>
      </c>
      <c r="AA176" s="33">
        <f t="shared" si="35"/>
        <v>0.85</v>
      </c>
      <c r="AB176" s="33">
        <f t="shared" si="36"/>
        <v>0.75</v>
      </c>
      <c r="AC176" s="33">
        <f t="shared" si="37"/>
        <v>0.85</v>
      </c>
      <c r="AD176" s="33">
        <f t="shared" si="38"/>
        <v>0.7</v>
      </c>
      <c r="AE176" s="394">
        <f t="shared" si="39"/>
        <v>20350000000</v>
      </c>
      <c r="AF176" s="400">
        <f t="shared" si="40"/>
        <v>0</v>
      </c>
      <c r="AG176" s="257">
        <v>100</v>
      </c>
      <c r="AH176" s="153">
        <f t="shared" si="43"/>
        <v>0</v>
      </c>
      <c r="AJ176" s="394" t="e">
        <f>IF(F176&gt;0,#REF!,0)</f>
        <v>#REF!</v>
      </c>
      <c r="AK176" s="394">
        <f t="shared" si="41"/>
        <v>20350000000</v>
      </c>
      <c r="AM176" s="394">
        <f t="shared" si="42"/>
        <v>0</v>
      </c>
    </row>
    <row r="177" spans="3:39" ht="23.25" thickBot="1" x14ac:dyDescent="0.6">
      <c r="C177" s="233" t="s">
        <v>576</v>
      </c>
      <c r="D177" s="415" t="s">
        <v>1354</v>
      </c>
      <c r="E177" s="433">
        <v>19500000000</v>
      </c>
      <c r="F177" s="39">
        <v>21450000000</v>
      </c>
      <c r="G177" s="36"/>
      <c r="H177" s="36">
        <v>0</v>
      </c>
      <c r="I177" s="36"/>
      <c r="J177" s="36"/>
      <c r="K177" s="36"/>
      <c r="L177" s="36"/>
      <c r="M177" s="36"/>
      <c r="N177" s="36"/>
      <c r="O177" s="36"/>
      <c r="P177" s="253">
        <v>0</v>
      </c>
      <c r="Q177" s="259">
        <f t="shared" si="44"/>
        <v>21450000000</v>
      </c>
      <c r="R177" s="259">
        <v>0</v>
      </c>
      <c r="S177" s="509">
        <f t="shared" si="31"/>
        <v>19500000000</v>
      </c>
      <c r="T177" s="34">
        <v>1</v>
      </c>
      <c r="U177" s="33">
        <v>1</v>
      </c>
      <c r="V177" s="33">
        <v>0.94</v>
      </c>
      <c r="W177" s="33">
        <v>0.94</v>
      </c>
      <c r="X177" s="33">
        <f t="shared" si="32"/>
        <v>0.88</v>
      </c>
      <c r="Y177" s="33">
        <f t="shared" si="33"/>
        <v>0.85</v>
      </c>
      <c r="Z177" s="33">
        <f t="shared" si="34"/>
        <v>0.75</v>
      </c>
      <c r="AA177" s="33">
        <f t="shared" si="35"/>
        <v>0.85</v>
      </c>
      <c r="AB177" s="33">
        <f t="shared" si="36"/>
        <v>0.75</v>
      </c>
      <c r="AC177" s="33">
        <f t="shared" si="37"/>
        <v>0.85</v>
      </c>
      <c r="AD177" s="33">
        <f t="shared" si="38"/>
        <v>0.7</v>
      </c>
      <c r="AE177" s="394">
        <f t="shared" si="39"/>
        <v>21450000000</v>
      </c>
      <c r="AF177" s="400">
        <f t="shared" si="40"/>
        <v>0</v>
      </c>
      <c r="AG177" s="257">
        <v>100</v>
      </c>
      <c r="AH177" s="153">
        <f t="shared" si="43"/>
        <v>0</v>
      </c>
      <c r="AJ177" s="394" t="e">
        <f>IF(F177&gt;0,#REF!,0)</f>
        <v>#REF!</v>
      </c>
      <c r="AK177" s="394">
        <f t="shared" si="41"/>
        <v>21450000000</v>
      </c>
      <c r="AM177" s="394">
        <f t="shared" si="42"/>
        <v>0</v>
      </c>
    </row>
    <row r="178" spans="3:39" ht="23.25" thickBot="1" x14ac:dyDescent="0.6">
      <c r="C178" s="233" t="s">
        <v>576</v>
      </c>
      <c r="D178" s="415" t="s">
        <v>1354</v>
      </c>
      <c r="E178" s="433">
        <v>30000000000</v>
      </c>
      <c r="F178" s="39">
        <v>33000000000</v>
      </c>
      <c r="G178" s="36"/>
      <c r="H178" s="36">
        <v>0</v>
      </c>
      <c r="I178" s="36"/>
      <c r="J178" s="36"/>
      <c r="K178" s="36"/>
      <c r="L178" s="36"/>
      <c r="M178" s="36"/>
      <c r="N178" s="36"/>
      <c r="O178" s="36"/>
      <c r="P178" s="253">
        <v>0</v>
      </c>
      <c r="Q178" s="259">
        <f t="shared" si="44"/>
        <v>33000000000</v>
      </c>
      <c r="R178" s="259">
        <v>0</v>
      </c>
      <c r="S178" s="509">
        <f t="shared" si="31"/>
        <v>30000000000</v>
      </c>
      <c r="T178" s="34">
        <v>1</v>
      </c>
      <c r="U178" s="33">
        <v>1</v>
      </c>
      <c r="V178" s="33">
        <v>0.94</v>
      </c>
      <c r="W178" s="33">
        <v>0.94</v>
      </c>
      <c r="X178" s="33">
        <f t="shared" si="32"/>
        <v>0.88</v>
      </c>
      <c r="Y178" s="33">
        <f t="shared" si="33"/>
        <v>0.85</v>
      </c>
      <c r="Z178" s="33">
        <f t="shared" si="34"/>
        <v>0.75</v>
      </c>
      <c r="AA178" s="33">
        <f t="shared" si="35"/>
        <v>0.85</v>
      </c>
      <c r="AB178" s="33">
        <f t="shared" si="36"/>
        <v>0.75</v>
      </c>
      <c r="AC178" s="33">
        <f t="shared" si="37"/>
        <v>0.85</v>
      </c>
      <c r="AD178" s="33">
        <f t="shared" si="38"/>
        <v>0.7</v>
      </c>
      <c r="AE178" s="394">
        <f t="shared" si="39"/>
        <v>33000000000</v>
      </c>
      <c r="AF178" s="400">
        <f t="shared" si="40"/>
        <v>0</v>
      </c>
      <c r="AG178" s="257">
        <v>100</v>
      </c>
      <c r="AH178" s="153">
        <f t="shared" si="43"/>
        <v>0</v>
      </c>
      <c r="AJ178" s="394" t="e">
        <f>IF(F178&gt;0,#REF!,0)</f>
        <v>#REF!</v>
      </c>
      <c r="AK178" s="394">
        <f t="shared" si="41"/>
        <v>33000000000</v>
      </c>
      <c r="AM178" s="394">
        <f t="shared" si="42"/>
        <v>0</v>
      </c>
    </row>
    <row r="179" spans="3:39" ht="23.25" thickBot="1" x14ac:dyDescent="0.6">
      <c r="C179" s="233" t="s">
        <v>576</v>
      </c>
      <c r="D179" s="415" t="s">
        <v>1354</v>
      </c>
      <c r="E179" s="433">
        <v>60000000000</v>
      </c>
      <c r="F179" s="39">
        <v>66000000000</v>
      </c>
      <c r="G179" s="36"/>
      <c r="H179" s="36">
        <v>0</v>
      </c>
      <c r="I179" s="36"/>
      <c r="J179" s="36"/>
      <c r="K179" s="36"/>
      <c r="L179" s="36"/>
      <c r="M179" s="36"/>
      <c r="N179" s="36"/>
      <c r="O179" s="36"/>
      <c r="P179" s="253">
        <v>0</v>
      </c>
      <c r="Q179" s="259">
        <f t="shared" si="44"/>
        <v>66000000000</v>
      </c>
      <c r="R179" s="259">
        <v>0</v>
      </c>
      <c r="S179" s="509">
        <f t="shared" si="31"/>
        <v>60000000000</v>
      </c>
      <c r="T179" s="34">
        <v>1</v>
      </c>
      <c r="U179" s="33">
        <v>1</v>
      </c>
      <c r="V179" s="33">
        <v>0.94</v>
      </c>
      <c r="W179" s="33">
        <v>0.94</v>
      </c>
      <c r="X179" s="33">
        <f t="shared" si="32"/>
        <v>0.88</v>
      </c>
      <c r="Y179" s="33">
        <f t="shared" si="33"/>
        <v>0.85</v>
      </c>
      <c r="Z179" s="33">
        <f t="shared" si="34"/>
        <v>0.75</v>
      </c>
      <c r="AA179" s="33">
        <f t="shared" si="35"/>
        <v>0.85</v>
      </c>
      <c r="AB179" s="33">
        <f t="shared" si="36"/>
        <v>0.75</v>
      </c>
      <c r="AC179" s="33">
        <f t="shared" si="37"/>
        <v>0.85</v>
      </c>
      <c r="AD179" s="33">
        <f t="shared" si="38"/>
        <v>0.7</v>
      </c>
      <c r="AE179" s="394">
        <f t="shared" si="39"/>
        <v>66000000000</v>
      </c>
      <c r="AF179" s="400">
        <f t="shared" si="40"/>
        <v>0</v>
      </c>
      <c r="AG179" s="257">
        <v>100</v>
      </c>
      <c r="AH179" s="153">
        <f t="shared" si="43"/>
        <v>0</v>
      </c>
      <c r="AJ179" s="394" t="e">
        <f>IF(F179&gt;0,#REF!,0)</f>
        <v>#REF!</v>
      </c>
      <c r="AK179" s="394">
        <f t="shared" si="41"/>
        <v>66000000000</v>
      </c>
      <c r="AM179" s="394">
        <f t="shared" si="42"/>
        <v>0</v>
      </c>
    </row>
    <row r="180" spans="3:39" ht="23.25" thickBot="1" x14ac:dyDescent="0.6">
      <c r="C180" s="233" t="s">
        <v>576</v>
      </c>
      <c r="D180" s="415" t="s">
        <v>1358</v>
      </c>
      <c r="E180" s="433">
        <v>117946964160</v>
      </c>
      <c r="F180" s="39">
        <v>0</v>
      </c>
      <c r="G180" s="36"/>
      <c r="H180" s="36">
        <v>0</v>
      </c>
      <c r="I180" s="36"/>
      <c r="J180" s="36"/>
      <c r="K180" s="36"/>
      <c r="L180" s="36"/>
      <c r="M180" s="36"/>
      <c r="N180" s="36"/>
      <c r="O180" s="36"/>
      <c r="P180" s="253">
        <v>0</v>
      </c>
      <c r="Q180" s="259">
        <f t="shared" si="44"/>
        <v>0</v>
      </c>
      <c r="R180" s="259">
        <v>117946964160</v>
      </c>
      <c r="S180" s="509">
        <f t="shared" si="31"/>
        <v>117946964160</v>
      </c>
      <c r="T180" s="34">
        <v>1</v>
      </c>
      <c r="U180" s="33">
        <v>1</v>
      </c>
      <c r="V180" s="33">
        <v>0.94</v>
      </c>
      <c r="W180" s="33">
        <v>0.94</v>
      </c>
      <c r="X180" s="33">
        <f t="shared" si="32"/>
        <v>0.88</v>
      </c>
      <c r="Y180" s="33">
        <f t="shared" si="33"/>
        <v>0.85</v>
      </c>
      <c r="Z180" s="33">
        <f t="shared" si="34"/>
        <v>0.75</v>
      </c>
      <c r="AA180" s="33">
        <f t="shared" si="35"/>
        <v>0.85</v>
      </c>
      <c r="AB180" s="33">
        <f t="shared" si="36"/>
        <v>0.75</v>
      </c>
      <c r="AC180" s="33">
        <f t="shared" si="37"/>
        <v>0.85</v>
      </c>
      <c r="AD180" s="33">
        <f t="shared" si="38"/>
        <v>0.7</v>
      </c>
      <c r="AE180" s="394">
        <f t="shared" si="39"/>
        <v>0</v>
      </c>
      <c r="AF180" s="400">
        <f t="shared" si="40"/>
        <v>117946964160</v>
      </c>
      <c r="AG180" s="257">
        <v>100</v>
      </c>
      <c r="AH180" s="153">
        <f t="shared" si="43"/>
        <v>117946964160</v>
      </c>
      <c r="AJ180" s="394">
        <f>IF(F180&gt;0,#REF!,0)</f>
        <v>0</v>
      </c>
      <c r="AK180" s="394">
        <f t="shared" si="41"/>
        <v>0</v>
      </c>
      <c r="AM180" s="394">
        <f t="shared" si="42"/>
        <v>0</v>
      </c>
    </row>
    <row r="181" spans="3:39" ht="23.25" thickBot="1" x14ac:dyDescent="0.6">
      <c r="C181" s="233" t="s">
        <v>576</v>
      </c>
      <c r="D181" s="415" t="s">
        <v>1358</v>
      </c>
      <c r="E181" s="415">
        <v>117946964160</v>
      </c>
      <c r="F181" s="39">
        <v>0</v>
      </c>
      <c r="G181" s="36"/>
      <c r="H181" s="36">
        <v>0</v>
      </c>
      <c r="I181" s="36"/>
      <c r="J181" s="36"/>
      <c r="K181" s="36"/>
      <c r="L181" s="36"/>
      <c r="M181" s="36"/>
      <c r="N181" s="36"/>
      <c r="O181" s="36"/>
      <c r="P181" s="253">
        <v>0</v>
      </c>
      <c r="Q181" s="259">
        <f t="shared" si="44"/>
        <v>0</v>
      </c>
      <c r="R181" s="259">
        <v>117946964160</v>
      </c>
      <c r="S181" s="509">
        <f t="shared" si="31"/>
        <v>117946964160</v>
      </c>
      <c r="T181" s="34">
        <v>1</v>
      </c>
      <c r="U181" s="33">
        <v>1</v>
      </c>
      <c r="V181" s="33">
        <v>0.94</v>
      </c>
      <c r="W181" s="33">
        <v>0.94</v>
      </c>
      <c r="X181" s="33">
        <f t="shared" si="32"/>
        <v>0.88</v>
      </c>
      <c r="Y181" s="33">
        <f t="shared" si="33"/>
        <v>0.85</v>
      </c>
      <c r="Z181" s="33">
        <f t="shared" si="34"/>
        <v>0.75</v>
      </c>
      <c r="AA181" s="33">
        <f t="shared" si="35"/>
        <v>0.85</v>
      </c>
      <c r="AB181" s="33">
        <f t="shared" si="36"/>
        <v>0.75</v>
      </c>
      <c r="AC181" s="33">
        <f t="shared" si="37"/>
        <v>0.85</v>
      </c>
      <c r="AD181" s="33">
        <f t="shared" si="38"/>
        <v>0.7</v>
      </c>
      <c r="AE181" s="394">
        <f t="shared" si="39"/>
        <v>0</v>
      </c>
      <c r="AF181" s="400">
        <f t="shared" si="40"/>
        <v>117946964160</v>
      </c>
      <c r="AG181" s="257">
        <v>100</v>
      </c>
      <c r="AH181" s="153">
        <f t="shared" si="43"/>
        <v>117946964160</v>
      </c>
      <c r="AJ181" s="394">
        <f>IF(F181&gt;0,#REF!,0)</f>
        <v>0</v>
      </c>
      <c r="AK181" s="394">
        <f t="shared" si="41"/>
        <v>0</v>
      </c>
      <c r="AM181" s="394">
        <f t="shared" si="42"/>
        <v>0</v>
      </c>
    </row>
    <row r="182" spans="3:39" ht="23.25" thickBot="1" x14ac:dyDescent="0.6">
      <c r="C182" s="233" t="s">
        <v>576</v>
      </c>
      <c r="D182" s="415" t="s">
        <v>1358</v>
      </c>
      <c r="E182" s="415">
        <v>127775877840</v>
      </c>
      <c r="F182" s="39">
        <v>0</v>
      </c>
      <c r="G182" s="36"/>
      <c r="H182" s="36">
        <v>0</v>
      </c>
      <c r="I182" s="36"/>
      <c r="J182" s="36"/>
      <c r="K182" s="36"/>
      <c r="L182" s="36"/>
      <c r="M182" s="36"/>
      <c r="N182" s="36"/>
      <c r="O182" s="36"/>
      <c r="P182" s="253">
        <v>0</v>
      </c>
      <c r="Q182" s="259">
        <f t="shared" si="44"/>
        <v>0</v>
      </c>
      <c r="R182" s="259">
        <v>127775877840</v>
      </c>
      <c r="S182" s="509">
        <f t="shared" si="31"/>
        <v>127775877840</v>
      </c>
      <c r="T182" s="34">
        <v>1</v>
      </c>
      <c r="U182" s="33">
        <v>1</v>
      </c>
      <c r="V182" s="33">
        <v>0.94</v>
      </c>
      <c r="W182" s="33">
        <v>0.94</v>
      </c>
      <c r="X182" s="33">
        <f t="shared" si="32"/>
        <v>0.88</v>
      </c>
      <c r="Y182" s="33">
        <f t="shared" si="33"/>
        <v>0.85</v>
      </c>
      <c r="Z182" s="33">
        <f t="shared" si="34"/>
        <v>0.75</v>
      </c>
      <c r="AA182" s="33">
        <f t="shared" si="35"/>
        <v>0.85</v>
      </c>
      <c r="AB182" s="33">
        <f t="shared" si="36"/>
        <v>0.75</v>
      </c>
      <c r="AC182" s="33">
        <f t="shared" si="37"/>
        <v>0.85</v>
      </c>
      <c r="AD182" s="33">
        <f t="shared" si="38"/>
        <v>0.7</v>
      </c>
      <c r="AE182" s="394">
        <f t="shared" si="39"/>
        <v>0</v>
      </c>
      <c r="AF182" s="400">
        <f t="shared" si="40"/>
        <v>127775877840</v>
      </c>
      <c r="AG182" s="257">
        <v>100</v>
      </c>
      <c r="AH182" s="153">
        <f t="shared" si="43"/>
        <v>127775877840</v>
      </c>
      <c r="AJ182" s="394">
        <f>IF(F182&gt;0,#REF!,0)</f>
        <v>0</v>
      </c>
      <c r="AK182" s="394">
        <f t="shared" si="41"/>
        <v>0</v>
      </c>
      <c r="AM182" s="394">
        <f t="shared" si="42"/>
        <v>0</v>
      </c>
    </row>
    <row r="183" spans="3:39" ht="23.25" thickBot="1" x14ac:dyDescent="0.6">
      <c r="C183" s="233" t="s">
        <v>576</v>
      </c>
      <c r="D183" s="415" t="s">
        <v>1358</v>
      </c>
      <c r="E183" s="433">
        <v>127775877840</v>
      </c>
      <c r="F183" s="39">
        <v>0</v>
      </c>
      <c r="G183" s="36"/>
      <c r="H183" s="36">
        <v>0</v>
      </c>
      <c r="I183" s="36"/>
      <c r="J183" s="36"/>
      <c r="K183" s="36"/>
      <c r="L183" s="36"/>
      <c r="M183" s="36"/>
      <c r="N183" s="36"/>
      <c r="O183" s="36"/>
      <c r="P183" s="253">
        <v>0</v>
      </c>
      <c r="Q183" s="259">
        <f t="shared" si="44"/>
        <v>0</v>
      </c>
      <c r="R183" s="259">
        <v>127775877840</v>
      </c>
      <c r="S183" s="509">
        <f t="shared" si="31"/>
        <v>127775877840</v>
      </c>
      <c r="T183" s="34">
        <v>1</v>
      </c>
      <c r="U183" s="33">
        <v>1</v>
      </c>
      <c r="V183" s="33">
        <v>0.94</v>
      </c>
      <c r="W183" s="33">
        <v>0.94</v>
      </c>
      <c r="X183" s="33">
        <f t="shared" si="32"/>
        <v>0.88</v>
      </c>
      <c r="Y183" s="33">
        <f t="shared" si="33"/>
        <v>0.85</v>
      </c>
      <c r="Z183" s="33">
        <f t="shared" si="34"/>
        <v>0.75</v>
      </c>
      <c r="AA183" s="33">
        <f t="shared" si="35"/>
        <v>0.85</v>
      </c>
      <c r="AB183" s="33">
        <f t="shared" si="36"/>
        <v>0.75</v>
      </c>
      <c r="AC183" s="33">
        <f t="shared" si="37"/>
        <v>0.85</v>
      </c>
      <c r="AD183" s="33">
        <f t="shared" si="38"/>
        <v>0.7</v>
      </c>
      <c r="AE183" s="394">
        <f t="shared" si="39"/>
        <v>0</v>
      </c>
      <c r="AF183" s="400">
        <f t="shared" si="40"/>
        <v>127775877840</v>
      </c>
      <c r="AG183" s="257">
        <v>100</v>
      </c>
      <c r="AH183" s="153">
        <f t="shared" si="43"/>
        <v>127775877840</v>
      </c>
      <c r="AJ183" s="394">
        <f>IF(F183&gt;0,#REF!,0)</f>
        <v>0</v>
      </c>
      <c r="AK183" s="394">
        <f t="shared" si="41"/>
        <v>0</v>
      </c>
      <c r="AM183" s="394">
        <f t="shared" si="42"/>
        <v>0</v>
      </c>
    </row>
    <row r="184" spans="3:39" ht="23.25" thickBot="1" x14ac:dyDescent="0.6">
      <c r="C184" s="233" t="s">
        <v>576</v>
      </c>
      <c r="D184" s="415" t="s">
        <v>1358</v>
      </c>
      <c r="E184" s="433">
        <v>49144568400</v>
      </c>
      <c r="F184" s="39">
        <v>0</v>
      </c>
      <c r="G184" s="36"/>
      <c r="H184" s="36">
        <v>0</v>
      </c>
      <c r="I184" s="36"/>
      <c r="J184" s="36"/>
      <c r="K184" s="36"/>
      <c r="L184" s="36"/>
      <c r="M184" s="36"/>
      <c r="N184" s="36"/>
      <c r="O184" s="36"/>
      <c r="P184" s="253">
        <v>0</v>
      </c>
      <c r="Q184" s="259">
        <f t="shared" si="44"/>
        <v>0</v>
      </c>
      <c r="R184" s="259">
        <v>49144568400</v>
      </c>
      <c r="S184" s="509">
        <f t="shared" si="31"/>
        <v>49144568400</v>
      </c>
      <c r="T184" s="34">
        <v>1</v>
      </c>
      <c r="U184" s="33">
        <v>1</v>
      </c>
      <c r="V184" s="33">
        <v>0.94</v>
      </c>
      <c r="W184" s="33">
        <v>0.94</v>
      </c>
      <c r="X184" s="33">
        <f t="shared" si="32"/>
        <v>0.88</v>
      </c>
      <c r="Y184" s="33">
        <f t="shared" si="33"/>
        <v>0.85</v>
      </c>
      <c r="Z184" s="33">
        <f t="shared" si="34"/>
        <v>0.75</v>
      </c>
      <c r="AA184" s="33">
        <f t="shared" si="35"/>
        <v>0.85</v>
      </c>
      <c r="AB184" s="33">
        <f t="shared" si="36"/>
        <v>0.75</v>
      </c>
      <c r="AC184" s="33">
        <f t="shared" si="37"/>
        <v>0.85</v>
      </c>
      <c r="AD184" s="33">
        <f t="shared" si="38"/>
        <v>0.7</v>
      </c>
      <c r="AE184" s="394">
        <f t="shared" si="39"/>
        <v>0</v>
      </c>
      <c r="AF184" s="400">
        <f t="shared" si="40"/>
        <v>49144568400</v>
      </c>
      <c r="AG184" s="257">
        <v>100</v>
      </c>
      <c r="AH184" s="153">
        <f t="shared" si="43"/>
        <v>49144568400</v>
      </c>
      <c r="AJ184" s="394">
        <f>IF(F184&gt;0,#REF!,0)</f>
        <v>0</v>
      </c>
      <c r="AK184" s="394">
        <f t="shared" si="41"/>
        <v>0</v>
      </c>
      <c r="AM184" s="394">
        <f t="shared" si="42"/>
        <v>0</v>
      </c>
    </row>
    <row r="185" spans="3:39" ht="23.25" thickBot="1" x14ac:dyDescent="0.6">
      <c r="C185" s="233" t="s">
        <v>576</v>
      </c>
      <c r="D185" s="415" t="s">
        <v>1358</v>
      </c>
      <c r="E185" s="433">
        <v>49144568400</v>
      </c>
      <c r="F185" s="39">
        <v>0</v>
      </c>
      <c r="G185" s="36"/>
      <c r="H185" s="36">
        <v>0</v>
      </c>
      <c r="I185" s="36"/>
      <c r="J185" s="36"/>
      <c r="K185" s="36"/>
      <c r="L185" s="36"/>
      <c r="M185" s="36"/>
      <c r="N185" s="36"/>
      <c r="O185" s="36"/>
      <c r="P185" s="253">
        <v>0</v>
      </c>
      <c r="Q185" s="259">
        <f t="shared" si="44"/>
        <v>0</v>
      </c>
      <c r="R185" s="259">
        <v>49144568400</v>
      </c>
      <c r="S185" s="509">
        <f t="shared" si="31"/>
        <v>49144568400</v>
      </c>
      <c r="T185" s="34">
        <v>1</v>
      </c>
      <c r="U185" s="33">
        <v>1</v>
      </c>
      <c r="V185" s="33">
        <v>0.94</v>
      </c>
      <c r="W185" s="33">
        <v>0.94</v>
      </c>
      <c r="X185" s="33">
        <f t="shared" si="32"/>
        <v>0.88</v>
      </c>
      <c r="Y185" s="33">
        <f t="shared" si="33"/>
        <v>0.85</v>
      </c>
      <c r="Z185" s="33">
        <f t="shared" si="34"/>
        <v>0.75</v>
      </c>
      <c r="AA185" s="33">
        <f t="shared" si="35"/>
        <v>0.85</v>
      </c>
      <c r="AB185" s="33">
        <f t="shared" si="36"/>
        <v>0.75</v>
      </c>
      <c r="AC185" s="33">
        <f t="shared" si="37"/>
        <v>0.85</v>
      </c>
      <c r="AD185" s="33">
        <f t="shared" si="38"/>
        <v>0.7</v>
      </c>
      <c r="AE185" s="394">
        <f t="shared" si="39"/>
        <v>0</v>
      </c>
      <c r="AF185" s="400">
        <f t="shared" si="40"/>
        <v>49144568400</v>
      </c>
      <c r="AG185" s="257">
        <v>100</v>
      </c>
      <c r="AH185" s="153">
        <f t="shared" si="43"/>
        <v>49144568400</v>
      </c>
      <c r="AJ185" s="394">
        <f>IF(F185&gt;0,#REF!,0)</f>
        <v>0</v>
      </c>
      <c r="AK185" s="394">
        <f t="shared" si="41"/>
        <v>0</v>
      </c>
      <c r="AM185" s="394">
        <f t="shared" si="42"/>
        <v>0</v>
      </c>
    </row>
    <row r="186" spans="3:39" ht="23.25" thickBot="1" x14ac:dyDescent="0.6">
      <c r="C186" s="233" t="s">
        <v>576</v>
      </c>
      <c r="D186" s="415" t="s">
        <v>1358</v>
      </c>
      <c r="E186" s="433">
        <v>49144568400</v>
      </c>
      <c r="F186" s="39">
        <v>0</v>
      </c>
      <c r="G186" s="36"/>
      <c r="H186" s="36">
        <v>0</v>
      </c>
      <c r="I186" s="36"/>
      <c r="J186" s="36"/>
      <c r="K186" s="36"/>
      <c r="L186" s="36"/>
      <c r="M186" s="36"/>
      <c r="N186" s="36"/>
      <c r="O186" s="36"/>
      <c r="P186" s="253">
        <v>0</v>
      </c>
      <c r="Q186" s="259">
        <f t="shared" si="44"/>
        <v>0</v>
      </c>
      <c r="R186" s="259">
        <v>49144568400</v>
      </c>
      <c r="S186" s="509">
        <f t="shared" si="31"/>
        <v>49144568400</v>
      </c>
      <c r="T186" s="34">
        <v>1</v>
      </c>
      <c r="U186" s="33">
        <v>1</v>
      </c>
      <c r="V186" s="33">
        <v>0.94</v>
      </c>
      <c r="W186" s="33">
        <v>0.94</v>
      </c>
      <c r="X186" s="33">
        <f t="shared" si="32"/>
        <v>0.88</v>
      </c>
      <c r="Y186" s="33">
        <f t="shared" si="33"/>
        <v>0.85</v>
      </c>
      <c r="Z186" s="33">
        <f t="shared" si="34"/>
        <v>0.75</v>
      </c>
      <c r="AA186" s="33">
        <f t="shared" si="35"/>
        <v>0.85</v>
      </c>
      <c r="AB186" s="33">
        <f t="shared" si="36"/>
        <v>0.75</v>
      </c>
      <c r="AC186" s="33">
        <f t="shared" si="37"/>
        <v>0.85</v>
      </c>
      <c r="AD186" s="33">
        <f t="shared" si="38"/>
        <v>0.7</v>
      </c>
      <c r="AE186" s="394">
        <f t="shared" si="39"/>
        <v>0</v>
      </c>
      <c r="AF186" s="400">
        <f t="shared" si="40"/>
        <v>49144568400</v>
      </c>
      <c r="AG186" s="257">
        <v>100</v>
      </c>
      <c r="AH186" s="153">
        <f t="shared" si="43"/>
        <v>49144568400</v>
      </c>
      <c r="AJ186" s="394">
        <f>IF(F186&gt;0,#REF!,0)</f>
        <v>0</v>
      </c>
      <c r="AK186" s="394">
        <f t="shared" si="41"/>
        <v>0</v>
      </c>
      <c r="AM186" s="394">
        <f t="shared" si="42"/>
        <v>0</v>
      </c>
    </row>
    <row r="187" spans="3:39" ht="23.25" thickBot="1" x14ac:dyDescent="0.6">
      <c r="C187" s="233" t="s">
        <v>576</v>
      </c>
      <c r="D187" s="415" t="s">
        <v>1358</v>
      </c>
      <c r="E187" s="433">
        <v>131451802560</v>
      </c>
      <c r="F187" s="39">
        <v>0</v>
      </c>
      <c r="G187" s="36"/>
      <c r="H187" s="36">
        <v>0</v>
      </c>
      <c r="I187" s="36"/>
      <c r="J187" s="36"/>
      <c r="K187" s="36"/>
      <c r="L187" s="36"/>
      <c r="M187" s="36"/>
      <c r="N187" s="36"/>
      <c r="O187" s="36"/>
      <c r="P187" s="253">
        <v>0</v>
      </c>
      <c r="Q187" s="259">
        <f t="shared" si="44"/>
        <v>0</v>
      </c>
      <c r="R187" s="259">
        <v>131451802560</v>
      </c>
      <c r="S187" s="509">
        <f t="shared" si="31"/>
        <v>131451802560</v>
      </c>
      <c r="T187" s="34">
        <v>1</v>
      </c>
      <c r="U187" s="33">
        <v>1</v>
      </c>
      <c r="V187" s="33">
        <v>0.94</v>
      </c>
      <c r="W187" s="33">
        <v>0.94</v>
      </c>
      <c r="X187" s="33">
        <f t="shared" si="32"/>
        <v>0.88</v>
      </c>
      <c r="Y187" s="33">
        <f t="shared" si="33"/>
        <v>0.85</v>
      </c>
      <c r="Z187" s="33">
        <f t="shared" si="34"/>
        <v>0.75</v>
      </c>
      <c r="AA187" s="33">
        <f t="shared" si="35"/>
        <v>0.85</v>
      </c>
      <c r="AB187" s="33">
        <f t="shared" si="36"/>
        <v>0.75</v>
      </c>
      <c r="AC187" s="33">
        <f t="shared" si="37"/>
        <v>0.85</v>
      </c>
      <c r="AD187" s="33">
        <f t="shared" si="38"/>
        <v>0.7</v>
      </c>
      <c r="AE187" s="394">
        <f t="shared" si="39"/>
        <v>0</v>
      </c>
      <c r="AF187" s="400">
        <f t="shared" si="40"/>
        <v>131451802560</v>
      </c>
      <c r="AG187" s="257">
        <v>100</v>
      </c>
      <c r="AH187" s="153">
        <f t="shared" si="43"/>
        <v>131451802560</v>
      </c>
      <c r="AJ187" s="394">
        <f>IF(F187&gt;0,#REF!,0)</f>
        <v>0</v>
      </c>
      <c r="AK187" s="394">
        <f t="shared" si="41"/>
        <v>0</v>
      </c>
      <c r="AM187" s="394">
        <f t="shared" si="42"/>
        <v>0</v>
      </c>
    </row>
    <row r="188" spans="3:39" ht="23.25" thickBot="1" x14ac:dyDescent="0.6">
      <c r="C188" s="233" t="s">
        <v>576</v>
      </c>
      <c r="D188" s="415" t="s">
        <v>1358</v>
      </c>
      <c r="E188" s="433">
        <v>131451802560</v>
      </c>
      <c r="F188" s="39">
        <v>0</v>
      </c>
      <c r="G188" s="36"/>
      <c r="H188" s="36">
        <v>0</v>
      </c>
      <c r="I188" s="36"/>
      <c r="J188" s="36"/>
      <c r="K188" s="36"/>
      <c r="L188" s="36"/>
      <c r="M188" s="36"/>
      <c r="N188" s="36"/>
      <c r="O188" s="36"/>
      <c r="P188" s="253">
        <v>0</v>
      </c>
      <c r="Q188" s="259">
        <f t="shared" si="44"/>
        <v>0</v>
      </c>
      <c r="R188" s="259">
        <v>131451802560</v>
      </c>
      <c r="S188" s="509">
        <f t="shared" si="31"/>
        <v>131451802560</v>
      </c>
      <c r="T188" s="34">
        <v>1</v>
      </c>
      <c r="U188" s="33">
        <v>1</v>
      </c>
      <c r="V188" s="33">
        <v>0.94</v>
      </c>
      <c r="W188" s="33">
        <v>0.94</v>
      </c>
      <c r="X188" s="33">
        <f t="shared" si="32"/>
        <v>0.88</v>
      </c>
      <c r="Y188" s="33">
        <f t="shared" si="33"/>
        <v>0.85</v>
      </c>
      <c r="Z188" s="33">
        <f t="shared" si="34"/>
        <v>0.75</v>
      </c>
      <c r="AA188" s="33">
        <f t="shared" si="35"/>
        <v>0.85</v>
      </c>
      <c r="AB188" s="33">
        <f t="shared" si="36"/>
        <v>0.75</v>
      </c>
      <c r="AC188" s="33">
        <f t="shared" si="37"/>
        <v>0.85</v>
      </c>
      <c r="AD188" s="33">
        <f t="shared" si="38"/>
        <v>0.7</v>
      </c>
      <c r="AE188" s="394">
        <f t="shared" si="39"/>
        <v>0</v>
      </c>
      <c r="AF188" s="400">
        <f t="shared" si="40"/>
        <v>131451802560</v>
      </c>
      <c r="AG188" s="257">
        <v>100</v>
      </c>
      <c r="AH188" s="153">
        <f t="shared" si="43"/>
        <v>131451802560</v>
      </c>
      <c r="AJ188" s="394">
        <f>IF(F188&gt;0,#REF!,0)</f>
        <v>0</v>
      </c>
      <c r="AK188" s="394">
        <f t="shared" si="41"/>
        <v>0</v>
      </c>
      <c r="AM188" s="394">
        <f t="shared" si="42"/>
        <v>0</v>
      </c>
    </row>
    <row r="189" spans="3:39" ht="23.25" thickBot="1" x14ac:dyDescent="0.6">
      <c r="C189" s="233" t="s">
        <v>576</v>
      </c>
      <c r="D189" s="415" t="s">
        <v>1358</v>
      </c>
      <c r="E189" s="433">
        <v>121340125440</v>
      </c>
      <c r="F189" s="39">
        <v>0</v>
      </c>
      <c r="G189" s="36"/>
      <c r="H189" s="36">
        <v>0</v>
      </c>
      <c r="I189" s="36"/>
      <c r="J189" s="36"/>
      <c r="K189" s="36"/>
      <c r="L189" s="36"/>
      <c r="M189" s="36"/>
      <c r="N189" s="36"/>
      <c r="O189" s="36"/>
      <c r="P189" s="253">
        <v>0</v>
      </c>
      <c r="Q189" s="259">
        <f t="shared" si="44"/>
        <v>0</v>
      </c>
      <c r="R189" s="259">
        <v>121340125440</v>
      </c>
      <c r="S189" s="509">
        <f t="shared" si="31"/>
        <v>121340125440</v>
      </c>
      <c r="T189" s="34">
        <v>1</v>
      </c>
      <c r="U189" s="33">
        <v>1</v>
      </c>
      <c r="V189" s="33">
        <v>0.94</v>
      </c>
      <c r="W189" s="33">
        <v>0.94</v>
      </c>
      <c r="X189" s="33">
        <f t="shared" si="32"/>
        <v>0.88</v>
      </c>
      <c r="Y189" s="33">
        <f t="shared" si="33"/>
        <v>0.85</v>
      </c>
      <c r="Z189" s="33">
        <f t="shared" si="34"/>
        <v>0.75</v>
      </c>
      <c r="AA189" s="33">
        <f t="shared" si="35"/>
        <v>0.85</v>
      </c>
      <c r="AB189" s="33">
        <f t="shared" si="36"/>
        <v>0.75</v>
      </c>
      <c r="AC189" s="33">
        <f t="shared" si="37"/>
        <v>0.85</v>
      </c>
      <c r="AD189" s="33">
        <f t="shared" si="38"/>
        <v>0.7</v>
      </c>
      <c r="AE189" s="394">
        <f t="shared" si="39"/>
        <v>0</v>
      </c>
      <c r="AF189" s="400">
        <f t="shared" si="40"/>
        <v>121340125440</v>
      </c>
      <c r="AG189" s="257">
        <v>100</v>
      </c>
      <c r="AH189" s="153">
        <f t="shared" si="43"/>
        <v>121340125440</v>
      </c>
      <c r="AJ189" s="394">
        <f>IF(F189&gt;0,#REF!,0)</f>
        <v>0</v>
      </c>
      <c r="AK189" s="394">
        <f t="shared" si="41"/>
        <v>0</v>
      </c>
      <c r="AM189" s="394">
        <f t="shared" si="42"/>
        <v>0</v>
      </c>
    </row>
    <row r="190" spans="3:39" ht="23.25" thickBot="1" x14ac:dyDescent="0.6">
      <c r="C190" s="233" t="s">
        <v>576</v>
      </c>
      <c r="D190" s="415" t="s">
        <v>1358</v>
      </c>
      <c r="E190" s="433">
        <v>121340125440</v>
      </c>
      <c r="F190" s="39">
        <v>0</v>
      </c>
      <c r="G190" s="36"/>
      <c r="H190" s="36">
        <v>0</v>
      </c>
      <c r="I190" s="36"/>
      <c r="J190" s="36"/>
      <c r="K190" s="36"/>
      <c r="L190" s="36"/>
      <c r="M190" s="36"/>
      <c r="N190" s="36"/>
      <c r="O190" s="36"/>
      <c r="P190" s="253">
        <v>0</v>
      </c>
      <c r="Q190" s="259">
        <f t="shared" si="44"/>
        <v>0</v>
      </c>
      <c r="R190" s="259">
        <v>121340125440</v>
      </c>
      <c r="S190" s="509">
        <f t="shared" si="31"/>
        <v>121340125440</v>
      </c>
      <c r="T190" s="34">
        <v>1</v>
      </c>
      <c r="U190" s="33">
        <v>1</v>
      </c>
      <c r="V190" s="33">
        <v>0.94</v>
      </c>
      <c r="W190" s="33">
        <v>0.94</v>
      </c>
      <c r="X190" s="33">
        <f t="shared" si="32"/>
        <v>0.88</v>
      </c>
      <c r="Y190" s="33">
        <f t="shared" si="33"/>
        <v>0.85</v>
      </c>
      <c r="Z190" s="33">
        <f t="shared" si="34"/>
        <v>0.75</v>
      </c>
      <c r="AA190" s="33">
        <f t="shared" si="35"/>
        <v>0.85</v>
      </c>
      <c r="AB190" s="33">
        <f t="shared" si="36"/>
        <v>0.75</v>
      </c>
      <c r="AC190" s="33">
        <f t="shared" si="37"/>
        <v>0.85</v>
      </c>
      <c r="AD190" s="33">
        <f t="shared" si="38"/>
        <v>0.7</v>
      </c>
      <c r="AE190" s="394">
        <f t="shared" si="39"/>
        <v>0</v>
      </c>
      <c r="AF190" s="400">
        <f t="shared" si="40"/>
        <v>121340125440</v>
      </c>
      <c r="AG190" s="257">
        <v>100</v>
      </c>
      <c r="AH190" s="153">
        <f t="shared" si="43"/>
        <v>121340125440</v>
      </c>
      <c r="AJ190" s="394">
        <f>IF(F190&gt;0,#REF!,0)</f>
        <v>0</v>
      </c>
      <c r="AK190" s="394">
        <f t="shared" si="41"/>
        <v>0</v>
      </c>
      <c r="AM190" s="394">
        <f t="shared" si="42"/>
        <v>0</v>
      </c>
    </row>
    <row r="191" spans="3:39" ht="23.25" thickBot="1" x14ac:dyDescent="0.6">
      <c r="C191" s="233" t="s">
        <v>576</v>
      </c>
      <c r="D191" s="415" t="s">
        <v>1358</v>
      </c>
      <c r="E191" s="433">
        <v>50558385600</v>
      </c>
      <c r="F191" s="39">
        <v>0</v>
      </c>
      <c r="G191" s="36"/>
      <c r="H191" s="36">
        <v>0</v>
      </c>
      <c r="I191" s="36"/>
      <c r="J191" s="36"/>
      <c r="K191" s="36"/>
      <c r="L191" s="36"/>
      <c r="M191" s="36"/>
      <c r="N191" s="36"/>
      <c r="O191" s="36"/>
      <c r="P191" s="253">
        <v>0</v>
      </c>
      <c r="Q191" s="259">
        <f t="shared" si="44"/>
        <v>0</v>
      </c>
      <c r="R191" s="259">
        <v>50558385600</v>
      </c>
      <c r="S191" s="509">
        <f t="shared" si="31"/>
        <v>50558385600</v>
      </c>
      <c r="T191" s="34">
        <v>1</v>
      </c>
      <c r="U191" s="33">
        <v>1</v>
      </c>
      <c r="V191" s="33">
        <v>0.94</v>
      </c>
      <c r="W191" s="33">
        <v>0.94</v>
      </c>
      <c r="X191" s="33">
        <f t="shared" si="32"/>
        <v>0.88</v>
      </c>
      <c r="Y191" s="33">
        <f t="shared" si="33"/>
        <v>0.85</v>
      </c>
      <c r="Z191" s="33">
        <f t="shared" si="34"/>
        <v>0.75</v>
      </c>
      <c r="AA191" s="33">
        <f t="shared" si="35"/>
        <v>0.85</v>
      </c>
      <c r="AB191" s="33">
        <f t="shared" si="36"/>
        <v>0.75</v>
      </c>
      <c r="AC191" s="33">
        <f t="shared" si="37"/>
        <v>0.85</v>
      </c>
      <c r="AD191" s="33">
        <f t="shared" si="38"/>
        <v>0.7</v>
      </c>
      <c r="AE191" s="394">
        <f t="shared" si="39"/>
        <v>0</v>
      </c>
      <c r="AF191" s="400">
        <f t="shared" si="40"/>
        <v>50558385600</v>
      </c>
      <c r="AG191" s="257">
        <v>100</v>
      </c>
      <c r="AH191" s="153">
        <f t="shared" si="43"/>
        <v>50558385600</v>
      </c>
      <c r="AJ191" s="394">
        <f>IF(F191&gt;0,#REF!,0)</f>
        <v>0</v>
      </c>
      <c r="AK191" s="394">
        <f t="shared" si="41"/>
        <v>0</v>
      </c>
      <c r="AM191" s="394">
        <f t="shared" si="42"/>
        <v>0</v>
      </c>
    </row>
    <row r="192" spans="3:39" ht="23.25" thickBot="1" x14ac:dyDescent="0.6">
      <c r="C192" s="233" t="s">
        <v>576</v>
      </c>
      <c r="D192" s="415" t="s">
        <v>1358</v>
      </c>
      <c r="E192" s="433">
        <v>50558385600</v>
      </c>
      <c r="F192" s="39">
        <v>0</v>
      </c>
      <c r="G192" s="36"/>
      <c r="H192" s="36">
        <v>0</v>
      </c>
      <c r="I192" s="36"/>
      <c r="J192" s="36"/>
      <c r="K192" s="36"/>
      <c r="L192" s="36"/>
      <c r="M192" s="36"/>
      <c r="N192" s="36"/>
      <c r="O192" s="36"/>
      <c r="P192" s="253">
        <v>0</v>
      </c>
      <c r="Q192" s="259">
        <f t="shared" si="44"/>
        <v>0</v>
      </c>
      <c r="R192" s="259">
        <v>50558385600</v>
      </c>
      <c r="S192" s="509">
        <f t="shared" si="31"/>
        <v>50558385600</v>
      </c>
      <c r="T192" s="34">
        <v>1</v>
      </c>
      <c r="U192" s="33">
        <v>1</v>
      </c>
      <c r="V192" s="33">
        <v>0.94</v>
      </c>
      <c r="W192" s="33">
        <v>0.94</v>
      </c>
      <c r="X192" s="33">
        <f t="shared" si="32"/>
        <v>0.88</v>
      </c>
      <c r="Y192" s="33">
        <f t="shared" si="33"/>
        <v>0.85</v>
      </c>
      <c r="Z192" s="33">
        <f t="shared" si="34"/>
        <v>0.75</v>
      </c>
      <c r="AA192" s="33">
        <f t="shared" si="35"/>
        <v>0.85</v>
      </c>
      <c r="AB192" s="33">
        <f t="shared" si="36"/>
        <v>0.75</v>
      </c>
      <c r="AC192" s="33">
        <f t="shared" si="37"/>
        <v>0.85</v>
      </c>
      <c r="AD192" s="33">
        <f t="shared" si="38"/>
        <v>0.7</v>
      </c>
      <c r="AE192" s="394">
        <f t="shared" si="39"/>
        <v>0</v>
      </c>
      <c r="AF192" s="400">
        <f t="shared" si="40"/>
        <v>50558385600</v>
      </c>
      <c r="AG192" s="257">
        <v>100</v>
      </c>
      <c r="AH192" s="153">
        <f t="shared" si="43"/>
        <v>50558385600</v>
      </c>
      <c r="AJ192" s="394">
        <f>IF(F192&gt;0,#REF!,0)</f>
        <v>0</v>
      </c>
      <c r="AK192" s="394">
        <f t="shared" si="41"/>
        <v>0</v>
      </c>
      <c r="AM192" s="394">
        <f t="shared" si="42"/>
        <v>0</v>
      </c>
    </row>
    <row r="193" spans="3:39" ht="23.25" thickBot="1" x14ac:dyDescent="0.6">
      <c r="C193" s="233" t="s">
        <v>576</v>
      </c>
      <c r="D193" s="415" t="s">
        <v>1358</v>
      </c>
      <c r="E193" s="415">
        <v>50558385600</v>
      </c>
      <c r="F193" s="39">
        <v>0</v>
      </c>
      <c r="G193" s="36"/>
      <c r="H193" s="36">
        <v>0</v>
      </c>
      <c r="I193" s="36"/>
      <c r="J193" s="36"/>
      <c r="K193" s="36"/>
      <c r="L193" s="36"/>
      <c r="M193" s="36"/>
      <c r="N193" s="36"/>
      <c r="O193" s="36"/>
      <c r="P193" s="253">
        <v>0</v>
      </c>
      <c r="Q193" s="259">
        <f t="shared" si="44"/>
        <v>0</v>
      </c>
      <c r="R193" s="259">
        <v>50558385600</v>
      </c>
      <c r="S193" s="509">
        <f t="shared" si="31"/>
        <v>50558385600</v>
      </c>
      <c r="T193" s="34">
        <v>1</v>
      </c>
      <c r="U193" s="33">
        <v>1</v>
      </c>
      <c r="V193" s="33">
        <v>0.94</v>
      </c>
      <c r="W193" s="33">
        <v>0.94</v>
      </c>
      <c r="X193" s="33">
        <f t="shared" si="32"/>
        <v>0.88</v>
      </c>
      <c r="Y193" s="33">
        <f t="shared" si="33"/>
        <v>0.85</v>
      </c>
      <c r="Z193" s="33">
        <f t="shared" si="34"/>
        <v>0.75</v>
      </c>
      <c r="AA193" s="33">
        <f t="shared" si="35"/>
        <v>0.85</v>
      </c>
      <c r="AB193" s="33">
        <f t="shared" si="36"/>
        <v>0.75</v>
      </c>
      <c r="AC193" s="33">
        <f t="shared" si="37"/>
        <v>0.85</v>
      </c>
      <c r="AD193" s="33">
        <f t="shared" si="38"/>
        <v>0.7</v>
      </c>
      <c r="AE193" s="394">
        <f t="shared" si="39"/>
        <v>0</v>
      </c>
      <c r="AF193" s="400">
        <f t="shared" si="40"/>
        <v>50558385600</v>
      </c>
      <c r="AG193" s="257">
        <v>100</v>
      </c>
      <c r="AH193" s="153">
        <f t="shared" si="43"/>
        <v>50558385600</v>
      </c>
      <c r="AJ193" s="394">
        <f>IF(F193&gt;0,#REF!,0)</f>
        <v>0</v>
      </c>
      <c r="AK193" s="394">
        <f t="shared" si="41"/>
        <v>0</v>
      </c>
      <c r="AM193" s="394">
        <f t="shared" si="42"/>
        <v>0</v>
      </c>
    </row>
    <row r="194" spans="3:39" ht="23.25" thickBot="1" x14ac:dyDescent="0.6">
      <c r="C194" s="233" t="s">
        <v>576</v>
      </c>
      <c r="D194" s="415" t="s">
        <v>1358</v>
      </c>
      <c r="E194" s="415">
        <v>143034803100</v>
      </c>
      <c r="F194" s="39">
        <v>0</v>
      </c>
      <c r="G194" s="36"/>
      <c r="H194" s="36">
        <v>0</v>
      </c>
      <c r="I194" s="36"/>
      <c r="J194" s="36"/>
      <c r="K194" s="36"/>
      <c r="L194" s="36"/>
      <c r="M194" s="36"/>
      <c r="N194" s="36"/>
      <c r="O194" s="36"/>
      <c r="P194" s="253">
        <v>0</v>
      </c>
      <c r="Q194" s="259">
        <f t="shared" si="44"/>
        <v>0</v>
      </c>
      <c r="R194" s="259">
        <v>143034803100</v>
      </c>
      <c r="S194" s="509">
        <f t="shared" si="31"/>
        <v>143034803100</v>
      </c>
      <c r="T194" s="34">
        <v>1</v>
      </c>
      <c r="U194" s="33">
        <v>1</v>
      </c>
      <c r="V194" s="33">
        <v>0.94</v>
      </c>
      <c r="W194" s="33">
        <v>0.94</v>
      </c>
      <c r="X194" s="33">
        <f t="shared" si="32"/>
        <v>0.88</v>
      </c>
      <c r="Y194" s="33">
        <f t="shared" si="33"/>
        <v>0.85</v>
      </c>
      <c r="Z194" s="33">
        <f t="shared" si="34"/>
        <v>0.75</v>
      </c>
      <c r="AA194" s="33">
        <f t="shared" si="35"/>
        <v>0.85</v>
      </c>
      <c r="AB194" s="33">
        <f t="shared" si="36"/>
        <v>0.75</v>
      </c>
      <c r="AC194" s="33">
        <f t="shared" si="37"/>
        <v>0.85</v>
      </c>
      <c r="AD194" s="33">
        <f t="shared" si="38"/>
        <v>0.7</v>
      </c>
      <c r="AE194" s="394">
        <f t="shared" si="39"/>
        <v>0</v>
      </c>
      <c r="AF194" s="400">
        <f t="shared" si="40"/>
        <v>143034803100</v>
      </c>
      <c r="AG194" s="257">
        <v>100</v>
      </c>
      <c r="AH194" s="153">
        <f t="shared" si="43"/>
        <v>143034803100</v>
      </c>
      <c r="AJ194" s="394">
        <f>IF(F194&gt;0,#REF!,0)</f>
        <v>0</v>
      </c>
      <c r="AK194" s="394">
        <f t="shared" si="41"/>
        <v>0</v>
      </c>
      <c r="AM194" s="394">
        <f t="shared" si="42"/>
        <v>0</v>
      </c>
    </row>
    <row r="195" spans="3:39" ht="23.25" thickBot="1" x14ac:dyDescent="0.6">
      <c r="C195" s="233" t="s">
        <v>576</v>
      </c>
      <c r="D195" s="415" t="s">
        <v>1358</v>
      </c>
      <c r="E195" s="415">
        <v>143034803100</v>
      </c>
      <c r="F195" s="39">
        <v>0</v>
      </c>
      <c r="G195" s="36"/>
      <c r="H195" s="36">
        <v>0</v>
      </c>
      <c r="I195" s="36"/>
      <c r="J195" s="36"/>
      <c r="K195" s="36"/>
      <c r="L195" s="36"/>
      <c r="M195" s="36"/>
      <c r="N195" s="36"/>
      <c r="O195" s="36"/>
      <c r="P195" s="253">
        <v>0</v>
      </c>
      <c r="Q195" s="259">
        <f t="shared" si="44"/>
        <v>0</v>
      </c>
      <c r="R195" s="259">
        <v>143034803100</v>
      </c>
      <c r="S195" s="509">
        <f t="shared" si="31"/>
        <v>143034803100</v>
      </c>
      <c r="T195" s="34">
        <v>1</v>
      </c>
      <c r="U195" s="33">
        <v>1</v>
      </c>
      <c r="V195" s="33">
        <v>0.94</v>
      </c>
      <c r="W195" s="33">
        <v>0.94</v>
      </c>
      <c r="X195" s="33">
        <f t="shared" si="32"/>
        <v>0.88</v>
      </c>
      <c r="Y195" s="33">
        <f t="shared" si="33"/>
        <v>0.85</v>
      </c>
      <c r="Z195" s="33">
        <f t="shared" si="34"/>
        <v>0.75</v>
      </c>
      <c r="AA195" s="33">
        <f t="shared" si="35"/>
        <v>0.85</v>
      </c>
      <c r="AB195" s="33">
        <f t="shared" si="36"/>
        <v>0.75</v>
      </c>
      <c r="AC195" s="33">
        <f t="shared" si="37"/>
        <v>0.85</v>
      </c>
      <c r="AD195" s="33">
        <f t="shared" si="38"/>
        <v>0.7</v>
      </c>
      <c r="AE195" s="394">
        <f t="shared" si="39"/>
        <v>0</v>
      </c>
      <c r="AF195" s="400">
        <f t="shared" si="40"/>
        <v>143034803100</v>
      </c>
      <c r="AG195" s="257">
        <v>100</v>
      </c>
      <c r="AH195" s="153">
        <f t="shared" si="43"/>
        <v>143034803100</v>
      </c>
      <c r="AJ195" s="394">
        <f>IF(F195&gt;0,#REF!,0)</f>
        <v>0</v>
      </c>
      <c r="AK195" s="394">
        <f t="shared" si="41"/>
        <v>0</v>
      </c>
      <c r="AM195" s="394">
        <f t="shared" si="42"/>
        <v>0</v>
      </c>
    </row>
    <row r="196" spans="3:39" ht="23.25" thickBot="1" x14ac:dyDescent="0.6">
      <c r="C196" s="233" t="s">
        <v>576</v>
      </c>
      <c r="D196" s="415" t="s">
        <v>1358</v>
      </c>
      <c r="E196" s="415">
        <v>143034803100</v>
      </c>
      <c r="F196" s="39">
        <v>0</v>
      </c>
      <c r="G196" s="36"/>
      <c r="H196" s="36">
        <v>0</v>
      </c>
      <c r="I196" s="36"/>
      <c r="J196" s="36"/>
      <c r="K196" s="36"/>
      <c r="L196" s="36"/>
      <c r="M196" s="36"/>
      <c r="N196" s="36"/>
      <c r="O196" s="36"/>
      <c r="P196" s="253">
        <v>0</v>
      </c>
      <c r="Q196" s="259">
        <f t="shared" si="44"/>
        <v>0</v>
      </c>
      <c r="R196" s="259">
        <v>143034803100</v>
      </c>
      <c r="S196" s="509">
        <f t="shared" si="31"/>
        <v>143034803100</v>
      </c>
      <c r="T196" s="34">
        <v>1</v>
      </c>
      <c r="U196" s="33">
        <v>1</v>
      </c>
      <c r="V196" s="33">
        <v>0.94</v>
      </c>
      <c r="W196" s="33">
        <v>0.94</v>
      </c>
      <c r="X196" s="33">
        <f t="shared" si="32"/>
        <v>0.88</v>
      </c>
      <c r="Y196" s="33">
        <f t="shared" si="33"/>
        <v>0.85</v>
      </c>
      <c r="Z196" s="33">
        <f t="shared" si="34"/>
        <v>0.75</v>
      </c>
      <c r="AA196" s="33">
        <f t="shared" si="35"/>
        <v>0.85</v>
      </c>
      <c r="AB196" s="33">
        <f t="shared" si="36"/>
        <v>0.75</v>
      </c>
      <c r="AC196" s="33">
        <f t="shared" si="37"/>
        <v>0.85</v>
      </c>
      <c r="AD196" s="33">
        <f t="shared" si="38"/>
        <v>0.7</v>
      </c>
      <c r="AE196" s="394">
        <f t="shared" si="39"/>
        <v>0</v>
      </c>
      <c r="AF196" s="400">
        <f t="shared" si="40"/>
        <v>143034803100</v>
      </c>
      <c r="AG196" s="257">
        <v>100</v>
      </c>
      <c r="AH196" s="153">
        <f t="shared" si="43"/>
        <v>143034803100</v>
      </c>
      <c r="AJ196" s="394">
        <f>IF(F196&gt;0,#REF!,0)</f>
        <v>0</v>
      </c>
      <c r="AK196" s="394">
        <f t="shared" si="41"/>
        <v>0</v>
      </c>
      <c r="AM196" s="394">
        <f t="shared" si="42"/>
        <v>0</v>
      </c>
    </row>
    <row r="197" spans="3:39" ht="23.25" thickBot="1" x14ac:dyDescent="0.6">
      <c r="C197" s="233" t="s">
        <v>576</v>
      </c>
      <c r="D197" s="415" t="s">
        <v>1358</v>
      </c>
      <c r="E197" s="415">
        <v>76285228320</v>
      </c>
      <c r="F197" s="39">
        <v>0</v>
      </c>
      <c r="G197" s="36"/>
      <c r="H197" s="36">
        <v>0</v>
      </c>
      <c r="I197" s="36"/>
      <c r="J197" s="36"/>
      <c r="K197" s="36"/>
      <c r="L197" s="36"/>
      <c r="M197" s="36"/>
      <c r="N197" s="36"/>
      <c r="O197" s="36"/>
      <c r="P197" s="253">
        <v>0</v>
      </c>
      <c r="Q197" s="259">
        <f t="shared" si="44"/>
        <v>0</v>
      </c>
      <c r="R197" s="259">
        <v>76285228320</v>
      </c>
      <c r="S197" s="509">
        <f t="shared" si="31"/>
        <v>76285228320</v>
      </c>
      <c r="T197" s="34">
        <v>1</v>
      </c>
      <c r="U197" s="33">
        <v>1</v>
      </c>
      <c r="V197" s="33">
        <v>0.94</v>
      </c>
      <c r="W197" s="33">
        <v>0.94</v>
      </c>
      <c r="X197" s="33">
        <f t="shared" si="32"/>
        <v>0.88</v>
      </c>
      <c r="Y197" s="33">
        <f t="shared" si="33"/>
        <v>0.85</v>
      </c>
      <c r="Z197" s="33">
        <f t="shared" si="34"/>
        <v>0.75</v>
      </c>
      <c r="AA197" s="33">
        <f t="shared" si="35"/>
        <v>0.85</v>
      </c>
      <c r="AB197" s="33">
        <f t="shared" si="36"/>
        <v>0.75</v>
      </c>
      <c r="AC197" s="33">
        <f t="shared" si="37"/>
        <v>0.85</v>
      </c>
      <c r="AD197" s="33">
        <f t="shared" si="38"/>
        <v>0.7</v>
      </c>
      <c r="AE197" s="394">
        <f t="shared" si="39"/>
        <v>0</v>
      </c>
      <c r="AF197" s="400">
        <f t="shared" si="40"/>
        <v>76285228320</v>
      </c>
      <c r="AG197" s="257">
        <v>100</v>
      </c>
      <c r="AH197" s="153">
        <f t="shared" si="43"/>
        <v>76285228320</v>
      </c>
      <c r="AJ197" s="394">
        <f>IF(F197&gt;0,#REF!,0)</f>
        <v>0</v>
      </c>
      <c r="AK197" s="394">
        <f t="shared" si="41"/>
        <v>0</v>
      </c>
      <c r="AM197" s="394">
        <f t="shared" si="42"/>
        <v>0</v>
      </c>
    </row>
    <row r="198" spans="3:39" ht="23.25" thickBot="1" x14ac:dyDescent="0.6">
      <c r="C198" s="233" t="s">
        <v>576</v>
      </c>
      <c r="D198" s="415" t="s">
        <v>1358</v>
      </c>
      <c r="E198" s="415">
        <v>76285228320</v>
      </c>
      <c r="F198" s="39">
        <v>0</v>
      </c>
      <c r="G198" s="36"/>
      <c r="H198" s="36">
        <v>0</v>
      </c>
      <c r="I198" s="36"/>
      <c r="J198" s="36"/>
      <c r="K198" s="36"/>
      <c r="L198" s="36"/>
      <c r="M198" s="36"/>
      <c r="N198" s="36"/>
      <c r="O198" s="36"/>
      <c r="P198" s="253">
        <v>0</v>
      </c>
      <c r="Q198" s="259">
        <f t="shared" si="44"/>
        <v>0</v>
      </c>
      <c r="R198" s="259">
        <v>76285228320</v>
      </c>
      <c r="S198" s="509">
        <f t="shared" si="31"/>
        <v>76285228320</v>
      </c>
      <c r="T198" s="34">
        <v>1</v>
      </c>
      <c r="U198" s="33">
        <v>1</v>
      </c>
      <c r="V198" s="33">
        <v>0.94</v>
      </c>
      <c r="W198" s="33">
        <v>0.94</v>
      </c>
      <c r="X198" s="33">
        <f t="shared" si="32"/>
        <v>0.88</v>
      </c>
      <c r="Y198" s="33">
        <f t="shared" si="33"/>
        <v>0.85</v>
      </c>
      <c r="Z198" s="33">
        <f t="shared" si="34"/>
        <v>0.75</v>
      </c>
      <c r="AA198" s="33">
        <f t="shared" si="35"/>
        <v>0.85</v>
      </c>
      <c r="AB198" s="33">
        <f t="shared" si="36"/>
        <v>0.75</v>
      </c>
      <c r="AC198" s="33">
        <f t="shared" si="37"/>
        <v>0.85</v>
      </c>
      <c r="AD198" s="33">
        <f t="shared" si="38"/>
        <v>0.7</v>
      </c>
      <c r="AE198" s="394">
        <f t="shared" si="39"/>
        <v>0</v>
      </c>
      <c r="AF198" s="400">
        <f t="shared" si="40"/>
        <v>76285228320</v>
      </c>
      <c r="AG198" s="257">
        <v>100</v>
      </c>
      <c r="AH198" s="153">
        <f t="shared" si="43"/>
        <v>76285228320</v>
      </c>
      <c r="AJ198" s="394">
        <f>IF(F198&gt;0,#REF!,0)</f>
        <v>0</v>
      </c>
      <c r="AK198" s="394">
        <f t="shared" si="41"/>
        <v>0</v>
      </c>
      <c r="AM198" s="394">
        <f t="shared" si="42"/>
        <v>0</v>
      </c>
    </row>
    <row r="199" spans="3:39" ht="23.25" thickBot="1" x14ac:dyDescent="0.6">
      <c r="C199" s="233" t="s">
        <v>576</v>
      </c>
      <c r="D199" s="415" t="s">
        <v>1358</v>
      </c>
      <c r="E199" s="415">
        <v>85820881860</v>
      </c>
      <c r="F199" s="39">
        <v>0</v>
      </c>
      <c r="G199" s="36"/>
      <c r="H199" s="36">
        <v>0</v>
      </c>
      <c r="I199" s="36"/>
      <c r="J199" s="36"/>
      <c r="K199" s="36"/>
      <c r="L199" s="36"/>
      <c r="M199" s="36"/>
      <c r="N199" s="36"/>
      <c r="O199" s="36"/>
      <c r="P199" s="253">
        <v>0</v>
      </c>
      <c r="Q199" s="259">
        <f t="shared" si="44"/>
        <v>0</v>
      </c>
      <c r="R199" s="259">
        <v>85820881860</v>
      </c>
      <c r="S199" s="509">
        <f t="shared" si="31"/>
        <v>85820881860</v>
      </c>
      <c r="T199" s="34">
        <v>1</v>
      </c>
      <c r="U199" s="33">
        <v>1</v>
      </c>
      <c r="V199" s="33">
        <v>0.94</v>
      </c>
      <c r="W199" s="33">
        <v>0.94</v>
      </c>
      <c r="X199" s="33">
        <f t="shared" si="32"/>
        <v>0.88</v>
      </c>
      <c r="Y199" s="33">
        <f t="shared" si="33"/>
        <v>0.85</v>
      </c>
      <c r="Z199" s="33">
        <f t="shared" si="34"/>
        <v>0.75</v>
      </c>
      <c r="AA199" s="33">
        <f t="shared" si="35"/>
        <v>0.85</v>
      </c>
      <c r="AB199" s="33">
        <f t="shared" si="36"/>
        <v>0.75</v>
      </c>
      <c r="AC199" s="33">
        <f t="shared" si="37"/>
        <v>0.85</v>
      </c>
      <c r="AD199" s="33">
        <f t="shared" si="38"/>
        <v>0.7</v>
      </c>
      <c r="AE199" s="394">
        <f t="shared" si="39"/>
        <v>0</v>
      </c>
      <c r="AF199" s="400">
        <f t="shared" si="40"/>
        <v>85820881860</v>
      </c>
      <c r="AG199" s="257">
        <v>100</v>
      </c>
      <c r="AH199" s="153">
        <f t="shared" si="43"/>
        <v>85820881860</v>
      </c>
      <c r="AJ199" s="394">
        <f>IF(F199&gt;0,#REF!,0)</f>
        <v>0</v>
      </c>
      <c r="AK199" s="394">
        <f t="shared" si="41"/>
        <v>0</v>
      </c>
      <c r="AM199" s="394">
        <f t="shared" si="42"/>
        <v>0</v>
      </c>
    </row>
    <row r="200" spans="3:39" ht="23.25" thickBot="1" x14ac:dyDescent="0.6">
      <c r="C200" s="233" t="s">
        <v>576</v>
      </c>
      <c r="D200" s="415" t="s">
        <v>1358</v>
      </c>
      <c r="E200" s="415">
        <v>174409066620</v>
      </c>
      <c r="F200" s="39">
        <v>0</v>
      </c>
      <c r="G200" s="36"/>
      <c r="H200" s="36">
        <v>0</v>
      </c>
      <c r="I200" s="36"/>
      <c r="J200" s="36"/>
      <c r="K200" s="36"/>
      <c r="L200" s="36"/>
      <c r="M200" s="36"/>
      <c r="N200" s="36"/>
      <c r="O200" s="36"/>
      <c r="P200" s="253">
        <v>0</v>
      </c>
      <c r="Q200" s="259">
        <f t="shared" si="44"/>
        <v>0</v>
      </c>
      <c r="R200" s="259">
        <v>174409066620</v>
      </c>
      <c r="S200" s="509">
        <f t="shared" si="31"/>
        <v>174409066620</v>
      </c>
      <c r="T200" s="34">
        <v>1</v>
      </c>
      <c r="U200" s="33">
        <v>1</v>
      </c>
      <c r="V200" s="33">
        <v>0.94</v>
      </c>
      <c r="W200" s="33">
        <v>0.94</v>
      </c>
      <c r="X200" s="33">
        <f t="shared" si="32"/>
        <v>0.88</v>
      </c>
      <c r="Y200" s="33">
        <f t="shared" si="33"/>
        <v>0.85</v>
      </c>
      <c r="Z200" s="33">
        <f t="shared" si="34"/>
        <v>0.75</v>
      </c>
      <c r="AA200" s="33">
        <f t="shared" si="35"/>
        <v>0.85</v>
      </c>
      <c r="AB200" s="33">
        <f t="shared" si="36"/>
        <v>0.75</v>
      </c>
      <c r="AC200" s="33">
        <f t="shared" si="37"/>
        <v>0.85</v>
      </c>
      <c r="AD200" s="33">
        <f t="shared" si="38"/>
        <v>0.7</v>
      </c>
      <c r="AE200" s="394">
        <f t="shared" si="39"/>
        <v>0</v>
      </c>
      <c r="AF200" s="400">
        <f t="shared" si="40"/>
        <v>174409066620</v>
      </c>
      <c r="AG200" s="257">
        <v>100</v>
      </c>
      <c r="AH200" s="153">
        <f t="shared" si="43"/>
        <v>174409066620</v>
      </c>
      <c r="AJ200" s="394">
        <f>IF(F200&gt;0,#REF!,0)</f>
        <v>0</v>
      </c>
      <c r="AK200" s="394">
        <f t="shared" si="41"/>
        <v>0</v>
      </c>
      <c r="AM200" s="394">
        <f t="shared" si="42"/>
        <v>0</v>
      </c>
    </row>
    <row r="201" spans="3:39" ht="23.25" thickBot="1" x14ac:dyDescent="0.6">
      <c r="C201" s="233" t="s">
        <v>576</v>
      </c>
      <c r="D201" s="415" t="s">
        <v>1358</v>
      </c>
      <c r="E201" s="415">
        <v>174409066620</v>
      </c>
      <c r="F201" s="39">
        <v>0</v>
      </c>
      <c r="G201" s="36"/>
      <c r="H201" s="36">
        <v>0</v>
      </c>
      <c r="I201" s="36"/>
      <c r="J201" s="36"/>
      <c r="K201" s="36"/>
      <c r="L201" s="36"/>
      <c r="M201" s="36"/>
      <c r="N201" s="36"/>
      <c r="O201" s="36"/>
      <c r="P201" s="253">
        <v>0</v>
      </c>
      <c r="Q201" s="259">
        <f t="shared" si="44"/>
        <v>0</v>
      </c>
      <c r="R201" s="259">
        <v>174409066620</v>
      </c>
      <c r="S201" s="509">
        <f t="shared" si="31"/>
        <v>174409066620</v>
      </c>
      <c r="T201" s="34">
        <v>1</v>
      </c>
      <c r="U201" s="33">
        <v>1</v>
      </c>
      <c r="V201" s="33">
        <v>0.94</v>
      </c>
      <c r="W201" s="33">
        <v>0.94</v>
      </c>
      <c r="X201" s="33">
        <f t="shared" si="32"/>
        <v>0.88</v>
      </c>
      <c r="Y201" s="33">
        <f t="shared" si="33"/>
        <v>0.85</v>
      </c>
      <c r="Z201" s="33">
        <f t="shared" si="34"/>
        <v>0.75</v>
      </c>
      <c r="AA201" s="33">
        <f t="shared" si="35"/>
        <v>0.85</v>
      </c>
      <c r="AB201" s="33">
        <f t="shared" si="36"/>
        <v>0.75</v>
      </c>
      <c r="AC201" s="33">
        <f t="shared" si="37"/>
        <v>0.85</v>
      </c>
      <c r="AD201" s="33">
        <f t="shared" si="38"/>
        <v>0.7</v>
      </c>
      <c r="AE201" s="394">
        <f t="shared" si="39"/>
        <v>0</v>
      </c>
      <c r="AF201" s="400">
        <f t="shared" si="40"/>
        <v>174409066620</v>
      </c>
      <c r="AG201" s="257">
        <v>100</v>
      </c>
      <c r="AH201" s="153">
        <f t="shared" si="43"/>
        <v>174409066620</v>
      </c>
      <c r="AJ201" s="394">
        <f>IF(F201&gt;0,#REF!,0)</f>
        <v>0</v>
      </c>
      <c r="AK201" s="394">
        <f t="shared" si="41"/>
        <v>0</v>
      </c>
      <c r="AM201" s="394">
        <f t="shared" si="42"/>
        <v>0</v>
      </c>
    </row>
    <row r="202" spans="3:39" ht="23.25" thickBot="1" x14ac:dyDescent="0.6">
      <c r="C202" s="233" t="s">
        <v>576</v>
      </c>
      <c r="D202" s="415" t="s">
        <v>1358</v>
      </c>
      <c r="E202" s="415">
        <v>184668423480</v>
      </c>
      <c r="F202" s="39">
        <v>0</v>
      </c>
      <c r="G202" s="36"/>
      <c r="H202" s="36">
        <v>0</v>
      </c>
      <c r="I202" s="36"/>
      <c r="J202" s="36"/>
      <c r="K202" s="36"/>
      <c r="L202" s="36"/>
      <c r="M202" s="36"/>
      <c r="N202" s="36"/>
      <c r="O202" s="36"/>
      <c r="P202" s="253">
        <v>0</v>
      </c>
      <c r="Q202" s="259">
        <f t="shared" si="44"/>
        <v>0</v>
      </c>
      <c r="R202" s="259">
        <v>184668423480</v>
      </c>
      <c r="S202" s="509">
        <f t="shared" si="31"/>
        <v>184668423480</v>
      </c>
      <c r="T202" s="34">
        <v>1</v>
      </c>
      <c r="U202" s="33">
        <v>1</v>
      </c>
      <c r="V202" s="33">
        <v>0.94</v>
      </c>
      <c r="W202" s="33">
        <v>0.94</v>
      </c>
      <c r="X202" s="33">
        <f t="shared" si="32"/>
        <v>0.88</v>
      </c>
      <c r="Y202" s="33">
        <f t="shared" si="33"/>
        <v>0.85</v>
      </c>
      <c r="Z202" s="33">
        <f t="shared" si="34"/>
        <v>0.75</v>
      </c>
      <c r="AA202" s="33">
        <f t="shared" si="35"/>
        <v>0.85</v>
      </c>
      <c r="AB202" s="33">
        <f t="shared" si="36"/>
        <v>0.75</v>
      </c>
      <c r="AC202" s="33">
        <f t="shared" si="37"/>
        <v>0.85</v>
      </c>
      <c r="AD202" s="33">
        <f t="shared" si="38"/>
        <v>0.7</v>
      </c>
      <c r="AE202" s="394">
        <f t="shared" si="39"/>
        <v>0</v>
      </c>
      <c r="AF202" s="400">
        <f t="shared" si="40"/>
        <v>184668423480</v>
      </c>
      <c r="AG202" s="257">
        <v>100</v>
      </c>
      <c r="AH202" s="153">
        <f t="shared" si="43"/>
        <v>184668423480</v>
      </c>
      <c r="AJ202" s="394">
        <f>IF(F202&gt;0,#REF!,0)</f>
        <v>0</v>
      </c>
      <c r="AK202" s="394">
        <f t="shared" si="41"/>
        <v>0</v>
      </c>
      <c r="AM202" s="394">
        <f t="shared" si="42"/>
        <v>0</v>
      </c>
    </row>
    <row r="203" spans="3:39" ht="23.25" thickBot="1" x14ac:dyDescent="0.6">
      <c r="C203" s="233" t="s">
        <v>576</v>
      </c>
      <c r="D203" s="415" t="s">
        <v>1358</v>
      </c>
      <c r="E203" s="415">
        <v>167615916300</v>
      </c>
      <c r="F203" s="39">
        <v>0</v>
      </c>
      <c r="G203" s="36"/>
      <c r="H203" s="36">
        <v>0</v>
      </c>
      <c r="I203" s="36"/>
      <c r="J203" s="36"/>
      <c r="K203" s="36"/>
      <c r="L203" s="36"/>
      <c r="M203" s="36"/>
      <c r="N203" s="36"/>
      <c r="O203" s="36"/>
      <c r="P203" s="253">
        <v>0</v>
      </c>
      <c r="Q203" s="259">
        <f t="shared" si="44"/>
        <v>0</v>
      </c>
      <c r="R203" s="259">
        <v>167615916300</v>
      </c>
      <c r="S203" s="509">
        <f t="shared" ref="S203:S266" si="45">IF((OR(Q203&gt;E203,Q203=0)),E203,Q203)</f>
        <v>167615916300</v>
      </c>
      <c r="T203" s="34">
        <v>1</v>
      </c>
      <c r="U203" s="33">
        <v>1</v>
      </c>
      <c r="V203" s="33">
        <v>0.94</v>
      </c>
      <c r="W203" s="33">
        <v>0.94</v>
      </c>
      <c r="X203" s="33">
        <f t="shared" ref="X203:X266" si="46">1-0.12</f>
        <v>0.88</v>
      </c>
      <c r="Y203" s="33">
        <f t="shared" ref="Y203:Y266" si="47">1-0.15</f>
        <v>0.85</v>
      </c>
      <c r="Z203" s="33">
        <f t="shared" ref="Z203:Z266" si="48">1-0.25</f>
        <v>0.75</v>
      </c>
      <c r="AA203" s="33">
        <f t="shared" ref="AA203:AA266" si="49">1-0.15</f>
        <v>0.85</v>
      </c>
      <c r="AB203" s="33">
        <f t="shared" ref="AB203:AB266" si="50">1-0.25</f>
        <v>0.75</v>
      </c>
      <c r="AC203" s="33">
        <f t="shared" ref="AC203:AC266" si="51">1-0.15</f>
        <v>0.85</v>
      </c>
      <c r="AD203" s="33">
        <f t="shared" ref="AD203:AD266" si="52">1-0.3</f>
        <v>0.7</v>
      </c>
      <c r="AE203" s="394">
        <f t="shared" ref="AE203:AE266" si="53">(F203*T203)+(G203*U203)+(H203*V203)+(I203*W203)+(J203*X203)+(K203*Y203)+(L203*Z203)+(M203*AA203)+(N203*AB203)+(O203*AC203)+(P203*AD203)</f>
        <v>0</v>
      </c>
      <c r="AF203" s="400">
        <f t="shared" ref="AF203:AF266" si="54">IF(E203&gt;AE203,E203-AE203,0)</f>
        <v>167615916300</v>
      </c>
      <c r="AG203" s="257">
        <v>100</v>
      </c>
      <c r="AH203" s="153">
        <f t="shared" si="43"/>
        <v>167615916300</v>
      </c>
      <c r="AJ203" s="394">
        <f>IF(F203&gt;0,#REF!,0)</f>
        <v>0</v>
      </c>
      <c r="AK203" s="394">
        <f t="shared" si="41"/>
        <v>0</v>
      </c>
      <c r="AM203" s="394">
        <f t="shared" si="42"/>
        <v>0</v>
      </c>
    </row>
    <row r="204" spans="3:39" ht="23.25" thickBot="1" x14ac:dyDescent="0.6">
      <c r="C204" s="233" t="s">
        <v>576</v>
      </c>
      <c r="D204" s="415" t="s">
        <v>1358</v>
      </c>
      <c r="E204" s="415">
        <v>167615916300</v>
      </c>
      <c r="F204" s="39">
        <v>0</v>
      </c>
      <c r="G204" s="36"/>
      <c r="H204" s="36">
        <v>0</v>
      </c>
      <c r="I204" s="36"/>
      <c r="J204" s="36"/>
      <c r="K204" s="36"/>
      <c r="L204" s="36"/>
      <c r="M204" s="36"/>
      <c r="N204" s="36"/>
      <c r="O204" s="36"/>
      <c r="P204" s="253">
        <v>0</v>
      </c>
      <c r="Q204" s="259">
        <f t="shared" si="44"/>
        <v>0</v>
      </c>
      <c r="R204" s="259">
        <v>167615916300</v>
      </c>
      <c r="S204" s="509">
        <f t="shared" si="45"/>
        <v>167615916300</v>
      </c>
      <c r="T204" s="34">
        <v>1</v>
      </c>
      <c r="U204" s="33">
        <v>1</v>
      </c>
      <c r="V204" s="33">
        <v>0.94</v>
      </c>
      <c r="W204" s="33">
        <v>0.94</v>
      </c>
      <c r="X204" s="33">
        <f t="shared" si="46"/>
        <v>0.88</v>
      </c>
      <c r="Y204" s="33">
        <f t="shared" si="47"/>
        <v>0.85</v>
      </c>
      <c r="Z204" s="33">
        <f t="shared" si="48"/>
        <v>0.75</v>
      </c>
      <c r="AA204" s="33">
        <f t="shared" si="49"/>
        <v>0.85</v>
      </c>
      <c r="AB204" s="33">
        <f t="shared" si="50"/>
        <v>0.75</v>
      </c>
      <c r="AC204" s="33">
        <f t="shared" si="51"/>
        <v>0.85</v>
      </c>
      <c r="AD204" s="33">
        <f t="shared" si="52"/>
        <v>0.7</v>
      </c>
      <c r="AE204" s="394">
        <f t="shared" si="53"/>
        <v>0</v>
      </c>
      <c r="AF204" s="400">
        <f t="shared" si="54"/>
        <v>167615916300</v>
      </c>
      <c r="AG204" s="257">
        <v>100</v>
      </c>
      <c r="AH204" s="153">
        <f t="shared" si="43"/>
        <v>167615916300</v>
      </c>
      <c r="AJ204" s="394">
        <f>IF(F204&gt;0,#REF!,0)</f>
        <v>0</v>
      </c>
      <c r="AK204" s="394">
        <f t="shared" ref="AK204:AK267" si="55">F204</f>
        <v>0</v>
      </c>
      <c r="AM204" s="394">
        <f t="shared" ref="AM204:AM267" si="56">IF(AF204&gt;S204,AF204-S204,0)</f>
        <v>0</v>
      </c>
    </row>
    <row r="205" spans="3:39" ht="23.25" thickBot="1" x14ac:dyDescent="0.6">
      <c r="C205" s="233" t="s">
        <v>576</v>
      </c>
      <c r="D205" s="415" t="s">
        <v>1358</v>
      </c>
      <c r="E205" s="415">
        <v>167615916300</v>
      </c>
      <c r="F205" s="39">
        <v>0</v>
      </c>
      <c r="G205" s="36"/>
      <c r="H205" s="36">
        <v>0</v>
      </c>
      <c r="I205" s="36"/>
      <c r="J205" s="36"/>
      <c r="K205" s="36"/>
      <c r="L205" s="36"/>
      <c r="M205" s="36"/>
      <c r="N205" s="36"/>
      <c r="O205" s="36"/>
      <c r="P205" s="253">
        <v>0</v>
      </c>
      <c r="Q205" s="259">
        <f t="shared" si="44"/>
        <v>0</v>
      </c>
      <c r="R205" s="259">
        <v>167615916300</v>
      </c>
      <c r="S205" s="509">
        <f t="shared" si="45"/>
        <v>167615916300</v>
      </c>
      <c r="T205" s="34">
        <v>1</v>
      </c>
      <c r="U205" s="33">
        <v>1</v>
      </c>
      <c r="V205" s="33">
        <v>0.94</v>
      </c>
      <c r="W205" s="33">
        <v>0.94</v>
      </c>
      <c r="X205" s="33">
        <f t="shared" si="46"/>
        <v>0.88</v>
      </c>
      <c r="Y205" s="33">
        <f t="shared" si="47"/>
        <v>0.85</v>
      </c>
      <c r="Z205" s="33">
        <f t="shared" si="48"/>
        <v>0.75</v>
      </c>
      <c r="AA205" s="33">
        <f t="shared" si="49"/>
        <v>0.85</v>
      </c>
      <c r="AB205" s="33">
        <f t="shared" si="50"/>
        <v>0.75</v>
      </c>
      <c r="AC205" s="33">
        <f t="shared" si="51"/>
        <v>0.85</v>
      </c>
      <c r="AD205" s="33">
        <f t="shared" si="52"/>
        <v>0.7</v>
      </c>
      <c r="AE205" s="394">
        <f t="shared" si="53"/>
        <v>0</v>
      </c>
      <c r="AF205" s="400">
        <f t="shared" si="54"/>
        <v>167615916300</v>
      </c>
      <c r="AG205" s="257">
        <v>100</v>
      </c>
      <c r="AH205" s="153">
        <f t="shared" si="43"/>
        <v>167615916300</v>
      </c>
      <c r="AJ205" s="394">
        <f>IF(F205&gt;0,#REF!,0)</f>
        <v>0</v>
      </c>
      <c r="AK205" s="394">
        <f t="shared" si="55"/>
        <v>0</v>
      </c>
      <c r="AM205" s="394">
        <f t="shared" si="56"/>
        <v>0</v>
      </c>
    </row>
    <row r="206" spans="3:39" ht="23.25" thickBot="1" x14ac:dyDescent="0.6">
      <c r="C206" s="233" t="s">
        <v>576</v>
      </c>
      <c r="D206" s="415" t="s">
        <v>1358</v>
      </c>
      <c r="E206" s="415">
        <v>167615916300</v>
      </c>
      <c r="F206" s="39">
        <v>0</v>
      </c>
      <c r="G206" s="36"/>
      <c r="H206" s="36">
        <v>0</v>
      </c>
      <c r="I206" s="36"/>
      <c r="J206" s="36"/>
      <c r="K206" s="36"/>
      <c r="L206" s="36"/>
      <c r="M206" s="36"/>
      <c r="N206" s="36"/>
      <c r="O206" s="36"/>
      <c r="P206" s="253">
        <v>0</v>
      </c>
      <c r="Q206" s="259">
        <f t="shared" si="44"/>
        <v>0</v>
      </c>
      <c r="R206" s="259">
        <v>167615916300</v>
      </c>
      <c r="S206" s="509">
        <f t="shared" si="45"/>
        <v>167615916300</v>
      </c>
      <c r="T206" s="34">
        <v>1</v>
      </c>
      <c r="U206" s="33">
        <v>1</v>
      </c>
      <c r="V206" s="33">
        <v>0.94</v>
      </c>
      <c r="W206" s="33">
        <v>0.94</v>
      </c>
      <c r="X206" s="33">
        <f t="shared" si="46"/>
        <v>0.88</v>
      </c>
      <c r="Y206" s="33">
        <f t="shared" si="47"/>
        <v>0.85</v>
      </c>
      <c r="Z206" s="33">
        <f t="shared" si="48"/>
        <v>0.75</v>
      </c>
      <c r="AA206" s="33">
        <f t="shared" si="49"/>
        <v>0.85</v>
      </c>
      <c r="AB206" s="33">
        <f t="shared" si="50"/>
        <v>0.75</v>
      </c>
      <c r="AC206" s="33">
        <f t="shared" si="51"/>
        <v>0.85</v>
      </c>
      <c r="AD206" s="33">
        <f t="shared" si="52"/>
        <v>0.7</v>
      </c>
      <c r="AE206" s="394">
        <f t="shared" si="53"/>
        <v>0</v>
      </c>
      <c r="AF206" s="400">
        <f t="shared" si="54"/>
        <v>167615916300</v>
      </c>
      <c r="AG206" s="257">
        <v>100</v>
      </c>
      <c r="AH206" s="153">
        <f t="shared" si="43"/>
        <v>167615916300</v>
      </c>
      <c r="AJ206" s="394">
        <f>IF(F206&gt;0,#REF!,0)</f>
        <v>0</v>
      </c>
      <c r="AK206" s="394">
        <f t="shared" si="55"/>
        <v>0</v>
      </c>
      <c r="AM206" s="394">
        <f t="shared" si="56"/>
        <v>0</v>
      </c>
    </row>
    <row r="207" spans="3:39" ht="23.25" thickBot="1" x14ac:dyDescent="0.6">
      <c r="C207" s="233" t="s">
        <v>576</v>
      </c>
      <c r="D207" s="415" t="s">
        <v>1358</v>
      </c>
      <c r="E207" s="415">
        <v>167615916300</v>
      </c>
      <c r="F207" s="39">
        <v>0</v>
      </c>
      <c r="G207" s="36"/>
      <c r="H207" s="36">
        <v>0</v>
      </c>
      <c r="I207" s="36"/>
      <c r="J207" s="36"/>
      <c r="K207" s="36"/>
      <c r="L207" s="36"/>
      <c r="M207" s="36"/>
      <c r="N207" s="36"/>
      <c r="O207" s="36"/>
      <c r="P207" s="253">
        <v>0</v>
      </c>
      <c r="Q207" s="259">
        <f t="shared" si="44"/>
        <v>0</v>
      </c>
      <c r="R207" s="259">
        <v>167615916300</v>
      </c>
      <c r="S207" s="509">
        <f t="shared" si="45"/>
        <v>167615916300</v>
      </c>
      <c r="T207" s="34">
        <v>1</v>
      </c>
      <c r="U207" s="33">
        <v>1</v>
      </c>
      <c r="V207" s="33">
        <v>0.94</v>
      </c>
      <c r="W207" s="33">
        <v>0.94</v>
      </c>
      <c r="X207" s="33">
        <f t="shared" si="46"/>
        <v>0.88</v>
      </c>
      <c r="Y207" s="33">
        <f t="shared" si="47"/>
        <v>0.85</v>
      </c>
      <c r="Z207" s="33">
        <f t="shared" si="48"/>
        <v>0.75</v>
      </c>
      <c r="AA207" s="33">
        <f t="shared" si="49"/>
        <v>0.85</v>
      </c>
      <c r="AB207" s="33">
        <f t="shared" si="50"/>
        <v>0.75</v>
      </c>
      <c r="AC207" s="33">
        <f t="shared" si="51"/>
        <v>0.85</v>
      </c>
      <c r="AD207" s="33">
        <f t="shared" si="52"/>
        <v>0.7</v>
      </c>
      <c r="AE207" s="394">
        <f t="shared" si="53"/>
        <v>0</v>
      </c>
      <c r="AF207" s="400">
        <f t="shared" si="54"/>
        <v>167615916300</v>
      </c>
      <c r="AG207" s="257">
        <v>100</v>
      </c>
      <c r="AH207" s="153">
        <f t="shared" si="43"/>
        <v>167615916300</v>
      </c>
      <c r="AJ207" s="394">
        <f>IF(F207&gt;0,#REF!,0)</f>
        <v>0</v>
      </c>
      <c r="AK207" s="394">
        <f t="shared" si="55"/>
        <v>0</v>
      </c>
      <c r="AM207" s="394">
        <f t="shared" si="56"/>
        <v>0</v>
      </c>
    </row>
    <row r="208" spans="3:39" ht="23.25" thickBot="1" x14ac:dyDescent="0.6">
      <c r="C208" s="233" t="s">
        <v>576</v>
      </c>
      <c r="D208" s="415" t="s">
        <v>1358</v>
      </c>
      <c r="E208" s="415">
        <v>171870905700</v>
      </c>
      <c r="F208" s="39">
        <v>0</v>
      </c>
      <c r="G208" s="36"/>
      <c r="H208" s="36">
        <v>0</v>
      </c>
      <c r="I208" s="36"/>
      <c r="J208" s="36"/>
      <c r="K208" s="36"/>
      <c r="L208" s="36"/>
      <c r="M208" s="36"/>
      <c r="N208" s="36"/>
      <c r="O208" s="36"/>
      <c r="P208" s="253">
        <v>0</v>
      </c>
      <c r="Q208" s="259">
        <f t="shared" si="44"/>
        <v>0</v>
      </c>
      <c r="R208" s="259">
        <v>171870905700</v>
      </c>
      <c r="S208" s="509">
        <f t="shared" si="45"/>
        <v>171870905700</v>
      </c>
      <c r="T208" s="34">
        <v>1</v>
      </c>
      <c r="U208" s="33">
        <v>1</v>
      </c>
      <c r="V208" s="33">
        <v>0.94</v>
      </c>
      <c r="W208" s="33">
        <v>0.94</v>
      </c>
      <c r="X208" s="33">
        <f t="shared" si="46"/>
        <v>0.88</v>
      </c>
      <c r="Y208" s="33">
        <f t="shared" si="47"/>
        <v>0.85</v>
      </c>
      <c r="Z208" s="33">
        <f t="shared" si="48"/>
        <v>0.75</v>
      </c>
      <c r="AA208" s="33">
        <f t="shared" si="49"/>
        <v>0.85</v>
      </c>
      <c r="AB208" s="33">
        <f t="shared" si="50"/>
        <v>0.75</v>
      </c>
      <c r="AC208" s="33">
        <f t="shared" si="51"/>
        <v>0.85</v>
      </c>
      <c r="AD208" s="33">
        <f t="shared" si="52"/>
        <v>0.7</v>
      </c>
      <c r="AE208" s="394">
        <f t="shared" si="53"/>
        <v>0</v>
      </c>
      <c r="AF208" s="400">
        <f t="shared" si="54"/>
        <v>171870905700</v>
      </c>
      <c r="AG208" s="257">
        <v>100</v>
      </c>
      <c r="AH208" s="153">
        <f t="shared" si="43"/>
        <v>171870905700</v>
      </c>
      <c r="AJ208" s="394">
        <f>IF(F208&gt;0,#REF!,0)</f>
        <v>0</v>
      </c>
      <c r="AK208" s="394">
        <f t="shared" si="55"/>
        <v>0</v>
      </c>
      <c r="AM208" s="394">
        <f t="shared" si="56"/>
        <v>0</v>
      </c>
    </row>
    <row r="209" spans="3:39" ht="23.25" thickBot="1" x14ac:dyDescent="0.6">
      <c r="C209" s="233" t="s">
        <v>576</v>
      </c>
      <c r="D209" s="415" t="s">
        <v>1358</v>
      </c>
      <c r="E209" s="415">
        <v>171870905700</v>
      </c>
      <c r="F209" s="39">
        <v>0</v>
      </c>
      <c r="G209" s="36"/>
      <c r="H209" s="36">
        <v>0</v>
      </c>
      <c r="I209" s="36"/>
      <c r="J209" s="36"/>
      <c r="K209" s="36"/>
      <c r="L209" s="36"/>
      <c r="M209" s="36"/>
      <c r="N209" s="36"/>
      <c r="O209" s="36"/>
      <c r="P209" s="253">
        <v>0</v>
      </c>
      <c r="Q209" s="259">
        <f t="shared" si="44"/>
        <v>0</v>
      </c>
      <c r="R209" s="259">
        <v>171870905700</v>
      </c>
      <c r="S209" s="509">
        <f t="shared" si="45"/>
        <v>171870905700</v>
      </c>
      <c r="T209" s="34">
        <v>1</v>
      </c>
      <c r="U209" s="33">
        <v>1</v>
      </c>
      <c r="V209" s="33">
        <v>0.94</v>
      </c>
      <c r="W209" s="33">
        <v>0.94</v>
      </c>
      <c r="X209" s="33">
        <f t="shared" si="46"/>
        <v>0.88</v>
      </c>
      <c r="Y209" s="33">
        <f t="shared" si="47"/>
        <v>0.85</v>
      </c>
      <c r="Z209" s="33">
        <f t="shared" si="48"/>
        <v>0.75</v>
      </c>
      <c r="AA209" s="33">
        <f t="shared" si="49"/>
        <v>0.85</v>
      </c>
      <c r="AB209" s="33">
        <f t="shared" si="50"/>
        <v>0.75</v>
      </c>
      <c r="AC209" s="33">
        <f t="shared" si="51"/>
        <v>0.85</v>
      </c>
      <c r="AD209" s="33">
        <f t="shared" si="52"/>
        <v>0.7</v>
      </c>
      <c r="AE209" s="394">
        <f t="shared" si="53"/>
        <v>0</v>
      </c>
      <c r="AF209" s="400">
        <f t="shared" si="54"/>
        <v>171870905700</v>
      </c>
      <c r="AG209" s="257">
        <v>100</v>
      </c>
      <c r="AH209" s="153">
        <f t="shared" ref="AH209:AH272" si="57">(AF209*AG209)/100</f>
        <v>171870905700</v>
      </c>
      <c r="AJ209" s="394">
        <f>IF(F209&gt;0,#REF!,0)</f>
        <v>0</v>
      </c>
      <c r="AK209" s="394">
        <f t="shared" si="55"/>
        <v>0</v>
      </c>
      <c r="AM209" s="394">
        <f t="shared" si="56"/>
        <v>0</v>
      </c>
    </row>
    <row r="210" spans="3:39" ht="23.25" thickBot="1" x14ac:dyDescent="0.6">
      <c r="C210" s="233" t="s">
        <v>576</v>
      </c>
      <c r="D210" s="415" t="s">
        <v>1358</v>
      </c>
      <c r="E210" s="415">
        <v>148954784940</v>
      </c>
      <c r="F210" s="39">
        <v>0</v>
      </c>
      <c r="G210" s="36"/>
      <c r="H210" s="36">
        <v>0</v>
      </c>
      <c r="I210" s="36"/>
      <c r="J210" s="36"/>
      <c r="K210" s="36"/>
      <c r="L210" s="36"/>
      <c r="M210" s="36"/>
      <c r="N210" s="36"/>
      <c r="O210" s="36"/>
      <c r="P210" s="253">
        <v>0</v>
      </c>
      <c r="Q210" s="259">
        <f t="shared" si="44"/>
        <v>0</v>
      </c>
      <c r="R210" s="259">
        <v>148954784940</v>
      </c>
      <c r="S210" s="509">
        <f t="shared" si="45"/>
        <v>148954784940</v>
      </c>
      <c r="T210" s="34">
        <v>1</v>
      </c>
      <c r="U210" s="33">
        <v>1</v>
      </c>
      <c r="V210" s="33">
        <v>0.94</v>
      </c>
      <c r="W210" s="33">
        <v>0.94</v>
      </c>
      <c r="X210" s="33">
        <f t="shared" si="46"/>
        <v>0.88</v>
      </c>
      <c r="Y210" s="33">
        <f t="shared" si="47"/>
        <v>0.85</v>
      </c>
      <c r="Z210" s="33">
        <f t="shared" si="48"/>
        <v>0.75</v>
      </c>
      <c r="AA210" s="33">
        <f t="shared" si="49"/>
        <v>0.85</v>
      </c>
      <c r="AB210" s="33">
        <f t="shared" si="50"/>
        <v>0.75</v>
      </c>
      <c r="AC210" s="33">
        <f t="shared" si="51"/>
        <v>0.85</v>
      </c>
      <c r="AD210" s="33">
        <f t="shared" si="52"/>
        <v>0.7</v>
      </c>
      <c r="AE210" s="394">
        <f t="shared" si="53"/>
        <v>0</v>
      </c>
      <c r="AF210" s="400">
        <f t="shared" si="54"/>
        <v>148954784940</v>
      </c>
      <c r="AG210" s="257">
        <v>100</v>
      </c>
      <c r="AH210" s="153">
        <f t="shared" si="57"/>
        <v>148954784940</v>
      </c>
      <c r="AJ210" s="394">
        <f>IF(F210&gt;0,#REF!,0)</f>
        <v>0</v>
      </c>
      <c r="AK210" s="394">
        <f t="shared" si="55"/>
        <v>0</v>
      </c>
      <c r="AM210" s="394">
        <f t="shared" si="56"/>
        <v>0</v>
      </c>
    </row>
    <row r="211" spans="3:39" ht="23.25" thickBot="1" x14ac:dyDescent="0.6">
      <c r="C211" s="233" t="s">
        <v>576</v>
      </c>
      <c r="D211" s="415" t="s">
        <v>1358</v>
      </c>
      <c r="E211" s="415">
        <v>148954784940</v>
      </c>
      <c r="F211" s="39">
        <v>0</v>
      </c>
      <c r="G211" s="36"/>
      <c r="H211" s="36">
        <v>0</v>
      </c>
      <c r="I211" s="36"/>
      <c r="J211" s="36"/>
      <c r="K211" s="36"/>
      <c r="L211" s="36"/>
      <c r="M211" s="36"/>
      <c r="N211" s="36"/>
      <c r="O211" s="36"/>
      <c r="P211" s="253">
        <v>0</v>
      </c>
      <c r="Q211" s="259">
        <f t="shared" si="44"/>
        <v>0</v>
      </c>
      <c r="R211" s="259">
        <v>148954784940</v>
      </c>
      <c r="S211" s="509">
        <f t="shared" si="45"/>
        <v>148954784940</v>
      </c>
      <c r="T211" s="34">
        <v>1</v>
      </c>
      <c r="U211" s="33">
        <v>1</v>
      </c>
      <c r="V211" s="33">
        <v>0.94</v>
      </c>
      <c r="W211" s="33">
        <v>0.94</v>
      </c>
      <c r="X211" s="33">
        <f t="shared" si="46"/>
        <v>0.88</v>
      </c>
      <c r="Y211" s="33">
        <f t="shared" si="47"/>
        <v>0.85</v>
      </c>
      <c r="Z211" s="33">
        <f t="shared" si="48"/>
        <v>0.75</v>
      </c>
      <c r="AA211" s="33">
        <f t="shared" si="49"/>
        <v>0.85</v>
      </c>
      <c r="AB211" s="33">
        <f t="shared" si="50"/>
        <v>0.75</v>
      </c>
      <c r="AC211" s="33">
        <f t="shared" si="51"/>
        <v>0.85</v>
      </c>
      <c r="AD211" s="33">
        <f t="shared" si="52"/>
        <v>0.7</v>
      </c>
      <c r="AE211" s="394">
        <f t="shared" si="53"/>
        <v>0</v>
      </c>
      <c r="AF211" s="400">
        <f t="shared" si="54"/>
        <v>148954784940</v>
      </c>
      <c r="AG211" s="257">
        <v>100</v>
      </c>
      <c r="AH211" s="153">
        <f t="shared" si="57"/>
        <v>148954784940</v>
      </c>
      <c r="AJ211" s="394">
        <f>IF(F211&gt;0,#REF!,0)</f>
        <v>0</v>
      </c>
      <c r="AK211" s="394">
        <f t="shared" si="55"/>
        <v>0</v>
      </c>
      <c r="AM211" s="394">
        <f t="shared" si="56"/>
        <v>0</v>
      </c>
    </row>
    <row r="212" spans="3:39" ht="23.25" thickBot="1" x14ac:dyDescent="0.6">
      <c r="C212" s="233" t="s">
        <v>576</v>
      </c>
      <c r="D212" s="415" t="s">
        <v>1358</v>
      </c>
      <c r="E212" s="415">
        <v>137496724560</v>
      </c>
      <c r="F212" s="39">
        <v>0</v>
      </c>
      <c r="G212" s="36"/>
      <c r="H212" s="36">
        <v>0</v>
      </c>
      <c r="I212" s="36"/>
      <c r="J212" s="36"/>
      <c r="K212" s="36"/>
      <c r="L212" s="36"/>
      <c r="M212" s="36"/>
      <c r="N212" s="36"/>
      <c r="O212" s="36"/>
      <c r="P212" s="253">
        <v>0</v>
      </c>
      <c r="Q212" s="259">
        <f t="shared" si="44"/>
        <v>0</v>
      </c>
      <c r="R212" s="259">
        <v>137496724560</v>
      </c>
      <c r="S212" s="509">
        <f t="shared" si="45"/>
        <v>137496724560</v>
      </c>
      <c r="T212" s="34">
        <v>1</v>
      </c>
      <c r="U212" s="33">
        <v>1</v>
      </c>
      <c r="V212" s="33">
        <v>0.94</v>
      </c>
      <c r="W212" s="33">
        <v>0.94</v>
      </c>
      <c r="X212" s="33">
        <f t="shared" si="46"/>
        <v>0.88</v>
      </c>
      <c r="Y212" s="33">
        <f t="shared" si="47"/>
        <v>0.85</v>
      </c>
      <c r="Z212" s="33">
        <f t="shared" si="48"/>
        <v>0.75</v>
      </c>
      <c r="AA212" s="33">
        <f t="shared" si="49"/>
        <v>0.85</v>
      </c>
      <c r="AB212" s="33">
        <f t="shared" si="50"/>
        <v>0.75</v>
      </c>
      <c r="AC212" s="33">
        <f t="shared" si="51"/>
        <v>0.85</v>
      </c>
      <c r="AD212" s="33">
        <f t="shared" si="52"/>
        <v>0.7</v>
      </c>
      <c r="AE212" s="394">
        <f t="shared" si="53"/>
        <v>0</v>
      </c>
      <c r="AF212" s="400">
        <f t="shared" si="54"/>
        <v>137496724560</v>
      </c>
      <c r="AG212" s="257">
        <v>100</v>
      </c>
      <c r="AH212" s="153">
        <f t="shared" si="57"/>
        <v>137496724560</v>
      </c>
      <c r="AJ212" s="394">
        <f>IF(F212&gt;0,#REF!,0)</f>
        <v>0</v>
      </c>
      <c r="AK212" s="394">
        <f t="shared" si="55"/>
        <v>0</v>
      </c>
      <c r="AM212" s="394">
        <f t="shared" si="56"/>
        <v>0</v>
      </c>
    </row>
    <row r="213" spans="3:39" ht="23.25" thickBot="1" x14ac:dyDescent="0.6">
      <c r="C213" s="233" t="s">
        <v>576</v>
      </c>
      <c r="D213" s="415" t="s">
        <v>1358</v>
      </c>
      <c r="E213" s="415">
        <v>137496724560</v>
      </c>
      <c r="F213" s="39">
        <v>0</v>
      </c>
      <c r="G213" s="36"/>
      <c r="H213" s="36">
        <v>0</v>
      </c>
      <c r="I213" s="36"/>
      <c r="J213" s="36"/>
      <c r="K213" s="36"/>
      <c r="L213" s="36"/>
      <c r="M213" s="36"/>
      <c r="N213" s="36"/>
      <c r="O213" s="36"/>
      <c r="P213" s="253">
        <v>0</v>
      </c>
      <c r="Q213" s="259">
        <f t="shared" ref="Q213:Q276" si="58">SUM(F213:P213)</f>
        <v>0</v>
      </c>
      <c r="R213" s="259">
        <v>137496724560</v>
      </c>
      <c r="S213" s="509">
        <f t="shared" si="45"/>
        <v>137496724560</v>
      </c>
      <c r="T213" s="34">
        <v>1</v>
      </c>
      <c r="U213" s="33">
        <v>1</v>
      </c>
      <c r="V213" s="33">
        <v>0.94</v>
      </c>
      <c r="W213" s="33">
        <v>0.94</v>
      </c>
      <c r="X213" s="33">
        <f t="shared" si="46"/>
        <v>0.88</v>
      </c>
      <c r="Y213" s="33">
        <f t="shared" si="47"/>
        <v>0.85</v>
      </c>
      <c r="Z213" s="33">
        <f t="shared" si="48"/>
        <v>0.75</v>
      </c>
      <c r="AA213" s="33">
        <f t="shared" si="49"/>
        <v>0.85</v>
      </c>
      <c r="AB213" s="33">
        <f t="shared" si="50"/>
        <v>0.75</v>
      </c>
      <c r="AC213" s="33">
        <f t="shared" si="51"/>
        <v>0.85</v>
      </c>
      <c r="AD213" s="33">
        <f t="shared" si="52"/>
        <v>0.7</v>
      </c>
      <c r="AE213" s="394">
        <f t="shared" si="53"/>
        <v>0</v>
      </c>
      <c r="AF213" s="400">
        <f t="shared" si="54"/>
        <v>137496724560</v>
      </c>
      <c r="AG213" s="257">
        <v>100</v>
      </c>
      <c r="AH213" s="153">
        <f t="shared" si="57"/>
        <v>137496724560</v>
      </c>
      <c r="AJ213" s="394">
        <f>IF(F213&gt;0,#REF!,0)</f>
        <v>0</v>
      </c>
      <c r="AK213" s="394">
        <f t="shared" si="55"/>
        <v>0</v>
      </c>
      <c r="AM213" s="394">
        <f t="shared" si="56"/>
        <v>0</v>
      </c>
    </row>
    <row r="214" spans="3:39" ht="23.25" thickBot="1" x14ac:dyDescent="0.6">
      <c r="C214" s="233" t="s">
        <v>576</v>
      </c>
      <c r="D214" s="415" t="s">
        <v>1358</v>
      </c>
      <c r="E214" s="415">
        <v>180242269200</v>
      </c>
      <c r="F214" s="39">
        <v>0</v>
      </c>
      <c r="G214" s="36"/>
      <c r="H214" s="36">
        <v>0</v>
      </c>
      <c r="I214" s="36"/>
      <c r="J214" s="36"/>
      <c r="K214" s="36"/>
      <c r="L214" s="36"/>
      <c r="M214" s="36"/>
      <c r="N214" s="36"/>
      <c r="O214" s="36"/>
      <c r="P214" s="253">
        <v>0</v>
      </c>
      <c r="Q214" s="259">
        <f t="shared" si="58"/>
        <v>0</v>
      </c>
      <c r="R214" s="259">
        <v>180242269200</v>
      </c>
      <c r="S214" s="509">
        <f t="shared" si="45"/>
        <v>180242269200</v>
      </c>
      <c r="T214" s="34">
        <v>1</v>
      </c>
      <c r="U214" s="33">
        <v>1</v>
      </c>
      <c r="V214" s="33">
        <v>0.94</v>
      </c>
      <c r="W214" s="33">
        <v>0.94</v>
      </c>
      <c r="X214" s="33">
        <f t="shared" si="46"/>
        <v>0.88</v>
      </c>
      <c r="Y214" s="33">
        <f t="shared" si="47"/>
        <v>0.85</v>
      </c>
      <c r="Z214" s="33">
        <f t="shared" si="48"/>
        <v>0.75</v>
      </c>
      <c r="AA214" s="33">
        <f t="shared" si="49"/>
        <v>0.85</v>
      </c>
      <c r="AB214" s="33">
        <f t="shared" si="50"/>
        <v>0.75</v>
      </c>
      <c r="AC214" s="33">
        <f t="shared" si="51"/>
        <v>0.85</v>
      </c>
      <c r="AD214" s="33">
        <f t="shared" si="52"/>
        <v>0.7</v>
      </c>
      <c r="AE214" s="394">
        <f t="shared" si="53"/>
        <v>0</v>
      </c>
      <c r="AF214" s="400">
        <f t="shared" si="54"/>
        <v>180242269200</v>
      </c>
      <c r="AG214" s="257">
        <v>100</v>
      </c>
      <c r="AH214" s="153">
        <f t="shared" si="57"/>
        <v>180242269200</v>
      </c>
      <c r="AJ214" s="394">
        <f>IF(F214&gt;0,#REF!,0)</f>
        <v>0</v>
      </c>
      <c r="AK214" s="394">
        <f t="shared" si="55"/>
        <v>0</v>
      </c>
      <c r="AM214" s="394">
        <f t="shared" si="56"/>
        <v>0</v>
      </c>
    </row>
    <row r="215" spans="3:39" ht="23.25" thickBot="1" x14ac:dyDescent="0.6">
      <c r="C215" s="233" t="s">
        <v>576</v>
      </c>
      <c r="D215" s="415" t="s">
        <v>1358</v>
      </c>
      <c r="E215" s="415">
        <v>180242269200</v>
      </c>
      <c r="F215" s="39">
        <v>0</v>
      </c>
      <c r="G215" s="36"/>
      <c r="H215" s="36">
        <v>0</v>
      </c>
      <c r="I215" s="36"/>
      <c r="J215" s="36"/>
      <c r="K215" s="36"/>
      <c r="L215" s="36"/>
      <c r="M215" s="36"/>
      <c r="N215" s="36"/>
      <c r="O215" s="36"/>
      <c r="P215" s="253">
        <v>0</v>
      </c>
      <c r="Q215" s="259">
        <f t="shared" si="58"/>
        <v>0</v>
      </c>
      <c r="R215" s="259">
        <v>180242269200</v>
      </c>
      <c r="S215" s="509">
        <f t="shared" si="45"/>
        <v>180242269200</v>
      </c>
      <c r="T215" s="34">
        <v>1</v>
      </c>
      <c r="U215" s="33">
        <v>1</v>
      </c>
      <c r="V215" s="33">
        <v>0.94</v>
      </c>
      <c r="W215" s="33">
        <v>0.94</v>
      </c>
      <c r="X215" s="33">
        <f t="shared" si="46"/>
        <v>0.88</v>
      </c>
      <c r="Y215" s="33">
        <f t="shared" si="47"/>
        <v>0.85</v>
      </c>
      <c r="Z215" s="33">
        <f t="shared" si="48"/>
        <v>0.75</v>
      </c>
      <c r="AA215" s="33">
        <f t="shared" si="49"/>
        <v>0.85</v>
      </c>
      <c r="AB215" s="33">
        <f t="shared" si="50"/>
        <v>0.75</v>
      </c>
      <c r="AC215" s="33">
        <f t="shared" si="51"/>
        <v>0.85</v>
      </c>
      <c r="AD215" s="33">
        <f t="shared" si="52"/>
        <v>0.7</v>
      </c>
      <c r="AE215" s="394">
        <f t="shared" si="53"/>
        <v>0</v>
      </c>
      <c r="AF215" s="400">
        <f t="shared" si="54"/>
        <v>180242269200</v>
      </c>
      <c r="AG215" s="257">
        <v>100</v>
      </c>
      <c r="AH215" s="153">
        <f t="shared" si="57"/>
        <v>180242269200</v>
      </c>
      <c r="AJ215" s="394">
        <f>IF(F215&gt;0,#REF!,0)</f>
        <v>0</v>
      </c>
      <c r="AK215" s="394">
        <f t="shared" si="55"/>
        <v>0</v>
      </c>
      <c r="AM215" s="394">
        <f t="shared" si="56"/>
        <v>0</v>
      </c>
    </row>
    <row r="216" spans="3:39" ht="23.25" thickBot="1" x14ac:dyDescent="0.6">
      <c r="C216" s="233" t="s">
        <v>576</v>
      </c>
      <c r="D216" s="415" t="s">
        <v>1358</v>
      </c>
      <c r="E216" s="415">
        <v>192258420480</v>
      </c>
      <c r="F216" s="39">
        <v>0</v>
      </c>
      <c r="G216" s="36"/>
      <c r="H216" s="36">
        <v>0</v>
      </c>
      <c r="I216" s="36"/>
      <c r="J216" s="36"/>
      <c r="K216" s="36"/>
      <c r="L216" s="36"/>
      <c r="M216" s="36"/>
      <c r="N216" s="36"/>
      <c r="O216" s="36"/>
      <c r="P216" s="253">
        <v>0</v>
      </c>
      <c r="Q216" s="259">
        <f t="shared" si="58"/>
        <v>0</v>
      </c>
      <c r="R216" s="259">
        <v>192258420480</v>
      </c>
      <c r="S216" s="509">
        <f t="shared" si="45"/>
        <v>192258420480</v>
      </c>
      <c r="T216" s="34">
        <v>1</v>
      </c>
      <c r="U216" s="33">
        <v>1</v>
      </c>
      <c r="V216" s="33">
        <v>0.94</v>
      </c>
      <c r="W216" s="33">
        <v>0.94</v>
      </c>
      <c r="X216" s="33">
        <f t="shared" si="46"/>
        <v>0.88</v>
      </c>
      <c r="Y216" s="33">
        <f t="shared" si="47"/>
        <v>0.85</v>
      </c>
      <c r="Z216" s="33">
        <f t="shared" si="48"/>
        <v>0.75</v>
      </c>
      <c r="AA216" s="33">
        <f t="shared" si="49"/>
        <v>0.85</v>
      </c>
      <c r="AB216" s="33">
        <f t="shared" si="50"/>
        <v>0.75</v>
      </c>
      <c r="AC216" s="33">
        <f t="shared" si="51"/>
        <v>0.85</v>
      </c>
      <c r="AD216" s="33">
        <f t="shared" si="52"/>
        <v>0.7</v>
      </c>
      <c r="AE216" s="394">
        <f t="shared" si="53"/>
        <v>0</v>
      </c>
      <c r="AF216" s="400">
        <f t="shared" si="54"/>
        <v>192258420480</v>
      </c>
      <c r="AG216" s="257">
        <v>100</v>
      </c>
      <c r="AH216" s="153">
        <f t="shared" si="57"/>
        <v>192258420480</v>
      </c>
      <c r="AJ216" s="394">
        <f>IF(F216&gt;0,#REF!,0)</f>
        <v>0</v>
      </c>
      <c r="AK216" s="394">
        <f t="shared" si="55"/>
        <v>0</v>
      </c>
      <c r="AM216" s="394">
        <f t="shared" si="56"/>
        <v>0</v>
      </c>
    </row>
    <row r="217" spans="3:39" ht="23.25" thickBot="1" x14ac:dyDescent="0.6">
      <c r="C217" s="233" t="s">
        <v>576</v>
      </c>
      <c r="D217" s="415" t="s">
        <v>1358</v>
      </c>
      <c r="E217" s="415">
        <v>170094157740</v>
      </c>
      <c r="F217" s="39">
        <v>0</v>
      </c>
      <c r="G217" s="36"/>
      <c r="H217" s="36">
        <v>0</v>
      </c>
      <c r="I217" s="36"/>
      <c r="J217" s="36"/>
      <c r="K217" s="36"/>
      <c r="L217" s="36"/>
      <c r="M217" s="36"/>
      <c r="N217" s="36"/>
      <c r="O217" s="36"/>
      <c r="P217" s="253">
        <v>0</v>
      </c>
      <c r="Q217" s="259">
        <f t="shared" si="58"/>
        <v>0</v>
      </c>
      <c r="R217" s="259">
        <v>170094157740</v>
      </c>
      <c r="S217" s="509">
        <f t="shared" si="45"/>
        <v>170094157740</v>
      </c>
      <c r="T217" s="34">
        <v>1</v>
      </c>
      <c r="U217" s="33">
        <v>1</v>
      </c>
      <c r="V217" s="33">
        <v>0.94</v>
      </c>
      <c r="W217" s="33">
        <v>0.94</v>
      </c>
      <c r="X217" s="33">
        <f t="shared" si="46"/>
        <v>0.88</v>
      </c>
      <c r="Y217" s="33">
        <f t="shared" si="47"/>
        <v>0.85</v>
      </c>
      <c r="Z217" s="33">
        <f t="shared" si="48"/>
        <v>0.75</v>
      </c>
      <c r="AA217" s="33">
        <f t="shared" si="49"/>
        <v>0.85</v>
      </c>
      <c r="AB217" s="33">
        <f t="shared" si="50"/>
        <v>0.75</v>
      </c>
      <c r="AC217" s="33">
        <f t="shared" si="51"/>
        <v>0.85</v>
      </c>
      <c r="AD217" s="33">
        <f t="shared" si="52"/>
        <v>0.7</v>
      </c>
      <c r="AE217" s="394">
        <f t="shared" si="53"/>
        <v>0</v>
      </c>
      <c r="AF217" s="400">
        <f t="shared" si="54"/>
        <v>170094157740</v>
      </c>
      <c r="AG217" s="257">
        <v>100</v>
      </c>
      <c r="AH217" s="153">
        <f t="shared" si="57"/>
        <v>170094157740</v>
      </c>
      <c r="AJ217" s="394">
        <f>IF(F217&gt;0,#REF!,0)</f>
        <v>0</v>
      </c>
      <c r="AK217" s="394">
        <f t="shared" si="55"/>
        <v>0</v>
      </c>
      <c r="AM217" s="394">
        <f t="shared" si="56"/>
        <v>0</v>
      </c>
    </row>
    <row r="218" spans="3:39" ht="23.25" thickBot="1" x14ac:dyDescent="0.6">
      <c r="C218" s="233" t="s">
        <v>576</v>
      </c>
      <c r="D218" s="415" t="s">
        <v>1358</v>
      </c>
      <c r="E218" s="415">
        <v>157009991760</v>
      </c>
      <c r="F218" s="39">
        <v>0</v>
      </c>
      <c r="G218" s="36"/>
      <c r="H218" s="36">
        <v>0</v>
      </c>
      <c r="I218" s="36"/>
      <c r="J218" s="36"/>
      <c r="K218" s="36"/>
      <c r="L218" s="36"/>
      <c r="M218" s="36"/>
      <c r="N218" s="36"/>
      <c r="O218" s="36"/>
      <c r="P218" s="253">
        <v>0</v>
      </c>
      <c r="Q218" s="259">
        <f t="shared" si="58"/>
        <v>0</v>
      </c>
      <c r="R218" s="259">
        <v>157009991760</v>
      </c>
      <c r="S218" s="509">
        <f t="shared" si="45"/>
        <v>157009991760</v>
      </c>
      <c r="T218" s="34">
        <v>1</v>
      </c>
      <c r="U218" s="33">
        <v>1</v>
      </c>
      <c r="V218" s="33">
        <v>0.94</v>
      </c>
      <c r="W218" s="33">
        <v>0.94</v>
      </c>
      <c r="X218" s="33">
        <f t="shared" si="46"/>
        <v>0.88</v>
      </c>
      <c r="Y218" s="33">
        <f t="shared" si="47"/>
        <v>0.85</v>
      </c>
      <c r="Z218" s="33">
        <f t="shared" si="48"/>
        <v>0.75</v>
      </c>
      <c r="AA218" s="33">
        <f t="shared" si="49"/>
        <v>0.85</v>
      </c>
      <c r="AB218" s="33">
        <f t="shared" si="50"/>
        <v>0.75</v>
      </c>
      <c r="AC218" s="33">
        <f t="shared" si="51"/>
        <v>0.85</v>
      </c>
      <c r="AD218" s="33">
        <f t="shared" si="52"/>
        <v>0.7</v>
      </c>
      <c r="AE218" s="394">
        <f t="shared" si="53"/>
        <v>0</v>
      </c>
      <c r="AF218" s="400">
        <f t="shared" si="54"/>
        <v>157009991760</v>
      </c>
      <c r="AG218" s="257">
        <v>100</v>
      </c>
      <c r="AH218" s="153">
        <f t="shared" si="57"/>
        <v>157009991760</v>
      </c>
      <c r="AJ218" s="394">
        <f>IF(F218&gt;0,#REF!,0)</f>
        <v>0</v>
      </c>
      <c r="AK218" s="394">
        <f t="shared" si="55"/>
        <v>0</v>
      </c>
      <c r="AM218" s="394">
        <f t="shared" si="56"/>
        <v>0</v>
      </c>
    </row>
    <row r="219" spans="3:39" ht="23.25" thickBot="1" x14ac:dyDescent="0.6">
      <c r="C219" s="233" t="s">
        <v>576</v>
      </c>
      <c r="D219" s="415" t="s">
        <v>1358</v>
      </c>
      <c r="E219" s="415">
        <v>163239027840</v>
      </c>
      <c r="F219" s="39">
        <v>0</v>
      </c>
      <c r="G219" s="36"/>
      <c r="H219" s="36">
        <v>0</v>
      </c>
      <c r="I219" s="36"/>
      <c r="J219" s="36"/>
      <c r="K219" s="36"/>
      <c r="L219" s="36"/>
      <c r="M219" s="36"/>
      <c r="N219" s="36"/>
      <c r="O219" s="36"/>
      <c r="P219" s="253">
        <v>0</v>
      </c>
      <c r="Q219" s="259">
        <f t="shared" si="58"/>
        <v>0</v>
      </c>
      <c r="R219" s="259">
        <v>163239027840</v>
      </c>
      <c r="S219" s="509">
        <f t="shared" si="45"/>
        <v>163239027840</v>
      </c>
      <c r="T219" s="34">
        <v>1</v>
      </c>
      <c r="U219" s="33">
        <v>1</v>
      </c>
      <c r="V219" s="33">
        <v>0.94</v>
      </c>
      <c r="W219" s="33">
        <v>0.94</v>
      </c>
      <c r="X219" s="33">
        <f t="shared" si="46"/>
        <v>0.88</v>
      </c>
      <c r="Y219" s="33">
        <f t="shared" si="47"/>
        <v>0.85</v>
      </c>
      <c r="Z219" s="33">
        <f t="shared" si="48"/>
        <v>0.75</v>
      </c>
      <c r="AA219" s="33">
        <f t="shared" si="49"/>
        <v>0.85</v>
      </c>
      <c r="AB219" s="33">
        <f t="shared" si="50"/>
        <v>0.75</v>
      </c>
      <c r="AC219" s="33">
        <f t="shared" si="51"/>
        <v>0.85</v>
      </c>
      <c r="AD219" s="33">
        <f t="shared" si="52"/>
        <v>0.7</v>
      </c>
      <c r="AE219" s="394">
        <f t="shared" si="53"/>
        <v>0</v>
      </c>
      <c r="AF219" s="400">
        <f t="shared" si="54"/>
        <v>163239027840</v>
      </c>
      <c r="AG219" s="257">
        <v>100</v>
      </c>
      <c r="AH219" s="153">
        <f t="shared" si="57"/>
        <v>163239027840</v>
      </c>
      <c r="AJ219" s="394">
        <f>IF(F219&gt;0,#REF!,0)</f>
        <v>0</v>
      </c>
      <c r="AK219" s="394">
        <f t="shared" si="55"/>
        <v>0</v>
      </c>
      <c r="AM219" s="394">
        <f t="shared" si="56"/>
        <v>0</v>
      </c>
    </row>
    <row r="220" spans="3:39" ht="23.25" thickBot="1" x14ac:dyDescent="0.6">
      <c r="C220" s="233" t="s">
        <v>576</v>
      </c>
      <c r="D220" s="415" t="s">
        <v>1358</v>
      </c>
      <c r="E220" s="415">
        <v>176842280160</v>
      </c>
      <c r="F220" s="39">
        <v>0</v>
      </c>
      <c r="G220" s="36"/>
      <c r="H220" s="36">
        <v>0</v>
      </c>
      <c r="I220" s="36"/>
      <c r="J220" s="36"/>
      <c r="K220" s="36"/>
      <c r="L220" s="36"/>
      <c r="M220" s="36"/>
      <c r="N220" s="36"/>
      <c r="O220" s="36"/>
      <c r="P220" s="253">
        <v>0</v>
      </c>
      <c r="Q220" s="259">
        <f t="shared" si="58"/>
        <v>0</v>
      </c>
      <c r="R220" s="259">
        <v>176842280160</v>
      </c>
      <c r="S220" s="509">
        <f t="shared" si="45"/>
        <v>176842280160</v>
      </c>
      <c r="T220" s="34">
        <v>1</v>
      </c>
      <c r="U220" s="33">
        <v>1</v>
      </c>
      <c r="V220" s="33">
        <v>0.94</v>
      </c>
      <c r="W220" s="33">
        <v>0.94</v>
      </c>
      <c r="X220" s="33">
        <f t="shared" si="46"/>
        <v>0.88</v>
      </c>
      <c r="Y220" s="33">
        <f t="shared" si="47"/>
        <v>0.85</v>
      </c>
      <c r="Z220" s="33">
        <f t="shared" si="48"/>
        <v>0.75</v>
      </c>
      <c r="AA220" s="33">
        <f t="shared" si="49"/>
        <v>0.85</v>
      </c>
      <c r="AB220" s="33">
        <f t="shared" si="50"/>
        <v>0.75</v>
      </c>
      <c r="AC220" s="33">
        <f t="shared" si="51"/>
        <v>0.85</v>
      </c>
      <c r="AD220" s="33">
        <f t="shared" si="52"/>
        <v>0.7</v>
      </c>
      <c r="AE220" s="394">
        <f t="shared" si="53"/>
        <v>0</v>
      </c>
      <c r="AF220" s="400">
        <f t="shared" si="54"/>
        <v>176842280160</v>
      </c>
      <c r="AG220" s="257">
        <v>100</v>
      </c>
      <c r="AH220" s="153">
        <f t="shared" si="57"/>
        <v>176842280160</v>
      </c>
      <c r="AJ220" s="394">
        <f>IF(F220&gt;0,#REF!,0)</f>
        <v>0</v>
      </c>
      <c r="AK220" s="394">
        <f t="shared" si="55"/>
        <v>0</v>
      </c>
      <c r="AM220" s="394">
        <f t="shared" si="56"/>
        <v>0</v>
      </c>
    </row>
    <row r="221" spans="3:39" ht="23.25" thickBot="1" x14ac:dyDescent="0.6">
      <c r="C221" s="233" t="s">
        <v>576</v>
      </c>
      <c r="D221" s="415" t="s">
        <v>1358</v>
      </c>
      <c r="E221" s="415">
        <v>28163489760</v>
      </c>
      <c r="F221" s="39">
        <v>0</v>
      </c>
      <c r="G221" s="36"/>
      <c r="H221" s="36">
        <v>0</v>
      </c>
      <c r="I221" s="36"/>
      <c r="J221" s="36"/>
      <c r="K221" s="36"/>
      <c r="L221" s="36"/>
      <c r="M221" s="36"/>
      <c r="N221" s="36"/>
      <c r="O221" s="36"/>
      <c r="P221" s="253">
        <v>0</v>
      </c>
      <c r="Q221" s="259">
        <f t="shared" si="58"/>
        <v>0</v>
      </c>
      <c r="R221" s="259">
        <v>28163489760</v>
      </c>
      <c r="S221" s="509">
        <f t="shared" si="45"/>
        <v>28163489760</v>
      </c>
      <c r="T221" s="34">
        <v>1</v>
      </c>
      <c r="U221" s="33">
        <v>1</v>
      </c>
      <c r="V221" s="33">
        <v>0.94</v>
      </c>
      <c r="W221" s="33">
        <v>0.94</v>
      </c>
      <c r="X221" s="33">
        <f t="shared" si="46"/>
        <v>0.88</v>
      </c>
      <c r="Y221" s="33">
        <f t="shared" si="47"/>
        <v>0.85</v>
      </c>
      <c r="Z221" s="33">
        <f t="shared" si="48"/>
        <v>0.75</v>
      </c>
      <c r="AA221" s="33">
        <f t="shared" si="49"/>
        <v>0.85</v>
      </c>
      <c r="AB221" s="33">
        <f t="shared" si="50"/>
        <v>0.75</v>
      </c>
      <c r="AC221" s="33">
        <f t="shared" si="51"/>
        <v>0.85</v>
      </c>
      <c r="AD221" s="33">
        <f t="shared" si="52"/>
        <v>0.7</v>
      </c>
      <c r="AE221" s="394">
        <f t="shared" si="53"/>
        <v>0</v>
      </c>
      <c r="AF221" s="400">
        <f t="shared" si="54"/>
        <v>28163489760</v>
      </c>
      <c r="AG221" s="257">
        <v>100</v>
      </c>
      <c r="AH221" s="153">
        <f t="shared" si="57"/>
        <v>28163489760</v>
      </c>
      <c r="AJ221" s="394">
        <f>IF(F221&gt;0,#REF!,0)</f>
        <v>0</v>
      </c>
      <c r="AK221" s="394">
        <f t="shared" si="55"/>
        <v>0</v>
      </c>
      <c r="AM221" s="394">
        <f t="shared" si="56"/>
        <v>0</v>
      </c>
    </row>
    <row r="222" spans="3:39" ht="23.25" thickBot="1" x14ac:dyDescent="0.6">
      <c r="C222" s="233" t="s">
        <v>576</v>
      </c>
      <c r="D222" s="415" t="s">
        <v>1358</v>
      </c>
      <c r="E222" s="415">
        <v>42245234940</v>
      </c>
      <c r="F222" s="39">
        <v>0</v>
      </c>
      <c r="G222" s="36"/>
      <c r="H222" s="36">
        <v>0</v>
      </c>
      <c r="I222" s="36"/>
      <c r="J222" s="36"/>
      <c r="K222" s="36"/>
      <c r="L222" s="36"/>
      <c r="M222" s="36"/>
      <c r="N222" s="36"/>
      <c r="O222" s="36"/>
      <c r="P222" s="253">
        <v>0</v>
      </c>
      <c r="Q222" s="259">
        <f t="shared" si="58"/>
        <v>0</v>
      </c>
      <c r="R222" s="259">
        <v>42245234640</v>
      </c>
      <c r="S222" s="509">
        <f t="shared" si="45"/>
        <v>42245234940</v>
      </c>
      <c r="T222" s="34">
        <v>1</v>
      </c>
      <c r="U222" s="33">
        <v>1</v>
      </c>
      <c r="V222" s="33">
        <v>0.94</v>
      </c>
      <c r="W222" s="33">
        <v>0.94</v>
      </c>
      <c r="X222" s="33">
        <f t="shared" si="46"/>
        <v>0.88</v>
      </c>
      <c r="Y222" s="33">
        <f t="shared" si="47"/>
        <v>0.85</v>
      </c>
      <c r="Z222" s="33">
        <f t="shared" si="48"/>
        <v>0.75</v>
      </c>
      <c r="AA222" s="33">
        <f t="shared" si="49"/>
        <v>0.85</v>
      </c>
      <c r="AB222" s="33">
        <f t="shared" si="50"/>
        <v>0.75</v>
      </c>
      <c r="AC222" s="33">
        <f t="shared" si="51"/>
        <v>0.85</v>
      </c>
      <c r="AD222" s="33">
        <f t="shared" si="52"/>
        <v>0.7</v>
      </c>
      <c r="AE222" s="394">
        <f t="shared" si="53"/>
        <v>0</v>
      </c>
      <c r="AF222" s="400">
        <f t="shared" si="54"/>
        <v>42245234940</v>
      </c>
      <c r="AG222" s="257">
        <v>100</v>
      </c>
      <c r="AH222" s="153">
        <f t="shared" si="57"/>
        <v>42245234940</v>
      </c>
      <c r="AJ222" s="394">
        <f>IF(F222&gt;0,#REF!,0)</f>
        <v>0</v>
      </c>
      <c r="AK222" s="394">
        <f t="shared" si="55"/>
        <v>0</v>
      </c>
      <c r="AM222" s="394">
        <f t="shared" si="56"/>
        <v>0</v>
      </c>
    </row>
    <row r="223" spans="3:39" ht="23.25" thickBot="1" x14ac:dyDescent="0.6">
      <c r="C223" s="233" t="s">
        <v>576</v>
      </c>
      <c r="D223" s="415" t="s">
        <v>1358</v>
      </c>
      <c r="E223" s="415">
        <v>217868955840</v>
      </c>
      <c r="F223" s="39">
        <v>0</v>
      </c>
      <c r="G223" s="36"/>
      <c r="H223" s="36">
        <v>0</v>
      </c>
      <c r="I223" s="36"/>
      <c r="J223" s="36"/>
      <c r="K223" s="36"/>
      <c r="L223" s="36"/>
      <c r="M223" s="36"/>
      <c r="N223" s="36"/>
      <c r="O223" s="36"/>
      <c r="P223" s="253">
        <v>0</v>
      </c>
      <c r="Q223" s="259">
        <f t="shared" si="58"/>
        <v>0</v>
      </c>
      <c r="R223" s="259">
        <v>217868955840</v>
      </c>
      <c r="S223" s="509">
        <f t="shared" si="45"/>
        <v>217868955840</v>
      </c>
      <c r="T223" s="34">
        <v>1</v>
      </c>
      <c r="U223" s="33">
        <v>1</v>
      </c>
      <c r="V223" s="33">
        <v>0.94</v>
      </c>
      <c r="W223" s="33">
        <v>0.94</v>
      </c>
      <c r="X223" s="33">
        <f t="shared" si="46"/>
        <v>0.88</v>
      </c>
      <c r="Y223" s="33">
        <f t="shared" si="47"/>
        <v>0.85</v>
      </c>
      <c r="Z223" s="33">
        <f t="shared" si="48"/>
        <v>0.75</v>
      </c>
      <c r="AA223" s="33">
        <f t="shared" si="49"/>
        <v>0.85</v>
      </c>
      <c r="AB223" s="33">
        <f t="shared" si="50"/>
        <v>0.75</v>
      </c>
      <c r="AC223" s="33">
        <f t="shared" si="51"/>
        <v>0.85</v>
      </c>
      <c r="AD223" s="33">
        <f t="shared" si="52"/>
        <v>0.7</v>
      </c>
      <c r="AE223" s="394">
        <f t="shared" si="53"/>
        <v>0</v>
      </c>
      <c r="AF223" s="400">
        <f t="shared" si="54"/>
        <v>217868955840</v>
      </c>
      <c r="AG223" s="257">
        <v>100</v>
      </c>
      <c r="AH223" s="153">
        <f t="shared" si="57"/>
        <v>217868955840</v>
      </c>
      <c r="AJ223" s="394">
        <f>IF(F223&gt;0,#REF!,0)</f>
        <v>0</v>
      </c>
      <c r="AK223" s="394">
        <f t="shared" si="55"/>
        <v>0</v>
      </c>
      <c r="AM223" s="394">
        <f t="shared" si="56"/>
        <v>0</v>
      </c>
    </row>
    <row r="224" spans="3:39" ht="23.25" thickBot="1" x14ac:dyDescent="0.6">
      <c r="C224" s="233" t="s">
        <v>576</v>
      </c>
      <c r="D224" s="415" t="s">
        <v>1358</v>
      </c>
      <c r="E224" s="415">
        <v>217868955840</v>
      </c>
      <c r="F224" s="39">
        <v>0</v>
      </c>
      <c r="G224" s="36"/>
      <c r="H224" s="36">
        <v>0</v>
      </c>
      <c r="I224" s="36"/>
      <c r="J224" s="36"/>
      <c r="K224" s="36"/>
      <c r="L224" s="36"/>
      <c r="M224" s="36"/>
      <c r="N224" s="36"/>
      <c r="O224" s="36"/>
      <c r="P224" s="253">
        <v>0</v>
      </c>
      <c r="Q224" s="259">
        <f t="shared" si="58"/>
        <v>0</v>
      </c>
      <c r="R224" s="259">
        <v>217868955840</v>
      </c>
      <c r="S224" s="509">
        <f t="shared" si="45"/>
        <v>217868955840</v>
      </c>
      <c r="T224" s="34">
        <v>1</v>
      </c>
      <c r="U224" s="33">
        <v>1</v>
      </c>
      <c r="V224" s="33">
        <v>0.94</v>
      </c>
      <c r="W224" s="33">
        <v>0.94</v>
      </c>
      <c r="X224" s="33">
        <f t="shared" si="46"/>
        <v>0.88</v>
      </c>
      <c r="Y224" s="33">
        <f t="shared" si="47"/>
        <v>0.85</v>
      </c>
      <c r="Z224" s="33">
        <f t="shared" si="48"/>
        <v>0.75</v>
      </c>
      <c r="AA224" s="33">
        <f t="shared" si="49"/>
        <v>0.85</v>
      </c>
      <c r="AB224" s="33">
        <f t="shared" si="50"/>
        <v>0.75</v>
      </c>
      <c r="AC224" s="33">
        <f t="shared" si="51"/>
        <v>0.85</v>
      </c>
      <c r="AD224" s="33">
        <f t="shared" si="52"/>
        <v>0.7</v>
      </c>
      <c r="AE224" s="394">
        <f t="shared" si="53"/>
        <v>0</v>
      </c>
      <c r="AF224" s="400">
        <f t="shared" si="54"/>
        <v>217868955840</v>
      </c>
      <c r="AG224" s="257">
        <v>100</v>
      </c>
      <c r="AH224" s="153">
        <f t="shared" si="57"/>
        <v>217868955840</v>
      </c>
      <c r="AJ224" s="394">
        <f>IF(F224&gt;0,#REF!,0)</f>
        <v>0</v>
      </c>
      <c r="AK224" s="394">
        <f t="shared" si="55"/>
        <v>0</v>
      </c>
      <c r="AM224" s="394">
        <f t="shared" si="56"/>
        <v>0</v>
      </c>
    </row>
    <row r="225" spans="3:39" ht="23.25" thickBot="1" x14ac:dyDescent="0.6">
      <c r="C225" s="233" t="s">
        <v>576</v>
      </c>
      <c r="D225" s="415" t="s">
        <v>1358</v>
      </c>
      <c r="E225" s="415">
        <v>217868955840</v>
      </c>
      <c r="F225" s="39">
        <v>0</v>
      </c>
      <c r="G225" s="36"/>
      <c r="H225" s="36">
        <v>0</v>
      </c>
      <c r="I225" s="36"/>
      <c r="J225" s="36"/>
      <c r="K225" s="36"/>
      <c r="L225" s="36"/>
      <c r="M225" s="36"/>
      <c r="N225" s="36"/>
      <c r="O225" s="36"/>
      <c r="P225" s="253">
        <v>0</v>
      </c>
      <c r="Q225" s="259">
        <f t="shared" si="58"/>
        <v>0</v>
      </c>
      <c r="R225" s="259">
        <v>217868955840</v>
      </c>
      <c r="S225" s="509">
        <f t="shared" si="45"/>
        <v>217868955840</v>
      </c>
      <c r="T225" s="34">
        <v>1</v>
      </c>
      <c r="U225" s="33">
        <v>1</v>
      </c>
      <c r="V225" s="33">
        <v>0.94</v>
      </c>
      <c r="W225" s="33">
        <v>0.94</v>
      </c>
      <c r="X225" s="33">
        <f t="shared" si="46"/>
        <v>0.88</v>
      </c>
      <c r="Y225" s="33">
        <f t="shared" si="47"/>
        <v>0.85</v>
      </c>
      <c r="Z225" s="33">
        <f t="shared" si="48"/>
        <v>0.75</v>
      </c>
      <c r="AA225" s="33">
        <f t="shared" si="49"/>
        <v>0.85</v>
      </c>
      <c r="AB225" s="33">
        <f t="shared" si="50"/>
        <v>0.75</v>
      </c>
      <c r="AC225" s="33">
        <f t="shared" si="51"/>
        <v>0.85</v>
      </c>
      <c r="AD225" s="33">
        <f t="shared" si="52"/>
        <v>0.7</v>
      </c>
      <c r="AE225" s="394">
        <f t="shared" si="53"/>
        <v>0</v>
      </c>
      <c r="AF225" s="400">
        <f t="shared" si="54"/>
        <v>217868955840</v>
      </c>
      <c r="AG225" s="257">
        <v>100</v>
      </c>
      <c r="AH225" s="153">
        <f t="shared" si="57"/>
        <v>217868955840</v>
      </c>
      <c r="AJ225" s="394">
        <f>IF(F225&gt;0,#REF!,0)</f>
        <v>0</v>
      </c>
      <c r="AK225" s="394">
        <f t="shared" si="55"/>
        <v>0</v>
      </c>
      <c r="AM225" s="394">
        <f t="shared" si="56"/>
        <v>0</v>
      </c>
    </row>
    <row r="226" spans="3:39" ht="23.25" thickBot="1" x14ac:dyDescent="0.6">
      <c r="C226" s="233" t="s">
        <v>576</v>
      </c>
      <c r="D226" s="415" t="s">
        <v>1353</v>
      </c>
      <c r="E226" s="415">
        <v>6590378698</v>
      </c>
      <c r="F226" s="39">
        <v>0</v>
      </c>
      <c r="G226" s="36"/>
      <c r="H226" s="36">
        <v>0</v>
      </c>
      <c r="I226" s="36"/>
      <c r="J226" s="36"/>
      <c r="K226" s="36"/>
      <c r="L226" s="36"/>
      <c r="M226" s="36"/>
      <c r="N226" s="36"/>
      <c r="O226" s="36"/>
      <c r="P226" s="253">
        <v>0</v>
      </c>
      <c r="Q226" s="259">
        <f t="shared" si="58"/>
        <v>0</v>
      </c>
      <c r="R226" s="259">
        <v>55000000000</v>
      </c>
      <c r="S226" s="509">
        <f t="shared" si="45"/>
        <v>6590378698</v>
      </c>
      <c r="T226" s="34">
        <v>1</v>
      </c>
      <c r="U226" s="33">
        <v>1</v>
      </c>
      <c r="V226" s="33">
        <v>0.94</v>
      </c>
      <c r="W226" s="33">
        <v>0.94</v>
      </c>
      <c r="X226" s="33">
        <f t="shared" si="46"/>
        <v>0.88</v>
      </c>
      <c r="Y226" s="33">
        <f t="shared" si="47"/>
        <v>0.85</v>
      </c>
      <c r="Z226" s="33">
        <f t="shared" si="48"/>
        <v>0.75</v>
      </c>
      <c r="AA226" s="33">
        <f t="shared" si="49"/>
        <v>0.85</v>
      </c>
      <c r="AB226" s="33">
        <f t="shared" si="50"/>
        <v>0.75</v>
      </c>
      <c r="AC226" s="33">
        <f t="shared" si="51"/>
        <v>0.85</v>
      </c>
      <c r="AD226" s="33">
        <f t="shared" si="52"/>
        <v>0.7</v>
      </c>
      <c r="AE226" s="394">
        <f t="shared" si="53"/>
        <v>0</v>
      </c>
      <c r="AF226" s="400">
        <f t="shared" si="54"/>
        <v>6590378698</v>
      </c>
      <c r="AG226" s="257">
        <v>100</v>
      </c>
      <c r="AH226" s="153">
        <f t="shared" si="57"/>
        <v>6590378698</v>
      </c>
      <c r="AJ226" s="394">
        <f>IF(F226&gt;0,#REF!,0)</f>
        <v>0</v>
      </c>
      <c r="AK226" s="394">
        <f t="shared" si="55"/>
        <v>0</v>
      </c>
      <c r="AM226" s="394">
        <f t="shared" si="56"/>
        <v>0</v>
      </c>
    </row>
    <row r="227" spans="3:39" ht="23.25" thickBot="1" x14ac:dyDescent="0.6">
      <c r="C227" s="233" t="s">
        <v>576</v>
      </c>
      <c r="D227" s="415" t="s">
        <v>1353</v>
      </c>
      <c r="E227" s="415">
        <v>99745409125</v>
      </c>
      <c r="F227" s="39">
        <v>0</v>
      </c>
      <c r="G227" s="36"/>
      <c r="H227" s="36">
        <v>0</v>
      </c>
      <c r="I227" s="36"/>
      <c r="J227" s="36"/>
      <c r="K227" s="36"/>
      <c r="L227" s="36"/>
      <c r="M227" s="36"/>
      <c r="N227" s="36"/>
      <c r="O227" s="36"/>
      <c r="P227" s="253">
        <v>0</v>
      </c>
      <c r="Q227" s="259">
        <f t="shared" si="58"/>
        <v>0</v>
      </c>
      <c r="R227" s="259">
        <v>138000000000</v>
      </c>
      <c r="S227" s="509">
        <f t="shared" si="45"/>
        <v>99745409125</v>
      </c>
      <c r="T227" s="34">
        <v>1</v>
      </c>
      <c r="U227" s="33">
        <v>1</v>
      </c>
      <c r="V227" s="33">
        <v>0.94</v>
      </c>
      <c r="W227" s="33">
        <v>0.94</v>
      </c>
      <c r="X227" s="33">
        <f t="shared" si="46"/>
        <v>0.88</v>
      </c>
      <c r="Y227" s="33">
        <f t="shared" si="47"/>
        <v>0.85</v>
      </c>
      <c r="Z227" s="33">
        <f t="shared" si="48"/>
        <v>0.75</v>
      </c>
      <c r="AA227" s="33">
        <f t="shared" si="49"/>
        <v>0.85</v>
      </c>
      <c r="AB227" s="33">
        <f t="shared" si="50"/>
        <v>0.75</v>
      </c>
      <c r="AC227" s="33">
        <f t="shared" si="51"/>
        <v>0.85</v>
      </c>
      <c r="AD227" s="33">
        <f t="shared" si="52"/>
        <v>0.7</v>
      </c>
      <c r="AE227" s="394">
        <f t="shared" si="53"/>
        <v>0</v>
      </c>
      <c r="AF227" s="400">
        <f t="shared" si="54"/>
        <v>99745409125</v>
      </c>
      <c r="AG227" s="257">
        <v>100</v>
      </c>
      <c r="AH227" s="153">
        <f t="shared" si="57"/>
        <v>99745409125</v>
      </c>
      <c r="AJ227" s="394">
        <f>IF(F227&gt;0,#REF!,0)</f>
        <v>0</v>
      </c>
      <c r="AK227" s="394">
        <f t="shared" si="55"/>
        <v>0</v>
      </c>
      <c r="AM227" s="394">
        <f t="shared" si="56"/>
        <v>0</v>
      </c>
    </row>
    <row r="228" spans="3:39" ht="23.25" thickBot="1" x14ac:dyDescent="0.6">
      <c r="C228" s="233" t="s">
        <v>576</v>
      </c>
      <c r="D228" s="415" t="s">
        <v>1353</v>
      </c>
      <c r="E228" s="415">
        <v>150000000000</v>
      </c>
      <c r="F228" s="39">
        <v>0</v>
      </c>
      <c r="G228" s="36"/>
      <c r="H228" s="36">
        <v>0</v>
      </c>
      <c r="I228" s="36"/>
      <c r="J228" s="36"/>
      <c r="K228" s="36"/>
      <c r="L228" s="36"/>
      <c r="M228" s="36"/>
      <c r="N228" s="36"/>
      <c r="O228" s="36"/>
      <c r="P228" s="253">
        <v>0</v>
      </c>
      <c r="Q228" s="259">
        <f t="shared" si="58"/>
        <v>0</v>
      </c>
      <c r="R228" s="259">
        <v>138000000000</v>
      </c>
      <c r="S228" s="509">
        <f t="shared" si="45"/>
        <v>150000000000</v>
      </c>
      <c r="T228" s="34">
        <v>1</v>
      </c>
      <c r="U228" s="33">
        <v>1</v>
      </c>
      <c r="V228" s="33">
        <v>0.94</v>
      </c>
      <c r="W228" s="33">
        <v>0.94</v>
      </c>
      <c r="X228" s="33">
        <f t="shared" si="46"/>
        <v>0.88</v>
      </c>
      <c r="Y228" s="33">
        <f t="shared" si="47"/>
        <v>0.85</v>
      </c>
      <c r="Z228" s="33">
        <f t="shared" si="48"/>
        <v>0.75</v>
      </c>
      <c r="AA228" s="33">
        <f t="shared" si="49"/>
        <v>0.85</v>
      </c>
      <c r="AB228" s="33">
        <f t="shared" si="50"/>
        <v>0.75</v>
      </c>
      <c r="AC228" s="33">
        <f t="shared" si="51"/>
        <v>0.85</v>
      </c>
      <c r="AD228" s="33">
        <f t="shared" si="52"/>
        <v>0.7</v>
      </c>
      <c r="AE228" s="394">
        <f t="shared" si="53"/>
        <v>0</v>
      </c>
      <c r="AF228" s="400">
        <f t="shared" si="54"/>
        <v>150000000000</v>
      </c>
      <c r="AG228" s="257">
        <v>100</v>
      </c>
      <c r="AH228" s="153">
        <f t="shared" si="57"/>
        <v>150000000000</v>
      </c>
      <c r="AJ228" s="394">
        <f>IF(F228&gt;0,#REF!,0)</f>
        <v>0</v>
      </c>
      <c r="AK228" s="394">
        <f t="shared" si="55"/>
        <v>0</v>
      </c>
      <c r="AM228" s="394">
        <f t="shared" si="56"/>
        <v>0</v>
      </c>
    </row>
    <row r="229" spans="3:39" ht="23.25" thickBot="1" x14ac:dyDescent="0.6">
      <c r="C229" s="233" t="s">
        <v>576</v>
      </c>
      <c r="D229" s="415" t="s">
        <v>1352</v>
      </c>
      <c r="E229" s="415">
        <v>23894687880</v>
      </c>
      <c r="F229" s="39">
        <v>0</v>
      </c>
      <c r="G229" s="36"/>
      <c r="H229" s="36">
        <v>0</v>
      </c>
      <c r="I229" s="36"/>
      <c r="J229" s="36"/>
      <c r="K229" s="36"/>
      <c r="L229" s="36"/>
      <c r="M229" s="36"/>
      <c r="N229" s="36"/>
      <c r="O229" s="36"/>
      <c r="P229" s="253"/>
      <c r="Q229" s="259">
        <f t="shared" si="58"/>
        <v>0</v>
      </c>
      <c r="R229" s="259">
        <v>0</v>
      </c>
      <c r="S229" s="509">
        <f t="shared" si="45"/>
        <v>23894687880</v>
      </c>
      <c r="T229" s="34">
        <v>1</v>
      </c>
      <c r="U229" s="33">
        <v>1</v>
      </c>
      <c r="V229" s="33">
        <v>0.94</v>
      </c>
      <c r="W229" s="33">
        <v>0.94</v>
      </c>
      <c r="X229" s="33">
        <f t="shared" si="46"/>
        <v>0.88</v>
      </c>
      <c r="Y229" s="33">
        <f t="shared" si="47"/>
        <v>0.85</v>
      </c>
      <c r="Z229" s="33">
        <f t="shared" si="48"/>
        <v>0.75</v>
      </c>
      <c r="AA229" s="33">
        <f t="shared" si="49"/>
        <v>0.85</v>
      </c>
      <c r="AB229" s="33">
        <f t="shared" si="50"/>
        <v>0.75</v>
      </c>
      <c r="AC229" s="33">
        <f t="shared" si="51"/>
        <v>0.85</v>
      </c>
      <c r="AD229" s="33">
        <f t="shared" si="52"/>
        <v>0.7</v>
      </c>
      <c r="AE229" s="394">
        <f t="shared" si="53"/>
        <v>0</v>
      </c>
      <c r="AF229" s="400">
        <f t="shared" si="54"/>
        <v>23894687880</v>
      </c>
      <c r="AG229" s="257">
        <v>100</v>
      </c>
      <c r="AH229" s="153">
        <f t="shared" si="57"/>
        <v>23894687880</v>
      </c>
      <c r="AJ229" s="394">
        <f>IF(F229&gt;0,#REF!,0)</f>
        <v>0</v>
      </c>
      <c r="AK229" s="394">
        <f t="shared" si="55"/>
        <v>0</v>
      </c>
      <c r="AM229" s="394">
        <f t="shared" si="56"/>
        <v>0</v>
      </c>
    </row>
    <row r="230" spans="3:39" ht="23.25" thickBot="1" x14ac:dyDescent="0.6">
      <c r="C230" s="233" t="s">
        <v>576</v>
      </c>
      <c r="D230" s="415" t="s">
        <v>1352</v>
      </c>
      <c r="E230" s="415">
        <v>11947343940</v>
      </c>
      <c r="F230" s="39">
        <v>0</v>
      </c>
      <c r="G230" s="36"/>
      <c r="H230" s="36">
        <v>0</v>
      </c>
      <c r="I230" s="36"/>
      <c r="J230" s="36"/>
      <c r="K230" s="36"/>
      <c r="L230" s="36"/>
      <c r="M230" s="36"/>
      <c r="N230" s="36"/>
      <c r="O230" s="36"/>
      <c r="P230" s="253"/>
      <c r="Q230" s="259">
        <f t="shared" si="58"/>
        <v>0</v>
      </c>
      <c r="R230" s="259">
        <v>0</v>
      </c>
      <c r="S230" s="509">
        <f t="shared" si="45"/>
        <v>11947343940</v>
      </c>
      <c r="T230" s="34">
        <v>1</v>
      </c>
      <c r="U230" s="33">
        <v>1</v>
      </c>
      <c r="V230" s="33">
        <v>0.94</v>
      </c>
      <c r="W230" s="33">
        <v>0.94</v>
      </c>
      <c r="X230" s="33">
        <f t="shared" si="46"/>
        <v>0.88</v>
      </c>
      <c r="Y230" s="33">
        <f t="shared" si="47"/>
        <v>0.85</v>
      </c>
      <c r="Z230" s="33">
        <f t="shared" si="48"/>
        <v>0.75</v>
      </c>
      <c r="AA230" s="33">
        <f t="shared" si="49"/>
        <v>0.85</v>
      </c>
      <c r="AB230" s="33">
        <f t="shared" si="50"/>
        <v>0.75</v>
      </c>
      <c r="AC230" s="33">
        <f t="shared" si="51"/>
        <v>0.85</v>
      </c>
      <c r="AD230" s="33">
        <f t="shared" si="52"/>
        <v>0.7</v>
      </c>
      <c r="AE230" s="394">
        <f t="shared" si="53"/>
        <v>0</v>
      </c>
      <c r="AF230" s="400">
        <f t="shared" si="54"/>
        <v>11947343940</v>
      </c>
      <c r="AG230" s="257">
        <v>100</v>
      </c>
      <c r="AH230" s="153">
        <f t="shared" si="57"/>
        <v>11947343940</v>
      </c>
      <c r="AJ230" s="394">
        <f>IF(F230&gt;0,#REF!,0)</f>
        <v>0</v>
      </c>
      <c r="AK230" s="394">
        <f t="shared" si="55"/>
        <v>0</v>
      </c>
      <c r="AM230" s="394">
        <f t="shared" si="56"/>
        <v>0</v>
      </c>
    </row>
    <row r="231" spans="3:39" ht="23.25" thickBot="1" x14ac:dyDescent="0.6">
      <c r="C231" s="233" t="s">
        <v>576</v>
      </c>
      <c r="D231" s="415" t="s">
        <v>1352</v>
      </c>
      <c r="E231" s="415">
        <v>19919423220</v>
      </c>
      <c r="F231" s="39">
        <v>0</v>
      </c>
      <c r="G231" s="36"/>
      <c r="H231" s="36">
        <v>0</v>
      </c>
      <c r="I231" s="36"/>
      <c r="J231" s="36"/>
      <c r="K231" s="36"/>
      <c r="L231" s="36"/>
      <c r="M231" s="36"/>
      <c r="N231" s="36"/>
      <c r="O231" s="36"/>
      <c r="P231" s="253"/>
      <c r="Q231" s="259">
        <f t="shared" si="58"/>
        <v>0</v>
      </c>
      <c r="R231" s="259">
        <v>0</v>
      </c>
      <c r="S231" s="509">
        <f t="shared" si="45"/>
        <v>19919423220</v>
      </c>
      <c r="T231" s="34">
        <v>1</v>
      </c>
      <c r="U231" s="33">
        <v>1</v>
      </c>
      <c r="V231" s="33">
        <v>0.94</v>
      </c>
      <c r="W231" s="33">
        <v>0.94</v>
      </c>
      <c r="X231" s="33">
        <f t="shared" si="46"/>
        <v>0.88</v>
      </c>
      <c r="Y231" s="33">
        <f t="shared" si="47"/>
        <v>0.85</v>
      </c>
      <c r="Z231" s="33">
        <f t="shared" si="48"/>
        <v>0.75</v>
      </c>
      <c r="AA231" s="33">
        <f t="shared" si="49"/>
        <v>0.85</v>
      </c>
      <c r="AB231" s="33">
        <f t="shared" si="50"/>
        <v>0.75</v>
      </c>
      <c r="AC231" s="33">
        <f t="shared" si="51"/>
        <v>0.85</v>
      </c>
      <c r="AD231" s="33">
        <f t="shared" si="52"/>
        <v>0.7</v>
      </c>
      <c r="AE231" s="394">
        <f t="shared" si="53"/>
        <v>0</v>
      </c>
      <c r="AF231" s="400">
        <f t="shared" si="54"/>
        <v>19919423220</v>
      </c>
      <c r="AG231" s="257">
        <v>100</v>
      </c>
      <c r="AH231" s="153">
        <f t="shared" si="57"/>
        <v>19919423220</v>
      </c>
      <c r="AJ231" s="394">
        <f>IF(F231&gt;0,#REF!,0)</f>
        <v>0</v>
      </c>
      <c r="AK231" s="394">
        <f t="shared" si="55"/>
        <v>0</v>
      </c>
      <c r="AM231" s="394">
        <f t="shared" si="56"/>
        <v>0</v>
      </c>
    </row>
    <row r="232" spans="3:39" ht="23.25" thickBot="1" x14ac:dyDescent="0.6">
      <c r="C232" s="233" t="s">
        <v>576</v>
      </c>
      <c r="D232" s="415" t="s">
        <v>1352</v>
      </c>
      <c r="E232" s="415">
        <v>20350688040</v>
      </c>
      <c r="F232" s="39">
        <v>0</v>
      </c>
      <c r="G232" s="36"/>
      <c r="H232" s="36">
        <v>0</v>
      </c>
      <c r="I232" s="36"/>
      <c r="J232" s="36"/>
      <c r="K232" s="36"/>
      <c r="L232" s="36"/>
      <c r="M232" s="36"/>
      <c r="N232" s="36"/>
      <c r="O232" s="36"/>
      <c r="P232" s="253"/>
      <c r="Q232" s="259">
        <f t="shared" si="58"/>
        <v>0</v>
      </c>
      <c r="R232" s="259">
        <v>0</v>
      </c>
      <c r="S232" s="509">
        <f t="shared" si="45"/>
        <v>20350688040</v>
      </c>
      <c r="T232" s="34">
        <v>1</v>
      </c>
      <c r="U232" s="33">
        <v>1</v>
      </c>
      <c r="V232" s="33">
        <v>0.94</v>
      </c>
      <c r="W232" s="33">
        <v>0.94</v>
      </c>
      <c r="X232" s="33">
        <f t="shared" si="46"/>
        <v>0.88</v>
      </c>
      <c r="Y232" s="33">
        <f t="shared" si="47"/>
        <v>0.85</v>
      </c>
      <c r="Z232" s="33">
        <f t="shared" si="48"/>
        <v>0.75</v>
      </c>
      <c r="AA232" s="33">
        <f t="shared" si="49"/>
        <v>0.85</v>
      </c>
      <c r="AB232" s="33">
        <f t="shared" si="50"/>
        <v>0.75</v>
      </c>
      <c r="AC232" s="33">
        <f t="shared" si="51"/>
        <v>0.85</v>
      </c>
      <c r="AD232" s="33">
        <f t="shared" si="52"/>
        <v>0.7</v>
      </c>
      <c r="AE232" s="394">
        <f t="shared" si="53"/>
        <v>0</v>
      </c>
      <c r="AF232" s="400">
        <f t="shared" si="54"/>
        <v>20350688040</v>
      </c>
      <c r="AG232" s="257">
        <v>100</v>
      </c>
      <c r="AH232" s="153">
        <f t="shared" si="57"/>
        <v>20350688040</v>
      </c>
      <c r="AJ232" s="394">
        <f>IF(F232&gt;0,#REF!,0)</f>
        <v>0</v>
      </c>
      <c r="AK232" s="394">
        <f t="shared" si="55"/>
        <v>0</v>
      </c>
      <c r="AM232" s="394">
        <f t="shared" si="56"/>
        <v>0</v>
      </c>
    </row>
    <row r="233" spans="3:39" ht="23.25" thickBot="1" x14ac:dyDescent="0.6">
      <c r="C233" s="233" t="s">
        <v>576</v>
      </c>
      <c r="D233" s="415" t="s">
        <v>1352</v>
      </c>
      <c r="E233" s="415">
        <v>22487659200</v>
      </c>
      <c r="F233" s="39">
        <v>0</v>
      </c>
      <c r="G233" s="36"/>
      <c r="H233" s="36">
        <v>0</v>
      </c>
      <c r="I233" s="36"/>
      <c r="J233" s="36"/>
      <c r="K233" s="36"/>
      <c r="L233" s="36"/>
      <c r="M233" s="36"/>
      <c r="N233" s="36"/>
      <c r="O233" s="36"/>
      <c r="P233" s="253"/>
      <c r="Q233" s="259">
        <f t="shared" si="58"/>
        <v>0</v>
      </c>
      <c r="R233" s="259">
        <v>0</v>
      </c>
      <c r="S233" s="509">
        <f t="shared" si="45"/>
        <v>22487659200</v>
      </c>
      <c r="T233" s="34">
        <v>1</v>
      </c>
      <c r="U233" s="33">
        <v>1</v>
      </c>
      <c r="V233" s="33">
        <v>0.94</v>
      </c>
      <c r="W233" s="33">
        <v>0.94</v>
      </c>
      <c r="X233" s="33">
        <f t="shared" si="46"/>
        <v>0.88</v>
      </c>
      <c r="Y233" s="33">
        <f t="shared" si="47"/>
        <v>0.85</v>
      </c>
      <c r="Z233" s="33">
        <f t="shared" si="48"/>
        <v>0.75</v>
      </c>
      <c r="AA233" s="33">
        <f t="shared" si="49"/>
        <v>0.85</v>
      </c>
      <c r="AB233" s="33">
        <f t="shared" si="50"/>
        <v>0.75</v>
      </c>
      <c r="AC233" s="33">
        <f t="shared" si="51"/>
        <v>0.85</v>
      </c>
      <c r="AD233" s="33">
        <f t="shared" si="52"/>
        <v>0.7</v>
      </c>
      <c r="AE233" s="394">
        <f t="shared" si="53"/>
        <v>0</v>
      </c>
      <c r="AF233" s="400">
        <f t="shared" si="54"/>
        <v>22487659200</v>
      </c>
      <c r="AG233" s="257">
        <v>100</v>
      </c>
      <c r="AH233" s="153">
        <f t="shared" si="57"/>
        <v>22487659200</v>
      </c>
      <c r="AJ233" s="394">
        <f>IF(F233&gt;0,#REF!,0)</f>
        <v>0</v>
      </c>
      <c r="AK233" s="394">
        <f t="shared" si="55"/>
        <v>0</v>
      </c>
      <c r="AM233" s="394">
        <f t="shared" si="56"/>
        <v>0</v>
      </c>
    </row>
    <row r="234" spans="3:39" ht="23.25" thickBot="1" x14ac:dyDescent="0.6">
      <c r="C234" s="233" t="s">
        <v>576</v>
      </c>
      <c r="D234" s="415" t="s">
        <v>1352</v>
      </c>
      <c r="E234" s="415">
        <v>22410474120</v>
      </c>
      <c r="F234" s="39">
        <v>0</v>
      </c>
      <c r="G234" s="36"/>
      <c r="H234" s="36">
        <v>0</v>
      </c>
      <c r="I234" s="36"/>
      <c r="J234" s="36"/>
      <c r="K234" s="36"/>
      <c r="L234" s="36"/>
      <c r="M234" s="36"/>
      <c r="N234" s="36"/>
      <c r="O234" s="36"/>
      <c r="P234" s="253"/>
      <c r="Q234" s="259">
        <f t="shared" si="58"/>
        <v>0</v>
      </c>
      <c r="R234" s="259">
        <v>0</v>
      </c>
      <c r="S234" s="509">
        <f t="shared" si="45"/>
        <v>22410474120</v>
      </c>
      <c r="T234" s="34">
        <v>1</v>
      </c>
      <c r="U234" s="33">
        <v>1</v>
      </c>
      <c r="V234" s="33">
        <v>0.94</v>
      </c>
      <c r="W234" s="33">
        <v>0.94</v>
      </c>
      <c r="X234" s="33">
        <f t="shared" si="46"/>
        <v>0.88</v>
      </c>
      <c r="Y234" s="33">
        <f t="shared" si="47"/>
        <v>0.85</v>
      </c>
      <c r="Z234" s="33">
        <f t="shared" si="48"/>
        <v>0.75</v>
      </c>
      <c r="AA234" s="33">
        <f t="shared" si="49"/>
        <v>0.85</v>
      </c>
      <c r="AB234" s="33">
        <f t="shared" si="50"/>
        <v>0.75</v>
      </c>
      <c r="AC234" s="33">
        <f t="shared" si="51"/>
        <v>0.85</v>
      </c>
      <c r="AD234" s="33">
        <f t="shared" si="52"/>
        <v>0.7</v>
      </c>
      <c r="AE234" s="394">
        <f t="shared" si="53"/>
        <v>0</v>
      </c>
      <c r="AF234" s="400">
        <f t="shared" si="54"/>
        <v>22410474120</v>
      </c>
      <c r="AG234" s="257">
        <v>100</v>
      </c>
      <c r="AH234" s="153">
        <f t="shared" si="57"/>
        <v>22410474120</v>
      </c>
      <c r="AJ234" s="394">
        <f>IF(F234&gt;0,#REF!,0)</f>
        <v>0</v>
      </c>
      <c r="AK234" s="394">
        <f t="shared" si="55"/>
        <v>0</v>
      </c>
      <c r="AM234" s="394">
        <f t="shared" si="56"/>
        <v>0</v>
      </c>
    </row>
    <row r="235" spans="3:39" ht="23.25" thickBot="1" x14ac:dyDescent="0.6">
      <c r="C235" s="233" t="s">
        <v>576</v>
      </c>
      <c r="D235" s="415" t="s">
        <v>1352</v>
      </c>
      <c r="E235" s="415">
        <v>4292488245</v>
      </c>
      <c r="F235" s="39">
        <v>0</v>
      </c>
      <c r="G235" s="36"/>
      <c r="H235" s="36">
        <v>0</v>
      </c>
      <c r="I235" s="36"/>
      <c r="J235" s="36"/>
      <c r="K235" s="36"/>
      <c r="L235" s="36"/>
      <c r="M235" s="36"/>
      <c r="N235" s="36"/>
      <c r="O235" s="36"/>
      <c r="P235" s="253"/>
      <c r="Q235" s="259">
        <f t="shared" si="58"/>
        <v>0</v>
      </c>
      <c r="R235" s="259">
        <v>0</v>
      </c>
      <c r="S235" s="509">
        <f t="shared" si="45"/>
        <v>4292488245</v>
      </c>
      <c r="T235" s="34">
        <v>1</v>
      </c>
      <c r="U235" s="33">
        <v>1</v>
      </c>
      <c r="V235" s="33">
        <v>0.94</v>
      </c>
      <c r="W235" s="33">
        <v>0.94</v>
      </c>
      <c r="X235" s="33">
        <f t="shared" si="46"/>
        <v>0.88</v>
      </c>
      <c r="Y235" s="33">
        <f t="shared" si="47"/>
        <v>0.85</v>
      </c>
      <c r="Z235" s="33">
        <f t="shared" si="48"/>
        <v>0.75</v>
      </c>
      <c r="AA235" s="33">
        <f t="shared" si="49"/>
        <v>0.85</v>
      </c>
      <c r="AB235" s="33">
        <f t="shared" si="50"/>
        <v>0.75</v>
      </c>
      <c r="AC235" s="33">
        <f t="shared" si="51"/>
        <v>0.85</v>
      </c>
      <c r="AD235" s="33">
        <f t="shared" si="52"/>
        <v>0.7</v>
      </c>
      <c r="AE235" s="394">
        <f t="shared" si="53"/>
        <v>0</v>
      </c>
      <c r="AF235" s="400">
        <f t="shared" si="54"/>
        <v>4292488245</v>
      </c>
      <c r="AG235" s="257">
        <v>100</v>
      </c>
      <c r="AH235" s="153">
        <f t="shared" si="57"/>
        <v>4292488245</v>
      </c>
      <c r="AJ235" s="394">
        <f>IF(F235&gt;0,#REF!,0)</f>
        <v>0</v>
      </c>
      <c r="AK235" s="394">
        <f t="shared" si="55"/>
        <v>0</v>
      </c>
      <c r="AM235" s="394">
        <f t="shared" si="56"/>
        <v>0</v>
      </c>
    </row>
    <row r="236" spans="3:39" ht="23.25" thickBot="1" x14ac:dyDescent="0.6">
      <c r="C236" s="233" t="s">
        <v>576</v>
      </c>
      <c r="D236" s="415" t="s">
        <v>1352</v>
      </c>
      <c r="E236" s="415">
        <v>20934932400</v>
      </c>
      <c r="F236" s="39">
        <v>0</v>
      </c>
      <c r="G236" s="36"/>
      <c r="H236" s="36">
        <v>0</v>
      </c>
      <c r="I236" s="36"/>
      <c r="J236" s="36"/>
      <c r="K236" s="36"/>
      <c r="L236" s="36"/>
      <c r="M236" s="36"/>
      <c r="N236" s="36"/>
      <c r="O236" s="36"/>
      <c r="P236" s="253"/>
      <c r="Q236" s="259">
        <f t="shared" si="58"/>
        <v>0</v>
      </c>
      <c r="R236" s="259">
        <v>0</v>
      </c>
      <c r="S236" s="509">
        <f t="shared" si="45"/>
        <v>20934932400</v>
      </c>
      <c r="T236" s="34">
        <v>1</v>
      </c>
      <c r="U236" s="33">
        <v>1</v>
      </c>
      <c r="V236" s="33">
        <v>0.94</v>
      </c>
      <c r="W236" s="33">
        <v>0.94</v>
      </c>
      <c r="X236" s="33">
        <f t="shared" si="46"/>
        <v>0.88</v>
      </c>
      <c r="Y236" s="33">
        <f t="shared" si="47"/>
        <v>0.85</v>
      </c>
      <c r="Z236" s="33">
        <f t="shared" si="48"/>
        <v>0.75</v>
      </c>
      <c r="AA236" s="33">
        <f t="shared" si="49"/>
        <v>0.85</v>
      </c>
      <c r="AB236" s="33">
        <f t="shared" si="50"/>
        <v>0.75</v>
      </c>
      <c r="AC236" s="33">
        <f t="shared" si="51"/>
        <v>0.85</v>
      </c>
      <c r="AD236" s="33">
        <f t="shared" si="52"/>
        <v>0.7</v>
      </c>
      <c r="AE236" s="394">
        <f t="shared" si="53"/>
        <v>0</v>
      </c>
      <c r="AF236" s="400">
        <f t="shared" si="54"/>
        <v>20934932400</v>
      </c>
      <c r="AG236" s="257">
        <v>100</v>
      </c>
      <c r="AH236" s="153">
        <f t="shared" si="57"/>
        <v>20934932400</v>
      </c>
      <c r="AJ236" s="394">
        <f>IF(F236&gt;0,#REF!,0)</f>
        <v>0</v>
      </c>
      <c r="AK236" s="394">
        <f t="shared" si="55"/>
        <v>0</v>
      </c>
      <c r="AM236" s="394">
        <f t="shared" si="56"/>
        <v>0</v>
      </c>
    </row>
    <row r="237" spans="3:39" ht="23.25" thickBot="1" x14ac:dyDescent="0.6">
      <c r="C237" s="233" t="s">
        <v>576</v>
      </c>
      <c r="D237" s="415" t="s">
        <v>1352</v>
      </c>
      <c r="E237" s="415">
        <v>49289952600</v>
      </c>
      <c r="F237" s="39">
        <v>0</v>
      </c>
      <c r="G237" s="36"/>
      <c r="H237" s="36">
        <v>0</v>
      </c>
      <c r="I237" s="36"/>
      <c r="J237" s="36"/>
      <c r="K237" s="36"/>
      <c r="L237" s="36"/>
      <c r="M237" s="36"/>
      <c r="N237" s="36"/>
      <c r="O237" s="36"/>
      <c r="P237" s="253"/>
      <c r="Q237" s="259">
        <f t="shared" si="58"/>
        <v>0</v>
      </c>
      <c r="R237" s="259">
        <v>0</v>
      </c>
      <c r="S237" s="509">
        <f t="shared" si="45"/>
        <v>49289952600</v>
      </c>
      <c r="T237" s="34">
        <v>1</v>
      </c>
      <c r="U237" s="33">
        <v>1</v>
      </c>
      <c r="V237" s="33">
        <v>0.94</v>
      </c>
      <c r="W237" s="33">
        <v>0.94</v>
      </c>
      <c r="X237" s="33">
        <f t="shared" si="46"/>
        <v>0.88</v>
      </c>
      <c r="Y237" s="33">
        <f t="shared" si="47"/>
        <v>0.85</v>
      </c>
      <c r="Z237" s="33">
        <f t="shared" si="48"/>
        <v>0.75</v>
      </c>
      <c r="AA237" s="33">
        <f t="shared" si="49"/>
        <v>0.85</v>
      </c>
      <c r="AB237" s="33">
        <f t="shared" si="50"/>
        <v>0.75</v>
      </c>
      <c r="AC237" s="33">
        <f t="shared" si="51"/>
        <v>0.85</v>
      </c>
      <c r="AD237" s="33">
        <f t="shared" si="52"/>
        <v>0.7</v>
      </c>
      <c r="AE237" s="394">
        <f t="shared" si="53"/>
        <v>0</v>
      </c>
      <c r="AF237" s="400">
        <f t="shared" si="54"/>
        <v>49289952600</v>
      </c>
      <c r="AG237" s="257">
        <v>100</v>
      </c>
      <c r="AH237" s="153">
        <f t="shared" si="57"/>
        <v>49289952600</v>
      </c>
      <c r="AJ237" s="394">
        <f>IF(F237&gt;0,#REF!,0)</f>
        <v>0</v>
      </c>
      <c r="AK237" s="394">
        <f t="shared" si="55"/>
        <v>0</v>
      </c>
      <c r="AM237" s="394">
        <f t="shared" si="56"/>
        <v>0</v>
      </c>
    </row>
    <row r="238" spans="3:39" ht="23.25" thickBot="1" x14ac:dyDescent="0.6">
      <c r="C238" s="233" t="s">
        <v>576</v>
      </c>
      <c r="D238" s="415" t="s">
        <v>1352</v>
      </c>
      <c r="E238" s="415">
        <v>59154005700</v>
      </c>
      <c r="F238" s="39">
        <v>0</v>
      </c>
      <c r="G238" s="36"/>
      <c r="H238" s="36">
        <v>0</v>
      </c>
      <c r="I238" s="36"/>
      <c r="J238" s="36"/>
      <c r="K238" s="36"/>
      <c r="L238" s="36"/>
      <c r="M238" s="36"/>
      <c r="N238" s="36"/>
      <c r="O238" s="36"/>
      <c r="P238" s="253"/>
      <c r="Q238" s="259">
        <f t="shared" si="58"/>
        <v>0</v>
      </c>
      <c r="R238" s="259">
        <v>0</v>
      </c>
      <c r="S238" s="509">
        <f t="shared" si="45"/>
        <v>59154005700</v>
      </c>
      <c r="T238" s="34">
        <v>1</v>
      </c>
      <c r="U238" s="33">
        <v>1</v>
      </c>
      <c r="V238" s="33">
        <v>0.94</v>
      </c>
      <c r="W238" s="33">
        <v>0.94</v>
      </c>
      <c r="X238" s="33">
        <f t="shared" si="46"/>
        <v>0.88</v>
      </c>
      <c r="Y238" s="33">
        <f t="shared" si="47"/>
        <v>0.85</v>
      </c>
      <c r="Z238" s="33">
        <f t="shared" si="48"/>
        <v>0.75</v>
      </c>
      <c r="AA238" s="33">
        <f t="shared" si="49"/>
        <v>0.85</v>
      </c>
      <c r="AB238" s="33">
        <f t="shared" si="50"/>
        <v>0.75</v>
      </c>
      <c r="AC238" s="33">
        <f t="shared" si="51"/>
        <v>0.85</v>
      </c>
      <c r="AD238" s="33">
        <f t="shared" si="52"/>
        <v>0.7</v>
      </c>
      <c r="AE238" s="394">
        <f t="shared" si="53"/>
        <v>0</v>
      </c>
      <c r="AF238" s="400">
        <f t="shared" si="54"/>
        <v>59154005700</v>
      </c>
      <c r="AG238" s="257">
        <v>100</v>
      </c>
      <c r="AH238" s="153">
        <f t="shared" si="57"/>
        <v>59154005700</v>
      </c>
      <c r="AJ238" s="394">
        <f>IF(F238&gt;0,#REF!,0)</f>
        <v>0</v>
      </c>
      <c r="AK238" s="394">
        <f t="shared" si="55"/>
        <v>0</v>
      </c>
      <c r="AM238" s="394">
        <f t="shared" si="56"/>
        <v>0</v>
      </c>
    </row>
    <row r="239" spans="3:39" ht="23.25" thickBot="1" x14ac:dyDescent="0.6">
      <c r="C239" s="233" t="s">
        <v>576</v>
      </c>
      <c r="D239" s="415" t="s">
        <v>1352</v>
      </c>
      <c r="E239" s="415">
        <v>21195329040</v>
      </c>
      <c r="F239" s="39">
        <v>0</v>
      </c>
      <c r="G239" s="36"/>
      <c r="H239" s="36">
        <v>0</v>
      </c>
      <c r="I239" s="36"/>
      <c r="J239" s="36"/>
      <c r="K239" s="36"/>
      <c r="L239" s="36"/>
      <c r="M239" s="36"/>
      <c r="N239" s="36"/>
      <c r="O239" s="36"/>
      <c r="P239" s="253"/>
      <c r="Q239" s="259">
        <f t="shared" si="58"/>
        <v>0</v>
      </c>
      <c r="R239" s="259">
        <v>0</v>
      </c>
      <c r="S239" s="509">
        <f t="shared" si="45"/>
        <v>21195329040</v>
      </c>
      <c r="T239" s="34">
        <v>1</v>
      </c>
      <c r="U239" s="33">
        <v>1</v>
      </c>
      <c r="V239" s="33">
        <v>0.94</v>
      </c>
      <c r="W239" s="33">
        <v>0.94</v>
      </c>
      <c r="X239" s="33">
        <f t="shared" si="46"/>
        <v>0.88</v>
      </c>
      <c r="Y239" s="33">
        <f t="shared" si="47"/>
        <v>0.85</v>
      </c>
      <c r="Z239" s="33">
        <f t="shared" si="48"/>
        <v>0.75</v>
      </c>
      <c r="AA239" s="33">
        <f t="shared" si="49"/>
        <v>0.85</v>
      </c>
      <c r="AB239" s="33">
        <f t="shared" si="50"/>
        <v>0.75</v>
      </c>
      <c r="AC239" s="33">
        <f t="shared" si="51"/>
        <v>0.85</v>
      </c>
      <c r="AD239" s="33">
        <f t="shared" si="52"/>
        <v>0.7</v>
      </c>
      <c r="AE239" s="394">
        <f t="shared" si="53"/>
        <v>0</v>
      </c>
      <c r="AF239" s="400">
        <f t="shared" si="54"/>
        <v>21195329040</v>
      </c>
      <c r="AG239" s="257">
        <v>100</v>
      </c>
      <c r="AH239" s="153">
        <f t="shared" si="57"/>
        <v>21195329040</v>
      </c>
      <c r="AJ239" s="394">
        <f>IF(F239&gt;0,#REF!,0)</f>
        <v>0</v>
      </c>
      <c r="AK239" s="394">
        <f t="shared" si="55"/>
        <v>0</v>
      </c>
      <c r="AM239" s="394">
        <f t="shared" si="56"/>
        <v>0</v>
      </c>
    </row>
    <row r="240" spans="3:39" ht="23.25" thickBot="1" x14ac:dyDescent="0.6">
      <c r="C240" s="233" t="s">
        <v>576</v>
      </c>
      <c r="D240" s="415" t="s">
        <v>1352</v>
      </c>
      <c r="E240" s="415">
        <v>20934932400</v>
      </c>
      <c r="F240" s="39">
        <v>0</v>
      </c>
      <c r="G240" s="36"/>
      <c r="H240" s="36">
        <v>0</v>
      </c>
      <c r="I240" s="36"/>
      <c r="J240" s="36"/>
      <c r="K240" s="36"/>
      <c r="L240" s="36"/>
      <c r="M240" s="36"/>
      <c r="N240" s="36"/>
      <c r="O240" s="36"/>
      <c r="P240" s="253"/>
      <c r="Q240" s="259">
        <f t="shared" si="58"/>
        <v>0</v>
      </c>
      <c r="R240" s="259">
        <v>0</v>
      </c>
      <c r="S240" s="509">
        <f t="shared" si="45"/>
        <v>20934932400</v>
      </c>
      <c r="T240" s="34">
        <v>1</v>
      </c>
      <c r="U240" s="33">
        <v>1</v>
      </c>
      <c r="V240" s="33">
        <v>0.94</v>
      </c>
      <c r="W240" s="33">
        <v>0.94</v>
      </c>
      <c r="X240" s="33">
        <f t="shared" si="46"/>
        <v>0.88</v>
      </c>
      <c r="Y240" s="33">
        <f t="shared" si="47"/>
        <v>0.85</v>
      </c>
      <c r="Z240" s="33">
        <f t="shared" si="48"/>
        <v>0.75</v>
      </c>
      <c r="AA240" s="33">
        <f t="shared" si="49"/>
        <v>0.85</v>
      </c>
      <c r="AB240" s="33">
        <f t="shared" si="50"/>
        <v>0.75</v>
      </c>
      <c r="AC240" s="33">
        <f t="shared" si="51"/>
        <v>0.85</v>
      </c>
      <c r="AD240" s="33">
        <f t="shared" si="52"/>
        <v>0.7</v>
      </c>
      <c r="AE240" s="394">
        <f t="shared" si="53"/>
        <v>0</v>
      </c>
      <c r="AF240" s="400">
        <f t="shared" si="54"/>
        <v>20934932400</v>
      </c>
      <c r="AG240" s="257">
        <v>100</v>
      </c>
      <c r="AH240" s="153">
        <f t="shared" si="57"/>
        <v>20934932400</v>
      </c>
      <c r="AJ240" s="394">
        <f>IF(F240&gt;0,#REF!,0)</f>
        <v>0</v>
      </c>
      <c r="AK240" s="394">
        <f t="shared" si="55"/>
        <v>0</v>
      </c>
      <c r="AM240" s="394">
        <f t="shared" si="56"/>
        <v>0</v>
      </c>
    </row>
    <row r="241" spans="3:39" ht="23.25" thickBot="1" x14ac:dyDescent="0.6">
      <c r="C241" s="233" t="s">
        <v>576</v>
      </c>
      <c r="D241" s="415" t="s">
        <v>1352</v>
      </c>
      <c r="E241" s="415">
        <v>13986236015</v>
      </c>
      <c r="F241" s="39">
        <v>0</v>
      </c>
      <c r="G241" s="36"/>
      <c r="H241" s="36">
        <v>0</v>
      </c>
      <c r="I241" s="36"/>
      <c r="J241" s="36"/>
      <c r="K241" s="36"/>
      <c r="L241" s="36"/>
      <c r="M241" s="36"/>
      <c r="N241" s="36"/>
      <c r="O241" s="36"/>
      <c r="P241" s="253"/>
      <c r="Q241" s="259">
        <f t="shared" si="58"/>
        <v>0</v>
      </c>
      <c r="R241" s="259">
        <v>0</v>
      </c>
      <c r="S241" s="509">
        <f t="shared" si="45"/>
        <v>13986236015</v>
      </c>
      <c r="T241" s="34">
        <v>1</v>
      </c>
      <c r="U241" s="33">
        <v>1</v>
      </c>
      <c r="V241" s="33">
        <v>0.94</v>
      </c>
      <c r="W241" s="33">
        <v>0.94</v>
      </c>
      <c r="X241" s="33">
        <f t="shared" si="46"/>
        <v>0.88</v>
      </c>
      <c r="Y241" s="33">
        <f t="shared" si="47"/>
        <v>0.85</v>
      </c>
      <c r="Z241" s="33">
        <f t="shared" si="48"/>
        <v>0.75</v>
      </c>
      <c r="AA241" s="33">
        <f t="shared" si="49"/>
        <v>0.85</v>
      </c>
      <c r="AB241" s="33">
        <f t="shared" si="50"/>
        <v>0.75</v>
      </c>
      <c r="AC241" s="33">
        <f t="shared" si="51"/>
        <v>0.85</v>
      </c>
      <c r="AD241" s="33">
        <f t="shared" si="52"/>
        <v>0.7</v>
      </c>
      <c r="AE241" s="394">
        <f t="shared" si="53"/>
        <v>0</v>
      </c>
      <c r="AF241" s="400">
        <f t="shared" si="54"/>
        <v>13986236015</v>
      </c>
      <c r="AG241" s="257">
        <v>100</v>
      </c>
      <c r="AH241" s="153">
        <f t="shared" si="57"/>
        <v>13986236015</v>
      </c>
      <c r="AJ241" s="394">
        <f>IF(F241&gt;0,#REF!,0)</f>
        <v>0</v>
      </c>
      <c r="AK241" s="394">
        <f t="shared" si="55"/>
        <v>0</v>
      </c>
      <c r="AM241" s="394">
        <f t="shared" si="56"/>
        <v>0</v>
      </c>
    </row>
    <row r="242" spans="3:39" ht="23.25" thickBot="1" x14ac:dyDescent="0.6">
      <c r="C242" s="233" t="s">
        <v>576</v>
      </c>
      <c r="D242" s="415" t="s">
        <v>1355</v>
      </c>
      <c r="E242" s="415">
        <v>963084054</v>
      </c>
      <c r="F242" s="39">
        <v>0</v>
      </c>
      <c r="G242" s="36"/>
      <c r="H242" s="36">
        <v>0</v>
      </c>
      <c r="I242" s="36"/>
      <c r="J242" s="36"/>
      <c r="K242" s="36"/>
      <c r="L242" s="36"/>
      <c r="M242" s="36"/>
      <c r="N242" s="36"/>
      <c r="O242" s="36"/>
      <c r="P242" s="253">
        <v>0</v>
      </c>
      <c r="Q242" s="259">
        <f t="shared" si="58"/>
        <v>0</v>
      </c>
      <c r="R242" s="259">
        <v>1800000000</v>
      </c>
      <c r="S242" s="509">
        <f t="shared" si="45"/>
        <v>963084054</v>
      </c>
      <c r="T242" s="34">
        <v>1</v>
      </c>
      <c r="U242" s="33">
        <v>1</v>
      </c>
      <c r="V242" s="33">
        <v>0.94</v>
      </c>
      <c r="W242" s="33">
        <v>0.94</v>
      </c>
      <c r="X242" s="33">
        <f t="shared" si="46"/>
        <v>0.88</v>
      </c>
      <c r="Y242" s="33">
        <f t="shared" si="47"/>
        <v>0.85</v>
      </c>
      <c r="Z242" s="33">
        <f t="shared" si="48"/>
        <v>0.75</v>
      </c>
      <c r="AA242" s="33">
        <f t="shared" si="49"/>
        <v>0.85</v>
      </c>
      <c r="AB242" s="33">
        <f t="shared" si="50"/>
        <v>0.75</v>
      </c>
      <c r="AC242" s="33">
        <f t="shared" si="51"/>
        <v>0.85</v>
      </c>
      <c r="AD242" s="33">
        <f t="shared" si="52"/>
        <v>0.7</v>
      </c>
      <c r="AE242" s="394">
        <f t="shared" si="53"/>
        <v>0</v>
      </c>
      <c r="AF242" s="400">
        <f t="shared" si="54"/>
        <v>963084054</v>
      </c>
      <c r="AG242" s="257">
        <v>100</v>
      </c>
      <c r="AH242" s="153">
        <f t="shared" si="57"/>
        <v>963084054</v>
      </c>
      <c r="AJ242" s="394">
        <f>IF(F242&gt;0,#REF!,0)</f>
        <v>0</v>
      </c>
      <c r="AK242" s="394">
        <f t="shared" si="55"/>
        <v>0</v>
      </c>
      <c r="AM242" s="394">
        <f t="shared" si="56"/>
        <v>0</v>
      </c>
    </row>
    <row r="243" spans="3:39" ht="23.25" thickBot="1" x14ac:dyDescent="0.6">
      <c r="C243" s="233" t="s">
        <v>576</v>
      </c>
      <c r="D243" s="415" t="s">
        <v>1356</v>
      </c>
      <c r="E243" s="415">
        <v>185689914623</v>
      </c>
      <c r="F243" s="39">
        <v>0</v>
      </c>
      <c r="G243" s="36"/>
      <c r="H243" s="36">
        <v>0</v>
      </c>
      <c r="I243" s="36"/>
      <c r="J243" s="36"/>
      <c r="K243" s="36"/>
      <c r="L243" s="36"/>
      <c r="M243" s="36"/>
      <c r="N243" s="36"/>
      <c r="O243" s="36"/>
      <c r="P243" s="253">
        <v>0</v>
      </c>
      <c r="Q243" s="259">
        <f t="shared" si="58"/>
        <v>0</v>
      </c>
      <c r="R243" s="259">
        <v>400000000000</v>
      </c>
      <c r="S243" s="509">
        <f t="shared" si="45"/>
        <v>185689914623</v>
      </c>
      <c r="T243" s="34">
        <v>1</v>
      </c>
      <c r="U243" s="33">
        <v>1</v>
      </c>
      <c r="V243" s="33">
        <v>0.94</v>
      </c>
      <c r="W243" s="33">
        <v>0.94</v>
      </c>
      <c r="X243" s="33">
        <f t="shared" si="46"/>
        <v>0.88</v>
      </c>
      <c r="Y243" s="33">
        <f t="shared" si="47"/>
        <v>0.85</v>
      </c>
      <c r="Z243" s="33">
        <f t="shared" si="48"/>
        <v>0.75</v>
      </c>
      <c r="AA243" s="33">
        <f t="shared" si="49"/>
        <v>0.85</v>
      </c>
      <c r="AB243" s="33">
        <f t="shared" si="50"/>
        <v>0.75</v>
      </c>
      <c r="AC243" s="33">
        <f t="shared" si="51"/>
        <v>0.85</v>
      </c>
      <c r="AD243" s="33">
        <f t="shared" si="52"/>
        <v>0.7</v>
      </c>
      <c r="AE243" s="394">
        <f t="shared" si="53"/>
        <v>0</v>
      </c>
      <c r="AF243" s="400">
        <f t="shared" si="54"/>
        <v>185689914623</v>
      </c>
      <c r="AG243" s="257">
        <v>100</v>
      </c>
      <c r="AH243" s="153">
        <f t="shared" si="57"/>
        <v>185689914623</v>
      </c>
      <c r="AJ243" s="394">
        <f>IF(F243&gt;0,#REF!,0)</f>
        <v>0</v>
      </c>
      <c r="AK243" s="394">
        <f t="shared" si="55"/>
        <v>0</v>
      </c>
      <c r="AM243" s="394">
        <f t="shared" si="56"/>
        <v>0</v>
      </c>
    </row>
    <row r="244" spans="3:39" ht="23.25" thickBot="1" x14ac:dyDescent="0.6">
      <c r="C244" s="233" t="s">
        <v>576</v>
      </c>
      <c r="D244" s="415" t="s">
        <v>1356</v>
      </c>
      <c r="E244" s="415">
        <v>53493271079</v>
      </c>
      <c r="F244" s="39">
        <v>0</v>
      </c>
      <c r="G244" s="36"/>
      <c r="H244" s="36">
        <v>0</v>
      </c>
      <c r="I244" s="36"/>
      <c r="J244" s="36"/>
      <c r="K244" s="36"/>
      <c r="L244" s="36"/>
      <c r="M244" s="36"/>
      <c r="N244" s="36"/>
      <c r="O244" s="36"/>
      <c r="P244" s="253">
        <v>0</v>
      </c>
      <c r="Q244" s="259">
        <f t="shared" si="58"/>
        <v>0</v>
      </c>
      <c r="R244" s="259">
        <v>100000000000</v>
      </c>
      <c r="S244" s="509">
        <f t="shared" si="45"/>
        <v>53493271079</v>
      </c>
      <c r="T244" s="34">
        <v>1</v>
      </c>
      <c r="U244" s="33">
        <v>1</v>
      </c>
      <c r="V244" s="33">
        <v>0.94</v>
      </c>
      <c r="W244" s="33">
        <v>0.94</v>
      </c>
      <c r="X244" s="33">
        <f t="shared" si="46"/>
        <v>0.88</v>
      </c>
      <c r="Y244" s="33">
        <f t="shared" si="47"/>
        <v>0.85</v>
      </c>
      <c r="Z244" s="33">
        <f t="shared" si="48"/>
        <v>0.75</v>
      </c>
      <c r="AA244" s="33">
        <f t="shared" si="49"/>
        <v>0.85</v>
      </c>
      <c r="AB244" s="33">
        <f t="shared" si="50"/>
        <v>0.75</v>
      </c>
      <c r="AC244" s="33">
        <f t="shared" si="51"/>
        <v>0.85</v>
      </c>
      <c r="AD244" s="33">
        <f t="shared" si="52"/>
        <v>0.7</v>
      </c>
      <c r="AE244" s="394">
        <f t="shared" si="53"/>
        <v>0</v>
      </c>
      <c r="AF244" s="400">
        <f t="shared" si="54"/>
        <v>53493271079</v>
      </c>
      <c r="AG244" s="257">
        <v>100</v>
      </c>
      <c r="AH244" s="153">
        <f t="shared" si="57"/>
        <v>53493271079</v>
      </c>
      <c r="AJ244" s="394">
        <f>IF(F244&gt;0,#REF!,0)</f>
        <v>0</v>
      </c>
      <c r="AK244" s="394">
        <f t="shared" si="55"/>
        <v>0</v>
      </c>
      <c r="AM244" s="394">
        <f t="shared" si="56"/>
        <v>0</v>
      </c>
    </row>
    <row r="245" spans="3:39" ht="23.25" thickBot="1" x14ac:dyDescent="0.6">
      <c r="C245" s="233" t="s">
        <v>576</v>
      </c>
      <c r="D245" s="415" t="s">
        <v>1356</v>
      </c>
      <c r="E245" s="415">
        <v>124123748568</v>
      </c>
      <c r="F245" s="39">
        <v>0</v>
      </c>
      <c r="G245" s="36"/>
      <c r="H245" s="36">
        <v>0</v>
      </c>
      <c r="I245" s="36"/>
      <c r="J245" s="36"/>
      <c r="K245" s="36"/>
      <c r="L245" s="36"/>
      <c r="M245" s="36"/>
      <c r="N245" s="36"/>
      <c r="O245" s="36"/>
      <c r="P245" s="253">
        <v>0</v>
      </c>
      <c r="Q245" s="259">
        <f t="shared" si="58"/>
        <v>0</v>
      </c>
      <c r="R245" s="259">
        <v>0</v>
      </c>
      <c r="S245" s="509">
        <f t="shared" si="45"/>
        <v>124123748568</v>
      </c>
      <c r="T245" s="34">
        <v>1</v>
      </c>
      <c r="U245" s="33">
        <v>1</v>
      </c>
      <c r="V245" s="33">
        <v>0.94</v>
      </c>
      <c r="W245" s="33">
        <v>0.94</v>
      </c>
      <c r="X245" s="33">
        <f t="shared" si="46"/>
        <v>0.88</v>
      </c>
      <c r="Y245" s="33">
        <f t="shared" si="47"/>
        <v>0.85</v>
      </c>
      <c r="Z245" s="33">
        <f t="shared" si="48"/>
        <v>0.75</v>
      </c>
      <c r="AA245" s="33">
        <f t="shared" si="49"/>
        <v>0.85</v>
      </c>
      <c r="AB245" s="33">
        <f t="shared" si="50"/>
        <v>0.75</v>
      </c>
      <c r="AC245" s="33">
        <f t="shared" si="51"/>
        <v>0.85</v>
      </c>
      <c r="AD245" s="33">
        <f t="shared" si="52"/>
        <v>0.7</v>
      </c>
      <c r="AE245" s="394">
        <f t="shared" si="53"/>
        <v>0</v>
      </c>
      <c r="AF245" s="400">
        <f t="shared" si="54"/>
        <v>124123748568</v>
      </c>
      <c r="AG245" s="257">
        <v>100</v>
      </c>
      <c r="AH245" s="153">
        <f t="shared" si="57"/>
        <v>124123748568</v>
      </c>
      <c r="AJ245" s="394">
        <f>IF(F245&gt;0,#REF!,0)</f>
        <v>0</v>
      </c>
      <c r="AK245" s="394">
        <f t="shared" si="55"/>
        <v>0</v>
      </c>
      <c r="AM245" s="394">
        <f t="shared" si="56"/>
        <v>0</v>
      </c>
    </row>
    <row r="246" spans="3:39" ht="23.25" thickBot="1" x14ac:dyDescent="0.6">
      <c r="C246" s="233" t="s">
        <v>576</v>
      </c>
      <c r="D246" s="415" t="s">
        <v>1356</v>
      </c>
      <c r="E246" s="415">
        <v>146677845721</v>
      </c>
      <c r="F246" s="39">
        <v>0</v>
      </c>
      <c r="G246" s="36"/>
      <c r="H246" s="36">
        <v>0</v>
      </c>
      <c r="I246" s="36"/>
      <c r="J246" s="36"/>
      <c r="K246" s="36"/>
      <c r="L246" s="36"/>
      <c r="M246" s="36"/>
      <c r="N246" s="36"/>
      <c r="O246" s="36"/>
      <c r="P246" s="253">
        <v>0</v>
      </c>
      <c r="Q246" s="259">
        <f t="shared" si="58"/>
        <v>0</v>
      </c>
      <c r="R246" s="259">
        <v>150000000000</v>
      </c>
      <c r="S246" s="509">
        <f t="shared" si="45"/>
        <v>146677845721</v>
      </c>
      <c r="T246" s="34">
        <v>1</v>
      </c>
      <c r="U246" s="33">
        <v>1</v>
      </c>
      <c r="V246" s="33">
        <v>0.94</v>
      </c>
      <c r="W246" s="33">
        <v>0.94</v>
      </c>
      <c r="X246" s="33">
        <f t="shared" si="46"/>
        <v>0.88</v>
      </c>
      <c r="Y246" s="33">
        <f t="shared" si="47"/>
        <v>0.85</v>
      </c>
      <c r="Z246" s="33">
        <f t="shared" si="48"/>
        <v>0.75</v>
      </c>
      <c r="AA246" s="33">
        <f t="shared" si="49"/>
        <v>0.85</v>
      </c>
      <c r="AB246" s="33">
        <f t="shared" si="50"/>
        <v>0.75</v>
      </c>
      <c r="AC246" s="33">
        <f t="shared" si="51"/>
        <v>0.85</v>
      </c>
      <c r="AD246" s="33">
        <f t="shared" si="52"/>
        <v>0.7</v>
      </c>
      <c r="AE246" s="394">
        <f t="shared" si="53"/>
        <v>0</v>
      </c>
      <c r="AF246" s="400">
        <f t="shared" si="54"/>
        <v>146677845721</v>
      </c>
      <c r="AG246" s="257">
        <v>100</v>
      </c>
      <c r="AH246" s="153">
        <f t="shared" si="57"/>
        <v>146677845721</v>
      </c>
      <c r="AJ246" s="394">
        <f>IF(F246&gt;0,#REF!,0)</f>
        <v>0</v>
      </c>
      <c r="AK246" s="394">
        <f t="shared" si="55"/>
        <v>0</v>
      </c>
      <c r="AM246" s="394">
        <f t="shared" si="56"/>
        <v>0</v>
      </c>
    </row>
    <row r="247" spans="3:39" ht="23.25" thickBot="1" x14ac:dyDescent="0.6">
      <c r="C247" s="233" t="s">
        <v>576</v>
      </c>
      <c r="D247" s="415" t="s">
        <v>1356</v>
      </c>
      <c r="E247" s="415">
        <v>100000000000</v>
      </c>
      <c r="F247" s="39">
        <v>0</v>
      </c>
      <c r="G247" s="36"/>
      <c r="H247" s="36">
        <v>0</v>
      </c>
      <c r="I247" s="36"/>
      <c r="J247" s="36"/>
      <c r="K247" s="36"/>
      <c r="L247" s="36"/>
      <c r="M247" s="36"/>
      <c r="N247" s="36"/>
      <c r="O247" s="36"/>
      <c r="P247" s="253">
        <v>0</v>
      </c>
      <c r="Q247" s="259">
        <f t="shared" si="58"/>
        <v>0</v>
      </c>
      <c r="R247" s="259">
        <v>100000000000</v>
      </c>
      <c r="S247" s="509">
        <f t="shared" si="45"/>
        <v>100000000000</v>
      </c>
      <c r="T247" s="34">
        <v>1</v>
      </c>
      <c r="U247" s="33">
        <v>1</v>
      </c>
      <c r="V247" s="33">
        <v>0.94</v>
      </c>
      <c r="W247" s="33">
        <v>0.94</v>
      </c>
      <c r="X247" s="33">
        <f t="shared" si="46"/>
        <v>0.88</v>
      </c>
      <c r="Y247" s="33">
        <f t="shared" si="47"/>
        <v>0.85</v>
      </c>
      <c r="Z247" s="33">
        <f t="shared" si="48"/>
        <v>0.75</v>
      </c>
      <c r="AA247" s="33">
        <f t="shared" si="49"/>
        <v>0.85</v>
      </c>
      <c r="AB247" s="33">
        <f t="shared" si="50"/>
        <v>0.75</v>
      </c>
      <c r="AC247" s="33">
        <f t="shared" si="51"/>
        <v>0.85</v>
      </c>
      <c r="AD247" s="33">
        <f t="shared" si="52"/>
        <v>0.7</v>
      </c>
      <c r="AE247" s="394">
        <f t="shared" si="53"/>
        <v>0</v>
      </c>
      <c r="AF247" s="400">
        <f t="shared" si="54"/>
        <v>100000000000</v>
      </c>
      <c r="AG247" s="257">
        <v>100</v>
      </c>
      <c r="AH247" s="153">
        <f t="shared" si="57"/>
        <v>100000000000</v>
      </c>
      <c r="AJ247" s="394">
        <f>IF(F247&gt;0,#REF!,0)</f>
        <v>0</v>
      </c>
      <c r="AK247" s="394">
        <f t="shared" si="55"/>
        <v>0</v>
      </c>
      <c r="AM247" s="394">
        <f t="shared" si="56"/>
        <v>0</v>
      </c>
    </row>
    <row r="248" spans="3:39" ht="23.25" thickBot="1" x14ac:dyDescent="0.6">
      <c r="C248" s="233" t="s">
        <v>576</v>
      </c>
      <c r="D248" s="415" t="s">
        <v>1356</v>
      </c>
      <c r="E248" s="415">
        <v>200000000000</v>
      </c>
      <c r="F248" s="39">
        <v>0</v>
      </c>
      <c r="G248" s="36"/>
      <c r="H248" s="36">
        <v>0</v>
      </c>
      <c r="I248" s="36"/>
      <c r="J248" s="36"/>
      <c r="K248" s="36"/>
      <c r="L248" s="36"/>
      <c r="M248" s="36"/>
      <c r="N248" s="36"/>
      <c r="O248" s="36"/>
      <c r="P248" s="253">
        <v>0</v>
      </c>
      <c r="Q248" s="259">
        <f t="shared" si="58"/>
        <v>0</v>
      </c>
      <c r="R248" s="259">
        <v>200000000000</v>
      </c>
      <c r="S248" s="509">
        <f t="shared" si="45"/>
        <v>200000000000</v>
      </c>
      <c r="T248" s="34">
        <v>1</v>
      </c>
      <c r="U248" s="33">
        <v>1</v>
      </c>
      <c r="V248" s="33">
        <v>0.94</v>
      </c>
      <c r="W248" s="33">
        <v>0.94</v>
      </c>
      <c r="X248" s="33">
        <f t="shared" si="46"/>
        <v>0.88</v>
      </c>
      <c r="Y248" s="33">
        <f t="shared" si="47"/>
        <v>0.85</v>
      </c>
      <c r="Z248" s="33">
        <f t="shared" si="48"/>
        <v>0.75</v>
      </c>
      <c r="AA248" s="33">
        <f t="shared" si="49"/>
        <v>0.85</v>
      </c>
      <c r="AB248" s="33">
        <f t="shared" si="50"/>
        <v>0.75</v>
      </c>
      <c r="AC248" s="33">
        <f t="shared" si="51"/>
        <v>0.85</v>
      </c>
      <c r="AD248" s="33">
        <f t="shared" si="52"/>
        <v>0.7</v>
      </c>
      <c r="AE248" s="394">
        <f t="shared" si="53"/>
        <v>0</v>
      </c>
      <c r="AF248" s="400">
        <f t="shared" si="54"/>
        <v>200000000000</v>
      </c>
      <c r="AG248" s="257">
        <v>100</v>
      </c>
      <c r="AH248" s="153">
        <f t="shared" si="57"/>
        <v>200000000000</v>
      </c>
      <c r="AJ248" s="394">
        <f>IF(F248&gt;0,#REF!,0)</f>
        <v>0</v>
      </c>
      <c r="AK248" s="394">
        <f t="shared" si="55"/>
        <v>0</v>
      </c>
      <c r="AM248" s="394">
        <f t="shared" si="56"/>
        <v>0</v>
      </c>
    </row>
    <row r="249" spans="3:39" ht="23.25" thickBot="1" x14ac:dyDescent="0.6">
      <c r="C249" s="233" t="s">
        <v>576</v>
      </c>
      <c r="D249" s="415" t="s">
        <v>1356</v>
      </c>
      <c r="E249" s="415">
        <v>200000000000</v>
      </c>
      <c r="F249" s="39">
        <v>0</v>
      </c>
      <c r="G249" s="36"/>
      <c r="H249" s="36">
        <v>0</v>
      </c>
      <c r="I249" s="36"/>
      <c r="J249" s="36"/>
      <c r="K249" s="36"/>
      <c r="L249" s="36"/>
      <c r="M249" s="36"/>
      <c r="N249" s="36"/>
      <c r="O249" s="36"/>
      <c r="P249" s="253">
        <v>0</v>
      </c>
      <c r="Q249" s="259">
        <f t="shared" si="58"/>
        <v>0</v>
      </c>
      <c r="R249" s="259">
        <v>200000000000</v>
      </c>
      <c r="S249" s="509">
        <f t="shared" si="45"/>
        <v>200000000000</v>
      </c>
      <c r="T249" s="34">
        <v>1</v>
      </c>
      <c r="U249" s="33">
        <v>1</v>
      </c>
      <c r="V249" s="33">
        <v>0.94</v>
      </c>
      <c r="W249" s="33">
        <v>0.94</v>
      </c>
      <c r="X249" s="33">
        <f t="shared" si="46"/>
        <v>0.88</v>
      </c>
      <c r="Y249" s="33">
        <f t="shared" si="47"/>
        <v>0.85</v>
      </c>
      <c r="Z249" s="33">
        <f t="shared" si="48"/>
        <v>0.75</v>
      </c>
      <c r="AA249" s="33">
        <f t="shared" si="49"/>
        <v>0.85</v>
      </c>
      <c r="AB249" s="33">
        <f t="shared" si="50"/>
        <v>0.75</v>
      </c>
      <c r="AC249" s="33">
        <f t="shared" si="51"/>
        <v>0.85</v>
      </c>
      <c r="AD249" s="33">
        <f t="shared" si="52"/>
        <v>0.7</v>
      </c>
      <c r="AE249" s="394">
        <f t="shared" si="53"/>
        <v>0</v>
      </c>
      <c r="AF249" s="400">
        <f t="shared" si="54"/>
        <v>200000000000</v>
      </c>
      <c r="AG249" s="257">
        <v>100</v>
      </c>
      <c r="AH249" s="153">
        <f t="shared" si="57"/>
        <v>200000000000</v>
      </c>
      <c r="AJ249" s="394">
        <f>IF(F249&gt;0,#REF!,0)</f>
        <v>0</v>
      </c>
      <c r="AK249" s="394">
        <f t="shared" si="55"/>
        <v>0</v>
      </c>
      <c r="AM249" s="394">
        <f t="shared" si="56"/>
        <v>0</v>
      </c>
    </row>
    <row r="250" spans="3:39" ht="23.25" thickBot="1" x14ac:dyDescent="0.6">
      <c r="C250" s="233" t="s">
        <v>576</v>
      </c>
      <c r="D250" s="415" t="s">
        <v>1356</v>
      </c>
      <c r="E250" s="415">
        <v>206000000000</v>
      </c>
      <c r="F250" s="39">
        <v>0</v>
      </c>
      <c r="G250" s="36"/>
      <c r="H250" s="36">
        <v>0</v>
      </c>
      <c r="I250" s="36"/>
      <c r="J250" s="36"/>
      <c r="K250" s="36"/>
      <c r="L250" s="36"/>
      <c r="M250" s="36"/>
      <c r="N250" s="36"/>
      <c r="O250" s="36"/>
      <c r="P250" s="253">
        <v>0</v>
      </c>
      <c r="Q250" s="259">
        <f t="shared" si="58"/>
        <v>0</v>
      </c>
      <c r="R250" s="259">
        <v>206000000000</v>
      </c>
      <c r="S250" s="509">
        <f t="shared" si="45"/>
        <v>206000000000</v>
      </c>
      <c r="T250" s="34">
        <v>1</v>
      </c>
      <c r="U250" s="33">
        <v>1</v>
      </c>
      <c r="V250" s="33">
        <v>0.94</v>
      </c>
      <c r="W250" s="33">
        <v>0.94</v>
      </c>
      <c r="X250" s="33">
        <f t="shared" si="46"/>
        <v>0.88</v>
      </c>
      <c r="Y250" s="33">
        <f t="shared" si="47"/>
        <v>0.85</v>
      </c>
      <c r="Z250" s="33">
        <f t="shared" si="48"/>
        <v>0.75</v>
      </c>
      <c r="AA250" s="33">
        <f t="shared" si="49"/>
        <v>0.85</v>
      </c>
      <c r="AB250" s="33">
        <f t="shared" si="50"/>
        <v>0.75</v>
      </c>
      <c r="AC250" s="33">
        <f t="shared" si="51"/>
        <v>0.85</v>
      </c>
      <c r="AD250" s="33">
        <f t="shared" si="52"/>
        <v>0.7</v>
      </c>
      <c r="AE250" s="394">
        <f t="shared" si="53"/>
        <v>0</v>
      </c>
      <c r="AF250" s="400">
        <f t="shared" si="54"/>
        <v>206000000000</v>
      </c>
      <c r="AG250" s="257">
        <v>100</v>
      </c>
      <c r="AH250" s="153">
        <f t="shared" si="57"/>
        <v>206000000000</v>
      </c>
      <c r="AJ250" s="394">
        <f>IF(F250&gt;0,#REF!,0)</f>
        <v>0</v>
      </c>
      <c r="AK250" s="394">
        <f t="shared" si="55"/>
        <v>0</v>
      </c>
      <c r="AM250" s="394">
        <f t="shared" si="56"/>
        <v>0</v>
      </c>
    </row>
    <row r="251" spans="3:39" ht="23.25" thickBot="1" x14ac:dyDescent="0.6">
      <c r="C251" s="233" t="s">
        <v>576</v>
      </c>
      <c r="D251" s="415" t="s">
        <v>1356</v>
      </c>
      <c r="E251" s="415">
        <v>50000000000</v>
      </c>
      <c r="F251" s="39">
        <v>0</v>
      </c>
      <c r="G251" s="36"/>
      <c r="H251" s="36">
        <v>0</v>
      </c>
      <c r="I251" s="36"/>
      <c r="J251" s="36"/>
      <c r="K251" s="36"/>
      <c r="L251" s="36"/>
      <c r="M251" s="36"/>
      <c r="N251" s="36"/>
      <c r="O251" s="36"/>
      <c r="P251" s="253">
        <v>0</v>
      </c>
      <c r="Q251" s="259">
        <f t="shared" si="58"/>
        <v>0</v>
      </c>
      <c r="R251" s="259">
        <v>50000000000</v>
      </c>
      <c r="S251" s="509">
        <f t="shared" si="45"/>
        <v>50000000000</v>
      </c>
      <c r="T251" s="34">
        <v>1</v>
      </c>
      <c r="U251" s="33">
        <v>1</v>
      </c>
      <c r="V251" s="33">
        <v>0.94</v>
      </c>
      <c r="W251" s="33">
        <v>0.94</v>
      </c>
      <c r="X251" s="33">
        <f t="shared" si="46"/>
        <v>0.88</v>
      </c>
      <c r="Y251" s="33">
        <f t="shared" si="47"/>
        <v>0.85</v>
      </c>
      <c r="Z251" s="33">
        <f t="shared" si="48"/>
        <v>0.75</v>
      </c>
      <c r="AA251" s="33">
        <f t="shared" si="49"/>
        <v>0.85</v>
      </c>
      <c r="AB251" s="33">
        <f t="shared" si="50"/>
        <v>0.75</v>
      </c>
      <c r="AC251" s="33">
        <f t="shared" si="51"/>
        <v>0.85</v>
      </c>
      <c r="AD251" s="33">
        <f t="shared" si="52"/>
        <v>0.7</v>
      </c>
      <c r="AE251" s="394">
        <f t="shared" si="53"/>
        <v>0</v>
      </c>
      <c r="AF251" s="400">
        <f t="shared" si="54"/>
        <v>50000000000</v>
      </c>
      <c r="AG251" s="257">
        <v>100</v>
      </c>
      <c r="AH251" s="153">
        <f t="shared" si="57"/>
        <v>50000000000</v>
      </c>
      <c r="AJ251" s="394">
        <f>IF(F251&gt;0,#REF!,0)</f>
        <v>0</v>
      </c>
      <c r="AK251" s="394">
        <f t="shared" si="55"/>
        <v>0</v>
      </c>
      <c r="AM251" s="394">
        <f t="shared" si="56"/>
        <v>0</v>
      </c>
    </row>
    <row r="252" spans="3:39" ht="23.25" thickBot="1" x14ac:dyDescent="0.6">
      <c r="C252" s="233" t="s">
        <v>576</v>
      </c>
      <c r="D252" s="415" t="s">
        <v>1356</v>
      </c>
      <c r="E252" s="415">
        <v>450000000000</v>
      </c>
      <c r="F252" s="39">
        <v>0</v>
      </c>
      <c r="G252" s="36"/>
      <c r="H252" s="36">
        <v>0</v>
      </c>
      <c r="I252" s="36"/>
      <c r="J252" s="36"/>
      <c r="K252" s="36"/>
      <c r="L252" s="36"/>
      <c r="M252" s="36"/>
      <c r="N252" s="36"/>
      <c r="O252" s="36"/>
      <c r="P252" s="253">
        <v>0</v>
      </c>
      <c r="Q252" s="259">
        <f t="shared" si="58"/>
        <v>0</v>
      </c>
      <c r="R252" s="259">
        <v>45000000000</v>
      </c>
      <c r="S252" s="509">
        <f t="shared" si="45"/>
        <v>450000000000</v>
      </c>
      <c r="T252" s="34">
        <v>1</v>
      </c>
      <c r="U252" s="33">
        <v>1</v>
      </c>
      <c r="V252" s="33">
        <v>0.94</v>
      </c>
      <c r="W252" s="33">
        <v>0.94</v>
      </c>
      <c r="X252" s="33">
        <f t="shared" si="46"/>
        <v>0.88</v>
      </c>
      <c r="Y252" s="33">
        <f t="shared" si="47"/>
        <v>0.85</v>
      </c>
      <c r="Z252" s="33">
        <f t="shared" si="48"/>
        <v>0.75</v>
      </c>
      <c r="AA252" s="33">
        <f t="shared" si="49"/>
        <v>0.85</v>
      </c>
      <c r="AB252" s="33">
        <f t="shared" si="50"/>
        <v>0.75</v>
      </c>
      <c r="AC252" s="33">
        <f t="shared" si="51"/>
        <v>0.85</v>
      </c>
      <c r="AD252" s="33">
        <f t="shared" si="52"/>
        <v>0.7</v>
      </c>
      <c r="AE252" s="394">
        <f t="shared" si="53"/>
        <v>0</v>
      </c>
      <c r="AF252" s="400">
        <f t="shared" si="54"/>
        <v>450000000000</v>
      </c>
      <c r="AG252" s="257">
        <v>100</v>
      </c>
      <c r="AH252" s="153">
        <f t="shared" si="57"/>
        <v>450000000000</v>
      </c>
      <c r="AJ252" s="394">
        <f>IF(F252&gt;0,#REF!,0)</f>
        <v>0</v>
      </c>
      <c r="AK252" s="394">
        <f t="shared" si="55"/>
        <v>0</v>
      </c>
      <c r="AM252" s="394">
        <f t="shared" si="56"/>
        <v>0</v>
      </c>
    </row>
    <row r="253" spans="3:39" ht="23.25" thickBot="1" x14ac:dyDescent="0.6">
      <c r="C253" s="233" t="s">
        <v>576</v>
      </c>
      <c r="D253" s="415" t="s">
        <v>1356</v>
      </c>
      <c r="E253" s="415">
        <v>350000000000</v>
      </c>
      <c r="F253" s="39">
        <v>0</v>
      </c>
      <c r="G253" s="36"/>
      <c r="H253" s="36">
        <v>0</v>
      </c>
      <c r="I253" s="36"/>
      <c r="J253" s="36"/>
      <c r="K253" s="36"/>
      <c r="L253" s="36"/>
      <c r="M253" s="36"/>
      <c r="N253" s="36"/>
      <c r="O253" s="36"/>
      <c r="P253" s="253">
        <v>0</v>
      </c>
      <c r="Q253" s="259">
        <f t="shared" si="58"/>
        <v>0</v>
      </c>
      <c r="R253" s="259">
        <v>350000000000</v>
      </c>
      <c r="S253" s="509">
        <f t="shared" si="45"/>
        <v>350000000000</v>
      </c>
      <c r="T253" s="34">
        <v>1</v>
      </c>
      <c r="U253" s="33">
        <v>1</v>
      </c>
      <c r="V253" s="33">
        <v>0.94</v>
      </c>
      <c r="W253" s="33">
        <v>0.94</v>
      </c>
      <c r="X253" s="33">
        <f t="shared" si="46"/>
        <v>0.88</v>
      </c>
      <c r="Y253" s="33">
        <f t="shared" si="47"/>
        <v>0.85</v>
      </c>
      <c r="Z253" s="33">
        <f t="shared" si="48"/>
        <v>0.75</v>
      </c>
      <c r="AA253" s="33">
        <f t="shared" si="49"/>
        <v>0.85</v>
      </c>
      <c r="AB253" s="33">
        <f t="shared" si="50"/>
        <v>0.75</v>
      </c>
      <c r="AC253" s="33">
        <f t="shared" si="51"/>
        <v>0.85</v>
      </c>
      <c r="AD253" s="33">
        <f t="shared" si="52"/>
        <v>0.7</v>
      </c>
      <c r="AE253" s="394">
        <f t="shared" si="53"/>
        <v>0</v>
      </c>
      <c r="AF253" s="400">
        <f t="shared" si="54"/>
        <v>350000000000</v>
      </c>
      <c r="AG253" s="257">
        <v>100</v>
      </c>
      <c r="AH253" s="153">
        <f t="shared" si="57"/>
        <v>350000000000</v>
      </c>
      <c r="AJ253" s="394">
        <f>IF(F253&gt;0,#REF!,0)</f>
        <v>0</v>
      </c>
      <c r="AK253" s="394">
        <f t="shared" si="55"/>
        <v>0</v>
      </c>
      <c r="AM253" s="394">
        <f t="shared" si="56"/>
        <v>0</v>
      </c>
    </row>
    <row r="254" spans="3:39" ht="23.25" thickBot="1" x14ac:dyDescent="0.6">
      <c r="C254" s="233" t="s">
        <v>576</v>
      </c>
      <c r="D254" s="415" t="s">
        <v>1356</v>
      </c>
      <c r="E254" s="415">
        <v>420000000000</v>
      </c>
      <c r="F254" s="39">
        <v>0</v>
      </c>
      <c r="G254" s="36"/>
      <c r="H254" s="36">
        <v>0</v>
      </c>
      <c r="I254" s="36"/>
      <c r="J254" s="36"/>
      <c r="K254" s="36"/>
      <c r="L254" s="36"/>
      <c r="M254" s="36"/>
      <c r="N254" s="36"/>
      <c r="O254" s="36"/>
      <c r="P254" s="253">
        <v>0</v>
      </c>
      <c r="Q254" s="259">
        <f t="shared" si="58"/>
        <v>0</v>
      </c>
      <c r="R254" s="259">
        <v>420000000000</v>
      </c>
      <c r="S254" s="509">
        <f t="shared" si="45"/>
        <v>420000000000</v>
      </c>
      <c r="T254" s="34">
        <v>1</v>
      </c>
      <c r="U254" s="33">
        <v>1</v>
      </c>
      <c r="V254" s="33">
        <v>0.94</v>
      </c>
      <c r="W254" s="33">
        <v>0.94</v>
      </c>
      <c r="X254" s="33">
        <f t="shared" si="46"/>
        <v>0.88</v>
      </c>
      <c r="Y254" s="33">
        <f t="shared" si="47"/>
        <v>0.85</v>
      </c>
      <c r="Z254" s="33">
        <f t="shared" si="48"/>
        <v>0.75</v>
      </c>
      <c r="AA254" s="33">
        <f t="shared" si="49"/>
        <v>0.85</v>
      </c>
      <c r="AB254" s="33">
        <f t="shared" si="50"/>
        <v>0.75</v>
      </c>
      <c r="AC254" s="33">
        <f t="shared" si="51"/>
        <v>0.85</v>
      </c>
      <c r="AD254" s="33">
        <f t="shared" si="52"/>
        <v>0.7</v>
      </c>
      <c r="AE254" s="394">
        <f t="shared" si="53"/>
        <v>0</v>
      </c>
      <c r="AF254" s="400">
        <f t="shared" si="54"/>
        <v>420000000000</v>
      </c>
      <c r="AG254" s="257">
        <v>100</v>
      </c>
      <c r="AH254" s="153">
        <f t="shared" si="57"/>
        <v>420000000000</v>
      </c>
      <c r="AJ254" s="394">
        <f>IF(F254&gt;0,#REF!,0)</f>
        <v>0</v>
      </c>
      <c r="AK254" s="394">
        <f t="shared" si="55"/>
        <v>0</v>
      </c>
      <c r="AM254" s="394">
        <f t="shared" si="56"/>
        <v>0</v>
      </c>
    </row>
    <row r="255" spans="3:39" ht="23.25" thickBot="1" x14ac:dyDescent="0.6">
      <c r="C255" s="233" t="s">
        <v>576</v>
      </c>
      <c r="D255" s="415" t="s">
        <v>1359</v>
      </c>
      <c r="E255" s="415">
        <v>224828509920</v>
      </c>
      <c r="F255" s="39">
        <v>0</v>
      </c>
      <c r="G255" s="36"/>
      <c r="H255" s="36">
        <v>0</v>
      </c>
      <c r="I255" s="36"/>
      <c r="J255" s="36"/>
      <c r="K255" s="36"/>
      <c r="L255" s="36"/>
      <c r="M255" s="36"/>
      <c r="N255" s="36"/>
      <c r="O255" s="36"/>
      <c r="P255" s="253">
        <v>0</v>
      </c>
      <c r="Q255" s="259">
        <f t="shared" si="58"/>
        <v>0</v>
      </c>
      <c r="R255" s="259">
        <v>242814790713</v>
      </c>
      <c r="S255" s="509">
        <f t="shared" si="45"/>
        <v>224828509920</v>
      </c>
      <c r="T255" s="34">
        <v>1</v>
      </c>
      <c r="U255" s="33">
        <v>1</v>
      </c>
      <c r="V255" s="33">
        <v>0.94</v>
      </c>
      <c r="W255" s="33">
        <v>0.94</v>
      </c>
      <c r="X255" s="33">
        <f t="shared" si="46"/>
        <v>0.88</v>
      </c>
      <c r="Y255" s="33">
        <f t="shared" si="47"/>
        <v>0.85</v>
      </c>
      <c r="Z255" s="33">
        <f t="shared" si="48"/>
        <v>0.75</v>
      </c>
      <c r="AA255" s="33">
        <f t="shared" si="49"/>
        <v>0.85</v>
      </c>
      <c r="AB255" s="33">
        <f t="shared" si="50"/>
        <v>0.75</v>
      </c>
      <c r="AC255" s="33">
        <f t="shared" si="51"/>
        <v>0.85</v>
      </c>
      <c r="AD255" s="33">
        <f t="shared" si="52"/>
        <v>0.7</v>
      </c>
      <c r="AE255" s="394">
        <f t="shared" si="53"/>
        <v>0</v>
      </c>
      <c r="AF255" s="400">
        <f t="shared" si="54"/>
        <v>224828509920</v>
      </c>
      <c r="AG255" s="257">
        <v>100</v>
      </c>
      <c r="AH255" s="153">
        <f t="shared" si="57"/>
        <v>224828509920</v>
      </c>
      <c r="AJ255" s="394">
        <f>IF(F255&gt;0,#REF!,0)</f>
        <v>0</v>
      </c>
      <c r="AK255" s="394">
        <f t="shared" si="55"/>
        <v>0</v>
      </c>
      <c r="AM255" s="394">
        <f t="shared" si="56"/>
        <v>0</v>
      </c>
    </row>
    <row r="256" spans="3:39" ht="23.25" thickBot="1" x14ac:dyDescent="0.6">
      <c r="C256" s="233" t="s">
        <v>576</v>
      </c>
      <c r="D256" s="415" t="s">
        <v>1359</v>
      </c>
      <c r="E256" s="415">
        <v>55315156500</v>
      </c>
      <c r="F256" s="39">
        <v>0</v>
      </c>
      <c r="G256" s="36"/>
      <c r="H256" s="36">
        <v>0</v>
      </c>
      <c r="I256" s="36"/>
      <c r="J256" s="36"/>
      <c r="K256" s="36"/>
      <c r="L256" s="36"/>
      <c r="M256" s="36"/>
      <c r="N256" s="36"/>
      <c r="O256" s="36"/>
      <c r="P256" s="253">
        <v>0</v>
      </c>
      <c r="Q256" s="259">
        <f t="shared" si="58"/>
        <v>0</v>
      </c>
      <c r="R256" s="259">
        <v>59740369020</v>
      </c>
      <c r="S256" s="509">
        <f t="shared" si="45"/>
        <v>55315156500</v>
      </c>
      <c r="T256" s="34">
        <v>1</v>
      </c>
      <c r="U256" s="33">
        <v>1</v>
      </c>
      <c r="V256" s="33">
        <v>0.94</v>
      </c>
      <c r="W256" s="33">
        <v>0.94</v>
      </c>
      <c r="X256" s="33">
        <f t="shared" si="46"/>
        <v>0.88</v>
      </c>
      <c r="Y256" s="33">
        <f t="shared" si="47"/>
        <v>0.85</v>
      </c>
      <c r="Z256" s="33">
        <f t="shared" si="48"/>
        <v>0.75</v>
      </c>
      <c r="AA256" s="33">
        <f t="shared" si="49"/>
        <v>0.85</v>
      </c>
      <c r="AB256" s="33">
        <f t="shared" si="50"/>
        <v>0.75</v>
      </c>
      <c r="AC256" s="33">
        <f t="shared" si="51"/>
        <v>0.85</v>
      </c>
      <c r="AD256" s="33">
        <f t="shared" si="52"/>
        <v>0.7</v>
      </c>
      <c r="AE256" s="394">
        <f t="shared" si="53"/>
        <v>0</v>
      </c>
      <c r="AF256" s="400">
        <f t="shared" si="54"/>
        <v>55315156500</v>
      </c>
      <c r="AG256" s="257">
        <v>100</v>
      </c>
      <c r="AH256" s="153">
        <f t="shared" si="57"/>
        <v>55315156500</v>
      </c>
      <c r="AJ256" s="394">
        <f>IF(F256&gt;0,#REF!,0)</f>
        <v>0</v>
      </c>
      <c r="AK256" s="394">
        <f t="shared" si="55"/>
        <v>0</v>
      </c>
      <c r="AM256" s="394">
        <f t="shared" si="56"/>
        <v>0</v>
      </c>
    </row>
    <row r="257" spans="3:39" ht="23.25" thickBot="1" x14ac:dyDescent="0.6">
      <c r="C257" s="233" t="s">
        <v>576</v>
      </c>
      <c r="D257" s="415" t="s">
        <v>1359</v>
      </c>
      <c r="E257" s="415">
        <v>163032488100</v>
      </c>
      <c r="F257" s="39">
        <v>0</v>
      </c>
      <c r="G257" s="36"/>
      <c r="H257" s="36">
        <v>0</v>
      </c>
      <c r="I257" s="36"/>
      <c r="J257" s="36"/>
      <c r="K257" s="36"/>
      <c r="L257" s="36"/>
      <c r="M257" s="36"/>
      <c r="N257" s="36"/>
      <c r="O257" s="36"/>
      <c r="P257" s="253">
        <v>0</v>
      </c>
      <c r="Q257" s="259">
        <f t="shared" si="58"/>
        <v>0</v>
      </c>
      <c r="R257" s="259">
        <v>176075087148</v>
      </c>
      <c r="S257" s="509">
        <f t="shared" si="45"/>
        <v>163032488100</v>
      </c>
      <c r="T257" s="34">
        <v>1</v>
      </c>
      <c r="U257" s="33">
        <v>1</v>
      </c>
      <c r="V257" s="33">
        <v>0.94</v>
      </c>
      <c r="W257" s="33">
        <v>0.94</v>
      </c>
      <c r="X257" s="33">
        <f t="shared" si="46"/>
        <v>0.88</v>
      </c>
      <c r="Y257" s="33">
        <f t="shared" si="47"/>
        <v>0.85</v>
      </c>
      <c r="Z257" s="33">
        <f t="shared" si="48"/>
        <v>0.75</v>
      </c>
      <c r="AA257" s="33">
        <f t="shared" si="49"/>
        <v>0.85</v>
      </c>
      <c r="AB257" s="33">
        <f t="shared" si="50"/>
        <v>0.75</v>
      </c>
      <c r="AC257" s="33">
        <f t="shared" si="51"/>
        <v>0.85</v>
      </c>
      <c r="AD257" s="33">
        <f t="shared" si="52"/>
        <v>0.7</v>
      </c>
      <c r="AE257" s="394">
        <f t="shared" si="53"/>
        <v>0</v>
      </c>
      <c r="AF257" s="400">
        <f t="shared" si="54"/>
        <v>163032488100</v>
      </c>
      <c r="AG257" s="257">
        <v>100</v>
      </c>
      <c r="AH257" s="153">
        <f t="shared" si="57"/>
        <v>163032488100</v>
      </c>
      <c r="AJ257" s="394">
        <f>IF(F257&gt;0,#REF!,0)</f>
        <v>0</v>
      </c>
      <c r="AK257" s="394">
        <f t="shared" si="55"/>
        <v>0</v>
      </c>
      <c r="AM257" s="394">
        <f t="shared" si="56"/>
        <v>0</v>
      </c>
    </row>
    <row r="258" spans="3:39" ht="23.25" thickBot="1" x14ac:dyDescent="0.6">
      <c r="C258" s="233" t="s">
        <v>576</v>
      </c>
      <c r="D258" s="415" t="s">
        <v>1359</v>
      </c>
      <c r="E258" s="415">
        <v>401032113300</v>
      </c>
      <c r="F258" s="39">
        <v>0</v>
      </c>
      <c r="G258" s="36"/>
      <c r="H258" s="36">
        <v>0</v>
      </c>
      <c r="I258" s="36"/>
      <c r="J258" s="36"/>
      <c r="K258" s="36"/>
      <c r="L258" s="36"/>
      <c r="M258" s="36"/>
      <c r="N258" s="36"/>
      <c r="O258" s="36"/>
      <c r="P258" s="253">
        <v>0</v>
      </c>
      <c r="Q258" s="259">
        <f t="shared" si="58"/>
        <v>0</v>
      </c>
      <c r="R258" s="259">
        <v>433114682364</v>
      </c>
      <c r="S258" s="509">
        <f t="shared" si="45"/>
        <v>401032113300</v>
      </c>
      <c r="T258" s="34">
        <v>1</v>
      </c>
      <c r="U258" s="33">
        <v>1</v>
      </c>
      <c r="V258" s="33">
        <v>0.94</v>
      </c>
      <c r="W258" s="33">
        <v>0.94</v>
      </c>
      <c r="X258" s="33">
        <f t="shared" si="46"/>
        <v>0.88</v>
      </c>
      <c r="Y258" s="33">
        <f t="shared" si="47"/>
        <v>0.85</v>
      </c>
      <c r="Z258" s="33">
        <f t="shared" si="48"/>
        <v>0.75</v>
      </c>
      <c r="AA258" s="33">
        <f t="shared" si="49"/>
        <v>0.85</v>
      </c>
      <c r="AB258" s="33">
        <f t="shared" si="50"/>
        <v>0.75</v>
      </c>
      <c r="AC258" s="33">
        <f t="shared" si="51"/>
        <v>0.85</v>
      </c>
      <c r="AD258" s="33">
        <f t="shared" si="52"/>
        <v>0.7</v>
      </c>
      <c r="AE258" s="394">
        <f t="shared" si="53"/>
        <v>0</v>
      </c>
      <c r="AF258" s="400">
        <f t="shared" si="54"/>
        <v>401032113300</v>
      </c>
      <c r="AG258" s="257">
        <v>100</v>
      </c>
      <c r="AH258" s="153">
        <f t="shared" si="57"/>
        <v>401032113300</v>
      </c>
      <c r="AJ258" s="394">
        <f>IF(F258&gt;0,#REF!,0)</f>
        <v>0</v>
      </c>
      <c r="AK258" s="394">
        <f t="shared" si="55"/>
        <v>0</v>
      </c>
      <c r="AM258" s="394">
        <f t="shared" si="56"/>
        <v>0</v>
      </c>
    </row>
    <row r="259" spans="3:39" ht="23.25" thickBot="1" x14ac:dyDescent="0.6">
      <c r="C259" s="233" t="s">
        <v>576</v>
      </c>
      <c r="D259" s="415" t="s">
        <v>1359</v>
      </c>
      <c r="E259" s="415">
        <v>342736875000</v>
      </c>
      <c r="F259" s="39">
        <v>0</v>
      </c>
      <c r="G259" s="36"/>
      <c r="H259" s="36">
        <v>0</v>
      </c>
      <c r="I259" s="36"/>
      <c r="J259" s="36"/>
      <c r="K259" s="36"/>
      <c r="L259" s="36"/>
      <c r="M259" s="36"/>
      <c r="N259" s="36"/>
      <c r="O259" s="36"/>
      <c r="P259" s="253">
        <v>0</v>
      </c>
      <c r="Q259" s="259">
        <f t="shared" si="58"/>
        <v>0</v>
      </c>
      <c r="R259" s="259">
        <v>370155825000</v>
      </c>
      <c r="S259" s="509">
        <f t="shared" si="45"/>
        <v>342736875000</v>
      </c>
      <c r="T259" s="34">
        <v>1</v>
      </c>
      <c r="U259" s="33">
        <v>1</v>
      </c>
      <c r="V259" s="33">
        <v>0.94</v>
      </c>
      <c r="W259" s="33">
        <v>0.94</v>
      </c>
      <c r="X259" s="33">
        <f t="shared" si="46"/>
        <v>0.88</v>
      </c>
      <c r="Y259" s="33">
        <f t="shared" si="47"/>
        <v>0.85</v>
      </c>
      <c r="Z259" s="33">
        <f t="shared" si="48"/>
        <v>0.75</v>
      </c>
      <c r="AA259" s="33">
        <f t="shared" si="49"/>
        <v>0.85</v>
      </c>
      <c r="AB259" s="33">
        <f t="shared" si="50"/>
        <v>0.75</v>
      </c>
      <c r="AC259" s="33">
        <f t="shared" si="51"/>
        <v>0.85</v>
      </c>
      <c r="AD259" s="33">
        <f t="shared" si="52"/>
        <v>0.7</v>
      </c>
      <c r="AE259" s="394">
        <f t="shared" si="53"/>
        <v>0</v>
      </c>
      <c r="AF259" s="400">
        <f t="shared" si="54"/>
        <v>342736875000</v>
      </c>
      <c r="AG259" s="257">
        <v>100</v>
      </c>
      <c r="AH259" s="153">
        <f t="shared" si="57"/>
        <v>342736875000</v>
      </c>
      <c r="AJ259" s="394">
        <f>IF(F259&gt;0,#REF!,0)</f>
        <v>0</v>
      </c>
      <c r="AK259" s="394">
        <f t="shared" si="55"/>
        <v>0</v>
      </c>
      <c r="AM259" s="394">
        <f t="shared" si="56"/>
        <v>0</v>
      </c>
    </row>
    <row r="260" spans="3:39" ht="23.25" thickBot="1" x14ac:dyDescent="0.6">
      <c r="C260" s="233" t="s">
        <v>576</v>
      </c>
      <c r="D260" s="412"/>
      <c r="E260" s="428"/>
      <c r="F260" s="39">
        <v>0</v>
      </c>
      <c r="G260" s="36"/>
      <c r="H260" s="36">
        <v>0</v>
      </c>
      <c r="I260" s="36"/>
      <c r="J260" s="36"/>
      <c r="K260" s="36"/>
      <c r="L260" s="36"/>
      <c r="M260" s="36"/>
      <c r="N260" s="36"/>
      <c r="O260" s="36"/>
      <c r="P260" s="253">
        <v>0</v>
      </c>
      <c r="Q260" s="259">
        <f t="shared" si="58"/>
        <v>0</v>
      </c>
      <c r="R260" s="259">
        <v>0</v>
      </c>
      <c r="S260" s="509">
        <f t="shared" si="45"/>
        <v>0</v>
      </c>
      <c r="T260" s="34">
        <v>1</v>
      </c>
      <c r="U260" s="33">
        <v>1</v>
      </c>
      <c r="V260" s="33">
        <v>0.94</v>
      </c>
      <c r="W260" s="33">
        <v>0.94</v>
      </c>
      <c r="X260" s="33">
        <f t="shared" si="46"/>
        <v>0.88</v>
      </c>
      <c r="Y260" s="33">
        <f t="shared" si="47"/>
        <v>0.85</v>
      </c>
      <c r="Z260" s="33">
        <f t="shared" si="48"/>
        <v>0.75</v>
      </c>
      <c r="AA260" s="33">
        <f t="shared" si="49"/>
        <v>0.85</v>
      </c>
      <c r="AB260" s="33">
        <f t="shared" si="50"/>
        <v>0.75</v>
      </c>
      <c r="AC260" s="33">
        <f t="shared" si="51"/>
        <v>0.85</v>
      </c>
      <c r="AD260" s="33">
        <f t="shared" si="52"/>
        <v>0.7</v>
      </c>
      <c r="AE260" s="394">
        <f t="shared" si="53"/>
        <v>0</v>
      </c>
      <c r="AF260" s="400">
        <f t="shared" si="54"/>
        <v>0</v>
      </c>
      <c r="AG260" s="257">
        <v>100</v>
      </c>
      <c r="AH260" s="153">
        <f t="shared" si="57"/>
        <v>0</v>
      </c>
      <c r="AJ260" s="394">
        <f>IF(F260&gt;0,#REF!,0)</f>
        <v>0</v>
      </c>
      <c r="AK260" s="394">
        <f t="shared" si="55"/>
        <v>0</v>
      </c>
      <c r="AM260" s="394">
        <f t="shared" si="56"/>
        <v>0</v>
      </c>
    </row>
    <row r="261" spans="3:39" ht="23.25" thickBot="1" x14ac:dyDescent="0.6">
      <c r="C261" s="233" t="s">
        <v>576</v>
      </c>
      <c r="D261" s="410" t="s">
        <v>1362</v>
      </c>
      <c r="E261" s="434">
        <v>135000000</v>
      </c>
      <c r="F261" s="39">
        <v>1</v>
      </c>
      <c r="G261" s="36"/>
      <c r="H261" s="36">
        <v>0</v>
      </c>
      <c r="I261" s="36"/>
      <c r="J261" s="36"/>
      <c r="K261" s="36"/>
      <c r="L261" s="36"/>
      <c r="M261" s="36"/>
      <c r="N261" s="36"/>
      <c r="O261" s="36"/>
      <c r="P261" s="253">
        <v>0</v>
      </c>
      <c r="Q261" s="259">
        <f t="shared" si="58"/>
        <v>1</v>
      </c>
      <c r="R261" s="259">
        <v>0</v>
      </c>
      <c r="S261" s="509">
        <f t="shared" si="45"/>
        <v>1</v>
      </c>
      <c r="T261" s="34">
        <v>1</v>
      </c>
      <c r="U261" s="33">
        <v>1</v>
      </c>
      <c r="V261" s="33">
        <v>0.94</v>
      </c>
      <c r="W261" s="33">
        <v>0.94</v>
      </c>
      <c r="X261" s="33">
        <f t="shared" si="46"/>
        <v>0.88</v>
      </c>
      <c r="Y261" s="33">
        <f t="shared" si="47"/>
        <v>0.85</v>
      </c>
      <c r="Z261" s="33">
        <f t="shared" si="48"/>
        <v>0.75</v>
      </c>
      <c r="AA261" s="33">
        <f t="shared" si="49"/>
        <v>0.85</v>
      </c>
      <c r="AB261" s="33">
        <f t="shared" si="50"/>
        <v>0.75</v>
      </c>
      <c r="AC261" s="33">
        <f t="shared" si="51"/>
        <v>0.85</v>
      </c>
      <c r="AD261" s="33">
        <f t="shared" si="52"/>
        <v>0.7</v>
      </c>
      <c r="AE261" s="394">
        <f t="shared" si="53"/>
        <v>1</v>
      </c>
      <c r="AF261" s="400">
        <f t="shared" si="54"/>
        <v>134999999</v>
      </c>
      <c r="AG261" s="257">
        <v>100</v>
      </c>
      <c r="AH261" s="153">
        <f t="shared" si="57"/>
        <v>134999999</v>
      </c>
      <c r="AJ261" s="394" t="e">
        <f>IF(F261&gt;0,#REF!,0)</f>
        <v>#REF!</v>
      </c>
      <c r="AK261" s="394">
        <f t="shared" si="55"/>
        <v>1</v>
      </c>
      <c r="AM261" s="394">
        <f t="shared" si="56"/>
        <v>134999998</v>
      </c>
    </row>
    <row r="262" spans="3:39" ht="23.25" thickBot="1" x14ac:dyDescent="0.6">
      <c r="C262" s="233" t="s">
        <v>576</v>
      </c>
      <c r="D262" s="411" t="s">
        <v>1362</v>
      </c>
      <c r="E262" s="435">
        <v>960000000</v>
      </c>
      <c r="F262" s="39">
        <v>1</v>
      </c>
      <c r="G262" s="36"/>
      <c r="H262" s="36">
        <v>0</v>
      </c>
      <c r="I262" s="36"/>
      <c r="J262" s="36"/>
      <c r="K262" s="36"/>
      <c r="L262" s="36"/>
      <c r="M262" s="36"/>
      <c r="N262" s="36"/>
      <c r="O262" s="36"/>
      <c r="P262" s="253">
        <v>0</v>
      </c>
      <c r="Q262" s="259">
        <f t="shared" si="58"/>
        <v>1</v>
      </c>
      <c r="R262" s="259">
        <v>0</v>
      </c>
      <c r="S262" s="509">
        <f t="shared" si="45"/>
        <v>1</v>
      </c>
      <c r="T262" s="34">
        <v>1</v>
      </c>
      <c r="U262" s="33">
        <v>1</v>
      </c>
      <c r="V262" s="33">
        <v>0.94</v>
      </c>
      <c r="W262" s="33">
        <v>0.94</v>
      </c>
      <c r="X262" s="33">
        <f t="shared" si="46"/>
        <v>0.88</v>
      </c>
      <c r="Y262" s="33">
        <f t="shared" si="47"/>
        <v>0.85</v>
      </c>
      <c r="Z262" s="33">
        <f t="shared" si="48"/>
        <v>0.75</v>
      </c>
      <c r="AA262" s="33">
        <f t="shared" si="49"/>
        <v>0.85</v>
      </c>
      <c r="AB262" s="33">
        <f t="shared" si="50"/>
        <v>0.75</v>
      </c>
      <c r="AC262" s="33">
        <f t="shared" si="51"/>
        <v>0.85</v>
      </c>
      <c r="AD262" s="33">
        <f t="shared" si="52"/>
        <v>0.7</v>
      </c>
      <c r="AE262" s="394">
        <f t="shared" si="53"/>
        <v>1</v>
      </c>
      <c r="AF262" s="400">
        <f t="shared" si="54"/>
        <v>959999999</v>
      </c>
      <c r="AG262" s="257">
        <v>100</v>
      </c>
      <c r="AH262" s="153">
        <f t="shared" si="57"/>
        <v>959999999</v>
      </c>
      <c r="AJ262" s="394" t="e">
        <f>IF(F262&gt;0,#REF!,0)</f>
        <v>#REF!</v>
      </c>
      <c r="AK262" s="394">
        <f t="shared" si="55"/>
        <v>1</v>
      </c>
      <c r="AM262" s="394">
        <f t="shared" si="56"/>
        <v>959999998</v>
      </c>
    </row>
    <row r="263" spans="3:39" ht="23.25" thickBot="1" x14ac:dyDescent="0.6">
      <c r="C263" s="233" t="s">
        <v>576</v>
      </c>
      <c r="D263" s="411" t="s">
        <v>1362</v>
      </c>
      <c r="E263" s="435">
        <v>173805958</v>
      </c>
      <c r="F263" s="39">
        <v>1</v>
      </c>
      <c r="G263" s="36"/>
      <c r="H263" s="36">
        <v>0</v>
      </c>
      <c r="I263" s="36"/>
      <c r="J263" s="36"/>
      <c r="K263" s="36"/>
      <c r="L263" s="36"/>
      <c r="M263" s="36"/>
      <c r="N263" s="36"/>
      <c r="O263" s="36"/>
      <c r="P263" s="253">
        <v>0</v>
      </c>
      <c r="Q263" s="259">
        <f t="shared" si="58"/>
        <v>1</v>
      </c>
      <c r="R263" s="259">
        <v>0</v>
      </c>
      <c r="S263" s="509">
        <f t="shared" si="45"/>
        <v>1</v>
      </c>
      <c r="T263" s="34">
        <v>1</v>
      </c>
      <c r="U263" s="33">
        <v>1</v>
      </c>
      <c r="V263" s="33">
        <v>0.94</v>
      </c>
      <c r="W263" s="33">
        <v>0.94</v>
      </c>
      <c r="X263" s="33">
        <f t="shared" si="46"/>
        <v>0.88</v>
      </c>
      <c r="Y263" s="33">
        <f t="shared" si="47"/>
        <v>0.85</v>
      </c>
      <c r="Z263" s="33">
        <f t="shared" si="48"/>
        <v>0.75</v>
      </c>
      <c r="AA263" s="33">
        <f t="shared" si="49"/>
        <v>0.85</v>
      </c>
      <c r="AB263" s="33">
        <f t="shared" si="50"/>
        <v>0.75</v>
      </c>
      <c r="AC263" s="33">
        <f t="shared" si="51"/>
        <v>0.85</v>
      </c>
      <c r="AD263" s="33">
        <f t="shared" si="52"/>
        <v>0.7</v>
      </c>
      <c r="AE263" s="394">
        <f t="shared" si="53"/>
        <v>1</v>
      </c>
      <c r="AF263" s="400">
        <f t="shared" si="54"/>
        <v>173805957</v>
      </c>
      <c r="AG263" s="257">
        <v>100</v>
      </c>
      <c r="AH263" s="153">
        <f t="shared" si="57"/>
        <v>173805957</v>
      </c>
      <c r="AJ263" s="394" t="e">
        <f>IF(F263&gt;0,#REF!,0)</f>
        <v>#REF!</v>
      </c>
      <c r="AK263" s="394">
        <f t="shared" si="55"/>
        <v>1</v>
      </c>
      <c r="AM263" s="394">
        <f t="shared" si="56"/>
        <v>173805956</v>
      </c>
    </row>
    <row r="264" spans="3:39" ht="23.25" thickBot="1" x14ac:dyDescent="0.6">
      <c r="C264" s="233" t="s">
        <v>576</v>
      </c>
      <c r="D264" s="411" t="s">
        <v>1362</v>
      </c>
      <c r="E264" s="435">
        <v>242100000</v>
      </c>
      <c r="F264" s="39">
        <v>1</v>
      </c>
      <c r="G264" s="36"/>
      <c r="H264" s="36">
        <v>0</v>
      </c>
      <c r="I264" s="36"/>
      <c r="J264" s="36"/>
      <c r="K264" s="36"/>
      <c r="L264" s="36"/>
      <c r="M264" s="36"/>
      <c r="N264" s="36"/>
      <c r="O264" s="36"/>
      <c r="P264" s="253">
        <v>0</v>
      </c>
      <c r="Q264" s="259">
        <f t="shared" si="58"/>
        <v>1</v>
      </c>
      <c r="R264" s="259">
        <v>0</v>
      </c>
      <c r="S264" s="509">
        <f t="shared" si="45"/>
        <v>1</v>
      </c>
      <c r="T264" s="34">
        <v>1</v>
      </c>
      <c r="U264" s="33">
        <v>1</v>
      </c>
      <c r="V264" s="33">
        <v>0.94</v>
      </c>
      <c r="W264" s="33">
        <v>0.94</v>
      </c>
      <c r="X264" s="33">
        <f t="shared" si="46"/>
        <v>0.88</v>
      </c>
      <c r="Y264" s="33">
        <f t="shared" si="47"/>
        <v>0.85</v>
      </c>
      <c r="Z264" s="33">
        <f t="shared" si="48"/>
        <v>0.75</v>
      </c>
      <c r="AA264" s="33">
        <f t="shared" si="49"/>
        <v>0.85</v>
      </c>
      <c r="AB264" s="33">
        <f t="shared" si="50"/>
        <v>0.75</v>
      </c>
      <c r="AC264" s="33">
        <f t="shared" si="51"/>
        <v>0.85</v>
      </c>
      <c r="AD264" s="33">
        <f t="shared" si="52"/>
        <v>0.7</v>
      </c>
      <c r="AE264" s="394">
        <f t="shared" si="53"/>
        <v>1</v>
      </c>
      <c r="AF264" s="400">
        <f t="shared" si="54"/>
        <v>242099999</v>
      </c>
      <c r="AG264" s="257">
        <v>100</v>
      </c>
      <c r="AH264" s="153">
        <f t="shared" si="57"/>
        <v>242099999</v>
      </c>
      <c r="AJ264" s="394" t="e">
        <f>IF(F264&gt;0,#REF!,0)</f>
        <v>#REF!</v>
      </c>
      <c r="AK264" s="394">
        <f t="shared" si="55"/>
        <v>1</v>
      </c>
      <c r="AM264" s="394">
        <f t="shared" si="56"/>
        <v>242099998</v>
      </c>
    </row>
    <row r="265" spans="3:39" ht="23.25" thickBot="1" x14ac:dyDescent="0.6">
      <c r="C265" s="233" t="s">
        <v>576</v>
      </c>
      <c r="D265" s="411" t="s">
        <v>1362</v>
      </c>
      <c r="E265" s="435">
        <v>215000000</v>
      </c>
      <c r="F265" s="39">
        <v>1</v>
      </c>
      <c r="G265" s="36"/>
      <c r="H265" s="36">
        <v>0</v>
      </c>
      <c r="I265" s="36"/>
      <c r="J265" s="36"/>
      <c r="K265" s="36"/>
      <c r="L265" s="36"/>
      <c r="M265" s="36"/>
      <c r="N265" s="36"/>
      <c r="O265" s="36"/>
      <c r="P265" s="253">
        <v>0</v>
      </c>
      <c r="Q265" s="259">
        <f t="shared" si="58"/>
        <v>1</v>
      </c>
      <c r="R265" s="259">
        <v>0</v>
      </c>
      <c r="S265" s="509">
        <f t="shared" si="45"/>
        <v>1</v>
      </c>
      <c r="T265" s="34">
        <v>1</v>
      </c>
      <c r="U265" s="33">
        <v>1</v>
      </c>
      <c r="V265" s="33">
        <v>0.94</v>
      </c>
      <c r="W265" s="33">
        <v>0.94</v>
      </c>
      <c r="X265" s="33">
        <f t="shared" si="46"/>
        <v>0.88</v>
      </c>
      <c r="Y265" s="33">
        <f t="shared" si="47"/>
        <v>0.85</v>
      </c>
      <c r="Z265" s="33">
        <f t="shared" si="48"/>
        <v>0.75</v>
      </c>
      <c r="AA265" s="33">
        <f t="shared" si="49"/>
        <v>0.85</v>
      </c>
      <c r="AB265" s="33">
        <f t="shared" si="50"/>
        <v>0.75</v>
      </c>
      <c r="AC265" s="33">
        <f t="shared" si="51"/>
        <v>0.85</v>
      </c>
      <c r="AD265" s="33">
        <f t="shared" si="52"/>
        <v>0.7</v>
      </c>
      <c r="AE265" s="394">
        <f t="shared" si="53"/>
        <v>1</v>
      </c>
      <c r="AF265" s="400">
        <f t="shared" si="54"/>
        <v>214999999</v>
      </c>
      <c r="AG265" s="257">
        <v>100</v>
      </c>
      <c r="AH265" s="153">
        <f t="shared" si="57"/>
        <v>214999999</v>
      </c>
      <c r="AJ265" s="394" t="e">
        <f>IF(F265&gt;0,#REF!,0)</f>
        <v>#REF!</v>
      </c>
      <c r="AK265" s="394">
        <f t="shared" si="55"/>
        <v>1</v>
      </c>
      <c r="AM265" s="394">
        <f t="shared" si="56"/>
        <v>214999998</v>
      </c>
    </row>
    <row r="266" spans="3:39" ht="23.25" thickBot="1" x14ac:dyDescent="0.6">
      <c r="C266" s="233" t="s">
        <v>576</v>
      </c>
      <c r="D266" s="411" t="s">
        <v>1362</v>
      </c>
      <c r="E266" s="435">
        <v>1432000000</v>
      </c>
      <c r="F266" s="39">
        <v>1</v>
      </c>
      <c r="G266" s="36"/>
      <c r="H266" s="36">
        <v>0</v>
      </c>
      <c r="I266" s="36"/>
      <c r="J266" s="36"/>
      <c r="K266" s="36"/>
      <c r="L266" s="36"/>
      <c r="M266" s="36"/>
      <c r="N266" s="36"/>
      <c r="O266" s="36"/>
      <c r="P266" s="253">
        <v>0</v>
      </c>
      <c r="Q266" s="259">
        <f t="shared" si="58"/>
        <v>1</v>
      </c>
      <c r="R266" s="259">
        <v>0</v>
      </c>
      <c r="S266" s="509">
        <f t="shared" si="45"/>
        <v>1</v>
      </c>
      <c r="T266" s="34">
        <v>1</v>
      </c>
      <c r="U266" s="33">
        <v>1</v>
      </c>
      <c r="V266" s="33">
        <v>0.94</v>
      </c>
      <c r="W266" s="33">
        <v>0.94</v>
      </c>
      <c r="X266" s="33">
        <f t="shared" si="46"/>
        <v>0.88</v>
      </c>
      <c r="Y266" s="33">
        <f t="shared" si="47"/>
        <v>0.85</v>
      </c>
      <c r="Z266" s="33">
        <f t="shared" si="48"/>
        <v>0.75</v>
      </c>
      <c r="AA266" s="33">
        <f t="shared" si="49"/>
        <v>0.85</v>
      </c>
      <c r="AB266" s="33">
        <f t="shared" si="50"/>
        <v>0.75</v>
      </c>
      <c r="AC266" s="33">
        <f t="shared" si="51"/>
        <v>0.85</v>
      </c>
      <c r="AD266" s="33">
        <f t="shared" si="52"/>
        <v>0.7</v>
      </c>
      <c r="AE266" s="394">
        <f t="shared" si="53"/>
        <v>1</v>
      </c>
      <c r="AF266" s="400">
        <f t="shared" si="54"/>
        <v>1431999999</v>
      </c>
      <c r="AG266" s="257">
        <v>100</v>
      </c>
      <c r="AH266" s="153">
        <f t="shared" si="57"/>
        <v>1431999999</v>
      </c>
      <c r="AJ266" s="394" t="e">
        <f>IF(F266&gt;0,#REF!,0)</f>
        <v>#REF!</v>
      </c>
      <c r="AK266" s="394">
        <f t="shared" si="55"/>
        <v>1</v>
      </c>
      <c r="AM266" s="394">
        <f t="shared" si="56"/>
        <v>1431999998</v>
      </c>
    </row>
    <row r="267" spans="3:39" ht="23.25" thickBot="1" x14ac:dyDescent="0.6">
      <c r="C267" s="233" t="s">
        <v>576</v>
      </c>
      <c r="D267" s="411" t="s">
        <v>1362</v>
      </c>
      <c r="E267" s="435">
        <v>774571680</v>
      </c>
      <c r="F267" s="39">
        <v>1</v>
      </c>
      <c r="G267" s="36"/>
      <c r="H267" s="36">
        <v>0</v>
      </c>
      <c r="I267" s="36"/>
      <c r="J267" s="36"/>
      <c r="K267" s="36"/>
      <c r="L267" s="36"/>
      <c r="M267" s="36"/>
      <c r="N267" s="36"/>
      <c r="O267" s="36"/>
      <c r="P267" s="253">
        <v>0</v>
      </c>
      <c r="Q267" s="259">
        <f t="shared" si="58"/>
        <v>1</v>
      </c>
      <c r="R267" s="259">
        <v>0</v>
      </c>
      <c r="S267" s="509">
        <f t="shared" ref="S267:S330" si="59">IF((OR(Q267&gt;E267,Q267=0)),E267,Q267)</f>
        <v>1</v>
      </c>
      <c r="T267" s="34">
        <v>1</v>
      </c>
      <c r="U267" s="33">
        <v>1</v>
      </c>
      <c r="V267" s="33">
        <v>0.94</v>
      </c>
      <c r="W267" s="33">
        <v>0.94</v>
      </c>
      <c r="X267" s="33">
        <f t="shared" ref="X267:X330" si="60">1-0.12</f>
        <v>0.88</v>
      </c>
      <c r="Y267" s="33">
        <f t="shared" ref="Y267:Y330" si="61">1-0.15</f>
        <v>0.85</v>
      </c>
      <c r="Z267" s="33">
        <f t="shared" ref="Z267:Z330" si="62">1-0.25</f>
        <v>0.75</v>
      </c>
      <c r="AA267" s="33">
        <f t="shared" ref="AA267:AA330" si="63">1-0.15</f>
        <v>0.85</v>
      </c>
      <c r="AB267" s="33">
        <f t="shared" ref="AB267:AB330" si="64">1-0.25</f>
        <v>0.75</v>
      </c>
      <c r="AC267" s="33">
        <f t="shared" ref="AC267:AC330" si="65">1-0.15</f>
        <v>0.85</v>
      </c>
      <c r="AD267" s="33">
        <f t="shared" ref="AD267:AD330" si="66">1-0.3</f>
        <v>0.7</v>
      </c>
      <c r="AE267" s="394">
        <f t="shared" ref="AE267:AE330" si="67">(F267*T267)+(G267*U267)+(H267*V267)+(I267*W267)+(J267*X267)+(K267*Y267)+(L267*Z267)+(M267*AA267)+(N267*AB267)+(O267*AC267)+(P267*AD267)</f>
        <v>1</v>
      </c>
      <c r="AF267" s="400">
        <f t="shared" ref="AF267:AF330" si="68">IF(E267&gt;AE267,E267-AE267,0)</f>
        <v>774571679</v>
      </c>
      <c r="AG267" s="257">
        <v>100</v>
      </c>
      <c r="AH267" s="153">
        <f t="shared" si="57"/>
        <v>774571679</v>
      </c>
      <c r="AJ267" s="394" t="e">
        <f>IF(F267&gt;0,#REF!,0)</f>
        <v>#REF!</v>
      </c>
      <c r="AK267" s="394">
        <f t="shared" si="55"/>
        <v>1</v>
      </c>
      <c r="AM267" s="394">
        <f t="shared" si="56"/>
        <v>774571678</v>
      </c>
    </row>
    <row r="268" spans="3:39" ht="23.25" thickBot="1" x14ac:dyDescent="0.6">
      <c r="C268" s="233" t="s">
        <v>576</v>
      </c>
      <c r="D268" s="411" t="s">
        <v>1362</v>
      </c>
      <c r="E268" s="435">
        <v>494000000</v>
      </c>
      <c r="F268" s="39">
        <v>1</v>
      </c>
      <c r="G268" s="36"/>
      <c r="H268" s="36">
        <v>0</v>
      </c>
      <c r="I268" s="36"/>
      <c r="J268" s="36"/>
      <c r="K268" s="36"/>
      <c r="L268" s="36"/>
      <c r="M268" s="36"/>
      <c r="N268" s="36"/>
      <c r="O268" s="36"/>
      <c r="P268" s="253">
        <v>0</v>
      </c>
      <c r="Q268" s="259">
        <f t="shared" si="58"/>
        <v>1</v>
      </c>
      <c r="R268" s="259">
        <v>0</v>
      </c>
      <c r="S268" s="509">
        <f t="shared" si="59"/>
        <v>1</v>
      </c>
      <c r="T268" s="34">
        <v>1</v>
      </c>
      <c r="U268" s="33">
        <v>1</v>
      </c>
      <c r="V268" s="33">
        <v>0.94</v>
      </c>
      <c r="W268" s="33">
        <v>0.94</v>
      </c>
      <c r="X268" s="33">
        <f t="shared" si="60"/>
        <v>0.88</v>
      </c>
      <c r="Y268" s="33">
        <f t="shared" si="61"/>
        <v>0.85</v>
      </c>
      <c r="Z268" s="33">
        <f t="shared" si="62"/>
        <v>0.75</v>
      </c>
      <c r="AA268" s="33">
        <f t="shared" si="63"/>
        <v>0.85</v>
      </c>
      <c r="AB268" s="33">
        <f t="shared" si="64"/>
        <v>0.75</v>
      </c>
      <c r="AC268" s="33">
        <f t="shared" si="65"/>
        <v>0.85</v>
      </c>
      <c r="AD268" s="33">
        <f t="shared" si="66"/>
        <v>0.7</v>
      </c>
      <c r="AE268" s="394">
        <f t="shared" si="67"/>
        <v>1</v>
      </c>
      <c r="AF268" s="400">
        <f t="shared" si="68"/>
        <v>493999999</v>
      </c>
      <c r="AG268" s="257">
        <v>100</v>
      </c>
      <c r="AH268" s="153">
        <f t="shared" si="57"/>
        <v>493999999</v>
      </c>
      <c r="AJ268" s="394" t="e">
        <f>IF(F268&gt;0,#REF!,0)</f>
        <v>#REF!</v>
      </c>
      <c r="AK268" s="394">
        <f t="shared" ref="AK268:AK331" si="69">F268</f>
        <v>1</v>
      </c>
      <c r="AM268" s="394">
        <f t="shared" ref="AM268:AM331" si="70">IF(AF268&gt;S268,AF268-S268,0)</f>
        <v>493999998</v>
      </c>
    </row>
    <row r="269" spans="3:39" ht="23.25" thickBot="1" x14ac:dyDescent="0.6">
      <c r="C269" s="233" t="s">
        <v>576</v>
      </c>
      <c r="D269" s="411" t="s">
        <v>1362</v>
      </c>
      <c r="E269" s="435">
        <v>1327500000</v>
      </c>
      <c r="F269" s="39">
        <v>1</v>
      </c>
      <c r="G269" s="36"/>
      <c r="H269" s="36">
        <v>0</v>
      </c>
      <c r="I269" s="36"/>
      <c r="J269" s="36"/>
      <c r="K269" s="36"/>
      <c r="L269" s="36"/>
      <c r="M269" s="36"/>
      <c r="N269" s="36"/>
      <c r="O269" s="36"/>
      <c r="P269" s="253">
        <v>0</v>
      </c>
      <c r="Q269" s="259">
        <f t="shared" si="58"/>
        <v>1</v>
      </c>
      <c r="R269" s="259">
        <v>0</v>
      </c>
      <c r="S269" s="509">
        <f t="shared" si="59"/>
        <v>1</v>
      </c>
      <c r="T269" s="34">
        <v>1</v>
      </c>
      <c r="U269" s="33">
        <v>1</v>
      </c>
      <c r="V269" s="33">
        <v>0.94</v>
      </c>
      <c r="W269" s="33">
        <v>0.94</v>
      </c>
      <c r="X269" s="33">
        <f t="shared" si="60"/>
        <v>0.88</v>
      </c>
      <c r="Y269" s="33">
        <f t="shared" si="61"/>
        <v>0.85</v>
      </c>
      <c r="Z269" s="33">
        <f t="shared" si="62"/>
        <v>0.75</v>
      </c>
      <c r="AA269" s="33">
        <f t="shared" si="63"/>
        <v>0.85</v>
      </c>
      <c r="AB269" s="33">
        <f t="shared" si="64"/>
        <v>0.75</v>
      </c>
      <c r="AC269" s="33">
        <f t="shared" si="65"/>
        <v>0.85</v>
      </c>
      <c r="AD269" s="33">
        <f t="shared" si="66"/>
        <v>0.7</v>
      </c>
      <c r="AE269" s="394">
        <f t="shared" si="67"/>
        <v>1</v>
      </c>
      <c r="AF269" s="400">
        <f t="shared" si="68"/>
        <v>1327499999</v>
      </c>
      <c r="AG269" s="257">
        <v>100</v>
      </c>
      <c r="AH269" s="153">
        <f t="shared" si="57"/>
        <v>1327499999</v>
      </c>
      <c r="AJ269" s="394" t="e">
        <f>IF(F269&gt;0,#REF!,0)</f>
        <v>#REF!</v>
      </c>
      <c r="AK269" s="394">
        <f t="shared" si="69"/>
        <v>1</v>
      </c>
      <c r="AM269" s="394">
        <f t="shared" si="70"/>
        <v>1327499998</v>
      </c>
    </row>
    <row r="270" spans="3:39" ht="23.25" thickBot="1" x14ac:dyDescent="0.6">
      <c r="C270" s="233" t="s">
        <v>576</v>
      </c>
      <c r="D270" s="411" t="s">
        <v>1478</v>
      </c>
      <c r="E270" s="435">
        <v>218069782</v>
      </c>
      <c r="F270" s="39">
        <v>0</v>
      </c>
      <c r="G270" s="36"/>
      <c r="H270" s="36">
        <v>0</v>
      </c>
      <c r="I270" s="36"/>
      <c r="J270" s="36"/>
      <c r="K270" s="36"/>
      <c r="L270" s="36"/>
      <c r="M270" s="36"/>
      <c r="N270" s="36"/>
      <c r="O270" s="36"/>
      <c r="P270" s="253">
        <v>0</v>
      </c>
      <c r="Q270" s="259">
        <f t="shared" si="58"/>
        <v>0</v>
      </c>
      <c r="R270" s="259">
        <v>0</v>
      </c>
      <c r="S270" s="509">
        <f t="shared" si="59"/>
        <v>218069782</v>
      </c>
      <c r="T270" s="34">
        <v>1</v>
      </c>
      <c r="U270" s="33">
        <v>1</v>
      </c>
      <c r="V270" s="33">
        <v>0.94</v>
      </c>
      <c r="W270" s="33">
        <v>0.94</v>
      </c>
      <c r="X270" s="33">
        <f t="shared" si="60"/>
        <v>0.88</v>
      </c>
      <c r="Y270" s="33">
        <f t="shared" si="61"/>
        <v>0.85</v>
      </c>
      <c r="Z270" s="33">
        <f t="shared" si="62"/>
        <v>0.75</v>
      </c>
      <c r="AA270" s="33">
        <f t="shared" si="63"/>
        <v>0.85</v>
      </c>
      <c r="AB270" s="33">
        <f t="shared" si="64"/>
        <v>0.75</v>
      </c>
      <c r="AC270" s="33">
        <f t="shared" si="65"/>
        <v>0.85</v>
      </c>
      <c r="AD270" s="33">
        <f t="shared" si="66"/>
        <v>0.7</v>
      </c>
      <c r="AE270" s="394">
        <f t="shared" si="67"/>
        <v>0</v>
      </c>
      <c r="AF270" s="400">
        <f t="shared" si="68"/>
        <v>218069782</v>
      </c>
      <c r="AG270" s="257">
        <v>100</v>
      </c>
      <c r="AH270" s="153">
        <f t="shared" si="57"/>
        <v>218069782</v>
      </c>
      <c r="AJ270" s="394">
        <f>IF(F270&gt;0,#REF!,0)</f>
        <v>0</v>
      </c>
      <c r="AK270" s="394">
        <f t="shared" si="69"/>
        <v>0</v>
      </c>
      <c r="AM270" s="394">
        <f t="shared" si="70"/>
        <v>0</v>
      </c>
    </row>
    <row r="271" spans="3:39" ht="23.25" thickBot="1" x14ac:dyDescent="0.6">
      <c r="C271" s="233" t="s">
        <v>576</v>
      </c>
      <c r="D271" s="411" t="s">
        <v>1478</v>
      </c>
      <c r="E271" s="435">
        <v>20000000000</v>
      </c>
      <c r="F271" s="39">
        <v>0</v>
      </c>
      <c r="G271" s="36"/>
      <c r="H271" s="36">
        <v>0</v>
      </c>
      <c r="I271" s="36"/>
      <c r="J271" s="36"/>
      <c r="K271" s="36"/>
      <c r="L271" s="36"/>
      <c r="M271" s="36"/>
      <c r="N271" s="36"/>
      <c r="O271" s="36"/>
      <c r="P271" s="253">
        <v>0</v>
      </c>
      <c r="Q271" s="259">
        <f t="shared" si="58"/>
        <v>0</v>
      </c>
      <c r="R271" s="259">
        <v>0</v>
      </c>
      <c r="S271" s="509">
        <f t="shared" si="59"/>
        <v>20000000000</v>
      </c>
      <c r="T271" s="34">
        <v>1</v>
      </c>
      <c r="U271" s="33">
        <v>1</v>
      </c>
      <c r="V271" s="33">
        <v>0.94</v>
      </c>
      <c r="W271" s="33">
        <v>0.94</v>
      </c>
      <c r="X271" s="33">
        <f t="shared" si="60"/>
        <v>0.88</v>
      </c>
      <c r="Y271" s="33">
        <f t="shared" si="61"/>
        <v>0.85</v>
      </c>
      <c r="Z271" s="33">
        <f t="shared" si="62"/>
        <v>0.75</v>
      </c>
      <c r="AA271" s="33">
        <f t="shared" si="63"/>
        <v>0.85</v>
      </c>
      <c r="AB271" s="33">
        <f t="shared" si="64"/>
        <v>0.75</v>
      </c>
      <c r="AC271" s="33">
        <f t="shared" si="65"/>
        <v>0.85</v>
      </c>
      <c r="AD271" s="33">
        <f t="shared" si="66"/>
        <v>0.7</v>
      </c>
      <c r="AE271" s="394">
        <f t="shared" si="67"/>
        <v>0</v>
      </c>
      <c r="AF271" s="400">
        <f t="shared" si="68"/>
        <v>20000000000</v>
      </c>
      <c r="AG271" s="257">
        <v>100</v>
      </c>
      <c r="AH271" s="153">
        <f t="shared" si="57"/>
        <v>20000000000</v>
      </c>
      <c r="AJ271" s="394">
        <f>IF(F271&gt;0,#REF!,0)</f>
        <v>0</v>
      </c>
      <c r="AK271" s="394">
        <f t="shared" si="69"/>
        <v>0</v>
      </c>
      <c r="AM271" s="394">
        <f t="shared" si="70"/>
        <v>0</v>
      </c>
    </row>
    <row r="272" spans="3:39" ht="23.25" thickBot="1" x14ac:dyDescent="0.6">
      <c r="C272" s="233" t="s">
        <v>576</v>
      </c>
      <c r="D272" s="411" t="s">
        <v>1478</v>
      </c>
      <c r="E272" s="435">
        <v>2391672707</v>
      </c>
      <c r="F272" s="39">
        <v>0</v>
      </c>
      <c r="G272" s="36"/>
      <c r="H272" s="36">
        <v>0</v>
      </c>
      <c r="I272" s="36"/>
      <c r="J272" s="36"/>
      <c r="K272" s="36"/>
      <c r="L272" s="36"/>
      <c r="M272" s="36"/>
      <c r="N272" s="36"/>
      <c r="O272" s="36"/>
      <c r="P272" s="253">
        <v>0</v>
      </c>
      <c r="Q272" s="259">
        <f t="shared" si="58"/>
        <v>0</v>
      </c>
      <c r="R272" s="259">
        <v>0</v>
      </c>
      <c r="S272" s="509">
        <f t="shared" si="59"/>
        <v>2391672707</v>
      </c>
      <c r="T272" s="34">
        <v>1</v>
      </c>
      <c r="U272" s="33">
        <v>1</v>
      </c>
      <c r="V272" s="33">
        <v>0.94</v>
      </c>
      <c r="W272" s="33">
        <v>0.94</v>
      </c>
      <c r="X272" s="33">
        <f t="shared" si="60"/>
        <v>0.88</v>
      </c>
      <c r="Y272" s="33">
        <f t="shared" si="61"/>
        <v>0.85</v>
      </c>
      <c r="Z272" s="33">
        <f t="shared" si="62"/>
        <v>0.75</v>
      </c>
      <c r="AA272" s="33">
        <f t="shared" si="63"/>
        <v>0.85</v>
      </c>
      <c r="AB272" s="33">
        <f t="shared" si="64"/>
        <v>0.75</v>
      </c>
      <c r="AC272" s="33">
        <f t="shared" si="65"/>
        <v>0.85</v>
      </c>
      <c r="AD272" s="33">
        <f t="shared" si="66"/>
        <v>0.7</v>
      </c>
      <c r="AE272" s="394">
        <f t="shared" si="67"/>
        <v>0</v>
      </c>
      <c r="AF272" s="400">
        <f t="shared" si="68"/>
        <v>2391672707</v>
      </c>
      <c r="AG272" s="257">
        <v>100</v>
      </c>
      <c r="AH272" s="153">
        <f t="shared" si="57"/>
        <v>2391672707</v>
      </c>
      <c r="AJ272" s="394">
        <f>IF(F272&gt;0,#REF!,0)</f>
        <v>0</v>
      </c>
      <c r="AK272" s="394">
        <f t="shared" si="69"/>
        <v>0</v>
      </c>
      <c r="AM272" s="394">
        <f t="shared" si="70"/>
        <v>0</v>
      </c>
    </row>
    <row r="273" spans="3:39" ht="23.25" thickBot="1" x14ac:dyDescent="0.6">
      <c r="C273" s="233" t="s">
        <v>576</v>
      </c>
      <c r="D273" s="411" t="s">
        <v>1478</v>
      </c>
      <c r="E273" s="435">
        <v>5957447646</v>
      </c>
      <c r="F273" s="39">
        <v>0</v>
      </c>
      <c r="G273" s="36"/>
      <c r="H273" s="36">
        <v>0</v>
      </c>
      <c r="I273" s="36"/>
      <c r="J273" s="36"/>
      <c r="K273" s="36"/>
      <c r="L273" s="36"/>
      <c r="M273" s="36"/>
      <c r="N273" s="36"/>
      <c r="O273" s="36"/>
      <c r="P273" s="253">
        <v>0</v>
      </c>
      <c r="Q273" s="259">
        <f t="shared" si="58"/>
        <v>0</v>
      </c>
      <c r="R273" s="259">
        <v>0</v>
      </c>
      <c r="S273" s="509">
        <f t="shared" si="59"/>
        <v>5957447646</v>
      </c>
      <c r="T273" s="34">
        <v>1</v>
      </c>
      <c r="U273" s="33">
        <v>1</v>
      </c>
      <c r="V273" s="33">
        <v>0.94</v>
      </c>
      <c r="W273" s="33">
        <v>0.94</v>
      </c>
      <c r="X273" s="33">
        <f t="shared" si="60"/>
        <v>0.88</v>
      </c>
      <c r="Y273" s="33">
        <f t="shared" si="61"/>
        <v>0.85</v>
      </c>
      <c r="Z273" s="33">
        <f t="shared" si="62"/>
        <v>0.75</v>
      </c>
      <c r="AA273" s="33">
        <f t="shared" si="63"/>
        <v>0.85</v>
      </c>
      <c r="AB273" s="33">
        <f t="shared" si="64"/>
        <v>0.75</v>
      </c>
      <c r="AC273" s="33">
        <f t="shared" si="65"/>
        <v>0.85</v>
      </c>
      <c r="AD273" s="33">
        <f t="shared" si="66"/>
        <v>0.7</v>
      </c>
      <c r="AE273" s="394">
        <f t="shared" si="67"/>
        <v>0</v>
      </c>
      <c r="AF273" s="400">
        <f t="shared" si="68"/>
        <v>5957447646</v>
      </c>
      <c r="AG273" s="257">
        <v>100</v>
      </c>
      <c r="AH273" s="153">
        <f t="shared" ref="AH273:AH336" si="71">(AF273*AG273)/100</f>
        <v>5957447646</v>
      </c>
      <c r="AJ273" s="394">
        <f>IF(F273&gt;0,#REF!,0)</f>
        <v>0</v>
      </c>
      <c r="AK273" s="394">
        <f t="shared" si="69"/>
        <v>0</v>
      </c>
      <c r="AM273" s="394">
        <f t="shared" si="70"/>
        <v>0</v>
      </c>
    </row>
    <row r="274" spans="3:39" ht="23.25" thickBot="1" x14ac:dyDescent="0.6">
      <c r="C274" s="233" t="s">
        <v>576</v>
      </c>
      <c r="D274" s="411" t="s">
        <v>1478</v>
      </c>
      <c r="E274" s="435">
        <v>6000000000</v>
      </c>
      <c r="F274" s="39">
        <v>0</v>
      </c>
      <c r="G274" s="36"/>
      <c r="H274" s="36">
        <v>0</v>
      </c>
      <c r="I274" s="36"/>
      <c r="J274" s="36"/>
      <c r="K274" s="36"/>
      <c r="L274" s="36"/>
      <c r="M274" s="36"/>
      <c r="N274" s="36"/>
      <c r="O274" s="36"/>
      <c r="P274" s="253">
        <v>0</v>
      </c>
      <c r="Q274" s="259">
        <f t="shared" si="58"/>
        <v>0</v>
      </c>
      <c r="R274" s="259">
        <v>0</v>
      </c>
      <c r="S274" s="509">
        <f t="shared" si="59"/>
        <v>6000000000</v>
      </c>
      <c r="T274" s="34">
        <v>1</v>
      </c>
      <c r="U274" s="33">
        <v>1</v>
      </c>
      <c r="V274" s="33">
        <v>0.94</v>
      </c>
      <c r="W274" s="33">
        <v>0.94</v>
      </c>
      <c r="X274" s="33">
        <f t="shared" si="60"/>
        <v>0.88</v>
      </c>
      <c r="Y274" s="33">
        <f t="shared" si="61"/>
        <v>0.85</v>
      </c>
      <c r="Z274" s="33">
        <f t="shared" si="62"/>
        <v>0.75</v>
      </c>
      <c r="AA274" s="33">
        <f t="shared" si="63"/>
        <v>0.85</v>
      </c>
      <c r="AB274" s="33">
        <f t="shared" si="64"/>
        <v>0.75</v>
      </c>
      <c r="AC274" s="33">
        <f t="shared" si="65"/>
        <v>0.85</v>
      </c>
      <c r="AD274" s="33">
        <f t="shared" si="66"/>
        <v>0.7</v>
      </c>
      <c r="AE274" s="394">
        <f t="shared" si="67"/>
        <v>0</v>
      </c>
      <c r="AF274" s="400">
        <f t="shared" si="68"/>
        <v>6000000000</v>
      </c>
      <c r="AG274" s="257">
        <v>100</v>
      </c>
      <c r="AH274" s="153">
        <f t="shared" si="71"/>
        <v>6000000000</v>
      </c>
      <c r="AJ274" s="394">
        <f>IF(F274&gt;0,#REF!,0)</f>
        <v>0</v>
      </c>
      <c r="AK274" s="394">
        <f t="shared" si="69"/>
        <v>0</v>
      </c>
      <c r="AM274" s="394">
        <f t="shared" si="70"/>
        <v>0</v>
      </c>
    </row>
    <row r="275" spans="3:39" ht="23.25" thickBot="1" x14ac:dyDescent="0.6">
      <c r="C275" s="233" t="s">
        <v>576</v>
      </c>
      <c r="D275" s="411" t="s">
        <v>1360</v>
      </c>
      <c r="E275" s="435">
        <v>13847756760</v>
      </c>
      <c r="F275" s="39">
        <v>0</v>
      </c>
      <c r="G275" s="36"/>
      <c r="H275" s="36">
        <v>0</v>
      </c>
      <c r="I275" s="36"/>
      <c r="J275" s="36"/>
      <c r="K275" s="36"/>
      <c r="L275" s="36"/>
      <c r="M275" s="36"/>
      <c r="N275" s="36"/>
      <c r="O275" s="36"/>
      <c r="P275" s="253">
        <v>0</v>
      </c>
      <c r="Q275" s="259">
        <f t="shared" si="58"/>
        <v>0</v>
      </c>
      <c r="R275" s="259">
        <v>7200000000</v>
      </c>
      <c r="S275" s="509">
        <f t="shared" si="59"/>
        <v>13847756760</v>
      </c>
      <c r="T275" s="34">
        <v>1</v>
      </c>
      <c r="U275" s="33">
        <v>1</v>
      </c>
      <c r="V275" s="33">
        <v>0.94</v>
      </c>
      <c r="W275" s="33">
        <v>0.94</v>
      </c>
      <c r="X275" s="33">
        <f t="shared" si="60"/>
        <v>0.88</v>
      </c>
      <c r="Y275" s="33">
        <f t="shared" si="61"/>
        <v>0.85</v>
      </c>
      <c r="Z275" s="33">
        <f t="shared" si="62"/>
        <v>0.75</v>
      </c>
      <c r="AA275" s="33">
        <f t="shared" si="63"/>
        <v>0.85</v>
      </c>
      <c r="AB275" s="33">
        <f t="shared" si="64"/>
        <v>0.75</v>
      </c>
      <c r="AC275" s="33">
        <f t="shared" si="65"/>
        <v>0.85</v>
      </c>
      <c r="AD275" s="33">
        <f t="shared" si="66"/>
        <v>0.7</v>
      </c>
      <c r="AE275" s="394">
        <f t="shared" si="67"/>
        <v>0</v>
      </c>
      <c r="AF275" s="400">
        <f t="shared" si="68"/>
        <v>13847756760</v>
      </c>
      <c r="AG275" s="257">
        <v>100</v>
      </c>
      <c r="AH275" s="153">
        <f t="shared" si="71"/>
        <v>13847756760</v>
      </c>
      <c r="AJ275" s="394">
        <f>IF(F275&gt;0,#REF!,0)</f>
        <v>0</v>
      </c>
      <c r="AK275" s="394">
        <f t="shared" si="69"/>
        <v>0</v>
      </c>
      <c r="AM275" s="394">
        <f t="shared" si="70"/>
        <v>0</v>
      </c>
    </row>
    <row r="276" spans="3:39" ht="23.25" thickBot="1" x14ac:dyDescent="0.6">
      <c r="C276" s="233" t="s">
        <v>576</v>
      </c>
      <c r="D276" s="411" t="s">
        <v>1360</v>
      </c>
      <c r="E276" s="435">
        <v>13847756760</v>
      </c>
      <c r="F276" s="39">
        <v>0</v>
      </c>
      <c r="G276" s="36"/>
      <c r="H276" s="36">
        <v>0</v>
      </c>
      <c r="I276" s="36"/>
      <c r="J276" s="36"/>
      <c r="K276" s="36"/>
      <c r="L276" s="36"/>
      <c r="M276" s="36"/>
      <c r="N276" s="36"/>
      <c r="O276" s="36"/>
      <c r="P276" s="253">
        <v>0</v>
      </c>
      <c r="Q276" s="259">
        <f t="shared" si="58"/>
        <v>0</v>
      </c>
      <c r="R276" s="259">
        <v>7200000000</v>
      </c>
      <c r="S276" s="509">
        <f t="shared" si="59"/>
        <v>13847756760</v>
      </c>
      <c r="T276" s="34">
        <v>1</v>
      </c>
      <c r="U276" s="33">
        <v>1</v>
      </c>
      <c r="V276" s="33">
        <v>0.94</v>
      </c>
      <c r="W276" s="33">
        <v>0.94</v>
      </c>
      <c r="X276" s="33">
        <f t="shared" si="60"/>
        <v>0.88</v>
      </c>
      <c r="Y276" s="33">
        <f t="shared" si="61"/>
        <v>0.85</v>
      </c>
      <c r="Z276" s="33">
        <f t="shared" si="62"/>
        <v>0.75</v>
      </c>
      <c r="AA276" s="33">
        <f t="shared" si="63"/>
        <v>0.85</v>
      </c>
      <c r="AB276" s="33">
        <f t="shared" si="64"/>
        <v>0.75</v>
      </c>
      <c r="AC276" s="33">
        <f t="shared" si="65"/>
        <v>0.85</v>
      </c>
      <c r="AD276" s="33">
        <f t="shared" si="66"/>
        <v>0.7</v>
      </c>
      <c r="AE276" s="394">
        <f t="shared" si="67"/>
        <v>0</v>
      </c>
      <c r="AF276" s="400">
        <f t="shared" si="68"/>
        <v>13847756760</v>
      </c>
      <c r="AG276" s="257">
        <v>100</v>
      </c>
      <c r="AH276" s="153">
        <f t="shared" si="71"/>
        <v>13847756760</v>
      </c>
      <c r="AJ276" s="394">
        <f>IF(F276&gt;0,#REF!,0)</f>
        <v>0</v>
      </c>
      <c r="AK276" s="394">
        <f t="shared" si="69"/>
        <v>0</v>
      </c>
      <c r="AM276" s="394">
        <f t="shared" si="70"/>
        <v>0</v>
      </c>
    </row>
    <row r="277" spans="3:39" ht="23.25" thickBot="1" x14ac:dyDescent="0.6">
      <c r="C277" s="233" t="s">
        <v>576</v>
      </c>
      <c r="D277" s="411" t="s">
        <v>1360</v>
      </c>
      <c r="E277" s="435">
        <v>11292260480</v>
      </c>
      <c r="F277" s="39">
        <v>0</v>
      </c>
      <c r="G277" s="36"/>
      <c r="H277" s="36">
        <v>0</v>
      </c>
      <c r="I277" s="36"/>
      <c r="J277" s="36"/>
      <c r="K277" s="36"/>
      <c r="L277" s="36"/>
      <c r="M277" s="36"/>
      <c r="N277" s="36"/>
      <c r="O277" s="36"/>
      <c r="P277" s="253">
        <v>0</v>
      </c>
      <c r="Q277" s="259">
        <f t="shared" ref="Q277:Q340" si="72">SUM(F277:P277)</f>
        <v>0</v>
      </c>
      <c r="R277" s="259" t="s">
        <v>1742</v>
      </c>
      <c r="S277" s="509">
        <f t="shared" si="59"/>
        <v>11292260480</v>
      </c>
      <c r="T277" s="34">
        <v>1</v>
      </c>
      <c r="U277" s="33">
        <v>1</v>
      </c>
      <c r="V277" s="33">
        <v>0.94</v>
      </c>
      <c r="W277" s="33">
        <v>0.94</v>
      </c>
      <c r="X277" s="33">
        <f t="shared" si="60"/>
        <v>0.88</v>
      </c>
      <c r="Y277" s="33">
        <f t="shared" si="61"/>
        <v>0.85</v>
      </c>
      <c r="Z277" s="33">
        <f t="shared" si="62"/>
        <v>0.75</v>
      </c>
      <c r="AA277" s="33">
        <f t="shared" si="63"/>
        <v>0.85</v>
      </c>
      <c r="AB277" s="33">
        <f t="shared" si="64"/>
        <v>0.75</v>
      </c>
      <c r="AC277" s="33">
        <f t="shared" si="65"/>
        <v>0.85</v>
      </c>
      <c r="AD277" s="33">
        <f t="shared" si="66"/>
        <v>0.7</v>
      </c>
      <c r="AE277" s="394">
        <f t="shared" si="67"/>
        <v>0</v>
      </c>
      <c r="AF277" s="400">
        <f t="shared" si="68"/>
        <v>11292260480</v>
      </c>
      <c r="AG277" s="257">
        <v>100</v>
      </c>
      <c r="AH277" s="153">
        <f t="shared" si="71"/>
        <v>11292260480</v>
      </c>
      <c r="AJ277" s="394">
        <f>IF(F277&gt;0,#REF!,0)</f>
        <v>0</v>
      </c>
      <c r="AK277" s="394">
        <f t="shared" si="69"/>
        <v>0</v>
      </c>
      <c r="AM277" s="394">
        <f t="shared" si="70"/>
        <v>0</v>
      </c>
    </row>
    <row r="278" spans="3:39" ht="23.25" thickBot="1" x14ac:dyDescent="0.6">
      <c r="C278" s="233" t="s">
        <v>576</v>
      </c>
      <c r="D278" s="411" t="s">
        <v>1479</v>
      </c>
      <c r="E278" s="435">
        <v>5646130240</v>
      </c>
      <c r="F278" s="39">
        <v>0</v>
      </c>
      <c r="G278" s="36"/>
      <c r="H278" s="36">
        <v>0</v>
      </c>
      <c r="I278" s="36"/>
      <c r="J278" s="36"/>
      <c r="K278" s="36"/>
      <c r="L278" s="36"/>
      <c r="M278" s="36"/>
      <c r="N278" s="36"/>
      <c r="O278" s="36"/>
      <c r="P278" s="253">
        <v>0</v>
      </c>
      <c r="Q278" s="259">
        <f t="shared" si="72"/>
        <v>0</v>
      </c>
      <c r="R278" s="259" t="s">
        <v>1743</v>
      </c>
      <c r="S278" s="509">
        <f t="shared" si="59"/>
        <v>5646130240</v>
      </c>
      <c r="T278" s="34">
        <v>1</v>
      </c>
      <c r="U278" s="33">
        <v>1</v>
      </c>
      <c r="V278" s="33">
        <v>0.94</v>
      </c>
      <c r="W278" s="33">
        <v>0.94</v>
      </c>
      <c r="X278" s="33">
        <f t="shared" si="60"/>
        <v>0.88</v>
      </c>
      <c r="Y278" s="33">
        <f t="shared" si="61"/>
        <v>0.85</v>
      </c>
      <c r="Z278" s="33">
        <f t="shared" si="62"/>
        <v>0.75</v>
      </c>
      <c r="AA278" s="33">
        <f t="shared" si="63"/>
        <v>0.85</v>
      </c>
      <c r="AB278" s="33">
        <f t="shared" si="64"/>
        <v>0.75</v>
      </c>
      <c r="AC278" s="33">
        <f t="shared" si="65"/>
        <v>0.85</v>
      </c>
      <c r="AD278" s="33">
        <f t="shared" si="66"/>
        <v>0.7</v>
      </c>
      <c r="AE278" s="394">
        <f t="shared" si="67"/>
        <v>0</v>
      </c>
      <c r="AF278" s="400">
        <f t="shared" si="68"/>
        <v>5646130240</v>
      </c>
      <c r="AG278" s="257">
        <v>100</v>
      </c>
      <c r="AH278" s="153">
        <f t="shared" si="71"/>
        <v>5646130240</v>
      </c>
      <c r="AJ278" s="394">
        <f>IF(F278&gt;0,#REF!,0)</f>
        <v>0</v>
      </c>
      <c r="AK278" s="394">
        <f t="shared" si="69"/>
        <v>0</v>
      </c>
      <c r="AM278" s="394">
        <f t="shared" si="70"/>
        <v>0</v>
      </c>
    </row>
    <row r="279" spans="3:39" ht="23.25" thickBot="1" x14ac:dyDescent="0.6">
      <c r="C279" s="233" t="s">
        <v>576</v>
      </c>
      <c r="D279" s="411" t="s">
        <v>1479</v>
      </c>
      <c r="E279" s="435">
        <v>6623143020</v>
      </c>
      <c r="F279" s="39">
        <v>0</v>
      </c>
      <c r="G279" s="36"/>
      <c r="H279" s="36">
        <v>0</v>
      </c>
      <c r="I279" s="36"/>
      <c r="J279" s="36"/>
      <c r="K279" s="36"/>
      <c r="L279" s="36"/>
      <c r="M279" s="36"/>
      <c r="N279" s="36"/>
      <c r="O279" s="36"/>
      <c r="P279" s="253">
        <v>0</v>
      </c>
      <c r="Q279" s="259">
        <f t="shared" si="72"/>
        <v>0</v>
      </c>
      <c r="R279" s="259">
        <v>7200000000</v>
      </c>
      <c r="S279" s="509">
        <f t="shared" si="59"/>
        <v>6623143020</v>
      </c>
      <c r="T279" s="34">
        <v>1</v>
      </c>
      <c r="U279" s="33">
        <v>1</v>
      </c>
      <c r="V279" s="33">
        <v>0.94</v>
      </c>
      <c r="W279" s="33">
        <v>0.94</v>
      </c>
      <c r="X279" s="33">
        <f t="shared" si="60"/>
        <v>0.88</v>
      </c>
      <c r="Y279" s="33">
        <f t="shared" si="61"/>
        <v>0.85</v>
      </c>
      <c r="Z279" s="33">
        <f t="shared" si="62"/>
        <v>0.75</v>
      </c>
      <c r="AA279" s="33">
        <f t="shared" si="63"/>
        <v>0.85</v>
      </c>
      <c r="AB279" s="33">
        <f t="shared" si="64"/>
        <v>0.75</v>
      </c>
      <c r="AC279" s="33">
        <f t="shared" si="65"/>
        <v>0.85</v>
      </c>
      <c r="AD279" s="33">
        <f t="shared" si="66"/>
        <v>0.7</v>
      </c>
      <c r="AE279" s="394">
        <f t="shared" si="67"/>
        <v>0</v>
      </c>
      <c r="AF279" s="400">
        <f t="shared" si="68"/>
        <v>6623143020</v>
      </c>
      <c r="AG279" s="257">
        <v>100</v>
      </c>
      <c r="AH279" s="153">
        <f t="shared" si="71"/>
        <v>6623143020</v>
      </c>
      <c r="AJ279" s="394">
        <f>IF(F279&gt;0,#REF!,0)</f>
        <v>0</v>
      </c>
      <c r="AK279" s="394">
        <f t="shared" si="69"/>
        <v>0</v>
      </c>
      <c r="AM279" s="394">
        <f t="shared" si="70"/>
        <v>0</v>
      </c>
    </row>
    <row r="280" spans="3:39" ht="23.25" thickBot="1" x14ac:dyDescent="0.6">
      <c r="C280" s="233" t="s">
        <v>576</v>
      </c>
      <c r="D280" s="411" t="s">
        <v>1479</v>
      </c>
      <c r="E280" s="435">
        <v>11229585480</v>
      </c>
      <c r="F280" s="39">
        <v>0</v>
      </c>
      <c r="G280" s="36"/>
      <c r="H280" s="36">
        <v>0</v>
      </c>
      <c r="I280" s="36"/>
      <c r="J280" s="36"/>
      <c r="K280" s="36"/>
      <c r="L280" s="36"/>
      <c r="M280" s="36"/>
      <c r="N280" s="36"/>
      <c r="O280" s="36"/>
      <c r="P280" s="253">
        <v>0</v>
      </c>
      <c r="Q280" s="259">
        <f t="shared" si="72"/>
        <v>0</v>
      </c>
      <c r="R280" s="259">
        <v>13000000000</v>
      </c>
      <c r="S280" s="509">
        <f t="shared" si="59"/>
        <v>11229585480</v>
      </c>
      <c r="T280" s="34">
        <v>1</v>
      </c>
      <c r="U280" s="33">
        <v>1</v>
      </c>
      <c r="V280" s="33">
        <v>0.94</v>
      </c>
      <c r="W280" s="33">
        <v>0.94</v>
      </c>
      <c r="X280" s="33">
        <f t="shared" si="60"/>
        <v>0.88</v>
      </c>
      <c r="Y280" s="33">
        <f t="shared" si="61"/>
        <v>0.85</v>
      </c>
      <c r="Z280" s="33">
        <f t="shared" si="62"/>
        <v>0.75</v>
      </c>
      <c r="AA280" s="33">
        <f t="shared" si="63"/>
        <v>0.85</v>
      </c>
      <c r="AB280" s="33">
        <f t="shared" si="64"/>
        <v>0.75</v>
      </c>
      <c r="AC280" s="33">
        <f t="shared" si="65"/>
        <v>0.85</v>
      </c>
      <c r="AD280" s="33">
        <f t="shared" si="66"/>
        <v>0.7</v>
      </c>
      <c r="AE280" s="394">
        <f t="shared" si="67"/>
        <v>0</v>
      </c>
      <c r="AF280" s="400">
        <f t="shared" si="68"/>
        <v>11229585480</v>
      </c>
      <c r="AG280" s="257">
        <v>100</v>
      </c>
      <c r="AH280" s="153">
        <f t="shared" si="71"/>
        <v>11229585480</v>
      </c>
      <c r="AJ280" s="394">
        <f>IF(F280&gt;0,#REF!,0)</f>
        <v>0</v>
      </c>
      <c r="AK280" s="394">
        <f t="shared" si="69"/>
        <v>0</v>
      </c>
      <c r="AM280" s="394">
        <f t="shared" si="70"/>
        <v>0</v>
      </c>
    </row>
    <row r="281" spans="3:39" ht="23.25" thickBot="1" x14ac:dyDescent="0.6">
      <c r="C281" s="233" t="s">
        <v>576</v>
      </c>
      <c r="D281" s="411" t="s">
        <v>1360</v>
      </c>
      <c r="E281" s="435">
        <v>6623143020</v>
      </c>
      <c r="F281" s="39">
        <v>0</v>
      </c>
      <c r="G281" s="36"/>
      <c r="H281" s="36">
        <v>0</v>
      </c>
      <c r="I281" s="36"/>
      <c r="J281" s="36"/>
      <c r="K281" s="36"/>
      <c r="L281" s="36"/>
      <c r="M281" s="36"/>
      <c r="N281" s="36"/>
      <c r="O281" s="36"/>
      <c r="P281" s="253">
        <v>0</v>
      </c>
      <c r="Q281" s="259">
        <f t="shared" si="72"/>
        <v>0</v>
      </c>
      <c r="R281" s="259">
        <v>7200000000</v>
      </c>
      <c r="S281" s="509">
        <f t="shared" si="59"/>
        <v>6623143020</v>
      </c>
      <c r="T281" s="34">
        <v>1</v>
      </c>
      <c r="U281" s="33">
        <v>1</v>
      </c>
      <c r="V281" s="33">
        <v>0.94</v>
      </c>
      <c r="W281" s="33">
        <v>0.94</v>
      </c>
      <c r="X281" s="33">
        <f t="shared" si="60"/>
        <v>0.88</v>
      </c>
      <c r="Y281" s="33">
        <f t="shared" si="61"/>
        <v>0.85</v>
      </c>
      <c r="Z281" s="33">
        <f t="shared" si="62"/>
        <v>0.75</v>
      </c>
      <c r="AA281" s="33">
        <f t="shared" si="63"/>
        <v>0.85</v>
      </c>
      <c r="AB281" s="33">
        <f t="shared" si="64"/>
        <v>0.75</v>
      </c>
      <c r="AC281" s="33">
        <f t="shared" si="65"/>
        <v>0.85</v>
      </c>
      <c r="AD281" s="33">
        <f t="shared" si="66"/>
        <v>0.7</v>
      </c>
      <c r="AE281" s="394">
        <f t="shared" si="67"/>
        <v>0</v>
      </c>
      <c r="AF281" s="400">
        <f t="shared" si="68"/>
        <v>6623143020</v>
      </c>
      <c r="AG281" s="257">
        <v>100</v>
      </c>
      <c r="AH281" s="153">
        <f t="shared" si="71"/>
        <v>6623143020</v>
      </c>
      <c r="AJ281" s="394">
        <f>IF(F281&gt;0,#REF!,0)</f>
        <v>0</v>
      </c>
      <c r="AK281" s="394">
        <f t="shared" si="69"/>
        <v>0</v>
      </c>
      <c r="AM281" s="394">
        <f t="shared" si="70"/>
        <v>0</v>
      </c>
    </row>
    <row r="282" spans="3:39" ht="23.25" thickBot="1" x14ac:dyDescent="0.6">
      <c r="C282" s="233" t="s">
        <v>576</v>
      </c>
      <c r="D282" s="411" t="s">
        <v>1360</v>
      </c>
      <c r="E282" s="435">
        <v>14081744880</v>
      </c>
      <c r="F282" s="39">
        <v>0</v>
      </c>
      <c r="G282" s="36"/>
      <c r="H282" s="36">
        <v>0</v>
      </c>
      <c r="I282" s="36"/>
      <c r="J282" s="36"/>
      <c r="K282" s="36"/>
      <c r="L282" s="36"/>
      <c r="M282" s="36"/>
      <c r="N282" s="36"/>
      <c r="O282" s="36"/>
      <c r="P282" s="253">
        <v>0</v>
      </c>
      <c r="Q282" s="259">
        <f t="shared" si="72"/>
        <v>0</v>
      </c>
      <c r="R282" s="259">
        <v>27000000000</v>
      </c>
      <c r="S282" s="509">
        <f t="shared" si="59"/>
        <v>14081744880</v>
      </c>
      <c r="T282" s="34">
        <v>1</v>
      </c>
      <c r="U282" s="33">
        <v>1</v>
      </c>
      <c r="V282" s="33">
        <v>0.94</v>
      </c>
      <c r="W282" s="33">
        <v>0.94</v>
      </c>
      <c r="X282" s="33">
        <f t="shared" si="60"/>
        <v>0.88</v>
      </c>
      <c r="Y282" s="33">
        <f t="shared" si="61"/>
        <v>0.85</v>
      </c>
      <c r="Z282" s="33">
        <f t="shared" si="62"/>
        <v>0.75</v>
      </c>
      <c r="AA282" s="33">
        <f t="shared" si="63"/>
        <v>0.85</v>
      </c>
      <c r="AB282" s="33">
        <f t="shared" si="64"/>
        <v>0.75</v>
      </c>
      <c r="AC282" s="33">
        <f t="shared" si="65"/>
        <v>0.85</v>
      </c>
      <c r="AD282" s="33">
        <f t="shared" si="66"/>
        <v>0.7</v>
      </c>
      <c r="AE282" s="394">
        <f t="shared" si="67"/>
        <v>0</v>
      </c>
      <c r="AF282" s="400">
        <f t="shared" si="68"/>
        <v>14081744880</v>
      </c>
      <c r="AG282" s="257">
        <v>100</v>
      </c>
      <c r="AH282" s="153">
        <f t="shared" si="71"/>
        <v>14081744880</v>
      </c>
      <c r="AJ282" s="394">
        <f>IF(F282&gt;0,#REF!,0)</f>
        <v>0</v>
      </c>
      <c r="AK282" s="394">
        <f t="shared" si="69"/>
        <v>0</v>
      </c>
      <c r="AM282" s="394">
        <f t="shared" si="70"/>
        <v>0</v>
      </c>
    </row>
    <row r="283" spans="3:39" ht="23.25" thickBot="1" x14ac:dyDescent="0.6">
      <c r="C283" s="233" t="s">
        <v>576</v>
      </c>
      <c r="D283" s="411" t="s">
        <v>1479</v>
      </c>
      <c r="E283" s="435">
        <v>14081744880</v>
      </c>
      <c r="F283" s="39">
        <v>0</v>
      </c>
      <c r="G283" s="36"/>
      <c r="H283" s="36">
        <v>0</v>
      </c>
      <c r="I283" s="36"/>
      <c r="J283" s="36"/>
      <c r="K283" s="36"/>
      <c r="L283" s="36"/>
      <c r="M283" s="36"/>
      <c r="N283" s="36"/>
      <c r="O283" s="36"/>
      <c r="P283" s="253">
        <v>0</v>
      </c>
      <c r="Q283" s="259">
        <f t="shared" si="72"/>
        <v>0</v>
      </c>
      <c r="R283" s="259">
        <v>40000000000</v>
      </c>
      <c r="S283" s="509">
        <f t="shared" si="59"/>
        <v>14081744880</v>
      </c>
      <c r="T283" s="34">
        <v>1</v>
      </c>
      <c r="U283" s="33">
        <v>1</v>
      </c>
      <c r="V283" s="33">
        <v>0.94</v>
      </c>
      <c r="W283" s="33">
        <v>0.94</v>
      </c>
      <c r="X283" s="33">
        <f t="shared" si="60"/>
        <v>0.88</v>
      </c>
      <c r="Y283" s="33">
        <f t="shared" si="61"/>
        <v>0.85</v>
      </c>
      <c r="Z283" s="33">
        <f t="shared" si="62"/>
        <v>0.75</v>
      </c>
      <c r="AA283" s="33">
        <f t="shared" si="63"/>
        <v>0.85</v>
      </c>
      <c r="AB283" s="33">
        <f t="shared" si="64"/>
        <v>0.75</v>
      </c>
      <c r="AC283" s="33">
        <f t="shared" si="65"/>
        <v>0.85</v>
      </c>
      <c r="AD283" s="33">
        <f t="shared" si="66"/>
        <v>0.7</v>
      </c>
      <c r="AE283" s="394">
        <f t="shared" si="67"/>
        <v>0</v>
      </c>
      <c r="AF283" s="400">
        <f t="shared" si="68"/>
        <v>14081744880</v>
      </c>
      <c r="AG283" s="257">
        <v>100</v>
      </c>
      <c r="AH283" s="153">
        <f t="shared" si="71"/>
        <v>14081744880</v>
      </c>
      <c r="AJ283" s="394">
        <f>IF(F283&gt;0,#REF!,0)</f>
        <v>0</v>
      </c>
      <c r="AK283" s="394">
        <f t="shared" si="69"/>
        <v>0</v>
      </c>
      <c r="AM283" s="394">
        <f t="shared" si="70"/>
        <v>0</v>
      </c>
    </row>
    <row r="284" spans="3:39" ht="23.25" thickBot="1" x14ac:dyDescent="0.6">
      <c r="C284" s="233" t="s">
        <v>576</v>
      </c>
      <c r="D284" s="411" t="s">
        <v>1479</v>
      </c>
      <c r="E284" s="435">
        <v>60966363960</v>
      </c>
      <c r="F284" s="39">
        <v>0</v>
      </c>
      <c r="G284" s="36"/>
      <c r="H284" s="36">
        <v>0</v>
      </c>
      <c r="I284" s="36"/>
      <c r="J284" s="36"/>
      <c r="K284" s="36"/>
      <c r="L284" s="36"/>
      <c r="M284" s="36"/>
      <c r="N284" s="36"/>
      <c r="O284" s="36"/>
      <c r="P284" s="253">
        <v>0</v>
      </c>
      <c r="Q284" s="259">
        <f t="shared" si="72"/>
        <v>0</v>
      </c>
      <c r="R284" s="259">
        <v>70000000000</v>
      </c>
      <c r="S284" s="509">
        <f t="shared" si="59"/>
        <v>60966363960</v>
      </c>
      <c r="T284" s="34">
        <v>1</v>
      </c>
      <c r="U284" s="33">
        <v>1</v>
      </c>
      <c r="V284" s="33">
        <v>0.94</v>
      </c>
      <c r="W284" s="33">
        <v>0.94</v>
      </c>
      <c r="X284" s="33">
        <f t="shared" si="60"/>
        <v>0.88</v>
      </c>
      <c r="Y284" s="33">
        <f t="shared" si="61"/>
        <v>0.85</v>
      </c>
      <c r="Z284" s="33">
        <f t="shared" si="62"/>
        <v>0.75</v>
      </c>
      <c r="AA284" s="33">
        <f t="shared" si="63"/>
        <v>0.85</v>
      </c>
      <c r="AB284" s="33">
        <f t="shared" si="64"/>
        <v>0.75</v>
      </c>
      <c r="AC284" s="33">
        <f t="shared" si="65"/>
        <v>0.85</v>
      </c>
      <c r="AD284" s="33">
        <f t="shared" si="66"/>
        <v>0.7</v>
      </c>
      <c r="AE284" s="394">
        <f t="shared" si="67"/>
        <v>0</v>
      </c>
      <c r="AF284" s="400">
        <f t="shared" si="68"/>
        <v>60966363960</v>
      </c>
      <c r="AG284" s="257">
        <v>100</v>
      </c>
      <c r="AH284" s="153">
        <f t="shared" si="71"/>
        <v>60966363960</v>
      </c>
      <c r="AJ284" s="394">
        <f>IF(F284&gt;0,#REF!,0)</f>
        <v>0</v>
      </c>
      <c r="AK284" s="394">
        <f t="shared" si="69"/>
        <v>0</v>
      </c>
      <c r="AM284" s="394">
        <f t="shared" si="70"/>
        <v>0</v>
      </c>
    </row>
    <row r="285" spans="3:39" ht="23.25" thickBot="1" x14ac:dyDescent="0.6">
      <c r="C285" s="233" t="s">
        <v>576</v>
      </c>
      <c r="D285" s="411" t="s">
        <v>1360</v>
      </c>
      <c r="E285" s="435">
        <v>22459170960</v>
      </c>
      <c r="F285" s="39">
        <v>0</v>
      </c>
      <c r="G285" s="36"/>
      <c r="H285" s="36">
        <v>0</v>
      </c>
      <c r="I285" s="36"/>
      <c r="J285" s="36"/>
      <c r="K285" s="36"/>
      <c r="L285" s="36"/>
      <c r="M285" s="36"/>
      <c r="N285" s="36"/>
      <c r="O285" s="36"/>
      <c r="P285" s="253">
        <v>0</v>
      </c>
      <c r="Q285" s="259">
        <f t="shared" si="72"/>
        <v>0</v>
      </c>
      <c r="R285" s="259">
        <v>26000000000</v>
      </c>
      <c r="S285" s="509">
        <f t="shared" si="59"/>
        <v>22459170960</v>
      </c>
      <c r="T285" s="34">
        <v>1</v>
      </c>
      <c r="U285" s="33">
        <v>1</v>
      </c>
      <c r="V285" s="33">
        <v>0.94</v>
      </c>
      <c r="W285" s="33">
        <v>0.94</v>
      </c>
      <c r="X285" s="33">
        <f t="shared" si="60"/>
        <v>0.88</v>
      </c>
      <c r="Y285" s="33">
        <f t="shared" si="61"/>
        <v>0.85</v>
      </c>
      <c r="Z285" s="33">
        <f t="shared" si="62"/>
        <v>0.75</v>
      </c>
      <c r="AA285" s="33">
        <f t="shared" si="63"/>
        <v>0.85</v>
      </c>
      <c r="AB285" s="33">
        <f t="shared" si="64"/>
        <v>0.75</v>
      </c>
      <c r="AC285" s="33">
        <f t="shared" si="65"/>
        <v>0.85</v>
      </c>
      <c r="AD285" s="33">
        <f t="shared" si="66"/>
        <v>0.7</v>
      </c>
      <c r="AE285" s="394">
        <f t="shared" si="67"/>
        <v>0</v>
      </c>
      <c r="AF285" s="400">
        <f t="shared" si="68"/>
        <v>22459170960</v>
      </c>
      <c r="AG285" s="257">
        <v>100</v>
      </c>
      <c r="AH285" s="153">
        <f t="shared" si="71"/>
        <v>22459170960</v>
      </c>
      <c r="AJ285" s="394">
        <f>IF(F285&gt;0,#REF!,0)</f>
        <v>0</v>
      </c>
      <c r="AK285" s="394">
        <f t="shared" si="69"/>
        <v>0</v>
      </c>
      <c r="AM285" s="394">
        <f t="shared" si="70"/>
        <v>0</v>
      </c>
    </row>
    <row r="286" spans="3:39" ht="23.25" thickBot="1" x14ac:dyDescent="0.6">
      <c r="C286" s="233" t="s">
        <v>576</v>
      </c>
      <c r="D286" s="411" t="s">
        <v>1360</v>
      </c>
      <c r="E286" s="435">
        <v>40644242640</v>
      </c>
      <c r="F286" s="39">
        <v>0</v>
      </c>
      <c r="G286" s="36"/>
      <c r="H286" s="36">
        <v>0</v>
      </c>
      <c r="I286" s="36"/>
      <c r="J286" s="36"/>
      <c r="K286" s="36"/>
      <c r="L286" s="36"/>
      <c r="M286" s="36"/>
      <c r="N286" s="36"/>
      <c r="O286" s="36"/>
      <c r="P286" s="253">
        <v>0</v>
      </c>
      <c r="Q286" s="259">
        <f t="shared" si="72"/>
        <v>0</v>
      </c>
      <c r="R286" s="259">
        <v>47000000000</v>
      </c>
      <c r="S286" s="509">
        <f t="shared" si="59"/>
        <v>40644242640</v>
      </c>
      <c r="T286" s="34">
        <v>1</v>
      </c>
      <c r="U286" s="33">
        <v>1</v>
      </c>
      <c r="V286" s="33">
        <v>0.94</v>
      </c>
      <c r="W286" s="33">
        <v>0.94</v>
      </c>
      <c r="X286" s="33">
        <f t="shared" si="60"/>
        <v>0.88</v>
      </c>
      <c r="Y286" s="33">
        <f t="shared" si="61"/>
        <v>0.85</v>
      </c>
      <c r="Z286" s="33">
        <f t="shared" si="62"/>
        <v>0.75</v>
      </c>
      <c r="AA286" s="33">
        <f t="shared" si="63"/>
        <v>0.85</v>
      </c>
      <c r="AB286" s="33">
        <f t="shared" si="64"/>
        <v>0.75</v>
      </c>
      <c r="AC286" s="33">
        <f t="shared" si="65"/>
        <v>0.85</v>
      </c>
      <c r="AD286" s="33">
        <f t="shared" si="66"/>
        <v>0.7</v>
      </c>
      <c r="AE286" s="394">
        <f t="shared" si="67"/>
        <v>0</v>
      </c>
      <c r="AF286" s="400">
        <f t="shared" si="68"/>
        <v>40644242640</v>
      </c>
      <c r="AG286" s="257">
        <v>100</v>
      </c>
      <c r="AH286" s="153">
        <f t="shared" si="71"/>
        <v>40644242640</v>
      </c>
      <c r="AJ286" s="394">
        <f>IF(F286&gt;0,#REF!,0)</f>
        <v>0</v>
      </c>
      <c r="AK286" s="394">
        <f t="shared" si="69"/>
        <v>0</v>
      </c>
      <c r="AM286" s="394">
        <f t="shared" si="70"/>
        <v>0</v>
      </c>
    </row>
    <row r="287" spans="3:39" ht="23.25" thickBot="1" x14ac:dyDescent="0.6">
      <c r="C287" s="233" t="s">
        <v>576</v>
      </c>
      <c r="D287" s="411" t="s">
        <v>1479</v>
      </c>
      <c r="E287" s="435">
        <v>29573971560</v>
      </c>
      <c r="F287" s="39">
        <v>0</v>
      </c>
      <c r="G287" s="36"/>
      <c r="H287" s="36">
        <v>0</v>
      </c>
      <c r="I287" s="36"/>
      <c r="J287" s="36"/>
      <c r="K287" s="36"/>
      <c r="L287" s="36"/>
      <c r="M287" s="36"/>
      <c r="N287" s="36"/>
      <c r="O287" s="36"/>
      <c r="P287" s="253">
        <v>0</v>
      </c>
      <c r="Q287" s="259">
        <f t="shared" si="72"/>
        <v>0</v>
      </c>
      <c r="R287" s="259">
        <v>34200000000</v>
      </c>
      <c r="S287" s="509">
        <f t="shared" si="59"/>
        <v>29573971560</v>
      </c>
      <c r="T287" s="34">
        <v>1</v>
      </c>
      <c r="U287" s="33">
        <v>1</v>
      </c>
      <c r="V287" s="33">
        <v>0.94</v>
      </c>
      <c r="W287" s="33">
        <v>0.94</v>
      </c>
      <c r="X287" s="33">
        <f t="shared" si="60"/>
        <v>0.88</v>
      </c>
      <c r="Y287" s="33">
        <f t="shared" si="61"/>
        <v>0.85</v>
      </c>
      <c r="Z287" s="33">
        <f t="shared" si="62"/>
        <v>0.75</v>
      </c>
      <c r="AA287" s="33">
        <f t="shared" si="63"/>
        <v>0.85</v>
      </c>
      <c r="AB287" s="33">
        <f t="shared" si="64"/>
        <v>0.75</v>
      </c>
      <c r="AC287" s="33">
        <f t="shared" si="65"/>
        <v>0.85</v>
      </c>
      <c r="AD287" s="33">
        <f t="shared" si="66"/>
        <v>0.7</v>
      </c>
      <c r="AE287" s="394">
        <f t="shared" si="67"/>
        <v>0</v>
      </c>
      <c r="AF287" s="400">
        <f t="shared" si="68"/>
        <v>29573971560</v>
      </c>
      <c r="AG287" s="257">
        <v>100</v>
      </c>
      <c r="AH287" s="153">
        <f t="shared" si="71"/>
        <v>29573971560</v>
      </c>
      <c r="AJ287" s="394">
        <f>IF(F287&gt;0,#REF!,0)</f>
        <v>0</v>
      </c>
      <c r="AK287" s="394">
        <f t="shared" si="69"/>
        <v>0</v>
      </c>
      <c r="AM287" s="394">
        <f t="shared" si="70"/>
        <v>0</v>
      </c>
    </row>
    <row r="288" spans="3:39" ht="23.25" thickBot="1" x14ac:dyDescent="0.6">
      <c r="C288" s="233" t="s">
        <v>576</v>
      </c>
      <c r="D288" s="411" t="s">
        <v>1479</v>
      </c>
      <c r="E288" s="435">
        <v>28163489760</v>
      </c>
      <c r="F288" s="39">
        <v>0</v>
      </c>
      <c r="G288" s="36"/>
      <c r="H288" s="36">
        <v>0</v>
      </c>
      <c r="I288" s="36"/>
      <c r="J288" s="36"/>
      <c r="K288" s="36"/>
      <c r="L288" s="36"/>
      <c r="M288" s="36"/>
      <c r="N288" s="36"/>
      <c r="O288" s="36"/>
      <c r="P288" s="253">
        <v>0</v>
      </c>
      <c r="Q288" s="259">
        <f t="shared" si="72"/>
        <v>0</v>
      </c>
      <c r="R288" s="259">
        <v>32400000000</v>
      </c>
      <c r="S288" s="509">
        <f t="shared" si="59"/>
        <v>28163489760</v>
      </c>
      <c r="T288" s="34">
        <v>1</v>
      </c>
      <c r="U288" s="33">
        <v>1</v>
      </c>
      <c r="V288" s="33">
        <v>0.94</v>
      </c>
      <c r="W288" s="33">
        <v>0.94</v>
      </c>
      <c r="X288" s="33">
        <f t="shared" si="60"/>
        <v>0.88</v>
      </c>
      <c r="Y288" s="33">
        <f t="shared" si="61"/>
        <v>0.85</v>
      </c>
      <c r="Z288" s="33">
        <f t="shared" si="62"/>
        <v>0.75</v>
      </c>
      <c r="AA288" s="33">
        <f t="shared" si="63"/>
        <v>0.85</v>
      </c>
      <c r="AB288" s="33">
        <f t="shared" si="64"/>
        <v>0.75</v>
      </c>
      <c r="AC288" s="33">
        <f t="shared" si="65"/>
        <v>0.85</v>
      </c>
      <c r="AD288" s="33">
        <f t="shared" si="66"/>
        <v>0.7</v>
      </c>
      <c r="AE288" s="394">
        <f t="shared" si="67"/>
        <v>0</v>
      </c>
      <c r="AF288" s="400">
        <f t="shared" si="68"/>
        <v>28163489760</v>
      </c>
      <c r="AG288" s="257">
        <v>100</v>
      </c>
      <c r="AH288" s="153">
        <f t="shared" si="71"/>
        <v>28163489760</v>
      </c>
      <c r="AJ288" s="394">
        <f>IF(F288&gt;0,#REF!,0)</f>
        <v>0</v>
      </c>
      <c r="AK288" s="394">
        <f t="shared" si="69"/>
        <v>0</v>
      </c>
      <c r="AM288" s="394">
        <f t="shared" si="70"/>
        <v>0</v>
      </c>
    </row>
    <row r="289" spans="3:39" ht="23.25" thickBot="1" x14ac:dyDescent="0.6">
      <c r="C289" s="233" t="s">
        <v>576</v>
      </c>
      <c r="D289" s="411" t="s">
        <v>1480</v>
      </c>
      <c r="E289" s="435">
        <v>12500000000</v>
      </c>
      <c r="F289" s="39">
        <v>0</v>
      </c>
      <c r="G289" s="36"/>
      <c r="H289" s="36">
        <v>18750000000</v>
      </c>
      <c r="I289" s="36"/>
      <c r="J289" s="36"/>
      <c r="K289" s="36"/>
      <c r="L289" s="36"/>
      <c r="M289" s="36"/>
      <c r="N289" s="36"/>
      <c r="O289" s="36"/>
      <c r="P289" s="253">
        <v>0</v>
      </c>
      <c r="Q289" s="259">
        <f t="shared" si="72"/>
        <v>18750000000</v>
      </c>
      <c r="R289" s="259">
        <v>0</v>
      </c>
      <c r="S289" s="509">
        <f t="shared" si="59"/>
        <v>12500000000</v>
      </c>
      <c r="T289" s="34">
        <v>1</v>
      </c>
      <c r="U289" s="33">
        <v>1</v>
      </c>
      <c r="V289" s="33">
        <v>0.94</v>
      </c>
      <c r="W289" s="33">
        <v>0.94</v>
      </c>
      <c r="X289" s="33">
        <f t="shared" si="60"/>
        <v>0.88</v>
      </c>
      <c r="Y289" s="33">
        <f t="shared" si="61"/>
        <v>0.85</v>
      </c>
      <c r="Z289" s="33">
        <f t="shared" si="62"/>
        <v>0.75</v>
      </c>
      <c r="AA289" s="33">
        <f t="shared" si="63"/>
        <v>0.85</v>
      </c>
      <c r="AB289" s="33">
        <f t="shared" si="64"/>
        <v>0.75</v>
      </c>
      <c r="AC289" s="33">
        <f t="shared" si="65"/>
        <v>0.85</v>
      </c>
      <c r="AD289" s="33">
        <f t="shared" si="66"/>
        <v>0.7</v>
      </c>
      <c r="AE289" s="394">
        <f t="shared" si="67"/>
        <v>17625000000</v>
      </c>
      <c r="AF289" s="400">
        <f t="shared" si="68"/>
        <v>0</v>
      </c>
      <c r="AG289" s="257">
        <v>100</v>
      </c>
      <c r="AH289" s="153">
        <f t="shared" si="71"/>
        <v>0</v>
      </c>
      <c r="AJ289" s="394">
        <f>IF(F289&gt;0,#REF!,0)</f>
        <v>0</v>
      </c>
      <c r="AK289" s="394">
        <f t="shared" si="69"/>
        <v>0</v>
      </c>
      <c r="AM289" s="394">
        <f t="shared" si="70"/>
        <v>0</v>
      </c>
    </row>
    <row r="290" spans="3:39" ht="23.25" thickBot="1" x14ac:dyDescent="0.6">
      <c r="C290" s="233" t="s">
        <v>576</v>
      </c>
      <c r="D290" s="411" t="s">
        <v>1480</v>
      </c>
      <c r="E290" s="435">
        <v>6000000000</v>
      </c>
      <c r="F290" s="39">
        <v>0</v>
      </c>
      <c r="G290" s="36"/>
      <c r="H290" s="36">
        <v>9000000000</v>
      </c>
      <c r="I290" s="36"/>
      <c r="J290" s="36"/>
      <c r="K290" s="36"/>
      <c r="L290" s="36"/>
      <c r="M290" s="36"/>
      <c r="N290" s="36"/>
      <c r="O290" s="36"/>
      <c r="P290" s="253">
        <v>0</v>
      </c>
      <c r="Q290" s="259">
        <f t="shared" si="72"/>
        <v>9000000000</v>
      </c>
      <c r="R290" s="259">
        <v>0</v>
      </c>
      <c r="S290" s="509">
        <f t="shared" si="59"/>
        <v>6000000000</v>
      </c>
      <c r="T290" s="34">
        <v>1</v>
      </c>
      <c r="U290" s="33">
        <v>1</v>
      </c>
      <c r="V290" s="33">
        <v>0.94</v>
      </c>
      <c r="W290" s="33">
        <v>0.94</v>
      </c>
      <c r="X290" s="33">
        <f t="shared" si="60"/>
        <v>0.88</v>
      </c>
      <c r="Y290" s="33">
        <f t="shared" si="61"/>
        <v>0.85</v>
      </c>
      <c r="Z290" s="33">
        <f t="shared" si="62"/>
        <v>0.75</v>
      </c>
      <c r="AA290" s="33">
        <f t="shared" si="63"/>
        <v>0.85</v>
      </c>
      <c r="AB290" s="33">
        <f t="shared" si="64"/>
        <v>0.75</v>
      </c>
      <c r="AC290" s="33">
        <f t="shared" si="65"/>
        <v>0.85</v>
      </c>
      <c r="AD290" s="33">
        <f t="shared" si="66"/>
        <v>0.7</v>
      </c>
      <c r="AE290" s="394">
        <f t="shared" si="67"/>
        <v>8459999999.999999</v>
      </c>
      <c r="AF290" s="400">
        <f t="shared" si="68"/>
        <v>0</v>
      </c>
      <c r="AG290" s="257">
        <v>100</v>
      </c>
      <c r="AH290" s="153">
        <f t="shared" si="71"/>
        <v>0</v>
      </c>
      <c r="AJ290" s="394">
        <f>IF(F290&gt;0,#REF!,0)</f>
        <v>0</v>
      </c>
      <c r="AK290" s="394">
        <f t="shared" si="69"/>
        <v>0</v>
      </c>
      <c r="AM290" s="394">
        <f t="shared" si="70"/>
        <v>0</v>
      </c>
    </row>
    <row r="291" spans="3:39" ht="23.25" thickBot="1" x14ac:dyDescent="0.6">
      <c r="C291" s="233" t="s">
        <v>576</v>
      </c>
      <c r="D291" s="411" t="s">
        <v>1361</v>
      </c>
      <c r="E291" s="435">
        <v>1591401348</v>
      </c>
      <c r="F291" s="39">
        <v>0</v>
      </c>
      <c r="G291" s="36"/>
      <c r="H291" s="36">
        <v>0</v>
      </c>
      <c r="I291" s="36"/>
      <c r="J291" s="36"/>
      <c r="K291" s="36"/>
      <c r="L291" s="36"/>
      <c r="M291" s="36"/>
      <c r="N291" s="36"/>
      <c r="O291" s="36"/>
      <c r="P291" s="253">
        <v>0</v>
      </c>
      <c r="Q291" s="259">
        <f t="shared" si="72"/>
        <v>0</v>
      </c>
      <c r="R291" s="259">
        <v>29580000000</v>
      </c>
      <c r="S291" s="509">
        <f t="shared" si="59"/>
        <v>1591401348</v>
      </c>
      <c r="T291" s="34">
        <v>1</v>
      </c>
      <c r="U291" s="33">
        <v>1</v>
      </c>
      <c r="V291" s="33">
        <v>0.94</v>
      </c>
      <c r="W291" s="33">
        <v>0.94</v>
      </c>
      <c r="X291" s="33">
        <f t="shared" si="60"/>
        <v>0.88</v>
      </c>
      <c r="Y291" s="33">
        <f t="shared" si="61"/>
        <v>0.85</v>
      </c>
      <c r="Z291" s="33">
        <f t="shared" si="62"/>
        <v>0.75</v>
      </c>
      <c r="AA291" s="33">
        <f t="shared" si="63"/>
        <v>0.85</v>
      </c>
      <c r="AB291" s="33">
        <f t="shared" si="64"/>
        <v>0.75</v>
      </c>
      <c r="AC291" s="33">
        <f t="shared" si="65"/>
        <v>0.85</v>
      </c>
      <c r="AD291" s="33">
        <f t="shared" si="66"/>
        <v>0.7</v>
      </c>
      <c r="AE291" s="394">
        <f t="shared" si="67"/>
        <v>0</v>
      </c>
      <c r="AF291" s="400">
        <f t="shared" si="68"/>
        <v>1591401348</v>
      </c>
      <c r="AG291" s="257">
        <v>100</v>
      </c>
      <c r="AH291" s="153">
        <f t="shared" si="71"/>
        <v>1591401348</v>
      </c>
      <c r="AJ291" s="394">
        <f>IF(F291&gt;0,#REF!,0)</f>
        <v>0</v>
      </c>
      <c r="AK291" s="394">
        <f t="shared" si="69"/>
        <v>0</v>
      </c>
      <c r="AM291" s="394">
        <f t="shared" si="70"/>
        <v>0</v>
      </c>
    </row>
    <row r="292" spans="3:39" ht="23.25" thickBot="1" x14ac:dyDescent="0.6">
      <c r="C292" s="233" t="s">
        <v>576</v>
      </c>
      <c r="D292" s="411" t="s">
        <v>1361</v>
      </c>
      <c r="E292" s="435">
        <v>35597818</v>
      </c>
      <c r="F292" s="39">
        <v>0</v>
      </c>
      <c r="G292" s="36"/>
      <c r="H292" s="36">
        <v>0</v>
      </c>
      <c r="I292" s="36"/>
      <c r="J292" s="36"/>
      <c r="K292" s="36"/>
      <c r="L292" s="36"/>
      <c r="M292" s="36"/>
      <c r="N292" s="36"/>
      <c r="O292" s="36"/>
      <c r="P292" s="253">
        <v>0</v>
      </c>
      <c r="Q292" s="259">
        <f t="shared" si="72"/>
        <v>0</v>
      </c>
      <c r="R292" s="259">
        <v>28800000000</v>
      </c>
      <c r="S292" s="509">
        <f t="shared" si="59"/>
        <v>35597818</v>
      </c>
      <c r="T292" s="34">
        <v>1</v>
      </c>
      <c r="U292" s="33">
        <v>1</v>
      </c>
      <c r="V292" s="33">
        <v>0.94</v>
      </c>
      <c r="W292" s="33">
        <v>0.94</v>
      </c>
      <c r="X292" s="33">
        <f t="shared" si="60"/>
        <v>0.88</v>
      </c>
      <c r="Y292" s="33">
        <f t="shared" si="61"/>
        <v>0.85</v>
      </c>
      <c r="Z292" s="33">
        <f t="shared" si="62"/>
        <v>0.75</v>
      </c>
      <c r="AA292" s="33">
        <f t="shared" si="63"/>
        <v>0.85</v>
      </c>
      <c r="AB292" s="33">
        <f t="shared" si="64"/>
        <v>0.75</v>
      </c>
      <c r="AC292" s="33">
        <f t="shared" si="65"/>
        <v>0.85</v>
      </c>
      <c r="AD292" s="33">
        <f t="shared" si="66"/>
        <v>0.7</v>
      </c>
      <c r="AE292" s="394">
        <f t="shared" si="67"/>
        <v>0</v>
      </c>
      <c r="AF292" s="400">
        <f t="shared" si="68"/>
        <v>35597818</v>
      </c>
      <c r="AG292" s="257">
        <v>100</v>
      </c>
      <c r="AH292" s="153">
        <f t="shared" si="71"/>
        <v>35597818</v>
      </c>
      <c r="AJ292" s="394">
        <f>IF(F292&gt;0,#REF!,0)</f>
        <v>0</v>
      </c>
      <c r="AK292" s="394">
        <f t="shared" si="69"/>
        <v>0</v>
      </c>
      <c r="AM292" s="394">
        <f t="shared" si="70"/>
        <v>0</v>
      </c>
    </row>
    <row r="293" spans="3:39" ht="23.25" thickBot="1" x14ac:dyDescent="0.6">
      <c r="C293" s="233" t="s">
        <v>576</v>
      </c>
      <c r="D293" s="411" t="s">
        <v>1361</v>
      </c>
      <c r="E293" s="435">
        <v>0</v>
      </c>
      <c r="F293" s="39">
        <v>0</v>
      </c>
      <c r="G293" s="36"/>
      <c r="H293" s="36">
        <v>0</v>
      </c>
      <c r="I293" s="36"/>
      <c r="J293" s="36"/>
      <c r="K293" s="36"/>
      <c r="L293" s="36"/>
      <c r="M293" s="36"/>
      <c r="N293" s="36"/>
      <c r="O293" s="36"/>
      <c r="P293" s="253">
        <v>0</v>
      </c>
      <c r="Q293" s="259">
        <f t="shared" si="72"/>
        <v>0</v>
      </c>
      <c r="R293" s="259">
        <v>14790000000</v>
      </c>
      <c r="S293" s="509">
        <f t="shared" si="59"/>
        <v>0</v>
      </c>
      <c r="T293" s="34">
        <v>1</v>
      </c>
      <c r="U293" s="33">
        <v>1</v>
      </c>
      <c r="V293" s="33">
        <v>0.94</v>
      </c>
      <c r="W293" s="33">
        <v>0.94</v>
      </c>
      <c r="X293" s="33">
        <f t="shared" si="60"/>
        <v>0.88</v>
      </c>
      <c r="Y293" s="33">
        <f t="shared" si="61"/>
        <v>0.85</v>
      </c>
      <c r="Z293" s="33">
        <f t="shared" si="62"/>
        <v>0.75</v>
      </c>
      <c r="AA293" s="33">
        <f t="shared" si="63"/>
        <v>0.85</v>
      </c>
      <c r="AB293" s="33">
        <f t="shared" si="64"/>
        <v>0.75</v>
      </c>
      <c r="AC293" s="33">
        <f t="shared" si="65"/>
        <v>0.85</v>
      </c>
      <c r="AD293" s="33">
        <f t="shared" si="66"/>
        <v>0.7</v>
      </c>
      <c r="AE293" s="394">
        <f t="shared" si="67"/>
        <v>0</v>
      </c>
      <c r="AF293" s="400">
        <f t="shared" si="68"/>
        <v>0</v>
      </c>
      <c r="AG293" s="257">
        <v>100</v>
      </c>
      <c r="AH293" s="153">
        <f t="shared" si="71"/>
        <v>0</v>
      </c>
      <c r="AJ293" s="394">
        <f>IF(F293&gt;0,#REF!,0)</f>
        <v>0</v>
      </c>
      <c r="AK293" s="394">
        <f t="shared" si="69"/>
        <v>0</v>
      </c>
      <c r="AM293" s="394">
        <f t="shared" si="70"/>
        <v>0</v>
      </c>
    </row>
    <row r="294" spans="3:39" ht="23.25" thickBot="1" x14ac:dyDescent="0.6">
      <c r="C294" s="233" t="s">
        <v>576</v>
      </c>
      <c r="D294" s="411" t="s">
        <v>1361</v>
      </c>
      <c r="E294" s="435">
        <v>32787481113</v>
      </c>
      <c r="F294" s="39">
        <v>0</v>
      </c>
      <c r="G294" s="36"/>
      <c r="H294" s="36">
        <v>0</v>
      </c>
      <c r="I294" s="36"/>
      <c r="J294" s="36"/>
      <c r="K294" s="36"/>
      <c r="L294" s="36"/>
      <c r="M294" s="36"/>
      <c r="N294" s="36"/>
      <c r="O294" s="36"/>
      <c r="P294" s="253">
        <v>0</v>
      </c>
      <c r="Q294" s="259">
        <f t="shared" si="72"/>
        <v>0</v>
      </c>
      <c r="R294" s="259" t="s">
        <v>1744</v>
      </c>
      <c r="S294" s="509">
        <f t="shared" si="59"/>
        <v>32787481113</v>
      </c>
      <c r="T294" s="34">
        <v>1</v>
      </c>
      <c r="U294" s="33">
        <v>1</v>
      </c>
      <c r="V294" s="33">
        <v>0.94</v>
      </c>
      <c r="W294" s="33">
        <v>0.94</v>
      </c>
      <c r="X294" s="33">
        <f t="shared" si="60"/>
        <v>0.88</v>
      </c>
      <c r="Y294" s="33">
        <f t="shared" si="61"/>
        <v>0.85</v>
      </c>
      <c r="Z294" s="33">
        <f t="shared" si="62"/>
        <v>0.75</v>
      </c>
      <c r="AA294" s="33">
        <f t="shared" si="63"/>
        <v>0.85</v>
      </c>
      <c r="AB294" s="33">
        <f t="shared" si="64"/>
        <v>0.75</v>
      </c>
      <c r="AC294" s="33">
        <f t="shared" si="65"/>
        <v>0.85</v>
      </c>
      <c r="AD294" s="33">
        <f t="shared" si="66"/>
        <v>0.7</v>
      </c>
      <c r="AE294" s="394">
        <f t="shared" si="67"/>
        <v>0</v>
      </c>
      <c r="AF294" s="400">
        <f t="shared" si="68"/>
        <v>32787481113</v>
      </c>
      <c r="AG294" s="257">
        <v>100</v>
      </c>
      <c r="AH294" s="153">
        <f t="shared" si="71"/>
        <v>32787481113</v>
      </c>
      <c r="AJ294" s="394">
        <f>IF(F294&gt;0,#REF!,0)</f>
        <v>0</v>
      </c>
      <c r="AK294" s="394">
        <f t="shared" si="69"/>
        <v>0</v>
      </c>
      <c r="AM294" s="394">
        <f t="shared" si="70"/>
        <v>0</v>
      </c>
    </row>
    <row r="295" spans="3:39" ht="23.25" thickBot="1" x14ac:dyDescent="0.6">
      <c r="C295" s="233" t="s">
        <v>576</v>
      </c>
      <c r="D295" s="411" t="s">
        <v>1361</v>
      </c>
      <c r="E295" s="435">
        <v>6235269381</v>
      </c>
      <c r="F295" s="39">
        <v>0</v>
      </c>
      <c r="G295" s="36"/>
      <c r="H295" s="36">
        <v>0</v>
      </c>
      <c r="I295" s="36"/>
      <c r="J295" s="36"/>
      <c r="K295" s="36"/>
      <c r="L295" s="36"/>
      <c r="M295" s="36"/>
      <c r="N295" s="36"/>
      <c r="O295" s="36"/>
      <c r="P295" s="253">
        <v>0</v>
      </c>
      <c r="Q295" s="259">
        <f t="shared" si="72"/>
        <v>0</v>
      </c>
      <c r="R295" s="259" t="s">
        <v>1745</v>
      </c>
      <c r="S295" s="509">
        <f t="shared" si="59"/>
        <v>6235269381</v>
      </c>
      <c r="T295" s="34">
        <v>1</v>
      </c>
      <c r="U295" s="33">
        <v>1</v>
      </c>
      <c r="V295" s="33">
        <v>0.94</v>
      </c>
      <c r="W295" s="33">
        <v>0.94</v>
      </c>
      <c r="X295" s="33">
        <f t="shared" si="60"/>
        <v>0.88</v>
      </c>
      <c r="Y295" s="33">
        <f t="shared" si="61"/>
        <v>0.85</v>
      </c>
      <c r="Z295" s="33">
        <f t="shared" si="62"/>
        <v>0.75</v>
      </c>
      <c r="AA295" s="33">
        <f t="shared" si="63"/>
        <v>0.85</v>
      </c>
      <c r="AB295" s="33">
        <f t="shared" si="64"/>
        <v>0.75</v>
      </c>
      <c r="AC295" s="33">
        <f t="shared" si="65"/>
        <v>0.85</v>
      </c>
      <c r="AD295" s="33">
        <f t="shared" si="66"/>
        <v>0.7</v>
      </c>
      <c r="AE295" s="394">
        <f t="shared" si="67"/>
        <v>0</v>
      </c>
      <c r="AF295" s="400">
        <f t="shared" si="68"/>
        <v>6235269381</v>
      </c>
      <c r="AG295" s="257">
        <v>100</v>
      </c>
      <c r="AH295" s="153">
        <f t="shared" si="71"/>
        <v>6235269381</v>
      </c>
      <c r="AJ295" s="394">
        <f>IF(F295&gt;0,#REF!,0)</f>
        <v>0</v>
      </c>
      <c r="AK295" s="394">
        <f t="shared" si="69"/>
        <v>0</v>
      </c>
      <c r="AM295" s="394">
        <f t="shared" si="70"/>
        <v>0</v>
      </c>
    </row>
    <row r="296" spans="3:39" ht="23.25" thickBot="1" x14ac:dyDescent="0.6">
      <c r="C296" s="233" t="s">
        <v>576</v>
      </c>
      <c r="D296" s="411" t="s">
        <v>1361</v>
      </c>
      <c r="E296" s="435">
        <v>40000000000</v>
      </c>
      <c r="F296" s="39">
        <v>0</v>
      </c>
      <c r="G296" s="36"/>
      <c r="H296" s="36">
        <v>0</v>
      </c>
      <c r="I296" s="36"/>
      <c r="J296" s="36"/>
      <c r="K296" s="36"/>
      <c r="L296" s="36"/>
      <c r="M296" s="36"/>
      <c r="N296" s="36"/>
      <c r="O296" s="36"/>
      <c r="P296" s="253">
        <v>0</v>
      </c>
      <c r="Q296" s="259">
        <f t="shared" si="72"/>
        <v>0</v>
      </c>
      <c r="R296" s="259" t="s">
        <v>1744</v>
      </c>
      <c r="S296" s="509">
        <f t="shared" si="59"/>
        <v>40000000000</v>
      </c>
      <c r="T296" s="34">
        <v>1</v>
      </c>
      <c r="U296" s="33">
        <v>1</v>
      </c>
      <c r="V296" s="33">
        <v>0.94</v>
      </c>
      <c r="W296" s="33">
        <v>0.94</v>
      </c>
      <c r="X296" s="33">
        <f t="shared" si="60"/>
        <v>0.88</v>
      </c>
      <c r="Y296" s="33">
        <f t="shared" si="61"/>
        <v>0.85</v>
      </c>
      <c r="Z296" s="33">
        <f t="shared" si="62"/>
        <v>0.75</v>
      </c>
      <c r="AA296" s="33">
        <f t="shared" si="63"/>
        <v>0.85</v>
      </c>
      <c r="AB296" s="33">
        <f t="shared" si="64"/>
        <v>0.75</v>
      </c>
      <c r="AC296" s="33">
        <f t="shared" si="65"/>
        <v>0.85</v>
      </c>
      <c r="AD296" s="33">
        <f t="shared" si="66"/>
        <v>0.7</v>
      </c>
      <c r="AE296" s="394">
        <f t="shared" si="67"/>
        <v>0</v>
      </c>
      <c r="AF296" s="400">
        <f t="shared" si="68"/>
        <v>40000000000</v>
      </c>
      <c r="AG296" s="257">
        <v>100</v>
      </c>
      <c r="AH296" s="153">
        <f t="shared" si="71"/>
        <v>40000000000</v>
      </c>
      <c r="AJ296" s="394">
        <f>IF(F296&gt;0,#REF!,0)</f>
        <v>0</v>
      </c>
      <c r="AK296" s="394">
        <f t="shared" si="69"/>
        <v>0</v>
      </c>
      <c r="AM296" s="394">
        <f t="shared" si="70"/>
        <v>0</v>
      </c>
    </row>
    <row r="297" spans="3:39" ht="23.25" thickBot="1" x14ac:dyDescent="0.6">
      <c r="C297" s="233" t="s">
        <v>576</v>
      </c>
      <c r="D297" s="411" t="s">
        <v>1361</v>
      </c>
      <c r="E297" s="435">
        <v>8000000000</v>
      </c>
      <c r="F297" s="39">
        <v>0</v>
      </c>
      <c r="G297" s="36"/>
      <c r="H297" s="36">
        <v>0</v>
      </c>
      <c r="I297" s="36"/>
      <c r="J297" s="36"/>
      <c r="K297" s="36"/>
      <c r="L297" s="36"/>
      <c r="M297" s="36"/>
      <c r="N297" s="36"/>
      <c r="O297" s="36"/>
      <c r="P297" s="253">
        <v>0</v>
      </c>
      <c r="Q297" s="259">
        <f t="shared" si="72"/>
        <v>0</v>
      </c>
      <c r="R297" s="259" t="s">
        <v>1746</v>
      </c>
      <c r="S297" s="509">
        <f t="shared" si="59"/>
        <v>8000000000</v>
      </c>
      <c r="T297" s="34">
        <v>1</v>
      </c>
      <c r="U297" s="33">
        <v>1</v>
      </c>
      <c r="V297" s="33">
        <v>0.94</v>
      </c>
      <c r="W297" s="33">
        <v>0.94</v>
      </c>
      <c r="X297" s="33">
        <f t="shared" si="60"/>
        <v>0.88</v>
      </c>
      <c r="Y297" s="33">
        <f t="shared" si="61"/>
        <v>0.85</v>
      </c>
      <c r="Z297" s="33">
        <f t="shared" si="62"/>
        <v>0.75</v>
      </c>
      <c r="AA297" s="33">
        <f t="shared" si="63"/>
        <v>0.85</v>
      </c>
      <c r="AB297" s="33">
        <f t="shared" si="64"/>
        <v>0.75</v>
      </c>
      <c r="AC297" s="33">
        <f t="shared" si="65"/>
        <v>0.85</v>
      </c>
      <c r="AD297" s="33">
        <f t="shared" si="66"/>
        <v>0.7</v>
      </c>
      <c r="AE297" s="394">
        <f t="shared" si="67"/>
        <v>0</v>
      </c>
      <c r="AF297" s="400">
        <f t="shared" si="68"/>
        <v>8000000000</v>
      </c>
      <c r="AG297" s="257">
        <v>100</v>
      </c>
      <c r="AH297" s="153">
        <f t="shared" si="71"/>
        <v>8000000000</v>
      </c>
      <c r="AJ297" s="394">
        <f>IF(F297&gt;0,#REF!,0)</f>
        <v>0</v>
      </c>
      <c r="AK297" s="394">
        <f t="shared" si="69"/>
        <v>0</v>
      </c>
      <c r="AM297" s="394">
        <f t="shared" si="70"/>
        <v>0</v>
      </c>
    </row>
    <row r="298" spans="3:39" ht="23.25" thickBot="1" x14ac:dyDescent="0.6">
      <c r="C298" s="233" t="s">
        <v>576</v>
      </c>
      <c r="D298" s="411" t="s">
        <v>1361</v>
      </c>
      <c r="E298" s="435">
        <v>22500000000</v>
      </c>
      <c r="F298" s="39">
        <v>0</v>
      </c>
      <c r="G298" s="36"/>
      <c r="H298" s="36">
        <v>0</v>
      </c>
      <c r="I298" s="36"/>
      <c r="J298" s="36"/>
      <c r="K298" s="36"/>
      <c r="L298" s="36"/>
      <c r="M298" s="36"/>
      <c r="N298" s="36"/>
      <c r="O298" s="36"/>
      <c r="P298" s="253">
        <v>0</v>
      </c>
      <c r="Q298" s="259">
        <f t="shared" si="72"/>
        <v>0</v>
      </c>
      <c r="R298" s="259" t="s">
        <v>1747</v>
      </c>
      <c r="S298" s="509">
        <f t="shared" si="59"/>
        <v>22500000000</v>
      </c>
      <c r="T298" s="34">
        <v>1</v>
      </c>
      <c r="U298" s="33">
        <v>1</v>
      </c>
      <c r="V298" s="33">
        <v>0.94</v>
      </c>
      <c r="W298" s="33">
        <v>0.94</v>
      </c>
      <c r="X298" s="33">
        <f t="shared" si="60"/>
        <v>0.88</v>
      </c>
      <c r="Y298" s="33">
        <f t="shared" si="61"/>
        <v>0.85</v>
      </c>
      <c r="Z298" s="33">
        <f t="shared" si="62"/>
        <v>0.75</v>
      </c>
      <c r="AA298" s="33">
        <f t="shared" si="63"/>
        <v>0.85</v>
      </c>
      <c r="AB298" s="33">
        <f t="shared" si="64"/>
        <v>0.75</v>
      </c>
      <c r="AC298" s="33">
        <f t="shared" si="65"/>
        <v>0.85</v>
      </c>
      <c r="AD298" s="33">
        <f t="shared" si="66"/>
        <v>0.7</v>
      </c>
      <c r="AE298" s="394">
        <f t="shared" si="67"/>
        <v>0</v>
      </c>
      <c r="AF298" s="400">
        <f t="shared" si="68"/>
        <v>22500000000</v>
      </c>
      <c r="AG298" s="257">
        <v>100</v>
      </c>
      <c r="AH298" s="153">
        <f t="shared" si="71"/>
        <v>22500000000</v>
      </c>
      <c r="AJ298" s="394">
        <f>IF(F298&gt;0,#REF!,0)</f>
        <v>0</v>
      </c>
      <c r="AK298" s="394">
        <f t="shared" si="69"/>
        <v>0</v>
      </c>
      <c r="AM298" s="394">
        <f t="shared" si="70"/>
        <v>0</v>
      </c>
    </row>
    <row r="299" spans="3:39" ht="23.25" thickBot="1" x14ac:dyDescent="0.6">
      <c r="C299" s="233" t="s">
        <v>576</v>
      </c>
      <c r="D299" s="411" t="s">
        <v>1361</v>
      </c>
      <c r="E299" s="435">
        <v>65000000000</v>
      </c>
      <c r="F299" s="39">
        <v>0</v>
      </c>
      <c r="G299" s="36"/>
      <c r="H299" s="36">
        <v>0</v>
      </c>
      <c r="I299" s="36"/>
      <c r="J299" s="36"/>
      <c r="K299" s="36"/>
      <c r="L299" s="36"/>
      <c r="M299" s="36"/>
      <c r="N299" s="36"/>
      <c r="O299" s="36"/>
      <c r="P299" s="253">
        <v>0</v>
      </c>
      <c r="Q299" s="259">
        <f t="shared" si="72"/>
        <v>0</v>
      </c>
      <c r="R299" s="259" t="s">
        <v>1748</v>
      </c>
      <c r="S299" s="509">
        <f t="shared" si="59"/>
        <v>65000000000</v>
      </c>
      <c r="T299" s="34">
        <v>1</v>
      </c>
      <c r="U299" s="33">
        <v>1</v>
      </c>
      <c r="V299" s="33">
        <v>0.94</v>
      </c>
      <c r="W299" s="33">
        <v>0.94</v>
      </c>
      <c r="X299" s="33">
        <f t="shared" si="60"/>
        <v>0.88</v>
      </c>
      <c r="Y299" s="33">
        <f t="shared" si="61"/>
        <v>0.85</v>
      </c>
      <c r="Z299" s="33">
        <f t="shared" si="62"/>
        <v>0.75</v>
      </c>
      <c r="AA299" s="33">
        <f t="shared" si="63"/>
        <v>0.85</v>
      </c>
      <c r="AB299" s="33">
        <f t="shared" si="64"/>
        <v>0.75</v>
      </c>
      <c r="AC299" s="33">
        <f t="shared" si="65"/>
        <v>0.85</v>
      </c>
      <c r="AD299" s="33">
        <f t="shared" si="66"/>
        <v>0.7</v>
      </c>
      <c r="AE299" s="394">
        <f t="shared" si="67"/>
        <v>0</v>
      </c>
      <c r="AF299" s="400">
        <f t="shared" si="68"/>
        <v>65000000000</v>
      </c>
      <c r="AG299" s="257">
        <v>100</v>
      </c>
      <c r="AH299" s="153">
        <f t="shared" si="71"/>
        <v>65000000000</v>
      </c>
      <c r="AJ299" s="394">
        <f>IF(F299&gt;0,#REF!,0)</f>
        <v>0</v>
      </c>
      <c r="AK299" s="394">
        <f t="shared" si="69"/>
        <v>0</v>
      </c>
      <c r="AM299" s="394">
        <f t="shared" si="70"/>
        <v>0</v>
      </c>
    </row>
    <row r="300" spans="3:39" ht="23.25" thickBot="1" x14ac:dyDescent="0.6">
      <c r="C300" s="233" t="s">
        <v>576</v>
      </c>
      <c r="D300" s="411" t="s">
        <v>1481</v>
      </c>
      <c r="E300" s="435">
        <v>6300000000</v>
      </c>
      <c r="F300" s="39">
        <v>0</v>
      </c>
      <c r="G300" s="36"/>
      <c r="H300" s="36">
        <v>0</v>
      </c>
      <c r="I300" s="36"/>
      <c r="J300" s="36"/>
      <c r="K300" s="36"/>
      <c r="L300" s="36"/>
      <c r="M300" s="36"/>
      <c r="N300" s="36"/>
      <c r="O300" s="36"/>
      <c r="P300" s="253">
        <v>0</v>
      </c>
      <c r="Q300" s="259">
        <f t="shared" si="72"/>
        <v>0</v>
      </c>
      <c r="R300" s="259">
        <v>7200000000</v>
      </c>
      <c r="S300" s="509">
        <f t="shared" si="59"/>
        <v>6300000000</v>
      </c>
      <c r="T300" s="34">
        <v>1</v>
      </c>
      <c r="U300" s="33">
        <v>1</v>
      </c>
      <c r="V300" s="33">
        <v>0.94</v>
      </c>
      <c r="W300" s="33">
        <v>0.94</v>
      </c>
      <c r="X300" s="33">
        <f t="shared" si="60"/>
        <v>0.88</v>
      </c>
      <c r="Y300" s="33">
        <f t="shared" si="61"/>
        <v>0.85</v>
      </c>
      <c r="Z300" s="33">
        <f t="shared" si="62"/>
        <v>0.75</v>
      </c>
      <c r="AA300" s="33">
        <f t="shared" si="63"/>
        <v>0.85</v>
      </c>
      <c r="AB300" s="33">
        <f t="shared" si="64"/>
        <v>0.75</v>
      </c>
      <c r="AC300" s="33">
        <f t="shared" si="65"/>
        <v>0.85</v>
      </c>
      <c r="AD300" s="33">
        <f t="shared" si="66"/>
        <v>0.7</v>
      </c>
      <c r="AE300" s="394">
        <f t="shared" si="67"/>
        <v>0</v>
      </c>
      <c r="AF300" s="400">
        <f t="shared" si="68"/>
        <v>6300000000</v>
      </c>
      <c r="AG300" s="257">
        <v>100</v>
      </c>
      <c r="AH300" s="153">
        <f t="shared" si="71"/>
        <v>6300000000</v>
      </c>
      <c r="AJ300" s="394">
        <f>IF(F300&gt;0,#REF!,0)</f>
        <v>0</v>
      </c>
      <c r="AK300" s="394">
        <f t="shared" si="69"/>
        <v>0</v>
      </c>
      <c r="AM300" s="394">
        <f t="shared" si="70"/>
        <v>0</v>
      </c>
    </row>
    <row r="301" spans="3:39" ht="23.25" thickBot="1" x14ac:dyDescent="0.6">
      <c r="C301" s="233" t="s">
        <v>576</v>
      </c>
      <c r="D301" s="411" t="s">
        <v>1482</v>
      </c>
      <c r="E301" s="435">
        <v>47678267700</v>
      </c>
      <c r="F301" s="39">
        <v>0</v>
      </c>
      <c r="G301" s="36"/>
      <c r="H301" s="36">
        <v>0</v>
      </c>
      <c r="I301" s="36"/>
      <c r="J301" s="36"/>
      <c r="K301" s="36"/>
      <c r="L301" s="36"/>
      <c r="M301" s="36"/>
      <c r="N301" s="36"/>
      <c r="O301" s="36"/>
      <c r="P301" s="253">
        <v>0</v>
      </c>
      <c r="Q301" s="259">
        <f t="shared" si="72"/>
        <v>0</v>
      </c>
      <c r="R301" s="259">
        <v>40000000000</v>
      </c>
      <c r="S301" s="509">
        <f t="shared" si="59"/>
        <v>47678267700</v>
      </c>
      <c r="T301" s="34">
        <v>1</v>
      </c>
      <c r="U301" s="33">
        <v>1</v>
      </c>
      <c r="V301" s="33">
        <v>0.94</v>
      </c>
      <c r="W301" s="33">
        <v>0.94</v>
      </c>
      <c r="X301" s="33">
        <f t="shared" si="60"/>
        <v>0.88</v>
      </c>
      <c r="Y301" s="33">
        <f t="shared" si="61"/>
        <v>0.85</v>
      </c>
      <c r="Z301" s="33">
        <f t="shared" si="62"/>
        <v>0.75</v>
      </c>
      <c r="AA301" s="33">
        <f t="shared" si="63"/>
        <v>0.85</v>
      </c>
      <c r="AB301" s="33">
        <f t="shared" si="64"/>
        <v>0.75</v>
      </c>
      <c r="AC301" s="33">
        <f t="shared" si="65"/>
        <v>0.85</v>
      </c>
      <c r="AD301" s="33">
        <f t="shared" si="66"/>
        <v>0.7</v>
      </c>
      <c r="AE301" s="394">
        <f t="shared" si="67"/>
        <v>0</v>
      </c>
      <c r="AF301" s="400">
        <f t="shared" si="68"/>
        <v>47678267700</v>
      </c>
      <c r="AG301" s="257">
        <v>100</v>
      </c>
      <c r="AH301" s="153">
        <f t="shared" si="71"/>
        <v>47678267700</v>
      </c>
      <c r="AJ301" s="394">
        <f>IF(F301&gt;0,#REF!,0)</f>
        <v>0</v>
      </c>
      <c r="AK301" s="394">
        <f t="shared" si="69"/>
        <v>0</v>
      </c>
      <c r="AM301" s="394">
        <f t="shared" si="70"/>
        <v>0</v>
      </c>
    </row>
    <row r="302" spans="3:39" ht="23.25" thickBot="1" x14ac:dyDescent="0.6">
      <c r="C302" s="233" t="s">
        <v>576</v>
      </c>
      <c r="D302" s="411" t="s">
        <v>1482</v>
      </c>
      <c r="E302" s="435">
        <v>98289136800</v>
      </c>
      <c r="F302" s="39">
        <v>0</v>
      </c>
      <c r="G302" s="36"/>
      <c r="H302" s="36">
        <v>0</v>
      </c>
      <c r="I302" s="36"/>
      <c r="J302" s="36"/>
      <c r="K302" s="36"/>
      <c r="L302" s="36"/>
      <c r="M302" s="36"/>
      <c r="N302" s="36"/>
      <c r="O302" s="36"/>
      <c r="P302" s="253">
        <v>0</v>
      </c>
      <c r="Q302" s="259">
        <f t="shared" si="72"/>
        <v>0</v>
      </c>
      <c r="R302" s="259">
        <v>94500000000</v>
      </c>
      <c r="S302" s="509">
        <f t="shared" si="59"/>
        <v>98289136800</v>
      </c>
      <c r="T302" s="34">
        <v>1</v>
      </c>
      <c r="U302" s="33">
        <v>1</v>
      </c>
      <c r="V302" s="33">
        <v>0.94</v>
      </c>
      <c r="W302" s="33">
        <v>0.94</v>
      </c>
      <c r="X302" s="33">
        <f t="shared" si="60"/>
        <v>0.88</v>
      </c>
      <c r="Y302" s="33">
        <f t="shared" si="61"/>
        <v>0.85</v>
      </c>
      <c r="Z302" s="33">
        <f t="shared" si="62"/>
        <v>0.75</v>
      </c>
      <c r="AA302" s="33">
        <f t="shared" si="63"/>
        <v>0.85</v>
      </c>
      <c r="AB302" s="33">
        <f t="shared" si="64"/>
        <v>0.75</v>
      </c>
      <c r="AC302" s="33">
        <f t="shared" si="65"/>
        <v>0.85</v>
      </c>
      <c r="AD302" s="33">
        <f t="shared" si="66"/>
        <v>0.7</v>
      </c>
      <c r="AE302" s="394">
        <f t="shared" si="67"/>
        <v>0</v>
      </c>
      <c r="AF302" s="400">
        <f t="shared" si="68"/>
        <v>98289136800</v>
      </c>
      <c r="AG302" s="257">
        <v>100</v>
      </c>
      <c r="AH302" s="153">
        <f t="shared" si="71"/>
        <v>98289136800</v>
      </c>
      <c r="AJ302" s="394">
        <f>IF(F302&gt;0,#REF!,0)</f>
        <v>0</v>
      </c>
      <c r="AK302" s="394">
        <f t="shared" si="69"/>
        <v>0</v>
      </c>
      <c r="AM302" s="394">
        <f t="shared" si="70"/>
        <v>0</v>
      </c>
    </row>
    <row r="303" spans="3:39" ht="23.25" thickBot="1" x14ac:dyDescent="0.6">
      <c r="C303" s="233" t="s">
        <v>576</v>
      </c>
      <c r="D303" s="412"/>
      <c r="E303" s="428"/>
      <c r="F303" s="39">
        <v>0</v>
      </c>
      <c r="G303" s="36"/>
      <c r="H303" s="36">
        <v>0</v>
      </c>
      <c r="I303" s="36"/>
      <c r="J303" s="36"/>
      <c r="K303" s="36"/>
      <c r="L303" s="36"/>
      <c r="M303" s="36"/>
      <c r="N303" s="36"/>
      <c r="O303" s="36"/>
      <c r="P303" s="253">
        <v>0</v>
      </c>
      <c r="Q303" s="259">
        <f t="shared" si="72"/>
        <v>0</v>
      </c>
      <c r="R303" s="259">
        <v>0</v>
      </c>
      <c r="S303" s="509">
        <f t="shared" si="59"/>
        <v>0</v>
      </c>
      <c r="T303" s="34">
        <v>1</v>
      </c>
      <c r="U303" s="33">
        <v>1</v>
      </c>
      <c r="V303" s="33">
        <v>0.94</v>
      </c>
      <c r="W303" s="33">
        <v>0.94</v>
      </c>
      <c r="X303" s="33">
        <f t="shared" si="60"/>
        <v>0.88</v>
      </c>
      <c r="Y303" s="33">
        <f t="shared" si="61"/>
        <v>0.85</v>
      </c>
      <c r="Z303" s="33">
        <f t="shared" si="62"/>
        <v>0.75</v>
      </c>
      <c r="AA303" s="33">
        <f t="shared" si="63"/>
        <v>0.85</v>
      </c>
      <c r="AB303" s="33">
        <f t="shared" si="64"/>
        <v>0.75</v>
      </c>
      <c r="AC303" s="33">
        <f t="shared" si="65"/>
        <v>0.85</v>
      </c>
      <c r="AD303" s="33">
        <f t="shared" si="66"/>
        <v>0.7</v>
      </c>
      <c r="AE303" s="394">
        <f t="shared" si="67"/>
        <v>0</v>
      </c>
      <c r="AF303" s="400">
        <f t="shared" si="68"/>
        <v>0</v>
      </c>
      <c r="AG303" s="257">
        <v>100</v>
      </c>
      <c r="AH303" s="153">
        <f t="shared" si="71"/>
        <v>0</v>
      </c>
      <c r="AJ303" s="394">
        <f>IF(F303&gt;0,#REF!,0)</f>
        <v>0</v>
      </c>
      <c r="AK303" s="394">
        <f t="shared" si="69"/>
        <v>0</v>
      </c>
      <c r="AM303" s="394">
        <f t="shared" si="70"/>
        <v>0</v>
      </c>
    </row>
    <row r="304" spans="3:39" ht="23.25" thickBot="1" x14ac:dyDescent="0.6">
      <c r="C304" s="233" t="s">
        <v>576</v>
      </c>
      <c r="D304" s="411" t="s">
        <v>1483</v>
      </c>
      <c r="E304" s="435">
        <v>50000000000</v>
      </c>
      <c r="F304" s="39">
        <v>0</v>
      </c>
      <c r="G304" s="36"/>
      <c r="H304" s="36">
        <v>0</v>
      </c>
      <c r="I304" s="36"/>
      <c r="J304" s="36"/>
      <c r="K304" s="36"/>
      <c r="L304" s="36"/>
      <c r="M304" s="36"/>
      <c r="N304" s="36"/>
      <c r="O304" s="36"/>
      <c r="P304" s="253">
        <v>0</v>
      </c>
      <c r="Q304" s="259">
        <f t="shared" si="72"/>
        <v>0</v>
      </c>
      <c r="R304" s="259">
        <v>51000000000</v>
      </c>
      <c r="S304" s="509">
        <f t="shared" si="59"/>
        <v>50000000000</v>
      </c>
      <c r="T304" s="34">
        <v>1</v>
      </c>
      <c r="U304" s="33">
        <v>1</v>
      </c>
      <c r="V304" s="33">
        <v>0.94</v>
      </c>
      <c r="W304" s="33">
        <v>0.94</v>
      </c>
      <c r="X304" s="33">
        <f t="shared" si="60"/>
        <v>0.88</v>
      </c>
      <c r="Y304" s="33">
        <f t="shared" si="61"/>
        <v>0.85</v>
      </c>
      <c r="Z304" s="33">
        <f t="shared" si="62"/>
        <v>0.75</v>
      </c>
      <c r="AA304" s="33">
        <f t="shared" si="63"/>
        <v>0.85</v>
      </c>
      <c r="AB304" s="33">
        <f t="shared" si="64"/>
        <v>0.75</v>
      </c>
      <c r="AC304" s="33">
        <f t="shared" si="65"/>
        <v>0.85</v>
      </c>
      <c r="AD304" s="33">
        <f t="shared" si="66"/>
        <v>0.7</v>
      </c>
      <c r="AE304" s="394">
        <f t="shared" si="67"/>
        <v>0</v>
      </c>
      <c r="AF304" s="400">
        <f t="shared" si="68"/>
        <v>50000000000</v>
      </c>
      <c r="AG304" s="257">
        <v>100</v>
      </c>
      <c r="AH304" s="153">
        <f t="shared" si="71"/>
        <v>50000000000</v>
      </c>
      <c r="AJ304" s="394">
        <f>IF(F304&gt;0,#REF!,0)</f>
        <v>0</v>
      </c>
      <c r="AK304" s="394">
        <f t="shared" si="69"/>
        <v>0</v>
      </c>
      <c r="AM304" s="394">
        <f t="shared" si="70"/>
        <v>0</v>
      </c>
    </row>
    <row r="305" spans="3:39" ht="23.25" thickBot="1" x14ac:dyDescent="0.6">
      <c r="C305" s="233" t="s">
        <v>576</v>
      </c>
      <c r="D305" s="411" t="s">
        <v>1483</v>
      </c>
      <c r="E305" s="435">
        <v>50000000000</v>
      </c>
      <c r="F305" s="39">
        <v>0</v>
      </c>
      <c r="G305" s="36"/>
      <c r="H305" s="36">
        <v>0</v>
      </c>
      <c r="I305" s="36"/>
      <c r="J305" s="36"/>
      <c r="K305" s="36"/>
      <c r="L305" s="36"/>
      <c r="M305" s="36"/>
      <c r="N305" s="36"/>
      <c r="O305" s="36"/>
      <c r="P305" s="253">
        <v>0</v>
      </c>
      <c r="Q305" s="259">
        <f t="shared" si="72"/>
        <v>0</v>
      </c>
      <c r="R305" s="259">
        <v>51000000000</v>
      </c>
      <c r="S305" s="509">
        <f t="shared" si="59"/>
        <v>50000000000</v>
      </c>
      <c r="T305" s="34">
        <v>1</v>
      </c>
      <c r="U305" s="33">
        <v>1</v>
      </c>
      <c r="V305" s="33">
        <v>0.94</v>
      </c>
      <c r="W305" s="33">
        <v>0.94</v>
      </c>
      <c r="X305" s="33">
        <f t="shared" si="60"/>
        <v>0.88</v>
      </c>
      <c r="Y305" s="33">
        <f t="shared" si="61"/>
        <v>0.85</v>
      </c>
      <c r="Z305" s="33">
        <f t="shared" si="62"/>
        <v>0.75</v>
      </c>
      <c r="AA305" s="33">
        <f t="shared" si="63"/>
        <v>0.85</v>
      </c>
      <c r="AB305" s="33">
        <f t="shared" si="64"/>
        <v>0.75</v>
      </c>
      <c r="AC305" s="33">
        <f t="shared" si="65"/>
        <v>0.85</v>
      </c>
      <c r="AD305" s="33">
        <f t="shared" si="66"/>
        <v>0.7</v>
      </c>
      <c r="AE305" s="394">
        <f t="shared" si="67"/>
        <v>0</v>
      </c>
      <c r="AF305" s="400">
        <f t="shared" si="68"/>
        <v>50000000000</v>
      </c>
      <c r="AG305" s="257">
        <v>100</v>
      </c>
      <c r="AH305" s="153">
        <f t="shared" si="71"/>
        <v>50000000000</v>
      </c>
      <c r="AJ305" s="394">
        <f>IF(F305&gt;0,#REF!,0)</f>
        <v>0</v>
      </c>
      <c r="AK305" s="394">
        <f t="shared" si="69"/>
        <v>0</v>
      </c>
      <c r="AM305" s="394">
        <f t="shared" si="70"/>
        <v>0</v>
      </c>
    </row>
    <row r="306" spans="3:39" ht="23.25" thickBot="1" x14ac:dyDescent="0.6">
      <c r="C306" s="233" t="s">
        <v>576</v>
      </c>
      <c r="D306" s="411" t="s">
        <v>1484</v>
      </c>
      <c r="E306" s="435">
        <v>15000000000</v>
      </c>
      <c r="F306" s="39">
        <v>0</v>
      </c>
      <c r="G306" s="36"/>
      <c r="H306" s="36">
        <v>0</v>
      </c>
      <c r="I306" s="36"/>
      <c r="J306" s="36"/>
      <c r="K306" s="36"/>
      <c r="L306" s="36"/>
      <c r="M306" s="36"/>
      <c r="N306" s="36"/>
      <c r="O306" s="36"/>
      <c r="P306" s="253">
        <v>0</v>
      </c>
      <c r="Q306" s="259">
        <f t="shared" si="72"/>
        <v>0</v>
      </c>
      <c r="R306" s="259">
        <v>15000000000</v>
      </c>
      <c r="S306" s="509">
        <f t="shared" si="59"/>
        <v>15000000000</v>
      </c>
      <c r="T306" s="34">
        <v>1</v>
      </c>
      <c r="U306" s="33">
        <v>1</v>
      </c>
      <c r="V306" s="33">
        <v>0.94</v>
      </c>
      <c r="W306" s="33">
        <v>0.94</v>
      </c>
      <c r="X306" s="33">
        <f t="shared" si="60"/>
        <v>0.88</v>
      </c>
      <c r="Y306" s="33">
        <f t="shared" si="61"/>
        <v>0.85</v>
      </c>
      <c r="Z306" s="33">
        <f t="shared" si="62"/>
        <v>0.75</v>
      </c>
      <c r="AA306" s="33">
        <f t="shared" si="63"/>
        <v>0.85</v>
      </c>
      <c r="AB306" s="33">
        <f t="shared" si="64"/>
        <v>0.75</v>
      </c>
      <c r="AC306" s="33">
        <f t="shared" si="65"/>
        <v>0.85</v>
      </c>
      <c r="AD306" s="33">
        <f t="shared" si="66"/>
        <v>0.7</v>
      </c>
      <c r="AE306" s="394">
        <f t="shared" si="67"/>
        <v>0</v>
      </c>
      <c r="AF306" s="400">
        <f t="shared" si="68"/>
        <v>15000000000</v>
      </c>
      <c r="AG306" s="257">
        <v>100</v>
      </c>
      <c r="AH306" s="153">
        <f t="shared" si="71"/>
        <v>15000000000</v>
      </c>
      <c r="AJ306" s="394">
        <f>IF(F306&gt;0,#REF!,0)</f>
        <v>0</v>
      </c>
      <c r="AK306" s="394">
        <f t="shared" si="69"/>
        <v>0</v>
      </c>
      <c r="AM306" s="394">
        <f t="shared" si="70"/>
        <v>0</v>
      </c>
    </row>
    <row r="307" spans="3:39" ht="23.25" thickBot="1" x14ac:dyDescent="0.6">
      <c r="C307" s="233" t="s">
        <v>576</v>
      </c>
      <c r="D307" s="411" t="s">
        <v>1484</v>
      </c>
      <c r="E307" s="435">
        <v>10000000000</v>
      </c>
      <c r="F307" s="39">
        <v>0</v>
      </c>
      <c r="G307" s="36"/>
      <c r="H307" s="36">
        <v>0</v>
      </c>
      <c r="I307" s="36"/>
      <c r="J307" s="36"/>
      <c r="K307" s="36"/>
      <c r="L307" s="36"/>
      <c r="M307" s="36"/>
      <c r="N307" s="36"/>
      <c r="O307" s="36"/>
      <c r="P307" s="253">
        <v>0</v>
      </c>
      <c r="Q307" s="259">
        <f t="shared" si="72"/>
        <v>0</v>
      </c>
      <c r="R307" s="259">
        <v>10000000000</v>
      </c>
      <c r="S307" s="509">
        <f t="shared" si="59"/>
        <v>10000000000</v>
      </c>
      <c r="T307" s="34">
        <v>1</v>
      </c>
      <c r="U307" s="33">
        <v>1</v>
      </c>
      <c r="V307" s="33">
        <v>0.94</v>
      </c>
      <c r="W307" s="33">
        <v>0.94</v>
      </c>
      <c r="X307" s="33">
        <f t="shared" si="60"/>
        <v>0.88</v>
      </c>
      <c r="Y307" s="33">
        <f t="shared" si="61"/>
        <v>0.85</v>
      </c>
      <c r="Z307" s="33">
        <f t="shared" si="62"/>
        <v>0.75</v>
      </c>
      <c r="AA307" s="33">
        <f t="shared" si="63"/>
        <v>0.85</v>
      </c>
      <c r="AB307" s="33">
        <f t="shared" si="64"/>
        <v>0.75</v>
      </c>
      <c r="AC307" s="33">
        <f t="shared" si="65"/>
        <v>0.85</v>
      </c>
      <c r="AD307" s="33">
        <f t="shared" si="66"/>
        <v>0.7</v>
      </c>
      <c r="AE307" s="394">
        <f t="shared" si="67"/>
        <v>0</v>
      </c>
      <c r="AF307" s="400">
        <f t="shared" si="68"/>
        <v>10000000000</v>
      </c>
      <c r="AG307" s="257">
        <v>100</v>
      </c>
      <c r="AH307" s="153">
        <f t="shared" si="71"/>
        <v>10000000000</v>
      </c>
      <c r="AJ307" s="394">
        <f>IF(F307&gt;0,#REF!,0)</f>
        <v>0</v>
      </c>
      <c r="AK307" s="394">
        <f t="shared" si="69"/>
        <v>0</v>
      </c>
      <c r="AM307" s="394">
        <f t="shared" si="70"/>
        <v>0</v>
      </c>
    </row>
    <row r="308" spans="3:39" ht="23.25" thickBot="1" x14ac:dyDescent="0.6">
      <c r="C308" s="233" t="s">
        <v>576</v>
      </c>
      <c r="D308" s="411" t="s">
        <v>1484</v>
      </c>
      <c r="E308" s="435">
        <v>10000000000</v>
      </c>
      <c r="F308" s="39">
        <v>0</v>
      </c>
      <c r="G308" s="36"/>
      <c r="H308" s="36">
        <v>0</v>
      </c>
      <c r="I308" s="36"/>
      <c r="J308" s="36"/>
      <c r="K308" s="36"/>
      <c r="L308" s="36"/>
      <c r="M308" s="36"/>
      <c r="N308" s="36"/>
      <c r="O308" s="36"/>
      <c r="P308" s="253">
        <v>0</v>
      </c>
      <c r="Q308" s="259">
        <f t="shared" si="72"/>
        <v>0</v>
      </c>
      <c r="R308" s="259">
        <v>10000000000</v>
      </c>
      <c r="S308" s="509">
        <f t="shared" si="59"/>
        <v>10000000000</v>
      </c>
      <c r="T308" s="34">
        <v>1</v>
      </c>
      <c r="U308" s="33">
        <v>1</v>
      </c>
      <c r="V308" s="33">
        <v>0.94</v>
      </c>
      <c r="W308" s="33">
        <v>0.94</v>
      </c>
      <c r="X308" s="33">
        <f t="shared" si="60"/>
        <v>0.88</v>
      </c>
      <c r="Y308" s="33">
        <f t="shared" si="61"/>
        <v>0.85</v>
      </c>
      <c r="Z308" s="33">
        <f t="shared" si="62"/>
        <v>0.75</v>
      </c>
      <c r="AA308" s="33">
        <f t="shared" si="63"/>
        <v>0.85</v>
      </c>
      <c r="AB308" s="33">
        <f t="shared" si="64"/>
        <v>0.75</v>
      </c>
      <c r="AC308" s="33">
        <f t="shared" si="65"/>
        <v>0.85</v>
      </c>
      <c r="AD308" s="33">
        <f t="shared" si="66"/>
        <v>0.7</v>
      </c>
      <c r="AE308" s="394">
        <f t="shared" si="67"/>
        <v>0</v>
      </c>
      <c r="AF308" s="400">
        <f t="shared" si="68"/>
        <v>10000000000</v>
      </c>
      <c r="AG308" s="257">
        <v>100</v>
      </c>
      <c r="AH308" s="153">
        <f t="shared" si="71"/>
        <v>10000000000</v>
      </c>
      <c r="AJ308" s="394">
        <f>IF(F308&gt;0,#REF!,0)</f>
        <v>0</v>
      </c>
      <c r="AK308" s="394">
        <f t="shared" si="69"/>
        <v>0</v>
      </c>
      <c r="AM308" s="394">
        <f t="shared" si="70"/>
        <v>0</v>
      </c>
    </row>
    <row r="309" spans="3:39" ht="23.25" thickBot="1" x14ac:dyDescent="0.6">
      <c r="C309" s="233" t="s">
        <v>576</v>
      </c>
      <c r="D309" s="411" t="s">
        <v>1484</v>
      </c>
      <c r="E309" s="435">
        <v>20000000000</v>
      </c>
      <c r="F309" s="39">
        <v>0</v>
      </c>
      <c r="G309" s="36"/>
      <c r="H309" s="36">
        <v>0</v>
      </c>
      <c r="I309" s="36"/>
      <c r="J309" s="36"/>
      <c r="K309" s="36"/>
      <c r="L309" s="36"/>
      <c r="M309" s="36"/>
      <c r="N309" s="36"/>
      <c r="O309" s="36"/>
      <c r="P309" s="253">
        <v>0</v>
      </c>
      <c r="Q309" s="259">
        <f t="shared" si="72"/>
        <v>0</v>
      </c>
      <c r="R309" s="259">
        <v>20400000000</v>
      </c>
      <c r="S309" s="509">
        <f t="shared" si="59"/>
        <v>20000000000</v>
      </c>
      <c r="T309" s="34">
        <v>1</v>
      </c>
      <c r="U309" s="33">
        <v>1</v>
      </c>
      <c r="V309" s="33">
        <v>0.94</v>
      </c>
      <c r="W309" s="33">
        <v>0.94</v>
      </c>
      <c r="X309" s="33">
        <f t="shared" si="60"/>
        <v>0.88</v>
      </c>
      <c r="Y309" s="33">
        <f t="shared" si="61"/>
        <v>0.85</v>
      </c>
      <c r="Z309" s="33">
        <f t="shared" si="62"/>
        <v>0.75</v>
      </c>
      <c r="AA309" s="33">
        <f t="shared" si="63"/>
        <v>0.85</v>
      </c>
      <c r="AB309" s="33">
        <f t="shared" si="64"/>
        <v>0.75</v>
      </c>
      <c r="AC309" s="33">
        <f t="shared" si="65"/>
        <v>0.85</v>
      </c>
      <c r="AD309" s="33">
        <f t="shared" si="66"/>
        <v>0.7</v>
      </c>
      <c r="AE309" s="394">
        <f t="shared" si="67"/>
        <v>0</v>
      </c>
      <c r="AF309" s="400">
        <f t="shared" si="68"/>
        <v>20000000000</v>
      </c>
      <c r="AG309" s="257">
        <v>100</v>
      </c>
      <c r="AH309" s="153">
        <f t="shared" si="71"/>
        <v>20000000000</v>
      </c>
      <c r="AJ309" s="394">
        <f>IF(F309&gt;0,#REF!,0)</f>
        <v>0</v>
      </c>
      <c r="AK309" s="394">
        <f t="shared" si="69"/>
        <v>0</v>
      </c>
      <c r="AM309" s="394">
        <f t="shared" si="70"/>
        <v>0</v>
      </c>
    </row>
    <row r="310" spans="3:39" ht="23.25" thickBot="1" x14ac:dyDescent="0.6">
      <c r="C310" s="233" t="s">
        <v>576</v>
      </c>
      <c r="D310" s="411" t="s">
        <v>1485</v>
      </c>
      <c r="E310" s="435">
        <v>50000000000</v>
      </c>
      <c r="F310" s="39">
        <v>0</v>
      </c>
      <c r="G310" s="36"/>
      <c r="H310" s="36">
        <v>0</v>
      </c>
      <c r="I310" s="36"/>
      <c r="J310" s="36"/>
      <c r="K310" s="36"/>
      <c r="L310" s="36"/>
      <c r="M310" s="36"/>
      <c r="N310" s="36"/>
      <c r="O310" s="36"/>
      <c r="P310" s="253">
        <v>0</v>
      </c>
      <c r="Q310" s="259">
        <f t="shared" si="72"/>
        <v>0</v>
      </c>
      <c r="R310" s="259">
        <v>51000000000</v>
      </c>
      <c r="S310" s="509">
        <f t="shared" si="59"/>
        <v>50000000000</v>
      </c>
      <c r="T310" s="34">
        <v>1</v>
      </c>
      <c r="U310" s="33">
        <v>1</v>
      </c>
      <c r="V310" s="33">
        <v>0.94</v>
      </c>
      <c r="W310" s="33">
        <v>0.94</v>
      </c>
      <c r="X310" s="33">
        <f t="shared" si="60"/>
        <v>0.88</v>
      </c>
      <c r="Y310" s="33">
        <f t="shared" si="61"/>
        <v>0.85</v>
      </c>
      <c r="Z310" s="33">
        <f t="shared" si="62"/>
        <v>0.75</v>
      </c>
      <c r="AA310" s="33">
        <f t="shared" si="63"/>
        <v>0.85</v>
      </c>
      <c r="AB310" s="33">
        <f t="shared" si="64"/>
        <v>0.75</v>
      </c>
      <c r="AC310" s="33">
        <f t="shared" si="65"/>
        <v>0.85</v>
      </c>
      <c r="AD310" s="33">
        <f t="shared" si="66"/>
        <v>0.7</v>
      </c>
      <c r="AE310" s="394">
        <f t="shared" si="67"/>
        <v>0</v>
      </c>
      <c r="AF310" s="400">
        <f t="shared" si="68"/>
        <v>50000000000</v>
      </c>
      <c r="AG310" s="257">
        <v>100</v>
      </c>
      <c r="AH310" s="153">
        <f t="shared" si="71"/>
        <v>50000000000</v>
      </c>
      <c r="AJ310" s="394">
        <f>IF(F310&gt;0,#REF!,0)</f>
        <v>0</v>
      </c>
      <c r="AK310" s="394">
        <f t="shared" si="69"/>
        <v>0</v>
      </c>
      <c r="AM310" s="394">
        <f t="shared" si="70"/>
        <v>0</v>
      </c>
    </row>
    <row r="311" spans="3:39" ht="23.25" thickBot="1" x14ac:dyDescent="0.6">
      <c r="C311" s="233" t="s">
        <v>576</v>
      </c>
      <c r="D311" s="411" t="s">
        <v>1484</v>
      </c>
      <c r="E311" s="435">
        <v>15000000000</v>
      </c>
      <c r="F311" s="39">
        <v>0</v>
      </c>
      <c r="G311" s="36"/>
      <c r="H311" s="36">
        <v>0</v>
      </c>
      <c r="I311" s="36"/>
      <c r="J311" s="36"/>
      <c r="K311" s="36"/>
      <c r="L311" s="36"/>
      <c r="M311" s="36"/>
      <c r="N311" s="36"/>
      <c r="O311" s="36"/>
      <c r="P311" s="253">
        <v>0</v>
      </c>
      <c r="Q311" s="259">
        <f t="shared" si="72"/>
        <v>0</v>
      </c>
      <c r="R311" s="259">
        <v>15300000000</v>
      </c>
      <c r="S311" s="509">
        <f t="shared" si="59"/>
        <v>15000000000</v>
      </c>
      <c r="T311" s="34">
        <v>1</v>
      </c>
      <c r="U311" s="33">
        <v>1</v>
      </c>
      <c r="V311" s="33">
        <v>0.94</v>
      </c>
      <c r="W311" s="33">
        <v>0.94</v>
      </c>
      <c r="X311" s="33">
        <f t="shared" si="60"/>
        <v>0.88</v>
      </c>
      <c r="Y311" s="33">
        <f t="shared" si="61"/>
        <v>0.85</v>
      </c>
      <c r="Z311" s="33">
        <f t="shared" si="62"/>
        <v>0.75</v>
      </c>
      <c r="AA311" s="33">
        <f t="shared" si="63"/>
        <v>0.85</v>
      </c>
      <c r="AB311" s="33">
        <f t="shared" si="64"/>
        <v>0.75</v>
      </c>
      <c r="AC311" s="33">
        <f t="shared" si="65"/>
        <v>0.85</v>
      </c>
      <c r="AD311" s="33">
        <f t="shared" si="66"/>
        <v>0.7</v>
      </c>
      <c r="AE311" s="394">
        <f t="shared" si="67"/>
        <v>0</v>
      </c>
      <c r="AF311" s="400">
        <f t="shared" si="68"/>
        <v>15000000000</v>
      </c>
      <c r="AG311" s="257">
        <v>100</v>
      </c>
      <c r="AH311" s="153">
        <f t="shared" si="71"/>
        <v>15000000000</v>
      </c>
      <c r="AJ311" s="394">
        <f>IF(F311&gt;0,#REF!,0)</f>
        <v>0</v>
      </c>
      <c r="AK311" s="394">
        <f t="shared" si="69"/>
        <v>0</v>
      </c>
      <c r="AM311" s="394">
        <f t="shared" si="70"/>
        <v>0</v>
      </c>
    </row>
    <row r="312" spans="3:39" ht="23.25" thickBot="1" x14ac:dyDescent="0.6">
      <c r="C312" s="233" t="s">
        <v>576</v>
      </c>
      <c r="D312" s="411" t="s">
        <v>1486</v>
      </c>
      <c r="E312" s="435">
        <v>0</v>
      </c>
      <c r="F312" s="39">
        <v>0</v>
      </c>
      <c r="G312" s="36"/>
      <c r="H312" s="36">
        <v>0</v>
      </c>
      <c r="I312" s="36"/>
      <c r="J312" s="36"/>
      <c r="K312" s="36"/>
      <c r="L312" s="36"/>
      <c r="M312" s="36"/>
      <c r="N312" s="36"/>
      <c r="O312" s="36"/>
      <c r="P312" s="253">
        <v>0</v>
      </c>
      <c r="Q312" s="259">
        <f t="shared" si="72"/>
        <v>0</v>
      </c>
      <c r="R312" s="259">
        <v>40800000000</v>
      </c>
      <c r="S312" s="509">
        <f t="shared" si="59"/>
        <v>0</v>
      </c>
      <c r="T312" s="34">
        <v>1</v>
      </c>
      <c r="U312" s="33">
        <v>1</v>
      </c>
      <c r="V312" s="33">
        <v>0.94</v>
      </c>
      <c r="W312" s="33">
        <v>0.94</v>
      </c>
      <c r="X312" s="33">
        <f t="shared" si="60"/>
        <v>0.88</v>
      </c>
      <c r="Y312" s="33">
        <f t="shared" si="61"/>
        <v>0.85</v>
      </c>
      <c r="Z312" s="33">
        <f t="shared" si="62"/>
        <v>0.75</v>
      </c>
      <c r="AA312" s="33">
        <f t="shared" si="63"/>
        <v>0.85</v>
      </c>
      <c r="AB312" s="33">
        <f t="shared" si="64"/>
        <v>0.75</v>
      </c>
      <c r="AC312" s="33">
        <f t="shared" si="65"/>
        <v>0.85</v>
      </c>
      <c r="AD312" s="33">
        <f t="shared" si="66"/>
        <v>0.7</v>
      </c>
      <c r="AE312" s="394">
        <f t="shared" si="67"/>
        <v>0</v>
      </c>
      <c r="AF312" s="400">
        <f t="shared" si="68"/>
        <v>0</v>
      </c>
      <c r="AG312" s="257">
        <v>100</v>
      </c>
      <c r="AH312" s="153">
        <f t="shared" si="71"/>
        <v>0</v>
      </c>
      <c r="AJ312" s="394">
        <f>IF(F312&gt;0,#REF!,0)</f>
        <v>0</v>
      </c>
      <c r="AK312" s="394">
        <f t="shared" si="69"/>
        <v>0</v>
      </c>
      <c r="AM312" s="394">
        <f t="shared" si="70"/>
        <v>0</v>
      </c>
    </row>
    <row r="313" spans="3:39" ht="23.25" thickBot="1" x14ac:dyDescent="0.6">
      <c r="C313" s="233" t="s">
        <v>576</v>
      </c>
      <c r="D313" s="411" t="s">
        <v>1486</v>
      </c>
      <c r="E313" s="435">
        <v>0</v>
      </c>
      <c r="F313" s="39">
        <v>0</v>
      </c>
      <c r="G313" s="36"/>
      <c r="H313" s="36">
        <v>0</v>
      </c>
      <c r="I313" s="36"/>
      <c r="J313" s="36"/>
      <c r="K313" s="36"/>
      <c r="L313" s="36"/>
      <c r="M313" s="36"/>
      <c r="N313" s="36"/>
      <c r="O313" s="36"/>
      <c r="P313" s="253">
        <v>0</v>
      </c>
      <c r="Q313" s="259">
        <f t="shared" si="72"/>
        <v>0</v>
      </c>
      <c r="R313" s="259">
        <v>30600000000</v>
      </c>
      <c r="S313" s="509">
        <f t="shared" si="59"/>
        <v>0</v>
      </c>
      <c r="T313" s="34">
        <v>1</v>
      </c>
      <c r="U313" s="33">
        <v>1</v>
      </c>
      <c r="V313" s="33">
        <v>0.94</v>
      </c>
      <c r="W313" s="33">
        <v>0.94</v>
      </c>
      <c r="X313" s="33">
        <f t="shared" si="60"/>
        <v>0.88</v>
      </c>
      <c r="Y313" s="33">
        <f t="shared" si="61"/>
        <v>0.85</v>
      </c>
      <c r="Z313" s="33">
        <f t="shared" si="62"/>
        <v>0.75</v>
      </c>
      <c r="AA313" s="33">
        <f t="shared" si="63"/>
        <v>0.85</v>
      </c>
      <c r="AB313" s="33">
        <f t="shared" si="64"/>
        <v>0.75</v>
      </c>
      <c r="AC313" s="33">
        <f t="shared" si="65"/>
        <v>0.85</v>
      </c>
      <c r="AD313" s="33">
        <f t="shared" si="66"/>
        <v>0.7</v>
      </c>
      <c r="AE313" s="394">
        <f t="shared" si="67"/>
        <v>0</v>
      </c>
      <c r="AF313" s="400">
        <f t="shared" si="68"/>
        <v>0</v>
      </c>
      <c r="AG313" s="257">
        <v>100</v>
      </c>
      <c r="AH313" s="153">
        <f t="shared" si="71"/>
        <v>0</v>
      </c>
      <c r="AJ313" s="394">
        <f>IF(F313&gt;0,#REF!,0)</f>
        <v>0</v>
      </c>
      <c r="AK313" s="394">
        <f t="shared" si="69"/>
        <v>0</v>
      </c>
      <c r="AM313" s="394">
        <f t="shared" si="70"/>
        <v>0</v>
      </c>
    </row>
    <row r="314" spans="3:39" ht="23.25" thickBot="1" x14ac:dyDescent="0.6">
      <c r="C314" s="233" t="s">
        <v>576</v>
      </c>
      <c r="D314" s="411" t="s">
        <v>1486</v>
      </c>
      <c r="E314" s="435">
        <v>15489955076</v>
      </c>
      <c r="F314" s="39">
        <v>0</v>
      </c>
      <c r="G314" s="36"/>
      <c r="H314" s="36">
        <v>0</v>
      </c>
      <c r="I314" s="36"/>
      <c r="J314" s="36"/>
      <c r="K314" s="36"/>
      <c r="L314" s="36"/>
      <c r="M314" s="36"/>
      <c r="N314" s="36"/>
      <c r="O314" s="36"/>
      <c r="P314" s="253">
        <v>0</v>
      </c>
      <c r="Q314" s="259">
        <f t="shared" si="72"/>
        <v>0</v>
      </c>
      <c r="R314" s="259">
        <v>40800000000</v>
      </c>
      <c r="S314" s="509">
        <f t="shared" si="59"/>
        <v>15489955076</v>
      </c>
      <c r="T314" s="34">
        <v>1</v>
      </c>
      <c r="U314" s="33">
        <v>1</v>
      </c>
      <c r="V314" s="33">
        <v>0.94</v>
      </c>
      <c r="W314" s="33">
        <v>0.94</v>
      </c>
      <c r="X314" s="33">
        <f t="shared" si="60"/>
        <v>0.88</v>
      </c>
      <c r="Y314" s="33">
        <f t="shared" si="61"/>
        <v>0.85</v>
      </c>
      <c r="Z314" s="33">
        <f t="shared" si="62"/>
        <v>0.75</v>
      </c>
      <c r="AA314" s="33">
        <f t="shared" si="63"/>
        <v>0.85</v>
      </c>
      <c r="AB314" s="33">
        <f t="shared" si="64"/>
        <v>0.75</v>
      </c>
      <c r="AC314" s="33">
        <f t="shared" si="65"/>
        <v>0.85</v>
      </c>
      <c r="AD314" s="33">
        <f t="shared" si="66"/>
        <v>0.7</v>
      </c>
      <c r="AE314" s="394">
        <f t="shared" si="67"/>
        <v>0</v>
      </c>
      <c r="AF314" s="400">
        <f t="shared" si="68"/>
        <v>15489955076</v>
      </c>
      <c r="AG314" s="257">
        <v>100</v>
      </c>
      <c r="AH314" s="153">
        <f t="shared" si="71"/>
        <v>15489955076</v>
      </c>
      <c r="AJ314" s="394">
        <f>IF(F314&gt;0,#REF!,0)</f>
        <v>0</v>
      </c>
      <c r="AK314" s="394">
        <f t="shared" si="69"/>
        <v>0</v>
      </c>
      <c r="AM314" s="394">
        <f t="shared" si="70"/>
        <v>0</v>
      </c>
    </row>
    <row r="315" spans="3:39" ht="23.25" thickBot="1" x14ac:dyDescent="0.6">
      <c r="C315" s="233" t="s">
        <v>576</v>
      </c>
      <c r="D315" s="411" t="s">
        <v>1486</v>
      </c>
      <c r="E315" s="435">
        <v>45000000000</v>
      </c>
      <c r="F315" s="39">
        <v>0</v>
      </c>
      <c r="G315" s="36"/>
      <c r="H315" s="36">
        <v>0</v>
      </c>
      <c r="I315" s="36"/>
      <c r="J315" s="36"/>
      <c r="K315" s="36"/>
      <c r="L315" s="36"/>
      <c r="M315" s="36"/>
      <c r="N315" s="36"/>
      <c r="O315" s="36"/>
      <c r="P315" s="253">
        <v>0</v>
      </c>
      <c r="Q315" s="259">
        <f t="shared" si="72"/>
        <v>0</v>
      </c>
      <c r="R315" s="259">
        <v>45900000000</v>
      </c>
      <c r="S315" s="509">
        <f t="shared" si="59"/>
        <v>45000000000</v>
      </c>
      <c r="T315" s="34">
        <v>1</v>
      </c>
      <c r="U315" s="33">
        <v>1</v>
      </c>
      <c r="V315" s="33">
        <v>0.94</v>
      </c>
      <c r="W315" s="33">
        <v>0.94</v>
      </c>
      <c r="X315" s="33">
        <f t="shared" si="60"/>
        <v>0.88</v>
      </c>
      <c r="Y315" s="33">
        <f t="shared" si="61"/>
        <v>0.85</v>
      </c>
      <c r="Z315" s="33">
        <f t="shared" si="62"/>
        <v>0.75</v>
      </c>
      <c r="AA315" s="33">
        <f t="shared" si="63"/>
        <v>0.85</v>
      </c>
      <c r="AB315" s="33">
        <f t="shared" si="64"/>
        <v>0.75</v>
      </c>
      <c r="AC315" s="33">
        <f t="shared" si="65"/>
        <v>0.85</v>
      </c>
      <c r="AD315" s="33">
        <f t="shared" si="66"/>
        <v>0.7</v>
      </c>
      <c r="AE315" s="394">
        <f t="shared" si="67"/>
        <v>0</v>
      </c>
      <c r="AF315" s="400">
        <f t="shared" si="68"/>
        <v>45000000000</v>
      </c>
      <c r="AG315" s="257">
        <v>100</v>
      </c>
      <c r="AH315" s="153">
        <f t="shared" si="71"/>
        <v>45000000000</v>
      </c>
      <c r="AJ315" s="394">
        <f>IF(F315&gt;0,#REF!,0)</f>
        <v>0</v>
      </c>
      <c r="AK315" s="394">
        <f t="shared" si="69"/>
        <v>0</v>
      </c>
      <c r="AM315" s="394">
        <f t="shared" si="70"/>
        <v>0</v>
      </c>
    </row>
    <row r="316" spans="3:39" ht="23.25" thickBot="1" x14ac:dyDescent="0.6">
      <c r="C316" s="233" t="s">
        <v>576</v>
      </c>
      <c r="D316" s="411" t="s">
        <v>1487</v>
      </c>
      <c r="E316" s="435">
        <v>3046280526</v>
      </c>
      <c r="F316" s="39">
        <v>0</v>
      </c>
      <c r="G316" s="36"/>
      <c r="H316" s="36">
        <v>0</v>
      </c>
      <c r="I316" s="36"/>
      <c r="J316" s="36"/>
      <c r="K316" s="36"/>
      <c r="L316" s="36"/>
      <c r="M316" s="36"/>
      <c r="N316" s="36"/>
      <c r="O316" s="36"/>
      <c r="P316" s="253">
        <v>3360000000</v>
      </c>
      <c r="Q316" s="259">
        <f t="shared" si="72"/>
        <v>3360000000</v>
      </c>
      <c r="R316" s="259">
        <v>0</v>
      </c>
      <c r="S316" s="509">
        <f t="shared" si="59"/>
        <v>3046280526</v>
      </c>
      <c r="T316" s="34">
        <v>1</v>
      </c>
      <c r="U316" s="33">
        <v>1</v>
      </c>
      <c r="V316" s="33">
        <v>0.94</v>
      </c>
      <c r="W316" s="33">
        <v>0.94</v>
      </c>
      <c r="X316" s="33">
        <f t="shared" si="60"/>
        <v>0.88</v>
      </c>
      <c r="Y316" s="33">
        <f t="shared" si="61"/>
        <v>0.85</v>
      </c>
      <c r="Z316" s="33">
        <f t="shared" si="62"/>
        <v>0.75</v>
      </c>
      <c r="AA316" s="33">
        <f t="shared" si="63"/>
        <v>0.85</v>
      </c>
      <c r="AB316" s="33">
        <f t="shared" si="64"/>
        <v>0.75</v>
      </c>
      <c r="AC316" s="33">
        <f t="shared" si="65"/>
        <v>0.85</v>
      </c>
      <c r="AD316" s="33">
        <f t="shared" si="66"/>
        <v>0.7</v>
      </c>
      <c r="AE316" s="394">
        <f t="shared" si="67"/>
        <v>2352000000</v>
      </c>
      <c r="AF316" s="400">
        <f t="shared" si="68"/>
        <v>694280526</v>
      </c>
      <c r="AG316" s="257">
        <v>100</v>
      </c>
      <c r="AH316" s="153">
        <f t="shared" si="71"/>
        <v>694280526</v>
      </c>
      <c r="AJ316" s="394">
        <f>IF(F316&gt;0,#REF!,0)</f>
        <v>0</v>
      </c>
      <c r="AK316" s="394">
        <f t="shared" si="69"/>
        <v>0</v>
      </c>
      <c r="AM316" s="394">
        <f t="shared" si="70"/>
        <v>0</v>
      </c>
    </row>
    <row r="317" spans="3:39" ht="23.25" thickBot="1" x14ac:dyDescent="0.6">
      <c r="C317" s="233" t="s">
        <v>576</v>
      </c>
      <c r="D317" s="411" t="s">
        <v>1487</v>
      </c>
      <c r="E317" s="435">
        <v>1985973722</v>
      </c>
      <c r="F317" s="39">
        <v>0</v>
      </c>
      <c r="G317" s="36"/>
      <c r="H317" s="36">
        <v>0</v>
      </c>
      <c r="I317" s="36"/>
      <c r="J317" s="36"/>
      <c r="K317" s="36"/>
      <c r="L317" s="36"/>
      <c r="M317" s="36"/>
      <c r="N317" s="36"/>
      <c r="O317" s="36"/>
      <c r="P317" s="253">
        <v>2618400000</v>
      </c>
      <c r="Q317" s="259">
        <f t="shared" si="72"/>
        <v>2618400000</v>
      </c>
      <c r="R317" s="259">
        <v>0</v>
      </c>
      <c r="S317" s="509">
        <f t="shared" si="59"/>
        <v>1985973722</v>
      </c>
      <c r="T317" s="34">
        <v>1</v>
      </c>
      <c r="U317" s="33">
        <v>1</v>
      </c>
      <c r="V317" s="33">
        <v>0.94</v>
      </c>
      <c r="W317" s="33">
        <v>0.94</v>
      </c>
      <c r="X317" s="33">
        <f t="shared" si="60"/>
        <v>0.88</v>
      </c>
      <c r="Y317" s="33">
        <f t="shared" si="61"/>
        <v>0.85</v>
      </c>
      <c r="Z317" s="33">
        <f t="shared" si="62"/>
        <v>0.75</v>
      </c>
      <c r="AA317" s="33">
        <f t="shared" si="63"/>
        <v>0.85</v>
      </c>
      <c r="AB317" s="33">
        <f t="shared" si="64"/>
        <v>0.75</v>
      </c>
      <c r="AC317" s="33">
        <f t="shared" si="65"/>
        <v>0.85</v>
      </c>
      <c r="AD317" s="33">
        <f t="shared" si="66"/>
        <v>0.7</v>
      </c>
      <c r="AE317" s="394">
        <f t="shared" si="67"/>
        <v>1832880000</v>
      </c>
      <c r="AF317" s="400">
        <f t="shared" si="68"/>
        <v>153093722</v>
      </c>
      <c r="AG317" s="257">
        <v>100</v>
      </c>
      <c r="AH317" s="153">
        <f t="shared" si="71"/>
        <v>153093722</v>
      </c>
      <c r="AJ317" s="394">
        <f>IF(F317&gt;0,#REF!,0)</f>
        <v>0</v>
      </c>
      <c r="AK317" s="394">
        <f t="shared" si="69"/>
        <v>0</v>
      </c>
      <c r="AM317" s="394">
        <f t="shared" si="70"/>
        <v>0</v>
      </c>
    </row>
    <row r="318" spans="3:39" ht="23.25" thickBot="1" x14ac:dyDescent="0.6">
      <c r="C318" s="233" t="s">
        <v>576</v>
      </c>
      <c r="D318" s="411" t="s">
        <v>1487</v>
      </c>
      <c r="E318" s="435">
        <v>831654862</v>
      </c>
      <c r="F318" s="39">
        <v>0</v>
      </c>
      <c r="G318" s="36"/>
      <c r="H318" s="36">
        <v>0</v>
      </c>
      <c r="I318" s="36"/>
      <c r="J318" s="36"/>
      <c r="K318" s="36"/>
      <c r="L318" s="36"/>
      <c r="M318" s="36"/>
      <c r="N318" s="36"/>
      <c r="O318" s="36"/>
      <c r="P318" s="253">
        <v>2600000000</v>
      </c>
      <c r="Q318" s="259">
        <f t="shared" si="72"/>
        <v>2600000000</v>
      </c>
      <c r="R318" s="259">
        <v>0</v>
      </c>
      <c r="S318" s="509">
        <f t="shared" si="59"/>
        <v>831654862</v>
      </c>
      <c r="T318" s="34">
        <v>1</v>
      </c>
      <c r="U318" s="33">
        <v>1</v>
      </c>
      <c r="V318" s="33">
        <v>0.94</v>
      </c>
      <c r="W318" s="33">
        <v>0.94</v>
      </c>
      <c r="X318" s="33">
        <f t="shared" si="60"/>
        <v>0.88</v>
      </c>
      <c r="Y318" s="33">
        <f t="shared" si="61"/>
        <v>0.85</v>
      </c>
      <c r="Z318" s="33">
        <f t="shared" si="62"/>
        <v>0.75</v>
      </c>
      <c r="AA318" s="33">
        <f t="shared" si="63"/>
        <v>0.85</v>
      </c>
      <c r="AB318" s="33">
        <f t="shared" si="64"/>
        <v>0.75</v>
      </c>
      <c r="AC318" s="33">
        <f t="shared" si="65"/>
        <v>0.85</v>
      </c>
      <c r="AD318" s="33">
        <f t="shared" si="66"/>
        <v>0.7</v>
      </c>
      <c r="AE318" s="394">
        <f t="shared" si="67"/>
        <v>1820000000</v>
      </c>
      <c r="AF318" s="400">
        <f t="shared" si="68"/>
        <v>0</v>
      </c>
      <c r="AG318" s="257">
        <v>100</v>
      </c>
      <c r="AH318" s="153">
        <f t="shared" si="71"/>
        <v>0</v>
      </c>
      <c r="AJ318" s="394">
        <f>IF(F318&gt;0,#REF!,0)</f>
        <v>0</v>
      </c>
      <c r="AK318" s="394">
        <f t="shared" si="69"/>
        <v>0</v>
      </c>
      <c r="AM318" s="394">
        <f t="shared" si="70"/>
        <v>0</v>
      </c>
    </row>
    <row r="319" spans="3:39" ht="23.25" thickBot="1" x14ac:dyDescent="0.6">
      <c r="C319" s="233" t="s">
        <v>576</v>
      </c>
      <c r="D319" s="411" t="s">
        <v>1487</v>
      </c>
      <c r="E319" s="435">
        <v>2536421410</v>
      </c>
      <c r="F319" s="39">
        <v>0</v>
      </c>
      <c r="G319" s="36"/>
      <c r="H319" s="36">
        <v>0</v>
      </c>
      <c r="I319" s="36"/>
      <c r="J319" s="36"/>
      <c r="K319" s="36"/>
      <c r="L319" s="36"/>
      <c r="M319" s="36"/>
      <c r="N319" s="36"/>
      <c r="O319" s="36"/>
      <c r="P319" s="253">
        <v>2600000000</v>
      </c>
      <c r="Q319" s="259">
        <f t="shared" si="72"/>
        <v>2600000000</v>
      </c>
      <c r="R319" s="259">
        <v>0</v>
      </c>
      <c r="S319" s="509">
        <f t="shared" si="59"/>
        <v>2536421410</v>
      </c>
      <c r="T319" s="34">
        <v>1</v>
      </c>
      <c r="U319" s="33">
        <v>1</v>
      </c>
      <c r="V319" s="33">
        <v>0.94</v>
      </c>
      <c r="W319" s="33">
        <v>0.94</v>
      </c>
      <c r="X319" s="33">
        <f t="shared" si="60"/>
        <v>0.88</v>
      </c>
      <c r="Y319" s="33">
        <f t="shared" si="61"/>
        <v>0.85</v>
      </c>
      <c r="Z319" s="33">
        <f t="shared" si="62"/>
        <v>0.75</v>
      </c>
      <c r="AA319" s="33">
        <f t="shared" si="63"/>
        <v>0.85</v>
      </c>
      <c r="AB319" s="33">
        <f t="shared" si="64"/>
        <v>0.75</v>
      </c>
      <c r="AC319" s="33">
        <f t="shared" si="65"/>
        <v>0.85</v>
      </c>
      <c r="AD319" s="33">
        <f t="shared" si="66"/>
        <v>0.7</v>
      </c>
      <c r="AE319" s="394">
        <f t="shared" si="67"/>
        <v>1820000000</v>
      </c>
      <c r="AF319" s="400">
        <f t="shared" si="68"/>
        <v>716421410</v>
      </c>
      <c r="AG319" s="257">
        <v>100</v>
      </c>
      <c r="AH319" s="153">
        <f t="shared" si="71"/>
        <v>716421410</v>
      </c>
      <c r="AJ319" s="394">
        <f>IF(F319&gt;0,#REF!,0)</f>
        <v>0</v>
      </c>
      <c r="AK319" s="394">
        <f t="shared" si="69"/>
        <v>0</v>
      </c>
      <c r="AM319" s="394">
        <f t="shared" si="70"/>
        <v>0</v>
      </c>
    </row>
    <row r="320" spans="3:39" ht="23.25" thickBot="1" x14ac:dyDescent="0.6">
      <c r="C320" s="233" t="s">
        <v>576</v>
      </c>
      <c r="D320" s="411" t="s">
        <v>1487</v>
      </c>
      <c r="E320" s="435">
        <v>2590174474</v>
      </c>
      <c r="F320" s="39">
        <v>0</v>
      </c>
      <c r="G320" s="36"/>
      <c r="H320" s="36">
        <v>0</v>
      </c>
      <c r="I320" s="36"/>
      <c r="J320" s="36"/>
      <c r="K320" s="36"/>
      <c r="L320" s="36"/>
      <c r="M320" s="36"/>
      <c r="N320" s="36"/>
      <c r="O320" s="36"/>
      <c r="P320" s="253">
        <v>0</v>
      </c>
      <c r="Q320" s="259">
        <f t="shared" si="72"/>
        <v>0</v>
      </c>
      <c r="R320" s="259">
        <v>0</v>
      </c>
      <c r="S320" s="509">
        <f t="shared" si="59"/>
        <v>2590174474</v>
      </c>
      <c r="T320" s="34">
        <v>1</v>
      </c>
      <c r="U320" s="33">
        <v>1</v>
      </c>
      <c r="V320" s="33">
        <v>0.94</v>
      </c>
      <c r="W320" s="33">
        <v>0.94</v>
      </c>
      <c r="X320" s="33">
        <f t="shared" si="60"/>
        <v>0.88</v>
      </c>
      <c r="Y320" s="33">
        <f t="shared" si="61"/>
        <v>0.85</v>
      </c>
      <c r="Z320" s="33">
        <f t="shared" si="62"/>
        <v>0.75</v>
      </c>
      <c r="AA320" s="33">
        <f t="shared" si="63"/>
        <v>0.85</v>
      </c>
      <c r="AB320" s="33">
        <f t="shared" si="64"/>
        <v>0.75</v>
      </c>
      <c r="AC320" s="33">
        <f t="shared" si="65"/>
        <v>0.85</v>
      </c>
      <c r="AD320" s="33">
        <f t="shared" si="66"/>
        <v>0.7</v>
      </c>
      <c r="AE320" s="394">
        <f t="shared" si="67"/>
        <v>0</v>
      </c>
      <c r="AF320" s="400">
        <f t="shared" si="68"/>
        <v>2590174474</v>
      </c>
      <c r="AG320" s="257">
        <v>100</v>
      </c>
      <c r="AH320" s="153">
        <f t="shared" si="71"/>
        <v>2590174474</v>
      </c>
      <c r="AJ320" s="394">
        <f>IF(F320&gt;0,#REF!,0)</f>
        <v>0</v>
      </c>
      <c r="AK320" s="394">
        <f t="shared" si="69"/>
        <v>0</v>
      </c>
      <c r="AM320" s="394">
        <f t="shared" si="70"/>
        <v>0</v>
      </c>
    </row>
    <row r="321" spans="3:39" ht="23.25" thickBot="1" x14ac:dyDescent="0.6">
      <c r="C321" s="233" t="s">
        <v>576</v>
      </c>
      <c r="D321" s="411" t="s">
        <v>1487</v>
      </c>
      <c r="E321" s="435">
        <v>2891657711</v>
      </c>
      <c r="F321" s="39">
        <v>0</v>
      </c>
      <c r="G321" s="36"/>
      <c r="H321" s="36">
        <v>0</v>
      </c>
      <c r="I321" s="36"/>
      <c r="J321" s="36"/>
      <c r="K321" s="36"/>
      <c r="L321" s="36"/>
      <c r="M321" s="36"/>
      <c r="N321" s="36"/>
      <c r="O321" s="36"/>
      <c r="P321" s="253">
        <v>0</v>
      </c>
      <c r="Q321" s="259">
        <f t="shared" si="72"/>
        <v>0</v>
      </c>
      <c r="R321" s="259">
        <v>0</v>
      </c>
      <c r="S321" s="509">
        <f t="shared" si="59"/>
        <v>2891657711</v>
      </c>
      <c r="T321" s="34">
        <v>1</v>
      </c>
      <c r="U321" s="33">
        <v>1</v>
      </c>
      <c r="V321" s="33">
        <v>0.94</v>
      </c>
      <c r="W321" s="33">
        <v>0.94</v>
      </c>
      <c r="X321" s="33">
        <f t="shared" si="60"/>
        <v>0.88</v>
      </c>
      <c r="Y321" s="33">
        <f t="shared" si="61"/>
        <v>0.85</v>
      </c>
      <c r="Z321" s="33">
        <f t="shared" si="62"/>
        <v>0.75</v>
      </c>
      <c r="AA321" s="33">
        <f t="shared" si="63"/>
        <v>0.85</v>
      </c>
      <c r="AB321" s="33">
        <f t="shared" si="64"/>
        <v>0.75</v>
      </c>
      <c r="AC321" s="33">
        <f t="shared" si="65"/>
        <v>0.85</v>
      </c>
      <c r="AD321" s="33">
        <f t="shared" si="66"/>
        <v>0.7</v>
      </c>
      <c r="AE321" s="394">
        <f t="shared" si="67"/>
        <v>0</v>
      </c>
      <c r="AF321" s="400">
        <f t="shared" si="68"/>
        <v>2891657711</v>
      </c>
      <c r="AG321" s="257">
        <v>100</v>
      </c>
      <c r="AH321" s="153">
        <f t="shared" si="71"/>
        <v>2891657711</v>
      </c>
      <c r="AJ321" s="394">
        <f>IF(F321&gt;0,#REF!,0)</f>
        <v>0</v>
      </c>
      <c r="AK321" s="394">
        <f t="shared" si="69"/>
        <v>0</v>
      </c>
      <c r="AM321" s="394">
        <f t="shared" si="70"/>
        <v>0</v>
      </c>
    </row>
    <row r="322" spans="3:39" ht="23.25" thickBot="1" x14ac:dyDescent="0.6">
      <c r="C322" s="233" t="s">
        <v>576</v>
      </c>
      <c r="D322" s="411" t="s">
        <v>1487</v>
      </c>
      <c r="E322" s="435">
        <v>2891657711</v>
      </c>
      <c r="F322" s="39">
        <v>0</v>
      </c>
      <c r="G322" s="36"/>
      <c r="H322" s="36">
        <v>0</v>
      </c>
      <c r="I322" s="36"/>
      <c r="J322" s="36"/>
      <c r="K322" s="36"/>
      <c r="L322" s="36"/>
      <c r="M322" s="36"/>
      <c r="N322" s="36"/>
      <c r="O322" s="36"/>
      <c r="P322" s="253">
        <v>0</v>
      </c>
      <c r="Q322" s="259">
        <f t="shared" si="72"/>
        <v>0</v>
      </c>
      <c r="R322" s="259">
        <v>0</v>
      </c>
      <c r="S322" s="509">
        <f t="shared" si="59"/>
        <v>2891657711</v>
      </c>
      <c r="T322" s="34">
        <v>1</v>
      </c>
      <c r="U322" s="33">
        <v>1</v>
      </c>
      <c r="V322" s="33">
        <v>0.94</v>
      </c>
      <c r="W322" s="33">
        <v>0.94</v>
      </c>
      <c r="X322" s="33">
        <f t="shared" si="60"/>
        <v>0.88</v>
      </c>
      <c r="Y322" s="33">
        <f t="shared" si="61"/>
        <v>0.85</v>
      </c>
      <c r="Z322" s="33">
        <f t="shared" si="62"/>
        <v>0.75</v>
      </c>
      <c r="AA322" s="33">
        <f t="shared" si="63"/>
        <v>0.85</v>
      </c>
      <c r="AB322" s="33">
        <f t="shared" si="64"/>
        <v>0.75</v>
      </c>
      <c r="AC322" s="33">
        <f t="shared" si="65"/>
        <v>0.85</v>
      </c>
      <c r="AD322" s="33">
        <f t="shared" si="66"/>
        <v>0.7</v>
      </c>
      <c r="AE322" s="394">
        <f t="shared" si="67"/>
        <v>0</v>
      </c>
      <c r="AF322" s="400">
        <f t="shared" si="68"/>
        <v>2891657711</v>
      </c>
      <c r="AG322" s="257">
        <v>100</v>
      </c>
      <c r="AH322" s="153">
        <f t="shared" si="71"/>
        <v>2891657711</v>
      </c>
      <c r="AJ322" s="394">
        <f>IF(F322&gt;0,#REF!,0)</f>
        <v>0</v>
      </c>
      <c r="AK322" s="394">
        <f t="shared" si="69"/>
        <v>0</v>
      </c>
      <c r="AM322" s="394">
        <f t="shared" si="70"/>
        <v>0</v>
      </c>
    </row>
    <row r="323" spans="3:39" ht="23.25" thickBot="1" x14ac:dyDescent="0.6">
      <c r="C323" s="233" t="s">
        <v>576</v>
      </c>
      <c r="D323" s="411" t="s">
        <v>1487</v>
      </c>
      <c r="E323" s="435">
        <v>3246717457</v>
      </c>
      <c r="F323" s="39">
        <v>0</v>
      </c>
      <c r="G323" s="36"/>
      <c r="H323" s="36">
        <v>0</v>
      </c>
      <c r="I323" s="36"/>
      <c r="J323" s="36"/>
      <c r="K323" s="36"/>
      <c r="L323" s="36"/>
      <c r="M323" s="36"/>
      <c r="N323" s="36"/>
      <c r="O323" s="36"/>
      <c r="P323" s="253">
        <v>0</v>
      </c>
      <c r="Q323" s="259">
        <f t="shared" si="72"/>
        <v>0</v>
      </c>
      <c r="R323" s="259">
        <v>0</v>
      </c>
      <c r="S323" s="509">
        <f t="shared" si="59"/>
        <v>3246717457</v>
      </c>
      <c r="T323" s="34">
        <v>1</v>
      </c>
      <c r="U323" s="33">
        <v>1</v>
      </c>
      <c r="V323" s="33">
        <v>0.94</v>
      </c>
      <c r="W323" s="33">
        <v>0.94</v>
      </c>
      <c r="X323" s="33">
        <f t="shared" si="60"/>
        <v>0.88</v>
      </c>
      <c r="Y323" s="33">
        <f t="shared" si="61"/>
        <v>0.85</v>
      </c>
      <c r="Z323" s="33">
        <f t="shared" si="62"/>
        <v>0.75</v>
      </c>
      <c r="AA323" s="33">
        <f t="shared" si="63"/>
        <v>0.85</v>
      </c>
      <c r="AB323" s="33">
        <f t="shared" si="64"/>
        <v>0.75</v>
      </c>
      <c r="AC323" s="33">
        <f t="shared" si="65"/>
        <v>0.85</v>
      </c>
      <c r="AD323" s="33">
        <f t="shared" si="66"/>
        <v>0.7</v>
      </c>
      <c r="AE323" s="394">
        <f t="shared" si="67"/>
        <v>0</v>
      </c>
      <c r="AF323" s="400">
        <f t="shared" si="68"/>
        <v>3246717457</v>
      </c>
      <c r="AG323" s="257">
        <v>100</v>
      </c>
      <c r="AH323" s="153">
        <f t="shared" si="71"/>
        <v>3246717457</v>
      </c>
      <c r="AJ323" s="394">
        <f>IF(F323&gt;0,#REF!,0)</f>
        <v>0</v>
      </c>
      <c r="AK323" s="394">
        <f t="shared" si="69"/>
        <v>0</v>
      </c>
      <c r="AM323" s="394">
        <f t="shared" si="70"/>
        <v>0</v>
      </c>
    </row>
    <row r="324" spans="3:39" ht="23.25" thickBot="1" x14ac:dyDescent="0.6">
      <c r="C324" s="233" t="s">
        <v>576</v>
      </c>
      <c r="D324" s="411" t="s">
        <v>1487</v>
      </c>
      <c r="E324" s="435">
        <v>6250000000</v>
      </c>
      <c r="F324" s="39">
        <v>0</v>
      </c>
      <c r="G324" s="36"/>
      <c r="H324" s="36">
        <v>0</v>
      </c>
      <c r="I324" s="36"/>
      <c r="J324" s="36"/>
      <c r="K324" s="36"/>
      <c r="L324" s="36"/>
      <c r="M324" s="36"/>
      <c r="N324" s="36"/>
      <c r="O324" s="36"/>
      <c r="P324" s="253">
        <v>0</v>
      </c>
      <c r="Q324" s="259">
        <f t="shared" si="72"/>
        <v>0</v>
      </c>
      <c r="R324" s="259">
        <v>0</v>
      </c>
      <c r="S324" s="509">
        <f t="shared" si="59"/>
        <v>6250000000</v>
      </c>
      <c r="T324" s="34">
        <v>1</v>
      </c>
      <c r="U324" s="33">
        <v>1</v>
      </c>
      <c r="V324" s="33">
        <v>0.94</v>
      </c>
      <c r="W324" s="33">
        <v>0.94</v>
      </c>
      <c r="X324" s="33">
        <f t="shared" si="60"/>
        <v>0.88</v>
      </c>
      <c r="Y324" s="33">
        <f t="shared" si="61"/>
        <v>0.85</v>
      </c>
      <c r="Z324" s="33">
        <f t="shared" si="62"/>
        <v>0.75</v>
      </c>
      <c r="AA324" s="33">
        <f t="shared" si="63"/>
        <v>0.85</v>
      </c>
      <c r="AB324" s="33">
        <f t="shared" si="64"/>
        <v>0.75</v>
      </c>
      <c r="AC324" s="33">
        <f t="shared" si="65"/>
        <v>0.85</v>
      </c>
      <c r="AD324" s="33">
        <f t="shared" si="66"/>
        <v>0.7</v>
      </c>
      <c r="AE324" s="394">
        <f t="shared" si="67"/>
        <v>0</v>
      </c>
      <c r="AF324" s="400">
        <f t="shared" si="68"/>
        <v>6250000000</v>
      </c>
      <c r="AG324" s="257">
        <v>100</v>
      </c>
      <c r="AH324" s="153">
        <f t="shared" si="71"/>
        <v>6250000000</v>
      </c>
      <c r="AJ324" s="394">
        <f>IF(F324&gt;0,#REF!,0)</f>
        <v>0</v>
      </c>
      <c r="AK324" s="394">
        <f t="shared" si="69"/>
        <v>0</v>
      </c>
      <c r="AM324" s="394">
        <f t="shared" si="70"/>
        <v>0</v>
      </c>
    </row>
    <row r="325" spans="3:39" ht="23.25" thickBot="1" x14ac:dyDescent="0.6">
      <c r="C325" s="233" t="s">
        <v>576</v>
      </c>
      <c r="D325" s="411" t="s">
        <v>1487</v>
      </c>
      <c r="E325" s="435">
        <v>6700000000</v>
      </c>
      <c r="F325" s="39">
        <v>0</v>
      </c>
      <c r="G325" s="36"/>
      <c r="H325" s="36">
        <v>0</v>
      </c>
      <c r="I325" s="36"/>
      <c r="J325" s="36"/>
      <c r="K325" s="36"/>
      <c r="L325" s="36"/>
      <c r="M325" s="36"/>
      <c r="N325" s="36"/>
      <c r="O325" s="36"/>
      <c r="P325" s="253">
        <v>0</v>
      </c>
      <c r="Q325" s="259">
        <f t="shared" si="72"/>
        <v>0</v>
      </c>
      <c r="R325" s="259">
        <v>0</v>
      </c>
      <c r="S325" s="509">
        <f t="shared" si="59"/>
        <v>6700000000</v>
      </c>
      <c r="T325" s="34">
        <v>1</v>
      </c>
      <c r="U325" s="33">
        <v>1</v>
      </c>
      <c r="V325" s="33">
        <v>0.94</v>
      </c>
      <c r="W325" s="33">
        <v>0.94</v>
      </c>
      <c r="X325" s="33">
        <f t="shared" si="60"/>
        <v>0.88</v>
      </c>
      <c r="Y325" s="33">
        <f t="shared" si="61"/>
        <v>0.85</v>
      </c>
      <c r="Z325" s="33">
        <f t="shared" si="62"/>
        <v>0.75</v>
      </c>
      <c r="AA325" s="33">
        <f t="shared" si="63"/>
        <v>0.85</v>
      </c>
      <c r="AB325" s="33">
        <f t="shared" si="64"/>
        <v>0.75</v>
      </c>
      <c r="AC325" s="33">
        <f t="shared" si="65"/>
        <v>0.85</v>
      </c>
      <c r="AD325" s="33">
        <f t="shared" si="66"/>
        <v>0.7</v>
      </c>
      <c r="AE325" s="394">
        <f t="shared" si="67"/>
        <v>0</v>
      </c>
      <c r="AF325" s="400">
        <f t="shared" si="68"/>
        <v>6700000000</v>
      </c>
      <c r="AG325" s="257">
        <v>100</v>
      </c>
      <c r="AH325" s="153">
        <f t="shared" si="71"/>
        <v>6700000000</v>
      </c>
      <c r="AJ325" s="394">
        <f>IF(F325&gt;0,#REF!,0)</f>
        <v>0</v>
      </c>
      <c r="AK325" s="394">
        <f t="shared" si="69"/>
        <v>0</v>
      </c>
      <c r="AM325" s="394">
        <f t="shared" si="70"/>
        <v>0</v>
      </c>
    </row>
    <row r="326" spans="3:39" ht="23.25" thickBot="1" x14ac:dyDescent="0.6">
      <c r="C326" s="233" t="s">
        <v>576</v>
      </c>
      <c r="D326" s="411" t="s">
        <v>1488</v>
      </c>
      <c r="E326" s="435">
        <v>45000000000</v>
      </c>
      <c r="F326" s="39">
        <v>0</v>
      </c>
      <c r="G326" s="36"/>
      <c r="H326" s="36">
        <v>0</v>
      </c>
      <c r="I326" s="36"/>
      <c r="J326" s="36"/>
      <c r="K326" s="36"/>
      <c r="L326" s="36"/>
      <c r="M326" s="36"/>
      <c r="N326" s="36"/>
      <c r="O326" s="36"/>
      <c r="P326" s="253">
        <v>0</v>
      </c>
      <c r="Q326" s="259">
        <f t="shared" si="72"/>
        <v>0</v>
      </c>
      <c r="R326" s="259">
        <v>0</v>
      </c>
      <c r="S326" s="509">
        <f t="shared" si="59"/>
        <v>45000000000</v>
      </c>
      <c r="T326" s="34">
        <v>1</v>
      </c>
      <c r="U326" s="33">
        <v>1</v>
      </c>
      <c r="V326" s="33">
        <v>0.94</v>
      </c>
      <c r="W326" s="33">
        <v>0.94</v>
      </c>
      <c r="X326" s="33">
        <f t="shared" si="60"/>
        <v>0.88</v>
      </c>
      <c r="Y326" s="33">
        <f t="shared" si="61"/>
        <v>0.85</v>
      </c>
      <c r="Z326" s="33">
        <f t="shared" si="62"/>
        <v>0.75</v>
      </c>
      <c r="AA326" s="33">
        <f t="shared" si="63"/>
        <v>0.85</v>
      </c>
      <c r="AB326" s="33">
        <f t="shared" si="64"/>
        <v>0.75</v>
      </c>
      <c r="AC326" s="33">
        <f t="shared" si="65"/>
        <v>0.85</v>
      </c>
      <c r="AD326" s="33">
        <f t="shared" si="66"/>
        <v>0.7</v>
      </c>
      <c r="AE326" s="394">
        <f t="shared" si="67"/>
        <v>0</v>
      </c>
      <c r="AF326" s="400">
        <f t="shared" si="68"/>
        <v>45000000000</v>
      </c>
      <c r="AG326" s="257">
        <v>100</v>
      </c>
      <c r="AH326" s="153">
        <f t="shared" si="71"/>
        <v>45000000000</v>
      </c>
      <c r="AJ326" s="394">
        <f>IF(F326&gt;0,#REF!,0)</f>
        <v>0</v>
      </c>
      <c r="AK326" s="394">
        <f t="shared" si="69"/>
        <v>0</v>
      </c>
      <c r="AM326" s="394">
        <f t="shared" si="70"/>
        <v>0</v>
      </c>
    </row>
    <row r="327" spans="3:39" ht="23.25" thickBot="1" x14ac:dyDescent="0.6">
      <c r="C327" s="233" t="s">
        <v>576</v>
      </c>
      <c r="D327" s="411" t="s">
        <v>1488</v>
      </c>
      <c r="E327" s="435">
        <v>90000000000</v>
      </c>
      <c r="F327" s="39">
        <v>0</v>
      </c>
      <c r="G327" s="36"/>
      <c r="H327" s="36">
        <v>0</v>
      </c>
      <c r="I327" s="36"/>
      <c r="J327" s="36"/>
      <c r="K327" s="36"/>
      <c r="L327" s="36"/>
      <c r="M327" s="36"/>
      <c r="N327" s="36"/>
      <c r="O327" s="36"/>
      <c r="P327" s="253">
        <v>0</v>
      </c>
      <c r="Q327" s="259">
        <f t="shared" si="72"/>
        <v>0</v>
      </c>
      <c r="R327" s="259">
        <v>0</v>
      </c>
      <c r="S327" s="509">
        <f t="shared" si="59"/>
        <v>90000000000</v>
      </c>
      <c r="T327" s="34">
        <v>1</v>
      </c>
      <c r="U327" s="33">
        <v>1</v>
      </c>
      <c r="V327" s="33">
        <v>0.94</v>
      </c>
      <c r="W327" s="33">
        <v>0.94</v>
      </c>
      <c r="X327" s="33">
        <f t="shared" si="60"/>
        <v>0.88</v>
      </c>
      <c r="Y327" s="33">
        <f t="shared" si="61"/>
        <v>0.85</v>
      </c>
      <c r="Z327" s="33">
        <f t="shared" si="62"/>
        <v>0.75</v>
      </c>
      <c r="AA327" s="33">
        <f t="shared" si="63"/>
        <v>0.85</v>
      </c>
      <c r="AB327" s="33">
        <f t="shared" si="64"/>
        <v>0.75</v>
      </c>
      <c r="AC327" s="33">
        <f t="shared" si="65"/>
        <v>0.85</v>
      </c>
      <c r="AD327" s="33">
        <f t="shared" si="66"/>
        <v>0.7</v>
      </c>
      <c r="AE327" s="394">
        <f t="shared" si="67"/>
        <v>0</v>
      </c>
      <c r="AF327" s="400">
        <f t="shared" si="68"/>
        <v>90000000000</v>
      </c>
      <c r="AG327" s="257">
        <v>100</v>
      </c>
      <c r="AH327" s="153">
        <f t="shared" si="71"/>
        <v>90000000000</v>
      </c>
      <c r="AJ327" s="394">
        <f>IF(F327&gt;0,#REF!,0)</f>
        <v>0</v>
      </c>
      <c r="AK327" s="394">
        <f t="shared" si="69"/>
        <v>0</v>
      </c>
      <c r="AM327" s="394">
        <f t="shared" si="70"/>
        <v>0</v>
      </c>
    </row>
    <row r="328" spans="3:39" ht="23.25" thickBot="1" x14ac:dyDescent="0.6">
      <c r="C328" s="233" t="s">
        <v>576</v>
      </c>
      <c r="D328" s="411" t="s">
        <v>1488</v>
      </c>
      <c r="E328" s="435">
        <v>54000000000</v>
      </c>
      <c r="F328" s="39">
        <v>0</v>
      </c>
      <c r="G328" s="36"/>
      <c r="H328" s="36">
        <v>0</v>
      </c>
      <c r="I328" s="36"/>
      <c r="J328" s="36"/>
      <c r="K328" s="36"/>
      <c r="L328" s="36"/>
      <c r="M328" s="36"/>
      <c r="N328" s="36"/>
      <c r="O328" s="36"/>
      <c r="P328" s="253">
        <v>0</v>
      </c>
      <c r="Q328" s="259">
        <f t="shared" si="72"/>
        <v>0</v>
      </c>
      <c r="R328" s="259">
        <v>0</v>
      </c>
      <c r="S328" s="509">
        <f t="shared" si="59"/>
        <v>54000000000</v>
      </c>
      <c r="T328" s="34">
        <v>1</v>
      </c>
      <c r="U328" s="33">
        <v>1</v>
      </c>
      <c r="V328" s="33">
        <v>0.94</v>
      </c>
      <c r="W328" s="33">
        <v>0.94</v>
      </c>
      <c r="X328" s="33">
        <f t="shared" si="60"/>
        <v>0.88</v>
      </c>
      <c r="Y328" s="33">
        <f t="shared" si="61"/>
        <v>0.85</v>
      </c>
      <c r="Z328" s="33">
        <f t="shared" si="62"/>
        <v>0.75</v>
      </c>
      <c r="AA328" s="33">
        <f t="shared" si="63"/>
        <v>0.85</v>
      </c>
      <c r="AB328" s="33">
        <f t="shared" si="64"/>
        <v>0.75</v>
      </c>
      <c r="AC328" s="33">
        <f t="shared" si="65"/>
        <v>0.85</v>
      </c>
      <c r="AD328" s="33">
        <f t="shared" si="66"/>
        <v>0.7</v>
      </c>
      <c r="AE328" s="394">
        <f t="shared" si="67"/>
        <v>0</v>
      </c>
      <c r="AF328" s="400">
        <f t="shared" si="68"/>
        <v>54000000000</v>
      </c>
      <c r="AG328" s="257">
        <v>100</v>
      </c>
      <c r="AH328" s="153">
        <f t="shared" si="71"/>
        <v>54000000000</v>
      </c>
      <c r="AJ328" s="394">
        <f>IF(F328&gt;0,#REF!,0)</f>
        <v>0</v>
      </c>
      <c r="AK328" s="394">
        <f t="shared" si="69"/>
        <v>0</v>
      </c>
      <c r="AM328" s="394">
        <f t="shared" si="70"/>
        <v>0</v>
      </c>
    </row>
    <row r="329" spans="3:39" ht="23.25" thickBot="1" x14ac:dyDescent="0.6">
      <c r="C329" s="233" t="s">
        <v>576</v>
      </c>
      <c r="D329" s="411" t="s">
        <v>1489</v>
      </c>
      <c r="E329" s="435">
        <v>20000000000</v>
      </c>
      <c r="F329" s="39">
        <v>0</v>
      </c>
      <c r="G329" s="36"/>
      <c r="H329" s="36">
        <v>0</v>
      </c>
      <c r="I329" s="36"/>
      <c r="J329" s="36"/>
      <c r="K329" s="36"/>
      <c r="L329" s="36"/>
      <c r="M329" s="36"/>
      <c r="N329" s="36"/>
      <c r="O329" s="36"/>
      <c r="P329" s="253">
        <v>0</v>
      </c>
      <c r="Q329" s="259">
        <f t="shared" si="72"/>
        <v>0</v>
      </c>
      <c r="R329" s="259">
        <v>21600000000</v>
      </c>
      <c r="S329" s="509">
        <f t="shared" si="59"/>
        <v>20000000000</v>
      </c>
      <c r="T329" s="34">
        <v>1</v>
      </c>
      <c r="U329" s="33">
        <v>1</v>
      </c>
      <c r="V329" s="33">
        <v>0.94</v>
      </c>
      <c r="W329" s="33">
        <v>0.94</v>
      </c>
      <c r="X329" s="33">
        <f t="shared" si="60"/>
        <v>0.88</v>
      </c>
      <c r="Y329" s="33">
        <f t="shared" si="61"/>
        <v>0.85</v>
      </c>
      <c r="Z329" s="33">
        <f t="shared" si="62"/>
        <v>0.75</v>
      </c>
      <c r="AA329" s="33">
        <f t="shared" si="63"/>
        <v>0.85</v>
      </c>
      <c r="AB329" s="33">
        <f t="shared" si="64"/>
        <v>0.75</v>
      </c>
      <c r="AC329" s="33">
        <f t="shared" si="65"/>
        <v>0.85</v>
      </c>
      <c r="AD329" s="33">
        <f t="shared" si="66"/>
        <v>0.7</v>
      </c>
      <c r="AE329" s="394">
        <f t="shared" si="67"/>
        <v>0</v>
      </c>
      <c r="AF329" s="400">
        <f t="shared" si="68"/>
        <v>20000000000</v>
      </c>
      <c r="AG329" s="257">
        <v>100</v>
      </c>
      <c r="AH329" s="153">
        <f t="shared" si="71"/>
        <v>20000000000</v>
      </c>
      <c r="AJ329" s="394">
        <f>IF(F329&gt;0,#REF!,0)</f>
        <v>0</v>
      </c>
      <c r="AK329" s="394">
        <f t="shared" si="69"/>
        <v>0</v>
      </c>
      <c r="AM329" s="394">
        <f t="shared" si="70"/>
        <v>0</v>
      </c>
    </row>
    <row r="330" spans="3:39" ht="23.25" thickBot="1" x14ac:dyDescent="0.6">
      <c r="C330" s="233" t="s">
        <v>576</v>
      </c>
      <c r="D330" s="411" t="s">
        <v>1489</v>
      </c>
      <c r="E330" s="435">
        <v>25000000000</v>
      </c>
      <c r="F330" s="39">
        <v>0</v>
      </c>
      <c r="G330" s="36"/>
      <c r="H330" s="36">
        <v>0</v>
      </c>
      <c r="I330" s="36"/>
      <c r="J330" s="36"/>
      <c r="K330" s="36"/>
      <c r="L330" s="36"/>
      <c r="M330" s="36"/>
      <c r="N330" s="36"/>
      <c r="O330" s="36"/>
      <c r="P330" s="253">
        <v>0</v>
      </c>
      <c r="Q330" s="259">
        <f t="shared" si="72"/>
        <v>0</v>
      </c>
      <c r="R330" s="259">
        <v>27000000000</v>
      </c>
      <c r="S330" s="509">
        <f t="shared" si="59"/>
        <v>25000000000</v>
      </c>
      <c r="T330" s="34">
        <v>1</v>
      </c>
      <c r="U330" s="33">
        <v>1</v>
      </c>
      <c r="V330" s="33">
        <v>0.94</v>
      </c>
      <c r="W330" s="33">
        <v>0.94</v>
      </c>
      <c r="X330" s="33">
        <f t="shared" si="60"/>
        <v>0.88</v>
      </c>
      <c r="Y330" s="33">
        <f t="shared" si="61"/>
        <v>0.85</v>
      </c>
      <c r="Z330" s="33">
        <f t="shared" si="62"/>
        <v>0.75</v>
      </c>
      <c r="AA330" s="33">
        <f t="shared" si="63"/>
        <v>0.85</v>
      </c>
      <c r="AB330" s="33">
        <f t="shared" si="64"/>
        <v>0.75</v>
      </c>
      <c r="AC330" s="33">
        <f t="shared" si="65"/>
        <v>0.85</v>
      </c>
      <c r="AD330" s="33">
        <f t="shared" si="66"/>
        <v>0.7</v>
      </c>
      <c r="AE330" s="394">
        <f t="shared" si="67"/>
        <v>0</v>
      </c>
      <c r="AF330" s="400">
        <f t="shared" si="68"/>
        <v>25000000000</v>
      </c>
      <c r="AG330" s="257">
        <v>100</v>
      </c>
      <c r="AH330" s="153">
        <f t="shared" si="71"/>
        <v>25000000000</v>
      </c>
      <c r="AJ330" s="394">
        <f>IF(F330&gt;0,#REF!,0)</f>
        <v>0</v>
      </c>
      <c r="AK330" s="394">
        <f t="shared" si="69"/>
        <v>0</v>
      </c>
      <c r="AM330" s="394">
        <f t="shared" si="70"/>
        <v>0</v>
      </c>
    </row>
    <row r="331" spans="3:39" ht="23.25" thickBot="1" x14ac:dyDescent="0.6">
      <c r="C331" s="233" t="s">
        <v>576</v>
      </c>
      <c r="D331" s="411" t="s">
        <v>1490</v>
      </c>
      <c r="E331" s="435">
        <v>50000000000</v>
      </c>
      <c r="F331" s="39">
        <v>0</v>
      </c>
      <c r="G331" s="36"/>
      <c r="H331" s="36">
        <v>0</v>
      </c>
      <c r="I331" s="36"/>
      <c r="J331" s="36"/>
      <c r="K331" s="36"/>
      <c r="L331" s="36"/>
      <c r="M331" s="36"/>
      <c r="N331" s="36"/>
      <c r="O331" s="36"/>
      <c r="P331" s="253">
        <v>0</v>
      </c>
      <c r="Q331" s="259">
        <f t="shared" si="72"/>
        <v>0</v>
      </c>
      <c r="R331" s="259">
        <v>54000000000</v>
      </c>
      <c r="S331" s="509">
        <f t="shared" ref="S331:S394" si="73">IF((OR(Q331&gt;E331,Q331=0)),E331,Q331)</f>
        <v>50000000000</v>
      </c>
      <c r="T331" s="34">
        <v>1</v>
      </c>
      <c r="U331" s="33">
        <v>1</v>
      </c>
      <c r="V331" s="33">
        <v>0.94</v>
      </c>
      <c r="W331" s="33">
        <v>0.94</v>
      </c>
      <c r="X331" s="33">
        <f t="shared" ref="X331:X394" si="74">1-0.12</f>
        <v>0.88</v>
      </c>
      <c r="Y331" s="33">
        <f t="shared" ref="Y331:Y394" si="75">1-0.15</f>
        <v>0.85</v>
      </c>
      <c r="Z331" s="33">
        <f t="shared" ref="Z331:Z394" si="76">1-0.25</f>
        <v>0.75</v>
      </c>
      <c r="AA331" s="33">
        <f t="shared" ref="AA331:AA394" si="77">1-0.15</f>
        <v>0.85</v>
      </c>
      <c r="AB331" s="33">
        <f t="shared" ref="AB331:AB394" si="78">1-0.25</f>
        <v>0.75</v>
      </c>
      <c r="AC331" s="33">
        <f t="shared" ref="AC331:AC394" si="79">1-0.15</f>
        <v>0.85</v>
      </c>
      <c r="AD331" s="33">
        <f t="shared" ref="AD331:AD394" si="80">1-0.3</f>
        <v>0.7</v>
      </c>
      <c r="AE331" s="394">
        <f t="shared" ref="AE331:AE394" si="81">(F331*T331)+(G331*U331)+(H331*V331)+(I331*W331)+(J331*X331)+(K331*Y331)+(L331*Z331)+(M331*AA331)+(N331*AB331)+(O331*AC331)+(P331*AD331)</f>
        <v>0</v>
      </c>
      <c r="AF331" s="400">
        <f t="shared" ref="AF331:AF394" si="82">IF(E331&gt;AE331,E331-AE331,0)</f>
        <v>50000000000</v>
      </c>
      <c r="AG331" s="257">
        <v>100</v>
      </c>
      <c r="AH331" s="153">
        <f t="shared" si="71"/>
        <v>50000000000</v>
      </c>
      <c r="AJ331" s="394">
        <f>IF(F331&gt;0,#REF!,0)</f>
        <v>0</v>
      </c>
      <c r="AK331" s="394">
        <f t="shared" si="69"/>
        <v>0</v>
      </c>
      <c r="AM331" s="394">
        <f t="shared" si="70"/>
        <v>0</v>
      </c>
    </row>
    <row r="332" spans="3:39" ht="23.25" thickBot="1" x14ac:dyDescent="0.6">
      <c r="C332" s="233" t="s">
        <v>576</v>
      </c>
      <c r="D332" s="411" t="s">
        <v>1489</v>
      </c>
      <c r="E332" s="435">
        <v>30000000000</v>
      </c>
      <c r="F332" s="39">
        <v>0</v>
      </c>
      <c r="G332" s="36"/>
      <c r="H332" s="36">
        <v>0</v>
      </c>
      <c r="I332" s="36"/>
      <c r="J332" s="36"/>
      <c r="K332" s="36"/>
      <c r="L332" s="36"/>
      <c r="M332" s="36"/>
      <c r="N332" s="36"/>
      <c r="O332" s="36"/>
      <c r="P332" s="253">
        <v>0</v>
      </c>
      <c r="Q332" s="259">
        <f t="shared" si="72"/>
        <v>0</v>
      </c>
      <c r="R332" s="259">
        <v>32400000000</v>
      </c>
      <c r="S332" s="509">
        <f t="shared" si="73"/>
        <v>30000000000</v>
      </c>
      <c r="T332" s="34">
        <v>1</v>
      </c>
      <c r="U332" s="33">
        <v>1</v>
      </c>
      <c r="V332" s="33">
        <v>0.94</v>
      </c>
      <c r="W332" s="33">
        <v>0.94</v>
      </c>
      <c r="X332" s="33">
        <f t="shared" si="74"/>
        <v>0.88</v>
      </c>
      <c r="Y332" s="33">
        <f t="shared" si="75"/>
        <v>0.85</v>
      </c>
      <c r="Z332" s="33">
        <f t="shared" si="76"/>
        <v>0.75</v>
      </c>
      <c r="AA332" s="33">
        <f t="shared" si="77"/>
        <v>0.85</v>
      </c>
      <c r="AB332" s="33">
        <f t="shared" si="78"/>
        <v>0.75</v>
      </c>
      <c r="AC332" s="33">
        <f t="shared" si="79"/>
        <v>0.85</v>
      </c>
      <c r="AD332" s="33">
        <f t="shared" si="80"/>
        <v>0.7</v>
      </c>
      <c r="AE332" s="394">
        <f t="shared" si="81"/>
        <v>0</v>
      </c>
      <c r="AF332" s="400">
        <f t="shared" si="82"/>
        <v>30000000000</v>
      </c>
      <c r="AG332" s="257">
        <v>100</v>
      </c>
      <c r="AH332" s="153">
        <f t="shared" si="71"/>
        <v>30000000000</v>
      </c>
      <c r="AJ332" s="394">
        <f>IF(F332&gt;0,#REF!,0)</f>
        <v>0</v>
      </c>
      <c r="AK332" s="394">
        <f t="shared" ref="AK332:AK395" si="83">F332</f>
        <v>0</v>
      </c>
      <c r="AM332" s="394">
        <f t="shared" ref="AM332:AM395" si="84">IF(AF332&gt;S332,AF332-S332,0)</f>
        <v>0</v>
      </c>
    </row>
    <row r="333" spans="3:39" ht="23.25" thickBot="1" x14ac:dyDescent="0.6">
      <c r="C333" s="233" t="s">
        <v>576</v>
      </c>
      <c r="D333" s="411" t="s">
        <v>1490</v>
      </c>
      <c r="E333" s="435">
        <v>20000000000</v>
      </c>
      <c r="F333" s="39">
        <v>0</v>
      </c>
      <c r="G333" s="36"/>
      <c r="H333" s="36">
        <v>0</v>
      </c>
      <c r="I333" s="36"/>
      <c r="J333" s="36"/>
      <c r="K333" s="36"/>
      <c r="L333" s="36"/>
      <c r="M333" s="36"/>
      <c r="N333" s="36"/>
      <c r="O333" s="36"/>
      <c r="P333" s="253">
        <v>0</v>
      </c>
      <c r="Q333" s="259">
        <f t="shared" si="72"/>
        <v>0</v>
      </c>
      <c r="R333" s="259">
        <v>21600000000</v>
      </c>
      <c r="S333" s="509">
        <f t="shared" si="73"/>
        <v>20000000000</v>
      </c>
      <c r="T333" s="34">
        <v>1</v>
      </c>
      <c r="U333" s="33">
        <v>1</v>
      </c>
      <c r="V333" s="33">
        <v>0.94</v>
      </c>
      <c r="W333" s="33">
        <v>0.94</v>
      </c>
      <c r="X333" s="33">
        <f t="shared" si="74"/>
        <v>0.88</v>
      </c>
      <c r="Y333" s="33">
        <f t="shared" si="75"/>
        <v>0.85</v>
      </c>
      <c r="Z333" s="33">
        <f t="shared" si="76"/>
        <v>0.75</v>
      </c>
      <c r="AA333" s="33">
        <f t="shared" si="77"/>
        <v>0.85</v>
      </c>
      <c r="AB333" s="33">
        <f t="shared" si="78"/>
        <v>0.75</v>
      </c>
      <c r="AC333" s="33">
        <f t="shared" si="79"/>
        <v>0.85</v>
      </c>
      <c r="AD333" s="33">
        <f t="shared" si="80"/>
        <v>0.7</v>
      </c>
      <c r="AE333" s="394">
        <f t="shared" si="81"/>
        <v>0</v>
      </c>
      <c r="AF333" s="400">
        <f t="shared" si="82"/>
        <v>20000000000</v>
      </c>
      <c r="AG333" s="257">
        <v>100</v>
      </c>
      <c r="AH333" s="153">
        <f t="shared" si="71"/>
        <v>20000000000</v>
      </c>
      <c r="AJ333" s="394">
        <f>IF(F333&gt;0,#REF!,0)</f>
        <v>0</v>
      </c>
      <c r="AK333" s="394">
        <f t="shared" si="83"/>
        <v>0</v>
      </c>
      <c r="AM333" s="394">
        <f t="shared" si="84"/>
        <v>0</v>
      </c>
    </row>
    <row r="334" spans="3:39" ht="23.25" thickBot="1" x14ac:dyDescent="0.6">
      <c r="C334" s="233" t="s">
        <v>576</v>
      </c>
      <c r="D334" s="411" t="s">
        <v>1489</v>
      </c>
      <c r="E334" s="435">
        <v>30000000000</v>
      </c>
      <c r="F334" s="39">
        <v>0</v>
      </c>
      <c r="G334" s="36"/>
      <c r="H334" s="36">
        <v>0</v>
      </c>
      <c r="I334" s="36"/>
      <c r="J334" s="36"/>
      <c r="K334" s="36"/>
      <c r="L334" s="36"/>
      <c r="M334" s="36"/>
      <c r="N334" s="36"/>
      <c r="O334" s="36"/>
      <c r="P334" s="253">
        <v>0</v>
      </c>
      <c r="Q334" s="259">
        <f t="shared" si="72"/>
        <v>0</v>
      </c>
      <c r="R334" s="259">
        <v>32400000000</v>
      </c>
      <c r="S334" s="509">
        <f t="shared" si="73"/>
        <v>30000000000</v>
      </c>
      <c r="T334" s="34">
        <v>1</v>
      </c>
      <c r="U334" s="33">
        <v>1</v>
      </c>
      <c r="V334" s="33">
        <v>0.94</v>
      </c>
      <c r="W334" s="33">
        <v>0.94</v>
      </c>
      <c r="X334" s="33">
        <f t="shared" si="74"/>
        <v>0.88</v>
      </c>
      <c r="Y334" s="33">
        <f t="shared" si="75"/>
        <v>0.85</v>
      </c>
      <c r="Z334" s="33">
        <f t="shared" si="76"/>
        <v>0.75</v>
      </c>
      <c r="AA334" s="33">
        <f t="shared" si="77"/>
        <v>0.85</v>
      </c>
      <c r="AB334" s="33">
        <f t="shared" si="78"/>
        <v>0.75</v>
      </c>
      <c r="AC334" s="33">
        <f t="shared" si="79"/>
        <v>0.85</v>
      </c>
      <c r="AD334" s="33">
        <f t="shared" si="80"/>
        <v>0.7</v>
      </c>
      <c r="AE334" s="394">
        <f t="shared" si="81"/>
        <v>0</v>
      </c>
      <c r="AF334" s="400">
        <f t="shared" si="82"/>
        <v>30000000000</v>
      </c>
      <c r="AG334" s="257">
        <v>100</v>
      </c>
      <c r="AH334" s="153">
        <f t="shared" si="71"/>
        <v>30000000000</v>
      </c>
      <c r="AJ334" s="394">
        <f>IF(F334&gt;0,#REF!,0)</f>
        <v>0</v>
      </c>
      <c r="AK334" s="394">
        <f t="shared" si="83"/>
        <v>0</v>
      </c>
      <c r="AM334" s="394">
        <f t="shared" si="84"/>
        <v>0</v>
      </c>
    </row>
    <row r="335" spans="3:39" ht="23.25" thickBot="1" x14ac:dyDescent="0.6">
      <c r="C335" s="233" t="s">
        <v>576</v>
      </c>
      <c r="D335" s="411" t="s">
        <v>1490</v>
      </c>
      <c r="E335" s="435">
        <v>10000000000</v>
      </c>
      <c r="F335" s="39">
        <v>0</v>
      </c>
      <c r="G335" s="36"/>
      <c r="H335" s="36">
        <v>0</v>
      </c>
      <c r="I335" s="36"/>
      <c r="J335" s="36"/>
      <c r="K335" s="36"/>
      <c r="L335" s="36"/>
      <c r="M335" s="36"/>
      <c r="N335" s="36"/>
      <c r="O335" s="36"/>
      <c r="P335" s="253">
        <v>0</v>
      </c>
      <c r="Q335" s="259">
        <f t="shared" si="72"/>
        <v>0</v>
      </c>
      <c r="R335" s="259">
        <v>10800000000</v>
      </c>
      <c r="S335" s="509">
        <f t="shared" si="73"/>
        <v>10000000000</v>
      </c>
      <c r="T335" s="34">
        <v>1</v>
      </c>
      <c r="U335" s="33">
        <v>1</v>
      </c>
      <c r="V335" s="33">
        <v>0.94</v>
      </c>
      <c r="W335" s="33">
        <v>0.94</v>
      </c>
      <c r="X335" s="33">
        <f t="shared" si="74"/>
        <v>0.88</v>
      </c>
      <c r="Y335" s="33">
        <f t="shared" si="75"/>
        <v>0.85</v>
      </c>
      <c r="Z335" s="33">
        <f t="shared" si="76"/>
        <v>0.75</v>
      </c>
      <c r="AA335" s="33">
        <f t="shared" si="77"/>
        <v>0.85</v>
      </c>
      <c r="AB335" s="33">
        <f t="shared" si="78"/>
        <v>0.75</v>
      </c>
      <c r="AC335" s="33">
        <f t="shared" si="79"/>
        <v>0.85</v>
      </c>
      <c r="AD335" s="33">
        <f t="shared" si="80"/>
        <v>0.7</v>
      </c>
      <c r="AE335" s="394">
        <f t="shared" si="81"/>
        <v>0</v>
      </c>
      <c r="AF335" s="400">
        <f t="shared" si="82"/>
        <v>10000000000</v>
      </c>
      <c r="AG335" s="257">
        <v>100</v>
      </c>
      <c r="AH335" s="153">
        <f t="shared" si="71"/>
        <v>10000000000</v>
      </c>
      <c r="AJ335" s="394">
        <f>IF(F335&gt;0,#REF!,0)</f>
        <v>0</v>
      </c>
      <c r="AK335" s="394">
        <f t="shared" si="83"/>
        <v>0</v>
      </c>
      <c r="AM335" s="394">
        <f t="shared" si="84"/>
        <v>0</v>
      </c>
    </row>
    <row r="336" spans="3:39" ht="23.25" thickBot="1" x14ac:dyDescent="0.6">
      <c r="C336" s="233" t="s">
        <v>576</v>
      </c>
      <c r="D336" s="411" t="s">
        <v>1490</v>
      </c>
      <c r="E336" s="435">
        <v>30000000000</v>
      </c>
      <c r="F336" s="39">
        <v>0</v>
      </c>
      <c r="G336" s="36"/>
      <c r="H336" s="36">
        <v>0</v>
      </c>
      <c r="I336" s="36"/>
      <c r="J336" s="36"/>
      <c r="K336" s="36"/>
      <c r="L336" s="36"/>
      <c r="M336" s="36"/>
      <c r="N336" s="36"/>
      <c r="O336" s="36"/>
      <c r="P336" s="253">
        <v>0</v>
      </c>
      <c r="Q336" s="259">
        <f t="shared" si="72"/>
        <v>0</v>
      </c>
      <c r="R336" s="259">
        <v>32400000000</v>
      </c>
      <c r="S336" s="509">
        <f t="shared" si="73"/>
        <v>30000000000</v>
      </c>
      <c r="T336" s="34">
        <v>1</v>
      </c>
      <c r="U336" s="33">
        <v>1</v>
      </c>
      <c r="V336" s="33">
        <v>0.94</v>
      </c>
      <c r="W336" s="33">
        <v>0.94</v>
      </c>
      <c r="X336" s="33">
        <f t="shared" si="74"/>
        <v>0.88</v>
      </c>
      <c r="Y336" s="33">
        <f t="shared" si="75"/>
        <v>0.85</v>
      </c>
      <c r="Z336" s="33">
        <f t="shared" si="76"/>
        <v>0.75</v>
      </c>
      <c r="AA336" s="33">
        <f t="shared" si="77"/>
        <v>0.85</v>
      </c>
      <c r="AB336" s="33">
        <f t="shared" si="78"/>
        <v>0.75</v>
      </c>
      <c r="AC336" s="33">
        <f t="shared" si="79"/>
        <v>0.85</v>
      </c>
      <c r="AD336" s="33">
        <f t="shared" si="80"/>
        <v>0.7</v>
      </c>
      <c r="AE336" s="394">
        <f t="shared" si="81"/>
        <v>0</v>
      </c>
      <c r="AF336" s="400">
        <f t="shared" si="82"/>
        <v>30000000000</v>
      </c>
      <c r="AG336" s="257">
        <v>100</v>
      </c>
      <c r="AH336" s="153">
        <f t="shared" si="71"/>
        <v>30000000000</v>
      </c>
      <c r="AJ336" s="394">
        <f>IF(F336&gt;0,#REF!,0)</f>
        <v>0</v>
      </c>
      <c r="AK336" s="394">
        <f t="shared" si="83"/>
        <v>0</v>
      </c>
      <c r="AM336" s="394">
        <f t="shared" si="84"/>
        <v>0</v>
      </c>
    </row>
    <row r="337" spans="3:39" ht="23.25" thickBot="1" x14ac:dyDescent="0.6">
      <c r="C337" s="233" t="s">
        <v>576</v>
      </c>
      <c r="D337" s="411" t="s">
        <v>1491</v>
      </c>
      <c r="E337" s="435">
        <v>59753800000</v>
      </c>
      <c r="F337" s="39">
        <v>0</v>
      </c>
      <c r="G337" s="36"/>
      <c r="H337" s="36">
        <v>0</v>
      </c>
      <c r="I337" s="36"/>
      <c r="J337" s="36"/>
      <c r="K337" s="36"/>
      <c r="L337" s="36"/>
      <c r="M337" s="36"/>
      <c r="N337" s="36"/>
      <c r="O337" s="36"/>
      <c r="P337" s="253">
        <v>0</v>
      </c>
      <c r="Q337" s="259">
        <f t="shared" si="72"/>
        <v>0</v>
      </c>
      <c r="R337" s="259">
        <v>64534104000</v>
      </c>
      <c r="S337" s="509">
        <f t="shared" si="73"/>
        <v>59753800000</v>
      </c>
      <c r="T337" s="34">
        <v>1</v>
      </c>
      <c r="U337" s="33">
        <v>1</v>
      </c>
      <c r="V337" s="33">
        <v>0.94</v>
      </c>
      <c r="W337" s="33">
        <v>0.94</v>
      </c>
      <c r="X337" s="33">
        <f t="shared" si="74"/>
        <v>0.88</v>
      </c>
      <c r="Y337" s="33">
        <f t="shared" si="75"/>
        <v>0.85</v>
      </c>
      <c r="Z337" s="33">
        <f t="shared" si="76"/>
        <v>0.75</v>
      </c>
      <c r="AA337" s="33">
        <f t="shared" si="77"/>
        <v>0.85</v>
      </c>
      <c r="AB337" s="33">
        <f t="shared" si="78"/>
        <v>0.75</v>
      </c>
      <c r="AC337" s="33">
        <f t="shared" si="79"/>
        <v>0.85</v>
      </c>
      <c r="AD337" s="33">
        <f t="shared" si="80"/>
        <v>0.7</v>
      </c>
      <c r="AE337" s="394">
        <f t="shared" si="81"/>
        <v>0</v>
      </c>
      <c r="AF337" s="400">
        <f t="shared" si="82"/>
        <v>59753800000</v>
      </c>
      <c r="AG337" s="257">
        <v>100</v>
      </c>
      <c r="AH337" s="153">
        <f t="shared" ref="AH337:AH400" si="85">(AF337*AG337)/100</f>
        <v>59753800000</v>
      </c>
      <c r="AJ337" s="394">
        <f>IF(F337&gt;0,#REF!,0)</f>
        <v>0</v>
      </c>
      <c r="AK337" s="394">
        <f t="shared" si="83"/>
        <v>0</v>
      </c>
      <c r="AM337" s="394">
        <f t="shared" si="84"/>
        <v>0</v>
      </c>
    </row>
    <row r="338" spans="3:39" ht="23.25" thickBot="1" x14ac:dyDescent="0.6">
      <c r="C338" s="233" t="s">
        <v>576</v>
      </c>
      <c r="D338" s="411" t="s">
        <v>1492</v>
      </c>
      <c r="E338" s="435">
        <v>4600000000</v>
      </c>
      <c r="F338" s="39">
        <v>0</v>
      </c>
      <c r="G338" s="36"/>
      <c r="H338" s="36">
        <v>0</v>
      </c>
      <c r="I338" s="36"/>
      <c r="J338" s="36"/>
      <c r="K338" s="36"/>
      <c r="L338" s="36"/>
      <c r="M338" s="36"/>
      <c r="N338" s="36"/>
      <c r="O338" s="36"/>
      <c r="P338" s="253"/>
      <c r="Q338" s="259">
        <f t="shared" si="72"/>
        <v>0</v>
      </c>
      <c r="R338" s="259">
        <v>0</v>
      </c>
      <c r="S338" s="509">
        <f t="shared" si="73"/>
        <v>4600000000</v>
      </c>
      <c r="T338" s="34">
        <v>1</v>
      </c>
      <c r="U338" s="33">
        <v>1</v>
      </c>
      <c r="V338" s="33">
        <v>0.94</v>
      </c>
      <c r="W338" s="33">
        <v>0.94</v>
      </c>
      <c r="X338" s="33">
        <f t="shared" si="74"/>
        <v>0.88</v>
      </c>
      <c r="Y338" s="33">
        <f t="shared" si="75"/>
        <v>0.85</v>
      </c>
      <c r="Z338" s="33">
        <f t="shared" si="76"/>
        <v>0.75</v>
      </c>
      <c r="AA338" s="33">
        <f t="shared" si="77"/>
        <v>0.85</v>
      </c>
      <c r="AB338" s="33">
        <f t="shared" si="78"/>
        <v>0.75</v>
      </c>
      <c r="AC338" s="33">
        <f t="shared" si="79"/>
        <v>0.85</v>
      </c>
      <c r="AD338" s="33">
        <f t="shared" si="80"/>
        <v>0.7</v>
      </c>
      <c r="AE338" s="394">
        <f t="shared" si="81"/>
        <v>0</v>
      </c>
      <c r="AF338" s="400">
        <f t="shared" si="82"/>
        <v>4600000000</v>
      </c>
      <c r="AG338" s="257">
        <v>100</v>
      </c>
      <c r="AH338" s="153">
        <f t="shared" si="85"/>
        <v>4600000000</v>
      </c>
      <c r="AJ338" s="394">
        <f>IF(F338&gt;0,#REF!,0)</f>
        <v>0</v>
      </c>
      <c r="AK338" s="394">
        <f t="shared" si="83"/>
        <v>0</v>
      </c>
      <c r="AM338" s="394">
        <f t="shared" si="84"/>
        <v>0</v>
      </c>
    </row>
    <row r="339" spans="3:39" ht="23.25" thickBot="1" x14ac:dyDescent="0.6">
      <c r="C339" s="233" t="s">
        <v>576</v>
      </c>
      <c r="D339" s="411" t="s">
        <v>1493</v>
      </c>
      <c r="E339" s="435">
        <v>9900000000</v>
      </c>
      <c r="F339" s="39">
        <v>0</v>
      </c>
      <c r="G339" s="36"/>
      <c r="H339" s="36">
        <v>0</v>
      </c>
      <c r="I339" s="36"/>
      <c r="J339" s="36"/>
      <c r="K339" s="36"/>
      <c r="L339" s="36"/>
      <c r="M339" s="36"/>
      <c r="N339" s="36"/>
      <c r="O339" s="36"/>
      <c r="P339" s="253">
        <v>0</v>
      </c>
      <c r="Q339" s="259">
        <f t="shared" si="72"/>
        <v>0</v>
      </c>
      <c r="R339" s="259" t="s">
        <v>1749</v>
      </c>
      <c r="S339" s="509">
        <f t="shared" si="73"/>
        <v>9900000000</v>
      </c>
      <c r="T339" s="34">
        <v>1</v>
      </c>
      <c r="U339" s="33">
        <v>1</v>
      </c>
      <c r="V339" s="33">
        <v>0.94</v>
      </c>
      <c r="W339" s="33">
        <v>0.94</v>
      </c>
      <c r="X339" s="33">
        <f t="shared" si="74"/>
        <v>0.88</v>
      </c>
      <c r="Y339" s="33">
        <f t="shared" si="75"/>
        <v>0.85</v>
      </c>
      <c r="Z339" s="33">
        <f t="shared" si="76"/>
        <v>0.75</v>
      </c>
      <c r="AA339" s="33">
        <f t="shared" si="77"/>
        <v>0.85</v>
      </c>
      <c r="AB339" s="33">
        <f t="shared" si="78"/>
        <v>0.75</v>
      </c>
      <c r="AC339" s="33">
        <f t="shared" si="79"/>
        <v>0.85</v>
      </c>
      <c r="AD339" s="33">
        <f t="shared" si="80"/>
        <v>0.7</v>
      </c>
      <c r="AE339" s="394">
        <f t="shared" si="81"/>
        <v>0</v>
      </c>
      <c r="AF339" s="400">
        <f t="shared" si="82"/>
        <v>9900000000</v>
      </c>
      <c r="AG339" s="257">
        <v>100</v>
      </c>
      <c r="AH339" s="153">
        <f t="shared" si="85"/>
        <v>9900000000</v>
      </c>
      <c r="AJ339" s="394">
        <f>IF(F339&gt;0,#REF!,0)</f>
        <v>0</v>
      </c>
      <c r="AK339" s="394">
        <f t="shared" si="83"/>
        <v>0</v>
      </c>
      <c r="AM339" s="394">
        <f t="shared" si="84"/>
        <v>0</v>
      </c>
    </row>
    <row r="340" spans="3:39" ht="23.25" thickBot="1" x14ac:dyDescent="0.6">
      <c r="C340" s="233" t="s">
        <v>576</v>
      </c>
      <c r="D340" s="411" t="s">
        <v>1492</v>
      </c>
      <c r="E340" s="435">
        <v>8000000000</v>
      </c>
      <c r="F340" s="39">
        <v>0</v>
      </c>
      <c r="G340" s="36"/>
      <c r="H340" s="36">
        <v>0</v>
      </c>
      <c r="I340" s="36"/>
      <c r="J340" s="36"/>
      <c r="K340" s="36"/>
      <c r="L340" s="36"/>
      <c r="M340" s="36"/>
      <c r="N340" s="36"/>
      <c r="O340" s="36"/>
      <c r="P340" s="253">
        <v>0</v>
      </c>
      <c r="Q340" s="259">
        <f t="shared" si="72"/>
        <v>0</v>
      </c>
      <c r="R340" s="259" t="s">
        <v>1749</v>
      </c>
      <c r="S340" s="509">
        <f t="shared" si="73"/>
        <v>8000000000</v>
      </c>
      <c r="T340" s="34">
        <v>1</v>
      </c>
      <c r="U340" s="33">
        <v>1</v>
      </c>
      <c r="V340" s="33">
        <v>0.94</v>
      </c>
      <c r="W340" s="33">
        <v>0.94</v>
      </c>
      <c r="X340" s="33">
        <f t="shared" si="74"/>
        <v>0.88</v>
      </c>
      <c r="Y340" s="33">
        <f t="shared" si="75"/>
        <v>0.85</v>
      </c>
      <c r="Z340" s="33">
        <f t="shared" si="76"/>
        <v>0.75</v>
      </c>
      <c r="AA340" s="33">
        <f t="shared" si="77"/>
        <v>0.85</v>
      </c>
      <c r="AB340" s="33">
        <f t="shared" si="78"/>
        <v>0.75</v>
      </c>
      <c r="AC340" s="33">
        <f t="shared" si="79"/>
        <v>0.85</v>
      </c>
      <c r="AD340" s="33">
        <f t="shared" si="80"/>
        <v>0.7</v>
      </c>
      <c r="AE340" s="394">
        <f t="shared" si="81"/>
        <v>0</v>
      </c>
      <c r="AF340" s="400">
        <f t="shared" si="82"/>
        <v>8000000000</v>
      </c>
      <c r="AG340" s="257">
        <v>100</v>
      </c>
      <c r="AH340" s="153">
        <f t="shared" si="85"/>
        <v>8000000000</v>
      </c>
      <c r="AJ340" s="394">
        <f>IF(F340&gt;0,#REF!,0)</f>
        <v>0</v>
      </c>
      <c r="AK340" s="394">
        <f t="shared" si="83"/>
        <v>0</v>
      </c>
      <c r="AM340" s="394">
        <f t="shared" si="84"/>
        <v>0</v>
      </c>
    </row>
    <row r="341" spans="3:39" ht="23.25" thickBot="1" x14ac:dyDescent="0.6">
      <c r="C341" s="233" t="s">
        <v>576</v>
      </c>
      <c r="D341" s="411" t="s">
        <v>1494</v>
      </c>
      <c r="E341" s="435">
        <v>50000000000</v>
      </c>
      <c r="F341" s="39">
        <v>0</v>
      </c>
      <c r="G341" s="36"/>
      <c r="H341" s="36">
        <v>0</v>
      </c>
      <c r="I341" s="36"/>
      <c r="J341" s="36"/>
      <c r="K341" s="36"/>
      <c r="L341" s="36"/>
      <c r="M341" s="36"/>
      <c r="N341" s="36"/>
      <c r="O341" s="36"/>
      <c r="P341" s="253">
        <v>0</v>
      </c>
      <c r="Q341" s="259">
        <f t="shared" ref="Q341:Q404" si="86">SUM(F341:P341)</f>
        <v>0</v>
      </c>
      <c r="R341" s="259" t="s">
        <v>1749</v>
      </c>
      <c r="S341" s="509">
        <f t="shared" si="73"/>
        <v>50000000000</v>
      </c>
      <c r="T341" s="34">
        <v>1</v>
      </c>
      <c r="U341" s="33">
        <v>1</v>
      </c>
      <c r="V341" s="33">
        <v>0.94</v>
      </c>
      <c r="W341" s="33">
        <v>0.94</v>
      </c>
      <c r="X341" s="33">
        <f t="shared" si="74"/>
        <v>0.88</v>
      </c>
      <c r="Y341" s="33">
        <f t="shared" si="75"/>
        <v>0.85</v>
      </c>
      <c r="Z341" s="33">
        <f t="shared" si="76"/>
        <v>0.75</v>
      </c>
      <c r="AA341" s="33">
        <f t="shared" si="77"/>
        <v>0.85</v>
      </c>
      <c r="AB341" s="33">
        <f t="shared" si="78"/>
        <v>0.75</v>
      </c>
      <c r="AC341" s="33">
        <f t="shared" si="79"/>
        <v>0.85</v>
      </c>
      <c r="AD341" s="33">
        <f t="shared" si="80"/>
        <v>0.7</v>
      </c>
      <c r="AE341" s="394">
        <f t="shared" si="81"/>
        <v>0</v>
      </c>
      <c r="AF341" s="400">
        <f t="shared" si="82"/>
        <v>50000000000</v>
      </c>
      <c r="AG341" s="257">
        <v>100</v>
      </c>
      <c r="AH341" s="153">
        <f t="shared" si="85"/>
        <v>50000000000</v>
      </c>
      <c r="AJ341" s="394">
        <f>IF(F341&gt;0,#REF!,0)</f>
        <v>0</v>
      </c>
      <c r="AK341" s="394">
        <f t="shared" si="83"/>
        <v>0</v>
      </c>
      <c r="AM341" s="394">
        <f t="shared" si="84"/>
        <v>0</v>
      </c>
    </row>
    <row r="342" spans="3:39" ht="23.25" thickBot="1" x14ac:dyDescent="0.6">
      <c r="C342" s="233" t="s">
        <v>576</v>
      </c>
      <c r="D342" s="411" t="s">
        <v>1492</v>
      </c>
      <c r="E342" s="435">
        <v>6900000000</v>
      </c>
      <c r="F342" s="39">
        <v>0</v>
      </c>
      <c r="G342" s="36"/>
      <c r="H342" s="36">
        <v>0</v>
      </c>
      <c r="I342" s="36"/>
      <c r="J342" s="36"/>
      <c r="K342" s="36"/>
      <c r="L342" s="36"/>
      <c r="M342" s="36"/>
      <c r="N342" s="36"/>
      <c r="O342" s="36"/>
      <c r="P342" s="253">
        <v>0</v>
      </c>
      <c r="Q342" s="259">
        <f t="shared" si="86"/>
        <v>0</v>
      </c>
      <c r="R342" s="259" t="s">
        <v>1749</v>
      </c>
      <c r="S342" s="509">
        <f t="shared" si="73"/>
        <v>6900000000</v>
      </c>
      <c r="T342" s="34">
        <v>1</v>
      </c>
      <c r="U342" s="33">
        <v>1</v>
      </c>
      <c r="V342" s="33">
        <v>0.94</v>
      </c>
      <c r="W342" s="33">
        <v>0.94</v>
      </c>
      <c r="X342" s="33">
        <f t="shared" si="74"/>
        <v>0.88</v>
      </c>
      <c r="Y342" s="33">
        <f t="shared" si="75"/>
        <v>0.85</v>
      </c>
      <c r="Z342" s="33">
        <f t="shared" si="76"/>
        <v>0.75</v>
      </c>
      <c r="AA342" s="33">
        <f t="shared" si="77"/>
        <v>0.85</v>
      </c>
      <c r="AB342" s="33">
        <f t="shared" si="78"/>
        <v>0.75</v>
      </c>
      <c r="AC342" s="33">
        <f t="shared" si="79"/>
        <v>0.85</v>
      </c>
      <c r="AD342" s="33">
        <f t="shared" si="80"/>
        <v>0.7</v>
      </c>
      <c r="AE342" s="394">
        <f t="shared" si="81"/>
        <v>0</v>
      </c>
      <c r="AF342" s="400">
        <f t="shared" si="82"/>
        <v>6900000000</v>
      </c>
      <c r="AG342" s="257">
        <v>100</v>
      </c>
      <c r="AH342" s="153">
        <f t="shared" si="85"/>
        <v>6900000000</v>
      </c>
      <c r="AJ342" s="394">
        <f>IF(F342&gt;0,#REF!,0)</f>
        <v>0</v>
      </c>
      <c r="AK342" s="394">
        <f t="shared" si="83"/>
        <v>0</v>
      </c>
      <c r="AM342" s="394">
        <f t="shared" si="84"/>
        <v>0</v>
      </c>
    </row>
    <row r="343" spans="3:39" ht="23.25" thickBot="1" x14ac:dyDescent="0.6">
      <c r="C343" s="233" t="s">
        <v>576</v>
      </c>
      <c r="D343" s="411" t="s">
        <v>1495</v>
      </c>
      <c r="E343" s="435">
        <v>5000000000</v>
      </c>
      <c r="F343" s="39">
        <v>0</v>
      </c>
      <c r="G343" s="36"/>
      <c r="H343" s="36">
        <v>0</v>
      </c>
      <c r="I343" s="36"/>
      <c r="J343" s="36"/>
      <c r="K343" s="36"/>
      <c r="L343" s="36"/>
      <c r="M343" s="36"/>
      <c r="N343" s="36"/>
      <c r="O343" s="36"/>
      <c r="P343" s="253">
        <v>0</v>
      </c>
      <c r="Q343" s="259">
        <f t="shared" si="86"/>
        <v>0</v>
      </c>
      <c r="R343" s="259" t="s">
        <v>1749</v>
      </c>
      <c r="S343" s="509">
        <f t="shared" si="73"/>
        <v>5000000000</v>
      </c>
      <c r="T343" s="34">
        <v>1</v>
      </c>
      <c r="U343" s="33">
        <v>1</v>
      </c>
      <c r="V343" s="33">
        <v>0.94</v>
      </c>
      <c r="W343" s="33">
        <v>0.94</v>
      </c>
      <c r="X343" s="33">
        <f t="shared" si="74"/>
        <v>0.88</v>
      </c>
      <c r="Y343" s="33">
        <f t="shared" si="75"/>
        <v>0.85</v>
      </c>
      <c r="Z343" s="33">
        <f t="shared" si="76"/>
        <v>0.75</v>
      </c>
      <c r="AA343" s="33">
        <f t="shared" si="77"/>
        <v>0.85</v>
      </c>
      <c r="AB343" s="33">
        <f t="shared" si="78"/>
        <v>0.75</v>
      </c>
      <c r="AC343" s="33">
        <f t="shared" si="79"/>
        <v>0.85</v>
      </c>
      <c r="AD343" s="33">
        <f t="shared" si="80"/>
        <v>0.7</v>
      </c>
      <c r="AE343" s="394">
        <f t="shared" si="81"/>
        <v>0</v>
      </c>
      <c r="AF343" s="400">
        <f t="shared" si="82"/>
        <v>5000000000</v>
      </c>
      <c r="AG343" s="257">
        <v>100</v>
      </c>
      <c r="AH343" s="153">
        <f t="shared" si="85"/>
        <v>5000000000</v>
      </c>
      <c r="AJ343" s="394">
        <f>IF(F343&gt;0,#REF!,0)</f>
        <v>0</v>
      </c>
      <c r="AK343" s="394">
        <f t="shared" si="83"/>
        <v>0</v>
      </c>
      <c r="AM343" s="394">
        <f t="shared" si="84"/>
        <v>0</v>
      </c>
    </row>
    <row r="344" spans="3:39" ht="23.25" thickBot="1" x14ac:dyDescent="0.6">
      <c r="C344" s="233" t="s">
        <v>576</v>
      </c>
      <c r="D344" s="411" t="s">
        <v>1495</v>
      </c>
      <c r="E344" s="435">
        <v>199000000000</v>
      </c>
      <c r="F344" s="39">
        <v>0</v>
      </c>
      <c r="G344" s="36"/>
      <c r="H344" s="36">
        <v>0</v>
      </c>
      <c r="I344" s="36"/>
      <c r="J344" s="36"/>
      <c r="K344" s="36"/>
      <c r="L344" s="36"/>
      <c r="M344" s="36"/>
      <c r="N344" s="36"/>
      <c r="O344" s="36"/>
      <c r="P344" s="253">
        <v>0</v>
      </c>
      <c r="Q344" s="259">
        <f t="shared" si="86"/>
        <v>0</v>
      </c>
      <c r="R344" s="259" t="s">
        <v>1749</v>
      </c>
      <c r="S344" s="509">
        <f t="shared" si="73"/>
        <v>199000000000</v>
      </c>
      <c r="T344" s="34">
        <v>1</v>
      </c>
      <c r="U344" s="33">
        <v>1</v>
      </c>
      <c r="V344" s="33">
        <v>0.94</v>
      </c>
      <c r="W344" s="33">
        <v>0.94</v>
      </c>
      <c r="X344" s="33">
        <f t="shared" si="74"/>
        <v>0.88</v>
      </c>
      <c r="Y344" s="33">
        <f t="shared" si="75"/>
        <v>0.85</v>
      </c>
      <c r="Z344" s="33">
        <f t="shared" si="76"/>
        <v>0.75</v>
      </c>
      <c r="AA344" s="33">
        <f t="shared" si="77"/>
        <v>0.85</v>
      </c>
      <c r="AB344" s="33">
        <f t="shared" si="78"/>
        <v>0.75</v>
      </c>
      <c r="AC344" s="33">
        <f t="shared" si="79"/>
        <v>0.85</v>
      </c>
      <c r="AD344" s="33">
        <f t="shared" si="80"/>
        <v>0.7</v>
      </c>
      <c r="AE344" s="394">
        <f t="shared" si="81"/>
        <v>0</v>
      </c>
      <c r="AF344" s="400">
        <f t="shared" si="82"/>
        <v>199000000000</v>
      </c>
      <c r="AG344" s="257">
        <v>100</v>
      </c>
      <c r="AH344" s="153">
        <f t="shared" si="85"/>
        <v>199000000000</v>
      </c>
      <c r="AJ344" s="394">
        <f>IF(F344&gt;0,#REF!,0)</f>
        <v>0</v>
      </c>
      <c r="AK344" s="394">
        <f t="shared" si="83"/>
        <v>0</v>
      </c>
      <c r="AM344" s="394">
        <f t="shared" si="84"/>
        <v>0</v>
      </c>
    </row>
    <row r="345" spans="3:39" ht="23.25" thickBot="1" x14ac:dyDescent="0.6">
      <c r="C345" s="233" t="s">
        <v>576</v>
      </c>
      <c r="D345" s="411" t="s">
        <v>1494</v>
      </c>
      <c r="E345" s="435">
        <v>52200000000</v>
      </c>
      <c r="F345" s="39">
        <v>0</v>
      </c>
      <c r="G345" s="36"/>
      <c r="H345" s="36">
        <v>0</v>
      </c>
      <c r="I345" s="36"/>
      <c r="J345" s="36"/>
      <c r="K345" s="36"/>
      <c r="L345" s="36"/>
      <c r="M345" s="36"/>
      <c r="N345" s="36"/>
      <c r="O345" s="36"/>
      <c r="P345" s="253">
        <v>0</v>
      </c>
      <c r="Q345" s="259">
        <f t="shared" si="86"/>
        <v>0</v>
      </c>
      <c r="R345" s="259" t="s">
        <v>1749</v>
      </c>
      <c r="S345" s="509">
        <f t="shared" si="73"/>
        <v>52200000000</v>
      </c>
      <c r="T345" s="34">
        <v>1</v>
      </c>
      <c r="U345" s="33">
        <v>1</v>
      </c>
      <c r="V345" s="33">
        <v>0.94</v>
      </c>
      <c r="W345" s="33">
        <v>0.94</v>
      </c>
      <c r="X345" s="33">
        <f t="shared" si="74"/>
        <v>0.88</v>
      </c>
      <c r="Y345" s="33">
        <f t="shared" si="75"/>
        <v>0.85</v>
      </c>
      <c r="Z345" s="33">
        <f t="shared" si="76"/>
        <v>0.75</v>
      </c>
      <c r="AA345" s="33">
        <f t="shared" si="77"/>
        <v>0.85</v>
      </c>
      <c r="AB345" s="33">
        <f t="shared" si="78"/>
        <v>0.75</v>
      </c>
      <c r="AC345" s="33">
        <f t="shared" si="79"/>
        <v>0.85</v>
      </c>
      <c r="AD345" s="33">
        <f t="shared" si="80"/>
        <v>0.7</v>
      </c>
      <c r="AE345" s="394">
        <f t="shared" si="81"/>
        <v>0</v>
      </c>
      <c r="AF345" s="400">
        <f t="shared" si="82"/>
        <v>52200000000</v>
      </c>
      <c r="AG345" s="257">
        <v>100</v>
      </c>
      <c r="AH345" s="153">
        <f t="shared" si="85"/>
        <v>52200000000</v>
      </c>
      <c r="AJ345" s="394">
        <f>IF(F345&gt;0,#REF!,0)</f>
        <v>0</v>
      </c>
      <c r="AK345" s="394">
        <f t="shared" si="83"/>
        <v>0</v>
      </c>
      <c r="AM345" s="394">
        <f t="shared" si="84"/>
        <v>0</v>
      </c>
    </row>
    <row r="346" spans="3:39" ht="23.25" thickBot="1" x14ac:dyDescent="0.6">
      <c r="C346" s="233" t="s">
        <v>576</v>
      </c>
      <c r="D346" s="411" t="s">
        <v>1494</v>
      </c>
      <c r="E346" s="435">
        <v>157000000000</v>
      </c>
      <c r="F346" s="39">
        <v>0</v>
      </c>
      <c r="G346" s="36"/>
      <c r="H346" s="36">
        <v>0</v>
      </c>
      <c r="I346" s="36"/>
      <c r="J346" s="36"/>
      <c r="K346" s="36"/>
      <c r="L346" s="36"/>
      <c r="M346" s="36"/>
      <c r="N346" s="36"/>
      <c r="O346" s="36"/>
      <c r="P346" s="253">
        <v>0</v>
      </c>
      <c r="Q346" s="259">
        <f t="shared" si="86"/>
        <v>0</v>
      </c>
      <c r="R346" s="259" t="s">
        <v>1749</v>
      </c>
      <c r="S346" s="509">
        <f t="shared" si="73"/>
        <v>157000000000</v>
      </c>
      <c r="T346" s="34">
        <v>1</v>
      </c>
      <c r="U346" s="33">
        <v>1</v>
      </c>
      <c r="V346" s="33">
        <v>0.94</v>
      </c>
      <c r="W346" s="33">
        <v>0.94</v>
      </c>
      <c r="X346" s="33">
        <f t="shared" si="74"/>
        <v>0.88</v>
      </c>
      <c r="Y346" s="33">
        <f t="shared" si="75"/>
        <v>0.85</v>
      </c>
      <c r="Z346" s="33">
        <f t="shared" si="76"/>
        <v>0.75</v>
      </c>
      <c r="AA346" s="33">
        <f t="shared" si="77"/>
        <v>0.85</v>
      </c>
      <c r="AB346" s="33">
        <f t="shared" si="78"/>
        <v>0.75</v>
      </c>
      <c r="AC346" s="33">
        <f t="shared" si="79"/>
        <v>0.85</v>
      </c>
      <c r="AD346" s="33">
        <f t="shared" si="80"/>
        <v>0.7</v>
      </c>
      <c r="AE346" s="394">
        <f t="shared" si="81"/>
        <v>0</v>
      </c>
      <c r="AF346" s="400">
        <f t="shared" si="82"/>
        <v>157000000000</v>
      </c>
      <c r="AG346" s="257">
        <v>100</v>
      </c>
      <c r="AH346" s="153">
        <f t="shared" si="85"/>
        <v>157000000000</v>
      </c>
      <c r="AJ346" s="394">
        <f>IF(F346&gt;0,#REF!,0)</f>
        <v>0</v>
      </c>
      <c r="AK346" s="394">
        <f t="shared" si="83"/>
        <v>0</v>
      </c>
      <c r="AM346" s="394">
        <f t="shared" si="84"/>
        <v>0</v>
      </c>
    </row>
    <row r="347" spans="3:39" ht="23.25" thickBot="1" x14ac:dyDescent="0.6">
      <c r="C347" s="233" t="s">
        <v>576</v>
      </c>
      <c r="D347" s="411" t="s">
        <v>1495</v>
      </c>
      <c r="E347" s="435">
        <v>163000000000</v>
      </c>
      <c r="F347" s="39">
        <v>0</v>
      </c>
      <c r="G347" s="36"/>
      <c r="H347" s="36">
        <v>0</v>
      </c>
      <c r="I347" s="36"/>
      <c r="J347" s="36"/>
      <c r="K347" s="36"/>
      <c r="L347" s="36"/>
      <c r="M347" s="36"/>
      <c r="N347" s="36"/>
      <c r="O347" s="36"/>
      <c r="P347" s="253">
        <v>0</v>
      </c>
      <c r="Q347" s="259">
        <f t="shared" si="86"/>
        <v>0</v>
      </c>
      <c r="R347" s="259" t="s">
        <v>1749</v>
      </c>
      <c r="S347" s="509">
        <f t="shared" si="73"/>
        <v>163000000000</v>
      </c>
      <c r="T347" s="34">
        <v>1</v>
      </c>
      <c r="U347" s="33">
        <v>1</v>
      </c>
      <c r="V347" s="33">
        <v>0.94</v>
      </c>
      <c r="W347" s="33">
        <v>0.94</v>
      </c>
      <c r="X347" s="33">
        <f t="shared" si="74"/>
        <v>0.88</v>
      </c>
      <c r="Y347" s="33">
        <f t="shared" si="75"/>
        <v>0.85</v>
      </c>
      <c r="Z347" s="33">
        <f t="shared" si="76"/>
        <v>0.75</v>
      </c>
      <c r="AA347" s="33">
        <f t="shared" si="77"/>
        <v>0.85</v>
      </c>
      <c r="AB347" s="33">
        <f t="shared" si="78"/>
        <v>0.75</v>
      </c>
      <c r="AC347" s="33">
        <f t="shared" si="79"/>
        <v>0.85</v>
      </c>
      <c r="AD347" s="33">
        <f t="shared" si="80"/>
        <v>0.7</v>
      </c>
      <c r="AE347" s="394">
        <f t="shared" si="81"/>
        <v>0</v>
      </c>
      <c r="AF347" s="400">
        <f t="shared" si="82"/>
        <v>163000000000</v>
      </c>
      <c r="AG347" s="257">
        <v>100</v>
      </c>
      <c r="AH347" s="153">
        <f t="shared" si="85"/>
        <v>163000000000</v>
      </c>
      <c r="AJ347" s="394">
        <f>IF(F347&gt;0,#REF!,0)</f>
        <v>0</v>
      </c>
      <c r="AK347" s="394">
        <f t="shared" si="83"/>
        <v>0</v>
      </c>
      <c r="AM347" s="394">
        <f t="shared" si="84"/>
        <v>0</v>
      </c>
    </row>
    <row r="348" spans="3:39" ht="23.25" thickBot="1" x14ac:dyDescent="0.6">
      <c r="C348" s="233" t="s">
        <v>576</v>
      </c>
      <c r="D348" s="411" t="s">
        <v>1494</v>
      </c>
      <c r="E348" s="435">
        <v>110000000000</v>
      </c>
      <c r="F348" s="39">
        <v>0</v>
      </c>
      <c r="G348" s="36"/>
      <c r="H348" s="36">
        <v>0</v>
      </c>
      <c r="I348" s="36"/>
      <c r="J348" s="36"/>
      <c r="K348" s="36"/>
      <c r="L348" s="36"/>
      <c r="M348" s="36"/>
      <c r="N348" s="36"/>
      <c r="O348" s="36"/>
      <c r="P348" s="253">
        <v>0</v>
      </c>
      <c r="Q348" s="259">
        <f t="shared" si="86"/>
        <v>0</v>
      </c>
      <c r="R348" s="259" t="s">
        <v>1749</v>
      </c>
      <c r="S348" s="509">
        <f t="shared" si="73"/>
        <v>110000000000</v>
      </c>
      <c r="T348" s="34">
        <v>1</v>
      </c>
      <c r="U348" s="33">
        <v>1</v>
      </c>
      <c r="V348" s="33">
        <v>0.94</v>
      </c>
      <c r="W348" s="33">
        <v>0.94</v>
      </c>
      <c r="X348" s="33">
        <f t="shared" si="74"/>
        <v>0.88</v>
      </c>
      <c r="Y348" s="33">
        <f t="shared" si="75"/>
        <v>0.85</v>
      </c>
      <c r="Z348" s="33">
        <f t="shared" si="76"/>
        <v>0.75</v>
      </c>
      <c r="AA348" s="33">
        <f t="shared" si="77"/>
        <v>0.85</v>
      </c>
      <c r="AB348" s="33">
        <f t="shared" si="78"/>
        <v>0.75</v>
      </c>
      <c r="AC348" s="33">
        <f t="shared" si="79"/>
        <v>0.85</v>
      </c>
      <c r="AD348" s="33">
        <f t="shared" si="80"/>
        <v>0.7</v>
      </c>
      <c r="AE348" s="394">
        <f t="shared" si="81"/>
        <v>0</v>
      </c>
      <c r="AF348" s="400">
        <f t="shared" si="82"/>
        <v>110000000000</v>
      </c>
      <c r="AG348" s="257">
        <v>100</v>
      </c>
      <c r="AH348" s="153">
        <f t="shared" si="85"/>
        <v>110000000000</v>
      </c>
      <c r="AJ348" s="394">
        <f>IF(F348&gt;0,#REF!,0)</f>
        <v>0</v>
      </c>
      <c r="AK348" s="394">
        <f t="shared" si="83"/>
        <v>0</v>
      </c>
      <c r="AM348" s="394">
        <f t="shared" si="84"/>
        <v>0</v>
      </c>
    </row>
    <row r="349" spans="3:39" ht="23.25" thickBot="1" x14ac:dyDescent="0.6">
      <c r="C349" s="233" t="s">
        <v>576</v>
      </c>
      <c r="D349" s="411" t="s">
        <v>1494</v>
      </c>
      <c r="E349" s="435">
        <v>55000000000</v>
      </c>
      <c r="F349" s="39">
        <v>0</v>
      </c>
      <c r="G349" s="36"/>
      <c r="H349" s="36">
        <v>0</v>
      </c>
      <c r="I349" s="36"/>
      <c r="J349" s="36"/>
      <c r="K349" s="36"/>
      <c r="L349" s="36"/>
      <c r="M349" s="36"/>
      <c r="N349" s="36"/>
      <c r="O349" s="36"/>
      <c r="P349" s="253">
        <v>0</v>
      </c>
      <c r="Q349" s="259">
        <f t="shared" si="86"/>
        <v>0</v>
      </c>
      <c r="R349" s="259" t="s">
        <v>1749</v>
      </c>
      <c r="S349" s="509">
        <f t="shared" si="73"/>
        <v>55000000000</v>
      </c>
      <c r="T349" s="34">
        <v>1</v>
      </c>
      <c r="U349" s="33">
        <v>1</v>
      </c>
      <c r="V349" s="33">
        <v>0.94</v>
      </c>
      <c r="W349" s="33">
        <v>0.94</v>
      </c>
      <c r="X349" s="33">
        <f t="shared" si="74"/>
        <v>0.88</v>
      </c>
      <c r="Y349" s="33">
        <f t="shared" si="75"/>
        <v>0.85</v>
      </c>
      <c r="Z349" s="33">
        <f t="shared" si="76"/>
        <v>0.75</v>
      </c>
      <c r="AA349" s="33">
        <f t="shared" si="77"/>
        <v>0.85</v>
      </c>
      <c r="AB349" s="33">
        <f t="shared" si="78"/>
        <v>0.75</v>
      </c>
      <c r="AC349" s="33">
        <f t="shared" si="79"/>
        <v>0.85</v>
      </c>
      <c r="AD349" s="33">
        <f t="shared" si="80"/>
        <v>0.7</v>
      </c>
      <c r="AE349" s="394">
        <f t="shared" si="81"/>
        <v>0</v>
      </c>
      <c r="AF349" s="400">
        <f t="shared" si="82"/>
        <v>55000000000</v>
      </c>
      <c r="AG349" s="257">
        <v>100</v>
      </c>
      <c r="AH349" s="153">
        <f t="shared" si="85"/>
        <v>55000000000</v>
      </c>
      <c r="AJ349" s="394">
        <f>IF(F349&gt;0,#REF!,0)</f>
        <v>0</v>
      </c>
      <c r="AK349" s="394">
        <f t="shared" si="83"/>
        <v>0</v>
      </c>
      <c r="AM349" s="394">
        <f t="shared" si="84"/>
        <v>0</v>
      </c>
    </row>
    <row r="350" spans="3:39" ht="23.25" thickBot="1" x14ac:dyDescent="0.6">
      <c r="C350" s="233" t="s">
        <v>576</v>
      </c>
      <c r="D350" s="411" t="s">
        <v>1496</v>
      </c>
      <c r="E350" s="435">
        <v>50000000000</v>
      </c>
      <c r="F350" s="39">
        <v>0</v>
      </c>
      <c r="G350" s="36"/>
      <c r="H350" s="36">
        <v>0</v>
      </c>
      <c r="I350" s="36"/>
      <c r="J350" s="36"/>
      <c r="K350" s="36"/>
      <c r="L350" s="36"/>
      <c r="M350" s="36"/>
      <c r="N350" s="36"/>
      <c r="O350" s="36"/>
      <c r="P350" s="253">
        <v>0</v>
      </c>
      <c r="Q350" s="259">
        <f t="shared" si="86"/>
        <v>0</v>
      </c>
      <c r="R350" s="259" t="s">
        <v>1749</v>
      </c>
      <c r="S350" s="509">
        <f t="shared" si="73"/>
        <v>50000000000</v>
      </c>
      <c r="T350" s="34">
        <v>1</v>
      </c>
      <c r="U350" s="33">
        <v>1</v>
      </c>
      <c r="V350" s="33">
        <v>0.94</v>
      </c>
      <c r="W350" s="33">
        <v>0.94</v>
      </c>
      <c r="X350" s="33">
        <f t="shared" si="74"/>
        <v>0.88</v>
      </c>
      <c r="Y350" s="33">
        <f t="shared" si="75"/>
        <v>0.85</v>
      </c>
      <c r="Z350" s="33">
        <f t="shared" si="76"/>
        <v>0.75</v>
      </c>
      <c r="AA350" s="33">
        <f t="shared" si="77"/>
        <v>0.85</v>
      </c>
      <c r="AB350" s="33">
        <f t="shared" si="78"/>
        <v>0.75</v>
      </c>
      <c r="AC350" s="33">
        <f t="shared" si="79"/>
        <v>0.85</v>
      </c>
      <c r="AD350" s="33">
        <f t="shared" si="80"/>
        <v>0.7</v>
      </c>
      <c r="AE350" s="394">
        <f t="shared" si="81"/>
        <v>0</v>
      </c>
      <c r="AF350" s="400">
        <f t="shared" si="82"/>
        <v>50000000000</v>
      </c>
      <c r="AG350" s="257">
        <v>100</v>
      </c>
      <c r="AH350" s="153">
        <f t="shared" si="85"/>
        <v>50000000000</v>
      </c>
      <c r="AJ350" s="394">
        <f>IF(F350&gt;0,#REF!,0)</f>
        <v>0</v>
      </c>
      <c r="AK350" s="394">
        <f t="shared" si="83"/>
        <v>0</v>
      </c>
      <c r="AM350" s="394">
        <f t="shared" si="84"/>
        <v>0</v>
      </c>
    </row>
    <row r="351" spans="3:39" ht="23.25" thickBot="1" x14ac:dyDescent="0.6">
      <c r="C351" s="233" t="s">
        <v>576</v>
      </c>
      <c r="D351" s="411" t="s">
        <v>1496</v>
      </c>
      <c r="E351" s="435">
        <v>165000000000</v>
      </c>
      <c r="F351" s="39">
        <v>0</v>
      </c>
      <c r="G351" s="36"/>
      <c r="H351" s="36">
        <v>0</v>
      </c>
      <c r="I351" s="36"/>
      <c r="J351" s="36"/>
      <c r="K351" s="36"/>
      <c r="L351" s="36"/>
      <c r="M351" s="36"/>
      <c r="N351" s="36"/>
      <c r="O351" s="36"/>
      <c r="P351" s="253">
        <v>0</v>
      </c>
      <c r="Q351" s="259">
        <f t="shared" si="86"/>
        <v>0</v>
      </c>
      <c r="R351" s="259" t="s">
        <v>1749</v>
      </c>
      <c r="S351" s="509">
        <f t="shared" si="73"/>
        <v>165000000000</v>
      </c>
      <c r="T351" s="34">
        <v>1</v>
      </c>
      <c r="U351" s="33">
        <v>1</v>
      </c>
      <c r="V351" s="33">
        <v>0.94</v>
      </c>
      <c r="W351" s="33">
        <v>0.94</v>
      </c>
      <c r="X351" s="33">
        <f t="shared" si="74"/>
        <v>0.88</v>
      </c>
      <c r="Y351" s="33">
        <f t="shared" si="75"/>
        <v>0.85</v>
      </c>
      <c r="Z351" s="33">
        <f t="shared" si="76"/>
        <v>0.75</v>
      </c>
      <c r="AA351" s="33">
        <f t="shared" si="77"/>
        <v>0.85</v>
      </c>
      <c r="AB351" s="33">
        <f t="shared" si="78"/>
        <v>0.75</v>
      </c>
      <c r="AC351" s="33">
        <f t="shared" si="79"/>
        <v>0.85</v>
      </c>
      <c r="AD351" s="33">
        <f t="shared" si="80"/>
        <v>0.7</v>
      </c>
      <c r="AE351" s="394">
        <f t="shared" si="81"/>
        <v>0</v>
      </c>
      <c r="AF351" s="400">
        <f t="shared" si="82"/>
        <v>165000000000</v>
      </c>
      <c r="AG351" s="257">
        <v>100</v>
      </c>
      <c r="AH351" s="153">
        <f t="shared" si="85"/>
        <v>165000000000</v>
      </c>
      <c r="AJ351" s="394">
        <f>IF(F351&gt;0,#REF!,0)</f>
        <v>0</v>
      </c>
      <c r="AK351" s="394">
        <f t="shared" si="83"/>
        <v>0</v>
      </c>
      <c r="AM351" s="394">
        <f t="shared" si="84"/>
        <v>0</v>
      </c>
    </row>
    <row r="352" spans="3:39" ht="23.25" thickBot="1" x14ac:dyDescent="0.6">
      <c r="C352" s="233" t="s">
        <v>576</v>
      </c>
      <c r="D352" s="411" t="s">
        <v>1496</v>
      </c>
      <c r="E352" s="435">
        <v>50000000000</v>
      </c>
      <c r="F352" s="39">
        <v>0</v>
      </c>
      <c r="G352" s="36"/>
      <c r="H352" s="36">
        <v>0</v>
      </c>
      <c r="I352" s="36"/>
      <c r="J352" s="36"/>
      <c r="K352" s="36"/>
      <c r="L352" s="36"/>
      <c r="M352" s="36"/>
      <c r="N352" s="36"/>
      <c r="O352" s="36"/>
      <c r="P352" s="253">
        <v>0</v>
      </c>
      <c r="Q352" s="259">
        <f t="shared" si="86"/>
        <v>0</v>
      </c>
      <c r="R352" s="259" t="s">
        <v>1749</v>
      </c>
      <c r="S352" s="509">
        <f t="shared" si="73"/>
        <v>50000000000</v>
      </c>
      <c r="T352" s="34">
        <v>1</v>
      </c>
      <c r="U352" s="33">
        <v>1</v>
      </c>
      <c r="V352" s="33">
        <v>0.94</v>
      </c>
      <c r="W352" s="33">
        <v>0.94</v>
      </c>
      <c r="X352" s="33">
        <f t="shared" si="74"/>
        <v>0.88</v>
      </c>
      <c r="Y352" s="33">
        <f t="shared" si="75"/>
        <v>0.85</v>
      </c>
      <c r="Z352" s="33">
        <f t="shared" si="76"/>
        <v>0.75</v>
      </c>
      <c r="AA352" s="33">
        <f t="shared" si="77"/>
        <v>0.85</v>
      </c>
      <c r="AB352" s="33">
        <f t="shared" si="78"/>
        <v>0.75</v>
      </c>
      <c r="AC352" s="33">
        <f t="shared" si="79"/>
        <v>0.85</v>
      </c>
      <c r="AD352" s="33">
        <f t="shared" si="80"/>
        <v>0.7</v>
      </c>
      <c r="AE352" s="394">
        <f t="shared" si="81"/>
        <v>0</v>
      </c>
      <c r="AF352" s="400">
        <f t="shared" si="82"/>
        <v>50000000000</v>
      </c>
      <c r="AG352" s="257">
        <v>100</v>
      </c>
      <c r="AH352" s="153">
        <f t="shared" si="85"/>
        <v>50000000000</v>
      </c>
      <c r="AJ352" s="394">
        <f>IF(F352&gt;0,#REF!,0)</f>
        <v>0</v>
      </c>
      <c r="AK352" s="394">
        <f t="shared" si="83"/>
        <v>0</v>
      </c>
      <c r="AM352" s="394">
        <f t="shared" si="84"/>
        <v>0</v>
      </c>
    </row>
    <row r="353" spans="3:39" ht="23.25" thickBot="1" x14ac:dyDescent="0.6">
      <c r="C353" s="233" t="s">
        <v>576</v>
      </c>
      <c r="D353" s="411" t="s">
        <v>1495</v>
      </c>
      <c r="E353" s="435">
        <v>100000000000</v>
      </c>
      <c r="F353" s="39">
        <v>0</v>
      </c>
      <c r="G353" s="36"/>
      <c r="H353" s="36">
        <v>0</v>
      </c>
      <c r="I353" s="36"/>
      <c r="J353" s="36"/>
      <c r="K353" s="36"/>
      <c r="L353" s="36"/>
      <c r="M353" s="36"/>
      <c r="N353" s="36"/>
      <c r="O353" s="36"/>
      <c r="P353" s="253">
        <v>0</v>
      </c>
      <c r="Q353" s="259">
        <f t="shared" si="86"/>
        <v>0</v>
      </c>
      <c r="R353" s="259" t="s">
        <v>1749</v>
      </c>
      <c r="S353" s="509">
        <f t="shared" si="73"/>
        <v>100000000000</v>
      </c>
      <c r="T353" s="34">
        <v>1</v>
      </c>
      <c r="U353" s="33">
        <v>1</v>
      </c>
      <c r="V353" s="33">
        <v>0.94</v>
      </c>
      <c r="W353" s="33">
        <v>0.94</v>
      </c>
      <c r="X353" s="33">
        <f t="shared" si="74"/>
        <v>0.88</v>
      </c>
      <c r="Y353" s="33">
        <f t="shared" si="75"/>
        <v>0.85</v>
      </c>
      <c r="Z353" s="33">
        <f t="shared" si="76"/>
        <v>0.75</v>
      </c>
      <c r="AA353" s="33">
        <f t="shared" si="77"/>
        <v>0.85</v>
      </c>
      <c r="AB353" s="33">
        <f t="shared" si="78"/>
        <v>0.75</v>
      </c>
      <c r="AC353" s="33">
        <f t="shared" si="79"/>
        <v>0.85</v>
      </c>
      <c r="AD353" s="33">
        <f t="shared" si="80"/>
        <v>0.7</v>
      </c>
      <c r="AE353" s="394">
        <f t="shared" si="81"/>
        <v>0</v>
      </c>
      <c r="AF353" s="400">
        <f t="shared" si="82"/>
        <v>100000000000</v>
      </c>
      <c r="AG353" s="257">
        <v>100</v>
      </c>
      <c r="AH353" s="153">
        <f t="shared" si="85"/>
        <v>100000000000</v>
      </c>
      <c r="AJ353" s="394">
        <f>IF(F353&gt;0,#REF!,0)</f>
        <v>0</v>
      </c>
      <c r="AK353" s="394">
        <f t="shared" si="83"/>
        <v>0</v>
      </c>
      <c r="AM353" s="394">
        <f t="shared" si="84"/>
        <v>0</v>
      </c>
    </row>
    <row r="354" spans="3:39" ht="23.25" thickBot="1" x14ac:dyDescent="0.6">
      <c r="C354" s="233" t="s">
        <v>576</v>
      </c>
      <c r="D354" s="411" t="s">
        <v>1492</v>
      </c>
      <c r="E354" s="435">
        <v>8000000000</v>
      </c>
      <c r="F354" s="39">
        <v>0</v>
      </c>
      <c r="G354" s="36"/>
      <c r="H354" s="36">
        <v>0</v>
      </c>
      <c r="I354" s="36"/>
      <c r="J354" s="36"/>
      <c r="K354" s="36"/>
      <c r="L354" s="36"/>
      <c r="M354" s="36"/>
      <c r="N354" s="36"/>
      <c r="O354" s="36"/>
      <c r="P354" s="253">
        <v>0</v>
      </c>
      <c r="Q354" s="259">
        <f t="shared" si="86"/>
        <v>0</v>
      </c>
      <c r="R354" s="259" t="s">
        <v>1749</v>
      </c>
      <c r="S354" s="509">
        <f t="shared" si="73"/>
        <v>8000000000</v>
      </c>
      <c r="T354" s="34">
        <v>1</v>
      </c>
      <c r="U354" s="33">
        <v>1</v>
      </c>
      <c r="V354" s="33">
        <v>0.94</v>
      </c>
      <c r="W354" s="33">
        <v>0.94</v>
      </c>
      <c r="X354" s="33">
        <f t="shared" si="74"/>
        <v>0.88</v>
      </c>
      <c r="Y354" s="33">
        <f t="shared" si="75"/>
        <v>0.85</v>
      </c>
      <c r="Z354" s="33">
        <f t="shared" si="76"/>
        <v>0.75</v>
      </c>
      <c r="AA354" s="33">
        <f t="shared" si="77"/>
        <v>0.85</v>
      </c>
      <c r="AB354" s="33">
        <f t="shared" si="78"/>
        <v>0.75</v>
      </c>
      <c r="AC354" s="33">
        <f t="shared" si="79"/>
        <v>0.85</v>
      </c>
      <c r="AD354" s="33">
        <f t="shared" si="80"/>
        <v>0.7</v>
      </c>
      <c r="AE354" s="394">
        <f t="shared" si="81"/>
        <v>0</v>
      </c>
      <c r="AF354" s="400">
        <f t="shared" si="82"/>
        <v>8000000000</v>
      </c>
      <c r="AG354" s="257">
        <v>100</v>
      </c>
      <c r="AH354" s="153">
        <f t="shared" si="85"/>
        <v>8000000000</v>
      </c>
      <c r="AJ354" s="394">
        <f>IF(F354&gt;0,#REF!,0)</f>
        <v>0</v>
      </c>
      <c r="AK354" s="394">
        <f t="shared" si="83"/>
        <v>0</v>
      </c>
      <c r="AM354" s="394">
        <f t="shared" si="84"/>
        <v>0</v>
      </c>
    </row>
    <row r="355" spans="3:39" ht="23.25" thickBot="1" x14ac:dyDescent="0.6">
      <c r="C355" s="233" t="s">
        <v>576</v>
      </c>
      <c r="D355" s="411" t="s">
        <v>1497</v>
      </c>
      <c r="E355" s="435">
        <v>205633717450</v>
      </c>
      <c r="F355" s="39">
        <v>0</v>
      </c>
      <c r="G355" s="36"/>
      <c r="H355" s="36">
        <v>0</v>
      </c>
      <c r="I355" s="36"/>
      <c r="J355" s="36"/>
      <c r="K355" s="36"/>
      <c r="L355" s="36"/>
      <c r="M355" s="36"/>
      <c r="N355" s="36"/>
      <c r="O355" s="36"/>
      <c r="P355" s="253">
        <v>0</v>
      </c>
      <c r="Q355" s="259">
        <f t="shared" si="86"/>
        <v>0</v>
      </c>
      <c r="R355" s="259" t="s">
        <v>1750</v>
      </c>
      <c r="S355" s="509">
        <f t="shared" si="73"/>
        <v>205633717450</v>
      </c>
      <c r="T355" s="34">
        <v>1</v>
      </c>
      <c r="U355" s="33">
        <v>1</v>
      </c>
      <c r="V355" s="33">
        <v>0.94</v>
      </c>
      <c r="W355" s="33">
        <v>0.94</v>
      </c>
      <c r="X355" s="33">
        <f t="shared" si="74"/>
        <v>0.88</v>
      </c>
      <c r="Y355" s="33">
        <f t="shared" si="75"/>
        <v>0.85</v>
      </c>
      <c r="Z355" s="33">
        <f t="shared" si="76"/>
        <v>0.75</v>
      </c>
      <c r="AA355" s="33">
        <f t="shared" si="77"/>
        <v>0.85</v>
      </c>
      <c r="AB355" s="33">
        <f t="shared" si="78"/>
        <v>0.75</v>
      </c>
      <c r="AC355" s="33">
        <f t="shared" si="79"/>
        <v>0.85</v>
      </c>
      <c r="AD355" s="33">
        <f t="shared" si="80"/>
        <v>0.7</v>
      </c>
      <c r="AE355" s="394">
        <f t="shared" si="81"/>
        <v>0</v>
      </c>
      <c r="AF355" s="400">
        <f t="shared" si="82"/>
        <v>205633717450</v>
      </c>
      <c r="AG355" s="257">
        <v>100</v>
      </c>
      <c r="AH355" s="153">
        <f t="shared" si="85"/>
        <v>205633717450</v>
      </c>
      <c r="AJ355" s="394">
        <f>IF(F355&gt;0,#REF!,0)</f>
        <v>0</v>
      </c>
      <c r="AK355" s="394">
        <f t="shared" si="83"/>
        <v>0</v>
      </c>
      <c r="AM355" s="394">
        <f t="shared" si="84"/>
        <v>0</v>
      </c>
    </row>
    <row r="356" spans="3:39" ht="23.25" thickBot="1" x14ac:dyDescent="0.6">
      <c r="C356" s="233" t="s">
        <v>576</v>
      </c>
      <c r="D356" s="411" t="s">
        <v>1498</v>
      </c>
      <c r="E356" s="435">
        <v>23866199640</v>
      </c>
      <c r="F356" s="39">
        <v>0</v>
      </c>
      <c r="G356" s="36"/>
      <c r="H356" s="36">
        <v>0</v>
      </c>
      <c r="I356" s="36"/>
      <c r="J356" s="36"/>
      <c r="K356" s="36"/>
      <c r="L356" s="36"/>
      <c r="M356" s="36"/>
      <c r="N356" s="36"/>
      <c r="O356" s="36"/>
      <c r="P356" s="253">
        <v>0</v>
      </c>
      <c r="Q356" s="259">
        <f t="shared" si="86"/>
        <v>0</v>
      </c>
      <c r="R356" s="259">
        <v>25000000000</v>
      </c>
      <c r="S356" s="509">
        <f t="shared" si="73"/>
        <v>23866199640</v>
      </c>
      <c r="T356" s="34">
        <v>1</v>
      </c>
      <c r="U356" s="33">
        <v>1</v>
      </c>
      <c r="V356" s="33">
        <v>0.94</v>
      </c>
      <c r="W356" s="33">
        <v>0.94</v>
      </c>
      <c r="X356" s="33">
        <f t="shared" si="74"/>
        <v>0.88</v>
      </c>
      <c r="Y356" s="33">
        <f t="shared" si="75"/>
        <v>0.85</v>
      </c>
      <c r="Z356" s="33">
        <f t="shared" si="76"/>
        <v>0.75</v>
      </c>
      <c r="AA356" s="33">
        <f t="shared" si="77"/>
        <v>0.85</v>
      </c>
      <c r="AB356" s="33">
        <f t="shared" si="78"/>
        <v>0.75</v>
      </c>
      <c r="AC356" s="33">
        <f t="shared" si="79"/>
        <v>0.85</v>
      </c>
      <c r="AD356" s="33">
        <f t="shared" si="80"/>
        <v>0.7</v>
      </c>
      <c r="AE356" s="394">
        <f t="shared" si="81"/>
        <v>0</v>
      </c>
      <c r="AF356" s="400">
        <f t="shared" si="82"/>
        <v>23866199640</v>
      </c>
      <c r="AG356" s="257">
        <v>100</v>
      </c>
      <c r="AH356" s="153">
        <f t="shared" si="85"/>
        <v>23866199640</v>
      </c>
      <c r="AJ356" s="394">
        <f>IF(F356&gt;0,#REF!,0)</f>
        <v>0</v>
      </c>
      <c r="AK356" s="394">
        <f t="shared" si="83"/>
        <v>0</v>
      </c>
      <c r="AM356" s="394">
        <f t="shared" si="84"/>
        <v>0</v>
      </c>
    </row>
    <row r="357" spans="3:39" ht="23.25" thickBot="1" x14ac:dyDescent="0.6">
      <c r="C357" s="233" t="s">
        <v>576</v>
      </c>
      <c r="D357" s="412"/>
      <c r="E357" s="428"/>
      <c r="F357" s="39">
        <v>0</v>
      </c>
      <c r="G357" s="36"/>
      <c r="H357" s="36">
        <v>0</v>
      </c>
      <c r="I357" s="36"/>
      <c r="J357" s="36"/>
      <c r="K357" s="36"/>
      <c r="L357" s="36"/>
      <c r="M357" s="36"/>
      <c r="N357" s="36"/>
      <c r="O357" s="36"/>
      <c r="P357" s="253">
        <v>0</v>
      </c>
      <c r="Q357" s="259">
        <f t="shared" si="86"/>
        <v>0</v>
      </c>
      <c r="R357" s="259">
        <v>0</v>
      </c>
      <c r="S357" s="509">
        <f t="shared" si="73"/>
        <v>0</v>
      </c>
      <c r="T357" s="34">
        <v>1</v>
      </c>
      <c r="U357" s="33">
        <v>1</v>
      </c>
      <c r="V357" s="33">
        <v>0.94</v>
      </c>
      <c r="W357" s="33">
        <v>0.94</v>
      </c>
      <c r="X357" s="33">
        <f t="shared" si="74"/>
        <v>0.88</v>
      </c>
      <c r="Y357" s="33">
        <f t="shared" si="75"/>
        <v>0.85</v>
      </c>
      <c r="Z357" s="33">
        <f t="shared" si="76"/>
        <v>0.75</v>
      </c>
      <c r="AA357" s="33">
        <f t="shared" si="77"/>
        <v>0.85</v>
      </c>
      <c r="AB357" s="33">
        <f t="shared" si="78"/>
        <v>0.75</v>
      </c>
      <c r="AC357" s="33">
        <f t="shared" si="79"/>
        <v>0.85</v>
      </c>
      <c r="AD357" s="33">
        <f t="shared" si="80"/>
        <v>0.7</v>
      </c>
      <c r="AE357" s="394">
        <f t="shared" si="81"/>
        <v>0</v>
      </c>
      <c r="AF357" s="400">
        <f t="shared" si="82"/>
        <v>0</v>
      </c>
      <c r="AG357" s="257">
        <v>100</v>
      </c>
      <c r="AH357" s="153">
        <f t="shared" si="85"/>
        <v>0</v>
      </c>
      <c r="AJ357" s="394">
        <f>IF(F357&gt;0,#REF!,0)</f>
        <v>0</v>
      </c>
      <c r="AK357" s="394">
        <f t="shared" si="83"/>
        <v>0</v>
      </c>
      <c r="AM357" s="394">
        <f t="shared" si="84"/>
        <v>0</v>
      </c>
    </row>
    <row r="358" spans="3:39" ht="23.25" thickBot="1" x14ac:dyDescent="0.6">
      <c r="C358" s="233" t="s">
        <v>576</v>
      </c>
      <c r="D358" s="411" t="s">
        <v>1499</v>
      </c>
      <c r="E358" s="435">
        <v>30000000000</v>
      </c>
      <c r="F358" s="39">
        <v>0</v>
      </c>
      <c r="G358" s="36"/>
      <c r="H358" s="36">
        <v>0</v>
      </c>
      <c r="I358" s="36"/>
      <c r="J358" s="36"/>
      <c r="K358" s="36"/>
      <c r="L358" s="36"/>
      <c r="M358" s="36"/>
      <c r="N358" s="36"/>
      <c r="O358" s="36"/>
      <c r="P358" s="253">
        <v>0</v>
      </c>
      <c r="Q358" s="259">
        <f t="shared" si="86"/>
        <v>0</v>
      </c>
      <c r="R358" s="259" t="s">
        <v>1751</v>
      </c>
      <c r="S358" s="509">
        <f t="shared" si="73"/>
        <v>30000000000</v>
      </c>
      <c r="T358" s="34">
        <v>1</v>
      </c>
      <c r="U358" s="33">
        <v>1</v>
      </c>
      <c r="V358" s="33">
        <v>0.94</v>
      </c>
      <c r="W358" s="33">
        <v>0.94</v>
      </c>
      <c r="X358" s="33">
        <f t="shared" si="74"/>
        <v>0.88</v>
      </c>
      <c r="Y358" s="33">
        <f t="shared" si="75"/>
        <v>0.85</v>
      </c>
      <c r="Z358" s="33">
        <f t="shared" si="76"/>
        <v>0.75</v>
      </c>
      <c r="AA358" s="33">
        <f t="shared" si="77"/>
        <v>0.85</v>
      </c>
      <c r="AB358" s="33">
        <f t="shared" si="78"/>
        <v>0.75</v>
      </c>
      <c r="AC358" s="33">
        <f t="shared" si="79"/>
        <v>0.85</v>
      </c>
      <c r="AD358" s="33">
        <f t="shared" si="80"/>
        <v>0.7</v>
      </c>
      <c r="AE358" s="394">
        <f t="shared" si="81"/>
        <v>0</v>
      </c>
      <c r="AF358" s="400">
        <f t="shared" si="82"/>
        <v>30000000000</v>
      </c>
      <c r="AG358" s="257">
        <v>100</v>
      </c>
      <c r="AH358" s="153">
        <f t="shared" si="85"/>
        <v>30000000000</v>
      </c>
      <c r="AJ358" s="394">
        <f>IF(F358&gt;0,#REF!,0)</f>
        <v>0</v>
      </c>
      <c r="AK358" s="394">
        <f t="shared" si="83"/>
        <v>0</v>
      </c>
      <c r="AM358" s="394">
        <f t="shared" si="84"/>
        <v>0</v>
      </c>
    </row>
    <row r="359" spans="3:39" ht="23.25" thickBot="1" x14ac:dyDescent="0.6">
      <c r="C359" s="233" t="s">
        <v>576</v>
      </c>
      <c r="D359" s="411" t="s">
        <v>1499</v>
      </c>
      <c r="E359" s="435">
        <v>3319367452</v>
      </c>
      <c r="F359" s="39">
        <v>0</v>
      </c>
      <c r="G359" s="36"/>
      <c r="H359" s="36">
        <v>0</v>
      </c>
      <c r="I359" s="36"/>
      <c r="J359" s="36"/>
      <c r="K359" s="36"/>
      <c r="L359" s="36"/>
      <c r="M359" s="36"/>
      <c r="N359" s="36"/>
      <c r="O359" s="36"/>
      <c r="P359" s="253">
        <v>0</v>
      </c>
      <c r="Q359" s="259">
        <f t="shared" si="86"/>
        <v>0</v>
      </c>
      <c r="R359" s="259" t="s">
        <v>1752</v>
      </c>
      <c r="S359" s="509">
        <f t="shared" si="73"/>
        <v>3319367452</v>
      </c>
      <c r="T359" s="34">
        <v>1</v>
      </c>
      <c r="U359" s="33">
        <v>1</v>
      </c>
      <c r="V359" s="33">
        <v>0.94</v>
      </c>
      <c r="W359" s="33">
        <v>0.94</v>
      </c>
      <c r="X359" s="33">
        <f t="shared" si="74"/>
        <v>0.88</v>
      </c>
      <c r="Y359" s="33">
        <f t="shared" si="75"/>
        <v>0.85</v>
      </c>
      <c r="Z359" s="33">
        <f t="shared" si="76"/>
        <v>0.75</v>
      </c>
      <c r="AA359" s="33">
        <f t="shared" si="77"/>
        <v>0.85</v>
      </c>
      <c r="AB359" s="33">
        <f t="shared" si="78"/>
        <v>0.75</v>
      </c>
      <c r="AC359" s="33">
        <f t="shared" si="79"/>
        <v>0.85</v>
      </c>
      <c r="AD359" s="33">
        <f t="shared" si="80"/>
        <v>0.7</v>
      </c>
      <c r="AE359" s="394">
        <f t="shared" si="81"/>
        <v>0</v>
      </c>
      <c r="AF359" s="400">
        <f t="shared" si="82"/>
        <v>3319367452</v>
      </c>
      <c r="AG359" s="257">
        <v>100</v>
      </c>
      <c r="AH359" s="153">
        <f t="shared" si="85"/>
        <v>3319367452</v>
      </c>
      <c r="AJ359" s="394">
        <f>IF(F359&gt;0,#REF!,0)</f>
        <v>0</v>
      </c>
      <c r="AK359" s="394">
        <f t="shared" si="83"/>
        <v>0</v>
      </c>
      <c r="AM359" s="394">
        <f t="shared" si="84"/>
        <v>0</v>
      </c>
    </row>
    <row r="360" spans="3:39" ht="23.25" thickBot="1" x14ac:dyDescent="0.6">
      <c r="C360" s="233" t="s">
        <v>576</v>
      </c>
      <c r="D360" s="411" t="s">
        <v>1500</v>
      </c>
      <c r="E360" s="435">
        <v>20000000000</v>
      </c>
      <c r="F360" s="39">
        <v>0</v>
      </c>
      <c r="G360" s="36"/>
      <c r="H360" s="36">
        <v>0</v>
      </c>
      <c r="I360" s="36"/>
      <c r="J360" s="36"/>
      <c r="K360" s="36"/>
      <c r="L360" s="36"/>
      <c r="M360" s="36"/>
      <c r="N360" s="36"/>
      <c r="O360" s="36"/>
      <c r="P360" s="253">
        <v>0</v>
      </c>
      <c r="Q360" s="259">
        <f t="shared" si="86"/>
        <v>0</v>
      </c>
      <c r="R360" s="259" t="s">
        <v>1753</v>
      </c>
      <c r="S360" s="509">
        <f t="shared" si="73"/>
        <v>20000000000</v>
      </c>
      <c r="T360" s="34">
        <v>1</v>
      </c>
      <c r="U360" s="33">
        <v>1</v>
      </c>
      <c r="V360" s="33">
        <v>0.94</v>
      </c>
      <c r="W360" s="33">
        <v>0.94</v>
      </c>
      <c r="X360" s="33">
        <f t="shared" si="74"/>
        <v>0.88</v>
      </c>
      <c r="Y360" s="33">
        <f t="shared" si="75"/>
        <v>0.85</v>
      </c>
      <c r="Z360" s="33">
        <f t="shared" si="76"/>
        <v>0.75</v>
      </c>
      <c r="AA360" s="33">
        <f t="shared" si="77"/>
        <v>0.85</v>
      </c>
      <c r="AB360" s="33">
        <f t="shared" si="78"/>
        <v>0.75</v>
      </c>
      <c r="AC360" s="33">
        <f t="shared" si="79"/>
        <v>0.85</v>
      </c>
      <c r="AD360" s="33">
        <f t="shared" si="80"/>
        <v>0.7</v>
      </c>
      <c r="AE360" s="394">
        <f t="shared" si="81"/>
        <v>0</v>
      </c>
      <c r="AF360" s="400">
        <f t="shared" si="82"/>
        <v>20000000000</v>
      </c>
      <c r="AG360" s="257">
        <v>100</v>
      </c>
      <c r="AH360" s="153">
        <f t="shared" si="85"/>
        <v>20000000000</v>
      </c>
      <c r="AJ360" s="394">
        <f>IF(F360&gt;0,#REF!,0)</f>
        <v>0</v>
      </c>
      <c r="AK360" s="394">
        <f t="shared" si="83"/>
        <v>0</v>
      </c>
      <c r="AM360" s="394">
        <f t="shared" si="84"/>
        <v>0</v>
      </c>
    </row>
    <row r="361" spans="3:39" ht="23.25" thickBot="1" x14ac:dyDescent="0.6">
      <c r="C361" s="233" t="s">
        <v>576</v>
      </c>
      <c r="D361" s="411" t="s">
        <v>1500</v>
      </c>
      <c r="E361" s="435">
        <v>25000000000</v>
      </c>
      <c r="F361" s="39">
        <v>0</v>
      </c>
      <c r="G361" s="36"/>
      <c r="H361" s="36">
        <v>0</v>
      </c>
      <c r="I361" s="36"/>
      <c r="J361" s="36"/>
      <c r="K361" s="36"/>
      <c r="L361" s="36"/>
      <c r="M361" s="36"/>
      <c r="N361" s="36"/>
      <c r="O361" s="36"/>
      <c r="P361" s="253">
        <v>0</v>
      </c>
      <c r="Q361" s="259">
        <f t="shared" si="86"/>
        <v>0</v>
      </c>
      <c r="R361" s="259" t="s">
        <v>1754</v>
      </c>
      <c r="S361" s="509">
        <f t="shared" si="73"/>
        <v>25000000000</v>
      </c>
      <c r="T361" s="34">
        <v>1</v>
      </c>
      <c r="U361" s="33">
        <v>1</v>
      </c>
      <c r="V361" s="33">
        <v>0.94</v>
      </c>
      <c r="W361" s="33">
        <v>0.94</v>
      </c>
      <c r="X361" s="33">
        <f t="shared" si="74"/>
        <v>0.88</v>
      </c>
      <c r="Y361" s="33">
        <f t="shared" si="75"/>
        <v>0.85</v>
      </c>
      <c r="Z361" s="33">
        <f t="shared" si="76"/>
        <v>0.75</v>
      </c>
      <c r="AA361" s="33">
        <f t="shared" si="77"/>
        <v>0.85</v>
      </c>
      <c r="AB361" s="33">
        <f t="shared" si="78"/>
        <v>0.75</v>
      </c>
      <c r="AC361" s="33">
        <f t="shared" si="79"/>
        <v>0.85</v>
      </c>
      <c r="AD361" s="33">
        <f t="shared" si="80"/>
        <v>0.7</v>
      </c>
      <c r="AE361" s="394">
        <f t="shared" si="81"/>
        <v>0</v>
      </c>
      <c r="AF361" s="400">
        <f t="shared" si="82"/>
        <v>25000000000</v>
      </c>
      <c r="AG361" s="257">
        <v>100</v>
      </c>
      <c r="AH361" s="153">
        <f t="shared" si="85"/>
        <v>25000000000</v>
      </c>
      <c r="AJ361" s="394">
        <f>IF(F361&gt;0,#REF!,0)</f>
        <v>0</v>
      </c>
      <c r="AK361" s="394">
        <f t="shared" si="83"/>
        <v>0</v>
      </c>
      <c r="AM361" s="394">
        <f t="shared" si="84"/>
        <v>0</v>
      </c>
    </row>
    <row r="362" spans="3:39" ht="23.25" thickBot="1" x14ac:dyDescent="0.6">
      <c r="C362" s="233" t="s">
        <v>576</v>
      </c>
      <c r="D362" s="411" t="s">
        <v>1501</v>
      </c>
      <c r="E362" s="435">
        <v>40000000000</v>
      </c>
      <c r="F362" s="39">
        <v>0</v>
      </c>
      <c r="G362" s="36"/>
      <c r="H362" s="36">
        <v>0</v>
      </c>
      <c r="I362" s="36"/>
      <c r="J362" s="36"/>
      <c r="K362" s="36"/>
      <c r="L362" s="36"/>
      <c r="M362" s="36"/>
      <c r="N362" s="36"/>
      <c r="O362" s="36"/>
      <c r="P362" s="253">
        <v>0</v>
      </c>
      <c r="Q362" s="259">
        <f t="shared" si="86"/>
        <v>0</v>
      </c>
      <c r="R362" s="259" t="s">
        <v>1755</v>
      </c>
      <c r="S362" s="509">
        <f t="shared" si="73"/>
        <v>40000000000</v>
      </c>
      <c r="T362" s="34">
        <v>1</v>
      </c>
      <c r="U362" s="33">
        <v>1</v>
      </c>
      <c r="V362" s="33">
        <v>0.94</v>
      </c>
      <c r="W362" s="33">
        <v>0.94</v>
      </c>
      <c r="X362" s="33">
        <f t="shared" si="74"/>
        <v>0.88</v>
      </c>
      <c r="Y362" s="33">
        <f t="shared" si="75"/>
        <v>0.85</v>
      </c>
      <c r="Z362" s="33">
        <f t="shared" si="76"/>
        <v>0.75</v>
      </c>
      <c r="AA362" s="33">
        <f t="shared" si="77"/>
        <v>0.85</v>
      </c>
      <c r="AB362" s="33">
        <f t="shared" si="78"/>
        <v>0.75</v>
      </c>
      <c r="AC362" s="33">
        <f t="shared" si="79"/>
        <v>0.85</v>
      </c>
      <c r="AD362" s="33">
        <f t="shared" si="80"/>
        <v>0.7</v>
      </c>
      <c r="AE362" s="394">
        <f t="shared" si="81"/>
        <v>0</v>
      </c>
      <c r="AF362" s="400">
        <f t="shared" si="82"/>
        <v>40000000000</v>
      </c>
      <c r="AG362" s="257">
        <v>100</v>
      </c>
      <c r="AH362" s="153">
        <f t="shared" si="85"/>
        <v>40000000000</v>
      </c>
      <c r="AJ362" s="394">
        <f>IF(F362&gt;0,#REF!,0)</f>
        <v>0</v>
      </c>
      <c r="AK362" s="394">
        <f t="shared" si="83"/>
        <v>0</v>
      </c>
      <c r="AM362" s="394">
        <f t="shared" si="84"/>
        <v>0</v>
      </c>
    </row>
    <row r="363" spans="3:39" ht="23.25" thickBot="1" x14ac:dyDescent="0.6">
      <c r="C363" s="233" t="s">
        <v>576</v>
      </c>
      <c r="D363" s="411" t="s">
        <v>1502</v>
      </c>
      <c r="E363" s="435">
        <v>840000000</v>
      </c>
      <c r="F363" s="39">
        <v>0</v>
      </c>
      <c r="G363" s="36"/>
      <c r="H363" s="36">
        <v>0</v>
      </c>
      <c r="I363" s="36"/>
      <c r="J363" s="36"/>
      <c r="K363" s="36"/>
      <c r="L363" s="36"/>
      <c r="M363" s="36"/>
      <c r="N363" s="36"/>
      <c r="O363" s="36"/>
      <c r="P363" s="253">
        <v>0</v>
      </c>
      <c r="Q363" s="259">
        <f t="shared" si="86"/>
        <v>0</v>
      </c>
      <c r="R363" s="259" t="s">
        <v>1756</v>
      </c>
      <c r="S363" s="509">
        <f t="shared" si="73"/>
        <v>840000000</v>
      </c>
      <c r="T363" s="34">
        <v>1</v>
      </c>
      <c r="U363" s="33">
        <v>1</v>
      </c>
      <c r="V363" s="33">
        <v>0.94</v>
      </c>
      <c r="W363" s="33">
        <v>0.94</v>
      </c>
      <c r="X363" s="33">
        <f t="shared" si="74"/>
        <v>0.88</v>
      </c>
      <c r="Y363" s="33">
        <f t="shared" si="75"/>
        <v>0.85</v>
      </c>
      <c r="Z363" s="33">
        <f t="shared" si="76"/>
        <v>0.75</v>
      </c>
      <c r="AA363" s="33">
        <f t="shared" si="77"/>
        <v>0.85</v>
      </c>
      <c r="AB363" s="33">
        <f t="shared" si="78"/>
        <v>0.75</v>
      </c>
      <c r="AC363" s="33">
        <f t="shared" si="79"/>
        <v>0.85</v>
      </c>
      <c r="AD363" s="33">
        <f t="shared" si="80"/>
        <v>0.7</v>
      </c>
      <c r="AE363" s="394">
        <f t="shared" si="81"/>
        <v>0</v>
      </c>
      <c r="AF363" s="400">
        <f t="shared" si="82"/>
        <v>840000000</v>
      </c>
      <c r="AG363" s="257">
        <v>100</v>
      </c>
      <c r="AH363" s="153">
        <f t="shared" si="85"/>
        <v>840000000</v>
      </c>
      <c r="AJ363" s="394">
        <f>IF(F363&gt;0,#REF!,0)</f>
        <v>0</v>
      </c>
      <c r="AK363" s="394">
        <f t="shared" si="83"/>
        <v>0</v>
      </c>
      <c r="AM363" s="394">
        <f t="shared" si="84"/>
        <v>0</v>
      </c>
    </row>
    <row r="364" spans="3:39" ht="23.25" thickBot="1" x14ac:dyDescent="0.6">
      <c r="C364" s="233" t="s">
        <v>576</v>
      </c>
      <c r="D364" s="411" t="s">
        <v>1502</v>
      </c>
      <c r="E364" s="435">
        <v>3891300000</v>
      </c>
      <c r="F364" s="39">
        <v>0</v>
      </c>
      <c r="G364" s="36"/>
      <c r="H364" s="36">
        <v>0</v>
      </c>
      <c r="I364" s="36"/>
      <c r="J364" s="36"/>
      <c r="K364" s="36"/>
      <c r="L364" s="36"/>
      <c r="M364" s="36"/>
      <c r="N364" s="36"/>
      <c r="O364" s="36"/>
      <c r="P364" s="253">
        <v>0</v>
      </c>
      <c r="Q364" s="259">
        <f t="shared" si="86"/>
        <v>0</v>
      </c>
      <c r="R364" s="259" t="s">
        <v>1757</v>
      </c>
      <c r="S364" s="509">
        <f t="shared" si="73"/>
        <v>3891300000</v>
      </c>
      <c r="T364" s="34">
        <v>1</v>
      </c>
      <c r="U364" s="33">
        <v>1</v>
      </c>
      <c r="V364" s="33">
        <v>0.94</v>
      </c>
      <c r="W364" s="33">
        <v>0.94</v>
      </c>
      <c r="X364" s="33">
        <f t="shared" si="74"/>
        <v>0.88</v>
      </c>
      <c r="Y364" s="33">
        <f t="shared" si="75"/>
        <v>0.85</v>
      </c>
      <c r="Z364" s="33">
        <f t="shared" si="76"/>
        <v>0.75</v>
      </c>
      <c r="AA364" s="33">
        <f t="shared" si="77"/>
        <v>0.85</v>
      </c>
      <c r="AB364" s="33">
        <f t="shared" si="78"/>
        <v>0.75</v>
      </c>
      <c r="AC364" s="33">
        <f t="shared" si="79"/>
        <v>0.85</v>
      </c>
      <c r="AD364" s="33">
        <f t="shared" si="80"/>
        <v>0.7</v>
      </c>
      <c r="AE364" s="394">
        <f t="shared" si="81"/>
        <v>0</v>
      </c>
      <c r="AF364" s="400">
        <f t="shared" si="82"/>
        <v>3891300000</v>
      </c>
      <c r="AG364" s="257">
        <v>100</v>
      </c>
      <c r="AH364" s="153">
        <f t="shared" si="85"/>
        <v>3891300000</v>
      </c>
      <c r="AJ364" s="394">
        <f>IF(F364&gt;0,#REF!,0)</f>
        <v>0</v>
      </c>
      <c r="AK364" s="394">
        <f t="shared" si="83"/>
        <v>0</v>
      </c>
      <c r="AM364" s="394">
        <f t="shared" si="84"/>
        <v>0</v>
      </c>
    </row>
    <row r="365" spans="3:39" ht="23.25" thickBot="1" x14ac:dyDescent="0.6">
      <c r="C365" s="233" t="s">
        <v>576</v>
      </c>
      <c r="D365" s="411" t="s">
        <v>1502</v>
      </c>
      <c r="E365" s="435">
        <v>3000002550</v>
      </c>
      <c r="F365" s="39">
        <v>0</v>
      </c>
      <c r="G365" s="36"/>
      <c r="H365" s="36">
        <v>0</v>
      </c>
      <c r="I365" s="36"/>
      <c r="J365" s="36"/>
      <c r="K365" s="36"/>
      <c r="L365" s="36"/>
      <c r="M365" s="36"/>
      <c r="N365" s="36"/>
      <c r="O365" s="36"/>
      <c r="P365" s="253">
        <v>0</v>
      </c>
      <c r="Q365" s="259">
        <f t="shared" si="86"/>
        <v>0</v>
      </c>
      <c r="R365" s="259" t="s">
        <v>1758</v>
      </c>
      <c r="S365" s="509">
        <f t="shared" si="73"/>
        <v>3000002550</v>
      </c>
      <c r="T365" s="34">
        <v>1</v>
      </c>
      <c r="U365" s="33">
        <v>1</v>
      </c>
      <c r="V365" s="33">
        <v>0.94</v>
      </c>
      <c r="W365" s="33">
        <v>0.94</v>
      </c>
      <c r="X365" s="33">
        <f t="shared" si="74"/>
        <v>0.88</v>
      </c>
      <c r="Y365" s="33">
        <f t="shared" si="75"/>
        <v>0.85</v>
      </c>
      <c r="Z365" s="33">
        <f t="shared" si="76"/>
        <v>0.75</v>
      </c>
      <c r="AA365" s="33">
        <f t="shared" si="77"/>
        <v>0.85</v>
      </c>
      <c r="AB365" s="33">
        <f t="shared" si="78"/>
        <v>0.75</v>
      </c>
      <c r="AC365" s="33">
        <f t="shared" si="79"/>
        <v>0.85</v>
      </c>
      <c r="AD365" s="33">
        <f t="shared" si="80"/>
        <v>0.7</v>
      </c>
      <c r="AE365" s="394">
        <f t="shared" si="81"/>
        <v>0</v>
      </c>
      <c r="AF365" s="400">
        <f t="shared" si="82"/>
        <v>3000002550</v>
      </c>
      <c r="AG365" s="257">
        <v>100</v>
      </c>
      <c r="AH365" s="153">
        <f t="shared" si="85"/>
        <v>3000002550</v>
      </c>
      <c r="AJ365" s="394">
        <f>IF(F365&gt;0,#REF!,0)</f>
        <v>0</v>
      </c>
      <c r="AK365" s="394">
        <f t="shared" si="83"/>
        <v>0</v>
      </c>
      <c r="AM365" s="394">
        <f t="shared" si="84"/>
        <v>0</v>
      </c>
    </row>
    <row r="366" spans="3:39" ht="23.25" thickBot="1" x14ac:dyDescent="0.6">
      <c r="C366" s="233" t="s">
        <v>576</v>
      </c>
      <c r="D366" s="411" t="s">
        <v>1502</v>
      </c>
      <c r="E366" s="435">
        <v>3000001550</v>
      </c>
      <c r="F366" s="39">
        <v>0</v>
      </c>
      <c r="G366" s="36"/>
      <c r="H366" s="36">
        <v>0</v>
      </c>
      <c r="I366" s="36"/>
      <c r="J366" s="36"/>
      <c r="K366" s="36"/>
      <c r="L366" s="36"/>
      <c r="M366" s="36"/>
      <c r="N366" s="36"/>
      <c r="O366" s="36"/>
      <c r="P366" s="253">
        <v>0</v>
      </c>
      <c r="Q366" s="259">
        <f t="shared" si="86"/>
        <v>0</v>
      </c>
      <c r="R366" s="259" t="s">
        <v>1759</v>
      </c>
      <c r="S366" s="509">
        <f t="shared" si="73"/>
        <v>3000001550</v>
      </c>
      <c r="T366" s="34">
        <v>1</v>
      </c>
      <c r="U366" s="33">
        <v>1</v>
      </c>
      <c r="V366" s="33">
        <v>0.94</v>
      </c>
      <c r="W366" s="33">
        <v>0.94</v>
      </c>
      <c r="X366" s="33">
        <f t="shared" si="74"/>
        <v>0.88</v>
      </c>
      <c r="Y366" s="33">
        <f t="shared" si="75"/>
        <v>0.85</v>
      </c>
      <c r="Z366" s="33">
        <f t="shared" si="76"/>
        <v>0.75</v>
      </c>
      <c r="AA366" s="33">
        <f t="shared" si="77"/>
        <v>0.85</v>
      </c>
      <c r="AB366" s="33">
        <f t="shared" si="78"/>
        <v>0.75</v>
      </c>
      <c r="AC366" s="33">
        <f t="shared" si="79"/>
        <v>0.85</v>
      </c>
      <c r="AD366" s="33">
        <f t="shared" si="80"/>
        <v>0.7</v>
      </c>
      <c r="AE366" s="394">
        <f t="shared" si="81"/>
        <v>0</v>
      </c>
      <c r="AF366" s="400">
        <f t="shared" si="82"/>
        <v>3000001550</v>
      </c>
      <c r="AG366" s="257">
        <v>100</v>
      </c>
      <c r="AH366" s="153">
        <f t="shared" si="85"/>
        <v>3000001550</v>
      </c>
      <c r="AJ366" s="394">
        <f>IF(F366&gt;0,#REF!,0)</f>
        <v>0</v>
      </c>
      <c r="AK366" s="394">
        <f t="shared" si="83"/>
        <v>0</v>
      </c>
      <c r="AM366" s="394">
        <f t="shared" si="84"/>
        <v>0</v>
      </c>
    </row>
    <row r="367" spans="3:39" ht="23.25" thickBot="1" x14ac:dyDescent="0.6">
      <c r="C367" s="233" t="s">
        <v>576</v>
      </c>
      <c r="D367" s="411" t="s">
        <v>1502</v>
      </c>
      <c r="E367" s="435">
        <v>2334780000</v>
      </c>
      <c r="F367" s="39">
        <v>0</v>
      </c>
      <c r="G367" s="36"/>
      <c r="H367" s="36">
        <v>0</v>
      </c>
      <c r="I367" s="36"/>
      <c r="J367" s="36"/>
      <c r="K367" s="36"/>
      <c r="L367" s="36"/>
      <c r="M367" s="36"/>
      <c r="N367" s="36"/>
      <c r="O367" s="36"/>
      <c r="P367" s="253">
        <v>0</v>
      </c>
      <c r="Q367" s="259">
        <f t="shared" si="86"/>
        <v>0</v>
      </c>
      <c r="R367" s="259" t="s">
        <v>1760</v>
      </c>
      <c r="S367" s="509">
        <f t="shared" si="73"/>
        <v>2334780000</v>
      </c>
      <c r="T367" s="34">
        <v>1</v>
      </c>
      <c r="U367" s="33">
        <v>1</v>
      </c>
      <c r="V367" s="33">
        <v>0.94</v>
      </c>
      <c r="W367" s="33">
        <v>0.94</v>
      </c>
      <c r="X367" s="33">
        <f t="shared" si="74"/>
        <v>0.88</v>
      </c>
      <c r="Y367" s="33">
        <f t="shared" si="75"/>
        <v>0.85</v>
      </c>
      <c r="Z367" s="33">
        <f t="shared" si="76"/>
        <v>0.75</v>
      </c>
      <c r="AA367" s="33">
        <f t="shared" si="77"/>
        <v>0.85</v>
      </c>
      <c r="AB367" s="33">
        <f t="shared" si="78"/>
        <v>0.75</v>
      </c>
      <c r="AC367" s="33">
        <f t="shared" si="79"/>
        <v>0.85</v>
      </c>
      <c r="AD367" s="33">
        <f t="shared" si="80"/>
        <v>0.7</v>
      </c>
      <c r="AE367" s="394">
        <f t="shared" si="81"/>
        <v>0</v>
      </c>
      <c r="AF367" s="400">
        <f t="shared" si="82"/>
        <v>2334780000</v>
      </c>
      <c r="AG367" s="257">
        <v>100</v>
      </c>
      <c r="AH367" s="153">
        <f t="shared" si="85"/>
        <v>2334780000</v>
      </c>
      <c r="AJ367" s="394">
        <f>IF(F367&gt;0,#REF!,0)</f>
        <v>0</v>
      </c>
      <c r="AK367" s="394">
        <f t="shared" si="83"/>
        <v>0</v>
      </c>
      <c r="AM367" s="394">
        <f t="shared" si="84"/>
        <v>0</v>
      </c>
    </row>
    <row r="368" spans="3:39" ht="23.25" thickBot="1" x14ac:dyDescent="0.6">
      <c r="C368" s="233" t="s">
        <v>576</v>
      </c>
      <c r="D368" s="411" t="s">
        <v>1502</v>
      </c>
      <c r="E368" s="435">
        <v>2256300000</v>
      </c>
      <c r="F368" s="39">
        <v>0</v>
      </c>
      <c r="G368" s="36"/>
      <c r="H368" s="36">
        <v>0</v>
      </c>
      <c r="I368" s="36"/>
      <c r="J368" s="36"/>
      <c r="K368" s="36"/>
      <c r="L368" s="36"/>
      <c r="M368" s="36"/>
      <c r="N368" s="36"/>
      <c r="O368" s="36"/>
      <c r="P368" s="253">
        <v>0</v>
      </c>
      <c r="Q368" s="259">
        <f t="shared" si="86"/>
        <v>0</v>
      </c>
      <c r="R368" s="259" t="s">
        <v>1761</v>
      </c>
      <c r="S368" s="509">
        <f t="shared" si="73"/>
        <v>2256300000</v>
      </c>
      <c r="T368" s="34">
        <v>1</v>
      </c>
      <c r="U368" s="33">
        <v>1</v>
      </c>
      <c r="V368" s="33">
        <v>0.94</v>
      </c>
      <c r="W368" s="33">
        <v>0.94</v>
      </c>
      <c r="X368" s="33">
        <f t="shared" si="74"/>
        <v>0.88</v>
      </c>
      <c r="Y368" s="33">
        <f t="shared" si="75"/>
        <v>0.85</v>
      </c>
      <c r="Z368" s="33">
        <f t="shared" si="76"/>
        <v>0.75</v>
      </c>
      <c r="AA368" s="33">
        <f t="shared" si="77"/>
        <v>0.85</v>
      </c>
      <c r="AB368" s="33">
        <f t="shared" si="78"/>
        <v>0.75</v>
      </c>
      <c r="AC368" s="33">
        <f t="shared" si="79"/>
        <v>0.85</v>
      </c>
      <c r="AD368" s="33">
        <f t="shared" si="80"/>
        <v>0.7</v>
      </c>
      <c r="AE368" s="394">
        <f t="shared" si="81"/>
        <v>0</v>
      </c>
      <c r="AF368" s="400">
        <f t="shared" si="82"/>
        <v>2256300000</v>
      </c>
      <c r="AG368" s="257">
        <v>100</v>
      </c>
      <c r="AH368" s="153">
        <f t="shared" si="85"/>
        <v>2256300000</v>
      </c>
      <c r="AJ368" s="394">
        <f>IF(F368&gt;0,#REF!,0)</f>
        <v>0</v>
      </c>
      <c r="AK368" s="394">
        <f t="shared" si="83"/>
        <v>0</v>
      </c>
      <c r="AM368" s="394">
        <f t="shared" si="84"/>
        <v>0</v>
      </c>
    </row>
    <row r="369" spans="3:39" ht="23.25" thickBot="1" x14ac:dyDescent="0.6">
      <c r="C369" s="233" t="s">
        <v>576</v>
      </c>
      <c r="D369" s="411" t="s">
        <v>1503</v>
      </c>
      <c r="E369" s="435">
        <v>49017300000</v>
      </c>
      <c r="F369" s="39">
        <v>0</v>
      </c>
      <c r="G369" s="36"/>
      <c r="H369" s="36">
        <v>0</v>
      </c>
      <c r="I369" s="36"/>
      <c r="J369" s="36"/>
      <c r="K369" s="36"/>
      <c r="L369" s="36"/>
      <c r="M369" s="36"/>
      <c r="N369" s="36"/>
      <c r="O369" s="36"/>
      <c r="P369" s="253">
        <v>0</v>
      </c>
      <c r="Q369" s="259">
        <f t="shared" si="86"/>
        <v>0</v>
      </c>
      <c r="R369" s="259" t="s">
        <v>1762</v>
      </c>
      <c r="S369" s="509">
        <f t="shared" si="73"/>
        <v>49017300000</v>
      </c>
      <c r="T369" s="34">
        <v>1</v>
      </c>
      <c r="U369" s="33">
        <v>1</v>
      </c>
      <c r="V369" s="33">
        <v>0.94</v>
      </c>
      <c r="W369" s="33">
        <v>0.94</v>
      </c>
      <c r="X369" s="33">
        <f t="shared" si="74"/>
        <v>0.88</v>
      </c>
      <c r="Y369" s="33">
        <f t="shared" si="75"/>
        <v>0.85</v>
      </c>
      <c r="Z369" s="33">
        <f t="shared" si="76"/>
        <v>0.75</v>
      </c>
      <c r="AA369" s="33">
        <f t="shared" si="77"/>
        <v>0.85</v>
      </c>
      <c r="AB369" s="33">
        <f t="shared" si="78"/>
        <v>0.75</v>
      </c>
      <c r="AC369" s="33">
        <f t="shared" si="79"/>
        <v>0.85</v>
      </c>
      <c r="AD369" s="33">
        <f t="shared" si="80"/>
        <v>0.7</v>
      </c>
      <c r="AE369" s="394">
        <f t="shared" si="81"/>
        <v>0</v>
      </c>
      <c r="AF369" s="400">
        <f t="shared" si="82"/>
        <v>49017300000</v>
      </c>
      <c r="AG369" s="257">
        <v>100</v>
      </c>
      <c r="AH369" s="153">
        <f t="shared" si="85"/>
        <v>49017300000</v>
      </c>
      <c r="AJ369" s="394">
        <f>IF(F369&gt;0,#REF!,0)</f>
        <v>0</v>
      </c>
      <c r="AK369" s="394">
        <f t="shared" si="83"/>
        <v>0</v>
      </c>
      <c r="AM369" s="394">
        <f t="shared" si="84"/>
        <v>0</v>
      </c>
    </row>
    <row r="370" spans="3:39" ht="23.25" thickBot="1" x14ac:dyDescent="0.6">
      <c r="C370" s="233" t="s">
        <v>576</v>
      </c>
      <c r="D370" s="412"/>
      <c r="E370" s="428"/>
      <c r="F370" s="39">
        <v>0</v>
      </c>
      <c r="G370" s="36"/>
      <c r="H370" s="36">
        <v>0</v>
      </c>
      <c r="I370" s="36"/>
      <c r="J370" s="36"/>
      <c r="K370" s="36"/>
      <c r="L370" s="36"/>
      <c r="M370" s="36"/>
      <c r="N370" s="36"/>
      <c r="O370" s="36"/>
      <c r="P370" s="253">
        <v>0</v>
      </c>
      <c r="Q370" s="259">
        <f t="shared" si="86"/>
        <v>0</v>
      </c>
      <c r="R370" s="259">
        <v>0</v>
      </c>
      <c r="S370" s="509">
        <f t="shared" si="73"/>
        <v>0</v>
      </c>
      <c r="T370" s="34">
        <v>1</v>
      </c>
      <c r="U370" s="33">
        <v>1</v>
      </c>
      <c r="V370" s="33">
        <v>0.94</v>
      </c>
      <c r="W370" s="33">
        <v>0.94</v>
      </c>
      <c r="X370" s="33">
        <f t="shared" si="74"/>
        <v>0.88</v>
      </c>
      <c r="Y370" s="33">
        <f t="shared" si="75"/>
        <v>0.85</v>
      </c>
      <c r="Z370" s="33">
        <f t="shared" si="76"/>
        <v>0.75</v>
      </c>
      <c r="AA370" s="33">
        <f t="shared" si="77"/>
        <v>0.85</v>
      </c>
      <c r="AB370" s="33">
        <f t="shared" si="78"/>
        <v>0.75</v>
      </c>
      <c r="AC370" s="33">
        <f t="shared" si="79"/>
        <v>0.85</v>
      </c>
      <c r="AD370" s="33">
        <f t="shared" si="80"/>
        <v>0.7</v>
      </c>
      <c r="AE370" s="394">
        <f t="shared" si="81"/>
        <v>0</v>
      </c>
      <c r="AF370" s="400">
        <f t="shared" si="82"/>
        <v>0</v>
      </c>
      <c r="AG370" s="257">
        <v>100</v>
      </c>
      <c r="AH370" s="153">
        <f t="shared" si="85"/>
        <v>0</v>
      </c>
      <c r="AJ370" s="394">
        <f>IF(F370&gt;0,#REF!,0)</f>
        <v>0</v>
      </c>
      <c r="AK370" s="394">
        <f t="shared" si="83"/>
        <v>0</v>
      </c>
      <c r="AM370" s="394">
        <f t="shared" si="84"/>
        <v>0</v>
      </c>
    </row>
    <row r="371" spans="3:39" ht="23.25" thickBot="1" x14ac:dyDescent="0.6">
      <c r="C371" s="233" t="s">
        <v>576</v>
      </c>
      <c r="D371" s="411" t="s">
        <v>1504</v>
      </c>
      <c r="E371" s="435">
        <v>20000000000</v>
      </c>
      <c r="F371" s="39">
        <v>0</v>
      </c>
      <c r="G371" s="36"/>
      <c r="H371" s="36">
        <v>0</v>
      </c>
      <c r="I371" s="36"/>
      <c r="J371" s="36"/>
      <c r="K371" s="36"/>
      <c r="L371" s="36"/>
      <c r="M371" s="36"/>
      <c r="N371" s="36"/>
      <c r="O371" s="36"/>
      <c r="P371" s="253">
        <v>0</v>
      </c>
      <c r="Q371" s="259">
        <f t="shared" si="86"/>
        <v>0</v>
      </c>
      <c r="R371" s="259">
        <v>22000000000</v>
      </c>
      <c r="S371" s="509">
        <f t="shared" si="73"/>
        <v>20000000000</v>
      </c>
      <c r="T371" s="34">
        <v>1</v>
      </c>
      <c r="U371" s="33">
        <v>1</v>
      </c>
      <c r="V371" s="33">
        <v>0.94</v>
      </c>
      <c r="W371" s="33">
        <v>0.94</v>
      </c>
      <c r="X371" s="33">
        <f t="shared" si="74"/>
        <v>0.88</v>
      </c>
      <c r="Y371" s="33">
        <f t="shared" si="75"/>
        <v>0.85</v>
      </c>
      <c r="Z371" s="33">
        <f t="shared" si="76"/>
        <v>0.75</v>
      </c>
      <c r="AA371" s="33">
        <f t="shared" si="77"/>
        <v>0.85</v>
      </c>
      <c r="AB371" s="33">
        <f t="shared" si="78"/>
        <v>0.75</v>
      </c>
      <c r="AC371" s="33">
        <f t="shared" si="79"/>
        <v>0.85</v>
      </c>
      <c r="AD371" s="33">
        <f t="shared" si="80"/>
        <v>0.7</v>
      </c>
      <c r="AE371" s="394">
        <f t="shared" si="81"/>
        <v>0</v>
      </c>
      <c r="AF371" s="400">
        <f t="shared" si="82"/>
        <v>20000000000</v>
      </c>
      <c r="AG371" s="257">
        <v>100</v>
      </c>
      <c r="AH371" s="153">
        <f t="shared" si="85"/>
        <v>20000000000</v>
      </c>
      <c r="AJ371" s="394">
        <f>IF(F371&gt;0,#REF!,0)</f>
        <v>0</v>
      </c>
      <c r="AK371" s="394">
        <f t="shared" si="83"/>
        <v>0</v>
      </c>
      <c r="AM371" s="394">
        <f t="shared" si="84"/>
        <v>0</v>
      </c>
    </row>
    <row r="372" spans="3:39" ht="23.25" thickBot="1" x14ac:dyDescent="0.6">
      <c r="C372" s="233" t="s">
        <v>576</v>
      </c>
      <c r="D372" s="411" t="s">
        <v>1505</v>
      </c>
      <c r="E372" s="435">
        <v>55580000000</v>
      </c>
      <c r="F372" s="39">
        <v>0</v>
      </c>
      <c r="G372" s="36"/>
      <c r="H372" s="36">
        <v>0</v>
      </c>
      <c r="I372" s="36"/>
      <c r="J372" s="36"/>
      <c r="K372" s="36"/>
      <c r="L372" s="36"/>
      <c r="M372" s="36"/>
      <c r="N372" s="36"/>
      <c r="O372" s="36"/>
      <c r="P372" s="253">
        <v>0</v>
      </c>
      <c r="Q372" s="259">
        <f t="shared" si="86"/>
        <v>0</v>
      </c>
      <c r="R372" s="259">
        <v>0</v>
      </c>
      <c r="S372" s="509">
        <f t="shared" si="73"/>
        <v>55580000000</v>
      </c>
      <c r="T372" s="34">
        <v>1</v>
      </c>
      <c r="U372" s="33">
        <v>1</v>
      </c>
      <c r="V372" s="33">
        <v>0.94</v>
      </c>
      <c r="W372" s="33">
        <v>0.94</v>
      </c>
      <c r="X372" s="33">
        <f t="shared" si="74"/>
        <v>0.88</v>
      </c>
      <c r="Y372" s="33">
        <f t="shared" si="75"/>
        <v>0.85</v>
      </c>
      <c r="Z372" s="33">
        <f t="shared" si="76"/>
        <v>0.75</v>
      </c>
      <c r="AA372" s="33">
        <f t="shared" si="77"/>
        <v>0.85</v>
      </c>
      <c r="AB372" s="33">
        <f t="shared" si="78"/>
        <v>0.75</v>
      </c>
      <c r="AC372" s="33">
        <f t="shared" si="79"/>
        <v>0.85</v>
      </c>
      <c r="AD372" s="33">
        <f t="shared" si="80"/>
        <v>0.7</v>
      </c>
      <c r="AE372" s="394">
        <f t="shared" si="81"/>
        <v>0</v>
      </c>
      <c r="AF372" s="400">
        <f t="shared" si="82"/>
        <v>55580000000</v>
      </c>
      <c r="AG372" s="257">
        <v>100</v>
      </c>
      <c r="AH372" s="153">
        <f t="shared" si="85"/>
        <v>55580000000</v>
      </c>
      <c r="AJ372" s="394">
        <f>IF(F372&gt;0,#REF!,0)</f>
        <v>0</v>
      </c>
      <c r="AK372" s="394">
        <f t="shared" si="83"/>
        <v>0</v>
      </c>
      <c r="AM372" s="394">
        <f t="shared" si="84"/>
        <v>0</v>
      </c>
    </row>
    <row r="373" spans="3:39" ht="23.25" thickBot="1" x14ac:dyDescent="0.6">
      <c r="C373" s="233" t="s">
        <v>576</v>
      </c>
      <c r="D373" s="411" t="s">
        <v>1505</v>
      </c>
      <c r="E373" s="435">
        <v>212500000000</v>
      </c>
      <c r="F373" s="39">
        <v>0</v>
      </c>
      <c r="G373" s="36"/>
      <c r="H373" s="36">
        <v>0</v>
      </c>
      <c r="I373" s="36"/>
      <c r="J373" s="36"/>
      <c r="K373" s="36"/>
      <c r="L373" s="36"/>
      <c r="M373" s="36"/>
      <c r="N373" s="36"/>
      <c r="O373" s="36"/>
      <c r="P373" s="253">
        <v>0</v>
      </c>
      <c r="Q373" s="259">
        <f t="shared" si="86"/>
        <v>0</v>
      </c>
      <c r="R373" s="259">
        <v>0</v>
      </c>
      <c r="S373" s="509">
        <f t="shared" si="73"/>
        <v>212500000000</v>
      </c>
      <c r="T373" s="34">
        <v>1</v>
      </c>
      <c r="U373" s="33">
        <v>1</v>
      </c>
      <c r="V373" s="33">
        <v>0.94</v>
      </c>
      <c r="W373" s="33">
        <v>0.94</v>
      </c>
      <c r="X373" s="33">
        <f t="shared" si="74"/>
        <v>0.88</v>
      </c>
      <c r="Y373" s="33">
        <f t="shared" si="75"/>
        <v>0.85</v>
      </c>
      <c r="Z373" s="33">
        <f t="shared" si="76"/>
        <v>0.75</v>
      </c>
      <c r="AA373" s="33">
        <f t="shared" si="77"/>
        <v>0.85</v>
      </c>
      <c r="AB373" s="33">
        <f t="shared" si="78"/>
        <v>0.75</v>
      </c>
      <c r="AC373" s="33">
        <f t="shared" si="79"/>
        <v>0.85</v>
      </c>
      <c r="AD373" s="33">
        <f t="shared" si="80"/>
        <v>0.7</v>
      </c>
      <c r="AE373" s="394">
        <f t="shared" si="81"/>
        <v>0</v>
      </c>
      <c r="AF373" s="400">
        <f t="shared" si="82"/>
        <v>212500000000</v>
      </c>
      <c r="AG373" s="257">
        <v>100</v>
      </c>
      <c r="AH373" s="153">
        <f t="shared" si="85"/>
        <v>212500000000</v>
      </c>
      <c r="AJ373" s="394">
        <f>IF(F373&gt;0,#REF!,0)</f>
        <v>0</v>
      </c>
      <c r="AK373" s="394">
        <f t="shared" si="83"/>
        <v>0</v>
      </c>
      <c r="AM373" s="394">
        <f t="shared" si="84"/>
        <v>0</v>
      </c>
    </row>
    <row r="374" spans="3:39" ht="23.25" thickBot="1" x14ac:dyDescent="0.6">
      <c r="C374" s="233" t="s">
        <v>576</v>
      </c>
      <c r="D374" s="411" t="s">
        <v>1363</v>
      </c>
      <c r="E374" s="435">
        <v>11768767503</v>
      </c>
      <c r="F374" s="39">
        <v>0</v>
      </c>
      <c r="G374" s="36"/>
      <c r="H374" s="36">
        <v>0</v>
      </c>
      <c r="I374" s="36"/>
      <c r="J374" s="36"/>
      <c r="K374" s="36"/>
      <c r="L374" s="36"/>
      <c r="M374" s="36"/>
      <c r="N374" s="36"/>
      <c r="O374" s="36"/>
      <c r="P374" s="253">
        <v>0</v>
      </c>
      <c r="Q374" s="259">
        <f t="shared" si="86"/>
        <v>0</v>
      </c>
      <c r="R374" s="259">
        <v>96000000000</v>
      </c>
      <c r="S374" s="509">
        <f t="shared" si="73"/>
        <v>11768767503</v>
      </c>
      <c r="T374" s="34">
        <v>1</v>
      </c>
      <c r="U374" s="33">
        <v>1</v>
      </c>
      <c r="V374" s="33">
        <v>0.94</v>
      </c>
      <c r="W374" s="33">
        <v>0.94</v>
      </c>
      <c r="X374" s="33">
        <f t="shared" si="74"/>
        <v>0.88</v>
      </c>
      <c r="Y374" s="33">
        <f t="shared" si="75"/>
        <v>0.85</v>
      </c>
      <c r="Z374" s="33">
        <f t="shared" si="76"/>
        <v>0.75</v>
      </c>
      <c r="AA374" s="33">
        <f t="shared" si="77"/>
        <v>0.85</v>
      </c>
      <c r="AB374" s="33">
        <f t="shared" si="78"/>
        <v>0.75</v>
      </c>
      <c r="AC374" s="33">
        <f t="shared" si="79"/>
        <v>0.85</v>
      </c>
      <c r="AD374" s="33">
        <f t="shared" si="80"/>
        <v>0.7</v>
      </c>
      <c r="AE374" s="394">
        <f t="shared" si="81"/>
        <v>0</v>
      </c>
      <c r="AF374" s="400">
        <f t="shared" si="82"/>
        <v>11768767503</v>
      </c>
      <c r="AG374" s="257">
        <v>100</v>
      </c>
      <c r="AH374" s="153">
        <f t="shared" si="85"/>
        <v>11768767503</v>
      </c>
      <c r="AJ374" s="394">
        <f>IF(F374&gt;0,#REF!,0)</f>
        <v>0</v>
      </c>
      <c r="AK374" s="394">
        <f t="shared" si="83"/>
        <v>0</v>
      </c>
      <c r="AM374" s="394">
        <f t="shared" si="84"/>
        <v>0</v>
      </c>
    </row>
    <row r="375" spans="3:39" ht="23.25" thickBot="1" x14ac:dyDescent="0.6">
      <c r="C375" s="233" t="s">
        <v>576</v>
      </c>
      <c r="D375" s="411" t="s">
        <v>1363</v>
      </c>
      <c r="E375" s="435">
        <v>310000000000</v>
      </c>
      <c r="F375" s="39">
        <v>0</v>
      </c>
      <c r="G375" s="36"/>
      <c r="H375" s="36">
        <v>0</v>
      </c>
      <c r="I375" s="36"/>
      <c r="J375" s="36"/>
      <c r="K375" s="36"/>
      <c r="L375" s="36"/>
      <c r="M375" s="36"/>
      <c r="N375" s="36"/>
      <c r="O375" s="36"/>
      <c r="P375" s="253">
        <v>0</v>
      </c>
      <c r="Q375" s="259">
        <f t="shared" si="86"/>
        <v>0</v>
      </c>
      <c r="R375" s="259">
        <v>48000000000</v>
      </c>
      <c r="S375" s="509">
        <f t="shared" si="73"/>
        <v>310000000000</v>
      </c>
      <c r="T375" s="34">
        <v>1</v>
      </c>
      <c r="U375" s="33">
        <v>1</v>
      </c>
      <c r="V375" s="33">
        <v>0.94</v>
      </c>
      <c r="W375" s="33">
        <v>0.94</v>
      </c>
      <c r="X375" s="33">
        <f t="shared" si="74"/>
        <v>0.88</v>
      </c>
      <c r="Y375" s="33">
        <f t="shared" si="75"/>
        <v>0.85</v>
      </c>
      <c r="Z375" s="33">
        <f t="shared" si="76"/>
        <v>0.75</v>
      </c>
      <c r="AA375" s="33">
        <f t="shared" si="77"/>
        <v>0.85</v>
      </c>
      <c r="AB375" s="33">
        <f t="shared" si="78"/>
        <v>0.75</v>
      </c>
      <c r="AC375" s="33">
        <f t="shared" si="79"/>
        <v>0.85</v>
      </c>
      <c r="AD375" s="33">
        <f t="shared" si="80"/>
        <v>0.7</v>
      </c>
      <c r="AE375" s="394">
        <f t="shared" si="81"/>
        <v>0</v>
      </c>
      <c r="AF375" s="400">
        <f t="shared" si="82"/>
        <v>310000000000</v>
      </c>
      <c r="AG375" s="257">
        <v>100</v>
      </c>
      <c r="AH375" s="153">
        <f t="shared" si="85"/>
        <v>310000000000</v>
      </c>
      <c r="AJ375" s="394">
        <f>IF(F375&gt;0,#REF!,0)</f>
        <v>0</v>
      </c>
      <c r="AK375" s="394">
        <f t="shared" si="83"/>
        <v>0</v>
      </c>
      <c r="AM375" s="394">
        <f t="shared" si="84"/>
        <v>0</v>
      </c>
    </row>
    <row r="376" spans="3:39" ht="23.25" thickBot="1" x14ac:dyDescent="0.6">
      <c r="C376" s="233" t="s">
        <v>576</v>
      </c>
      <c r="D376" s="411" t="s">
        <v>1363</v>
      </c>
      <c r="E376" s="435">
        <v>267505743</v>
      </c>
      <c r="F376" s="39">
        <v>0</v>
      </c>
      <c r="G376" s="36"/>
      <c r="H376" s="36">
        <v>0</v>
      </c>
      <c r="I376" s="36"/>
      <c r="J376" s="36"/>
      <c r="K376" s="36"/>
      <c r="L376" s="36"/>
      <c r="M376" s="36"/>
      <c r="N376" s="36"/>
      <c r="O376" s="36"/>
      <c r="P376" s="253">
        <v>0</v>
      </c>
      <c r="Q376" s="259">
        <f t="shared" si="86"/>
        <v>0</v>
      </c>
      <c r="R376" s="259">
        <v>540000000000</v>
      </c>
      <c r="S376" s="509">
        <f t="shared" si="73"/>
        <v>267505743</v>
      </c>
      <c r="T376" s="34">
        <v>1</v>
      </c>
      <c r="U376" s="33">
        <v>1</v>
      </c>
      <c r="V376" s="33">
        <v>0.94</v>
      </c>
      <c r="W376" s="33">
        <v>0.94</v>
      </c>
      <c r="X376" s="33">
        <f t="shared" si="74"/>
        <v>0.88</v>
      </c>
      <c r="Y376" s="33">
        <f t="shared" si="75"/>
        <v>0.85</v>
      </c>
      <c r="Z376" s="33">
        <f t="shared" si="76"/>
        <v>0.75</v>
      </c>
      <c r="AA376" s="33">
        <f t="shared" si="77"/>
        <v>0.85</v>
      </c>
      <c r="AB376" s="33">
        <f t="shared" si="78"/>
        <v>0.75</v>
      </c>
      <c r="AC376" s="33">
        <f t="shared" si="79"/>
        <v>0.85</v>
      </c>
      <c r="AD376" s="33">
        <f t="shared" si="80"/>
        <v>0.7</v>
      </c>
      <c r="AE376" s="394">
        <f t="shared" si="81"/>
        <v>0</v>
      </c>
      <c r="AF376" s="400">
        <f t="shared" si="82"/>
        <v>267505743</v>
      </c>
      <c r="AG376" s="257">
        <v>100</v>
      </c>
      <c r="AH376" s="153">
        <f t="shared" si="85"/>
        <v>267505743</v>
      </c>
      <c r="AJ376" s="394">
        <f>IF(F376&gt;0,#REF!,0)</f>
        <v>0</v>
      </c>
      <c r="AK376" s="394">
        <f t="shared" si="83"/>
        <v>0</v>
      </c>
      <c r="AM376" s="394">
        <f t="shared" si="84"/>
        <v>0</v>
      </c>
    </row>
    <row r="377" spans="3:39" ht="23.25" thickBot="1" x14ac:dyDescent="0.6">
      <c r="C377" s="233" t="s">
        <v>576</v>
      </c>
      <c r="D377" s="411" t="s">
        <v>1363</v>
      </c>
      <c r="E377" s="435">
        <v>240000000000</v>
      </c>
      <c r="F377" s="39">
        <v>0</v>
      </c>
      <c r="G377" s="36"/>
      <c r="H377" s="36">
        <v>0</v>
      </c>
      <c r="I377" s="36"/>
      <c r="J377" s="36"/>
      <c r="K377" s="36"/>
      <c r="L377" s="36"/>
      <c r="M377" s="36"/>
      <c r="N377" s="36"/>
      <c r="O377" s="36"/>
      <c r="P377" s="253">
        <v>0</v>
      </c>
      <c r="Q377" s="259">
        <f t="shared" si="86"/>
        <v>0</v>
      </c>
      <c r="R377" s="259">
        <v>96000000000</v>
      </c>
      <c r="S377" s="509">
        <f t="shared" si="73"/>
        <v>240000000000</v>
      </c>
      <c r="T377" s="34">
        <v>1</v>
      </c>
      <c r="U377" s="33">
        <v>1</v>
      </c>
      <c r="V377" s="33">
        <v>0.94</v>
      </c>
      <c r="W377" s="33">
        <v>0.94</v>
      </c>
      <c r="X377" s="33">
        <f t="shared" si="74"/>
        <v>0.88</v>
      </c>
      <c r="Y377" s="33">
        <f t="shared" si="75"/>
        <v>0.85</v>
      </c>
      <c r="Z377" s="33">
        <f t="shared" si="76"/>
        <v>0.75</v>
      </c>
      <c r="AA377" s="33">
        <f t="shared" si="77"/>
        <v>0.85</v>
      </c>
      <c r="AB377" s="33">
        <f t="shared" si="78"/>
        <v>0.75</v>
      </c>
      <c r="AC377" s="33">
        <f t="shared" si="79"/>
        <v>0.85</v>
      </c>
      <c r="AD377" s="33">
        <f t="shared" si="80"/>
        <v>0.7</v>
      </c>
      <c r="AE377" s="394">
        <f t="shared" si="81"/>
        <v>0</v>
      </c>
      <c r="AF377" s="400">
        <f t="shared" si="82"/>
        <v>240000000000</v>
      </c>
      <c r="AG377" s="257">
        <v>100</v>
      </c>
      <c r="AH377" s="153">
        <f t="shared" si="85"/>
        <v>240000000000</v>
      </c>
      <c r="AJ377" s="394">
        <f>IF(F377&gt;0,#REF!,0)</f>
        <v>0</v>
      </c>
      <c r="AK377" s="394">
        <f t="shared" si="83"/>
        <v>0</v>
      </c>
      <c r="AM377" s="394">
        <f t="shared" si="84"/>
        <v>0</v>
      </c>
    </row>
    <row r="378" spans="3:39" ht="23.25" thickBot="1" x14ac:dyDescent="0.6">
      <c r="C378" s="233" t="s">
        <v>576</v>
      </c>
      <c r="D378" s="411" t="s">
        <v>1363</v>
      </c>
      <c r="E378" s="435">
        <v>100000000000</v>
      </c>
      <c r="F378" s="39">
        <v>0</v>
      </c>
      <c r="G378" s="36"/>
      <c r="H378" s="36">
        <v>0</v>
      </c>
      <c r="I378" s="36"/>
      <c r="J378" s="36"/>
      <c r="K378" s="36"/>
      <c r="L378" s="36"/>
      <c r="M378" s="36"/>
      <c r="N378" s="36"/>
      <c r="O378" s="36"/>
      <c r="P378" s="253">
        <v>0</v>
      </c>
      <c r="Q378" s="259">
        <f t="shared" si="86"/>
        <v>0</v>
      </c>
      <c r="R378" s="259">
        <v>96000000000</v>
      </c>
      <c r="S378" s="509">
        <f t="shared" si="73"/>
        <v>100000000000</v>
      </c>
      <c r="T378" s="34">
        <v>1</v>
      </c>
      <c r="U378" s="33">
        <v>1</v>
      </c>
      <c r="V378" s="33">
        <v>0.94</v>
      </c>
      <c r="W378" s="33">
        <v>0.94</v>
      </c>
      <c r="X378" s="33">
        <f t="shared" si="74"/>
        <v>0.88</v>
      </c>
      <c r="Y378" s="33">
        <f t="shared" si="75"/>
        <v>0.85</v>
      </c>
      <c r="Z378" s="33">
        <f t="shared" si="76"/>
        <v>0.75</v>
      </c>
      <c r="AA378" s="33">
        <f t="shared" si="77"/>
        <v>0.85</v>
      </c>
      <c r="AB378" s="33">
        <f t="shared" si="78"/>
        <v>0.75</v>
      </c>
      <c r="AC378" s="33">
        <f t="shared" si="79"/>
        <v>0.85</v>
      </c>
      <c r="AD378" s="33">
        <f t="shared" si="80"/>
        <v>0.7</v>
      </c>
      <c r="AE378" s="394">
        <f t="shared" si="81"/>
        <v>0</v>
      </c>
      <c r="AF378" s="400">
        <f t="shared" si="82"/>
        <v>100000000000</v>
      </c>
      <c r="AG378" s="257">
        <v>100</v>
      </c>
      <c r="AH378" s="153">
        <f t="shared" si="85"/>
        <v>100000000000</v>
      </c>
      <c r="AJ378" s="394">
        <f>IF(F378&gt;0,#REF!,0)</f>
        <v>0</v>
      </c>
      <c r="AK378" s="394">
        <f t="shared" si="83"/>
        <v>0</v>
      </c>
      <c r="AM378" s="394">
        <f t="shared" si="84"/>
        <v>0</v>
      </c>
    </row>
    <row r="379" spans="3:39" ht="23.25" thickBot="1" x14ac:dyDescent="0.6">
      <c r="C379" s="233" t="s">
        <v>576</v>
      </c>
      <c r="D379" s="411" t="s">
        <v>1506</v>
      </c>
      <c r="E379" s="435">
        <v>100050228000</v>
      </c>
      <c r="F379" s="39">
        <v>0</v>
      </c>
      <c r="G379" s="36"/>
      <c r="H379" s="36">
        <v>0</v>
      </c>
      <c r="I379" s="36"/>
      <c r="J379" s="36"/>
      <c r="K379" s="36"/>
      <c r="L379" s="36"/>
      <c r="M379" s="36"/>
      <c r="N379" s="36"/>
      <c r="O379" s="36"/>
      <c r="P379" s="253">
        <v>0</v>
      </c>
      <c r="Q379" s="259">
        <f t="shared" si="86"/>
        <v>0</v>
      </c>
      <c r="R379" s="259">
        <v>120000000000</v>
      </c>
      <c r="S379" s="509">
        <f t="shared" si="73"/>
        <v>100050228000</v>
      </c>
      <c r="T379" s="34">
        <v>1</v>
      </c>
      <c r="U379" s="33">
        <v>1</v>
      </c>
      <c r="V379" s="33">
        <v>0.94</v>
      </c>
      <c r="W379" s="33">
        <v>0.94</v>
      </c>
      <c r="X379" s="33">
        <f t="shared" si="74"/>
        <v>0.88</v>
      </c>
      <c r="Y379" s="33">
        <f t="shared" si="75"/>
        <v>0.85</v>
      </c>
      <c r="Z379" s="33">
        <f t="shared" si="76"/>
        <v>0.75</v>
      </c>
      <c r="AA379" s="33">
        <f t="shared" si="77"/>
        <v>0.85</v>
      </c>
      <c r="AB379" s="33">
        <f t="shared" si="78"/>
        <v>0.75</v>
      </c>
      <c r="AC379" s="33">
        <f t="shared" si="79"/>
        <v>0.85</v>
      </c>
      <c r="AD379" s="33">
        <f t="shared" si="80"/>
        <v>0.7</v>
      </c>
      <c r="AE379" s="394">
        <f t="shared" si="81"/>
        <v>0</v>
      </c>
      <c r="AF379" s="400">
        <f t="shared" si="82"/>
        <v>100050228000</v>
      </c>
      <c r="AG379" s="257">
        <v>100</v>
      </c>
      <c r="AH379" s="153">
        <f t="shared" si="85"/>
        <v>100050228000</v>
      </c>
      <c r="AJ379" s="394">
        <f>IF(F379&gt;0,#REF!,0)</f>
        <v>0</v>
      </c>
      <c r="AK379" s="394">
        <f t="shared" si="83"/>
        <v>0</v>
      </c>
      <c r="AM379" s="394">
        <f t="shared" si="84"/>
        <v>0</v>
      </c>
    </row>
    <row r="380" spans="3:39" ht="23.25" thickBot="1" x14ac:dyDescent="0.6">
      <c r="C380" s="233" t="s">
        <v>576</v>
      </c>
      <c r="D380" s="411" t="s">
        <v>1506</v>
      </c>
      <c r="E380" s="435">
        <v>41730000000</v>
      </c>
      <c r="F380" s="39">
        <v>0</v>
      </c>
      <c r="G380" s="36"/>
      <c r="H380" s="36">
        <v>0</v>
      </c>
      <c r="I380" s="36"/>
      <c r="J380" s="36"/>
      <c r="K380" s="36"/>
      <c r="L380" s="36"/>
      <c r="M380" s="36"/>
      <c r="N380" s="36"/>
      <c r="O380" s="36"/>
      <c r="P380" s="253">
        <v>0</v>
      </c>
      <c r="Q380" s="259">
        <f t="shared" si="86"/>
        <v>0</v>
      </c>
      <c r="R380" s="259">
        <v>50000000000</v>
      </c>
      <c r="S380" s="509">
        <f t="shared" si="73"/>
        <v>41730000000</v>
      </c>
      <c r="T380" s="34">
        <v>1</v>
      </c>
      <c r="U380" s="33">
        <v>1</v>
      </c>
      <c r="V380" s="33">
        <v>0.94</v>
      </c>
      <c r="W380" s="33">
        <v>0.94</v>
      </c>
      <c r="X380" s="33">
        <f t="shared" si="74"/>
        <v>0.88</v>
      </c>
      <c r="Y380" s="33">
        <f t="shared" si="75"/>
        <v>0.85</v>
      </c>
      <c r="Z380" s="33">
        <f t="shared" si="76"/>
        <v>0.75</v>
      </c>
      <c r="AA380" s="33">
        <f t="shared" si="77"/>
        <v>0.85</v>
      </c>
      <c r="AB380" s="33">
        <f t="shared" si="78"/>
        <v>0.75</v>
      </c>
      <c r="AC380" s="33">
        <f t="shared" si="79"/>
        <v>0.85</v>
      </c>
      <c r="AD380" s="33">
        <f t="shared" si="80"/>
        <v>0.7</v>
      </c>
      <c r="AE380" s="394">
        <f t="shared" si="81"/>
        <v>0</v>
      </c>
      <c r="AF380" s="400">
        <f t="shared" si="82"/>
        <v>41730000000</v>
      </c>
      <c r="AG380" s="257">
        <v>100</v>
      </c>
      <c r="AH380" s="153">
        <f t="shared" si="85"/>
        <v>41730000000</v>
      </c>
      <c r="AJ380" s="394">
        <f>IF(F380&gt;0,#REF!,0)</f>
        <v>0</v>
      </c>
      <c r="AK380" s="394">
        <f t="shared" si="83"/>
        <v>0</v>
      </c>
      <c r="AM380" s="394">
        <f t="shared" si="84"/>
        <v>0</v>
      </c>
    </row>
    <row r="381" spans="3:39" ht="23.25" thickBot="1" x14ac:dyDescent="0.6">
      <c r="C381" s="233" t="s">
        <v>576</v>
      </c>
      <c r="D381" s="411" t="s">
        <v>1364</v>
      </c>
      <c r="E381" s="435">
        <v>39900000000</v>
      </c>
      <c r="F381" s="39">
        <v>0</v>
      </c>
      <c r="G381" s="36"/>
      <c r="H381" s="36">
        <v>0</v>
      </c>
      <c r="I381" s="36"/>
      <c r="J381" s="36"/>
      <c r="K381" s="36"/>
      <c r="L381" s="36"/>
      <c r="M381" s="36"/>
      <c r="N381" s="36"/>
      <c r="O381" s="36"/>
      <c r="P381" s="253">
        <v>0</v>
      </c>
      <c r="Q381" s="259">
        <f t="shared" si="86"/>
        <v>0</v>
      </c>
      <c r="R381" s="259">
        <v>70000000000</v>
      </c>
      <c r="S381" s="509">
        <f t="shared" si="73"/>
        <v>39900000000</v>
      </c>
      <c r="T381" s="34">
        <v>1</v>
      </c>
      <c r="U381" s="33">
        <v>1</v>
      </c>
      <c r="V381" s="33">
        <v>0.94</v>
      </c>
      <c r="W381" s="33">
        <v>0.94</v>
      </c>
      <c r="X381" s="33">
        <f t="shared" si="74"/>
        <v>0.88</v>
      </c>
      <c r="Y381" s="33">
        <f t="shared" si="75"/>
        <v>0.85</v>
      </c>
      <c r="Z381" s="33">
        <f t="shared" si="76"/>
        <v>0.75</v>
      </c>
      <c r="AA381" s="33">
        <f t="shared" si="77"/>
        <v>0.85</v>
      </c>
      <c r="AB381" s="33">
        <f t="shared" si="78"/>
        <v>0.75</v>
      </c>
      <c r="AC381" s="33">
        <f t="shared" si="79"/>
        <v>0.85</v>
      </c>
      <c r="AD381" s="33">
        <f t="shared" si="80"/>
        <v>0.7</v>
      </c>
      <c r="AE381" s="394">
        <f t="shared" si="81"/>
        <v>0</v>
      </c>
      <c r="AF381" s="400">
        <f t="shared" si="82"/>
        <v>39900000000</v>
      </c>
      <c r="AG381" s="257">
        <v>100</v>
      </c>
      <c r="AH381" s="153">
        <f t="shared" si="85"/>
        <v>39900000000</v>
      </c>
      <c r="AJ381" s="394">
        <f>IF(F381&gt;0,#REF!,0)</f>
        <v>0</v>
      </c>
      <c r="AK381" s="394">
        <f t="shared" si="83"/>
        <v>0</v>
      </c>
      <c r="AM381" s="394">
        <f t="shared" si="84"/>
        <v>0</v>
      </c>
    </row>
    <row r="382" spans="3:39" ht="23.25" thickBot="1" x14ac:dyDescent="0.6">
      <c r="C382" s="233" t="s">
        <v>576</v>
      </c>
      <c r="D382" s="411" t="s">
        <v>1365</v>
      </c>
      <c r="E382" s="435">
        <v>5170392602</v>
      </c>
      <c r="F382" s="39">
        <v>0</v>
      </c>
      <c r="G382" s="36"/>
      <c r="H382" s="36">
        <v>0</v>
      </c>
      <c r="I382" s="36"/>
      <c r="J382" s="36"/>
      <c r="K382" s="36"/>
      <c r="L382" s="36"/>
      <c r="M382" s="36"/>
      <c r="N382" s="36"/>
      <c r="O382" s="36"/>
      <c r="P382" s="253">
        <v>0</v>
      </c>
      <c r="Q382" s="259">
        <f t="shared" si="86"/>
        <v>0</v>
      </c>
      <c r="R382" s="259">
        <v>0</v>
      </c>
      <c r="S382" s="509">
        <f t="shared" si="73"/>
        <v>5170392602</v>
      </c>
      <c r="T382" s="34">
        <v>1</v>
      </c>
      <c r="U382" s="33">
        <v>1</v>
      </c>
      <c r="V382" s="33">
        <v>0.94</v>
      </c>
      <c r="W382" s="33">
        <v>0.94</v>
      </c>
      <c r="X382" s="33">
        <f t="shared" si="74"/>
        <v>0.88</v>
      </c>
      <c r="Y382" s="33">
        <f t="shared" si="75"/>
        <v>0.85</v>
      </c>
      <c r="Z382" s="33">
        <f t="shared" si="76"/>
        <v>0.75</v>
      </c>
      <c r="AA382" s="33">
        <f t="shared" si="77"/>
        <v>0.85</v>
      </c>
      <c r="AB382" s="33">
        <f t="shared" si="78"/>
        <v>0.75</v>
      </c>
      <c r="AC382" s="33">
        <f t="shared" si="79"/>
        <v>0.85</v>
      </c>
      <c r="AD382" s="33">
        <f t="shared" si="80"/>
        <v>0.7</v>
      </c>
      <c r="AE382" s="394">
        <f t="shared" si="81"/>
        <v>0</v>
      </c>
      <c r="AF382" s="400">
        <f t="shared" si="82"/>
        <v>5170392602</v>
      </c>
      <c r="AG382" s="257">
        <v>100</v>
      </c>
      <c r="AH382" s="153">
        <f t="shared" si="85"/>
        <v>5170392602</v>
      </c>
      <c r="AJ382" s="394">
        <f>IF(F382&gt;0,#REF!,0)</f>
        <v>0</v>
      </c>
      <c r="AK382" s="394">
        <f t="shared" si="83"/>
        <v>0</v>
      </c>
      <c r="AM382" s="394">
        <f t="shared" si="84"/>
        <v>0</v>
      </c>
    </row>
    <row r="383" spans="3:39" ht="23.25" thickBot="1" x14ac:dyDescent="0.6">
      <c r="C383" s="233" t="s">
        <v>576</v>
      </c>
      <c r="D383" s="411" t="s">
        <v>1366</v>
      </c>
      <c r="E383" s="435">
        <v>18380000000</v>
      </c>
      <c r="F383" s="39">
        <v>0</v>
      </c>
      <c r="G383" s="36"/>
      <c r="H383" s="36">
        <v>0</v>
      </c>
      <c r="I383" s="36"/>
      <c r="J383" s="36"/>
      <c r="K383" s="36"/>
      <c r="L383" s="36"/>
      <c r="M383" s="36"/>
      <c r="N383" s="36"/>
      <c r="O383" s="36"/>
      <c r="P383" s="253">
        <v>0</v>
      </c>
      <c r="Q383" s="259">
        <f t="shared" si="86"/>
        <v>0</v>
      </c>
      <c r="R383" s="259">
        <v>0</v>
      </c>
      <c r="S383" s="509">
        <f t="shared" si="73"/>
        <v>18380000000</v>
      </c>
      <c r="T383" s="34">
        <v>1</v>
      </c>
      <c r="U383" s="33">
        <v>1</v>
      </c>
      <c r="V383" s="33">
        <v>0.94</v>
      </c>
      <c r="W383" s="33">
        <v>0.94</v>
      </c>
      <c r="X383" s="33">
        <f t="shared" si="74"/>
        <v>0.88</v>
      </c>
      <c r="Y383" s="33">
        <f t="shared" si="75"/>
        <v>0.85</v>
      </c>
      <c r="Z383" s="33">
        <f t="shared" si="76"/>
        <v>0.75</v>
      </c>
      <c r="AA383" s="33">
        <f t="shared" si="77"/>
        <v>0.85</v>
      </c>
      <c r="AB383" s="33">
        <f t="shared" si="78"/>
        <v>0.75</v>
      </c>
      <c r="AC383" s="33">
        <f t="shared" si="79"/>
        <v>0.85</v>
      </c>
      <c r="AD383" s="33">
        <f t="shared" si="80"/>
        <v>0.7</v>
      </c>
      <c r="AE383" s="394">
        <f t="shared" si="81"/>
        <v>0</v>
      </c>
      <c r="AF383" s="400">
        <f t="shared" si="82"/>
        <v>18380000000</v>
      </c>
      <c r="AG383" s="257">
        <v>100</v>
      </c>
      <c r="AH383" s="153">
        <f t="shared" si="85"/>
        <v>18380000000</v>
      </c>
      <c r="AJ383" s="394">
        <f>IF(F383&gt;0,#REF!,0)</f>
        <v>0</v>
      </c>
      <c r="AK383" s="394">
        <f t="shared" si="83"/>
        <v>0</v>
      </c>
      <c r="AM383" s="394">
        <f t="shared" si="84"/>
        <v>0</v>
      </c>
    </row>
    <row r="384" spans="3:39" ht="23.25" thickBot="1" x14ac:dyDescent="0.6">
      <c r="C384" s="233" t="s">
        <v>576</v>
      </c>
      <c r="D384" s="411" t="s">
        <v>1365</v>
      </c>
      <c r="E384" s="435">
        <v>20000000000</v>
      </c>
      <c r="F384" s="39">
        <v>0</v>
      </c>
      <c r="G384" s="36"/>
      <c r="H384" s="36">
        <v>0</v>
      </c>
      <c r="I384" s="36"/>
      <c r="J384" s="36"/>
      <c r="K384" s="36"/>
      <c r="L384" s="36"/>
      <c r="M384" s="36"/>
      <c r="N384" s="36"/>
      <c r="O384" s="36"/>
      <c r="P384" s="253">
        <v>0</v>
      </c>
      <c r="Q384" s="259">
        <f t="shared" si="86"/>
        <v>0</v>
      </c>
      <c r="R384" s="259">
        <v>0</v>
      </c>
      <c r="S384" s="509">
        <f t="shared" si="73"/>
        <v>20000000000</v>
      </c>
      <c r="T384" s="34">
        <v>1</v>
      </c>
      <c r="U384" s="33">
        <v>1</v>
      </c>
      <c r="V384" s="33">
        <v>0.94</v>
      </c>
      <c r="W384" s="33">
        <v>0.94</v>
      </c>
      <c r="X384" s="33">
        <f t="shared" si="74"/>
        <v>0.88</v>
      </c>
      <c r="Y384" s="33">
        <f t="shared" si="75"/>
        <v>0.85</v>
      </c>
      <c r="Z384" s="33">
        <f t="shared" si="76"/>
        <v>0.75</v>
      </c>
      <c r="AA384" s="33">
        <f t="shared" si="77"/>
        <v>0.85</v>
      </c>
      <c r="AB384" s="33">
        <f t="shared" si="78"/>
        <v>0.75</v>
      </c>
      <c r="AC384" s="33">
        <f t="shared" si="79"/>
        <v>0.85</v>
      </c>
      <c r="AD384" s="33">
        <f t="shared" si="80"/>
        <v>0.7</v>
      </c>
      <c r="AE384" s="394">
        <f t="shared" si="81"/>
        <v>0</v>
      </c>
      <c r="AF384" s="400">
        <f t="shared" si="82"/>
        <v>20000000000</v>
      </c>
      <c r="AG384" s="257">
        <v>100</v>
      </c>
      <c r="AH384" s="153">
        <f t="shared" si="85"/>
        <v>20000000000</v>
      </c>
      <c r="AJ384" s="394">
        <f>IF(F384&gt;0,#REF!,0)</f>
        <v>0</v>
      </c>
      <c r="AK384" s="394">
        <f t="shared" si="83"/>
        <v>0</v>
      </c>
      <c r="AM384" s="394">
        <f t="shared" si="84"/>
        <v>0</v>
      </c>
    </row>
    <row r="385" spans="3:39" ht="23.25" thickBot="1" x14ac:dyDescent="0.6">
      <c r="C385" s="233" t="s">
        <v>576</v>
      </c>
      <c r="D385" s="411" t="s">
        <v>1365</v>
      </c>
      <c r="E385" s="435">
        <v>20000000000</v>
      </c>
      <c r="F385" s="39">
        <v>0</v>
      </c>
      <c r="G385" s="36"/>
      <c r="H385" s="36">
        <v>0</v>
      </c>
      <c r="I385" s="36"/>
      <c r="J385" s="36"/>
      <c r="K385" s="36"/>
      <c r="L385" s="36"/>
      <c r="M385" s="36"/>
      <c r="N385" s="36"/>
      <c r="O385" s="36"/>
      <c r="P385" s="253">
        <v>0</v>
      </c>
      <c r="Q385" s="259">
        <f t="shared" si="86"/>
        <v>0</v>
      </c>
      <c r="R385" s="259">
        <v>0</v>
      </c>
      <c r="S385" s="509">
        <f t="shared" si="73"/>
        <v>20000000000</v>
      </c>
      <c r="T385" s="34">
        <v>1</v>
      </c>
      <c r="U385" s="33">
        <v>1</v>
      </c>
      <c r="V385" s="33">
        <v>0.94</v>
      </c>
      <c r="W385" s="33">
        <v>0.94</v>
      </c>
      <c r="X385" s="33">
        <f t="shared" si="74"/>
        <v>0.88</v>
      </c>
      <c r="Y385" s="33">
        <f t="shared" si="75"/>
        <v>0.85</v>
      </c>
      <c r="Z385" s="33">
        <f t="shared" si="76"/>
        <v>0.75</v>
      </c>
      <c r="AA385" s="33">
        <f t="shared" si="77"/>
        <v>0.85</v>
      </c>
      <c r="AB385" s="33">
        <f t="shared" si="78"/>
        <v>0.75</v>
      </c>
      <c r="AC385" s="33">
        <f t="shared" si="79"/>
        <v>0.85</v>
      </c>
      <c r="AD385" s="33">
        <f t="shared" si="80"/>
        <v>0.7</v>
      </c>
      <c r="AE385" s="394">
        <f t="shared" si="81"/>
        <v>0</v>
      </c>
      <c r="AF385" s="400">
        <f t="shared" si="82"/>
        <v>20000000000</v>
      </c>
      <c r="AG385" s="257">
        <v>100</v>
      </c>
      <c r="AH385" s="153">
        <f t="shared" si="85"/>
        <v>20000000000</v>
      </c>
      <c r="AJ385" s="394">
        <f>IF(F385&gt;0,#REF!,0)</f>
        <v>0</v>
      </c>
      <c r="AK385" s="394">
        <f t="shared" si="83"/>
        <v>0</v>
      </c>
      <c r="AM385" s="394">
        <f t="shared" si="84"/>
        <v>0</v>
      </c>
    </row>
    <row r="386" spans="3:39" ht="23.25" thickBot="1" x14ac:dyDescent="0.6">
      <c r="C386" s="233" t="s">
        <v>576</v>
      </c>
      <c r="D386" s="411" t="s">
        <v>1365</v>
      </c>
      <c r="E386" s="435">
        <v>100000000000</v>
      </c>
      <c r="F386" s="39">
        <v>0</v>
      </c>
      <c r="G386" s="36"/>
      <c r="H386" s="36">
        <v>0</v>
      </c>
      <c r="I386" s="36"/>
      <c r="J386" s="36"/>
      <c r="K386" s="36"/>
      <c r="L386" s="36"/>
      <c r="M386" s="36"/>
      <c r="N386" s="36"/>
      <c r="O386" s="36"/>
      <c r="P386" s="253">
        <v>0</v>
      </c>
      <c r="Q386" s="259">
        <f t="shared" si="86"/>
        <v>0</v>
      </c>
      <c r="R386" s="259">
        <v>0</v>
      </c>
      <c r="S386" s="509">
        <f t="shared" si="73"/>
        <v>100000000000</v>
      </c>
      <c r="T386" s="34">
        <v>1</v>
      </c>
      <c r="U386" s="33">
        <v>1</v>
      </c>
      <c r="V386" s="33">
        <v>0.94</v>
      </c>
      <c r="W386" s="33">
        <v>0.94</v>
      </c>
      <c r="X386" s="33">
        <f t="shared" si="74"/>
        <v>0.88</v>
      </c>
      <c r="Y386" s="33">
        <f t="shared" si="75"/>
        <v>0.85</v>
      </c>
      <c r="Z386" s="33">
        <f t="shared" si="76"/>
        <v>0.75</v>
      </c>
      <c r="AA386" s="33">
        <f t="shared" si="77"/>
        <v>0.85</v>
      </c>
      <c r="AB386" s="33">
        <f t="shared" si="78"/>
        <v>0.75</v>
      </c>
      <c r="AC386" s="33">
        <f t="shared" si="79"/>
        <v>0.85</v>
      </c>
      <c r="AD386" s="33">
        <f t="shared" si="80"/>
        <v>0.7</v>
      </c>
      <c r="AE386" s="394">
        <f t="shared" si="81"/>
        <v>0</v>
      </c>
      <c r="AF386" s="400">
        <f t="shared" si="82"/>
        <v>100000000000</v>
      </c>
      <c r="AG386" s="257">
        <v>100</v>
      </c>
      <c r="AH386" s="153">
        <f t="shared" si="85"/>
        <v>100000000000</v>
      </c>
      <c r="AJ386" s="394">
        <f>IF(F386&gt;0,#REF!,0)</f>
        <v>0</v>
      </c>
      <c r="AK386" s="394">
        <f t="shared" si="83"/>
        <v>0</v>
      </c>
      <c r="AM386" s="394">
        <f t="shared" si="84"/>
        <v>0</v>
      </c>
    </row>
    <row r="387" spans="3:39" ht="23.25" thickBot="1" x14ac:dyDescent="0.6">
      <c r="C387" s="233" t="s">
        <v>576</v>
      </c>
      <c r="D387" s="411" t="s">
        <v>1365</v>
      </c>
      <c r="E387" s="435">
        <v>40000000000</v>
      </c>
      <c r="F387" s="39">
        <v>0</v>
      </c>
      <c r="G387" s="36"/>
      <c r="H387" s="36">
        <v>0</v>
      </c>
      <c r="I387" s="36"/>
      <c r="J387" s="36"/>
      <c r="K387" s="36"/>
      <c r="L387" s="36"/>
      <c r="M387" s="36"/>
      <c r="N387" s="36"/>
      <c r="O387" s="36"/>
      <c r="P387" s="253">
        <v>0</v>
      </c>
      <c r="Q387" s="259">
        <f t="shared" si="86"/>
        <v>0</v>
      </c>
      <c r="R387" s="259">
        <v>0</v>
      </c>
      <c r="S387" s="509">
        <f t="shared" si="73"/>
        <v>40000000000</v>
      </c>
      <c r="T387" s="34">
        <v>1</v>
      </c>
      <c r="U387" s="33">
        <v>1</v>
      </c>
      <c r="V387" s="33">
        <v>0.94</v>
      </c>
      <c r="W387" s="33">
        <v>0.94</v>
      </c>
      <c r="X387" s="33">
        <f t="shared" si="74"/>
        <v>0.88</v>
      </c>
      <c r="Y387" s="33">
        <f t="shared" si="75"/>
        <v>0.85</v>
      </c>
      <c r="Z387" s="33">
        <f t="shared" si="76"/>
        <v>0.75</v>
      </c>
      <c r="AA387" s="33">
        <f t="shared" si="77"/>
        <v>0.85</v>
      </c>
      <c r="AB387" s="33">
        <f t="shared" si="78"/>
        <v>0.75</v>
      </c>
      <c r="AC387" s="33">
        <f t="shared" si="79"/>
        <v>0.85</v>
      </c>
      <c r="AD387" s="33">
        <f t="shared" si="80"/>
        <v>0.7</v>
      </c>
      <c r="AE387" s="394">
        <f t="shared" si="81"/>
        <v>0</v>
      </c>
      <c r="AF387" s="400">
        <f t="shared" si="82"/>
        <v>40000000000</v>
      </c>
      <c r="AG387" s="257">
        <v>100</v>
      </c>
      <c r="AH387" s="153">
        <f t="shared" si="85"/>
        <v>40000000000</v>
      </c>
      <c r="AJ387" s="394">
        <f>IF(F387&gt;0,#REF!,0)</f>
        <v>0</v>
      </c>
      <c r="AK387" s="394">
        <f t="shared" si="83"/>
        <v>0</v>
      </c>
      <c r="AM387" s="394">
        <f t="shared" si="84"/>
        <v>0</v>
      </c>
    </row>
    <row r="388" spans="3:39" ht="23.25" thickBot="1" x14ac:dyDescent="0.6">
      <c r="C388" s="233" t="s">
        <v>576</v>
      </c>
      <c r="D388" s="411" t="s">
        <v>1365</v>
      </c>
      <c r="E388" s="435">
        <v>200000000000</v>
      </c>
      <c r="F388" s="39">
        <v>0</v>
      </c>
      <c r="G388" s="36"/>
      <c r="H388" s="36">
        <v>0</v>
      </c>
      <c r="I388" s="36"/>
      <c r="J388" s="36"/>
      <c r="K388" s="36"/>
      <c r="L388" s="36"/>
      <c r="M388" s="36"/>
      <c r="N388" s="36"/>
      <c r="O388" s="36"/>
      <c r="P388" s="253">
        <v>0</v>
      </c>
      <c r="Q388" s="259">
        <f t="shared" si="86"/>
        <v>0</v>
      </c>
      <c r="R388" s="259">
        <v>0</v>
      </c>
      <c r="S388" s="509">
        <f t="shared" si="73"/>
        <v>200000000000</v>
      </c>
      <c r="T388" s="34">
        <v>1</v>
      </c>
      <c r="U388" s="33">
        <v>1</v>
      </c>
      <c r="V388" s="33">
        <v>0.94</v>
      </c>
      <c r="W388" s="33">
        <v>0.94</v>
      </c>
      <c r="X388" s="33">
        <f t="shared" si="74"/>
        <v>0.88</v>
      </c>
      <c r="Y388" s="33">
        <f t="shared" si="75"/>
        <v>0.85</v>
      </c>
      <c r="Z388" s="33">
        <f t="shared" si="76"/>
        <v>0.75</v>
      </c>
      <c r="AA388" s="33">
        <f t="shared" si="77"/>
        <v>0.85</v>
      </c>
      <c r="AB388" s="33">
        <f t="shared" si="78"/>
        <v>0.75</v>
      </c>
      <c r="AC388" s="33">
        <f t="shared" si="79"/>
        <v>0.85</v>
      </c>
      <c r="AD388" s="33">
        <f t="shared" si="80"/>
        <v>0.7</v>
      </c>
      <c r="AE388" s="394">
        <f t="shared" si="81"/>
        <v>0</v>
      </c>
      <c r="AF388" s="400">
        <f t="shared" si="82"/>
        <v>200000000000</v>
      </c>
      <c r="AG388" s="257">
        <v>100</v>
      </c>
      <c r="AH388" s="153">
        <f t="shared" si="85"/>
        <v>200000000000</v>
      </c>
      <c r="AJ388" s="394">
        <f>IF(F388&gt;0,#REF!,0)</f>
        <v>0</v>
      </c>
      <c r="AK388" s="394">
        <f t="shared" si="83"/>
        <v>0</v>
      </c>
      <c r="AM388" s="394">
        <f t="shared" si="84"/>
        <v>0</v>
      </c>
    </row>
    <row r="389" spans="3:39" ht="23.25" thickBot="1" x14ac:dyDescent="0.6">
      <c r="C389" s="233" t="s">
        <v>576</v>
      </c>
      <c r="D389" s="411" t="s">
        <v>1365</v>
      </c>
      <c r="E389" s="435">
        <v>20000000000</v>
      </c>
      <c r="F389" s="39">
        <v>0</v>
      </c>
      <c r="G389" s="36"/>
      <c r="H389" s="36">
        <v>0</v>
      </c>
      <c r="I389" s="36"/>
      <c r="J389" s="36"/>
      <c r="K389" s="36"/>
      <c r="L389" s="36"/>
      <c r="M389" s="36"/>
      <c r="N389" s="36"/>
      <c r="O389" s="36"/>
      <c r="P389" s="253">
        <v>0</v>
      </c>
      <c r="Q389" s="259">
        <f t="shared" si="86"/>
        <v>0</v>
      </c>
      <c r="R389" s="259">
        <v>0</v>
      </c>
      <c r="S389" s="509">
        <f t="shared" si="73"/>
        <v>20000000000</v>
      </c>
      <c r="T389" s="34">
        <v>1</v>
      </c>
      <c r="U389" s="33">
        <v>1</v>
      </c>
      <c r="V389" s="33">
        <v>0.94</v>
      </c>
      <c r="W389" s="33">
        <v>0.94</v>
      </c>
      <c r="X389" s="33">
        <f t="shared" si="74"/>
        <v>0.88</v>
      </c>
      <c r="Y389" s="33">
        <f t="shared" si="75"/>
        <v>0.85</v>
      </c>
      <c r="Z389" s="33">
        <f t="shared" si="76"/>
        <v>0.75</v>
      </c>
      <c r="AA389" s="33">
        <f t="shared" si="77"/>
        <v>0.85</v>
      </c>
      <c r="AB389" s="33">
        <f t="shared" si="78"/>
        <v>0.75</v>
      </c>
      <c r="AC389" s="33">
        <f t="shared" si="79"/>
        <v>0.85</v>
      </c>
      <c r="AD389" s="33">
        <f t="shared" si="80"/>
        <v>0.7</v>
      </c>
      <c r="AE389" s="394">
        <f t="shared" si="81"/>
        <v>0</v>
      </c>
      <c r="AF389" s="400">
        <f t="shared" si="82"/>
        <v>20000000000</v>
      </c>
      <c r="AG389" s="257">
        <v>100</v>
      </c>
      <c r="AH389" s="153">
        <f t="shared" si="85"/>
        <v>20000000000</v>
      </c>
      <c r="AJ389" s="394">
        <f>IF(F389&gt;0,#REF!,0)</f>
        <v>0</v>
      </c>
      <c r="AK389" s="394">
        <f t="shared" si="83"/>
        <v>0</v>
      </c>
      <c r="AM389" s="394">
        <f t="shared" si="84"/>
        <v>0</v>
      </c>
    </row>
    <row r="390" spans="3:39" ht="23.25" thickBot="1" x14ac:dyDescent="0.6">
      <c r="C390" s="233" t="s">
        <v>576</v>
      </c>
      <c r="D390" s="411" t="s">
        <v>1365</v>
      </c>
      <c r="E390" s="435">
        <v>40000000000</v>
      </c>
      <c r="F390" s="39">
        <v>0</v>
      </c>
      <c r="G390" s="36"/>
      <c r="H390" s="36">
        <v>0</v>
      </c>
      <c r="I390" s="36"/>
      <c r="J390" s="36"/>
      <c r="K390" s="36"/>
      <c r="L390" s="36"/>
      <c r="M390" s="36"/>
      <c r="N390" s="36"/>
      <c r="O390" s="36"/>
      <c r="P390" s="253">
        <v>0</v>
      </c>
      <c r="Q390" s="259">
        <f t="shared" si="86"/>
        <v>0</v>
      </c>
      <c r="R390" s="259">
        <v>0</v>
      </c>
      <c r="S390" s="509">
        <f t="shared" si="73"/>
        <v>40000000000</v>
      </c>
      <c r="T390" s="34">
        <v>1</v>
      </c>
      <c r="U390" s="33">
        <v>1</v>
      </c>
      <c r="V390" s="33">
        <v>0.94</v>
      </c>
      <c r="W390" s="33">
        <v>0.94</v>
      </c>
      <c r="X390" s="33">
        <f t="shared" si="74"/>
        <v>0.88</v>
      </c>
      <c r="Y390" s="33">
        <f t="shared" si="75"/>
        <v>0.85</v>
      </c>
      <c r="Z390" s="33">
        <f t="shared" si="76"/>
        <v>0.75</v>
      </c>
      <c r="AA390" s="33">
        <f t="shared" si="77"/>
        <v>0.85</v>
      </c>
      <c r="AB390" s="33">
        <f t="shared" si="78"/>
        <v>0.75</v>
      </c>
      <c r="AC390" s="33">
        <f t="shared" si="79"/>
        <v>0.85</v>
      </c>
      <c r="AD390" s="33">
        <f t="shared" si="80"/>
        <v>0.7</v>
      </c>
      <c r="AE390" s="394">
        <f t="shared" si="81"/>
        <v>0</v>
      </c>
      <c r="AF390" s="400">
        <f t="shared" si="82"/>
        <v>40000000000</v>
      </c>
      <c r="AG390" s="257">
        <v>100</v>
      </c>
      <c r="AH390" s="153">
        <f t="shared" si="85"/>
        <v>40000000000</v>
      </c>
      <c r="AJ390" s="394">
        <f>IF(F390&gt;0,#REF!,0)</f>
        <v>0</v>
      </c>
      <c r="AK390" s="394">
        <f t="shared" si="83"/>
        <v>0</v>
      </c>
      <c r="AM390" s="394">
        <f t="shared" si="84"/>
        <v>0</v>
      </c>
    </row>
    <row r="391" spans="3:39" ht="23.25" thickBot="1" x14ac:dyDescent="0.6">
      <c r="C391" s="233" t="s">
        <v>576</v>
      </c>
      <c r="D391" s="411" t="s">
        <v>1365</v>
      </c>
      <c r="E391" s="435">
        <v>50000000000</v>
      </c>
      <c r="F391" s="39">
        <v>0</v>
      </c>
      <c r="G391" s="36"/>
      <c r="H391" s="36">
        <v>0</v>
      </c>
      <c r="I391" s="36"/>
      <c r="J391" s="36"/>
      <c r="K391" s="36"/>
      <c r="L391" s="36"/>
      <c r="M391" s="36"/>
      <c r="N391" s="36"/>
      <c r="O391" s="36"/>
      <c r="P391" s="253">
        <v>0</v>
      </c>
      <c r="Q391" s="259">
        <f t="shared" si="86"/>
        <v>0</v>
      </c>
      <c r="R391" s="259">
        <v>0</v>
      </c>
      <c r="S391" s="509">
        <f t="shared" si="73"/>
        <v>50000000000</v>
      </c>
      <c r="T391" s="34">
        <v>1</v>
      </c>
      <c r="U391" s="33">
        <v>1</v>
      </c>
      <c r="V391" s="33">
        <v>0.94</v>
      </c>
      <c r="W391" s="33">
        <v>0.94</v>
      </c>
      <c r="X391" s="33">
        <f t="shared" si="74"/>
        <v>0.88</v>
      </c>
      <c r="Y391" s="33">
        <f t="shared" si="75"/>
        <v>0.85</v>
      </c>
      <c r="Z391" s="33">
        <f t="shared" si="76"/>
        <v>0.75</v>
      </c>
      <c r="AA391" s="33">
        <f t="shared" si="77"/>
        <v>0.85</v>
      </c>
      <c r="AB391" s="33">
        <f t="shared" si="78"/>
        <v>0.75</v>
      </c>
      <c r="AC391" s="33">
        <f t="shared" si="79"/>
        <v>0.85</v>
      </c>
      <c r="AD391" s="33">
        <f t="shared" si="80"/>
        <v>0.7</v>
      </c>
      <c r="AE391" s="394">
        <f t="shared" si="81"/>
        <v>0</v>
      </c>
      <c r="AF391" s="400">
        <f t="shared" si="82"/>
        <v>50000000000</v>
      </c>
      <c r="AG391" s="257">
        <v>100</v>
      </c>
      <c r="AH391" s="153">
        <f t="shared" si="85"/>
        <v>50000000000</v>
      </c>
      <c r="AJ391" s="394">
        <f>IF(F391&gt;0,#REF!,0)</f>
        <v>0</v>
      </c>
      <c r="AK391" s="394">
        <f t="shared" si="83"/>
        <v>0</v>
      </c>
      <c r="AM391" s="394">
        <f t="shared" si="84"/>
        <v>0</v>
      </c>
    </row>
    <row r="392" spans="3:39" ht="23.25" thickBot="1" x14ac:dyDescent="0.6">
      <c r="C392" s="233" t="s">
        <v>576</v>
      </c>
      <c r="D392" s="411" t="s">
        <v>1365</v>
      </c>
      <c r="E392" s="435">
        <v>40000000000</v>
      </c>
      <c r="F392" s="39">
        <v>0</v>
      </c>
      <c r="G392" s="36"/>
      <c r="H392" s="36">
        <v>0</v>
      </c>
      <c r="I392" s="36"/>
      <c r="J392" s="36"/>
      <c r="K392" s="36"/>
      <c r="L392" s="36"/>
      <c r="M392" s="36"/>
      <c r="N392" s="36"/>
      <c r="O392" s="36"/>
      <c r="P392" s="253">
        <v>0</v>
      </c>
      <c r="Q392" s="259">
        <f t="shared" si="86"/>
        <v>0</v>
      </c>
      <c r="R392" s="259">
        <v>0</v>
      </c>
      <c r="S392" s="509">
        <f t="shared" si="73"/>
        <v>40000000000</v>
      </c>
      <c r="T392" s="34">
        <v>1</v>
      </c>
      <c r="U392" s="33">
        <v>1</v>
      </c>
      <c r="V392" s="33">
        <v>0.94</v>
      </c>
      <c r="W392" s="33">
        <v>0.94</v>
      </c>
      <c r="X392" s="33">
        <f t="shared" si="74"/>
        <v>0.88</v>
      </c>
      <c r="Y392" s="33">
        <f t="shared" si="75"/>
        <v>0.85</v>
      </c>
      <c r="Z392" s="33">
        <f t="shared" si="76"/>
        <v>0.75</v>
      </c>
      <c r="AA392" s="33">
        <f t="shared" si="77"/>
        <v>0.85</v>
      </c>
      <c r="AB392" s="33">
        <f t="shared" si="78"/>
        <v>0.75</v>
      </c>
      <c r="AC392" s="33">
        <f t="shared" si="79"/>
        <v>0.85</v>
      </c>
      <c r="AD392" s="33">
        <f t="shared" si="80"/>
        <v>0.7</v>
      </c>
      <c r="AE392" s="394">
        <f t="shared" si="81"/>
        <v>0</v>
      </c>
      <c r="AF392" s="400">
        <f t="shared" si="82"/>
        <v>40000000000</v>
      </c>
      <c r="AG392" s="257">
        <v>100</v>
      </c>
      <c r="AH392" s="153">
        <f t="shared" si="85"/>
        <v>40000000000</v>
      </c>
      <c r="AJ392" s="394">
        <f>IF(F392&gt;0,#REF!,0)</f>
        <v>0</v>
      </c>
      <c r="AK392" s="394">
        <f t="shared" si="83"/>
        <v>0</v>
      </c>
      <c r="AM392" s="394">
        <f t="shared" si="84"/>
        <v>0</v>
      </c>
    </row>
    <row r="393" spans="3:39" ht="23.25" thickBot="1" x14ac:dyDescent="0.6">
      <c r="C393" s="233" t="s">
        <v>576</v>
      </c>
      <c r="D393" s="411" t="s">
        <v>1507</v>
      </c>
      <c r="E393" s="435">
        <v>1000000000</v>
      </c>
      <c r="F393" s="39">
        <v>0</v>
      </c>
      <c r="G393" s="36"/>
      <c r="H393" s="36">
        <v>0</v>
      </c>
      <c r="I393" s="36"/>
      <c r="J393" s="36"/>
      <c r="K393" s="36"/>
      <c r="L393" s="36"/>
      <c r="M393" s="36"/>
      <c r="N393" s="36"/>
      <c r="O393" s="36"/>
      <c r="P393" s="253">
        <v>0</v>
      </c>
      <c r="Q393" s="259">
        <f t="shared" si="86"/>
        <v>0</v>
      </c>
      <c r="R393" s="259">
        <v>0</v>
      </c>
      <c r="S393" s="509">
        <f t="shared" si="73"/>
        <v>1000000000</v>
      </c>
      <c r="T393" s="34">
        <v>1</v>
      </c>
      <c r="U393" s="33">
        <v>1</v>
      </c>
      <c r="V393" s="33">
        <v>0.94</v>
      </c>
      <c r="W393" s="33">
        <v>0.94</v>
      </c>
      <c r="X393" s="33">
        <f t="shared" si="74"/>
        <v>0.88</v>
      </c>
      <c r="Y393" s="33">
        <f t="shared" si="75"/>
        <v>0.85</v>
      </c>
      <c r="Z393" s="33">
        <f t="shared" si="76"/>
        <v>0.75</v>
      </c>
      <c r="AA393" s="33">
        <f t="shared" si="77"/>
        <v>0.85</v>
      </c>
      <c r="AB393" s="33">
        <f t="shared" si="78"/>
        <v>0.75</v>
      </c>
      <c r="AC393" s="33">
        <f t="shared" si="79"/>
        <v>0.85</v>
      </c>
      <c r="AD393" s="33">
        <f t="shared" si="80"/>
        <v>0.7</v>
      </c>
      <c r="AE393" s="394">
        <f t="shared" si="81"/>
        <v>0</v>
      </c>
      <c r="AF393" s="400">
        <f t="shared" si="82"/>
        <v>1000000000</v>
      </c>
      <c r="AG393" s="257">
        <v>100</v>
      </c>
      <c r="AH393" s="153">
        <f t="shared" si="85"/>
        <v>1000000000</v>
      </c>
      <c r="AJ393" s="394">
        <f>IF(F393&gt;0,#REF!,0)</f>
        <v>0</v>
      </c>
      <c r="AK393" s="394">
        <f t="shared" si="83"/>
        <v>0</v>
      </c>
      <c r="AM393" s="394">
        <f t="shared" si="84"/>
        <v>0</v>
      </c>
    </row>
    <row r="394" spans="3:39" ht="23.25" thickBot="1" x14ac:dyDescent="0.6">
      <c r="C394" s="233" t="s">
        <v>576</v>
      </c>
      <c r="D394" s="411" t="s">
        <v>1365</v>
      </c>
      <c r="E394" s="435">
        <v>55000000000</v>
      </c>
      <c r="F394" s="39">
        <v>0</v>
      </c>
      <c r="G394" s="36"/>
      <c r="H394" s="36">
        <v>0</v>
      </c>
      <c r="I394" s="36"/>
      <c r="J394" s="36"/>
      <c r="K394" s="36"/>
      <c r="L394" s="36"/>
      <c r="M394" s="36"/>
      <c r="N394" s="36"/>
      <c r="O394" s="36"/>
      <c r="P394" s="253">
        <v>0</v>
      </c>
      <c r="Q394" s="259">
        <f t="shared" si="86"/>
        <v>0</v>
      </c>
      <c r="R394" s="259">
        <v>0</v>
      </c>
      <c r="S394" s="509">
        <f t="shared" si="73"/>
        <v>55000000000</v>
      </c>
      <c r="T394" s="34">
        <v>1</v>
      </c>
      <c r="U394" s="33">
        <v>1</v>
      </c>
      <c r="V394" s="33">
        <v>0.94</v>
      </c>
      <c r="W394" s="33">
        <v>0.94</v>
      </c>
      <c r="X394" s="33">
        <f t="shared" si="74"/>
        <v>0.88</v>
      </c>
      <c r="Y394" s="33">
        <f t="shared" si="75"/>
        <v>0.85</v>
      </c>
      <c r="Z394" s="33">
        <f t="shared" si="76"/>
        <v>0.75</v>
      </c>
      <c r="AA394" s="33">
        <f t="shared" si="77"/>
        <v>0.85</v>
      </c>
      <c r="AB394" s="33">
        <f t="shared" si="78"/>
        <v>0.75</v>
      </c>
      <c r="AC394" s="33">
        <f t="shared" si="79"/>
        <v>0.85</v>
      </c>
      <c r="AD394" s="33">
        <f t="shared" si="80"/>
        <v>0.7</v>
      </c>
      <c r="AE394" s="394">
        <f t="shared" si="81"/>
        <v>0</v>
      </c>
      <c r="AF394" s="400">
        <f t="shared" si="82"/>
        <v>55000000000</v>
      </c>
      <c r="AG394" s="257">
        <v>100</v>
      </c>
      <c r="AH394" s="153">
        <f t="shared" si="85"/>
        <v>55000000000</v>
      </c>
      <c r="AJ394" s="394">
        <f>IF(F394&gt;0,#REF!,0)</f>
        <v>0</v>
      </c>
      <c r="AK394" s="394">
        <f t="shared" si="83"/>
        <v>0</v>
      </c>
      <c r="AM394" s="394">
        <f t="shared" si="84"/>
        <v>0</v>
      </c>
    </row>
    <row r="395" spans="3:39" ht="23.25" thickBot="1" x14ac:dyDescent="0.6">
      <c r="C395" s="233" t="s">
        <v>576</v>
      </c>
      <c r="D395" s="411" t="s">
        <v>1365</v>
      </c>
      <c r="E395" s="435">
        <v>100000000000</v>
      </c>
      <c r="F395" s="39">
        <v>0</v>
      </c>
      <c r="G395" s="36"/>
      <c r="H395" s="36">
        <v>0</v>
      </c>
      <c r="I395" s="36"/>
      <c r="J395" s="36"/>
      <c r="K395" s="36"/>
      <c r="L395" s="36"/>
      <c r="M395" s="36"/>
      <c r="N395" s="36"/>
      <c r="O395" s="36"/>
      <c r="P395" s="253">
        <v>0</v>
      </c>
      <c r="Q395" s="259">
        <f t="shared" si="86"/>
        <v>0</v>
      </c>
      <c r="R395" s="259">
        <v>0</v>
      </c>
      <c r="S395" s="509">
        <f t="shared" ref="S395:S458" si="87">IF((OR(Q395&gt;E395,Q395=0)),E395,Q395)</f>
        <v>100000000000</v>
      </c>
      <c r="T395" s="34">
        <v>1</v>
      </c>
      <c r="U395" s="33">
        <v>1</v>
      </c>
      <c r="V395" s="33">
        <v>0.94</v>
      </c>
      <c r="W395" s="33">
        <v>0.94</v>
      </c>
      <c r="X395" s="33">
        <f t="shared" ref="X395:X458" si="88">1-0.12</f>
        <v>0.88</v>
      </c>
      <c r="Y395" s="33">
        <f t="shared" ref="Y395:Y458" si="89">1-0.15</f>
        <v>0.85</v>
      </c>
      <c r="Z395" s="33">
        <f t="shared" ref="Z395:Z458" si="90">1-0.25</f>
        <v>0.75</v>
      </c>
      <c r="AA395" s="33">
        <f t="shared" ref="AA395:AA458" si="91">1-0.15</f>
        <v>0.85</v>
      </c>
      <c r="AB395" s="33">
        <f t="shared" ref="AB395:AB458" si="92">1-0.25</f>
        <v>0.75</v>
      </c>
      <c r="AC395" s="33">
        <f t="shared" ref="AC395:AC458" si="93">1-0.15</f>
        <v>0.85</v>
      </c>
      <c r="AD395" s="33">
        <f t="shared" ref="AD395:AD458" si="94">1-0.3</f>
        <v>0.7</v>
      </c>
      <c r="AE395" s="394">
        <f t="shared" ref="AE395:AE458" si="95">(F395*T395)+(G395*U395)+(H395*V395)+(I395*W395)+(J395*X395)+(K395*Y395)+(L395*Z395)+(M395*AA395)+(N395*AB395)+(O395*AC395)+(P395*AD395)</f>
        <v>0</v>
      </c>
      <c r="AF395" s="400">
        <f t="shared" ref="AF395:AF458" si="96">IF(E395&gt;AE395,E395-AE395,0)</f>
        <v>100000000000</v>
      </c>
      <c r="AG395" s="257">
        <v>100</v>
      </c>
      <c r="AH395" s="153">
        <f t="shared" si="85"/>
        <v>100000000000</v>
      </c>
      <c r="AJ395" s="394">
        <f>IF(F395&gt;0,#REF!,0)</f>
        <v>0</v>
      </c>
      <c r="AK395" s="394">
        <f t="shared" si="83"/>
        <v>0</v>
      </c>
      <c r="AM395" s="394">
        <f t="shared" si="84"/>
        <v>0</v>
      </c>
    </row>
    <row r="396" spans="3:39" ht="23.25" thickBot="1" x14ac:dyDescent="0.6">
      <c r="C396" s="233" t="s">
        <v>576</v>
      </c>
      <c r="D396" s="411" t="s">
        <v>1365</v>
      </c>
      <c r="E396" s="435">
        <v>100000000000</v>
      </c>
      <c r="F396" s="39">
        <v>0</v>
      </c>
      <c r="G396" s="36"/>
      <c r="H396" s="36">
        <v>0</v>
      </c>
      <c r="I396" s="36"/>
      <c r="J396" s="36"/>
      <c r="K396" s="36"/>
      <c r="L396" s="36"/>
      <c r="M396" s="36"/>
      <c r="N396" s="36"/>
      <c r="O396" s="36"/>
      <c r="P396" s="253">
        <v>0</v>
      </c>
      <c r="Q396" s="259">
        <f t="shared" si="86"/>
        <v>0</v>
      </c>
      <c r="R396" s="259">
        <v>0</v>
      </c>
      <c r="S396" s="509">
        <f t="shared" si="87"/>
        <v>100000000000</v>
      </c>
      <c r="T396" s="34">
        <v>1</v>
      </c>
      <c r="U396" s="33">
        <v>1</v>
      </c>
      <c r="V396" s="33">
        <v>0.94</v>
      </c>
      <c r="W396" s="33">
        <v>0.94</v>
      </c>
      <c r="X396" s="33">
        <f t="shared" si="88"/>
        <v>0.88</v>
      </c>
      <c r="Y396" s="33">
        <f t="shared" si="89"/>
        <v>0.85</v>
      </c>
      <c r="Z396" s="33">
        <f t="shared" si="90"/>
        <v>0.75</v>
      </c>
      <c r="AA396" s="33">
        <f t="shared" si="91"/>
        <v>0.85</v>
      </c>
      <c r="AB396" s="33">
        <f t="shared" si="92"/>
        <v>0.75</v>
      </c>
      <c r="AC396" s="33">
        <f t="shared" si="93"/>
        <v>0.85</v>
      </c>
      <c r="AD396" s="33">
        <f t="shared" si="94"/>
        <v>0.7</v>
      </c>
      <c r="AE396" s="394">
        <f t="shared" si="95"/>
        <v>0</v>
      </c>
      <c r="AF396" s="400">
        <f t="shared" si="96"/>
        <v>100000000000</v>
      </c>
      <c r="AG396" s="257">
        <v>100</v>
      </c>
      <c r="AH396" s="153">
        <f t="shared" si="85"/>
        <v>100000000000</v>
      </c>
      <c r="AJ396" s="394">
        <f>IF(F396&gt;0,#REF!,0)</f>
        <v>0</v>
      </c>
      <c r="AK396" s="394">
        <f t="shared" ref="AK396:AK459" si="97">F396</f>
        <v>0</v>
      </c>
      <c r="AM396" s="394">
        <f t="shared" ref="AM396:AM459" si="98">IF(AF396&gt;S396,AF396-S396,0)</f>
        <v>0</v>
      </c>
    </row>
    <row r="397" spans="3:39" ht="23.25" thickBot="1" x14ac:dyDescent="0.6">
      <c r="C397" s="233" t="s">
        <v>576</v>
      </c>
      <c r="D397" s="411" t="s">
        <v>1365</v>
      </c>
      <c r="E397" s="435">
        <v>100000000000</v>
      </c>
      <c r="F397" s="39">
        <v>0</v>
      </c>
      <c r="G397" s="36"/>
      <c r="H397" s="36">
        <v>0</v>
      </c>
      <c r="I397" s="36"/>
      <c r="J397" s="36"/>
      <c r="K397" s="36"/>
      <c r="L397" s="36"/>
      <c r="M397" s="36"/>
      <c r="N397" s="36"/>
      <c r="O397" s="36"/>
      <c r="P397" s="253">
        <v>0</v>
      </c>
      <c r="Q397" s="259">
        <f t="shared" si="86"/>
        <v>0</v>
      </c>
      <c r="R397" s="259">
        <v>0</v>
      </c>
      <c r="S397" s="509">
        <f t="shared" si="87"/>
        <v>100000000000</v>
      </c>
      <c r="T397" s="34">
        <v>1</v>
      </c>
      <c r="U397" s="33">
        <v>1</v>
      </c>
      <c r="V397" s="33">
        <v>0.94</v>
      </c>
      <c r="W397" s="33">
        <v>0.94</v>
      </c>
      <c r="X397" s="33">
        <f t="shared" si="88"/>
        <v>0.88</v>
      </c>
      <c r="Y397" s="33">
        <f t="shared" si="89"/>
        <v>0.85</v>
      </c>
      <c r="Z397" s="33">
        <f t="shared" si="90"/>
        <v>0.75</v>
      </c>
      <c r="AA397" s="33">
        <f t="shared" si="91"/>
        <v>0.85</v>
      </c>
      <c r="AB397" s="33">
        <f t="shared" si="92"/>
        <v>0.75</v>
      </c>
      <c r="AC397" s="33">
        <f t="shared" si="93"/>
        <v>0.85</v>
      </c>
      <c r="AD397" s="33">
        <f t="shared" si="94"/>
        <v>0.7</v>
      </c>
      <c r="AE397" s="394">
        <f t="shared" si="95"/>
        <v>0</v>
      </c>
      <c r="AF397" s="400">
        <f t="shared" si="96"/>
        <v>100000000000</v>
      </c>
      <c r="AG397" s="257">
        <v>100</v>
      </c>
      <c r="AH397" s="153">
        <f t="shared" si="85"/>
        <v>100000000000</v>
      </c>
      <c r="AJ397" s="394">
        <f>IF(F397&gt;0,#REF!,0)</f>
        <v>0</v>
      </c>
      <c r="AK397" s="394">
        <f t="shared" si="97"/>
        <v>0</v>
      </c>
      <c r="AM397" s="394">
        <f t="shared" si="98"/>
        <v>0</v>
      </c>
    </row>
    <row r="398" spans="3:39" ht="23.25" thickBot="1" x14ac:dyDescent="0.6">
      <c r="C398" s="233" t="s">
        <v>576</v>
      </c>
      <c r="D398" s="411" t="s">
        <v>1365</v>
      </c>
      <c r="E398" s="435">
        <v>40000000000</v>
      </c>
      <c r="F398" s="39">
        <v>0</v>
      </c>
      <c r="G398" s="36"/>
      <c r="H398" s="36">
        <v>0</v>
      </c>
      <c r="I398" s="36"/>
      <c r="J398" s="36"/>
      <c r="K398" s="36"/>
      <c r="L398" s="36"/>
      <c r="M398" s="36"/>
      <c r="N398" s="36"/>
      <c r="O398" s="36"/>
      <c r="P398" s="253">
        <v>0</v>
      </c>
      <c r="Q398" s="259">
        <f t="shared" si="86"/>
        <v>0</v>
      </c>
      <c r="R398" s="259">
        <v>0</v>
      </c>
      <c r="S398" s="509">
        <f t="shared" si="87"/>
        <v>40000000000</v>
      </c>
      <c r="T398" s="34">
        <v>1</v>
      </c>
      <c r="U398" s="33">
        <v>1</v>
      </c>
      <c r="V398" s="33">
        <v>0.94</v>
      </c>
      <c r="W398" s="33">
        <v>0.94</v>
      </c>
      <c r="X398" s="33">
        <f t="shared" si="88"/>
        <v>0.88</v>
      </c>
      <c r="Y398" s="33">
        <f t="shared" si="89"/>
        <v>0.85</v>
      </c>
      <c r="Z398" s="33">
        <f t="shared" si="90"/>
        <v>0.75</v>
      </c>
      <c r="AA398" s="33">
        <f t="shared" si="91"/>
        <v>0.85</v>
      </c>
      <c r="AB398" s="33">
        <f t="shared" si="92"/>
        <v>0.75</v>
      </c>
      <c r="AC398" s="33">
        <f t="shared" si="93"/>
        <v>0.85</v>
      </c>
      <c r="AD398" s="33">
        <f t="shared" si="94"/>
        <v>0.7</v>
      </c>
      <c r="AE398" s="394">
        <f t="shared" si="95"/>
        <v>0</v>
      </c>
      <c r="AF398" s="400">
        <f t="shared" si="96"/>
        <v>40000000000</v>
      </c>
      <c r="AG398" s="257">
        <v>100</v>
      </c>
      <c r="AH398" s="153">
        <f t="shared" si="85"/>
        <v>40000000000</v>
      </c>
      <c r="AJ398" s="394">
        <f>IF(F398&gt;0,#REF!,0)</f>
        <v>0</v>
      </c>
      <c r="AK398" s="394">
        <f t="shared" si="97"/>
        <v>0</v>
      </c>
      <c r="AM398" s="394">
        <f t="shared" si="98"/>
        <v>0</v>
      </c>
    </row>
    <row r="399" spans="3:39" ht="23.25" thickBot="1" x14ac:dyDescent="0.6">
      <c r="C399" s="233" t="s">
        <v>576</v>
      </c>
      <c r="D399" s="411" t="s">
        <v>1365</v>
      </c>
      <c r="E399" s="435">
        <v>130000000000</v>
      </c>
      <c r="F399" s="39">
        <v>0</v>
      </c>
      <c r="G399" s="36"/>
      <c r="H399" s="36">
        <v>0</v>
      </c>
      <c r="I399" s="36"/>
      <c r="J399" s="36"/>
      <c r="K399" s="36"/>
      <c r="L399" s="36"/>
      <c r="M399" s="36"/>
      <c r="N399" s="36"/>
      <c r="O399" s="36"/>
      <c r="P399" s="253">
        <v>0</v>
      </c>
      <c r="Q399" s="259">
        <f t="shared" si="86"/>
        <v>0</v>
      </c>
      <c r="R399" s="259">
        <v>0</v>
      </c>
      <c r="S399" s="509">
        <f t="shared" si="87"/>
        <v>130000000000</v>
      </c>
      <c r="T399" s="34">
        <v>1</v>
      </c>
      <c r="U399" s="33">
        <v>1</v>
      </c>
      <c r="V399" s="33">
        <v>0.94</v>
      </c>
      <c r="W399" s="33">
        <v>0.94</v>
      </c>
      <c r="X399" s="33">
        <f t="shared" si="88"/>
        <v>0.88</v>
      </c>
      <c r="Y399" s="33">
        <f t="shared" si="89"/>
        <v>0.85</v>
      </c>
      <c r="Z399" s="33">
        <f t="shared" si="90"/>
        <v>0.75</v>
      </c>
      <c r="AA399" s="33">
        <f t="shared" si="91"/>
        <v>0.85</v>
      </c>
      <c r="AB399" s="33">
        <f t="shared" si="92"/>
        <v>0.75</v>
      </c>
      <c r="AC399" s="33">
        <f t="shared" si="93"/>
        <v>0.85</v>
      </c>
      <c r="AD399" s="33">
        <f t="shared" si="94"/>
        <v>0.7</v>
      </c>
      <c r="AE399" s="394">
        <f t="shared" si="95"/>
        <v>0</v>
      </c>
      <c r="AF399" s="400">
        <f t="shared" si="96"/>
        <v>130000000000</v>
      </c>
      <c r="AG399" s="257">
        <v>100</v>
      </c>
      <c r="AH399" s="153">
        <f t="shared" si="85"/>
        <v>130000000000</v>
      </c>
      <c r="AJ399" s="394">
        <f>IF(F399&gt;0,#REF!,0)</f>
        <v>0</v>
      </c>
      <c r="AK399" s="394">
        <f t="shared" si="97"/>
        <v>0</v>
      </c>
      <c r="AM399" s="394">
        <f t="shared" si="98"/>
        <v>0</v>
      </c>
    </row>
    <row r="400" spans="3:39" ht="23.25" thickBot="1" x14ac:dyDescent="0.6">
      <c r="C400" s="233" t="s">
        <v>576</v>
      </c>
      <c r="D400" s="411" t="s">
        <v>1507</v>
      </c>
      <c r="E400" s="435">
        <v>900000000</v>
      </c>
      <c r="F400" s="39">
        <v>0</v>
      </c>
      <c r="G400" s="36"/>
      <c r="H400" s="36">
        <v>0</v>
      </c>
      <c r="I400" s="36"/>
      <c r="J400" s="36"/>
      <c r="K400" s="36"/>
      <c r="L400" s="36"/>
      <c r="M400" s="36"/>
      <c r="N400" s="36"/>
      <c r="O400" s="36"/>
      <c r="P400" s="253">
        <v>0</v>
      </c>
      <c r="Q400" s="259">
        <f t="shared" si="86"/>
        <v>0</v>
      </c>
      <c r="R400" s="259">
        <v>1000000000</v>
      </c>
      <c r="S400" s="509">
        <f t="shared" si="87"/>
        <v>900000000</v>
      </c>
      <c r="T400" s="34">
        <v>1</v>
      </c>
      <c r="U400" s="33">
        <v>1</v>
      </c>
      <c r="V400" s="33">
        <v>0.94</v>
      </c>
      <c r="W400" s="33">
        <v>0.94</v>
      </c>
      <c r="X400" s="33">
        <f t="shared" si="88"/>
        <v>0.88</v>
      </c>
      <c r="Y400" s="33">
        <f t="shared" si="89"/>
        <v>0.85</v>
      </c>
      <c r="Z400" s="33">
        <f t="shared" si="90"/>
        <v>0.75</v>
      </c>
      <c r="AA400" s="33">
        <f t="shared" si="91"/>
        <v>0.85</v>
      </c>
      <c r="AB400" s="33">
        <f t="shared" si="92"/>
        <v>0.75</v>
      </c>
      <c r="AC400" s="33">
        <f t="shared" si="93"/>
        <v>0.85</v>
      </c>
      <c r="AD400" s="33">
        <f t="shared" si="94"/>
        <v>0.7</v>
      </c>
      <c r="AE400" s="394">
        <f t="shared" si="95"/>
        <v>0</v>
      </c>
      <c r="AF400" s="400">
        <f t="shared" si="96"/>
        <v>900000000</v>
      </c>
      <c r="AG400" s="257">
        <v>100</v>
      </c>
      <c r="AH400" s="153">
        <f t="shared" si="85"/>
        <v>900000000</v>
      </c>
      <c r="AJ400" s="394">
        <f>IF(F400&gt;0,#REF!,0)</f>
        <v>0</v>
      </c>
      <c r="AK400" s="394">
        <f t="shared" si="97"/>
        <v>0</v>
      </c>
      <c r="AM400" s="394">
        <f t="shared" si="98"/>
        <v>0</v>
      </c>
    </row>
    <row r="401" spans="3:39" ht="23.25" thickBot="1" x14ac:dyDescent="0.6">
      <c r="C401" s="233" t="s">
        <v>576</v>
      </c>
      <c r="D401" s="411" t="s">
        <v>1365</v>
      </c>
      <c r="E401" s="435">
        <v>80000000000</v>
      </c>
      <c r="F401" s="39">
        <v>0</v>
      </c>
      <c r="G401" s="36"/>
      <c r="H401" s="36">
        <v>0</v>
      </c>
      <c r="I401" s="36"/>
      <c r="J401" s="36"/>
      <c r="K401" s="36"/>
      <c r="L401" s="36"/>
      <c r="M401" s="36"/>
      <c r="N401" s="36"/>
      <c r="O401" s="36"/>
      <c r="P401" s="253">
        <v>0</v>
      </c>
      <c r="Q401" s="259">
        <f t="shared" si="86"/>
        <v>0</v>
      </c>
      <c r="R401" s="259">
        <v>0</v>
      </c>
      <c r="S401" s="509">
        <f t="shared" si="87"/>
        <v>80000000000</v>
      </c>
      <c r="T401" s="34">
        <v>1</v>
      </c>
      <c r="U401" s="33">
        <v>1</v>
      </c>
      <c r="V401" s="33">
        <v>0.94</v>
      </c>
      <c r="W401" s="33">
        <v>0.94</v>
      </c>
      <c r="X401" s="33">
        <f t="shared" si="88"/>
        <v>0.88</v>
      </c>
      <c r="Y401" s="33">
        <f t="shared" si="89"/>
        <v>0.85</v>
      </c>
      <c r="Z401" s="33">
        <f t="shared" si="90"/>
        <v>0.75</v>
      </c>
      <c r="AA401" s="33">
        <f t="shared" si="91"/>
        <v>0.85</v>
      </c>
      <c r="AB401" s="33">
        <f t="shared" si="92"/>
        <v>0.75</v>
      </c>
      <c r="AC401" s="33">
        <f t="shared" si="93"/>
        <v>0.85</v>
      </c>
      <c r="AD401" s="33">
        <f t="shared" si="94"/>
        <v>0.7</v>
      </c>
      <c r="AE401" s="394">
        <f t="shared" si="95"/>
        <v>0</v>
      </c>
      <c r="AF401" s="400">
        <f t="shared" si="96"/>
        <v>80000000000</v>
      </c>
      <c r="AG401" s="257">
        <v>100</v>
      </c>
      <c r="AH401" s="153">
        <f t="shared" ref="AH401:AH464" si="99">(AF401*AG401)/100</f>
        <v>80000000000</v>
      </c>
      <c r="AJ401" s="394">
        <f>IF(F401&gt;0,#REF!,0)</f>
        <v>0</v>
      </c>
      <c r="AK401" s="394">
        <f t="shared" si="97"/>
        <v>0</v>
      </c>
      <c r="AM401" s="394">
        <f t="shared" si="98"/>
        <v>0</v>
      </c>
    </row>
    <row r="402" spans="3:39" ht="23.25" thickBot="1" x14ac:dyDescent="0.6">
      <c r="C402" s="233" t="s">
        <v>576</v>
      </c>
      <c r="D402" s="411" t="s">
        <v>1508</v>
      </c>
      <c r="E402" s="435">
        <v>56500000000</v>
      </c>
      <c r="F402" s="39">
        <v>0</v>
      </c>
      <c r="G402" s="36"/>
      <c r="H402" s="36">
        <v>0</v>
      </c>
      <c r="I402" s="36"/>
      <c r="J402" s="36"/>
      <c r="K402" s="36"/>
      <c r="L402" s="36"/>
      <c r="M402" s="36"/>
      <c r="N402" s="36"/>
      <c r="O402" s="36"/>
      <c r="P402" s="253">
        <v>0</v>
      </c>
      <c r="Q402" s="259">
        <f t="shared" si="86"/>
        <v>0</v>
      </c>
      <c r="R402" s="259">
        <v>26400000000</v>
      </c>
      <c r="S402" s="509">
        <f t="shared" si="87"/>
        <v>56500000000</v>
      </c>
      <c r="T402" s="34">
        <v>1</v>
      </c>
      <c r="U402" s="33">
        <v>1</v>
      </c>
      <c r="V402" s="33">
        <v>0.94</v>
      </c>
      <c r="W402" s="33">
        <v>0.94</v>
      </c>
      <c r="X402" s="33">
        <f t="shared" si="88"/>
        <v>0.88</v>
      </c>
      <c r="Y402" s="33">
        <f t="shared" si="89"/>
        <v>0.85</v>
      </c>
      <c r="Z402" s="33">
        <f t="shared" si="90"/>
        <v>0.75</v>
      </c>
      <c r="AA402" s="33">
        <f t="shared" si="91"/>
        <v>0.85</v>
      </c>
      <c r="AB402" s="33">
        <f t="shared" si="92"/>
        <v>0.75</v>
      </c>
      <c r="AC402" s="33">
        <f t="shared" si="93"/>
        <v>0.85</v>
      </c>
      <c r="AD402" s="33">
        <f t="shared" si="94"/>
        <v>0.7</v>
      </c>
      <c r="AE402" s="394">
        <f t="shared" si="95"/>
        <v>0</v>
      </c>
      <c r="AF402" s="400">
        <f t="shared" si="96"/>
        <v>56500000000</v>
      </c>
      <c r="AG402" s="257">
        <v>100</v>
      </c>
      <c r="AH402" s="153">
        <f t="shared" si="99"/>
        <v>56500000000</v>
      </c>
      <c r="AJ402" s="394">
        <f>IF(F402&gt;0,#REF!,0)</f>
        <v>0</v>
      </c>
      <c r="AK402" s="394">
        <f t="shared" si="97"/>
        <v>0</v>
      </c>
      <c r="AM402" s="394">
        <f t="shared" si="98"/>
        <v>0</v>
      </c>
    </row>
    <row r="403" spans="3:39" ht="23.25" thickBot="1" x14ac:dyDescent="0.6">
      <c r="C403" s="233" t="s">
        <v>576</v>
      </c>
      <c r="D403" s="411" t="s">
        <v>1507</v>
      </c>
      <c r="E403" s="435">
        <v>1100000000</v>
      </c>
      <c r="F403" s="39">
        <v>0</v>
      </c>
      <c r="G403" s="36"/>
      <c r="H403" s="36">
        <v>0</v>
      </c>
      <c r="I403" s="36"/>
      <c r="J403" s="36"/>
      <c r="K403" s="36"/>
      <c r="L403" s="36"/>
      <c r="M403" s="36"/>
      <c r="N403" s="36"/>
      <c r="O403" s="36"/>
      <c r="P403" s="253">
        <v>0</v>
      </c>
      <c r="Q403" s="259">
        <f t="shared" si="86"/>
        <v>0</v>
      </c>
      <c r="R403" s="259">
        <v>1200000000</v>
      </c>
      <c r="S403" s="509">
        <f t="shared" si="87"/>
        <v>1100000000</v>
      </c>
      <c r="T403" s="34">
        <v>1</v>
      </c>
      <c r="U403" s="33">
        <v>1</v>
      </c>
      <c r="V403" s="33">
        <v>0.94</v>
      </c>
      <c r="W403" s="33">
        <v>0.94</v>
      </c>
      <c r="X403" s="33">
        <f t="shared" si="88"/>
        <v>0.88</v>
      </c>
      <c r="Y403" s="33">
        <f t="shared" si="89"/>
        <v>0.85</v>
      </c>
      <c r="Z403" s="33">
        <f t="shared" si="90"/>
        <v>0.75</v>
      </c>
      <c r="AA403" s="33">
        <f t="shared" si="91"/>
        <v>0.85</v>
      </c>
      <c r="AB403" s="33">
        <f t="shared" si="92"/>
        <v>0.75</v>
      </c>
      <c r="AC403" s="33">
        <f t="shared" si="93"/>
        <v>0.85</v>
      </c>
      <c r="AD403" s="33">
        <f t="shared" si="94"/>
        <v>0.7</v>
      </c>
      <c r="AE403" s="394">
        <f t="shared" si="95"/>
        <v>0</v>
      </c>
      <c r="AF403" s="400">
        <f t="shared" si="96"/>
        <v>1100000000</v>
      </c>
      <c r="AG403" s="257">
        <v>100</v>
      </c>
      <c r="AH403" s="153">
        <f t="shared" si="99"/>
        <v>1100000000</v>
      </c>
      <c r="AJ403" s="394">
        <f>IF(F403&gt;0,#REF!,0)</f>
        <v>0</v>
      </c>
      <c r="AK403" s="394">
        <f t="shared" si="97"/>
        <v>0</v>
      </c>
      <c r="AM403" s="394">
        <f t="shared" si="98"/>
        <v>0</v>
      </c>
    </row>
    <row r="404" spans="3:39" ht="23.25" thickBot="1" x14ac:dyDescent="0.6">
      <c r="C404" s="233" t="s">
        <v>576</v>
      </c>
      <c r="D404" s="411" t="s">
        <v>1508</v>
      </c>
      <c r="E404" s="435">
        <v>80100000000</v>
      </c>
      <c r="F404" s="39">
        <v>0</v>
      </c>
      <c r="G404" s="36"/>
      <c r="H404" s="36">
        <v>0</v>
      </c>
      <c r="I404" s="36"/>
      <c r="J404" s="36"/>
      <c r="K404" s="36"/>
      <c r="L404" s="36"/>
      <c r="M404" s="36"/>
      <c r="N404" s="36"/>
      <c r="O404" s="36"/>
      <c r="P404" s="253">
        <v>0</v>
      </c>
      <c r="Q404" s="259">
        <f t="shared" si="86"/>
        <v>0</v>
      </c>
      <c r="R404" s="259">
        <v>26400000000</v>
      </c>
      <c r="S404" s="509">
        <f t="shared" si="87"/>
        <v>80100000000</v>
      </c>
      <c r="T404" s="34">
        <v>1</v>
      </c>
      <c r="U404" s="33">
        <v>1</v>
      </c>
      <c r="V404" s="33">
        <v>0.94</v>
      </c>
      <c r="W404" s="33">
        <v>0.94</v>
      </c>
      <c r="X404" s="33">
        <f t="shared" si="88"/>
        <v>0.88</v>
      </c>
      <c r="Y404" s="33">
        <f t="shared" si="89"/>
        <v>0.85</v>
      </c>
      <c r="Z404" s="33">
        <f t="shared" si="90"/>
        <v>0.75</v>
      </c>
      <c r="AA404" s="33">
        <f t="shared" si="91"/>
        <v>0.85</v>
      </c>
      <c r="AB404" s="33">
        <f t="shared" si="92"/>
        <v>0.75</v>
      </c>
      <c r="AC404" s="33">
        <f t="shared" si="93"/>
        <v>0.85</v>
      </c>
      <c r="AD404" s="33">
        <f t="shared" si="94"/>
        <v>0.7</v>
      </c>
      <c r="AE404" s="394">
        <f t="shared" si="95"/>
        <v>0</v>
      </c>
      <c r="AF404" s="400">
        <f t="shared" si="96"/>
        <v>80100000000</v>
      </c>
      <c r="AG404" s="257">
        <v>100</v>
      </c>
      <c r="AH404" s="153">
        <f t="shared" si="99"/>
        <v>80100000000</v>
      </c>
      <c r="AJ404" s="394">
        <f>IF(F404&gt;0,#REF!,0)</f>
        <v>0</v>
      </c>
      <c r="AK404" s="394">
        <f t="shared" si="97"/>
        <v>0</v>
      </c>
      <c r="AM404" s="394">
        <f t="shared" si="98"/>
        <v>0</v>
      </c>
    </row>
    <row r="405" spans="3:39" ht="23.25" thickBot="1" x14ac:dyDescent="0.6">
      <c r="C405" s="233" t="s">
        <v>576</v>
      </c>
      <c r="D405" s="411" t="s">
        <v>1508</v>
      </c>
      <c r="E405" s="435">
        <v>11000000000</v>
      </c>
      <c r="F405" s="39">
        <v>0</v>
      </c>
      <c r="G405" s="36"/>
      <c r="H405" s="36">
        <v>0</v>
      </c>
      <c r="I405" s="36"/>
      <c r="J405" s="36"/>
      <c r="K405" s="36"/>
      <c r="L405" s="36"/>
      <c r="M405" s="36"/>
      <c r="N405" s="36"/>
      <c r="O405" s="36"/>
      <c r="P405" s="253">
        <v>0</v>
      </c>
      <c r="Q405" s="259">
        <f t="shared" ref="Q405:Q468" si="100">SUM(F405:P405)</f>
        <v>0</v>
      </c>
      <c r="R405" s="259">
        <v>26400000000</v>
      </c>
      <c r="S405" s="509">
        <f t="shared" si="87"/>
        <v>11000000000</v>
      </c>
      <c r="T405" s="34">
        <v>1</v>
      </c>
      <c r="U405" s="33">
        <v>1</v>
      </c>
      <c r="V405" s="33">
        <v>0.94</v>
      </c>
      <c r="W405" s="33">
        <v>0.94</v>
      </c>
      <c r="X405" s="33">
        <f t="shared" si="88"/>
        <v>0.88</v>
      </c>
      <c r="Y405" s="33">
        <f t="shared" si="89"/>
        <v>0.85</v>
      </c>
      <c r="Z405" s="33">
        <f t="shared" si="90"/>
        <v>0.75</v>
      </c>
      <c r="AA405" s="33">
        <f t="shared" si="91"/>
        <v>0.85</v>
      </c>
      <c r="AB405" s="33">
        <f t="shared" si="92"/>
        <v>0.75</v>
      </c>
      <c r="AC405" s="33">
        <f t="shared" si="93"/>
        <v>0.85</v>
      </c>
      <c r="AD405" s="33">
        <f t="shared" si="94"/>
        <v>0.7</v>
      </c>
      <c r="AE405" s="394">
        <f t="shared" si="95"/>
        <v>0</v>
      </c>
      <c r="AF405" s="400">
        <f t="shared" si="96"/>
        <v>11000000000</v>
      </c>
      <c r="AG405" s="257">
        <v>100</v>
      </c>
      <c r="AH405" s="153">
        <f t="shared" si="99"/>
        <v>11000000000</v>
      </c>
      <c r="AJ405" s="394">
        <f>IF(F405&gt;0,#REF!,0)</f>
        <v>0</v>
      </c>
      <c r="AK405" s="394">
        <f t="shared" si="97"/>
        <v>0</v>
      </c>
      <c r="AM405" s="394">
        <f t="shared" si="98"/>
        <v>0</v>
      </c>
    </row>
    <row r="406" spans="3:39" ht="23.25" thickBot="1" x14ac:dyDescent="0.6">
      <c r="C406" s="233" t="s">
        <v>576</v>
      </c>
      <c r="D406" s="411" t="s">
        <v>1507</v>
      </c>
      <c r="E406" s="435">
        <v>2000000000</v>
      </c>
      <c r="F406" s="39">
        <v>0</v>
      </c>
      <c r="G406" s="36"/>
      <c r="H406" s="36">
        <v>0</v>
      </c>
      <c r="I406" s="36"/>
      <c r="J406" s="36"/>
      <c r="K406" s="36"/>
      <c r="L406" s="36"/>
      <c r="M406" s="36"/>
      <c r="N406" s="36"/>
      <c r="O406" s="36"/>
      <c r="P406" s="253">
        <v>0</v>
      </c>
      <c r="Q406" s="259">
        <f t="shared" si="100"/>
        <v>0</v>
      </c>
      <c r="R406" s="259">
        <v>2000000000</v>
      </c>
      <c r="S406" s="509">
        <f t="shared" si="87"/>
        <v>2000000000</v>
      </c>
      <c r="T406" s="34">
        <v>1</v>
      </c>
      <c r="U406" s="33">
        <v>1</v>
      </c>
      <c r="V406" s="33">
        <v>0.94</v>
      </c>
      <c r="W406" s="33">
        <v>0.94</v>
      </c>
      <c r="X406" s="33">
        <f t="shared" si="88"/>
        <v>0.88</v>
      </c>
      <c r="Y406" s="33">
        <f t="shared" si="89"/>
        <v>0.85</v>
      </c>
      <c r="Z406" s="33">
        <f t="shared" si="90"/>
        <v>0.75</v>
      </c>
      <c r="AA406" s="33">
        <f t="shared" si="91"/>
        <v>0.85</v>
      </c>
      <c r="AB406" s="33">
        <f t="shared" si="92"/>
        <v>0.75</v>
      </c>
      <c r="AC406" s="33">
        <f t="shared" si="93"/>
        <v>0.85</v>
      </c>
      <c r="AD406" s="33">
        <f t="shared" si="94"/>
        <v>0.7</v>
      </c>
      <c r="AE406" s="394">
        <f t="shared" si="95"/>
        <v>0</v>
      </c>
      <c r="AF406" s="400">
        <f t="shared" si="96"/>
        <v>2000000000</v>
      </c>
      <c r="AG406" s="257">
        <v>100</v>
      </c>
      <c r="AH406" s="153">
        <f t="shared" si="99"/>
        <v>2000000000</v>
      </c>
      <c r="AJ406" s="394">
        <f>IF(F406&gt;0,#REF!,0)</f>
        <v>0</v>
      </c>
      <c r="AK406" s="394">
        <f t="shared" si="97"/>
        <v>0</v>
      </c>
      <c r="AM406" s="394">
        <f t="shared" si="98"/>
        <v>0</v>
      </c>
    </row>
    <row r="407" spans="3:39" ht="23.25" thickBot="1" x14ac:dyDescent="0.6">
      <c r="C407" s="233" t="s">
        <v>576</v>
      </c>
      <c r="D407" s="411" t="s">
        <v>1509</v>
      </c>
      <c r="E407" s="435">
        <v>8636335038</v>
      </c>
      <c r="F407" s="39">
        <v>0</v>
      </c>
      <c r="G407" s="36"/>
      <c r="H407" s="36">
        <v>0</v>
      </c>
      <c r="I407" s="36"/>
      <c r="J407" s="36"/>
      <c r="K407" s="36"/>
      <c r="L407" s="36"/>
      <c r="M407" s="36"/>
      <c r="N407" s="36"/>
      <c r="O407" s="36"/>
      <c r="P407" s="253">
        <v>0</v>
      </c>
      <c r="Q407" s="259">
        <f t="shared" si="100"/>
        <v>0</v>
      </c>
      <c r="R407" s="259">
        <v>11000000000</v>
      </c>
      <c r="S407" s="509">
        <f t="shared" si="87"/>
        <v>8636335038</v>
      </c>
      <c r="T407" s="34">
        <v>1</v>
      </c>
      <c r="U407" s="33">
        <v>1</v>
      </c>
      <c r="V407" s="33">
        <v>0.94</v>
      </c>
      <c r="W407" s="33">
        <v>0.94</v>
      </c>
      <c r="X407" s="33">
        <f t="shared" si="88"/>
        <v>0.88</v>
      </c>
      <c r="Y407" s="33">
        <f t="shared" si="89"/>
        <v>0.85</v>
      </c>
      <c r="Z407" s="33">
        <f t="shared" si="90"/>
        <v>0.75</v>
      </c>
      <c r="AA407" s="33">
        <f t="shared" si="91"/>
        <v>0.85</v>
      </c>
      <c r="AB407" s="33">
        <f t="shared" si="92"/>
        <v>0.75</v>
      </c>
      <c r="AC407" s="33">
        <f t="shared" si="93"/>
        <v>0.85</v>
      </c>
      <c r="AD407" s="33">
        <f t="shared" si="94"/>
        <v>0.7</v>
      </c>
      <c r="AE407" s="394">
        <f t="shared" si="95"/>
        <v>0</v>
      </c>
      <c r="AF407" s="400">
        <f t="shared" si="96"/>
        <v>8636335038</v>
      </c>
      <c r="AG407" s="257">
        <v>100</v>
      </c>
      <c r="AH407" s="153">
        <f t="shared" si="99"/>
        <v>8636335038</v>
      </c>
      <c r="AJ407" s="394">
        <f>IF(F407&gt;0,#REF!,0)</f>
        <v>0</v>
      </c>
      <c r="AK407" s="394">
        <f t="shared" si="97"/>
        <v>0</v>
      </c>
      <c r="AM407" s="394">
        <f t="shared" si="98"/>
        <v>0</v>
      </c>
    </row>
    <row r="408" spans="3:39" ht="23.25" thickBot="1" x14ac:dyDescent="0.6">
      <c r="C408" s="233" t="s">
        <v>576</v>
      </c>
      <c r="D408" s="411" t="s">
        <v>1509</v>
      </c>
      <c r="E408" s="435">
        <v>5800000000</v>
      </c>
      <c r="F408" s="39">
        <v>0</v>
      </c>
      <c r="G408" s="36"/>
      <c r="H408" s="36">
        <v>0</v>
      </c>
      <c r="I408" s="36"/>
      <c r="J408" s="36"/>
      <c r="K408" s="36"/>
      <c r="L408" s="36"/>
      <c r="M408" s="36"/>
      <c r="N408" s="36"/>
      <c r="O408" s="36"/>
      <c r="P408" s="253">
        <v>0</v>
      </c>
      <c r="Q408" s="259">
        <f t="shared" si="100"/>
        <v>0</v>
      </c>
      <c r="R408" s="259">
        <v>6000000000</v>
      </c>
      <c r="S408" s="509">
        <f t="shared" si="87"/>
        <v>5800000000</v>
      </c>
      <c r="T408" s="34">
        <v>1</v>
      </c>
      <c r="U408" s="33">
        <v>1</v>
      </c>
      <c r="V408" s="33">
        <v>0.94</v>
      </c>
      <c r="W408" s="33">
        <v>0.94</v>
      </c>
      <c r="X408" s="33">
        <f t="shared" si="88"/>
        <v>0.88</v>
      </c>
      <c r="Y408" s="33">
        <f t="shared" si="89"/>
        <v>0.85</v>
      </c>
      <c r="Z408" s="33">
        <f t="shared" si="90"/>
        <v>0.75</v>
      </c>
      <c r="AA408" s="33">
        <f t="shared" si="91"/>
        <v>0.85</v>
      </c>
      <c r="AB408" s="33">
        <f t="shared" si="92"/>
        <v>0.75</v>
      </c>
      <c r="AC408" s="33">
        <f t="shared" si="93"/>
        <v>0.85</v>
      </c>
      <c r="AD408" s="33">
        <f t="shared" si="94"/>
        <v>0.7</v>
      </c>
      <c r="AE408" s="394">
        <f t="shared" si="95"/>
        <v>0</v>
      </c>
      <c r="AF408" s="400">
        <f t="shared" si="96"/>
        <v>5800000000</v>
      </c>
      <c r="AG408" s="257">
        <v>100</v>
      </c>
      <c r="AH408" s="153">
        <f t="shared" si="99"/>
        <v>5800000000</v>
      </c>
      <c r="AJ408" s="394">
        <f>IF(F408&gt;0,#REF!,0)</f>
        <v>0</v>
      </c>
      <c r="AK408" s="394">
        <f t="shared" si="97"/>
        <v>0</v>
      </c>
      <c r="AM408" s="394">
        <f t="shared" si="98"/>
        <v>0</v>
      </c>
    </row>
    <row r="409" spans="3:39" ht="23.25" thickBot="1" x14ac:dyDescent="0.6">
      <c r="C409" s="233" t="s">
        <v>576</v>
      </c>
      <c r="D409" s="411" t="s">
        <v>1509</v>
      </c>
      <c r="E409" s="435">
        <v>133019613</v>
      </c>
      <c r="F409" s="39">
        <v>0</v>
      </c>
      <c r="G409" s="36"/>
      <c r="H409" s="36">
        <v>0</v>
      </c>
      <c r="I409" s="36"/>
      <c r="J409" s="36"/>
      <c r="K409" s="36"/>
      <c r="L409" s="36"/>
      <c r="M409" s="36"/>
      <c r="N409" s="36"/>
      <c r="O409" s="36"/>
      <c r="P409" s="253">
        <v>0</v>
      </c>
      <c r="Q409" s="259">
        <f t="shared" si="100"/>
        <v>0</v>
      </c>
      <c r="R409" s="259">
        <v>6000000000</v>
      </c>
      <c r="S409" s="509">
        <f t="shared" si="87"/>
        <v>133019613</v>
      </c>
      <c r="T409" s="34">
        <v>1</v>
      </c>
      <c r="U409" s="33">
        <v>1</v>
      </c>
      <c r="V409" s="33">
        <v>0.94</v>
      </c>
      <c r="W409" s="33">
        <v>0.94</v>
      </c>
      <c r="X409" s="33">
        <f t="shared" si="88"/>
        <v>0.88</v>
      </c>
      <c r="Y409" s="33">
        <f t="shared" si="89"/>
        <v>0.85</v>
      </c>
      <c r="Z409" s="33">
        <f t="shared" si="90"/>
        <v>0.75</v>
      </c>
      <c r="AA409" s="33">
        <f t="shared" si="91"/>
        <v>0.85</v>
      </c>
      <c r="AB409" s="33">
        <f t="shared" si="92"/>
        <v>0.75</v>
      </c>
      <c r="AC409" s="33">
        <f t="shared" si="93"/>
        <v>0.85</v>
      </c>
      <c r="AD409" s="33">
        <f t="shared" si="94"/>
        <v>0.7</v>
      </c>
      <c r="AE409" s="394">
        <f t="shared" si="95"/>
        <v>0</v>
      </c>
      <c r="AF409" s="400">
        <f t="shared" si="96"/>
        <v>133019613</v>
      </c>
      <c r="AG409" s="257">
        <v>100</v>
      </c>
      <c r="AH409" s="153">
        <f t="shared" si="99"/>
        <v>133019613</v>
      </c>
      <c r="AJ409" s="394">
        <f>IF(F409&gt;0,#REF!,0)</f>
        <v>0</v>
      </c>
      <c r="AK409" s="394">
        <f t="shared" si="97"/>
        <v>0</v>
      </c>
      <c r="AM409" s="394">
        <f t="shared" si="98"/>
        <v>0</v>
      </c>
    </row>
    <row r="410" spans="3:39" ht="23.25" thickBot="1" x14ac:dyDescent="0.6">
      <c r="C410" s="233" t="s">
        <v>576</v>
      </c>
      <c r="D410" s="411" t="s">
        <v>1509</v>
      </c>
      <c r="E410" s="435">
        <v>11700000000</v>
      </c>
      <c r="F410" s="39">
        <v>0</v>
      </c>
      <c r="G410" s="36"/>
      <c r="H410" s="36">
        <v>0</v>
      </c>
      <c r="I410" s="36"/>
      <c r="J410" s="36"/>
      <c r="K410" s="36"/>
      <c r="L410" s="36"/>
      <c r="M410" s="36"/>
      <c r="N410" s="36"/>
      <c r="O410" s="36"/>
      <c r="P410" s="253">
        <v>0</v>
      </c>
      <c r="Q410" s="259">
        <f t="shared" si="100"/>
        <v>0</v>
      </c>
      <c r="R410" s="259">
        <v>12000000000</v>
      </c>
      <c r="S410" s="509">
        <f t="shared" si="87"/>
        <v>11700000000</v>
      </c>
      <c r="T410" s="34">
        <v>1</v>
      </c>
      <c r="U410" s="33">
        <v>1</v>
      </c>
      <c r="V410" s="33">
        <v>0.94</v>
      </c>
      <c r="W410" s="33">
        <v>0.94</v>
      </c>
      <c r="X410" s="33">
        <f t="shared" si="88"/>
        <v>0.88</v>
      </c>
      <c r="Y410" s="33">
        <f t="shared" si="89"/>
        <v>0.85</v>
      </c>
      <c r="Z410" s="33">
        <f t="shared" si="90"/>
        <v>0.75</v>
      </c>
      <c r="AA410" s="33">
        <f t="shared" si="91"/>
        <v>0.85</v>
      </c>
      <c r="AB410" s="33">
        <f t="shared" si="92"/>
        <v>0.75</v>
      </c>
      <c r="AC410" s="33">
        <f t="shared" si="93"/>
        <v>0.85</v>
      </c>
      <c r="AD410" s="33">
        <f t="shared" si="94"/>
        <v>0.7</v>
      </c>
      <c r="AE410" s="394">
        <f t="shared" si="95"/>
        <v>0</v>
      </c>
      <c r="AF410" s="400">
        <f t="shared" si="96"/>
        <v>11700000000</v>
      </c>
      <c r="AG410" s="257">
        <v>100</v>
      </c>
      <c r="AH410" s="153">
        <f t="shared" si="99"/>
        <v>11700000000</v>
      </c>
      <c r="AJ410" s="394">
        <f>IF(F410&gt;0,#REF!,0)</f>
        <v>0</v>
      </c>
      <c r="AK410" s="394">
        <f t="shared" si="97"/>
        <v>0</v>
      </c>
      <c r="AM410" s="394">
        <f t="shared" si="98"/>
        <v>0</v>
      </c>
    </row>
    <row r="411" spans="3:39" ht="23.25" thickBot="1" x14ac:dyDescent="0.6">
      <c r="C411" s="233" t="s">
        <v>576</v>
      </c>
      <c r="D411" s="411" t="s">
        <v>1509</v>
      </c>
      <c r="E411" s="435">
        <v>3363589043</v>
      </c>
      <c r="F411" s="39">
        <v>0</v>
      </c>
      <c r="G411" s="36"/>
      <c r="H411" s="36">
        <v>0</v>
      </c>
      <c r="I411" s="36"/>
      <c r="J411" s="36"/>
      <c r="K411" s="36"/>
      <c r="L411" s="36"/>
      <c r="M411" s="36"/>
      <c r="N411" s="36"/>
      <c r="O411" s="36"/>
      <c r="P411" s="253">
        <v>0</v>
      </c>
      <c r="Q411" s="259">
        <f t="shared" si="100"/>
        <v>0</v>
      </c>
      <c r="R411" s="259">
        <v>6000000000</v>
      </c>
      <c r="S411" s="509">
        <f t="shared" si="87"/>
        <v>3363589043</v>
      </c>
      <c r="T411" s="34">
        <v>1</v>
      </c>
      <c r="U411" s="33">
        <v>1</v>
      </c>
      <c r="V411" s="33">
        <v>0.94</v>
      </c>
      <c r="W411" s="33">
        <v>0.94</v>
      </c>
      <c r="X411" s="33">
        <f t="shared" si="88"/>
        <v>0.88</v>
      </c>
      <c r="Y411" s="33">
        <f t="shared" si="89"/>
        <v>0.85</v>
      </c>
      <c r="Z411" s="33">
        <f t="shared" si="90"/>
        <v>0.75</v>
      </c>
      <c r="AA411" s="33">
        <f t="shared" si="91"/>
        <v>0.85</v>
      </c>
      <c r="AB411" s="33">
        <f t="shared" si="92"/>
        <v>0.75</v>
      </c>
      <c r="AC411" s="33">
        <f t="shared" si="93"/>
        <v>0.85</v>
      </c>
      <c r="AD411" s="33">
        <f t="shared" si="94"/>
        <v>0.7</v>
      </c>
      <c r="AE411" s="394">
        <f t="shared" si="95"/>
        <v>0</v>
      </c>
      <c r="AF411" s="400">
        <f t="shared" si="96"/>
        <v>3363589043</v>
      </c>
      <c r="AG411" s="257">
        <v>100</v>
      </c>
      <c r="AH411" s="153">
        <f t="shared" si="99"/>
        <v>3363589043</v>
      </c>
      <c r="AJ411" s="394">
        <f>IF(F411&gt;0,#REF!,0)</f>
        <v>0</v>
      </c>
      <c r="AK411" s="394">
        <f t="shared" si="97"/>
        <v>0</v>
      </c>
      <c r="AM411" s="394">
        <f t="shared" si="98"/>
        <v>0</v>
      </c>
    </row>
    <row r="412" spans="3:39" ht="23.25" thickBot="1" x14ac:dyDescent="0.6">
      <c r="C412" s="233" t="s">
        <v>576</v>
      </c>
      <c r="D412" s="411" t="s">
        <v>1510</v>
      </c>
      <c r="E412" s="435">
        <v>5750000000</v>
      </c>
      <c r="F412" s="39">
        <v>0</v>
      </c>
      <c r="G412" s="36"/>
      <c r="H412" s="36">
        <v>0</v>
      </c>
      <c r="I412" s="36"/>
      <c r="J412" s="36"/>
      <c r="K412" s="36"/>
      <c r="L412" s="36"/>
      <c r="M412" s="36"/>
      <c r="N412" s="36"/>
      <c r="O412" s="36"/>
      <c r="P412" s="253">
        <v>0</v>
      </c>
      <c r="Q412" s="259">
        <f t="shared" si="100"/>
        <v>0</v>
      </c>
      <c r="R412" s="259">
        <v>7000000000</v>
      </c>
      <c r="S412" s="509">
        <f t="shared" si="87"/>
        <v>5750000000</v>
      </c>
      <c r="T412" s="34">
        <v>1</v>
      </c>
      <c r="U412" s="33">
        <v>1</v>
      </c>
      <c r="V412" s="33">
        <v>0.94</v>
      </c>
      <c r="W412" s="33">
        <v>0.94</v>
      </c>
      <c r="X412" s="33">
        <f t="shared" si="88"/>
        <v>0.88</v>
      </c>
      <c r="Y412" s="33">
        <f t="shared" si="89"/>
        <v>0.85</v>
      </c>
      <c r="Z412" s="33">
        <f t="shared" si="90"/>
        <v>0.75</v>
      </c>
      <c r="AA412" s="33">
        <f t="shared" si="91"/>
        <v>0.85</v>
      </c>
      <c r="AB412" s="33">
        <f t="shared" si="92"/>
        <v>0.75</v>
      </c>
      <c r="AC412" s="33">
        <f t="shared" si="93"/>
        <v>0.85</v>
      </c>
      <c r="AD412" s="33">
        <f t="shared" si="94"/>
        <v>0.7</v>
      </c>
      <c r="AE412" s="394">
        <f t="shared" si="95"/>
        <v>0</v>
      </c>
      <c r="AF412" s="400">
        <f t="shared" si="96"/>
        <v>5750000000</v>
      </c>
      <c r="AG412" s="257">
        <v>100</v>
      </c>
      <c r="AH412" s="153">
        <f t="shared" si="99"/>
        <v>5750000000</v>
      </c>
      <c r="AJ412" s="394">
        <f>IF(F412&gt;0,#REF!,0)</f>
        <v>0</v>
      </c>
      <c r="AK412" s="394">
        <f t="shared" si="97"/>
        <v>0</v>
      </c>
      <c r="AM412" s="394">
        <f t="shared" si="98"/>
        <v>0</v>
      </c>
    </row>
    <row r="413" spans="3:39" ht="23.25" thickBot="1" x14ac:dyDescent="0.6">
      <c r="C413" s="233" t="s">
        <v>576</v>
      </c>
      <c r="D413" s="411" t="s">
        <v>1509</v>
      </c>
      <c r="E413" s="435">
        <v>18500000000</v>
      </c>
      <c r="F413" s="39">
        <v>0</v>
      </c>
      <c r="G413" s="36"/>
      <c r="H413" s="36">
        <v>0</v>
      </c>
      <c r="I413" s="36"/>
      <c r="J413" s="36"/>
      <c r="K413" s="36"/>
      <c r="L413" s="36"/>
      <c r="M413" s="36"/>
      <c r="N413" s="36"/>
      <c r="O413" s="36"/>
      <c r="P413" s="253">
        <v>0</v>
      </c>
      <c r="Q413" s="259">
        <f t="shared" si="100"/>
        <v>0</v>
      </c>
      <c r="R413" s="259">
        <v>22000000000</v>
      </c>
      <c r="S413" s="509">
        <f t="shared" si="87"/>
        <v>18500000000</v>
      </c>
      <c r="T413" s="34">
        <v>1</v>
      </c>
      <c r="U413" s="33">
        <v>1</v>
      </c>
      <c r="V413" s="33">
        <v>0.94</v>
      </c>
      <c r="W413" s="33">
        <v>0.94</v>
      </c>
      <c r="X413" s="33">
        <f t="shared" si="88"/>
        <v>0.88</v>
      </c>
      <c r="Y413" s="33">
        <f t="shared" si="89"/>
        <v>0.85</v>
      </c>
      <c r="Z413" s="33">
        <f t="shared" si="90"/>
        <v>0.75</v>
      </c>
      <c r="AA413" s="33">
        <f t="shared" si="91"/>
        <v>0.85</v>
      </c>
      <c r="AB413" s="33">
        <f t="shared" si="92"/>
        <v>0.75</v>
      </c>
      <c r="AC413" s="33">
        <f t="shared" si="93"/>
        <v>0.85</v>
      </c>
      <c r="AD413" s="33">
        <f t="shared" si="94"/>
        <v>0.7</v>
      </c>
      <c r="AE413" s="394">
        <f t="shared" si="95"/>
        <v>0</v>
      </c>
      <c r="AF413" s="400">
        <f t="shared" si="96"/>
        <v>18500000000</v>
      </c>
      <c r="AG413" s="257">
        <v>100</v>
      </c>
      <c r="AH413" s="153">
        <f t="shared" si="99"/>
        <v>18500000000</v>
      </c>
      <c r="AJ413" s="394">
        <f>IF(F413&gt;0,#REF!,0)</f>
        <v>0</v>
      </c>
      <c r="AK413" s="394">
        <f t="shared" si="97"/>
        <v>0</v>
      </c>
      <c r="AM413" s="394">
        <f t="shared" si="98"/>
        <v>0</v>
      </c>
    </row>
    <row r="414" spans="3:39" ht="23.25" thickBot="1" x14ac:dyDescent="0.6">
      <c r="C414" s="233" t="s">
        <v>576</v>
      </c>
      <c r="D414" s="411" t="s">
        <v>1509</v>
      </c>
      <c r="E414" s="435">
        <v>6350000000</v>
      </c>
      <c r="F414" s="39">
        <v>0</v>
      </c>
      <c r="G414" s="36"/>
      <c r="H414" s="36">
        <v>0</v>
      </c>
      <c r="I414" s="36"/>
      <c r="J414" s="36"/>
      <c r="K414" s="36"/>
      <c r="L414" s="36"/>
      <c r="M414" s="36"/>
      <c r="N414" s="36"/>
      <c r="O414" s="36"/>
      <c r="P414" s="253">
        <v>0</v>
      </c>
      <c r="Q414" s="259">
        <f t="shared" si="100"/>
        <v>0</v>
      </c>
      <c r="R414" s="259">
        <v>7620000000</v>
      </c>
      <c r="S414" s="509">
        <f t="shared" si="87"/>
        <v>6350000000</v>
      </c>
      <c r="T414" s="34">
        <v>1</v>
      </c>
      <c r="U414" s="33">
        <v>1</v>
      </c>
      <c r="V414" s="33">
        <v>0.94</v>
      </c>
      <c r="W414" s="33">
        <v>0.94</v>
      </c>
      <c r="X414" s="33">
        <f t="shared" si="88"/>
        <v>0.88</v>
      </c>
      <c r="Y414" s="33">
        <f t="shared" si="89"/>
        <v>0.85</v>
      </c>
      <c r="Z414" s="33">
        <f t="shared" si="90"/>
        <v>0.75</v>
      </c>
      <c r="AA414" s="33">
        <f t="shared" si="91"/>
        <v>0.85</v>
      </c>
      <c r="AB414" s="33">
        <f t="shared" si="92"/>
        <v>0.75</v>
      </c>
      <c r="AC414" s="33">
        <f t="shared" si="93"/>
        <v>0.85</v>
      </c>
      <c r="AD414" s="33">
        <f t="shared" si="94"/>
        <v>0.7</v>
      </c>
      <c r="AE414" s="394">
        <f t="shared" si="95"/>
        <v>0</v>
      </c>
      <c r="AF414" s="400">
        <f t="shared" si="96"/>
        <v>6350000000</v>
      </c>
      <c r="AG414" s="257">
        <v>100</v>
      </c>
      <c r="AH414" s="153">
        <f t="shared" si="99"/>
        <v>6350000000</v>
      </c>
      <c r="AJ414" s="394">
        <f>IF(F414&gt;0,#REF!,0)</f>
        <v>0</v>
      </c>
      <c r="AK414" s="394">
        <f t="shared" si="97"/>
        <v>0</v>
      </c>
      <c r="AM414" s="394">
        <f t="shared" si="98"/>
        <v>0</v>
      </c>
    </row>
    <row r="415" spans="3:39" ht="23.25" thickBot="1" x14ac:dyDescent="0.6">
      <c r="C415" s="233" t="s">
        <v>576</v>
      </c>
      <c r="D415" s="411" t="s">
        <v>1509</v>
      </c>
      <c r="E415" s="435">
        <v>13774766000</v>
      </c>
      <c r="F415" s="39">
        <v>0</v>
      </c>
      <c r="G415" s="36"/>
      <c r="H415" s="36">
        <v>0</v>
      </c>
      <c r="I415" s="36"/>
      <c r="J415" s="36"/>
      <c r="K415" s="36"/>
      <c r="L415" s="36"/>
      <c r="M415" s="36"/>
      <c r="N415" s="36"/>
      <c r="O415" s="36"/>
      <c r="P415" s="253">
        <v>0</v>
      </c>
      <c r="Q415" s="259">
        <f t="shared" si="100"/>
        <v>0</v>
      </c>
      <c r="R415" s="259">
        <v>15000000000</v>
      </c>
      <c r="S415" s="509">
        <f t="shared" si="87"/>
        <v>13774766000</v>
      </c>
      <c r="T415" s="34">
        <v>1</v>
      </c>
      <c r="U415" s="33">
        <v>1</v>
      </c>
      <c r="V415" s="33">
        <v>0.94</v>
      </c>
      <c r="W415" s="33">
        <v>0.94</v>
      </c>
      <c r="X415" s="33">
        <f t="shared" si="88"/>
        <v>0.88</v>
      </c>
      <c r="Y415" s="33">
        <f t="shared" si="89"/>
        <v>0.85</v>
      </c>
      <c r="Z415" s="33">
        <f t="shared" si="90"/>
        <v>0.75</v>
      </c>
      <c r="AA415" s="33">
        <f t="shared" si="91"/>
        <v>0.85</v>
      </c>
      <c r="AB415" s="33">
        <f t="shared" si="92"/>
        <v>0.75</v>
      </c>
      <c r="AC415" s="33">
        <f t="shared" si="93"/>
        <v>0.85</v>
      </c>
      <c r="AD415" s="33">
        <f t="shared" si="94"/>
        <v>0.7</v>
      </c>
      <c r="AE415" s="394">
        <f t="shared" si="95"/>
        <v>0</v>
      </c>
      <c r="AF415" s="400">
        <f t="shared" si="96"/>
        <v>13774766000</v>
      </c>
      <c r="AG415" s="257">
        <v>100</v>
      </c>
      <c r="AH415" s="153">
        <f t="shared" si="99"/>
        <v>13774766000</v>
      </c>
      <c r="AJ415" s="394">
        <f>IF(F415&gt;0,#REF!,0)</f>
        <v>0</v>
      </c>
      <c r="AK415" s="394">
        <f t="shared" si="97"/>
        <v>0</v>
      </c>
      <c r="AM415" s="394">
        <f t="shared" si="98"/>
        <v>0</v>
      </c>
    </row>
    <row r="416" spans="3:39" ht="23.25" thickBot="1" x14ac:dyDescent="0.6">
      <c r="C416" s="233" t="s">
        <v>576</v>
      </c>
      <c r="D416" s="411" t="s">
        <v>1509</v>
      </c>
      <c r="E416" s="435">
        <v>13400000000</v>
      </c>
      <c r="F416" s="39">
        <v>0</v>
      </c>
      <c r="G416" s="36"/>
      <c r="H416" s="36">
        <v>0</v>
      </c>
      <c r="I416" s="36"/>
      <c r="J416" s="36"/>
      <c r="K416" s="36"/>
      <c r="L416" s="36"/>
      <c r="M416" s="36"/>
      <c r="N416" s="36"/>
      <c r="O416" s="36"/>
      <c r="P416" s="253">
        <v>0</v>
      </c>
      <c r="Q416" s="259">
        <f t="shared" si="100"/>
        <v>0</v>
      </c>
      <c r="R416" s="259">
        <v>14000000000</v>
      </c>
      <c r="S416" s="509">
        <f t="shared" si="87"/>
        <v>13400000000</v>
      </c>
      <c r="T416" s="34">
        <v>1</v>
      </c>
      <c r="U416" s="33">
        <v>1</v>
      </c>
      <c r="V416" s="33">
        <v>0.94</v>
      </c>
      <c r="W416" s="33">
        <v>0.94</v>
      </c>
      <c r="X416" s="33">
        <f t="shared" si="88"/>
        <v>0.88</v>
      </c>
      <c r="Y416" s="33">
        <f t="shared" si="89"/>
        <v>0.85</v>
      </c>
      <c r="Z416" s="33">
        <f t="shared" si="90"/>
        <v>0.75</v>
      </c>
      <c r="AA416" s="33">
        <f t="shared" si="91"/>
        <v>0.85</v>
      </c>
      <c r="AB416" s="33">
        <f t="shared" si="92"/>
        <v>0.75</v>
      </c>
      <c r="AC416" s="33">
        <f t="shared" si="93"/>
        <v>0.85</v>
      </c>
      <c r="AD416" s="33">
        <f t="shared" si="94"/>
        <v>0.7</v>
      </c>
      <c r="AE416" s="394">
        <f t="shared" si="95"/>
        <v>0</v>
      </c>
      <c r="AF416" s="400">
        <f t="shared" si="96"/>
        <v>13400000000</v>
      </c>
      <c r="AG416" s="257">
        <v>100</v>
      </c>
      <c r="AH416" s="153">
        <f t="shared" si="99"/>
        <v>13400000000</v>
      </c>
      <c r="AJ416" s="394">
        <f>IF(F416&gt;0,#REF!,0)</f>
        <v>0</v>
      </c>
      <c r="AK416" s="394">
        <f t="shared" si="97"/>
        <v>0</v>
      </c>
      <c r="AM416" s="394">
        <f t="shared" si="98"/>
        <v>0</v>
      </c>
    </row>
    <row r="417" spans="3:39" ht="23.25" thickBot="1" x14ac:dyDescent="0.6">
      <c r="C417" s="233" t="s">
        <v>576</v>
      </c>
      <c r="D417" s="411" t="s">
        <v>1509</v>
      </c>
      <c r="E417" s="435">
        <v>21000000000</v>
      </c>
      <c r="F417" s="39">
        <v>0</v>
      </c>
      <c r="G417" s="36"/>
      <c r="H417" s="36">
        <v>0</v>
      </c>
      <c r="I417" s="36"/>
      <c r="J417" s="36"/>
      <c r="K417" s="36"/>
      <c r="L417" s="36"/>
      <c r="M417" s="36"/>
      <c r="N417" s="36"/>
      <c r="O417" s="36"/>
      <c r="P417" s="253">
        <v>0</v>
      </c>
      <c r="Q417" s="259">
        <f t="shared" si="100"/>
        <v>0</v>
      </c>
      <c r="R417" s="259">
        <v>22000000000</v>
      </c>
      <c r="S417" s="509">
        <f t="shared" si="87"/>
        <v>21000000000</v>
      </c>
      <c r="T417" s="34">
        <v>1</v>
      </c>
      <c r="U417" s="33">
        <v>1</v>
      </c>
      <c r="V417" s="33">
        <v>0.94</v>
      </c>
      <c r="W417" s="33">
        <v>0.94</v>
      </c>
      <c r="X417" s="33">
        <f t="shared" si="88"/>
        <v>0.88</v>
      </c>
      <c r="Y417" s="33">
        <f t="shared" si="89"/>
        <v>0.85</v>
      </c>
      <c r="Z417" s="33">
        <f t="shared" si="90"/>
        <v>0.75</v>
      </c>
      <c r="AA417" s="33">
        <f t="shared" si="91"/>
        <v>0.85</v>
      </c>
      <c r="AB417" s="33">
        <f t="shared" si="92"/>
        <v>0.75</v>
      </c>
      <c r="AC417" s="33">
        <f t="shared" si="93"/>
        <v>0.85</v>
      </c>
      <c r="AD417" s="33">
        <f t="shared" si="94"/>
        <v>0.7</v>
      </c>
      <c r="AE417" s="394">
        <f t="shared" si="95"/>
        <v>0</v>
      </c>
      <c r="AF417" s="400">
        <f t="shared" si="96"/>
        <v>21000000000</v>
      </c>
      <c r="AG417" s="257">
        <v>100</v>
      </c>
      <c r="AH417" s="153">
        <f t="shared" si="99"/>
        <v>21000000000</v>
      </c>
      <c r="AJ417" s="394">
        <f>IF(F417&gt;0,#REF!,0)</f>
        <v>0</v>
      </c>
      <c r="AK417" s="394">
        <f t="shared" si="97"/>
        <v>0</v>
      </c>
      <c r="AM417" s="394">
        <f t="shared" si="98"/>
        <v>0</v>
      </c>
    </row>
    <row r="418" spans="3:39" ht="23.25" thickBot="1" x14ac:dyDescent="0.6">
      <c r="C418" s="233" t="s">
        <v>576</v>
      </c>
      <c r="D418" s="411" t="s">
        <v>1511</v>
      </c>
      <c r="E418" s="435">
        <v>22058639632</v>
      </c>
      <c r="F418" s="39">
        <v>0</v>
      </c>
      <c r="G418" s="36"/>
      <c r="H418" s="36">
        <v>0</v>
      </c>
      <c r="I418" s="36"/>
      <c r="J418" s="36"/>
      <c r="K418" s="36"/>
      <c r="L418" s="36"/>
      <c r="M418" s="36"/>
      <c r="N418" s="36"/>
      <c r="O418" s="36"/>
      <c r="P418" s="253">
        <v>0</v>
      </c>
      <c r="Q418" s="259">
        <f t="shared" si="100"/>
        <v>0</v>
      </c>
      <c r="R418" s="259">
        <v>24900000000</v>
      </c>
      <c r="S418" s="509">
        <f t="shared" si="87"/>
        <v>22058639632</v>
      </c>
      <c r="T418" s="34">
        <v>1</v>
      </c>
      <c r="U418" s="33">
        <v>1</v>
      </c>
      <c r="V418" s="33">
        <v>0.94</v>
      </c>
      <c r="W418" s="33">
        <v>0.94</v>
      </c>
      <c r="X418" s="33">
        <f t="shared" si="88"/>
        <v>0.88</v>
      </c>
      <c r="Y418" s="33">
        <f t="shared" si="89"/>
        <v>0.85</v>
      </c>
      <c r="Z418" s="33">
        <f t="shared" si="90"/>
        <v>0.75</v>
      </c>
      <c r="AA418" s="33">
        <f t="shared" si="91"/>
        <v>0.85</v>
      </c>
      <c r="AB418" s="33">
        <f t="shared" si="92"/>
        <v>0.75</v>
      </c>
      <c r="AC418" s="33">
        <f t="shared" si="93"/>
        <v>0.85</v>
      </c>
      <c r="AD418" s="33">
        <f t="shared" si="94"/>
        <v>0.7</v>
      </c>
      <c r="AE418" s="394">
        <f t="shared" si="95"/>
        <v>0</v>
      </c>
      <c r="AF418" s="400">
        <f t="shared" si="96"/>
        <v>22058639632</v>
      </c>
      <c r="AG418" s="257">
        <v>100</v>
      </c>
      <c r="AH418" s="153">
        <f t="shared" si="99"/>
        <v>22058639632</v>
      </c>
      <c r="AJ418" s="394">
        <f>IF(F418&gt;0,#REF!,0)</f>
        <v>0</v>
      </c>
      <c r="AK418" s="394">
        <f t="shared" si="97"/>
        <v>0</v>
      </c>
      <c r="AM418" s="394">
        <f t="shared" si="98"/>
        <v>0</v>
      </c>
    </row>
    <row r="419" spans="3:39" ht="23.25" thickBot="1" x14ac:dyDescent="0.6">
      <c r="C419" s="233" t="s">
        <v>576</v>
      </c>
      <c r="D419" s="411" t="s">
        <v>1511</v>
      </c>
      <c r="E419" s="435">
        <v>4415978425</v>
      </c>
      <c r="F419" s="39">
        <v>0</v>
      </c>
      <c r="G419" s="36"/>
      <c r="H419" s="36">
        <v>0</v>
      </c>
      <c r="I419" s="36"/>
      <c r="J419" s="36"/>
      <c r="K419" s="36"/>
      <c r="L419" s="36"/>
      <c r="M419" s="36"/>
      <c r="N419" s="36"/>
      <c r="O419" s="36"/>
      <c r="P419" s="253">
        <v>0</v>
      </c>
      <c r="Q419" s="259">
        <f t="shared" si="100"/>
        <v>0</v>
      </c>
      <c r="R419" s="259">
        <v>12800000000</v>
      </c>
      <c r="S419" s="509">
        <f t="shared" si="87"/>
        <v>4415978425</v>
      </c>
      <c r="T419" s="34">
        <v>1</v>
      </c>
      <c r="U419" s="33">
        <v>1</v>
      </c>
      <c r="V419" s="33">
        <v>0.94</v>
      </c>
      <c r="W419" s="33">
        <v>0.94</v>
      </c>
      <c r="X419" s="33">
        <f t="shared" si="88"/>
        <v>0.88</v>
      </c>
      <c r="Y419" s="33">
        <f t="shared" si="89"/>
        <v>0.85</v>
      </c>
      <c r="Z419" s="33">
        <f t="shared" si="90"/>
        <v>0.75</v>
      </c>
      <c r="AA419" s="33">
        <f t="shared" si="91"/>
        <v>0.85</v>
      </c>
      <c r="AB419" s="33">
        <f t="shared" si="92"/>
        <v>0.75</v>
      </c>
      <c r="AC419" s="33">
        <f t="shared" si="93"/>
        <v>0.85</v>
      </c>
      <c r="AD419" s="33">
        <f t="shared" si="94"/>
        <v>0.7</v>
      </c>
      <c r="AE419" s="394">
        <f t="shared" si="95"/>
        <v>0</v>
      </c>
      <c r="AF419" s="400">
        <f t="shared" si="96"/>
        <v>4415978425</v>
      </c>
      <c r="AG419" s="257">
        <v>100</v>
      </c>
      <c r="AH419" s="153">
        <f t="shared" si="99"/>
        <v>4415978425</v>
      </c>
      <c r="AJ419" s="394">
        <f>IF(F419&gt;0,#REF!,0)</f>
        <v>0</v>
      </c>
      <c r="AK419" s="394">
        <f t="shared" si="97"/>
        <v>0</v>
      </c>
      <c r="AM419" s="394">
        <f t="shared" si="98"/>
        <v>0</v>
      </c>
    </row>
    <row r="420" spans="3:39" ht="23.25" thickBot="1" x14ac:dyDescent="0.6">
      <c r="C420" s="233" t="s">
        <v>576</v>
      </c>
      <c r="D420" s="411" t="s">
        <v>1511</v>
      </c>
      <c r="E420" s="435">
        <v>5284003136</v>
      </c>
      <c r="F420" s="39">
        <v>0</v>
      </c>
      <c r="G420" s="36"/>
      <c r="H420" s="36">
        <v>0</v>
      </c>
      <c r="I420" s="36"/>
      <c r="J420" s="36"/>
      <c r="K420" s="36"/>
      <c r="L420" s="36"/>
      <c r="M420" s="36"/>
      <c r="N420" s="36"/>
      <c r="O420" s="36"/>
      <c r="P420" s="253">
        <v>0</v>
      </c>
      <c r="Q420" s="259">
        <f t="shared" si="100"/>
        <v>0</v>
      </c>
      <c r="R420" s="259">
        <v>11500000000</v>
      </c>
      <c r="S420" s="509">
        <f t="shared" si="87"/>
        <v>5284003136</v>
      </c>
      <c r="T420" s="34">
        <v>1</v>
      </c>
      <c r="U420" s="33">
        <v>1</v>
      </c>
      <c r="V420" s="33">
        <v>0.94</v>
      </c>
      <c r="W420" s="33">
        <v>0.94</v>
      </c>
      <c r="X420" s="33">
        <f t="shared" si="88"/>
        <v>0.88</v>
      </c>
      <c r="Y420" s="33">
        <f t="shared" si="89"/>
        <v>0.85</v>
      </c>
      <c r="Z420" s="33">
        <f t="shared" si="90"/>
        <v>0.75</v>
      </c>
      <c r="AA420" s="33">
        <f t="shared" si="91"/>
        <v>0.85</v>
      </c>
      <c r="AB420" s="33">
        <f t="shared" si="92"/>
        <v>0.75</v>
      </c>
      <c r="AC420" s="33">
        <f t="shared" si="93"/>
        <v>0.85</v>
      </c>
      <c r="AD420" s="33">
        <f t="shared" si="94"/>
        <v>0.7</v>
      </c>
      <c r="AE420" s="394">
        <f t="shared" si="95"/>
        <v>0</v>
      </c>
      <c r="AF420" s="400">
        <f t="shared" si="96"/>
        <v>5284003136</v>
      </c>
      <c r="AG420" s="257">
        <v>100</v>
      </c>
      <c r="AH420" s="153">
        <f t="shared" si="99"/>
        <v>5284003136</v>
      </c>
      <c r="AJ420" s="394">
        <f>IF(F420&gt;0,#REF!,0)</f>
        <v>0</v>
      </c>
      <c r="AK420" s="394">
        <f t="shared" si="97"/>
        <v>0</v>
      </c>
      <c r="AM420" s="394">
        <f t="shared" si="98"/>
        <v>0</v>
      </c>
    </row>
    <row r="421" spans="3:39" ht="23.25" thickBot="1" x14ac:dyDescent="0.6">
      <c r="C421" s="233" t="s">
        <v>576</v>
      </c>
      <c r="D421" s="411" t="s">
        <v>1512</v>
      </c>
      <c r="E421" s="435">
        <v>30000000000</v>
      </c>
      <c r="F421" s="39">
        <v>0</v>
      </c>
      <c r="G421" s="36"/>
      <c r="H421" s="36">
        <v>0</v>
      </c>
      <c r="I421" s="36"/>
      <c r="J421" s="36"/>
      <c r="K421" s="36"/>
      <c r="L421" s="36"/>
      <c r="M421" s="36"/>
      <c r="N421" s="36"/>
      <c r="O421" s="36"/>
      <c r="P421" s="253">
        <v>0</v>
      </c>
      <c r="Q421" s="259">
        <f t="shared" si="100"/>
        <v>0</v>
      </c>
      <c r="R421" s="259">
        <v>33000000000</v>
      </c>
      <c r="S421" s="509">
        <f t="shared" si="87"/>
        <v>30000000000</v>
      </c>
      <c r="T421" s="34">
        <v>1</v>
      </c>
      <c r="U421" s="33">
        <v>1</v>
      </c>
      <c r="V421" s="33">
        <v>0.94</v>
      </c>
      <c r="W421" s="33">
        <v>0.94</v>
      </c>
      <c r="X421" s="33">
        <f t="shared" si="88"/>
        <v>0.88</v>
      </c>
      <c r="Y421" s="33">
        <f t="shared" si="89"/>
        <v>0.85</v>
      </c>
      <c r="Z421" s="33">
        <f t="shared" si="90"/>
        <v>0.75</v>
      </c>
      <c r="AA421" s="33">
        <f t="shared" si="91"/>
        <v>0.85</v>
      </c>
      <c r="AB421" s="33">
        <f t="shared" si="92"/>
        <v>0.75</v>
      </c>
      <c r="AC421" s="33">
        <f t="shared" si="93"/>
        <v>0.85</v>
      </c>
      <c r="AD421" s="33">
        <f t="shared" si="94"/>
        <v>0.7</v>
      </c>
      <c r="AE421" s="394">
        <f t="shared" si="95"/>
        <v>0</v>
      </c>
      <c r="AF421" s="400">
        <f t="shared" si="96"/>
        <v>30000000000</v>
      </c>
      <c r="AG421" s="257">
        <v>100</v>
      </c>
      <c r="AH421" s="153">
        <f t="shared" si="99"/>
        <v>30000000000</v>
      </c>
      <c r="AJ421" s="394">
        <f>IF(F421&gt;0,#REF!,0)</f>
        <v>0</v>
      </c>
      <c r="AK421" s="394">
        <f t="shared" si="97"/>
        <v>0</v>
      </c>
      <c r="AM421" s="394">
        <f t="shared" si="98"/>
        <v>0</v>
      </c>
    </row>
    <row r="422" spans="3:39" ht="23.25" thickBot="1" x14ac:dyDescent="0.6">
      <c r="C422" s="233" t="s">
        <v>576</v>
      </c>
      <c r="D422" s="411" t="s">
        <v>1512</v>
      </c>
      <c r="E422" s="435">
        <v>30000000000</v>
      </c>
      <c r="F422" s="39">
        <v>0</v>
      </c>
      <c r="G422" s="36"/>
      <c r="H422" s="36">
        <v>0</v>
      </c>
      <c r="I422" s="36"/>
      <c r="J422" s="36"/>
      <c r="K422" s="36"/>
      <c r="L422" s="36"/>
      <c r="M422" s="36"/>
      <c r="N422" s="36"/>
      <c r="O422" s="36"/>
      <c r="P422" s="253">
        <v>0</v>
      </c>
      <c r="Q422" s="259">
        <f t="shared" si="100"/>
        <v>0</v>
      </c>
      <c r="R422" s="259">
        <v>32500000000</v>
      </c>
      <c r="S422" s="509">
        <f t="shared" si="87"/>
        <v>30000000000</v>
      </c>
      <c r="T422" s="34">
        <v>1</v>
      </c>
      <c r="U422" s="33">
        <v>1</v>
      </c>
      <c r="V422" s="33">
        <v>0.94</v>
      </c>
      <c r="W422" s="33">
        <v>0.94</v>
      </c>
      <c r="X422" s="33">
        <f t="shared" si="88"/>
        <v>0.88</v>
      </c>
      <c r="Y422" s="33">
        <f t="shared" si="89"/>
        <v>0.85</v>
      </c>
      <c r="Z422" s="33">
        <f t="shared" si="90"/>
        <v>0.75</v>
      </c>
      <c r="AA422" s="33">
        <f t="shared" si="91"/>
        <v>0.85</v>
      </c>
      <c r="AB422" s="33">
        <f t="shared" si="92"/>
        <v>0.75</v>
      </c>
      <c r="AC422" s="33">
        <f t="shared" si="93"/>
        <v>0.85</v>
      </c>
      <c r="AD422" s="33">
        <f t="shared" si="94"/>
        <v>0.7</v>
      </c>
      <c r="AE422" s="394">
        <f t="shared" si="95"/>
        <v>0</v>
      </c>
      <c r="AF422" s="400">
        <f t="shared" si="96"/>
        <v>30000000000</v>
      </c>
      <c r="AG422" s="257">
        <v>100</v>
      </c>
      <c r="AH422" s="153">
        <f t="shared" si="99"/>
        <v>30000000000</v>
      </c>
      <c r="AJ422" s="394">
        <f>IF(F422&gt;0,#REF!,0)</f>
        <v>0</v>
      </c>
      <c r="AK422" s="394">
        <f t="shared" si="97"/>
        <v>0</v>
      </c>
      <c r="AM422" s="394">
        <f t="shared" si="98"/>
        <v>0</v>
      </c>
    </row>
    <row r="423" spans="3:39" ht="23.25" thickBot="1" x14ac:dyDescent="0.6">
      <c r="C423" s="233" t="s">
        <v>576</v>
      </c>
      <c r="D423" s="411" t="s">
        <v>1511</v>
      </c>
      <c r="E423" s="435">
        <v>10409000000</v>
      </c>
      <c r="F423" s="39">
        <v>0</v>
      </c>
      <c r="G423" s="36"/>
      <c r="H423" s="36">
        <v>0</v>
      </c>
      <c r="I423" s="36"/>
      <c r="J423" s="36"/>
      <c r="K423" s="36"/>
      <c r="L423" s="36"/>
      <c r="M423" s="36"/>
      <c r="N423" s="36"/>
      <c r="O423" s="36"/>
      <c r="P423" s="253">
        <v>0</v>
      </c>
      <c r="Q423" s="259">
        <f t="shared" si="100"/>
        <v>0</v>
      </c>
      <c r="R423" s="259">
        <v>11250000000</v>
      </c>
      <c r="S423" s="509">
        <f t="shared" si="87"/>
        <v>10409000000</v>
      </c>
      <c r="T423" s="34">
        <v>1</v>
      </c>
      <c r="U423" s="33">
        <v>1</v>
      </c>
      <c r="V423" s="33">
        <v>0.94</v>
      </c>
      <c r="W423" s="33">
        <v>0.94</v>
      </c>
      <c r="X423" s="33">
        <f t="shared" si="88"/>
        <v>0.88</v>
      </c>
      <c r="Y423" s="33">
        <f t="shared" si="89"/>
        <v>0.85</v>
      </c>
      <c r="Z423" s="33">
        <f t="shared" si="90"/>
        <v>0.75</v>
      </c>
      <c r="AA423" s="33">
        <f t="shared" si="91"/>
        <v>0.85</v>
      </c>
      <c r="AB423" s="33">
        <f t="shared" si="92"/>
        <v>0.75</v>
      </c>
      <c r="AC423" s="33">
        <f t="shared" si="93"/>
        <v>0.85</v>
      </c>
      <c r="AD423" s="33">
        <f t="shared" si="94"/>
        <v>0.7</v>
      </c>
      <c r="AE423" s="394">
        <f t="shared" si="95"/>
        <v>0</v>
      </c>
      <c r="AF423" s="400">
        <f t="shared" si="96"/>
        <v>10409000000</v>
      </c>
      <c r="AG423" s="257">
        <v>100</v>
      </c>
      <c r="AH423" s="153">
        <f t="shared" si="99"/>
        <v>10409000000</v>
      </c>
      <c r="AJ423" s="394">
        <f>IF(F423&gt;0,#REF!,0)</f>
        <v>0</v>
      </c>
      <c r="AK423" s="394">
        <f t="shared" si="97"/>
        <v>0</v>
      </c>
      <c r="AM423" s="394">
        <f t="shared" si="98"/>
        <v>0</v>
      </c>
    </row>
    <row r="424" spans="3:39" ht="23.25" thickBot="1" x14ac:dyDescent="0.6">
      <c r="C424" s="233" t="s">
        <v>576</v>
      </c>
      <c r="D424" s="411" t="s">
        <v>1511</v>
      </c>
      <c r="E424" s="435">
        <v>2050000000</v>
      </c>
      <c r="F424" s="39">
        <v>0</v>
      </c>
      <c r="G424" s="36"/>
      <c r="H424" s="36">
        <v>0</v>
      </c>
      <c r="I424" s="36"/>
      <c r="J424" s="36"/>
      <c r="K424" s="36"/>
      <c r="L424" s="36"/>
      <c r="M424" s="36"/>
      <c r="N424" s="36"/>
      <c r="O424" s="36"/>
      <c r="P424" s="253">
        <v>0</v>
      </c>
      <c r="Q424" s="259">
        <f t="shared" si="100"/>
        <v>0</v>
      </c>
      <c r="R424" s="259">
        <v>22500000000</v>
      </c>
      <c r="S424" s="509">
        <f t="shared" si="87"/>
        <v>2050000000</v>
      </c>
      <c r="T424" s="34">
        <v>1</v>
      </c>
      <c r="U424" s="33">
        <v>1</v>
      </c>
      <c r="V424" s="33">
        <v>0.94</v>
      </c>
      <c r="W424" s="33">
        <v>0.94</v>
      </c>
      <c r="X424" s="33">
        <f t="shared" si="88"/>
        <v>0.88</v>
      </c>
      <c r="Y424" s="33">
        <f t="shared" si="89"/>
        <v>0.85</v>
      </c>
      <c r="Z424" s="33">
        <f t="shared" si="90"/>
        <v>0.75</v>
      </c>
      <c r="AA424" s="33">
        <f t="shared" si="91"/>
        <v>0.85</v>
      </c>
      <c r="AB424" s="33">
        <f t="shared" si="92"/>
        <v>0.75</v>
      </c>
      <c r="AC424" s="33">
        <f t="shared" si="93"/>
        <v>0.85</v>
      </c>
      <c r="AD424" s="33">
        <f t="shared" si="94"/>
        <v>0.7</v>
      </c>
      <c r="AE424" s="394">
        <f t="shared" si="95"/>
        <v>0</v>
      </c>
      <c r="AF424" s="400">
        <f t="shared" si="96"/>
        <v>2050000000</v>
      </c>
      <c r="AG424" s="257">
        <v>100</v>
      </c>
      <c r="AH424" s="153">
        <f t="shared" si="99"/>
        <v>2050000000</v>
      </c>
      <c r="AJ424" s="394">
        <f>IF(F424&gt;0,#REF!,0)</f>
        <v>0</v>
      </c>
      <c r="AK424" s="394">
        <f t="shared" si="97"/>
        <v>0</v>
      </c>
      <c r="AM424" s="394">
        <f t="shared" si="98"/>
        <v>0</v>
      </c>
    </row>
    <row r="425" spans="3:39" ht="23.25" thickBot="1" x14ac:dyDescent="0.6">
      <c r="C425" s="233" t="s">
        <v>576</v>
      </c>
      <c r="D425" s="411" t="s">
        <v>1512</v>
      </c>
      <c r="E425" s="435">
        <v>30000000000</v>
      </c>
      <c r="F425" s="39">
        <v>0</v>
      </c>
      <c r="G425" s="36"/>
      <c r="H425" s="36">
        <v>0</v>
      </c>
      <c r="I425" s="36"/>
      <c r="J425" s="36"/>
      <c r="K425" s="36"/>
      <c r="L425" s="36"/>
      <c r="M425" s="36"/>
      <c r="N425" s="36"/>
      <c r="O425" s="36"/>
      <c r="P425" s="253">
        <v>0</v>
      </c>
      <c r="Q425" s="259">
        <f t="shared" si="100"/>
        <v>0</v>
      </c>
      <c r="R425" s="259">
        <v>30700000000</v>
      </c>
      <c r="S425" s="509">
        <f t="shared" si="87"/>
        <v>30000000000</v>
      </c>
      <c r="T425" s="34">
        <v>1</v>
      </c>
      <c r="U425" s="33">
        <v>1</v>
      </c>
      <c r="V425" s="33">
        <v>0.94</v>
      </c>
      <c r="W425" s="33">
        <v>0.94</v>
      </c>
      <c r="X425" s="33">
        <f t="shared" si="88"/>
        <v>0.88</v>
      </c>
      <c r="Y425" s="33">
        <f t="shared" si="89"/>
        <v>0.85</v>
      </c>
      <c r="Z425" s="33">
        <f t="shared" si="90"/>
        <v>0.75</v>
      </c>
      <c r="AA425" s="33">
        <f t="shared" si="91"/>
        <v>0.85</v>
      </c>
      <c r="AB425" s="33">
        <f t="shared" si="92"/>
        <v>0.75</v>
      </c>
      <c r="AC425" s="33">
        <f t="shared" si="93"/>
        <v>0.85</v>
      </c>
      <c r="AD425" s="33">
        <f t="shared" si="94"/>
        <v>0.7</v>
      </c>
      <c r="AE425" s="394">
        <f t="shared" si="95"/>
        <v>0</v>
      </c>
      <c r="AF425" s="400">
        <f t="shared" si="96"/>
        <v>30000000000</v>
      </c>
      <c r="AG425" s="257">
        <v>100</v>
      </c>
      <c r="AH425" s="153">
        <f t="shared" si="99"/>
        <v>30000000000</v>
      </c>
      <c r="AJ425" s="394">
        <f>IF(F425&gt;0,#REF!,0)</f>
        <v>0</v>
      </c>
      <c r="AK425" s="394">
        <f t="shared" si="97"/>
        <v>0</v>
      </c>
      <c r="AM425" s="394">
        <f t="shared" si="98"/>
        <v>0</v>
      </c>
    </row>
    <row r="426" spans="3:39" ht="23.25" thickBot="1" x14ac:dyDescent="0.6">
      <c r="C426" s="233" t="s">
        <v>576</v>
      </c>
      <c r="D426" s="411" t="s">
        <v>1368</v>
      </c>
      <c r="E426" s="435">
        <v>71661572900</v>
      </c>
      <c r="F426" s="39">
        <v>0</v>
      </c>
      <c r="G426" s="36"/>
      <c r="H426" s="36">
        <v>0</v>
      </c>
      <c r="I426" s="36"/>
      <c r="J426" s="36"/>
      <c r="K426" s="36"/>
      <c r="L426" s="36"/>
      <c r="M426" s="36"/>
      <c r="N426" s="36"/>
      <c r="O426" s="36"/>
      <c r="P426" s="253">
        <v>0</v>
      </c>
      <c r="Q426" s="259">
        <f t="shared" si="100"/>
        <v>0</v>
      </c>
      <c r="R426" s="259">
        <v>0</v>
      </c>
      <c r="S426" s="509">
        <f t="shared" si="87"/>
        <v>71661572900</v>
      </c>
      <c r="T426" s="34">
        <v>1</v>
      </c>
      <c r="U426" s="33">
        <v>1</v>
      </c>
      <c r="V426" s="33">
        <v>0.94</v>
      </c>
      <c r="W426" s="33">
        <v>0.94</v>
      </c>
      <c r="X426" s="33">
        <f t="shared" si="88"/>
        <v>0.88</v>
      </c>
      <c r="Y426" s="33">
        <f t="shared" si="89"/>
        <v>0.85</v>
      </c>
      <c r="Z426" s="33">
        <f t="shared" si="90"/>
        <v>0.75</v>
      </c>
      <c r="AA426" s="33">
        <f t="shared" si="91"/>
        <v>0.85</v>
      </c>
      <c r="AB426" s="33">
        <f t="shared" si="92"/>
        <v>0.75</v>
      </c>
      <c r="AC426" s="33">
        <f t="shared" si="93"/>
        <v>0.85</v>
      </c>
      <c r="AD426" s="33">
        <f t="shared" si="94"/>
        <v>0.7</v>
      </c>
      <c r="AE426" s="394">
        <f t="shared" si="95"/>
        <v>0</v>
      </c>
      <c r="AF426" s="400">
        <f t="shared" si="96"/>
        <v>71661572900</v>
      </c>
      <c r="AG426" s="257">
        <v>100</v>
      </c>
      <c r="AH426" s="153">
        <f t="shared" si="99"/>
        <v>71661572900</v>
      </c>
      <c r="AJ426" s="394">
        <f>IF(F426&gt;0,#REF!,0)</f>
        <v>0</v>
      </c>
      <c r="AK426" s="394">
        <f t="shared" si="97"/>
        <v>0</v>
      </c>
      <c r="AM426" s="394">
        <f t="shared" si="98"/>
        <v>0</v>
      </c>
    </row>
    <row r="427" spans="3:39" ht="23.25" thickBot="1" x14ac:dyDescent="0.6">
      <c r="C427" s="233" t="s">
        <v>576</v>
      </c>
      <c r="D427" s="411" t="s">
        <v>1368</v>
      </c>
      <c r="E427" s="435">
        <v>63197470104</v>
      </c>
      <c r="F427" s="39">
        <v>0</v>
      </c>
      <c r="G427" s="36"/>
      <c r="H427" s="36">
        <v>0</v>
      </c>
      <c r="I427" s="36"/>
      <c r="J427" s="36"/>
      <c r="K427" s="36"/>
      <c r="L427" s="36"/>
      <c r="M427" s="36"/>
      <c r="N427" s="36"/>
      <c r="O427" s="36"/>
      <c r="P427" s="253">
        <v>0</v>
      </c>
      <c r="Q427" s="259">
        <f t="shared" si="100"/>
        <v>0</v>
      </c>
      <c r="R427" s="259">
        <v>0</v>
      </c>
      <c r="S427" s="509">
        <f t="shared" si="87"/>
        <v>63197470104</v>
      </c>
      <c r="T427" s="34">
        <v>1</v>
      </c>
      <c r="U427" s="33">
        <v>1</v>
      </c>
      <c r="V427" s="33">
        <v>0.94</v>
      </c>
      <c r="W427" s="33">
        <v>0.94</v>
      </c>
      <c r="X427" s="33">
        <f t="shared" si="88"/>
        <v>0.88</v>
      </c>
      <c r="Y427" s="33">
        <f t="shared" si="89"/>
        <v>0.85</v>
      </c>
      <c r="Z427" s="33">
        <f t="shared" si="90"/>
        <v>0.75</v>
      </c>
      <c r="AA427" s="33">
        <f t="shared" si="91"/>
        <v>0.85</v>
      </c>
      <c r="AB427" s="33">
        <f t="shared" si="92"/>
        <v>0.75</v>
      </c>
      <c r="AC427" s="33">
        <f t="shared" si="93"/>
        <v>0.85</v>
      </c>
      <c r="AD427" s="33">
        <f t="shared" si="94"/>
        <v>0.7</v>
      </c>
      <c r="AE427" s="394">
        <f t="shared" si="95"/>
        <v>0</v>
      </c>
      <c r="AF427" s="400">
        <f t="shared" si="96"/>
        <v>63197470104</v>
      </c>
      <c r="AG427" s="257">
        <v>100</v>
      </c>
      <c r="AH427" s="153">
        <f t="shared" si="99"/>
        <v>63197470104</v>
      </c>
      <c r="AJ427" s="394">
        <f>IF(F427&gt;0,#REF!,0)</f>
        <v>0</v>
      </c>
      <c r="AK427" s="394">
        <f t="shared" si="97"/>
        <v>0</v>
      </c>
      <c r="AM427" s="394">
        <f t="shared" si="98"/>
        <v>0</v>
      </c>
    </row>
    <row r="428" spans="3:39" ht="23.25" thickBot="1" x14ac:dyDescent="0.6">
      <c r="C428" s="233" t="s">
        <v>576</v>
      </c>
      <c r="D428" s="411" t="s">
        <v>1368</v>
      </c>
      <c r="E428" s="435">
        <v>17243639783</v>
      </c>
      <c r="F428" s="39">
        <v>0</v>
      </c>
      <c r="G428" s="36"/>
      <c r="H428" s="36">
        <v>0</v>
      </c>
      <c r="I428" s="36"/>
      <c r="J428" s="36"/>
      <c r="K428" s="36"/>
      <c r="L428" s="36"/>
      <c r="M428" s="36"/>
      <c r="N428" s="36"/>
      <c r="O428" s="36"/>
      <c r="P428" s="253">
        <v>0</v>
      </c>
      <c r="Q428" s="259">
        <f t="shared" si="100"/>
        <v>0</v>
      </c>
      <c r="R428" s="259">
        <v>0</v>
      </c>
      <c r="S428" s="509">
        <f t="shared" si="87"/>
        <v>17243639783</v>
      </c>
      <c r="T428" s="34">
        <v>1</v>
      </c>
      <c r="U428" s="33">
        <v>1</v>
      </c>
      <c r="V428" s="33">
        <v>0.94</v>
      </c>
      <c r="W428" s="33">
        <v>0.94</v>
      </c>
      <c r="X428" s="33">
        <f t="shared" si="88"/>
        <v>0.88</v>
      </c>
      <c r="Y428" s="33">
        <f t="shared" si="89"/>
        <v>0.85</v>
      </c>
      <c r="Z428" s="33">
        <f t="shared" si="90"/>
        <v>0.75</v>
      </c>
      <c r="AA428" s="33">
        <f t="shared" si="91"/>
        <v>0.85</v>
      </c>
      <c r="AB428" s="33">
        <f t="shared" si="92"/>
        <v>0.75</v>
      </c>
      <c r="AC428" s="33">
        <f t="shared" si="93"/>
        <v>0.85</v>
      </c>
      <c r="AD428" s="33">
        <f t="shared" si="94"/>
        <v>0.7</v>
      </c>
      <c r="AE428" s="394">
        <f t="shared" si="95"/>
        <v>0</v>
      </c>
      <c r="AF428" s="400">
        <f t="shared" si="96"/>
        <v>17243639783</v>
      </c>
      <c r="AG428" s="257">
        <v>100</v>
      </c>
      <c r="AH428" s="153">
        <f t="shared" si="99"/>
        <v>17243639783</v>
      </c>
      <c r="AJ428" s="394">
        <f>IF(F428&gt;0,#REF!,0)</f>
        <v>0</v>
      </c>
      <c r="AK428" s="394">
        <f t="shared" si="97"/>
        <v>0</v>
      </c>
      <c r="AM428" s="394">
        <f t="shared" si="98"/>
        <v>0</v>
      </c>
    </row>
    <row r="429" spans="3:39" ht="23.25" thickBot="1" x14ac:dyDescent="0.6">
      <c r="C429" s="233" t="s">
        <v>576</v>
      </c>
      <c r="D429" s="411" t="s">
        <v>1368</v>
      </c>
      <c r="E429" s="435">
        <v>42394696300</v>
      </c>
      <c r="F429" s="39">
        <v>0</v>
      </c>
      <c r="G429" s="36"/>
      <c r="H429" s="36">
        <v>0</v>
      </c>
      <c r="I429" s="36"/>
      <c r="J429" s="36"/>
      <c r="K429" s="36"/>
      <c r="L429" s="36"/>
      <c r="M429" s="36"/>
      <c r="N429" s="36"/>
      <c r="O429" s="36"/>
      <c r="P429" s="253">
        <v>0</v>
      </c>
      <c r="Q429" s="259">
        <f t="shared" si="100"/>
        <v>0</v>
      </c>
      <c r="R429" s="259">
        <v>0</v>
      </c>
      <c r="S429" s="509">
        <f t="shared" si="87"/>
        <v>42394696300</v>
      </c>
      <c r="T429" s="34">
        <v>1</v>
      </c>
      <c r="U429" s="33">
        <v>1</v>
      </c>
      <c r="V429" s="33">
        <v>0.94</v>
      </c>
      <c r="W429" s="33">
        <v>0.94</v>
      </c>
      <c r="X429" s="33">
        <f t="shared" si="88"/>
        <v>0.88</v>
      </c>
      <c r="Y429" s="33">
        <f t="shared" si="89"/>
        <v>0.85</v>
      </c>
      <c r="Z429" s="33">
        <f t="shared" si="90"/>
        <v>0.75</v>
      </c>
      <c r="AA429" s="33">
        <f t="shared" si="91"/>
        <v>0.85</v>
      </c>
      <c r="AB429" s="33">
        <f t="shared" si="92"/>
        <v>0.75</v>
      </c>
      <c r="AC429" s="33">
        <f t="shared" si="93"/>
        <v>0.85</v>
      </c>
      <c r="AD429" s="33">
        <f t="shared" si="94"/>
        <v>0.7</v>
      </c>
      <c r="AE429" s="394">
        <f t="shared" si="95"/>
        <v>0</v>
      </c>
      <c r="AF429" s="400">
        <f t="shared" si="96"/>
        <v>42394696300</v>
      </c>
      <c r="AG429" s="257">
        <v>100</v>
      </c>
      <c r="AH429" s="153">
        <f t="shared" si="99"/>
        <v>42394696300</v>
      </c>
      <c r="AJ429" s="394">
        <f>IF(F429&gt;0,#REF!,0)</f>
        <v>0</v>
      </c>
      <c r="AK429" s="394">
        <f t="shared" si="97"/>
        <v>0</v>
      </c>
      <c r="AM429" s="394">
        <f t="shared" si="98"/>
        <v>0</v>
      </c>
    </row>
    <row r="430" spans="3:39" ht="23.25" thickBot="1" x14ac:dyDescent="0.6">
      <c r="C430" s="233" t="s">
        <v>576</v>
      </c>
      <c r="D430" s="411" t="s">
        <v>1513</v>
      </c>
      <c r="E430" s="435">
        <v>10000000000</v>
      </c>
      <c r="F430" s="39">
        <v>0</v>
      </c>
      <c r="G430" s="36"/>
      <c r="H430" s="36">
        <v>10000000000</v>
      </c>
      <c r="I430" s="36"/>
      <c r="J430" s="36"/>
      <c r="K430" s="36"/>
      <c r="L430" s="36"/>
      <c r="M430" s="36"/>
      <c r="N430" s="36"/>
      <c r="O430" s="36"/>
      <c r="P430" s="253">
        <v>0</v>
      </c>
      <c r="Q430" s="259">
        <f t="shared" si="100"/>
        <v>10000000000</v>
      </c>
      <c r="R430" s="259">
        <v>0</v>
      </c>
      <c r="S430" s="509">
        <f t="shared" si="87"/>
        <v>10000000000</v>
      </c>
      <c r="T430" s="34">
        <v>1</v>
      </c>
      <c r="U430" s="33">
        <v>1</v>
      </c>
      <c r="V430" s="33">
        <v>0.94</v>
      </c>
      <c r="W430" s="33">
        <v>0.94</v>
      </c>
      <c r="X430" s="33">
        <f t="shared" si="88"/>
        <v>0.88</v>
      </c>
      <c r="Y430" s="33">
        <f t="shared" si="89"/>
        <v>0.85</v>
      </c>
      <c r="Z430" s="33">
        <f t="shared" si="90"/>
        <v>0.75</v>
      </c>
      <c r="AA430" s="33">
        <f t="shared" si="91"/>
        <v>0.85</v>
      </c>
      <c r="AB430" s="33">
        <f t="shared" si="92"/>
        <v>0.75</v>
      </c>
      <c r="AC430" s="33">
        <f t="shared" si="93"/>
        <v>0.85</v>
      </c>
      <c r="AD430" s="33">
        <f t="shared" si="94"/>
        <v>0.7</v>
      </c>
      <c r="AE430" s="394">
        <f t="shared" si="95"/>
        <v>9400000000</v>
      </c>
      <c r="AF430" s="400">
        <f t="shared" si="96"/>
        <v>600000000</v>
      </c>
      <c r="AG430" s="257">
        <v>100</v>
      </c>
      <c r="AH430" s="153">
        <f t="shared" si="99"/>
        <v>600000000</v>
      </c>
      <c r="AJ430" s="394">
        <f>IF(F430&gt;0,#REF!,0)</f>
        <v>0</v>
      </c>
      <c r="AK430" s="394">
        <f t="shared" si="97"/>
        <v>0</v>
      </c>
      <c r="AM430" s="394">
        <f t="shared" si="98"/>
        <v>0</v>
      </c>
    </row>
    <row r="431" spans="3:39" ht="23.25" thickBot="1" x14ac:dyDescent="0.6">
      <c r="C431" s="233" t="s">
        <v>576</v>
      </c>
      <c r="D431" s="411" t="s">
        <v>1513</v>
      </c>
      <c r="E431" s="435">
        <v>13000000000</v>
      </c>
      <c r="F431" s="39">
        <v>0</v>
      </c>
      <c r="G431" s="36"/>
      <c r="H431" s="36">
        <v>11700000000</v>
      </c>
      <c r="I431" s="36"/>
      <c r="J431" s="36"/>
      <c r="K431" s="36"/>
      <c r="L431" s="36"/>
      <c r="M431" s="36"/>
      <c r="N431" s="36"/>
      <c r="O431" s="36"/>
      <c r="P431" s="253">
        <v>0</v>
      </c>
      <c r="Q431" s="259">
        <f t="shared" si="100"/>
        <v>11700000000</v>
      </c>
      <c r="R431" s="259">
        <v>0</v>
      </c>
      <c r="S431" s="509">
        <f t="shared" si="87"/>
        <v>11700000000</v>
      </c>
      <c r="T431" s="34">
        <v>1</v>
      </c>
      <c r="U431" s="33">
        <v>1</v>
      </c>
      <c r="V431" s="33">
        <v>0.94</v>
      </c>
      <c r="W431" s="33">
        <v>0.94</v>
      </c>
      <c r="X431" s="33">
        <f t="shared" si="88"/>
        <v>0.88</v>
      </c>
      <c r="Y431" s="33">
        <f t="shared" si="89"/>
        <v>0.85</v>
      </c>
      <c r="Z431" s="33">
        <f t="shared" si="90"/>
        <v>0.75</v>
      </c>
      <c r="AA431" s="33">
        <f t="shared" si="91"/>
        <v>0.85</v>
      </c>
      <c r="AB431" s="33">
        <f t="shared" si="92"/>
        <v>0.75</v>
      </c>
      <c r="AC431" s="33">
        <f t="shared" si="93"/>
        <v>0.85</v>
      </c>
      <c r="AD431" s="33">
        <f t="shared" si="94"/>
        <v>0.7</v>
      </c>
      <c r="AE431" s="394">
        <f t="shared" si="95"/>
        <v>10998000000</v>
      </c>
      <c r="AF431" s="400">
        <f t="shared" si="96"/>
        <v>2002000000</v>
      </c>
      <c r="AG431" s="257">
        <v>100</v>
      </c>
      <c r="AH431" s="153">
        <f t="shared" si="99"/>
        <v>2002000000</v>
      </c>
      <c r="AJ431" s="394">
        <f>IF(F431&gt;0,#REF!,0)</f>
        <v>0</v>
      </c>
      <c r="AK431" s="394">
        <f t="shared" si="97"/>
        <v>0</v>
      </c>
      <c r="AM431" s="394">
        <f t="shared" si="98"/>
        <v>0</v>
      </c>
    </row>
    <row r="432" spans="3:39" ht="23.25" thickBot="1" x14ac:dyDescent="0.6">
      <c r="C432" s="233" t="s">
        <v>576</v>
      </c>
      <c r="D432" s="411" t="s">
        <v>1513</v>
      </c>
      <c r="E432" s="435">
        <v>4000000000</v>
      </c>
      <c r="F432" s="39">
        <v>0</v>
      </c>
      <c r="G432" s="36"/>
      <c r="H432" s="36">
        <v>4320000000</v>
      </c>
      <c r="I432" s="36"/>
      <c r="J432" s="36"/>
      <c r="K432" s="36"/>
      <c r="L432" s="36"/>
      <c r="M432" s="36"/>
      <c r="N432" s="36"/>
      <c r="O432" s="36"/>
      <c r="P432" s="253">
        <v>0</v>
      </c>
      <c r="Q432" s="259">
        <f t="shared" si="100"/>
        <v>4320000000</v>
      </c>
      <c r="R432" s="259">
        <v>0</v>
      </c>
      <c r="S432" s="509">
        <f t="shared" si="87"/>
        <v>4000000000</v>
      </c>
      <c r="T432" s="34">
        <v>1</v>
      </c>
      <c r="U432" s="33">
        <v>1</v>
      </c>
      <c r="V432" s="33">
        <v>0.94</v>
      </c>
      <c r="W432" s="33">
        <v>0.94</v>
      </c>
      <c r="X432" s="33">
        <f t="shared" si="88"/>
        <v>0.88</v>
      </c>
      <c r="Y432" s="33">
        <f t="shared" si="89"/>
        <v>0.85</v>
      </c>
      <c r="Z432" s="33">
        <f t="shared" si="90"/>
        <v>0.75</v>
      </c>
      <c r="AA432" s="33">
        <f t="shared" si="91"/>
        <v>0.85</v>
      </c>
      <c r="AB432" s="33">
        <f t="shared" si="92"/>
        <v>0.75</v>
      </c>
      <c r="AC432" s="33">
        <f t="shared" si="93"/>
        <v>0.85</v>
      </c>
      <c r="AD432" s="33">
        <f t="shared" si="94"/>
        <v>0.7</v>
      </c>
      <c r="AE432" s="394">
        <f t="shared" si="95"/>
        <v>4060800000</v>
      </c>
      <c r="AF432" s="400">
        <f t="shared" si="96"/>
        <v>0</v>
      </c>
      <c r="AG432" s="257">
        <v>100</v>
      </c>
      <c r="AH432" s="153">
        <f t="shared" si="99"/>
        <v>0</v>
      </c>
      <c r="AJ432" s="394">
        <f>IF(F432&gt;0,#REF!,0)</f>
        <v>0</v>
      </c>
      <c r="AK432" s="394">
        <f t="shared" si="97"/>
        <v>0</v>
      </c>
      <c r="AM432" s="394">
        <f t="shared" si="98"/>
        <v>0</v>
      </c>
    </row>
    <row r="433" spans="3:39" ht="23.25" thickBot="1" x14ac:dyDescent="0.6">
      <c r="C433" s="233" t="s">
        <v>576</v>
      </c>
      <c r="D433" s="411" t="s">
        <v>1513</v>
      </c>
      <c r="E433" s="435">
        <v>20000000000</v>
      </c>
      <c r="F433" s="39">
        <v>0</v>
      </c>
      <c r="G433" s="36"/>
      <c r="H433" s="36">
        <v>18000000000</v>
      </c>
      <c r="I433" s="36"/>
      <c r="J433" s="36"/>
      <c r="K433" s="36"/>
      <c r="L433" s="36"/>
      <c r="M433" s="36"/>
      <c r="N433" s="36"/>
      <c r="O433" s="36"/>
      <c r="P433" s="253">
        <v>0</v>
      </c>
      <c r="Q433" s="259">
        <f t="shared" si="100"/>
        <v>18000000000</v>
      </c>
      <c r="R433" s="259">
        <v>0</v>
      </c>
      <c r="S433" s="509">
        <f t="shared" si="87"/>
        <v>18000000000</v>
      </c>
      <c r="T433" s="34">
        <v>1</v>
      </c>
      <c r="U433" s="33">
        <v>1</v>
      </c>
      <c r="V433" s="33">
        <v>0.94</v>
      </c>
      <c r="W433" s="33">
        <v>0.94</v>
      </c>
      <c r="X433" s="33">
        <f t="shared" si="88"/>
        <v>0.88</v>
      </c>
      <c r="Y433" s="33">
        <f t="shared" si="89"/>
        <v>0.85</v>
      </c>
      <c r="Z433" s="33">
        <f t="shared" si="90"/>
        <v>0.75</v>
      </c>
      <c r="AA433" s="33">
        <f t="shared" si="91"/>
        <v>0.85</v>
      </c>
      <c r="AB433" s="33">
        <f t="shared" si="92"/>
        <v>0.75</v>
      </c>
      <c r="AC433" s="33">
        <f t="shared" si="93"/>
        <v>0.85</v>
      </c>
      <c r="AD433" s="33">
        <f t="shared" si="94"/>
        <v>0.7</v>
      </c>
      <c r="AE433" s="394">
        <f t="shared" si="95"/>
        <v>16919999999.999998</v>
      </c>
      <c r="AF433" s="400">
        <f t="shared" si="96"/>
        <v>3080000000.0000019</v>
      </c>
      <c r="AG433" s="257">
        <v>100</v>
      </c>
      <c r="AH433" s="153">
        <f t="shared" si="99"/>
        <v>3080000000.0000019</v>
      </c>
      <c r="AJ433" s="394">
        <f>IF(F433&gt;0,#REF!,0)</f>
        <v>0</v>
      </c>
      <c r="AK433" s="394">
        <f t="shared" si="97"/>
        <v>0</v>
      </c>
      <c r="AM433" s="394">
        <f t="shared" si="98"/>
        <v>0</v>
      </c>
    </row>
    <row r="434" spans="3:39" ht="23.25" thickBot="1" x14ac:dyDescent="0.6">
      <c r="C434" s="233" t="s">
        <v>576</v>
      </c>
      <c r="D434" s="411" t="s">
        <v>1514</v>
      </c>
      <c r="E434" s="435">
        <v>20000000000</v>
      </c>
      <c r="F434" s="39">
        <v>21600000000</v>
      </c>
      <c r="G434" s="36"/>
      <c r="H434" s="36">
        <v>0</v>
      </c>
      <c r="I434" s="36"/>
      <c r="J434" s="36"/>
      <c r="K434" s="36"/>
      <c r="L434" s="36"/>
      <c r="M434" s="36"/>
      <c r="N434" s="36"/>
      <c r="O434" s="36"/>
      <c r="P434" s="253">
        <v>0</v>
      </c>
      <c r="Q434" s="259">
        <f t="shared" si="100"/>
        <v>21600000000</v>
      </c>
      <c r="R434" s="259">
        <v>0</v>
      </c>
      <c r="S434" s="509">
        <f t="shared" si="87"/>
        <v>20000000000</v>
      </c>
      <c r="T434" s="34">
        <v>1</v>
      </c>
      <c r="U434" s="33">
        <v>1</v>
      </c>
      <c r="V434" s="33">
        <v>0.94</v>
      </c>
      <c r="W434" s="33">
        <v>0.94</v>
      </c>
      <c r="X434" s="33">
        <f t="shared" si="88"/>
        <v>0.88</v>
      </c>
      <c r="Y434" s="33">
        <f t="shared" si="89"/>
        <v>0.85</v>
      </c>
      <c r="Z434" s="33">
        <f t="shared" si="90"/>
        <v>0.75</v>
      </c>
      <c r="AA434" s="33">
        <f t="shared" si="91"/>
        <v>0.85</v>
      </c>
      <c r="AB434" s="33">
        <f t="shared" si="92"/>
        <v>0.75</v>
      </c>
      <c r="AC434" s="33">
        <f t="shared" si="93"/>
        <v>0.85</v>
      </c>
      <c r="AD434" s="33">
        <f t="shared" si="94"/>
        <v>0.7</v>
      </c>
      <c r="AE434" s="394">
        <f t="shared" si="95"/>
        <v>21600000000</v>
      </c>
      <c r="AF434" s="400">
        <f t="shared" si="96"/>
        <v>0</v>
      </c>
      <c r="AG434" s="257">
        <v>100</v>
      </c>
      <c r="AH434" s="153">
        <f t="shared" si="99"/>
        <v>0</v>
      </c>
      <c r="AJ434" s="394" t="e">
        <f>IF(F434&gt;0,#REF!,0)</f>
        <v>#REF!</v>
      </c>
      <c r="AK434" s="394">
        <f t="shared" si="97"/>
        <v>21600000000</v>
      </c>
      <c r="AM434" s="394">
        <f t="shared" si="98"/>
        <v>0</v>
      </c>
    </row>
    <row r="435" spans="3:39" ht="23.25" thickBot="1" x14ac:dyDescent="0.6">
      <c r="C435" s="233" t="s">
        <v>576</v>
      </c>
      <c r="D435" s="411" t="s">
        <v>1514</v>
      </c>
      <c r="E435" s="435">
        <v>10000000000</v>
      </c>
      <c r="F435" s="39">
        <v>15000000000</v>
      </c>
      <c r="G435" s="36"/>
      <c r="H435" s="36">
        <v>0</v>
      </c>
      <c r="I435" s="36"/>
      <c r="J435" s="36"/>
      <c r="K435" s="36"/>
      <c r="L435" s="36"/>
      <c r="M435" s="36"/>
      <c r="N435" s="36"/>
      <c r="O435" s="36"/>
      <c r="P435" s="253">
        <v>0</v>
      </c>
      <c r="Q435" s="259">
        <f t="shared" si="100"/>
        <v>15000000000</v>
      </c>
      <c r="R435" s="259">
        <v>0</v>
      </c>
      <c r="S435" s="509">
        <f t="shared" si="87"/>
        <v>10000000000</v>
      </c>
      <c r="T435" s="34">
        <v>1</v>
      </c>
      <c r="U435" s="33">
        <v>1</v>
      </c>
      <c r="V435" s="33">
        <v>0.94</v>
      </c>
      <c r="W435" s="33">
        <v>0.94</v>
      </c>
      <c r="X435" s="33">
        <f t="shared" si="88"/>
        <v>0.88</v>
      </c>
      <c r="Y435" s="33">
        <f t="shared" si="89"/>
        <v>0.85</v>
      </c>
      <c r="Z435" s="33">
        <f t="shared" si="90"/>
        <v>0.75</v>
      </c>
      <c r="AA435" s="33">
        <f t="shared" si="91"/>
        <v>0.85</v>
      </c>
      <c r="AB435" s="33">
        <f t="shared" si="92"/>
        <v>0.75</v>
      </c>
      <c r="AC435" s="33">
        <f t="shared" si="93"/>
        <v>0.85</v>
      </c>
      <c r="AD435" s="33">
        <f t="shared" si="94"/>
        <v>0.7</v>
      </c>
      <c r="AE435" s="394">
        <f t="shared" si="95"/>
        <v>15000000000</v>
      </c>
      <c r="AF435" s="400">
        <f t="shared" si="96"/>
        <v>0</v>
      </c>
      <c r="AG435" s="257">
        <v>100</v>
      </c>
      <c r="AH435" s="153">
        <f t="shared" si="99"/>
        <v>0</v>
      </c>
      <c r="AJ435" s="394" t="e">
        <f>IF(F435&gt;0,#REF!,0)</f>
        <v>#REF!</v>
      </c>
      <c r="AK435" s="394">
        <f t="shared" si="97"/>
        <v>15000000000</v>
      </c>
      <c r="AM435" s="394">
        <f t="shared" si="98"/>
        <v>0</v>
      </c>
    </row>
    <row r="436" spans="3:39" ht="23.25" thickBot="1" x14ac:dyDescent="0.6">
      <c r="C436" s="233" t="s">
        <v>576</v>
      </c>
      <c r="D436" s="411" t="s">
        <v>1515</v>
      </c>
      <c r="E436" s="435">
        <v>97815510000</v>
      </c>
      <c r="F436" s="39">
        <v>0</v>
      </c>
      <c r="G436" s="36"/>
      <c r="H436" s="36">
        <v>0</v>
      </c>
      <c r="I436" s="36"/>
      <c r="J436" s="36"/>
      <c r="K436" s="36"/>
      <c r="L436" s="36"/>
      <c r="M436" s="36"/>
      <c r="N436" s="36"/>
      <c r="O436" s="36"/>
      <c r="P436" s="253">
        <v>0</v>
      </c>
      <c r="Q436" s="259">
        <f t="shared" si="100"/>
        <v>0</v>
      </c>
      <c r="R436" s="259">
        <v>120000000000</v>
      </c>
      <c r="S436" s="509">
        <f t="shared" si="87"/>
        <v>97815510000</v>
      </c>
      <c r="T436" s="34">
        <v>1</v>
      </c>
      <c r="U436" s="33">
        <v>1</v>
      </c>
      <c r="V436" s="33">
        <v>0.94</v>
      </c>
      <c r="W436" s="33">
        <v>0.94</v>
      </c>
      <c r="X436" s="33">
        <f t="shared" si="88"/>
        <v>0.88</v>
      </c>
      <c r="Y436" s="33">
        <f t="shared" si="89"/>
        <v>0.85</v>
      </c>
      <c r="Z436" s="33">
        <f t="shared" si="90"/>
        <v>0.75</v>
      </c>
      <c r="AA436" s="33">
        <f t="shared" si="91"/>
        <v>0.85</v>
      </c>
      <c r="AB436" s="33">
        <f t="shared" si="92"/>
        <v>0.75</v>
      </c>
      <c r="AC436" s="33">
        <f t="shared" si="93"/>
        <v>0.85</v>
      </c>
      <c r="AD436" s="33">
        <f t="shared" si="94"/>
        <v>0.7</v>
      </c>
      <c r="AE436" s="394">
        <f t="shared" si="95"/>
        <v>0</v>
      </c>
      <c r="AF436" s="400">
        <f t="shared" si="96"/>
        <v>97815510000</v>
      </c>
      <c r="AG436" s="257">
        <v>100</v>
      </c>
      <c r="AH436" s="153">
        <f t="shared" si="99"/>
        <v>97815510000</v>
      </c>
      <c r="AJ436" s="394">
        <f>IF(F436&gt;0,#REF!,0)</f>
        <v>0</v>
      </c>
      <c r="AK436" s="394">
        <f t="shared" si="97"/>
        <v>0</v>
      </c>
      <c r="AM436" s="394">
        <f t="shared" si="98"/>
        <v>0</v>
      </c>
    </row>
    <row r="437" spans="3:39" ht="23.25" thickBot="1" x14ac:dyDescent="0.6">
      <c r="C437" s="233" t="s">
        <v>576</v>
      </c>
      <c r="D437" s="411" t="s">
        <v>1516</v>
      </c>
      <c r="E437" s="435">
        <v>97815510000</v>
      </c>
      <c r="F437" s="39">
        <v>0</v>
      </c>
      <c r="G437" s="36"/>
      <c r="H437" s="36">
        <v>0</v>
      </c>
      <c r="I437" s="36"/>
      <c r="J437" s="36"/>
      <c r="K437" s="36"/>
      <c r="L437" s="36"/>
      <c r="M437" s="36"/>
      <c r="N437" s="36"/>
      <c r="O437" s="36"/>
      <c r="P437" s="253">
        <v>0</v>
      </c>
      <c r="Q437" s="259">
        <f t="shared" si="100"/>
        <v>0</v>
      </c>
      <c r="R437" s="259">
        <v>120000000000</v>
      </c>
      <c r="S437" s="509">
        <f t="shared" si="87"/>
        <v>97815510000</v>
      </c>
      <c r="T437" s="34">
        <v>1</v>
      </c>
      <c r="U437" s="33">
        <v>1</v>
      </c>
      <c r="V437" s="33">
        <v>0.94</v>
      </c>
      <c r="W437" s="33">
        <v>0.94</v>
      </c>
      <c r="X437" s="33">
        <f t="shared" si="88"/>
        <v>0.88</v>
      </c>
      <c r="Y437" s="33">
        <f t="shared" si="89"/>
        <v>0.85</v>
      </c>
      <c r="Z437" s="33">
        <f t="shared" si="90"/>
        <v>0.75</v>
      </c>
      <c r="AA437" s="33">
        <f t="shared" si="91"/>
        <v>0.85</v>
      </c>
      <c r="AB437" s="33">
        <f t="shared" si="92"/>
        <v>0.75</v>
      </c>
      <c r="AC437" s="33">
        <f t="shared" si="93"/>
        <v>0.85</v>
      </c>
      <c r="AD437" s="33">
        <f t="shared" si="94"/>
        <v>0.7</v>
      </c>
      <c r="AE437" s="394">
        <f t="shared" si="95"/>
        <v>0</v>
      </c>
      <c r="AF437" s="400">
        <f t="shared" si="96"/>
        <v>97815510000</v>
      </c>
      <c r="AG437" s="257">
        <v>100</v>
      </c>
      <c r="AH437" s="153">
        <f t="shared" si="99"/>
        <v>97815510000</v>
      </c>
      <c r="AJ437" s="394">
        <f>IF(F437&gt;0,#REF!,0)</f>
        <v>0</v>
      </c>
      <c r="AK437" s="394">
        <f t="shared" si="97"/>
        <v>0</v>
      </c>
      <c r="AM437" s="394">
        <f t="shared" si="98"/>
        <v>0</v>
      </c>
    </row>
    <row r="438" spans="3:39" ht="23.25" thickBot="1" x14ac:dyDescent="0.6">
      <c r="C438" s="233" t="s">
        <v>576</v>
      </c>
      <c r="D438" s="411" t="s">
        <v>1514</v>
      </c>
      <c r="E438" s="435">
        <v>20000000000</v>
      </c>
      <c r="F438" s="39">
        <v>25000000000</v>
      </c>
      <c r="G438" s="36"/>
      <c r="H438" s="36">
        <v>0</v>
      </c>
      <c r="I438" s="36"/>
      <c r="J438" s="36"/>
      <c r="K438" s="36"/>
      <c r="L438" s="36"/>
      <c r="M438" s="36"/>
      <c r="N438" s="36"/>
      <c r="O438" s="36"/>
      <c r="P438" s="253">
        <v>0</v>
      </c>
      <c r="Q438" s="259">
        <f t="shared" si="100"/>
        <v>25000000000</v>
      </c>
      <c r="R438" s="259">
        <v>0</v>
      </c>
      <c r="S438" s="509">
        <f t="shared" si="87"/>
        <v>20000000000</v>
      </c>
      <c r="T438" s="34">
        <v>1</v>
      </c>
      <c r="U438" s="33">
        <v>1</v>
      </c>
      <c r="V438" s="33">
        <v>0.94</v>
      </c>
      <c r="W438" s="33">
        <v>0.94</v>
      </c>
      <c r="X438" s="33">
        <f t="shared" si="88"/>
        <v>0.88</v>
      </c>
      <c r="Y438" s="33">
        <f t="shared" si="89"/>
        <v>0.85</v>
      </c>
      <c r="Z438" s="33">
        <f t="shared" si="90"/>
        <v>0.75</v>
      </c>
      <c r="AA438" s="33">
        <f t="shared" si="91"/>
        <v>0.85</v>
      </c>
      <c r="AB438" s="33">
        <f t="shared" si="92"/>
        <v>0.75</v>
      </c>
      <c r="AC438" s="33">
        <f t="shared" si="93"/>
        <v>0.85</v>
      </c>
      <c r="AD438" s="33">
        <f t="shared" si="94"/>
        <v>0.7</v>
      </c>
      <c r="AE438" s="394">
        <f t="shared" si="95"/>
        <v>25000000000</v>
      </c>
      <c r="AF438" s="400">
        <f t="shared" si="96"/>
        <v>0</v>
      </c>
      <c r="AG438" s="257">
        <v>100</v>
      </c>
      <c r="AH438" s="153">
        <f t="shared" si="99"/>
        <v>0</v>
      </c>
      <c r="AJ438" s="394" t="e">
        <f>IF(F438&gt;0,#REF!,0)</f>
        <v>#REF!</v>
      </c>
      <c r="AK438" s="394">
        <f t="shared" si="97"/>
        <v>25000000000</v>
      </c>
      <c r="AM438" s="394">
        <f t="shared" si="98"/>
        <v>0</v>
      </c>
    </row>
    <row r="439" spans="3:39" ht="23.25" thickBot="1" x14ac:dyDescent="0.6">
      <c r="C439" s="233" t="s">
        <v>576</v>
      </c>
      <c r="D439" s="411" t="s">
        <v>1370</v>
      </c>
      <c r="E439" s="435">
        <v>0</v>
      </c>
      <c r="F439" s="39">
        <v>0</v>
      </c>
      <c r="G439" s="36"/>
      <c r="H439" s="36">
        <v>0</v>
      </c>
      <c r="I439" s="36"/>
      <c r="J439" s="36"/>
      <c r="K439" s="36"/>
      <c r="L439" s="36"/>
      <c r="M439" s="36"/>
      <c r="N439" s="36"/>
      <c r="O439" s="36"/>
      <c r="P439" s="253">
        <v>0</v>
      </c>
      <c r="Q439" s="259">
        <f t="shared" si="100"/>
        <v>0</v>
      </c>
      <c r="R439" s="259">
        <v>22612000000</v>
      </c>
      <c r="S439" s="509">
        <f t="shared" si="87"/>
        <v>0</v>
      </c>
      <c r="T439" s="34">
        <v>1</v>
      </c>
      <c r="U439" s="33">
        <v>1</v>
      </c>
      <c r="V439" s="33">
        <v>0.94</v>
      </c>
      <c r="W439" s="33">
        <v>0.94</v>
      </c>
      <c r="X439" s="33">
        <f t="shared" si="88"/>
        <v>0.88</v>
      </c>
      <c r="Y439" s="33">
        <f t="shared" si="89"/>
        <v>0.85</v>
      </c>
      <c r="Z439" s="33">
        <f t="shared" si="90"/>
        <v>0.75</v>
      </c>
      <c r="AA439" s="33">
        <f t="shared" si="91"/>
        <v>0.85</v>
      </c>
      <c r="AB439" s="33">
        <f t="shared" si="92"/>
        <v>0.75</v>
      </c>
      <c r="AC439" s="33">
        <f t="shared" si="93"/>
        <v>0.85</v>
      </c>
      <c r="AD439" s="33">
        <f t="shared" si="94"/>
        <v>0.7</v>
      </c>
      <c r="AE439" s="394">
        <f t="shared" si="95"/>
        <v>0</v>
      </c>
      <c r="AF439" s="400">
        <f t="shared" si="96"/>
        <v>0</v>
      </c>
      <c r="AG439" s="257">
        <v>100</v>
      </c>
      <c r="AH439" s="153">
        <f t="shared" si="99"/>
        <v>0</v>
      </c>
      <c r="AJ439" s="394">
        <f>IF(F439&gt;0,#REF!,0)</f>
        <v>0</v>
      </c>
      <c r="AK439" s="394">
        <f t="shared" si="97"/>
        <v>0</v>
      </c>
      <c r="AM439" s="394">
        <f t="shared" si="98"/>
        <v>0</v>
      </c>
    </row>
    <row r="440" spans="3:39" ht="23.25" thickBot="1" x14ac:dyDescent="0.6">
      <c r="C440" s="233" t="s">
        <v>576</v>
      </c>
      <c r="D440" s="411" t="s">
        <v>1371</v>
      </c>
      <c r="E440" s="435">
        <v>1168080910</v>
      </c>
      <c r="F440" s="39">
        <v>0</v>
      </c>
      <c r="G440" s="36"/>
      <c r="H440" s="36">
        <v>0</v>
      </c>
      <c r="I440" s="36"/>
      <c r="J440" s="36"/>
      <c r="K440" s="36"/>
      <c r="L440" s="36"/>
      <c r="M440" s="36"/>
      <c r="N440" s="36"/>
      <c r="O440" s="36"/>
      <c r="P440" s="253">
        <v>0</v>
      </c>
      <c r="Q440" s="259">
        <f t="shared" si="100"/>
        <v>0</v>
      </c>
      <c r="R440" s="259">
        <v>13200000000</v>
      </c>
      <c r="S440" s="509">
        <f t="shared" si="87"/>
        <v>1168080910</v>
      </c>
      <c r="T440" s="34">
        <v>1</v>
      </c>
      <c r="U440" s="33">
        <v>1</v>
      </c>
      <c r="V440" s="33">
        <v>0.94</v>
      </c>
      <c r="W440" s="33">
        <v>0.94</v>
      </c>
      <c r="X440" s="33">
        <f t="shared" si="88"/>
        <v>0.88</v>
      </c>
      <c r="Y440" s="33">
        <f t="shared" si="89"/>
        <v>0.85</v>
      </c>
      <c r="Z440" s="33">
        <f t="shared" si="90"/>
        <v>0.75</v>
      </c>
      <c r="AA440" s="33">
        <f t="shared" si="91"/>
        <v>0.85</v>
      </c>
      <c r="AB440" s="33">
        <f t="shared" si="92"/>
        <v>0.75</v>
      </c>
      <c r="AC440" s="33">
        <f t="shared" si="93"/>
        <v>0.85</v>
      </c>
      <c r="AD440" s="33">
        <f t="shared" si="94"/>
        <v>0.7</v>
      </c>
      <c r="AE440" s="394">
        <f t="shared" si="95"/>
        <v>0</v>
      </c>
      <c r="AF440" s="400">
        <f t="shared" si="96"/>
        <v>1168080910</v>
      </c>
      <c r="AG440" s="257">
        <v>100</v>
      </c>
      <c r="AH440" s="153">
        <f t="shared" si="99"/>
        <v>1168080910</v>
      </c>
      <c r="AJ440" s="394">
        <f>IF(F440&gt;0,#REF!,0)</f>
        <v>0</v>
      </c>
      <c r="AK440" s="394">
        <f t="shared" si="97"/>
        <v>0</v>
      </c>
      <c r="AM440" s="394">
        <f t="shared" si="98"/>
        <v>0</v>
      </c>
    </row>
    <row r="441" spans="3:39" ht="23.25" thickBot="1" x14ac:dyDescent="0.6">
      <c r="C441" s="233" t="s">
        <v>576</v>
      </c>
      <c r="D441" s="411" t="s">
        <v>1369</v>
      </c>
      <c r="E441" s="435">
        <v>71716586</v>
      </c>
      <c r="F441" s="39">
        <v>0</v>
      </c>
      <c r="G441" s="36"/>
      <c r="H441" s="36">
        <v>0</v>
      </c>
      <c r="I441" s="36"/>
      <c r="J441" s="36"/>
      <c r="K441" s="36"/>
      <c r="L441" s="36"/>
      <c r="M441" s="36"/>
      <c r="N441" s="36"/>
      <c r="O441" s="36"/>
      <c r="P441" s="253">
        <v>0</v>
      </c>
      <c r="Q441" s="259">
        <f t="shared" si="100"/>
        <v>0</v>
      </c>
      <c r="R441" s="259">
        <v>24000000000</v>
      </c>
      <c r="S441" s="509">
        <f t="shared" si="87"/>
        <v>71716586</v>
      </c>
      <c r="T441" s="34">
        <v>1</v>
      </c>
      <c r="U441" s="33">
        <v>1</v>
      </c>
      <c r="V441" s="33">
        <v>0.94</v>
      </c>
      <c r="W441" s="33">
        <v>0.94</v>
      </c>
      <c r="X441" s="33">
        <f t="shared" si="88"/>
        <v>0.88</v>
      </c>
      <c r="Y441" s="33">
        <f t="shared" si="89"/>
        <v>0.85</v>
      </c>
      <c r="Z441" s="33">
        <f t="shared" si="90"/>
        <v>0.75</v>
      </c>
      <c r="AA441" s="33">
        <f t="shared" si="91"/>
        <v>0.85</v>
      </c>
      <c r="AB441" s="33">
        <f t="shared" si="92"/>
        <v>0.75</v>
      </c>
      <c r="AC441" s="33">
        <f t="shared" si="93"/>
        <v>0.85</v>
      </c>
      <c r="AD441" s="33">
        <f t="shared" si="94"/>
        <v>0.7</v>
      </c>
      <c r="AE441" s="394">
        <f t="shared" si="95"/>
        <v>0</v>
      </c>
      <c r="AF441" s="400">
        <f t="shared" si="96"/>
        <v>71716586</v>
      </c>
      <c r="AG441" s="257">
        <v>100</v>
      </c>
      <c r="AH441" s="153">
        <f t="shared" si="99"/>
        <v>71716586</v>
      </c>
      <c r="AJ441" s="394">
        <f>IF(F441&gt;0,#REF!,0)</f>
        <v>0</v>
      </c>
      <c r="AK441" s="394">
        <f t="shared" si="97"/>
        <v>0</v>
      </c>
      <c r="AM441" s="394">
        <f t="shared" si="98"/>
        <v>0</v>
      </c>
    </row>
    <row r="442" spans="3:39" ht="23.25" thickBot="1" x14ac:dyDescent="0.6">
      <c r="C442" s="233" t="s">
        <v>576</v>
      </c>
      <c r="D442" s="411" t="s">
        <v>1517</v>
      </c>
      <c r="E442" s="435">
        <v>4640939937</v>
      </c>
      <c r="F442" s="39">
        <v>0</v>
      </c>
      <c r="G442" s="36"/>
      <c r="H442" s="36">
        <v>0</v>
      </c>
      <c r="I442" s="36"/>
      <c r="J442" s="36"/>
      <c r="K442" s="36"/>
      <c r="L442" s="36"/>
      <c r="M442" s="36"/>
      <c r="N442" s="36"/>
      <c r="O442" s="36"/>
      <c r="P442" s="253">
        <v>0</v>
      </c>
      <c r="Q442" s="259">
        <f t="shared" si="100"/>
        <v>0</v>
      </c>
      <c r="R442" s="259">
        <v>13000000000</v>
      </c>
      <c r="S442" s="509">
        <f t="shared" si="87"/>
        <v>4640939937</v>
      </c>
      <c r="T442" s="34">
        <v>1</v>
      </c>
      <c r="U442" s="33">
        <v>1</v>
      </c>
      <c r="V442" s="33">
        <v>0.94</v>
      </c>
      <c r="W442" s="33">
        <v>0.94</v>
      </c>
      <c r="X442" s="33">
        <f t="shared" si="88"/>
        <v>0.88</v>
      </c>
      <c r="Y442" s="33">
        <f t="shared" si="89"/>
        <v>0.85</v>
      </c>
      <c r="Z442" s="33">
        <f t="shared" si="90"/>
        <v>0.75</v>
      </c>
      <c r="AA442" s="33">
        <f t="shared" si="91"/>
        <v>0.85</v>
      </c>
      <c r="AB442" s="33">
        <f t="shared" si="92"/>
        <v>0.75</v>
      </c>
      <c r="AC442" s="33">
        <f t="shared" si="93"/>
        <v>0.85</v>
      </c>
      <c r="AD442" s="33">
        <f t="shared" si="94"/>
        <v>0.7</v>
      </c>
      <c r="AE442" s="394">
        <f t="shared" si="95"/>
        <v>0</v>
      </c>
      <c r="AF442" s="400">
        <f t="shared" si="96"/>
        <v>4640939937</v>
      </c>
      <c r="AG442" s="257">
        <v>100</v>
      </c>
      <c r="AH442" s="153">
        <f t="shared" si="99"/>
        <v>4640939937</v>
      </c>
      <c r="AJ442" s="394">
        <f>IF(F442&gt;0,#REF!,0)</f>
        <v>0</v>
      </c>
      <c r="AK442" s="394">
        <f t="shared" si="97"/>
        <v>0</v>
      </c>
      <c r="AM442" s="394">
        <f t="shared" si="98"/>
        <v>0</v>
      </c>
    </row>
    <row r="443" spans="3:39" ht="23.25" thickBot="1" x14ac:dyDescent="0.6">
      <c r="C443" s="233" t="s">
        <v>576</v>
      </c>
      <c r="D443" s="411" t="s">
        <v>1367</v>
      </c>
      <c r="E443" s="435">
        <v>9255427234</v>
      </c>
      <c r="F443" s="39">
        <v>0</v>
      </c>
      <c r="G443" s="36"/>
      <c r="H443" s="36">
        <v>0</v>
      </c>
      <c r="I443" s="36"/>
      <c r="J443" s="36"/>
      <c r="K443" s="36"/>
      <c r="L443" s="36"/>
      <c r="M443" s="36"/>
      <c r="N443" s="36"/>
      <c r="O443" s="36"/>
      <c r="P443" s="253">
        <v>0</v>
      </c>
      <c r="Q443" s="259">
        <f t="shared" si="100"/>
        <v>0</v>
      </c>
      <c r="R443" s="259">
        <v>24000000000</v>
      </c>
      <c r="S443" s="509">
        <f t="shared" si="87"/>
        <v>9255427234</v>
      </c>
      <c r="T443" s="34">
        <v>1</v>
      </c>
      <c r="U443" s="33">
        <v>1</v>
      </c>
      <c r="V443" s="33">
        <v>0.94</v>
      </c>
      <c r="W443" s="33">
        <v>0.94</v>
      </c>
      <c r="X443" s="33">
        <f t="shared" si="88"/>
        <v>0.88</v>
      </c>
      <c r="Y443" s="33">
        <f t="shared" si="89"/>
        <v>0.85</v>
      </c>
      <c r="Z443" s="33">
        <f t="shared" si="90"/>
        <v>0.75</v>
      </c>
      <c r="AA443" s="33">
        <f t="shared" si="91"/>
        <v>0.85</v>
      </c>
      <c r="AB443" s="33">
        <f t="shared" si="92"/>
        <v>0.75</v>
      </c>
      <c r="AC443" s="33">
        <f t="shared" si="93"/>
        <v>0.85</v>
      </c>
      <c r="AD443" s="33">
        <f t="shared" si="94"/>
        <v>0.7</v>
      </c>
      <c r="AE443" s="394">
        <f t="shared" si="95"/>
        <v>0</v>
      </c>
      <c r="AF443" s="400">
        <f t="shared" si="96"/>
        <v>9255427234</v>
      </c>
      <c r="AG443" s="257">
        <v>100</v>
      </c>
      <c r="AH443" s="153">
        <f t="shared" si="99"/>
        <v>9255427234</v>
      </c>
      <c r="AJ443" s="394">
        <f>IF(F443&gt;0,#REF!,0)</f>
        <v>0</v>
      </c>
      <c r="AK443" s="394">
        <f t="shared" si="97"/>
        <v>0</v>
      </c>
      <c r="AM443" s="394">
        <f t="shared" si="98"/>
        <v>0</v>
      </c>
    </row>
    <row r="444" spans="3:39" ht="23.25" thickBot="1" x14ac:dyDescent="0.6">
      <c r="C444" s="233" t="s">
        <v>576</v>
      </c>
      <c r="D444" s="411" t="s">
        <v>1367</v>
      </c>
      <c r="E444" s="435">
        <v>5941144765</v>
      </c>
      <c r="F444" s="39">
        <v>0</v>
      </c>
      <c r="G444" s="36"/>
      <c r="H444" s="36">
        <v>0</v>
      </c>
      <c r="I444" s="36"/>
      <c r="J444" s="36"/>
      <c r="K444" s="36"/>
      <c r="L444" s="36"/>
      <c r="M444" s="36"/>
      <c r="N444" s="36"/>
      <c r="O444" s="36"/>
      <c r="P444" s="253">
        <v>0</v>
      </c>
      <c r="Q444" s="259">
        <f t="shared" si="100"/>
        <v>0</v>
      </c>
      <c r="R444" s="259">
        <v>12000000000</v>
      </c>
      <c r="S444" s="509">
        <f t="shared" si="87"/>
        <v>5941144765</v>
      </c>
      <c r="T444" s="34">
        <v>1</v>
      </c>
      <c r="U444" s="33">
        <v>1</v>
      </c>
      <c r="V444" s="33">
        <v>0.94</v>
      </c>
      <c r="W444" s="33">
        <v>0.94</v>
      </c>
      <c r="X444" s="33">
        <f t="shared" si="88"/>
        <v>0.88</v>
      </c>
      <c r="Y444" s="33">
        <f t="shared" si="89"/>
        <v>0.85</v>
      </c>
      <c r="Z444" s="33">
        <f t="shared" si="90"/>
        <v>0.75</v>
      </c>
      <c r="AA444" s="33">
        <f t="shared" si="91"/>
        <v>0.85</v>
      </c>
      <c r="AB444" s="33">
        <f t="shared" si="92"/>
        <v>0.75</v>
      </c>
      <c r="AC444" s="33">
        <f t="shared" si="93"/>
        <v>0.85</v>
      </c>
      <c r="AD444" s="33">
        <f t="shared" si="94"/>
        <v>0.7</v>
      </c>
      <c r="AE444" s="394">
        <f t="shared" si="95"/>
        <v>0</v>
      </c>
      <c r="AF444" s="400">
        <f t="shared" si="96"/>
        <v>5941144765</v>
      </c>
      <c r="AG444" s="257">
        <v>100</v>
      </c>
      <c r="AH444" s="153">
        <f t="shared" si="99"/>
        <v>5941144765</v>
      </c>
      <c r="AJ444" s="394">
        <f>IF(F444&gt;0,#REF!,0)</f>
        <v>0</v>
      </c>
      <c r="AK444" s="394">
        <f t="shared" si="97"/>
        <v>0</v>
      </c>
      <c r="AM444" s="394">
        <f t="shared" si="98"/>
        <v>0</v>
      </c>
    </row>
    <row r="445" spans="3:39" ht="23.25" thickBot="1" x14ac:dyDescent="0.6">
      <c r="C445" s="233" t="s">
        <v>576</v>
      </c>
      <c r="D445" s="411" t="s">
        <v>1367</v>
      </c>
      <c r="E445" s="435">
        <v>2500189280</v>
      </c>
      <c r="F445" s="39">
        <v>0</v>
      </c>
      <c r="G445" s="36"/>
      <c r="H445" s="36">
        <v>0</v>
      </c>
      <c r="I445" s="36"/>
      <c r="J445" s="36"/>
      <c r="K445" s="36"/>
      <c r="L445" s="36"/>
      <c r="M445" s="36"/>
      <c r="N445" s="36"/>
      <c r="O445" s="36"/>
      <c r="P445" s="253">
        <v>0</v>
      </c>
      <c r="Q445" s="259">
        <f t="shared" si="100"/>
        <v>0</v>
      </c>
      <c r="R445" s="259">
        <v>24000000000</v>
      </c>
      <c r="S445" s="509">
        <f t="shared" si="87"/>
        <v>2500189280</v>
      </c>
      <c r="T445" s="34">
        <v>1</v>
      </c>
      <c r="U445" s="33">
        <v>1</v>
      </c>
      <c r="V445" s="33">
        <v>0.94</v>
      </c>
      <c r="W445" s="33">
        <v>0.94</v>
      </c>
      <c r="X445" s="33">
        <f t="shared" si="88"/>
        <v>0.88</v>
      </c>
      <c r="Y445" s="33">
        <f t="shared" si="89"/>
        <v>0.85</v>
      </c>
      <c r="Z445" s="33">
        <f t="shared" si="90"/>
        <v>0.75</v>
      </c>
      <c r="AA445" s="33">
        <f t="shared" si="91"/>
        <v>0.85</v>
      </c>
      <c r="AB445" s="33">
        <f t="shared" si="92"/>
        <v>0.75</v>
      </c>
      <c r="AC445" s="33">
        <f t="shared" si="93"/>
        <v>0.85</v>
      </c>
      <c r="AD445" s="33">
        <f t="shared" si="94"/>
        <v>0.7</v>
      </c>
      <c r="AE445" s="394">
        <f t="shared" si="95"/>
        <v>0</v>
      </c>
      <c r="AF445" s="400">
        <f t="shared" si="96"/>
        <v>2500189280</v>
      </c>
      <c r="AG445" s="257">
        <v>100</v>
      </c>
      <c r="AH445" s="153">
        <f t="shared" si="99"/>
        <v>2500189280</v>
      </c>
      <c r="AJ445" s="394">
        <f>IF(F445&gt;0,#REF!,0)</f>
        <v>0</v>
      </c>
      <c r="AK445" s="394">
        <f t="shared" si="97"/>
        <v>0</v>
      </c>
      <c r="AM445" s="394">
        <f t="shared" si="98"/>
        <v>0</v>
      </c>
    </row>
    <row r="446" spans="3:39" ht="23.25" thickBot="1" x14ac:dyDescent="0.6">
      <c r="C446" s="233" t="s">
        <v>576</v>
      </c>
      <c r="D446" s="411" t="s">
        <v>1367</v>
      </c>
      <c r="E446" s="435">
        <v>4292596836</v>
      </c>
      <c r="F446" s="39">
        <v>0</v>
      </c>
      <c r="G446" s="36"/>
      <c r="H446" s="36">
        <v>0</v>
      </c>
      <c r="I446" s="36"/>
      <c r="J446" s="36"/>
      <c r="K446" s="36"/>
      <c r="L446" s="36"/>
      <c r="M446" s="36"/>
      <c r="N446" s="36"/>
      <c r="O446" s="36"/>
      <c r="P446" s="253">
        <v>0</v>
      </c>
      <c r="Q446" s="259">
        <f t="shared" si="100"/>
        <v>0</v>
      </c>
      <c r="R446" s="259">
        <v>24000000000</v>
      </c>
      <c r="S446" s="509">
        <f t="shared" si="87"/>
        <v>4292596836</v>
      </c>
      <c r="T446" s="34">
        <v>1</v>
      </c>
      <c r="U446" s="33">
        <v>1</v>
      </c>
      <c r="V446" s="33">
        <v>0.94</v>
      </c>
      <c r="W446" s="33">
        <v>0.94</v>
      </c>
      <c r="X446" s="33">
        <f t="shared" si="88"/>
        <v>0.88</v>
      </c>
      <c r="Y446" s="33">
        <f t="shared" si="89"/>
        <v>0.85</v>
      </c>
      <c r="Z446" s="33">
        <f t="shared" si="90"/>
        <v>0.75</v>
      </c>
      <c r="AA446" s="33">
        <f t="shared" si="91"/>
        <v>0.85</v>
      </c>
      <c r="AB446" s="33">
        <f t="shared" si="92"/>
        <v>0.75</v>
      </c>
      <c r="AC446" s="33">
        <f t="shared" si="93"/>
        <v>0.85</v>
      </c>
      <c r="AD446" s="33">
        <f t="shared" si="94"/>
        <v>0.7</v>
      </c>
      <c r="AE446" s="394">
        <f t="shared" si="95"/>
        <v>0</v>
      </c>
      <c r="AF446" s="400">
        <f t="shared" si="96"/>
        <v>4292596836</v>
      </c>
      <c r="AG446" s="257">
        <v>100</v>
      </c>
      <c r="AH446" s="153">
        <f t="shared" si="99"/>
        <v>4292596836</v>
      </c>
      <c r="AJ446" s="394">
        <f>IF(F446&gt;0,#REF!,0)</f>
        <v>0</v>
      </c>
      <c r="AK446" s="394">
        <f t="shared" si="97"/>
        <v>0</v>
      </c>
      <c r="AM446" s="394">
        <f t="shared" si="98"/>
        <v>0</v>
      </c>
    </row>
    <row r="447" spans="3:39" ht="23.25" thickBot="1" x14ac:dyDescent="0.6">
      <c r="C447" s="233" t="s">
        <v>576</v>
      </c>
      <c r="D447" s="411" t="s">
        <v>1517</v>
      </c>
      <c r="E447" s="435">
        <v>8000000000</v>
      </c>
      <c r="F447" s="39">
        <v>0</v>
      </c>
      <c r="G447" s="36"/>
      <c r="H447" s="36">
        <v>0</v>
      </c>
      <c r="I447" s="36"/>
      <c r="J447" s="36"/>
      <c r="K447" s="36"/>
      <c r="L447" s="36"/>
      <c r="M447" s="36"/>
      <c r="N447" s="36"/>
      <c r="O447" s="36"/>
      <c r="P447" s="253">
        <v>0</v>
      </c>
      <c r="Q447" s="259">
        <f t="shared" si="100"/>
        <v>0</v>
      </c>
      <c r="R447" s="259">
        <v>12000000000</v>
      </c>
      <c r="S447" s="509">
        <f t="shared" si="87"/>
        <v>8000000000</v>
      </c>
      <c r="T447" s="34">
        <v>1</v>
      </c>
      <c r="U447" s="33">
        <v>1</v>
      </c>
      <c r="V447" s="33">
        <v>0.94</v>
      </c>
      <c r="W447" s="33">
        <v>0.94</v>
      </c>
      <c r="X447" s="33">
        <f t="shared" si="88"/>
        <v>0.88</v>
      </c>
      <c r="Y447" s="33">
        <f t="shared" si="89"/>
        <v>0.85</v>
      </c>
      <c r="Z447" s="33">
        <f t="shared" si="90"/>
        <v>0.75</v>
      </c>
      <c r="AA447" s="33">
        <f t="shared" si="91"/>
        <v>0.85</v>
      </c>
      <c r="AB447" s="33">
        <f t="shared" si="92"/>
        <v>0.75</v>
      </c>
      <c r="AC447" s="33">
        <f t="shared" si="93"/>
        <v>0.85</v>
      </c>
      <c r="AD447" s="33">
        <f t="shared" si="94"/>
        <v>0.7</v>
      </c>
      <c r="AE447" s="394">
        <f t="shared" si="95"/>
        <v>0</v>
      </c>
      <c r="AF447" s="400">
        <f t="shared" si="96"/>
        <v>8000000000</v>
      </c>
      <c r="AG447" s="257">
        <v>100</v>
      </c>
      <c r="AH447" s="153">
        <f t="shared" si="99"/>
        <v>8000000000</v>
      </c>
      <c r="AJ447" s="394">
        <f>IF(F447&gt;0,#REF!,0)</f>
        <v>0</v>
      </c>
      <c r="AK447" s="394">
        <f t="shared" si="97"/>
        <v>0</v>
      </c>
      <c r="AM447" s="394">
        <f t="shared" si="98"/>
        <v>0</v>
      </c>
    </row>
    <row r="448" spans="3:39" ht="23.25" thickBot="1" x14ac:dyDescent="0.6">
      <c r="C448" s="233" t="s">
        <v>576</v>
      </c>
      <c r="D448" s="411" t="s">
        <v>1370</v>
      </c>
      <c r="E448" s="435">
        <v>10000000000</v>
      </c>
      <c r="F448" s="39">
        <v>0</v>
      </c>
      <c r="G448" s="36"/>
      <c r="H448" s="36">
        <v>0</v>
      </c>
      <c r="I448" s="36"/>
      <c r="J448" s="36"/>
      <c r="K448" s="36"/>
      <c r="L448" s="36"/>
      <c r="M448" s="36"/>
      <c r="N448" s="36"/>
      <c r="O448" s="36"/>
      <c r="P448" s="253">
        <v>0</v>
      </c>
      <c r="Q448" s="259">
        <f t="shared" si="100"/>
        <v>0</v>
      </c>
      <c r="R448" s="259">
        <v>4200000000</v>
      </c>
      <c r="S448" s="509">
        <f t="shared" si="87"/>
        <v>10000000000</v>
      </c>
      <c r="T448" s="34">
        <v>1</v>
      </c>
      <c r="U448" s="33">
        <v>1</v>
      </c>
      <c r="V448" s="33">
        <v>0.94</v>
      </c>
      <c r="W448" s="33">
        <v>0.94</v>
      </c>
      <c r="X448" s="33">
        <f t="shared" si="88"/>
        <v>0.88</v>
      </c>
      <c r="Y448" s="33">
        <f t="shared" si="89"/>
        <v>0.85</v>
      </c>
      <c r="Z448" s="33">
        <f t="shared" si="90"/>
        <v>0.75</v>
      </c>
      <c r="AA448" s="33">
        <f t="shared" si="91"/>
        <v>0.85</v>
      </c>
      <c r="AB448" s="33">
        <f t="shared" si="92"/>
        <v>0.75</v>
      </c>
      <c r="AC448" s="33">
        <f t="shared" si="93"/>
        <v>0.85</v>
      </c>
      <c r="AD448" s="33">
        <f t="shared" si="94"/>
        <v>0.7</v>
      </c>
      <c r="AE448" s="394">
        <f t="shared" si="95"/>
        <v>0</v>
      </c>
      <c r="AF448" s="400">
        <f t="shared" si="96"/>
        <v>10000000000</v>
      </c>
      <c r="AG448" s="257">
        <v>100</v>
      </c>
      <c r="AH448" s="153">
        <f t="shared" si="99"/>
        <v>10000000000</v>
      </c>
      <c r="AJ448" s="394">
        <f>IF(F448&gt;0,#REF!,0)</f>
        <v>0</v>
      </c>
      <c r="AK448" s="394">
        <f t="shared" si="97"/>
        <v>0</v>
      </c>
      <c r="AM448" s="394">
        <f t="shared" si="98"/>
        <v>0</v>
      </c>
    </row>
    <row r="449" spans="3:39" ht="23.25" thickBot="1" x14ac:dyDescent="0.6">
      <c r="C449" s="233" t="s">
        <v>576</v>
      </c>
      <c r="D449" s="411" t="s">
        <v>1367</v>
      </c>
      <c r="E449" s="435">
        <v>13741372786</v>
      </c>
      <c r="F449" s="39">
        <v>0</v>
      </c>
      <c r="G449" s="36"/>
      <c r="H449" s="36">
        <v>0</v>
      </c>
      <c r="I449" s="36"/>
      <c r="J449" s="36"/>
      <c r="K449" s="36"/>
      <c r="L449" s="36"/>
      <c r="M449" s="36"/>
      <c r="N449" s="36"/>
      <c r="O449" s="36"/>
      <c r="P449" s="253">
        <v>0</v>
      </c>
      <c r="Q449" s="259">
        <f t="shared" si="100"/>
        <v>0</v>
      </c>
      <c r="R449" s="259">
        <v>39600000000</v>
      </c>
      <c r="S449" s="509">
        <f t="shared" si="87"/>
        <v>13741372786</v>
      </c>
      <c r="T449" s="34">
        <v>1</v>
      </c>
      <c r="U449" s="33">
        <v>1</v>
      </c>
      <c r="V449" s="33">
        <v>0.94</v>
      </c>
      <c r="W449" s="33">
        <v>0.94</v>
      </c>
      <c r="X449" s="33">
        <f t="shared" si="88"/>
        <v>0.88</v>
      </c>
      <c r="Y449" s="33">
        <f t="shared" si="89"/>
        <v>0.85</v>
      </c>
      <c r="Z449" s="33">
        <f t="shared" si="90"/>
        <v>0.75</v>
      </c>
      <c r="AA449" s="33">
        <f t="shared" si="91"/>
        <v>0.85</v>
      </c>
      <c r="AB449" s="33">
        <f t="shared" si="92"/>
        <v>0.75</v>
      </c>
      <c r="AC449" s="33">
        <f t="shared" si="93"/>
        <v>0.85</v>
      </c>
      <c r="AD449" s="33">
        <f t="shared" si="94"/>
        <v>0.7</v>
      </c>
      <c r="AE449" s="394">
        <f t="shared" si="95"/>
        <v>0</v>
      </c>
      <c r="AF449" s="400">
        <f t="shared" si="96"/>
        <v>13741372786</v>
      </c>
      <c r="AG449" s="257">
        <v>100</v>
      </c>
      <c r="AH449" s="153">
        <f t="shared" si="99"/>
        <v>13741372786</v>
      </c>
      <c r="AJ449" s="394">
        <f>IF(F449&gt;0,#REF!,0)</f>
        <v>0</v>
      </c>
      <c r="AK449" s="394">
        <f t="shared" si="97"/>
        <v>0</v>
      </c>
      <c r="AM449" s="394">
        <f t="shared" si="98"/>
        <v>0</v>
      </c>
    </row>
    <row r="450" spans="3:39" ht="23.25" thickBot="1" x14ac:dyDescent="0.6">
      <c r="C450" s="233" t="s">
        <v>576</v>
      </c>
      <c r="D450" s="411" t="s">
        <v>1518</v>
      </c>
      <c r="E450" s="435">
        <v>20000000000</v>
      </c>
      <c r="F450" s="39">
        <v>0</v>
      </c>
      <c r="G450" s="36"/>
      <c r="H450" s="36">
        <v>0</v>
      </c>
      <c r="I450" s="36"/>
      <c r="J450" s="36"/>
      <c r="K450" s="36"/>
      <c r="L450" s="36"/>
      <c r="M450" s="36"/>
      <c r="N450" s="36"/>
      <c r="O450" s="36"/>
      <c r="P450" s="253">
        <v>0</v>
      </c>
      <c r="Q450" s="259">
        <f t="shared" si="100"/>
        <v>0</v>
      </c>
      <c r="R450" s="259">
        <v>24000000000</v>
      </c>
      <c r="S450" s="509">
        <f t="shared" si="87"/>
        <v>20000000000</v>
      </c>
      <c r="T450" s="34">
        <v>1</v>
      </c>
      <c r="U450" s="33">
        <v>1</v>
      </c>
      <c r="V450" s="33">
        <v>0.94</v>
      </c>
      <c r="W450" s="33">
        <v>0.94</v>
      </c>
      <c r="X450" s="33">
        <f t="shared" si="88"/>
        <v>0.88</v>
      </c>
      <c r="Y450" s="33">
        <f t="shared" si="89"/>
        <v>0.85</v>
      </c>
      <c r="Z450" s="33">
        <f t="shared" si="90"/>
        <v>0.75</v>
      </c>
      <c r="AA450" s="33">
        <f t="shared" si="91"/>
        <v>0.85</v>
      </c>
      <c r="AB450" s="33">
        <f t="shared" si="92"/>
        <v>0.75</v>
      </c>
      <c r="AC450" s="33">
        <f t="shared" si="93"/>
        <v>0.85</v>
      </c>
      <c r="AD450" s="33">
        <f t="shared" si="94"/>
        <v>0.7</v>
      </c>
      <c r="AE450" s="394">
        <f t="shared" si="95"/>
        <v>0</v>
      </c>
      <c r="AF450" s="400">
        <f t="shared" si="96"/>
        <v>20000000000</v>
      </c>
      <c r="AG450" s="257">
        <v>100</v>
      </c>
      <c r="AH450" s="153">
        <f t="shared" si="99"/>
        <v>20000000000</v>
      </c>
      <c r="AJ450" s="394">
        <f>IF(F450&gt;0,#REF!,0)</f>
        <v>0</v>
      </c>
      <c r="AK450" s="394">
        <f t="shared" si="97"/>
        <v>0</v>
      </c>
      <c r="AM450" s="394">
        <f t="shared" si="98"/>
        <v>0</v>
      </c>
    </row>
    <row r="451" spans="3:39" ht="23.25" thickBot="1" x14ac:dyDescent="0.6">
      <c r="C451" s="233" t="s">
        <v>576</v>
      </c>
      <c r="D451" s="411" t="s">
        <v>1519</v>
      </c>
      <c r="E451" s="435">
        <v>24500000000</v>
      </c>
      <c r="F451" s="39">
        <v>0</v>
      </c>
      <c r="G451" s="36"/>
      <c r="H451" s="36">
        <v>0</v>
      </c>
      <c r="I451" s="36"/>
      <c r="J451" s="36"/>
      <c r="K451" s="36"/>
      <c r="L451" s="36"/>
      <c r="M451" s="36"/>
      <c r="N451" s="36"/>
      <c r="O451" s="36"/>
      <c r="P451" s="253">
        <v>0</v>
      </c>
      <c r="Q451" s="259">
        <f t="shared" si="100"/>
        <v>0</v>
      </c>
      <c r="R451" s="259">
        <v>29400000000</v>
      </c>
      <c r="S451" s="509">
        <f t="shared" si="87"/>
        <v>24500000000</v>
      </c>
      <c r="T451" s="34">
        <v>1</v>
      </c>
      <c r="U451" s="33">
        <v>1</v>
      </c>
      <c r="V451" s="33">
        <v>0.94</v>
      </c>
      <c r="W451" s="33">
        <v>0.94</v>
      </c>
      <c r="X451" s="33">
        <f t="shared" si="88"/>
        <v>0.88</v>
      </c>
      <c r="Y451" s="33">
        <f t="shared" si="89"/>
        <v>0.85</v>
      </c>
      <c r="Z451" s="33">
        <f t="shared" si="90"/>
        <v>0.75</v>
      </c>
      <c r="AA451" s="33">
        <f t="shared" si="91"/>
        <v>0.85</v>
      </c>
      <c r="AB451" s="33">
        <f t="shared" si="92"/>
        <v>0.75</v>
      </c>
      <c r="AC451" s="33">
        <f t="shared" si="93"/>
        <v>0.85</v>
      </c>
      <c r="AD451" s="33">
        <f t="shared" si="94"/>
        <v>0.7</v>
      </c>
      <c r="AE451" s="394">
        <f t="shared" si="95"/>
        <v>0</v>
      </c>
      <c r="AF451" s="400">
        <f t="shared" si="96"/>
        <v>24500000000</v>
      </c>
      <c r="AG451" s="257">
        <v>100</v>
      </c>
      <c r="AH451" s="153">
        <f t="shared" si="99"/>
        <v>24500000000</v>
      </c>
      <c r="AJ451" s="394">
        <f>IF(F451&gt;0,#REF!,0)</f>
        <v>0</v>
      </c>
      <c r="AK451" s="394">
        <f t="shared" si="97"/>
        <v>0</v>
      </c>
      <c r="AM451" s="394">
        <f t="shared" si="98"/>
        <v>0</v>
      </c>
    </row>
    <row r="452" spans="3:39" ht="23.25" thickBot="1" x14ac:dyDescent="0.6">
      <c r="C452" s="233" t="s">
        <v>576</v>
      </c>
      <c r="D452" s="411" t="s">
        <v>1520</v>
      </c>
      <c r="E452" s="435">
        <v>8500000000</v>
      </c>
      <c r="F452" s="39">
        <v>0</v>
      </c>
      <c r="G452" s="36"/>
      <c r="H452" s="36">
        <v>0</v>
      </c>
      <c r="I452" s="36"/>
      <c r="J452" s="36"/>
      <c r="K452" s="36"/>
      <c r="L452" s="36"/>
      <c r="M452" s="36"/>
      <c r="N452" s="36"/>
      <c r="O452" s="36"/>
      <c r="P452" s="253">
        <v>0</v>
      </c>
      <c r="Q452" s="259">
        <f t="shared" si="100"/>
        <v>0</v>
      </c>
      <c r="R452" s="259">
        <v>40000000000</v>
      </c>
      <c r="S452" s="509">
        <f t="shared" si="87"/>
        <v>8500000000</v>
      </c>
      <c r="T452" s="34">
        <v>1</v>
      </c>
      <c r="U452" s="33">
        <v>1</v>
      </c>
      <c r="V452" s="33">
        <v>0.94</v>
      </c>
      <c r="W452" s="33">
        <v>0.94</v>
      </c>
      <c r="X452" s="33">
        <f t="shared" si="88"/>
        <v>0.88</v>
      </c>
      <c r="Y452" s="33">
        <f t="shared" si="89"/>
        <v>0.85</v>
      </c>
      <c r="Z452" s="33">
        <f t="shared" si="90"/>
        <v>0.75</v>
      </c>
      <c r="AA452" s="33">
        <f t="shared" si="91"/>
        <v>0.85</v>
      </c>
      <c r="AB452" s="33">
        <f t="shared" si="92"/>
        <v>0.75</v>
      </c>
      <c r="AC452" s="33">
        <f t="shared" si="93"/>
        <v>0.85</v>
      </c>
      <c r="AD452" s="33">
        <f t="shared" si="94"/>
        <v>0.7</v>
      </c>
      <c r="AE452" s="394">
        <f t="shared" si="95"/>
        <v>0</v>
      </c>
      <c r="AF452" s="400">
        <f t="shared" si="96"/>
        <v>8500000000</v>
      </c>
      <c r="AG452" s="257">
        <v>100</v>
      </c>
      <c r="AH452" s="153">
        <f t="shared" si="99"/>
        <v>8500000000</v>
      </c>
      <c r="AJ452" s="394">
        <f>IF(F452&gt;0,#REF!,0)</f>
        <v>0</v>
      </c>
      <c r="AK452" s="394">
        <f t="shared" si="97"/>
        <v>0</v>
      </c>
      <c r="AM452" s="394">
        <f t="shared" si="98"/>
        <v>0</v>
      </c>
    </row>
    <row r="453" spans="3:39" ht="23.25" thickBot="1" x14ac:dyDescent="0.6">
      <c r="C453" s="233" t="s">
        <v>576</v>
      </c>
      <c r="D453" s="411" t="s">
        <v>1519</v>
      </c>
      <c r="E453" s="435">
        <v>36300000000</v>
      </c>
      <c r="F453" s="39">
        <v>0</v>
      </c>
      <c r="G453" s="36"/>
      <c r="H453" s="36">
        <v>0</v>
      </c>
      <c r="I453" s="36"/>
      <c r="J453" s="36"/>
      <c r="K453" s="36"/>
      <c r="L453" s="36"/>
      <c r="M453" s="36"/>
      <c r="N453" s="36"/>
      <c r="O453" s="36"/>
      <c r="P453" s="253">
        <v>0</v>
      </c>
      <c r="Q453" s="259">
        <f t="shared" si="100"/>
        <v>0</v>
      </c>
      <c r="R453" s="259">
        <v>35000000000</v>
      </c>
      <c r="S453" s="509">
        <f t="shared" si="87"/>
        <v>36300000000</v>
      </c>
      <c r="T453" s="34">
        <v>1</v>
      </c>
      <c r="U453" s="33">
        <v>1</v>
      </c>
      <c r="V453" s="33">
        <v>0.94</v>
      </c>
      <c r="W453" s="33">
        <v>0.94</v>
      </c>
      <c r="X453" s="33">
        <f t="shared" si="88"/>
        <v>0.88</v>
      </c>
      <c r="Y453" s="33">
        <f t="shared" si="89"/>
        <v>0.85</v>
      </c>
      <c r="Z453" s="33">
        <f t="shared" si="90"/>
        <v>0.75</v>
      </c>
      <c r="AA453" s="33">
        <f t="shared" si="91"/>
        <v>0.85</v>
      </c>
      <c r="AB453" s="33">
        <f t="shared" si="92"/>
        <v>0.75</v>
      </c>
      <c r="AC453" s="33">
        <f t="shared" si="93"/>
        <v>0.85</v>
      </c>
      <c r="AD453" s="33">
        <f t="shared" si="94"/>
        <v>0.7</v>
      </c>
      <c r="AE453" s="394">
        <f t="shared" si="95"/>
        <v>0</v>
      </c>
      <c r="AF453" s="400">
        <f t="shared" si="96"/>
        <v>36300000000</v>
      </c>
      <c r="AG453" s="257">
        <v>100</v>
      </c>
      <c r="AH453" s="153">
        <f t="shared" si="99"/>
        <v>36300000000</v>
      </c>
      <c r="AJ453" s="394">
        <f>IF(F453&gt;0,#REF!,0)</f>
        <v>0</v>
      </c>
      <c r="AK453" s="394">
        <f t="shared" si="97"/>
        <v>0</v>
      </c>
      <c r="AM453" s="394">
        <f t="shared" si="98"/>
        <v>0</v>
      </c>
    </row>
    <row r="454" spans="3:39" ht="23.25" thickBot="1" x14ac:dyDescent="0.6">
      <c r="C454" s="233" t="s">
        <v>576</v>
      </c>
      <c r="D454" s="411" t="s">
        <v>1521</v>
      </c>
      <c r="E454" s="435">
        <v>34000000000</v>
      </c>
      <c r="F454" s="39">
        <v>0</v>
      </c>
      <c r="G454" s="36"/>
      <c r="H454" s="36">
        <v>0</v>
      </c>
      <c r="I454" s="36"/>
      <c r="J454" s="36"/>
      <c r="K454" s="36"/>
      <c r="L454" s="36"/>
      <c r="M454" s="36"/>
      <c r="N454" s="36"/>
      <c r="O454" s="36"/>
      <c r="P454" s="253">
        <v>0</v>
      </c>
      <c r="Q454" s="259">
        <f t="shared" si="100"/>
        <v>0</v>
      </c>
      <c r="R454" s="259">
        <v>63000000000</v>
      </c>
      <c r="S454" s="509">
        <f t="shared" si="87"/>
        <v>34000000000</v>
      </c>
      <c r="T454" s="34">
        <v>1</v>
      </c>
      <c r="U454" s="33">
        <v>1</v>
      </c>
      <c r="V454" s="33">
        <v>0.94</v>
      </c>
      <c r="W454" s="33">
        <v>0.94</v>
      </c>
      <c r="X454" s="33">
        <f t="shared" si="88"/>
        <v>0.88</v>
      </c>
      <c r="Y454" s="33">
        <f t="shared" si="89"/>
        <v>0.85</v>
      </c>
      <c r="Z454" s="33">
        <f t="shared" si="90"/>
        <v>0.75</v>
      </c>
      <c r="AA454" s="33">
        <f t="shared" si="91"/>
        <v>0.85</v>
      </c>
      <c r="AB454" s="33">
        <f t="shared" si="92"/>
        <v>0.75</v>
      </c>
      <c r="AC454" s="33">
        <f t="shared" si="93"/>
        <v>0.85</v>
      </c>
      <c r="AD454" s="33">
        <f t="shared" si="94"/>
        <v>0.7</v>
      </c>
      <c r="AE454" s="394">
        <f t="shared" si="95"/>
        <v>0</v>
      </c>
      <c r="AF454" s="400">
        <f t="shared" si="96"/>
        <v>34000000000</v>
      </c>
      <c r="AG454" s="257">
        <v>100</v>
      </c>
      <c r="AH454" s="153">
        <f t="shared" si="99"/>
        <v>34000000000</v>
      </c>
      <c r="AJ454" s="394">
        <f>IF(F454&gt;0,#REF!,0)</f>
        <v>0</v>
      </c>
      <c r="AK454" s="394">
        <f t="shared" si="97"/>
        <v>0</v>
      </c>
      <c r="AM454" s="394">
        <f t="shared" si="98"/>
        <v>0</v>
      </c>
    </row>
    <row r="455" spans="3:39" ht="23.25" thickBot="1" x14ac:dyDescent="0.6">
      <c r="C455" s="233" t="s">
        <v>576</v>
      </c>
      <c r="D455" s="411" t="s">
        <v>1522</v>
      </c>
      <c r="E455" s="435">
        <v>62000000000</v>
      </c>
      <c r="F455" s="39">
        <v>0</v>
      </c>
      <c r="G455" s="36"/>
      <c r="H455" s="36">
        <v>0</v>
      </c>
      <c r="I455" s="36"/>
      <c r="J455" s="36"/>
      <c r="K455" s="36"/>
      <c r="L455" s="36"/>
      <c r="M455" s="36"/>
      <c r="N455" s="36"/>
      <c r="O455" s="36"/>
      <c r="P455" s="253">
        <v>0</v>
      </c>
      <c r="Q455" s="259">
        <f t="shared" si="100"/>
        <v>0</v>
      </c>
      <c r="R455" s="259">
        <v>25000000000</v>
      </c>
      <c r="S455" s="509">
        <f t="shared" si="87"/>
        <v>62000000000</v>
      </c>
      <c r="T455" s="34">
        <v>1</v>
      </c>
      <c r="U455" s="33">
        <v>1</v>
      </c>
      <c r="V455" s="33">
        <v>0.94</v>
      </c>
      <c r="W455" s="33">
        <v>0.94</v>
      </c>
      <c r="X455" s="33">
        <f t="shared" si="88"/>
        <v>0.88</v>
      </c>
      <c r="Y455" s="33">
        <f t="shared" si="89"/>
        <v>0.85</v>
      </c>
      <c r="Z455" s="33">
        <f t="shared" si="90"/>
        <v>0.75</v>
      </c>
      <c r="AA455" s="33">
        <f t="shared" si="91"/>
        <v>0.85</v>
      </c>
      <c r="AB455" s="33">
        <f t="shared" si="92"/>
        <v>0.75</v>
      </c>
      <c r="AC455" s="33">
        <f t="shared" si="93"/>
        <v>0.85</v>
      </c>
      <c r="AD455" s="33">
        <f t="shared" si="94"/>
        <v>0.7</v>
      </c>
      <c r="AE455" s="394">
        <f t="shared" si="95"/>
        <v>0</v>
      </c>
      <c r="AF455" s="400">
        <f t="shared" si="96"/>
        <v>62000000000</v>
      </c>
      <c r="AG455" s="257">
        <v>100</v>
      </c>
      <c r="AH455" s="153">
        <f t="shared" si="99"/>
        <v>62000000000</v>
      </c>
      <c r="AJ455" s="394">
        <f>IF(F455&gt;0,#REF!,0)</f>
        <v>0</v>
      </c>
      <c r="AK455" s="394">
        <f t="shared" si="97"/>
        <v>0</v>
      </c>
      <c r="AM455" s="394">
        <f t="shared" si="98"/>
        <v>0</v>
      </c>
    </row>
    <row r="456" spans="3:39" ht="23.25" thickBot="1" x14ac:dyDescent="0.6">
      <c r="C456" s="233" t="s">
        <v>576</v>
      </c>
      <c r="D456" s="411" t="s">
        <v>1523</v>
      </c>
      <c r="E456" s="435">
        <v>19243063734</v>
      </c>
      <c r="F456" s="39">
        <v>0</v>
      </c>
      <c r="G456" s="36"/>
      <c r="H456" s="36">
        <v>0</v>
      </c>
      <c r="I456" s="36"/>
      <c r="J456" s="36"/>
      <c r="K456" s="36"/>
      <c r="L456" s="36"/>
      <c r="M456" s="36"/>
      <c r="N456" s="36"/>
      <c r="O456" s="36"/>
      <c r="P456" s="253">
        <v>0</v>
      </c>
      <c r="Q456" s="259">
        <f t="shared" si="100"/>
        <v>0</v>
      </c>
      <c r="R456" s="259">
        <v>40000000000</v>
      </c>
      <c r="S456" s="509">
        <f t="shared" si="87"/>
        <v>19243063734</v>
      </c>
      <c r="T456" s="34">
        <v>1</v>
      </c>
      <c r="U456" s="33">
        <v>1</v>
      </c>
      <c r="V456" s="33">
        <v>0.94</v>
      </c>
      <c r="W456" s="33">
        <v>0.94</v>
      </c>
      <c r="X456" s="33">
        <f t="shared" si="88"/>
        <v>0.88</v>
      </c>
      <c r="Y456" s="33">
        <f t="shared" si="89"/>
        <v>0.85</v>
      </c>
      <c r="Z456" s="33">
        <f t="shared" si="90"/>
        <v>0.75</v>
      </c>
      <c r="AA456" s="33">
        <f t="shared" si="91"/>
        <v>0.85</v>
      </c>
      <c r="AB456" s="33">
        <f t="shared" si="92"/>
        <v>0.75</v>
      </c>
      <c r="AC456" s="33">
        <f t="shared" si="93"/>
        <v>0.85</v>
      </c>
      <c r="AD456" s="33">
        <f t="shared" si="94"/>
        <v>0.7</v>
      </c>
      <c r="AE456" s="394">
        <f t="shared" si="95"/>
        <v>0</v>
      </c>
      <c r="AF456" s="400">
        <f t="shared" si="96"/>
        <v>19243063734</v>
      </c>
      <c r="AG456" s="257">
        <v>100</v>
      </c>
      <c r="AH456" s="153">
        <f t="shared" si="99"/>
        <v>19243063734</v>
      </c>
      <c r="AJ456" s="394">
        <f>IF(F456&gt;0,#REF!,0)</f>
        <v>0</v>
      </c>
      <c r="AK456" s="394">
        <f t="shared" si="97"/>
        <v>0</v>
      </c>
      <c r="AM456" s="394">
        <f t="shared" si="98"/>
        <v>0</v>
      </c>
    </row>
    <row r="457" spans="3:39" ht="23.25" thickBot="1" x14ac:dyDescent="0.6">
      <c r="C457" s="233" t="s">
        <v>576</v>
      </c>
      <c r="D457" s="411" t="s">
        <v>1521</v>
      </c>
      <c r="E457" s="435">
        <v>35288750000</v>
      </c>
      <c r="F457" s="39">
        <v>0</v>
      </c>
      <c r="G457" s="36"/>
      <c r="H457" s="36">
        <v>0</v>
      </c>
      <c r="I457" s="36"/>
      <c r="J457" s="36"/>
      <c r="K457" s="36"/>
      <c r="L457" s="36"/>
      <c r="M457" s="36"/>
      <c r="N457" s="36"/>
      <c r="O457" s="36"/>
      <c r="P457" s="253">
        <v>0</v>
      </c>
      <c r="Q457" s="259">
        <f t="shared" si="100"/>
        <v>0</v>
      </c>
      <c r="R457" s="259">
        <v>65000000000</v>
      </c>
      <c r="S457" s="509">
        <f t="shared" si="87"/>
        <v>35288750000</v>
      </c>
      <c r="T457" s="34">
        <v>1</v>
      </c>
      <c r="U457" s="33">
        <v>1</v>
      </c>
      <c r="V457" s="33">
        <v>0.94</v>
      </c>
      <c r="W457" s="33">
        <v>0.94</v>
      </c>
      <c r="X457" s="33">
        <f t="shared" si="88"/>
        <v>0.88</v>
      </c>
      <c r="Y457" s="33">
        <f t="shared" si="89"/>
        <v>0.85</v>
      </c>
      <c r="Z457" s="33">
        <f t="shared" si="90"/>
        <v>0.75</v>
      </c>
      <c r="AA457" s="33">
        <f t="shared" si="91"/>
        <v>0.85</v>
      </c>
      <c r="AB457" s="33">
        <f t="shared" si="92"/>
        <v>0.75</v>
      </c>
      <c r="AC457" s="33">
        <f t="shared" si="93"/>
        <v>0.85</v>
      </c>
      <c r="AD457" s="33">
        <f t="shared" si="94"/>
        <v>0.7</v>
      </c>
      <c r="AE457" s="394">
        <f t="shared" si="95"/>
        <v>0</v>
      </c>
      <c r="AF457" s="400">
        <f t="shared" si="96"/>
        <v>35288750000</v>
      </c>
      <c r="AG457" s="257">
        <v>100</v>
      </c>
      <c r="AH457" s="153">
        <f t="shared" si="99"/>
        <v>35288750000</v>
      </c>
      <c r="AJ457" s="394">
        <f>IF(F457&gt;0,#REF!,0)</f>
        <v>0</v>
      </c>
      <c r="AK457" s="394">
        <f t="shared" si="97"/>
        <v>0</v>
      </c>
      <c r="AM457" s="394">
        <f t="shared" si="98"/>
        <v>0</v>
      </c>
    </row>
    <row r="458" spans="3:39" ht="23.25" thickBot="1" x14ac:dyDescent="0.6">
      <c r="C458" s="233" t="s">
        <v>576</v>
      </c>
      <c r="D458" s="411" t="s">
        <v>1521</v>
      </c>
      <c r="E458" s="435">
        <v>63814867500</v>
      </c>
      <c r="F458" s="39">
        <v>0</v>
      </c>
      <c r="G458" s="36"/>
      <c r="H458" s="36">
        <v>0</v>
      </c>
      <c r="I458" s="36"/>
      <c r="J458" s="36"/>
      <c r="K458" s="36"/>
      <c r="L458" s="36"/>
      <c r="M458" s="36"/>
      <c r="N458" s="36"/>
      <c r="O458" s="36"/>
      <c r="P458" s="253">
        <v>0</v>
      </c>
      <c r="Q458" s="259">
        <f t="shared" si="100"/>
        <v>0</v>
      </c>
      <c r="R458" s="259">
        <v>9200000000</v>
      </c>
      <c r="S458" s="509">
        <f t="shared" si="87"/>
        <v>63814867500</v>
      </c>
      <c r="T458" s="34">
        <v>1</v>
      </c>
      <c r="U458" s="33">
        <v>1</v>
      </c>
      <c r="V458" s="33">
        <v>0.94</v>
      </c>
      <c r="W458" s="33">
        <v>0.94</v>
      </c>
      <c r="X458" s="33">
        <f t="shared" si="88"/>
        <v>0.88</v>
      </c>
      <c r="Y458" s="33">
        <f t="shared" si="89"/>
        <v>0.85</v>
      </c>
      <c r="Z458" s="33">
        <f t="shared" si="90"/>
        <v>0.75</v>
      </c>
      <c r="AA458" s="33">
        <f t="shared" si="91"/>
        <v>0.85</v>
      </c>
      <c r="AB458" s="33">
        <f t="shared" si="92"/>
        <v>0.75</v>
      </c>
      <c r="AC458" s="33">
        <f t="shared" si="93"/>
        <v>0.85</v>
      </c>
      <c r="AD458" s="33">
        <f t="shared" si="94"/>
        <v>0.7</v>
      </c>
      <c r="AE458" s="394">
        <f t="shared" si="95"/>
        <v>0</v>
      </c>
      <c r="AF458" s="400">
        <f t="shared" si="96"/>
        <v>63814867500</v>
      </c>
      <c r="AG458" s="257">
        <v>100</v>
      </c>
      <c r="AH458" s="153">
        <f t="shared" si="99"/>
        <v>63814867500</v>
      </c>
      <c r="AJ458" s="394">
        <f>IF(F458&gt;0,#REF!,0)</f>
        <v>0</v>
      </c>
      <c r="AK458" s="394">
        <f t="shared" si="97"/>
        <v>0</v>
      </c>
      <c r="AM458" s="394">
        <f t="shared" si="98"/>
        <v>0</v>
      </c>
    </row>
    <row r="459" spans="3:39" ht="23.25" thickBot="1" x14ac:dyDescent="0.6">
      <c r="C459" s="233" t="s">
        <v>576</v>
      </c>
      <c r="D459" s="411" t="s">
        <v>1521</v>
      </c>
      <c r="E459" s="435">
        <v>41633367500</v>
      </c>
      <c r="F459" s="39">
        <v>0</v>
      </c>
      <c r="G459" s="36"/>
      <c r="H459" s="36">
        <v>0</v>
      </c>
      <c r="I459" s="36"/>
      <c r="J459" s="36"/>
      <c r="K459" s="36"/>
      <c r="L459" s="36"/>
      <c r="M459" s="36"/>
      <c r="N459" s="36"/>
      <c r="O459" s="36"/>
      <c r="P459" s="253">
        <v>0</v>
      </c>
      <c r="Q459" s="259">
        <f t="shared" si="100"/>
        <v>0</v>
      </c>
      <c r="R459" s="259">
        <v>26500000000</v>
      </c>
      <c r="S459" s="509">
        <f t="shared" ref="S459:S522" si="101">IF((OR(Q459&gt;E459,Q459=0)),E459,Q459)</f>
        <v>41633367500</v>
      </c>
      <c r="T459" s="34">
        <v>1</v>
      </c>
      <c r="U459" s="33">
        <v>1</v>
      </c>
      <c r="V459" s="33">
        <v>0.94</v>
      </c>
      <c r="W459" s="33">
        <v>0.94</v>
      </c>
      <c r="X459" s="33">
        <f t="shared" ref="X459:X522" si="102">1-0.12</f>
        <v>0.88</v>
      </c>
      <c r="Y459" s="33">
        <f t="shared" ref="Y459:Y522" si="103">1-0.15</f>
        <v>0.85</v>
      </c>
      <c r="Z459" s="33">
        <f t="shared" ref="Z459:Z522" si="104">1-0.25</f>
        <v>0.75</v>
      </c>
      <c r="AA459" s="33">
        <f t="shared" ref="AA459:AA522" si="105">1-0.15</f>
        <v>0.85</v>
      </c>
      <c r="AB459" s="33">
        <f t="shared" ref="AB459:AB522" si="106">1-0.25</f>
        <v>0.75</v>
      </c>
      <c r="AC459" s="33">
        <f t="shared" ref="AC459:AC522" si="107">1-0.15</f>
        <v>0.85</v>
      </c>
      <c r="AD459" s="33">
        <f t="shared" ref="AD459:AD522" si="108">1-0.3</f>
        <v>0.7</v>
      </c>
      <c r="AE459" s="394">
        <f t="shared" ref="AE459:AE522" si="109">(F459*T459)+(G459*U459)+(H459*V459)+(I459*W459)+(J459*X459)+(K459*Y459)+(L459*Z459)+(M459*AA459)+(N459*AB459)+(O459*AC459)+(P459*AD459)</f>
        <v>0</v>
      </c>
      <c r="AF459" s="400">
        <f t="shared" ref="AF459:AF522" si="110">IF(E459&gt;AE459,E459-AE459,0)</f>
        <v>41633367500</v>
      </c>
      <c r="AG459" s="257">
        <v>100</v>
      </c>
      <c r="AH459" s="153">
        <f t="shared" si="99"/>
        <v>41633367500</v>
      </c>
      <c r="AJ459" s="394">
        <f>IF(F459&gt;0,#REF!,0)</f>
        <v>0</v>
      </c>
      <c r="AK459" s="394">
        <f t="shared" si="97"/>
        <v>0</v>
      </c>
      <c r="AM459" s="394">
        <f t="shared" si="98"/>
        <v>0</v>
      </c>
    </row>
    <row r="460" spans="3:39" ht="23.25" thickBot="1" x14ac:dyDescent="0.6">
      <c r="C460" s="233" t="s">
        <v>576</v>
      </c>
      <c r="D460" s="411" t="s">
        <v>1524</v>
      </c>
      <c r="E460" s="435">
        <v>9805204000</v>
      </c>
      <c r="F460" s="39">
        <v>0</v>
      </c>
      <c r="G460" s="36"/>
      <c r="H460" s="36">
        <v>0</v>
      </c>
      <c r="I460" s="36"/>
      <c r="J460" s="36"/>
      <c r="K460" s="36"/>
      <c r="L460" s="36"/>
      <c r="M460" s="36"/>
      <c r="N460" s="36"/>
      <c r="O460" s="36"/>
      <c r="P460" s="253">
        <v>0</v>
      </c>
      <c r="Q460" s="259">
        <f t="shared" si="100"/>
        <v>0</v>
      </c>
      <c r="R460" s="259">
        <v>10600000000</v>
      </c>
      <c r="S460" s="509">
        <f t="shared" si="101"/>
        <v>9805204000</v>
      </c>
      <c r="T460" s="34">
        <v>1</v>
      </c>
      <c r="U460" s="33">
        <v>1</v>
      </c>
      <c r="V460" s="33">
        <v>0.94</v>
      </c>
      <c r="W460" s="33">
        <v>0.94</v>
      </c>
      <c r="X460" s="33">
        <f t="shared" si="102"/>
        <v>0.88</v>
      </c>
      <c r="Y460" s="33">
        <f t="shared" si="103"/>
        <v>0.85</v>
      </c>
      <c r="Z460" s="33">
        <f t="shared" si="104"/>
        <v>0.75</v>
      </c>
      <c r="AA460" s="33">
        <f t="shared" si="105"/>
        <v>0.85</v>
      </c>
      <c r="AB460" s="33">
        <f t="shared" si="106"/>
        <v>0.75</v>
      </c>
      <c r="AC460" s="33">
        <f t="shared" si="107"/>
        <v>0.85</v>
      </c>
      <c r="AD460" s="33">
        <f t="shared" si="108"/>
        <v>0.7</v>
      </c>
      <c r="AE460" s="394">
        <f t="shared" si="109"/>
        <v>0</v>
      </c>
      <c r="AF460" s="400">
        <f t="shared" si="110"/>
        <v>9805204000</v>
      </c>
      <c r="AG460" s="257">
        <v>100</v>
      </c>
      <c r="AH460" s="153">
        <f t="shared" si="99"/>
        <v>9805204000</v>
      </c>
      <c r="AJ460" s="394">
        <f>IF(F460&gt;0,#REF!,0)</f>
        <v>0</v>
      </c>
      <c r="AK460" s="394">
        <f t="shared" ref="AK460:AK523" si="111">F460</f>
        <v>0</v>
      </c>
      <c r="AM460" s="394">
        <f t="shared" ref="AM460:AM523" si="112">IF(AF460&gt;S460,AF460-S460,0)</f>
        <v>0</v>
      </c>
    </row>
    <row r="461" spans="3:39" ht="23.25" thickBot="1" x14ac:dyDescent="0.6">
      <c r="C461" s="233" t="s">
        <v>576</v>
      </c>
      <c r="D461" s="411" t="s">
        <v>1525</v>
      </c>
      <c r="E461" s="435">
        <v>20000000000</v>
      </c>
      <c r="F461" s="39">
        <v>0</v>
      </c>
      <c r="G461" s="36"/>
      <c r="H461" s="36">
        <v>0</v>
      </c>
      <c r="I461" s="36"/>
      <c r="J461" s="36"/>
      <c r="K461" s="36"/>
      <c r="L461" s="36"/>
      <c r="M461" s="36"/>
      <c r="N461" s="36"/>
      <c r="O461" s="36"/>
      <c r="P461" s="253">
        <v>0</v>
      </c>
      <c r="Q461" s="259">
        <f t="shared" si="100"/>
        <v>0</v>
      </c>
      <c r="R461" s="259">
        <v>21600000000</v>
      </c>
      <c r="S461" s="509">
        <f t="shared" si="101"/>
        <v>20000000000</v>
      </c>
      <c r="T461" s="34">
        <v>1</v>
      </c>
      <c r="U461" s="33">
        <v>1</v>
      </c>
      <c r="V461" s="33">
        <v>0.94</v>
      </c>
      <c r="W461" s="33">
        <v>0.94</v>
      </c>
      <c r="X461" s="33">
        <f t="shared" si="102"/>
        <v>0.88</v>
      </c>
      <c r="Y461" s="33">
        <f t="shared" si="103"/>
        <v>0.85</v>
      </c>
      <c r="Z461" s="33">
        <f t="shared" si="104"/>
        <v>0.75</v>
      </c>
      <c r="AA461" s="33">
        <f t="shared" si="105"/>
        <v>0.85</v>
      </c>
      <c r="AB461" s="33">
        <f t="shared" si="106"/>
        <v>0.75</v>
      </c>
      <c r="AC461" s="33">
        <f t="shared" si="107"/>
        <v>0.85</v>
      </c>
      <c r="AD461" s="33">
        <f t="shared" si="108"/>
        <v>0.7</v>
      </c>
      <c r="AE461" s="394">
        <f t="shared" si="109"/>
        <v>0</v>
      </c>
      <c r="AF461" s="400">
        <f t="shared" si="110"/>
        <v>20000000000</v>
      </c>
      <c r="AG461" s="257">
        <v>100</v>
      </c>
      <c r="AH461" s="153">
        <f t="shared" si="99"/>
        <v>20000000000</v>
      </c>
      <c r="AJ461" s="394">
        <f>IF(F461&gt;0,#REF!,0)</f>
        <v>0</v>
      </c>
      <c r="AK461" s="394">
        <f t="shared" si="111"/>
        <v>0</v>
      </c>
      <c r="AM461" s="394">
        <f t="shared" si="112"/>
        <v>0</v>
      </c>
    </row>
    <row r="462" spans="3:39" ht="23.25" thickBot="1" x14ac:dyDescent="0.6">
      <c r="C462" s="233" t="s">
        <v>576</v>
      </c>
      <c r="D462" s="411" t="s">
        <v>1519</v>
      </c>
      <c r="E462" s="435">
        <v>29200000000</v>
      </c>
      <c r="F462" s="39">
        <v>0</v>
      </c>
      <c r="G462" s="36"/>
      <c r="H462" s="36">
        <v>0</v>
      </c>
      <c r="I462" s="36"/>
      <c r="J462" s="36"/>
      <c r="K462" s="36"/>
      <c r="L462" s="36"/>
      <c r="M462" s="36"/>
      <c r="N462" s="36"/>
      <c r="O462" s="36"/>
      <c r="P462" s="253">
        <v>0</v>
      </c>
      <c r="Q462" s="259">
        <f t="shared" si="100"/>
        <v>0</v>
      </c>
      <c r="R462" s="259">
        <v>32000000000</v>
      </c>
      <c r="S462" s="509">
        <f t="shared" si="101"/>
        <v>29200000000</v>
      </c>
      <c r="T462" s="34">
        <v>1</v>
      </c>
      <c r="U462" s="33">
        <v>1</v>
      </c>
      <c r="V462" s="33">
        <v>0.94</v>
      </c>
      <c r="W462" s="33">
        <v>0.94</v>
      </c>
      <c r="X462" s="33">
        <f t="shared" si="102"/>
        <v>0.88</v>
      </c>
      <c r="Y462" s="33">
        <f t="shared" si="103"/>
        <v>0.85</v>
      </c>
      <c r="Z462" s="33">
        <f t="shared" si="104"/>
        <v>0.75</v>
      </c>
      <c r="AA462" s="33">
        <f t="shared" si="105"/>
        <v>0.85</v>
      </c>
      <c r="AB462" s="33">
        <f t="shared" si="106"/>
        <v>0.75</v>
      </c>
      <c r="AC462" s="33">
        <f t="shared" si="107"/>
        <v>0.85</v>
      </c>
      <c r="AD462" s="33">
        <f t="shared" si="108"/>
        <v>0.7</v>
      </c>
      <c r="AE462" s="394">
        <f t="shared" si="109"/>
        <v>0</v>
      </c>
      <c r="AF462" s="400">
        <f t="shared" si="110"/>
        <v>29200000000</v>
      </c>
      <c r="AG462" s="257">
        <v>100</v>
      </c>
      <c r="AH462" s="153">
        <f t="shared" si="99"/>
        <v>29200000000</v>
      </c>
      <c r="AJ462" s="394">
        <f>IF(F462&gt;0,#REF!,0)</f>
        <v>0</v>
      </c>
      <c r="AK462" s="394">
        <f t="shared" si="111"/>
        <v>0</v>
      </c>
      <c r="AM462" s="394">
        <f t="shared" si="112"/>
        <v>0</v>
      </c>
    </row>
    <row r="463" spans="3:39" ht="23.25" thickBot="1" x14ac:dyDescent="0.6">
      <c r="C463" s="233" t="s">
        <v>576</v>
      </c>
      <c r="D463" s="411" t="s">
        <v>1372</v>
      </c>
      <c r="E463" s="435">
        <v>13400000000</v>
      </c>
      <c r="F463" s="39">
        <v>0</v>
      </c>
      <c r="G463" s="36"/>
      <c r="H463" s="36">
        <v>0</v>
      </c>
      <c r="I463" s="36"/>
      <c r="J463" s="36"/>
      <c r="K463" s="36"/>
      <c r="L463" s="36"/>
      <c r="M463" s="36"/>
      <c r="N463" s="36"/>
      <c r="O463" s="36"/>
      <c r="P463" s="253">
        <v>0</v>
      </c>
      <c r="Q463" s="259">
        <f t="shared" si="100"/>
        <v>0</v>
      </c>
      <c r="R463" s="259">
        <v>14000000000</v>
      </c>
      <c r="S463" s="509">
        <f t="shared" si="101"/>
        <v>13400000000</v>
      </c>
      <c r="T463" s="34">
        <v>1</v>
      </c>
      <c r="U463" s="33">
        <v>1</v>
      </c>
      <c r="V463" s="33">
        <v>0.94</v>
      </c>
      <c r="W463" s="33">
        <v>0.94</v>
      </c>
      <c r="X463" s="33">
        <f t="shared" si="102"/>
        <v>0.88</v>
      </c>
      <c r="Y463" s="33">
        <f t="shared" si="103"/>
        <v>0.85</v>
      </c>
      <c r="Z463" s="33">
        <f t="shared" si="104"/>
        <v>0.75</v>
      </c>
      <c r="AA463" s="33">
        <f t="shared" si="105"/>
        <v>0.85</v>
      </c>
      <c r="AB463" s="33">
        <f t="shared" si="106"/>
        <v>0.75</v>
      </c>
      <c r="AC463" s="33">
        <f t="shared" si="107"/>
        <v>0.85</v>
      </c>
      <c r="AD463" s="33">
        <f t="shared" si="108"/>
        <v>0.7</v>
      </c>
      <c r="AE463" s="394">
        <f t="shared" si="109"/>
        <v>0</v>
      </c>
      <c r="AF463" s="400">
        <f t="shared" si="110"/>
        <v>13400000000</v>
      </c>
      <c r="AG463" s="257">
        <v>100</v>
      </c>
      <c r="AH463" s="153">
        <f t="shared" si="99"/>
        <v>13400000000</v>
      </c>
      <c r="AJ463" s="394">
        <f>IF(F463&gt;0,#REF!,0)</f>
        <v>0</v>
      </c>
      <c r="AK463" s="394">
        <f t="shared" si="111"/>
        <v>0</v>
      </c>
      <c r="AM463" s="394">
        <f t="shared" si="112"/>
        <v>0</v>
      </c>
    </row>
    <row r="464" spans="3:39" ht="23.25" thickBot="1" x14ac:dyDescent="0.6">
      <c r="C464" s="233" t="s">
        <v>576</v>
      </c>
      <c r="D464" s="411" t="s">
        <v>1372</v>
      </c>
      <c r="E464" s="435">
        <v>25000000000</v>
      </c>
      <c r="F464" s="39">
        <v>0</v>
      </c>
      <c r="G464" s="36"/>
      <c r="H464" s="36">
        <v>0</v>
      </c>
      <c r="I464" s="36"/>
      <c r="J464" s="36"/>
      <c r="K464" s="36"/>
      <c r="L464" s="36"/>
      <c r="M464" s="36"/>
      <c r="N464" s="36"/>
      <c r="O464" s="36"/>
      <c r="P464" s="253">
        <v>0</v>
      </c>
      <c r="Q464" s="259">
        <f t="shared" si="100"/>
        <v>0</v>
      </c>
      <c r="R464" s="259">
        <v>27000000000</v>
      </c>
      <c r="S464" s="509">
        <f t="shared" si="101"/>
        <v>25000000000</v>
      </c>
      <c r="T464" s="34">
        <v>1</v>
      </c>
      <c r="U464" s="33">
        <v>1</v>
      </c>
      <c r="V464" s="33">
        <v>0.94</v>
      </c>
      <c r="W464" s="33">
        <v>0.94</v>
      </c>
      <c r="X464" s="33">
        <f t="shared" si="102"/>
        <v>0.88</v>
      </c>
      <c r="Y464" s="33">
        <f t="shared" si="103"/>
        <v>0.85</v>
      </c>
      <c r="Z464" s="33">
        <f t="shared" si="104"/>
        <v>0.75</v>
      </c>
      <c r="AA464" s="33">
        <f t="shared" si="105"/>
        <v>0.85</v>
      </c>
      <c r="AB464" s="33">
        <f t="shared" si="106"/>
        <v>0.75</v>
      </c>
      <c r="AC464" s="33">
        <f t="shared" si="107"/>
        <v>0.85</v>
      </c>
      <c r="AD464" s="33">
        <f t="shared" si="108"/>
        <v>0.7</v>
      </c>
      <c r="AE464" s="394">
        <f t="shared" si="109"/>
        <v>0</v>
      </c>
      <c r="AF464" s="400">
        <f t="shared" si="110"/>
        <v>25000000000</v>
      </c>
      <c r="AG464" s="257">
        <v>100</v>
      </c>
      <c r="AH464" s="153">
        <f t="shared" si="99"/>
        <v>25000000000</v>
      </c>
      <c r="AJ464" s="394">
        <f>IF(F464&gt;0,#REF!,0)</f>
        <v>0</v>
      </c>
      <c r="AK464" s="394">
        <f t="shared" si="111"/>
        <v>0</v>
      </c>
      <c r="AM464" s="394">
        <f t="shared" si="112"/>
        <v>0</v>
      </c>
    </row>
    <row r="465" spans="3:39" ht="23.25" thickBot="1" x14ac:dyDescent="0.6">
      <c r="C465" s="233" t="s">
        <v>576</v>
      </c>
      <c r="D465" s="411" t="s">
        <v>1372</v>
      </c>
      <c r="E465" s="435">
        <v>2833038369</v>
      </c>
      <c r="F465" s="39">
        <v>0</v>
      </c>
      <c r="G465" s="36"/>
      <c r="H465" s="36">
        <v>0</v>
      </c>
      <c r="I465" s="36"/>
      <c r="J465" s="36"/>
      <c r="K465" s="36"/>
      <c r="L465" s="36"/>
      <c r="M465" s="36"/>
      <c r="N465" s="36"/>
      <c r="O465" s="36"/>
      <c r="P465" s="253">
        <v>0</v>
      </c>
      <c r="Q465" s="259">
        <f t="shared" si="100"/>
        <v>0</v>
      </c>
      <c r="R465" s="259">
        <v>13000000000</v>
      </c>
      <c r="S465" s="509">
        <f t="shared" si="101"/>
        <v>2833038369</v>
      </c>
      <c r="T465" s="34">
        <v>1</v>
      </c>
      <c r="U465" s="33">
        <v>1</v>
      </c>
      <c r="V465" s="33">
        <v>0.94</v>
      </c>
      <c r="W465" s="33">
        <v>0.94</v>
      </c>
      <c r="X465" s="33">
        <f t="shared" si="102"/>
        <v>0.88</v>
      </c>
      <c r="Y465" s="33">
        <f t="shared" si="103"/>
        <v>0.85</v>
      </c>
      <c r="Z465" s="33">
        <f t="shared" si="104"/>
        <v>0.75</v>
      </c>
      <c r="AA465" s="33">
        <f t="shared" si="105"/>
        <v>0.85</v>
      </c>
      <c r="AB465" s="33">
        <f t="shared" si="106"/>
        <v>0.75</v>
      </c>
      <c r="AC465" s="33">
        <f t="shared" si="107"/>
        <v>0.85</v>
      </c>
      <c r="AD465" s="33">
        <f t="shared" si="108"/>
        <v>0.7</v>
      </c>
      <c r="AE465" s="394">
        <f t="shared" si="109"/>
        <v>0</v>
      </c>
      <c r="AF465" s="400">
        <f t="shared" si="110"/>
        <v>2833038369</v>
      </c>
      <c r="AG465" s="257">
        <v>100</v>
      </c>
      <c r="AH465" s="153">
        <f t="shared" ref="AH465:AH528" si="113">(AF465*AG465)/100</f>
        <v>2833038369</v>
      </c>
      <c r="AJ465" s="394">
        <f>IF(F465&gt;0,#REF!,0)</f>
        <v>0</v>
      </c>
      <c r="AK465" s="394">
        <f t="shared" si="111"/>
        <v>0</v>
      </c>
      <c r="AM465" s="394">
        <f t="shared" si="112"/>
        <v>0</v>
      </c>
    </row>
    <row r="466" spans="3:39" ht="23.25" thickBot="1" x14ac:dyDescent="0.6">
      <c r="C466" s="233" t="s">
        <v>576</v>
      </c>
      <c r="D466" s="411" t="s">
        <v>1372</v>
      </c>
      <c r="E466" s="435">
        <v>17550000000</v>
      </c>
      <c r="F466" s="39">
        <v>0</v>
      </c>
      <c r="G466" s="36"/>
      <c r="H466" s="36">
        <v>0</v>
      </c>
      <c r="I466" s="36"/>
      <c r="J466" s="36"/>
      <c r="K466" s="36"/>
      <c r="L466" s="36"/>
      <c r="M466" s="36"/>
      <c r="N466" s="36"/>
      <c r="O466" s="36"/>
      <c r="P466" s="253">
        <v>0</v>
      </c>
      <c r="Q466" s="259">
        <f t="shared" si="100"/>
        <v>0</v>
      </c>
      <c r="R466" s="259">
        <v>20000000000</v>
      </c>
      <c r="S466" s="509">
        <f t="shared" si="101"/>
        <v>17550000000</v>
      </c>
      <c r="T466" s="34">
        <v>1</v>
      </c>
      <c r="U466" s="33">
        <v>1</v>
      </c>
      <c r="V466" s="33">
        <v>0.94</v>
      </c>
      <c r="W466" s="33">
        <v>0.94</v>
      </c>
      <c r="X466" s="33">
        <f t="shared" si="102"/>
        <v>0.88</v>
      </c>
      <c r="Y466" s="33">
        <f t="shared" si="103"/>
        <v>0.85</v>
      </c>
      <c r="Z466" s="33">
        <f t="shared" si="104"/>
        <v>0.75</v>
      </c>
      <c r="AA466" s="33">
        <f t="shared" si="105"/>
        <v>0.85</v>
      </c>
      <c r="AB466" s="33">
        <f t="shared" si="106"/>
        <v>0.75</v>
      </c>
      <c r="AC466" s="33">
        <f t="shared" si="107"/>
        <v>0.85</v>
      </c>
      <c r="AD466" s="33">
        <f t="shared" si="108"/>
        <v>0.7</v>
      </c>
      <c r="AE466" s="394">
        <f t="shared" si="109"/>
        <v>0</v>
      </c>
      <c r="AF466" s="400">
        <f t="shared" si="110"/>
        <v>17550000000</v>
      </c>
      <c r="AG466" s="257">
        <v>100</v>
      </c>
      <c r="AH466" s="153">
        <f t="shared" si="113"/>
        <v>17550000000</v>
      </c>
      <c r="AJ466" s="394">
        <f>IF(F466&gt;0,#REF!,0)</f>
        <v>0</v>
      </c>
      <c r="AK466" s="394">
        <f t="shared" si="111"/>
        <v>0</v>
      </c>
      <c r="AM466" s="394">
        <f t="shared" si="112"/>
        <v>0</v>
      </c>
    </row>
    <row r="467" spans="3:39" ht="23.25" thickBot="1" x14ac:dyDescent="0.6">
      <c r="C467" s="233" t="s">
        <v>576</v>
      </c>
      <c r="D467" s="411" t="s">
        <v>1372</v>
      </c>
      <c r="E467" s="435">
        <v>2560319916</v>
      </c>
      <c r="F467" s="39">
        <v>0</v>
      </c>
      <c r="G467" s="36"/>
      <c r="H467" s="36">
        <v>0</v>
      </c>
      <c r="I467" s="36"/>
      <c r="J467" s="36"/>
      <c r="K467" s="36"/>
      <c r="L467" s="36"/>
      <c r="M467" s="36"/>
      <c r="N467" s="36"/>
      <c r="O467" s="36"/>
      <c r="P467" s="253">
        <v>0</v>
      </c>
      <c r="Q467" s="259">
        <f t="shared" si="100"/>
        <v>0</v>
      </c>
      <c r="R467" s="259">
        <v>60000000000</v>
      </c>
      <c r="S467" s="509">
        <f t="shared" si="101"/>
        <v>2560319916</v>
      </c>
      <c r="T467" s="34">
        <v>1</v>
      </c>
      <c r="U467" s="33">
        <v>1</v>
      </c>
      <c r="V467" s="33">
        <v>0.94</v>
      </c>
      <c r="W467" s="33">
        <v>0.94</v>
      </c>
      <c r="X467" s="33">
        <f t="shared" si="102"/>
        <v>0.88</v>
      </c>
      <c r="Y467" s="33">
        <f t="shared" si="103"/>
        <v>0.85</v>
      </c>
      <c r="Z467" s="33">
        <f t="shared" si="104"/>
        <v>0.75</v>
      </c>
      <c r="AA467" s="33">
        <f t="shared" si="105"/>
        <v>0.85</v>
      </c>
      <c r="AB467" s="33">
        <f t="shared" si="106"/>
        <v>0.75</v>
      </c>
      <c r="AC467" s="33">
        <f t="shared" si="107"/>
        <v>0.85</v>
      </c>
      <c r="AD467" s="33">
        <f t="shared" si="108"/>
        <v>0.7</v>
      </c>
      <c r="AE467" s="394">
        <f t="shared" si="109"/>
        <v>0</v>
      </c>
      <c r="AF467" s="400">
        <f t="shared" si="110"/>
        <v>2560319916</v>
      </c>
      <c r="AG467" s="257">
        <v>100</v>
      </c>
      <c r="AH467" s="153">
        <f t="shared" si="113"/>
        <v>2560319916</v>
      </c>
      <c r="AJ467" s="394">
        <f>IF(F467&gt;0,#REF!,0)</f>
        <v>0</v>
      </c>
      <c r="AK467" s="394">
        <f t="shared" si="111"/>
        <v>0</v>
      </c>
      <c r="AM467" s="394">
        <f t="shared" si="112"/>
        <v>0</v>
      </c>
    </row>
    <row r="468" spans="3:39" ht="23.25" thickBot="1" x14ac:dyDescent="0.6">
      <c r="C468" s="233" t="s">
        <v>576</v>
      </c>
      <c r="D468" s="411" t="s">
        <v>1526</v>
      </c>
      <c r="E468" s="435">
        <v>14000000000</v>
      </c>
      <c r="F468" s="39">
        <v>0</v>
      </c>
      <c r="G468" s="36"/>
      <c r="H468" s="36">
        <v>0</v>
      </c>
      <c r="I468" s="36"/>
      <c r="J468" s="36"/>
      <c r="K468" s="36"/>
      <c r="L468" s="36"/>
      <c r="M468" s="36"/>
      <c r="N468" s="36"/>
      <c r="O468" s="36"/>
      <c r="P468" s="253">
        <v>0</v>
      </c>
      <c r="Q468" s="259">
        <f t="shared" si="100"/>
        <v>0</v>
      </c>
      <c r="R468" s="259">
        <v>17000000000</v>
      </c>
      <c r="S468" s="509">
        <f t="shared" si="101"/>
        <v>14000000000</v>
      </c>
      <c r="T468" s="34">
        <v>1</v>
      </c>
      <c r="U468" s="33">
        <v>1</v>
      </c>
      <c r="V468" s="33">
        <v>0.94</v>
      </c>
      <c r="W468" s="33">
        <v>0.94</v>
      </c>
      <c r="X468" s="33">
        <f t="shared" si="102"/>
        <v>0.88</v>
      </c>
      <c r="Y468" s="33">
        <f t="shared" si="103"/>
        <v>0.85</v>
      </c>
      <c r="Z468" s="33">
        <f t="shared" si="104"/>
        <v>0.75</v>
      </c>
      <c r="AA468" s="33">
        <f t="shared" si="105"/>
        <v>0.85</v>
      </c>
      <c r="AB468" s="33">
        <f t="shared" si="106"/>
        <v>0.75</v>
      </c>
      <c r="AC468" s="33">
        <f t="shared" si="107"/>
        <v>0.85</v>
      </c>
      <c r="AD468" s="33">
        <f t="shared" si="108"/>
        <v>0.7</v>
      </c>
      <c r="AE468" s="394">
        <f t="shared" si="109"/>
        <v>0</v>
      </c>
      <c r="AF468" s="400">
        <f t="shared" si="110"/>
        <v>14000000000</v>
      </c>
      <c r="AG468" s="257">
        <v>100</v>
      </c>
      <c r="AH468" s="153">
        <f t="shared" si="113"/>
        <v>14000000000</v>
      </c>
      <c r="AJ468" s="394">
        <f>IF(F468&gt;0,#REF!,0)</f>
        <v>0</v>
      </c>
      <c r="AK468" s="394">
        <f t="shared" si="111"/>
        <v>0</v>
      </c>
      <c r="AM468" s="394">
        <f t="shared" si="112"/>
        <v>0</v>
      </c>
    </row>
    <row r="469" spans="3:39" ht="23.25" thickBot="1" x14ac:dyDescent="0.6">
      <c r="C469" s="233" t="s">
        <v>576</v>
      </c>
      <c r="D469" s="411" t="s">
        <v>1372</v>
      </c>
      <c r="E469" s="435">
        <v>5700000000</v>
      </c>
      <c r="F469" s="39">
        <v>0</v>
      </c>
      <c r="G469" s="36"/>
      <c r="H469" s="36">
        <v>0</v>
      </c>
      <c r="I469" s="36"/>
      <c r="J469" s="36"/>
      <c r="K469" s="36"/>
      <c r="L469" s="36"/>
      <c r="M469" s="36"/>
      <c r="N469" s="36"/>
      <c r="O469" s="36"/>
      <c r="P469" s="253">
        <v>0</v>
      </c>
      <c r="Q469" s="259">
        <f t="shared" ref="Q469:Q532" si="114">SUM(F469:P469)</f>
        <v>0</v>
      </c>
      <c r="R469" s="259">
        <v>6200000000</v>
      </c>
      <c r="S469" s="509">
        <f t="shared" si="101"/>
        <v>5700000000</v>
      </c>
      <c r="T469" s="34">
        <v>1</v>
      </c>
      <c r="U469" s="33">
        <v>1</v>
      </c>
      <c r="V469" s="33">
        <v>0.94</v>
      </c>
      <c r="W469" s="33">
        <v>0.94</v>
      </c>
      <c r="X469" s="33">
        <f t="shared" si="102"/>
        <v>0.88</v>
      </c>
      <c r="Y469" s="33">
        <f t="shared" si="103"/>
        <v>0.85</v>
      </c>
      <c r="Z469" s="33">
        <f t="shared" si="104"/>
        <v>0.75</v>
      </c>
      <c r="AA469" s="33">
        <f t="shared" si="105"/>
        <v>0.85</v>
      </c>
      <c r="AB469" s="33">
        <f t="shared" si="106"/>
        <v>0.75</v>
      </c>
      <c r="AC469" s="33">
        <f t="shared" si="107"/>
        <v>0.85</v>
      </c>
      <c r="AD469" s="33">
        <f t="shared" si="108"/>
        <v>0.7</v>
      </c>
      <c r="AE469" s="394">
        <f t="shared" si="109"/>
        <v>0</v>
      </c>
      <c r="AF469" s="400">
        <f t="shared" si="110"/>
        <v>5700000000</v>
      </c>
      <c r="AG469" s="257">
        <v>100</v>
      </c>
      <c r="AH469" s="153">
        <f t="shared" si="113"/>
        <v>5700000000</v>
      </c>
      <c r="AJ469" s="394">
        <f>IF(F469&gt;0,#REF!,0)</f>
        <v>0</v>
      </c>
      <c r="AK469" s="394">
        <f t="shared" si="111"/>
        <v>0</v>
      </c>
      <c r="AM469" s="394">
        <f t="shared" si="112"/>
        <v>0</v>
      </c>
    </row>
    <row r="470" spans="3:39" ht="23.25" thickBot="1" x14ac:dyDescent="0.6">
      <c r="C470" s="233" t="s">
        <v>576</v>
      </c>
      <c r="D470" s="411" t="s">
        <v>1372</v>
      </c>
      <c r="E470" s="435">
        <v>74708165</v>
      </c>
      <c r="F470" s="39">
        <v>0</v>
      </c>
      <c r="G470" s="36"/>
      <c r="H470" s="36">
        <v>0</v>
      </c>
      <c r="I470" s="36"/>
      <c r="J470" s="36"/>
      <c r="K470" s="36"/>
      <c r="L470" s="36"/>
      <c r="M470" s="36"/>
      <c r="N470" s="36"/>
      <c r="O470" s="36"/>
      <c r="P470" s="253">
        <v>0</v>
      </c>
      <c r="Q470" s="259">
        <f t="shared" si="114"/>
        <v>0</v>
      </c>
      <c r="R470" s="259">
        <v>13000000000</v>
      </c>
      <c r="S470" s="509">
        <f t="shared" si="101"/>
        <v>74708165</v>
      </c>
      <c r="T470" s="34">
        <v>1</v>
      </c>
      <c r="U470" s="33">
        <v>1</v>
      </c>
      <c r="V470" s="33">
        <v>0.94</v>
      </c>
      <c r="W470" s="33">
        <v>0.94</v>
      </c>
      <c r="X470" s="33">
        <f t="shared" si="102"/>
        <v>0.88</v>
      </c>
      <c r="Y470" s="33">
        <f t="shared" si="103"/>
        <v>0.85</v>
      </c>
      <c r="Z470" s="33">
        <f t="shared" si="104"/>
        <v>0.75</v>
      </c>
      <c r="AA470" s="33">
        <f t="shared" si="105"/>
        <v>0.85</v>
      </c>
      <c r="AB470" s="33">
        <f t="shared" si="106"/>
        <v>0.75</v>
      </c>
      <c r="AC470" s="33">
        <f t="shared" si="107"/>
        <v>0.85</v>
      </c>
      <c r="AD470" s="33">
        <f t="shared" si="108"/>
        <v>0.7</v>
      </c>
      <c r="AE470" s="394">
        <f t="shared" si="109"/>
        <v>0</v>
      </c>
      <c r="AF470" s="400">
        <f t="shared" si="110"/>
        <v>74708165</v>
      </c>
      <c r="AG470" s="257">
        <v>100</v>
      </c>
      <c r="AH470" s="153">
        <f t="shared" si="113"/>
        <v>74708165</v>
      </c>
      <c r="AJ470" s="394">
        <f>IF(F470&gt;0,#REF!,0)</f>
        <v>0</v>
      </c>
      <c r="AK470" s="394">
        <f t="shared" si="111"/>
        <v>0</v>
      </c>
      <c r="AM470" s="394">
        <f t="shared" si="112"/>
        <v>0</v>
      </c>
    </row>
    <row r="471" spans="3:39" ht="23.25" thickBot="1" x14ac:dyDescent="0.6">
      <c r="C471" s="233" t="s">
        <v>576</v>
      </c>
      <c r="D471" s="411" t="s">
        <v>1372</v>
      </c>
      <c r="E471" s="435">
        <v>1161838556</v>
      </c>
      <c r="F471" s="39">
        <v>0</v>
      </c>
      <c r="G471" s="36"/>
      <c r="H471" s="36">
        <v>0</v>
      </c>
      <c r="I471" s="36"/>
      <c r="J471" s="36"/>
      <c r="K471" s="36"/>
      <c r="L471" s="36"/>
      <c r="M471" s="36"/>
      <c r="N471" s="36"/>
      <c r="O471" s="36"/>
      <c r="P471" s="253">
        <v>0</v>
      </c>
      <c r="Q471" s="259">
        <f t="shared" si="114"/>
        <v>0</v>
      </c>
      <c r="R471" s="259">
        <v>13000000000</v>
      </c>
      <c r="S471" s="509">
        <f t="shared" si="101"/>
        <v>1161838556</v>
      </c>
      <c r="T471" s="34">
        <v>1</v>
      </c>
      <c r="U471" s="33">
        <v>1</v>
      </c>
      <c r="V471" s="33">
        <v>0.94</v>
      </c>
      <c r="W471" s="33">
        <v>0.94</v>
      </c>
      <c r="X471" s="33">
        <f t="shared" si="102"/>
        <v>0.88</v>
      </c>
      <c r="Y471" s="33">
        <f t="shared" si="103"/>
        <v>0.85</v>
      </c>
      <c r="Z471" s="33">
        <f t="shared" si="104"/>
        <v>0.75</v>
      </c>
      <c r="AA471" s="33">
        <f t="shared" si="105"/>
        <v>0.85</v>
      </c>
      <c r="AB471" s="33">
        <f t="shared" si="106"/>
        <v>0.75</v>
      </c>
      <c r="AC471" s="33">
        <f t="shared" si="107"/>
        <v>0.85</v>
      </c>
      <c r="AD471" s="33">
        <f t="shared" si="108"/>
        <v>0.7</v>
      </c>
      <c r="AE471" s="394">
        <f t="shared" si="109"/>
        <v>0</v>
      </c>
      <c r="AF471" s="400">
        <f t="shared" si="110"/>
        <v>1161838556</v>
      </c>
      <c r="AG471" s="257">
        <v>100</v>
      </c>
      <c r="AH471" s="153">
        <f t="shared" si="113"/>
        <v>1161838556</v>
      </c>
      <c r="AJ471" s="394">
        <f>IF(F471&gt;0,#REF!,0)</f>
        <v>0</v>
      </c>
      <c r="AK471" s="394">
        <f t="shared" si="111"/>
        <v>0</v>
      </c>
      <c r="AM471" s="394">
        <f t="shared" si="112"/>
        <v>0</v>
      </c>
    </row>
    <row r="472" spans="3:39" ht="23.25" thickBot="1" x14ac:dyDescent="0.6">
      <c r="C472" s="233" t="s">
        <v>576</v>
      </c>
      <c r="D472" s="411" t="s">
        <v>1372</v>
      </c>
      <c r="E472" s="435">
        <v>16466056772</v>
      </c>
      <c r="F472" s="39">
        <v>0</v>
      </c>
      <c r="G472" s="36"/>
      <c r="H472" s="36">
        <v>0</v>
      </c>
      <c r="I472" s="36"/>
      <c r="J472" s="36"/>
      <c r="K472" s="36"/>
      <c r="L472" s="36"/>
      <c r="M472" s="36"/>
      <c r="N472" s="36"/>
      <c r="O472" s="36"/>
      <c r="P472" s="253">
        <v>0</v>
      </c>
      <c r="Q472" s="259">
        <f t="shared" si="114"/>
        <v>0</v>
      </c>
      <c r="R472" s="259">
        <v>27000000000</v>
      </c>
      <c r="S472" s="509">
        <f t="shared" si="101"/>
        <v>16466056772</v>
      </c>
      <c r="T472" s="34">
        <v>1</v>
      </c>
      <c r="U472" s="33">
        <v>1</v>
      </c>
      <c r="V472" s="33">
        <v>0.94</v>
      </c>
      <c r="W472" s="33">
        <v>0.94</v>
      </c>
      <c r="X472" s="33">
        <f t="shared" si="102"/>
        <v>0.88</v>
      </c>
      <c r="Y472" s="33">
        <f t="shared" si="103"/>
        <v>0.85</v>
      </c>
      <c r="Z472" s="33">
        <f t="shared" si="104"/>
        <v>0.75</v>
      </c>
      <c r="AA472" s="33">
        <f t="shared" si="105"/>
        <v>0.85</v>
      </c>
      <c r="AB472" s="33">
        <f t="shared" si="106"/>
        <v>0.75</v>
      </c>
      <c r="AC472" s="33">
        <f t="shared" si="107"/>
        <v>0.85</v>
      </c>
      <c r="AD472" s="33">
        <f t="shared" si="108"/>
        <v>0.7</v>
      </c>
      <c r="AE472" s="394">
        <f t="shared" si="109"/>
        <v>0</v>
      </c>
      <c r="AF472" s="400">
        <f t="shared" si="110"/>
        <v>16466056772</v>
      </c>
      <c r="AG472" s="257">
        <v>100</v>
      </c>
      <c r="AH472" s="153">
        <f t="shared" si="113"/>
        <v>16466056772</v>
      </c>
      <c r="AJ472" s="394">
        <f>IF(F472&gt;0,#REF!,0)</f>
        <v>0</v>
      </c>
      <c r="AK472" s="394">
        <f t="shared" si="111"/>
        <v>0</v>
      </c>
      <c r="AM472" s="394">
        <f t="shared" si="112"/>
        <v>0</v>
      </c>
    </row>
    <row r="473" spans="3:39" ht="23.25" thickBot="1" x14ac:dyDescent="0.6">
      <c r="C473" s="233" t="s">
        <v>576</v>
      </c>
      <c r="D473" s="411" t="s">
        <v>1372</v>
      </c>
      <c r="E473" s="435">
        <v>28000000000</v>
      </c>
      <c r="F473" s="39">
        <v>0</v>
      </c>
      <c r="G473" s="36"/>
      <c r="H473" s="36">
        <v>0</v>
      </c>
      <c r="I473" s="36"/>
      <c r="J473" s="36"/>
      <c r="K473" s="36"/>
      <c r="L473" s="36"/>
      <c r="M473" s="36"/>
      <c r="N473" s="36"/>
      <c r="O473" s="36"/>
      <c r="P473" s="253">
        <v>0</v>
      </c>
      <c r="Q473" s="259">
        <f t="shared" si="114"/>
        <v>0</v>
      </c>
      <c r="R473" s="259">
        <v>34000000000</v>
      </c>
      <c r="S473" s="509">
        <f t="shared" si="101"/>
        <v>28000000000</v>
      </c>
      <c r="T473" s="34">
        <v>1</v>
      </c>
      <c r="U473" s="33">
        <v>1</v>
      </c>
      <c r="V473" s="33">
        <v>0.94</v>
      </c>
      <c r="W473" s="33">
        <v>0.94</v>
      </c>
      <c r="X473" s="33">
        <f t="shared" si="102"/>
        <v>0.88</v>
      </c>
      <c r="Y473" s="33">
        <f t="shared" si="103"/>
        <v>0.85</v>
      </c>
      <c r="Z473" s="33">
        <f t="shared" si="104"/>
        <v>0.75</v>
      </c>
      <c r="AA473" s="33">
        <f t="shared" si="105"/>
        <v>0.85</v>
      </c>
      <c r="AB473" s="33">
        <f t="shared" si="106"/>
        <v>0.75</v>
      </c>
      <c r="AC473" s="33">
        <f t="shared" si="107"/>
        <v>0.85</v>
      </c>
      <c r="AD473" s="33">
        <f t="shared" si="108"/>
        <v>0.7</v>
      </c>
      <c r="AE473" s="394">
        <f t="shared" si="109"/>
        <v>0</v>
      </c>
      <c r="AF473" s="400">
        <f t="shared" si="110"/>
        <v>28000000000</v>
      </c>
      <c r="AG473" s="257">
        <v>100</v>
      </c>
      <c r="AH473" s="153">
        <f t="shared" si="113"/>
        <v>28000000000</v>
      </c>
      <c r="AJ473" s="394">
        <f>IF(F473&gt;0,#REF!,0)</f>
        <v>0</v>
      </c>
      <c r="AK473" s="394">
        <f t="shared" si="111"/>
        <v>0</v>
      </c>
      <c r="AM473" s="394">
        <f t="shared" si="112"/>
        <v>0</v>
      </c>
    </row>
    <row r="474" spans="3:39" ht="23.25" thickBot="1" x14ac:dyDescent="0.6">
      <c r="C474" s="233" t="s">
        <v>576</v>
      </c>
      <c r="D474" s="411" t="s">
        <v>1527</v>
      </c>
      <c r="E474" s="435">
        <v>1244610022</v>
      </c>
      <c r="F474" s="39">
        <v>0</v>
      </c>
      <c r="G474" s="36"/>
      <c r="H474" s="36">
        <v>0</v>
      </c>
      <c r="I474" s="36"/>
      <c r="J474" s="36"/>
      <c r="K474" s="36"/>
      <c r="L474" s="36"/>
      <c r="M474" s="36"/>
      <c r="N474" s="36"/>
      <c r="O474" s="36"/>
      <c r="P474" s="253">
        <v>0</v>
      </c>
      <c r="Q474" s="259">
        <f t="shared" si="114"/>
        <v>0</v>
      </c>
      <c r="R474" s="259">
        <v>5970000000</v>
      </c>
      <c r="S474" s="509">
        <f t="shared" si="101"/>
        <v>1244610022</v>
      </c>
      <c r="T474" s="34">
        <v>1</v>
      </c>
      <c r="U474" s="33">
        <v>1</v>
      </c>
      <c r="V474" s="33">
        <v>0.94</v>
      </c>
      <c r="W474" s="33">
        <v>0.94</v>
      </c>
      <c r="X474" s="33">
        <f t="shared" si="102"/>
        <v>0.88</v>
      </c>
      <c r="Y474" s="33">
        <f t="shared" si="103"/>
        <v>0.85</v>
      </c>
      <c r="Z474" s="33">
        <f t="shared" si="104"/>
        <v>0.75</v>
      </c>
      <c r="AA474" s="33">
        <f t="shared" si="105"/>
        <v>0.85</v>
      </c>
      <c r="AB474" s="33">
        <f t="shared" si="106"/>
        <v>0.75</v>
      </c>
      <c r="AC474" s="33">
        <f t="shared" si="107"/>
        <v>0.85</v>
      </c>
      <c r="AD474" s="33">
        <f t="shared" si="108"/>
        <v>0.7</v>
      </c>
      <c r="AE474" s="394">
        <f t="shared" si="109"/>
        <v>0</v>
      </c>
      <c r="AF474" s="400">
        <f t="shared" si="110"/>
        <v>1244610022</v>
      </c>
      <c r="AG474" s="257">
        <v>100</v>
      </c>
      <c r="AH474" s="153">
        <f t="shared" si="113"/>
        <v>1244610022</v>
      </c>
      <c r="AJ474" s="394">
        <f>IF(F474&gt;0,#REF!,0)</f>
        <v>0</v>
      </c>
      <c r="AK474" s="394">
        <f t="shared" si="111"/>
        <v>0</v>
      </c>
      <c r="AM474" s="394">
        <f t="shared" si="112"/>
        <v>0</v>
      </c>
    </row>
    <row r="475" spans="3:39" ht="23.25" thickBot="1" x14ac:dyDescent="0.6">
      <c r="C475" s="233" t="s">
        <v>576</v>
      </c>
      <c r="D475" s="411" t="s">
        <v>1528</v>
      </c>
      <c r="E475" s="435">
        <v>26000000000</v>
      </c>
      <c r="F475" s="39">
        <v>0</v>
      </c>
      <c r="G475" s="36"/>
      <c r="H475" s="36">
        <v>0</v>
      </c>
      <c r="I475" s="36"/>
      <c r="J475" s="36"/>
      <c r="K475" s="36"/>
      <c r="L475" s="36"/>
      <c r="M475" s="36"/>
      <c r="N475" s="36"/>
      <c r="O475" s="36"/>
      <c r="P475" s="253">
        <v>0</v>
      </c>
      <c r="Q475" s="259">
        <f t="shared" si="114"/>
        <v>0</v>
      </c>
      <c r="R475" s="259">
        <v>28080000000</v>
      </c>
      <c r="S475" s="509">
        <f t="shared" si="101"/>
        <v>26000000000</v>
      </c>
      <c r="T475" s="34">
        <v>1</v>
      </c>
      <c r="U475" s="33">
        <v>1</v>
      </c>
      <c r="V475" s="33">
        <v>0.94</v>
      </c>
      <c r="W475" s="33">
        <v>0.94</v>
      </c>
      <c r="X475" s="33">
        <f t="shared" si="102"/>
        <v>0.88</v>
      </c>
      <c r="Y475" s="33">
        <f t="shared" si="103"/>
        <v>0.85</v>
      </c>
      <c r="Z475" s="33">
        <f t="shared" si="104"/>
        <v>0.75</v>
      </c>
      <c r="AA475" s="33">
        <f t="shared" si="105"/>
        <v>0.85</v>
      </c>
      <c r="AB475" s="33">
        <f t="shared" si="106"/>
        <v>0.75</v>
      </c>
      <c r="AC475" s="33">
        <f t="shared" si="107"/>
        <v>0.85</v>
      </c>
      <c r="AD475" s="33">
        <f t="shared" si="108"/>
        <v>0.7</v>
      </c>
      <c r="AE475" s="394">
        <f t="shared" si="109"/>
        <v>0</v>
      </c>
      <c r="AF475" s="400">
        <f t="shared" si="110"/>
        <v>26000000000</v>
      </c>
      <c r="AG475" s="257">
        <v>100</v>
      </c>
      <c r="AH475" s="153">
        <f t="shared" si="113"/>
        <v>26000000000</v>
      </c>
      <c r="AJ475" s="394">
        <f>IF(F475&gt;0,#REF!,0)</f>
        <v>0</v>
      </c>
      <c r="AK475" s="394">
        <f t="shared" si="111"/>
        <v>0</v>
      </c>
      <c r="AM475" s="394">
        <f t="shared" si="112"/>
        <v>0</v>
      </c>
    </row>
    <row r="476" spans="3:39" ht="23.25" thickBot="1" x14ac:dyDescent="0.6">
      <c r="C476" s="233" t="s">
        <v>576</v>
      </c>
      <c r="D476" s="411" t="s">
        <v>1529</v>
      </c>
      <c r="E476" s="435">
        <v>30000000000</v>
      </c>
      <c r="F476" s="39">
        <v>0</v>
      </c>
      <c r="G476" s="36"/>
      <c r="H476" s="36">
        <v>0</v>
      </c>
      <c r="I476" s="36"/>
      <c r="J476" s="36"/>
      <c r="K476" s="36"/>
      <c r="L476" s="36"/>
      <c r="M476" s="36"/>
      <c r="N476" s="36"/>
      <c r="O476" s="36"/>
      <c r="P476" s="253">
        <v>0</v>
      </c>
      <c r="Q476" s="259">
        <f t="shared" si="114"/>
        <v>0</v>
      </c>
      <c r="R476" s="259">
        <v>32400000000</v>
      </c>
      <c r="S476" s="509">
        <f t="shared" si="101"/>
        <v>30000000000</v>
      </c>
      <c r="T476" s="34">
        <v>1</v>
      </c>
      <c r="U476" s="33">
        <v>1</v>
      </c>
      <c r="V476" s="33">
        <v>0.94</v>
      </c>
      <c r="W476" s="33">
        <v>0.94</v>
      </c>
      <c r="X476" s="33">
        <f t="shared" si="102"/>
        <v>0.88</v>
      </c>
      <c r="Y476" s="33">
        <f t="shared" si="103"/>
        <v>0.85</v>
      </c>
      <c r="Z476" s="33">
        <f t="shared" si="104"/>
        <v>0.75</v>
      </c>
      <c r="AA476" s="33">
        <f t="shared" si="105"/>
        <v>0.85</v>
      </c>
      <c r="AB476" s="33">
        <f t="shared" si="106"/>
        <v>0.75</v>
      </c>
      <c r="AC476" s="33">
        <f t="shared" si="107"/>
        <v>0.85</v>
      </c>
      <c r="AD476" s="33">
        <f t="shared" si="108"/>
        <v>0.7</v>
      </c>
      <c r="AE476" s="394">
        <f t="shared" si="109"/>
        <v>0</v>
      </c>
      <c r="AF476" s="400">
        <f t="shared" si="110"/>
        <v>30000000000</v>
      </c>
      <c r="AG476" s="257">
        <v>100</v>
      </c>
      <c r="AH476" s="153">
        <f t="shared" si="113"/>
        <v>30000000000</v>
      </c>
      <c r="AJ476" s="394">
        <f>IF(F476&gt;0,#REF!,0)</f>
        <v>0</v>
      </c>
      <c r="AK476" s="394">
        <f t="shared" si="111"/>
        <v>0</v>
      </c>
      <c r="AM476" s="394">
        <f t="shared" si="112"/>
        <v>0</v>
      </c>
    </row>
    <row r="477" spans="3:39" ht="23.25" thickBot="1" x14ac:dyDescent="0.6">
      <c r="C477" s="233" t="s">
        <v>576</v>
      </c>
      <c r="D477" s="411" t="s">
        <v>1530</v>
      </c>
      <c r="E477" s="435">
        <v>20000000000</v>
      </c>
      <c r="F477" s="39">
        <v>0</v>
      </c>
      <c r="G477" s="36"/>
      <c r="H477" s="36">
        <v>0</v>
      </c>
      <c r="I477" s="36"/>
      <c r="J477" s="36"/>
      <c r="K477" s="36"/>
      <c r="L477" s="36"/>
      <c r="M477" s="36"/>
      <c r="N477" s="36"/>
      <c r="O477" s="36"/>
      <c r="P477" s="253">
        <v>0</v>
      </c>
      <c r="Q477" s="259">
        <f t="shared" si="114"/>
        <v>0</v>
      </c>
      <c r="R477" s="259">
        <v>21600000000</v>
      </c>
      <c r="S477" s="509">
        <f t="shared" si="101"/>
        <v>20000000000</v>
      </c>
      <c r="T477" s="34">
        <v>1</v>
      </c>
      <c r="U477" s="33">
        <v>1</v>
      </c>
      <c r="V477" s="33">
        <v>0.94</v>
      </c>
      <c r="W477" s="33">
        <v>0.94</v>
      </c>
      <c r="X477" s="33">
        <f t="shared" si="102"/>
        <v>0.88</v>
      </c>
      <c r="Y477" s="33">
        <f t="shared" si="103"/>
        <v>0.85</v>
      </c>
      <c r="Z477" s="33">
        <f t="shared" si="104"/>
        <v>0.75</v>
      </c>
      <c r="AA477" s="33">
        <f t="shared" si="105"/>
        <v>0.85</v>
      </c>
      <c r="AB477" s="33">
        <f t="shared" si="106"/>
        <v>0.75</v>
      </c>
      <c r="AC477" s="33">
        <f t="shared" si="107"/>
        <v>0.85</v>
      </c>
      <c r="AD477" s="33">
        <f t="shared" si="108"/>
        <v>0.7</v>
      </c>
      <c r="AE477" s="394">
        <f t="shared" si="109"/>
        <v>0</v>
      </c>
      <c r="AF477" s="400">
        <f t="shared" si="110"/>
        <v>20000000000</v>
      </c>
      <c r="AG477" s="257">
        <v>100</v>
      </c>
      <c r="AH477" s="153">
        <f t="shared" si="113"/>
        <v>20000000000</v>
      </c>
      <c r="AJ477" s="394">
        <f>IF(F477&gt;0,#REF!,0)</f>
        <v>0</v>
      </c>
      <c r="AK477" s="394">
        <f t="shared" si="111"/>
        <v>0</v>
      </c>
      <c r="AM477" s="394">
        <f t="shared" si="112"/>
        <v>0</v>
      </c>
    </row>
    <row r="478" spans="3:39" ht="23.25" thickBot="1" x14ac:dyDescent="0.6">
      <c r="C478" s="233" t="s">
        <v>576</v>
      </c>
      <c r="D478" s="411" t="s">
        <v>1528</v>
      </c>
      <c r="E478" s="435">
        <v>32000000000</v>
      </c>
      <c r="F478" s="39">
        <v>0</v>
      </c>
      <c r="G478" s="36"/>
      <c r="H478" s="36">
        <v>0</v>
      </c>
      <c r="I478" s="36"/>
      <c r="J478" s="36"/>
      <c r="K478" s="36"/>
      <c r="L478" s="36"/>
      <c r="M478" s="36"/>
      <c r="N478" s="36"/>
      <c r="O478" s="36"/>
      <c r="P478" s="253">
        <v>0</v>
      </c>
      <c r="Q478" s="259">
        <f t="shared" si="114"/>
        <v>0</v>
      </c>
      <c r="R478" s="259">
        <v>34560000000</v>
      </c>
      <c r="S478" s="509">
        <f t="shared" si="101"/>
        <v>32000000000</v>
      </c>
      <c r="T478" s="34">
        <v>1</v>
      </c>
      <c r="U478" s="33">
        <v>1</v>
      </c>
      <c r="V478" s="33">
        <v>0.94</v>
      </c>
      <c r="W478" s="33">
        <v>0.94</v>
      </c>
      <c r="X478" s="33">
        <f t="shared" si="102"/>
        <v>0.88</v>
      </c>
      <c r="Y478" s="33">
        <f t="shared" si="103"/>
        <v>0.85</v>
      </c>
      <c r="Z478" s="33">
        <f t="shared" si="104"/>
        <v>0.75</v>
      </c>
      <c r="AA478" s="33">
        <f t="shared" si="105"/>
        <v>0.85</v>
      </c>
      <c r="AB478" s="33">
        <f t="shared" si="106"/>
        <v>0.75</v>
      </c>
      <c r="AC478" s="33">
        <f t="shared" si="107"/>
        <v>0.85</v>
      </c>
      <c r="AD478" s="33">
        <f t="shared" si="108"/>
        <v>0.7</v>
      </c>
      <c r="AE478" s="394">
        <f t="shared" si="109"/>
        <v>0</v>
      </c>
      <c r="AF478" s="400">
        <f t="shared" si="110"/>
        <v>32000000000</v>
      </c>
      <c r="AG478" s="257">
        <v>100</v>
      </c>
      <c r="AH478" s="153">
        <f t="shared" si="113"/>
        <v>32000000000</v>
      </c>
      <c r="AJ478" s="394">
        <f>IF(F478&gt;0,#REF!,0)</f>
        <v>0</v>
      </c>
      <c r="AK478" s="394">
        <f t="shared" si="111"/>
        <v>0</v>
      </c>
      <c r="AM478" s="394">
        <f t="shared" si="112"/>
        <v>0</v>
      </c>
    </row>
    <row r="479" spans="3:39" ht="23.25" thickBot="1" x14ac:dyDescent="0.6">
      <c r="C479" s="233" t="s">
        <v>576</v>
      </c>
      <c r="D479" s="411" t="s">
        <v>1531</v>
      </c>
      <c r="E479" s="435">
        <v>26500000000</v>
      </c>
      <c r="F479" s="39">
        <v>0</v>
      </c>
      <c r="G479" s="36"/>
      <c r="H479" s="36">
        <v>0</v>
      </c>
      <c r="I479" s="36"/>
      <c r="J479" s="36"/>
      <c r="K479" s="36"/>
      <c r="L479" s="36"/>
      <c r="M479" s="36"/>
      <c r="N479" s="36"/>
      <c r="O479" s="36"/>
      <c r="P479" s="253">
        <v>0</v>
      </c>
      <c r="Q479" s="259">
        <f t="shared" si="114"/>
        <v>0</v>
      </c>
      <c r="R479" s="259">
        <v>28300000000</v>
      </c>
      <c r="S479" s="509">
        <f t="shared" si="101"/>
        <v>26500000000</v>
      </c>
      <c r="T479" s="34">
        <v>1</v>
      </c>
      <c r="U479" s="33">
        <v>1</v>
      </c>
      <c r="V479" s="33">
        <v>0.94</v>
      </c>
      <c r="W479" s="33">
        <v>0.94</v>
      </c>
      <c r="X479" s="33">
        <f t="shared" si="102"/>
        <v>0.88</v>
      </c>
      <c r="Y479" s="33">
        <f t="shared" si="103"/>
        <v>0.85</v>
      </c>
      <c r="Z479" s="33">
        <f t="shared" si="104"/>
        <v>0.75</v>
      </c>
      <c r="AA479" s="33">
        <f t="shared" si="105"/>
        <v>0.85</v>
      </c>
      <c r="AB479" s="33">
        <f t="shared" si="106"/>
        <v>0.75</v>
      </c>
      <c r="AC479" s="33">
        <f t="shared" si="107"/>
        <v>0.85</v>
      </c>
      <c r="AD479" s="33">
        <f t="shared" si="108"/>
        <v>0.7</v>
      </c>
      <c r="AE479" s="394">
        <f t="shared" si="109"/>
        <v>0</v>
      </c>
      <c r="AF479" s="400">
        <f t="shared" si="110"/>
        <v>26500000000</v>
      </c>
      <c r="AG479" s="257">
        <v>100</v>
      </c>
      <c r="AH479" s="153">
        <f t="shared" si="113"/>
        <v>26500000000</v>
      </c>
      <c r="AJ479" s="394">
        <f>IF(F479&gt;0,#REF!,0)</f>
        <v>0</v>
      </c>
      <c r="AK479" s="394">
        <f t="shared" si="111"/>
        <v>0</v>
      </c>
      <c r="AM479" s="394">
        <f t="shared" si="112"/>
        <v>0</v>
      </c>
    </row>
    <row r="480" spans="3:39" ht="23.25" thickBot="1" x14ac:dyDescent="0.6">
      <c r="C480" s="233" t="s">
        <v>576</v>
      </c>
      <c r="D480" s="411" t="s">
        <v>1373</v>
      </c>
      <c r="E480" s="435">
        <v>335777553</v>
      </c>
      <c r="F480" s="39">
        <v>0</v>
      </c>
      <c r="G480" s="36"/>
      <c r="H480" s="36">
        <v>0</v>
      </c>
      <c r="I480" s="36"/>
      <c r="J480" s="36"/>
      <c r="K480" s="36"/>
      <c r="L480" s="36"/>
      <c r="M480" s="36"/>
      <c r="N480" s="36"/>
      <c r="O480" s="36"/>
      <c r="P480" s="253">
        <v>0</v>
      </c>
      <c r="Q480" s="259">
        <f t="shared" si="114"/>
        <v>0</v>
      </c>
      <c r="R480" s="259">
        <v>4100000000</v>
      </c>
      <c r="S480" s="509">
        <f t="shared" si="101"/>
        <v>335777553</v>
      </c>
      <c r="T480" s="34">
        <v>1</v>
      </c>
      <c r="U480" s="33">
        <v>1</v>
      </c>
      <c r="V480" s="33">
        <v>0.94</v>
      </c>
      <c r="W480" s="33">
        <v>0.94</v>
      </c>
      <c r="X480" s="33">
        <f t="shared" si="102"/>
        <v>0.88</v>
      </c>
      <c r="Y480" s="33">
        <f t="shared" si="103"/>
        <v>0.85</v>
      </c>
      <c r="Z480" s="33">
        <f t="shared" si="104"/>
        <v>0.75</v>
      </c>
      <c r="AA480" s="33">
        <f t="shared" si="105"/>
        <v>0.85</v>
      </c>
      <c r="AB480" s="33">
        <f t="shared" si="106"/>
        <v>0.75</v>
      </c>
      <c r="AC480" s="33">
        <f t="shared" si="107"/>
        <v>0.85</v>
      </c>
      <c r="AD480" s="33">
        <f t="shared" si="108"/>
        <v>0.7</v>
      </c>
      <c r="AE480" s="394">
        <f t="shared" si="109"/>
        <v>0</v>
      </c>
      <c r="AF480" s="400">
        <f t="shared" si="110"/>
        <v>335777553</v>
      </c>
      <c r="AG480" s="257">
        <v>100</v>
      </c>
      <c r="AH480" s="153">
        <f t="shared" si="113"/>
        <v>335777553</v>
      </c>
      <c r="AJ480" s="394">
        <f>IF(F480&gt;0,#REF!,0)</f>
        <v>0</v>
      </c>
      <c r="AK480" s="394">
        <f t="shared" si="111"/>
        <v>0</v>
      </c>
      <c r="AM480" s="394">
        <f t="shared" si="112"/>
        <v>0</v>
      </c>
    </row>
    <row r="481" spans="3:39" ht="23.25" thickBot="1" x14ac:dyDescent="0.6">
      <c r="C481" s="233" t="s">
        <v>576</v>
      </c>
      <c r="D481" s="411" t="s">
        <v>1373</v>
      </c>
      <c r="E481" s="435">
        <v>247438749</v>
      </c>
      <c r="F481" s="39">
        <v>0</v>
      </c>
      <c r="G481" s="36"/>
      <c r="H481" s="36">
        <v>0</v>
      </c>
      <c r="I481" s="36"/>
      <c r="J481" s="36"/>
      <c r="K481" s="36"/>
      <c r="L481" s="36"/>
      <c r="M481" s="36"/>
      <c r="N481" s="36"/>
      <c r="O481" s="36"/>
      <c r="P481" s="253">
        <v>0</v>
      </c>
      <c r="Q481" s="259">
        <f t="shared" si="114"/>
        <v>0</v>
      </c>
      <c r="R481" s="259">
        <v>5600000000</v>
      </c>
      <c r="S481" s="509">
        <f t="shared" si="101"/>
        <v>247438749</v>
      </c>
      <c r="T481" s="34">
        <v>1</v>
      </c>
      <c r="U481" s="33">
        <v>1</v>
      </c>
      <c r="V481" s="33">
        <v>0.94</v>
      </c>
      <c r="W481" s="33">
        <v>0.94</v>
      </c>
      <c r="X481" s="33">
        <f t="shared" si="102"/>
        <v>0.88</v>
      </c>
      <c r="Y481" s="33">
        <f t="shared" si="103"/>
        <v>0.85</v>
      </c>
      <c r="Z481" s="33">
        <f t="shared" si="104"/>
        <v>0.75</v>
      </c>
      <c r="AA481" s="33">
        <f t="shared" si="105"/>
        <v>0.85</v>
      </c>
      <c r="AB481" s="33">
        <f t="shared" si="106"/>
        <v>0.75</v>
      </c>
      <c r="AC481" s="33">
        <f t="shared" si="107"/>
        <v>0.85</v>
      </c>
      <c r="AD481" s="33">
        <f t="shared" si="108"/>
        <v>0.7</v>
      </c>
      <c r="AE481" s="394">
        <f t="shared" si="109"/>
        <v>0</v>
      </c>
      <c r="AF481" s="400">
        <f t="shared" si="110"/>
        <v>247438749</v>
      </c>
      <c r="AG481" s="257">
        <v>100</v>
      </c>
      <c r="AH481" s="153">
        <f t="shared" si="113"/>
        <v>247438749</v>
      </c>
      <c r="AJ481" s="394">
        <f>IF(F481&gt;0,#REF!,0)</f>
        <v>0</v>
      </c>
      <c r="AK481" s="394">
        <f t="shared" si="111"/>
        <v>0</v>
      </c>
      <c r="AM481" s="394">
        <f t="shared" si="112"/>
        <v>0</v>
      </c>
    </row>
    <row r="482" spans="3:39" ht="23.25" thickBot="1" x14ac:dyDescent="0.6">
      <c r="C482" s="233" t="s">
        <v>576</v>
      </c>
      <c r="D482" s="411" t="s">
        <v>1373</v>
      </c>
      <c r="E482" s="435">
        <v>579255085</v>
      </c>
      <c r="F482" s="39">
        <v>0</v>
      </c>
      <c r="G482" s="36"/>
      <c r="H482" s="36">
        <v>0</v>
      </c>
      <c r="I482" s="36"/>
      <c r="J482" s="36"/>
      <c r="K482" s="36"/>
      <c r="L482" s="36"/>
      <c r="M482" s="36"/>
      <c r="N482" s="36"/>
      <c r="O482" s="36"/>
      <c r="P482" s="253">
        <v>0</v>
      </c>
      <c r="Q482" s="259">
        <f t="shared" si="114"/>
        <v>0</v>
      </c>
      <c r="R482" s="259">
        <v>20000000000</v>
      </c>
      <c r="S482" s="509">
        <f t="shared" si="101"/>
        <v>579255085</v>
      </c>
      <c r="T482" s="34">
        <v>1</v>
      </c>
      <c r="U482" s="33">
        <v>1</v>
      </c>
      <c r="V482" s="33">
        <v>0.94</v>
      </c>
      <c r="W482" s="33">
        <v>0.94</v>
      </c>
      <c r="X482" s="33">
        <f t="shared" si="102"/>
        <v>0.88</v>
      </c>
      <c r="Y482" s="33">
        <f t="shared" si="103"/>
        <v>0.85</v>
      </c>
      <c r="Z482" s="33">
        <f t="shared" si="104"/>
        <v>0.75</v>
      </c>
      <c r="AA482" s="33">
        <f t="shared" si="105"/>
        <v>0.85</v>
      </c>
      <c r="AB482" s="33">
        <f t="shared" si="106"/>
        <v>0.75</v>
      </c>
      <c r="AC482" s="33">
        <f t="shared" si="107"/>
        <v>0.85</v>
      </c>
      <c r="AD482" s="33">
        <f t="shared" si="108"/>
        <v>0.7</v>
      </c>
      <c r="AE482" s="394">
        <f t="shared" si="109"/>
        <v>0</v>
      </c>
      <c r="AF482" s="400">
        <f t="shared" si="110"/>
        <v>579255085</v>
      </c>
      <c r="AG482" s="257">
        <v>100</v>
      </c>
      <c r="AH482" s="153">
        <f t="shared" si="113"/>
        <v>579255085</v>
      </c>
      <c r="AJ482" s="394">
        <f>IF(F482&gt;0,#REF!,0)</f>
        <v>0</v>
      </c>
      <c r="AK482" s="394">
        <f t="shared" si="111"/>
        <v>0</v>
      </c>
      <c r="AM482" s="394">
        <f t="shared" si="112"/>
        <v>0</v>
      </c>
    </row>
    <row r="483" spans="3:39" ht="23.25" thickBot="1" x14ac:dyDescent="0.6">
      <c r="C483" s="233" t="s">
        <v>576</v>
      </c>
      <c r="D483" s="411" t="s">
        <v>1373</v>
      </c>
      <c r="E483" s="435">
        <v>20000000000</v>
      </c>
      <c r="F483" s="39">
        <v>0</v>
      </c>
      <c r="G483" s="36"/>
      <c r="H483" s="36">
        <v>0</v>
      </c>
      <c r="I483" s="36"/>
      <c r="J483" s="36"/>
      <c r="K483" s="36"/>
      <c r="L483" s="36"/>
      <c r="M483" s="36"/>
      <c r="N483" s="36"/>
      <c r="O483" s="36"/>
      <c r="P483" s="253">
        <v>0</v>
      </c>
      <c r="Q483" s="259">
        <f t="shared" si="114"/>
        <v>0</v>
      </c>
      <c r="R483" s="259">
        <v>20000000000</v>
      </c>
      <c r="S483" s="509">
        <f t="shared" si="101"/>
        <v>20000000000</v>
      </c>
      <c r="T483" s="34">
        <v>1</v>
      </c>
      <c r="U483" s="33">
        <v>1</v>
      </c>
      <c r="V483" s="33">
        <v>0.94</v>
      </c>
      <c r="W483" s="33">
        <v>0.94</v>
      </c>
      <c r="X483" s="33">
        <f t="shared" si="102"/>
        <v>0.88</v>
      </c>
      <c r="Y483" s="33">
        <f t="shared" si="103"/>
        <v>0.85</v>
      </c>
      <c r="Z483" s="33">
        <f t="shared" si="104"/>
        <v>0.75</v>
      </c>
      <c r="AA483" s="33">
        <f t="shared" si="105"/>
        <v>0.85</v>
      </c>
      <c r="AB483" s="33">
        <f t="shared" si="106"/>
        <v>0.75</v>
      </c>
      <c r="AC483" s="33">
        <f t="shared" si="107"/>
        <v>0.85</v>
      </c>
      <c r="AD483" s="33">
        <f t="shared" si="108"/>
        <v>0.7</v>
      </c>
      <c r="AE483" s="394">
        <f t="shared" si="109"/>
        <v>0</v>
      </c>
      <c r="AF483" s="400">
        <f t="shared" si="110"/>
        <v>20000000000</v>
      </c>
      <c r="AG483" s="257">
        <v>100</v>
      </c>
      <c r="AH483" s="153">
        <f t="shared" si="113"/>
        <v>20000000000</v>
      </c>
      <c r="AJ483" s="394">
        <f>IF(F483&gt;0,#REF!,0)</f>
        <v>0</v>
      </c>
      <c r="AK483" s="394">
        <f t="shared" si="111"/>
        <v>0</v>
      </c>
      <c r="AM483" s="394">
        <f t="shared" si="112"/>
        <v>0</v>
      </c>
    </row>
    <row r="484" spans="3:39" ht="23.25" thickBot="1" x14ac:dyDescent="0.6">
      <c r="C484" s="233" t="s">
        <v>576</v>
      </c>
      <c r="D484" s="411" t="s">
        <v>1373</v>
      </c>
      <c r="E484" s="435">
        <v>20000000000</v>
      </c>
      <c r="F484" s="39">
        <v>0</v>
      </c>
      <c r="G484" s="36"/>
      <c r="H484" s="36">
        <v>0</v>
      </c>
      <c r="I484" s="36"/>
      <c r="J484" s="36"/>
      <c r="K484" s="36"/>
      <c r="L484" s="36"/>
      <c r="M484" s="36"/>
      <c r="N484" s="36"/>
      <c r="O484" s="36"/>
      <c r="P484" s="253">
        <v>0</v>
      </c>
      <c r="Q484" s="259">
        <f t="shared" si="114"/>
        <v>0</v>
      </c>
      <c r="R484" s="259">
        <v>20000000000</v>
      </c>
      <c r="S484" s="509">
        <f t="shared" si="101"/>
        <v>20000000000</v>
      </c>
      <c r="T484" s="34">
        <v>1</v>
      </c>
      <c r="U484" s="33">
        <v>1</v>
      </c>
      <c r="V484" s="33">
        <v>0.94</v>
      </c>
      <c r="W484" s="33">
        <v>0.94</v>
      </c>
      <c r="X484" s="33">
        <f t="shared" si="102"/>
        <v>0.88</v>
      </c>
      <c r="Y484" s="33">
        <f t="shared" si="103"/>
        <v>0.85</v>
      </c>
      <c r="Z484" s="33">
        <f t="shared" si="104"/>
        <v>0.75</v>
      </c>
      <c r="AA484" s="33">
        <f t="shared" si="105"/>
        <v>0.85</v>
      </c>
      <c r="AB484" s="33">
        <f t="shared" si="106"/>
        <v>0.75</v>
      </c>
      <c r="AC484" s="33">
        <f t="shared" si="107"/>
        <v>0.85</v>
      </c>
      <c r="AD484" s="33">
        <f t="shared" si="108"/>
        <v>0.7</v>
      </c>
      <c r="AE484" s="394">
        <f t="shared" si="109"/>
        <v>0</v>
      </c>
      <c r="AF484" s="400">
        <f t="shared" si="110"/>
        <v>20000000000</v>
      </c>
      <c r="AG484" s="257">
        <v>100</v>
      </c>
      <c r="AH484" s="153">
        <f t="shared" si="113"/>
        <v>20000000000</v>
      </c>
      <c r="AJ484" s="394">
        <f>IF(F484&gt;0,#REF!,0)</f>
        <v>0</v>
      </c>
      <c r="AK484" s="394">
        <f t="shared" si="111"/>
        <v>0</v>
      </c>
      <c r="AM484" s="394">
        <f t="shared" si="112"/>
        <v>0</v>
      </c>
    </row>
    <row r="485" spans="3:39" ht="23.25" thickBot="1" x14ac:dyDescent="0.6">
      <c r="C485" s="233" t="s">
        <v>576</v>
      </c>
      <c r="D485" s="411" t="s">
        <v>1374</v>
      </c>
      <c r="E485" s="435">
        <v>5000000000</v>
      </c>
      <c r="F485" s="39">
        <v>0</v>
      </c>
      <c r="G485" s="36"/>
      <c r="H485" s="36">
        <v>0</v>
      </c>
      <c r="I485" s="36"/>
      <c r="J485" s="36"/>
      <c r="K485" s="36"/>
      <c r="L485" s="36"/>
      <c r="M485" s="36"/>
      <c r="N485" s="36"/>
      <c r="O485" s="36"/>
      <c r="P485" s="253">
        <v>19900000000</v>
      </c>
      <c r="Q485" s="259">
        <f t="shared" si="114"/>
        <v>19900000000</v>
      </c>
      <c r="R485" s="259">
        <v>0</v>
      </c>
      <c r="S485" s="509">
        <f t="shared" si="101"/>
        <v>5000000000</v>
      </c>
      <c r="T485" s="34">
        <v>1</v>
      </c>
      <c r="U485" s="33">
        <v>1</v>
      </c>
      <c r="V485" s="33">
        <v>0.94</v>
      </c>
      <c r="W485" s="33">
        <v>0.94</v>
      </c>
      <c r="X485" s="33">
        <f t="shared" si="102"/>
        <v>0.88</v>
      </c>
      <c r="Y485" s="33">
        <f t="shared" si="103"/>
        <v>0.85</v>
      </c>
      <c r="Z485" s="33">
        <f t="shared" si="104"/>
        <v>0.75</v>
      </c>
      <c r="AA485" s="33">
        <f t="shared" si="105"/>
        <v>0.85</v>
      </c>
      <c r="AB485" s="33">
        <f t="shared" si="106"/>
        <v>0.75</v>
      </c>
      <c r="AC485" s="33">
        <f t="shared" si="107"/>
        <v>0.85</v>
      </c>
      <c r="AD485" s="33">
        <f t="shared" si="108"/>
        <v>0.7</v>
      </c>
      <c r="AE485" s="394">
        <f t="shared" si="109"/>
        <v>13930000000</v>
      </c>
      <c r="AF485" s="400">
        <f t="shared" si="110"/>
        <v>0</v>
      </c>
      <c r="AG485" s="257">
        <v>100</v>
      </c>
      <c r="AH485" s="153">
        <f t="shared" si="113"/>
        <v>0</v>
      </c>
      <c r="AJ485" s="394">
        <f>IF(F485&gt;0,#REF!,0)</f>
        <v>0</v>
      </c>
      <c r="AK485" s="394">
        <f t="shared" si="111"/>
        <v>0</v>
      </c>
      <c r="AM485" s="394">
        <f t="shared" si="112"/>
        <v>0</v>
      </c>
    </row>
    <row r="486" spans="3:39" ht="23.25" thickBot="1" x14ac:dyDescent="0.6">
      <c r="C486" s="233" t="s">
        <v>576</v>
      </c>
      <c r="D486" s="411" t="s">
        <v>1374</v>
      </c>
      <c r="E486" s="435">
        <v>5000000000</v>
      </c>
      <c r="F486" s="39">
        <v>0</v>
      </c>
      <c r="G486" s="36"/>
      <c r="H486" s="36">
        <v>0</v>
      </c>
      <c r="I486" s="36"/>
      <c r="J486" s="36"/>
      <c r="K486" s="36"/>
      <c r="L486" s="36"/>
      <c r="M486" s="36"/>
      <c r="N486" s="36"/>
      <c r="O486" s="36"/>
      <c r="P486" s="253">
        <v>19900000000</v>
      </c>
      <c r="Q486" s="259">
        <f t="shared" si="114"/>
        <v>19900000000</v>
      </c>
      <c r="R486" s="259">
        <v>0</v>
      </c>
      <c r="S486" s="509">
        <f t="shared" si="101"/>
        <v>5000000000</v>
      </c>
      <c r="T486" s="34">
        <v>1</v>
      </c>
      <c r="U486" s="33">
        <v>1</v>
      </c>
      <c r="V486" s="33">
        <v>0.94</v>
      </c>
      <c r="W486" s="33">
        <v>0.94</v>
      </c>
      <c r="X486" s="33">
        <f t="shared" si="102"/>
        <v>0.88</v>
      </c>
      <c r="Y486" s="33">
        <f t="shared" si="103"/>
        <v>0.85</v>
      </c>
      <c r="Z486" s="33">
        <f t="shared" si="104"/>
        <v>0.75</v>
      </c>
      <c r="AA486" s="33">
        <f t="shared" si="105"/>
        <v>0.85</v>
      </c>
      <c r="AB486" s="33">
        <f t="shared" si="106"/>
        <v>0.75</v>
      </c>
      <c r="AC486" s="33">
        <f t="shared" si="107"/>
        <v>0.85</v>
      </c>
      <c r="AD486" s="33">
        <f t="shared" si="108"/>
        <v>0.7</v>
      </c>
      <c r="AE486" s="394">
        <f t="shared" si="109"/>
        <v>13930000000</v>
      </c>
      <c r="AF486" s="400">
        <f t="shared" si="110"/>
        <v>0</v>
      </c>
      <c r="AG486" s="257">
        <v>100</v>
      </c>
      <c r="AH486" s="153">
        <f t="shared" si="113"/>
        <v>0</v>
      </c>
      <c r="AJ486" s="394">
        <f>IF(F486&gt;0,#REF!,0)</f>
        <v>0</v>
      </c>
      <c r="AK486" s="394">
        <f t="shared" si="111"/>
        <v>0</v>
      </c>
      <c r="AM486" s="394">
        <f t="shared" si="112"/>
        <v>0</v>
      </c>
    </row>
    <row r="487" spans="3:39" ht="23.25" thickBot="1" x14ac:dyDescent="0.6">
      <c r="C487" s="233" t="s">
        <v>576</v>
      </c>
      <c r="D487" s="411" t="s">
        <v>1374</v>
      </c>
      <c r="E487" s="435">
        <v>5000000000</v>
      </c>
      <c r="F487" s="39">
        <v>0</v>
      </c>
      <c r="G487" s="36"/>
      <c r="H487" s="36">
        <v>0</v>
      </c>
      <c r="I487" s="36"/>
      <c r="J487" s="36"/>
      <c r="K487" s="36"/>
      <c r="L487" s="36"/>
      <c r="M487" s="36"/>
      <c r="N487" s="36"/>
      <c r="O487" s="36"/>
      <c r="P487" s="253">
        <v>19900000000</v>
      </c>
      <c r="Q487" s="259">
        <f t="shared" si="114"/>
        <v>19900000000</v>
      </c>
      <c r="R487" s="259">
        <v>0</v>
      </c>
      <c r="S487" s="509">
        <f t="shared" si="101"/>
        <v>5000000000</v>
      </c>
      <c r="T487" s="34">
        <v>1</v>
      </c>
      <c r="U487" s="33">
        <v>1</v>
      </c>
      <c r="V487" s="33">
        <v>0.94</v>
      </c>
      <c r="W487" s="33">
        <v>0.94</v>
      </c>
      <c r="X487" s="33">
        <f t="shared" si="102"/>
        <v>0.88</v>
      </c>
      <c r="Y487" s="33">
        <f t="shared" si="103"/>
        <v>0.85</v>
      </c>
      <c r="Z487" s="33">
        <f t="shared" si="104"/>
        <v>0.75</v>
      </c>
      <c r="AA487" s="33">
        <f t="shared" si="105"/>
        <v>0.85</v>
      </c>
      <c r="AB487" s="33">
        <f t="shared" si="106"/>
        <v>0.75</v>
      </c>
      <c r="AC487" s="33">
        <f t="shared" si="107"/>
        <v>0.85</v>
      </c>
      <c r="AD487" s="33">
        <f t="shared" si="108"/>
        <v>0.7</v>
      </c>
      <c r="AE487" s="394">
        <f t="shared" si="109"/>
        <v>13930000000</v>
      </c>
      <c r="AF487" s="400">
        <f t="shared" si="110"/>
        <v>0</v>
      </c>
      <c r="AG487" s="257">
        <v>100</v>
      </c>
      <c r="AH487" s="153">
        <f t="shared" si="113"/>
        <v>0</v>
      </c>
      <c r="AJ487" s="394">
        <f>IF(F487&gt;0,#REF!,0)</f>
        <v>0</v>
      </c>
      <c r="AK487" s="394">
        <f t="shared" si="111"/>
        <v>0</v>
      </c>
      <c r="AM487" s="394">
        <f t="shared" si="112"/>
        <v>0</v>
      </c>
    </row>
    <row r="488" spans="3:39" ht="23.25" thickBot="1" x14ac:dyDescent="0.6">
      <c r="C488" s="233" t="s">
        <v>576</v>
      </c>
      <c r="D488" s="411" t="s">
        <v>1374</v>
      </c>
      <c r="E488" s="435">
        <v>5000000000</v>
      </c>
      <c r="F488" s="39">
        <v>0</v>
      </c>
      <c r="G488" s="36"/>
      <c r="H488" s="36">
        <v>0</v>
      </c>
      <c r="I488" s="36"/>
      <c r="J488" s="36"/>
      <c r="K488" s="36"/>
      <c r="L488" s="36"/>
      <c r="M488" s="36"/>
      <c r="N488" s="36"/>
      <c r="O488" s="36"/>
      <c r="P488" s="253">
        <v>19900000000</v>
      </c>
      <c r="Q488" s="259">
        <f t="shared" si="114"/>
        <v>19900000000</v>
      </c>
      <c r="R488" s="259">
        <v>0</v>
      </c>
      <c r="S488" s="509">
        <f t="shared" si="101"/>
        <v>5000000000</v>
      </c>
      <c r="T488" s="34">
        <v>1</v>
      </c>
      <c r="U488" s="33">
        <v>1</v>
      </c>
      <c r="V488" s="33">
        <v>0.94</v>
      </c>
      <c r="W488" s="33">
        <v>0.94</v>
      </c>
      <c r="X488" s="33">
        <f t="shared" si="102"/>
        <v>0.88</v>
      </c>
      <c r="Y488" s="33">
        <f t="shared" si="103"/>
        <v>0.85</v>
      </c>
      <c r="Z488" s="33">
        <f t="shared" si="104"/>
        <v>0.75</v>
      </c>
      <c r="AA488" s="33">
        <f t="shared" si="105"/>
        <v>0.85</v>
      </c>
      <c r="AB488" s="33">
        <f t="shared" si="106"/>
        <v>0.75</v>
      </c>
      <c r="AC488" s="33">
        <f t="shared" si="107"/>
        <v>0.85</v>
      </c>
      <c r="AD488" s="33">
        <f t="shared" si="108"/>
        <v>0.7</v>
      </c>
      <c r="AE488" s="394">
        <f t="shared" si="109"/>
        <v>13930000000</v>
      </c>
      <c r="AF488" s="400">
        <f t="shared" si="110"/>
        <v>0</v>
      </c>
      <c r="AG488" s="257">
        <v>100</v>
      </c>
      <c r="AH488" s="153">
        <f t="shared" si="113"/>
        <v>0</v>
      </c>
      <c r="AJ488" s="394">
        <f>IF(F488&gt;0,#REF!,0)</f>
        <v>0</v>
      </c>
      <c r="AK488" s="394">
        <f t="shared" si="111"/>
        <v>0</v>
      </c>
      <c r="AM488" s="394">
        <f t="shared" si="112"/>
        <v>0</v>
      </c>
    </row>
    <row r="489" spans="3:39" ht="23.25" thickBot="1" x14ac:dyDescent="0.6">
      <c r="C489" s="233" t="s">
        <v>576</v>
      </c>
      <c r="D489" s="412"/>
      <c r="E489" s="428"/>
      <c r="F489" s="39">
        <v>0</v>
      </c>
      <c r="G489" s="36"/>
      <c r="H489" s="36">
        <v>0</v>
      </c>
      <c r="I489" s="36"/>
      <c r="J489" s="36"/>
      <c r="K489" s="36"/>
      <c r="L489" s="36"/>
      <c r="M489" s="36"/>
      <c r="N489" s="36"/>
      <c r="O489" s="36"/>
      <c r="P489" s="253">
        <v>0</v>
      </c>
      <c r="Q489" s="259">
        <f t="shared" si="114"/>
        <v>0</v>
      </c>
      <c r="R489" s="259">
        <v>0</v>
      </c>
      <c r="S489" s="509">
        <f t="shared" si="101"/>
        <v>0</v>
      </c>
      <c r="T489" s="34">
        <v>1</v>
      </c>
      <c r="U489" s="33">
        <v>1</v>
      </c>
      <c r="V489" s="33">
        <v>0.94</v>
      </c>
      <c r="W489" s="33">
        <v>0.94</v>
      </c>
      <c r="X489" s="33">
        <f t="shared" si="102"/>
        <v>0.88</v>
      </c>
      <c r="Y489" s="33">
        <f t="shared" si="103"/>
        <v>0.85</v>
      </c>
      <c r="Z489" s="33">
        <f t="shared" si="104"/>
        <v>0.75</v>
      </c>
      <c r="AA489" s="33">
        <f t="shared" si="105"/>
        <v>0.85</v>
      </c>
      <c r="AB489" s="33">
        <f t="shared" si="106"/>
        <v>0.75</v>
      </c>
      <c r="AC489" s="33">
        <f t="shared" si="107"/>
        <v>0.85</v>
      </c>
      <c r="AD489" s="33">
        <f t="shared" si="108"/>
        <v>0.7</v>
      </c>
      <c r="AE489" s="394">
        <f t="shared" si="109"/>
        <v>0</v>
      </c>
      <c r="AF489" s="400">
        <f t="shared" si="110"/>
        <v>0</v>
      </c>
      <c r="AG489" s="257">
        <v>100</v>
      </c>
      <c r="AH489" s="153">
        <f t="shared" si="113"/>
        <v>0</v>
      </c>
      <c r="AJ489" s="394">
        <f>IF(F489&gt;0,#REF!,0)</f>
        <v>0</v>
      </c>
      <c r="AK489" s="394">
        <f t="shared" si="111"/>
        <v>0</v>
      </c>
      <c r="AM489" s="394">
        <f t="shared" si="112"/>
        <v>0</v>
      </c>
    </row>
    <row r="490" spans="3:39" ht="23.25" thickBot="1" x14ac:dyDescent="0.6">
      <c r="C490" s="233" t="s">
        <v>576</v>
      </c>
      <c r="D490" s="416" t="s">
        <v>1532</v>
      </c>
      <c r="E490" s="416">
        <v>916538593</v>
      </c>
      <c r="F490" s="39">
        <v>0</v>
      </c>
      <c r="G490" s="36"/>
      <c r="H490" s="36">
        <v>0</v>
      </c>
      <c r="I490" s="36"/>
      <c r="J490" s="36"/>
      <c r="K490" s="36"/>
      <c r="L490" s="36"/>
      <c r="M490" s="36"/>
      <c r="N490" s="36"/>
      <c r="O490" s="36"/>
      <c r="P490" s="253">
        <v>0</v>
      </c>
      <c r="Q490" s="259">
        <f t="shared" si="114"/>
        <v>0</v>
      </c>
      <c r="R490" s="259" t="s">
        <v>1763</v>
      </c>
      <c r="S490" s="509">
        <f t="shared" si="101"/>
        <v>916538593</v>
      </c>
      <c r="T490" s="34">
        <v>1</v>
      </c>
      <c r="U490" s="33">
        <v>1</v>
      </c>
      <c r="V490" s="33">
        <v>0.94</v>
      </c>
      <c r="W490" s="33">
        <v>0.94</v>
      </c>
      <c r="X490" s="33">
        <f t="shared" si="102"/>
        <v>0.88</v>
      </c>
      <c r="Y490" s="33">
        <f t="shared" si="103"/>
        <v>0.85</v>
      </c>
      <c r="Z490" s="33">
        <f t="shared" si="104"/>
        <v>0.75</v>
      </c>
      <c r="AA490" s="33">
        <f t="shared" si="105"/>
        <v>0.85</v>
      </c>
      <c r="AB490" s="33">
        <f t="shared" si="106"/>
        <v>0.75</v>
      </c>
      <c r="AC490" s="33">
        <f t="shared" si="107"/>
        <v>0.85</v>
      </c>
      <c r="AD490" s="33">
        <f t="shared" si="108"/>
        <v>0.7</v>
      </c>
      <c r="AE490" s="394">
        <f t="shared" si="109"/>
        <v>0</v>
      </c>
      <c r="AF490" s="400">
        <f t="shared" si="110"/>
        <v>916538593</v>
      </c>
      <c r="AG490" s="257">
        <v>100</v>
      </c>
      <c r="AH490" s="153">
        <f t="shared" si="113"/>
        <v>916538593</v>
      </c>
      <c r="AJ490" s="394">
        <f>IF(F490&gt;0,#REF!,0)</f>
        <v>0</v>
      </c>
      <c r="AK490" s="394">
        <f t="shared" si="111"/>
        <v>0</v>
      </c>
      <c r="AM490" s="394">
        <f t="shared" si="112"/>
        <v>0</v>
      </c>
    </row>
    <row r="491" spans="3:39" ht="23.25" thickBot="1" x14ac:dyDescent="0.6">
      <c r="C491" s="233" t="s">
        <v>576</v>
      </c>
      <c r="D491" s="416" t="s">
        <v>1532</v>
      </c>
      <c r="E491" s="416">
        <v>20000000000</v>
      </c>
      <c r="F491" s="39">
        <v>0</v>
      </c>
      <c r="G491" s="36"/>
      <c r="H491" s="36">
        <v>0</v>
      </c>
      <c r="I491" s="36"/>
      <c r="J491" s="36"/>
      <c r="K491" s="36"/>
      <c r="L491" s="36"/>
      <c r="M491" s="36"/>
      <c r="N491" s="36"/>
      <c r="O491" s="36"/>
      <c r="P491" s="253">
        <v>0</v>
      </c>
      <c r="Q491" s="259">
        <f t="shared" si="114"/>
        <v>0</v>
      </c>
      <c r="R491" s="259" t="s">
        <v>1763</v>
      </c>
      <c r="S491" s="509">
        <f t="shared" si="101"/>
        <v>20000000000</v>
      </c>
      <c r="T491" s="34">
        <v>1</v>
      </c>
      <c r="U491" s="33">
        <v>1</v>
      </c>
      <c r="V491" s="33">
        <v>0.94</v>
      </c>
      <c r="W491" s="33">
        <v>0.94</v>
      </c>
      <c r="X491" s="33">
        <f t="shared" si="102"/>
        <v>0.88</v>
      </c>
      <c r="Y491" s="33">
        <f t="shared" si="103"/>
        <v>0.85</v>
      </c>
      <c r="Z491" s="33">
        <f t="shared" si="104"/>
        <v>0.75</v>
      </c>
      <c r="AA491" s="33">
        <f t="shared" si="105"/>
        <v>0.85</v>
      </c>
      <c r="AB491" s="33">
        <f t="shared" si="106"/>
        <v>0.75</v>
      </c>
      <c r="AC491" s="33">
        <f t="shared" si="107"/>
        <v>0.85</v>
      </c>
      <c r="AD491" s="33">
        <f t="shared" si="108"/>
        <v>0.7</v>
      </c>
      <c r="AE491" s="394">
        <f t="shared" si="109"/>
        <v>0</v>
      </c>
      <c r="AF491" s="400">
        <f t="shared" si="110"/>
        <v>20000000000</v>
      </c>
      <c r="AG491" s="257">
        <v>100</v>
      </c>
      <c r="AH491" s="153">
        <f t="shared" si="113"/>
        <v>20000000000</v>
      </c>
      <c r="AJ491" s="394">
        <f>IF(F491&gt;0,#REF!,0)</f>
        <v>0</v>
      </c>
      <c r="AK491" s="394">
        <f t="shared" si="111"/>
        <v>0</v>
      </c>
      <c r="AM491" s="394">
        <f t="shared" si="112"/>
        <v>0</v>
      </c>
    </row>
    <row r="492" spans="3:39" ht="23.25" thickBot="1" x14ac:dyDescent="0.6">
      <c r="C492" s="233" t="s">
        <v>576</v>
      </c>
      <c r="D492" s="416" t="s">
        <v>1532</v>
      </c>
      <c r="E492" s="416">
        <v>2394937190</v>
      </c>
      <c r="F492" s="39">
        <v>0</v>
      </c>
      <c r="G492" s="36"/>
      <c r="H492" s="36">
        <v>0</v>
      </c>
      <c r="I492" s="36"/>
      <c r="J492" s="36"/>
      <c r="K492" s="36"/>
      <c r="L492" s="36"/>
      <c r="M492" s="36"/>
      <c r="N492" s="36"/>
      <c r="O492" s="36"/>
      <c r="P492" s="253">
        <v>0</v>
      </c>
      <c r="Q492" s="259">
        <f t="shared" si="114"/>
        <v>0</v>
      </c>
      <c r="R492" s="259">
        <v>24000000000</v>
      </c>
      <c r="S492" s="509">
        <f t="shared" si="101"/>
        <v>2394937190</v>
      </c>
      <c r="T492" s="34">
        <v>1</v>
      </c>
      <c r="U492" s="33">
        <v>1</v>
      </c>
      <c r="V492" s="33">
        <v>0.94</v>
      </c>
      <c r="W492" s="33">
        <v>0.94</v>
      </c>
      <c r="X492" s="33">
        <f t="shared" si="102"/>
        <v>0.88</v>
      </c>
      <c r="Y492" s="33">
        <f t="shared" si="103"/>
        <v>0.85</v>
      </c>
      <c r="Z492" s="33">
        <f t="shared" si="104"/>
        <v>0.75</v>
      </c>
      <c r="AA492" s="33">
        <f t="shared" si="105"/>
        <v>0.85</v>
      </c>
      <c r="AB492" s="33">
        <f t="shared" si="106"/>
        <v>0.75</v>
      </c>
      <c r="AC492" s="33">
        <f t="shared" si="107"/>
        <v>0.85</v>
      </c>
      <c r="AD492" s="33">
        <f t="shared" si="108"/>
        <v>0.7</v>
      </c>
      <c r="AE492" s="394">
        <f t="shared" si="109"/>
        <v>0</v>
      </c>
      <c r="AF492" s="400">
        <f t="shared" si="110"/>
        <v>2394937190</v>
      </c>
      <c r="AG492" s="257">
        <v>100</v>
      </c>
      <c r="AH492" s="153">
        <f t="shared" si="113"/>
        <v>2394937190</v>
      </c>
      <c r="AJ492" s="394">
        <f>IF(F492&gt;0,#REF!,0)</f>
        <v>0</v>
      </c>
      <c r="AK492" s="394">
        <f t="shared" si="111"/>
        <v>0</v>
      </c>
      <c r="AM492" s="394">
        <f t="shared" si="112"/>
        <v>0</v>
      </c>
    </row>
    <row r="493" spans="3:39" ht="23.25" thickBot="1" x14ac:dyDescent="0.6">
      <c r="C493" s="233" t="s">
        <v>576</v>
      </c>
      <c r="D493" s="416" t="s">
        <v>1532</v>
      </c>
      <c r="E493" s="416">
        <v>20000000000</v>
      </c>
      <c r="F493" s="39">
        <v>0</v>
      </c>
      <c r="G493" s="36"/>
      <c r="H493" s="36">
        <v>0</v>
      </c>
      <c r="I493" s="36"/>
      <c r="J493" s="36"/>
      <c r="K493" s="36"/>
      <c r="L493" s="36"/>
      <c r="M493" s="36"/>
      <c r="N493" s="36"/>
      <c r="O493" s="36"/>
      <c r="P493" s="253">
        <v>0</v>
      </c>
      <c r="Q493" s="259">
        <f t="shared" si="114"/>
        <v>0</v>
      </c>
      <c r="R493" s="259">
        <v>21600000000</v>
      </c>
      <c r="S493" s="509">
        <f t="shared" si="101"/>
        <v>20000000000</v>
      </c>
      <c r="T493" s="34">
        <v>1</v>
      </c>
      <c r="U493" s="33">
        <v>1</v>
      </c>
      <c r="V493" s="33">
        <v>0.94</v>
      </c>
      <c r="W493" s="33">
        <v>0.94</v>
      </c>
      <c r="X493" s="33">
        <f t="shared" si="102"/>
        <v>0.88</v>
      </c>
      <c r="Y493" s="33">
        <f t="shared" si="103"/>
        <v>0.85</v>
      </c>
      <c r="Z493" s="33">
        <f t="shared" si="104"/>
        <v>0.75</v>
      </c>
      <c r="AA493" s="33">
        <f t="shared" si="105"/>
        <v>0.85</v>
      </c>
      <c r="AB493" s="33">
        <f t="shared" si="106"/>
        <v>0.75</v>
      </c>
      <c r="AC493" s="33">
        <f t="shared" si="107"/>
        <v>0.85</v>
      </c>
      <c r="AD493" s="33">
        <f t="shared" si="108"/>
        <v>0.7</v>
      </c>
      <c r="AE493" s="394">
        <f t="shared" si="109"/>
        <v>0</v>
      </c>
      <c r="AF493" s="400">
        <f t="shared" si="110"/>
        <v>20000000000</v>
      </c>
      <c r="AG493" s="257">
        <v>100</v>
      </c>
      <c r="AH493" s="153">
        <f t="shared" si="113"/>
        <v>20000000000</v>
      </c>
      <c r="AJ493" s="394">
        <f>IF(F493&gt;0,#REF!,0)</f>
        <v>0</v>
      </c>
      <c r="AK493" s="394">
        <f t="shared" si="111"/>
        <v>0</v>
      </c>
      <c r="AM493" s="394">
        <f t="shared" si="112"/>
        <v>0</v>
      </c>
    </row>
    <row r="494" spans="3:39" ht="23.25" thickBot="1" x14ac:dyDescent="0.6">
      <c r="C494" s="233" t="s">
        <v>576</v>
      </c>
      <c r="D494" s="416" t="s">
        <v>1532</v>
      </c>
      <c r="E494" s="416">
        <v>4528273378</v>
      </c>
      <c r="F494" s="39">
        <v>0</v>
      </c>
      <c r="G494" s="36"/>
      <c r="H494" s="36">
        <v>0</v>
      </c>
      <c r="I494" s="36"/>
      <c r="J494" s="36"/>
      <c r="K494" s="36"/>
      <c r="L494" s="36"/>
      <c r="M494" s="36"/>
      <c r="N494" s="36"/>
      <c r="O494" s="36"/>
      <c r="P494" s="253">
        <v>0</v>
      </c>
      <c r="Q494" s="259">
        <f t="shared" si="114"/>
        <v>0</v>
      </c>
      <c r="R494" s="259" t="s">
        <v>1763</v>
      </c>
      <c r="S494" s="509">
        <f t="shared" si="101"/>
        <v>4528273378</v>
      </c>
      <c r="T494" s="34">
        <v>1</v>
      </c>
      <c r="U494" s="33">
        <v>1</v>
      </c>
      <c r="V494" s="33">
        <v>0.94</v>
      </c>
      <c r="W494" s="33">
        <v>0.94</v>
      </c>
      <c r="X494" s="33">
        <f t="shared" si="102"/>
        <v>0.88</v>
      </c>
      <c r="Y494" s="33">
        <f t="shared" si="103"/>
        <v>0.85</v>
      </c>
      <c r="Z494" s="33">
        <f t="shared" si="104"/>
        <v>0.75</v>
      </c>
      <c r="AA494" s="33">
        <f t="shared" si="105"/>
        <v>0.85</v>
      </c>
      <c r="AB494" s="33">
        <f t="shared" si="106"/>
        <v>0.75</v>
      </c>
      <c r="AC494" s="33">
        <f t="shared" si="107"/>
        <v>0.85</v>
      </c>
      <c r="AD494" s="33">
        <f t="shared" si="108"/>
        <v>0.7</v>
      </c>
      <c r="AE494" s="394">
        <f t="shared" si="109"/>
        <v>0</v>
      </c>
      <c r="AF494" s="400">
        <f t="shared" si="110"/>
        <v>4528273378</v>
      </c>
      <c r="AG494" s="257">
        <v>100</v>
      </c>
      <c r="AH494" s="153">
        <f t="shared" si="113"/>
        <v>4528273378</v>
      </c>
      <c r="AJ494" s="394">
        <f>IF(F494&gt;0,#REF!,0)</f>
        <v>0</v>
      </c>
      <c r="AK494" s="394">
        <f t="shared" si="111"/>
        <v>0</v>
      </c>
      <c r="AM494" s="394">
        <f t="shared" si="112"/>
        <v>0</v>
      </c>
    </row>
    <row r="495" spans="3:39" ht="23.25" thickBot="1" x14ac:dyDescent="0.6">
      <c r="C495" s="233" t="s">
        <v>576</v>
      </c>
      <c r="D495" s="416" t="s">
        <v>1532</v>
      </c>
      <c r="E495" s="416">
        <v>16821635364</v>
      </c>
      <c r="F495" s="39">
        <v>0</v>
      </c>
      <c r="G495" s="36"/>
      <c r="H495" s="36">
        <v>0</v>
      </c>
      <c r="I495" s="36"/>
      <c r="J495" s="36"/>
      <c r="K495" s="36"/>
      <c r="L495" s="36"/>
      <c r="M495" s="36"/>
      <c r="N495" s="36"/>
      <c r="O495" s="36"/>
      <c r="P495" s="253">
        <v>0</v>
      </c>
      <c r="Q495" s="259">
        <f t="shared" si="114"/>
        <v>0</v>
      </c>
      <c r="R495" s="259" t="s">
        <v>1763</v>
      </c>
      <c r="S495" s="509">
        <f t="shared" si="101"/>
        <v>16821635364</v>
      </c>
      <c r="T495" s="34">
        <v>1</v>
      </c>
      <c r="U495" s="33">
        <v>1</v>
      </c>
      <c r="V495" s="33">
        <v>0.94</v>
      </c>
      <c r="W495" s="33">
        <v>0.94</v>
      </c>
      <c r="X495" s="33">
        <f t="shared" si="102"/>
        <v>0.88</v>
      </c>
      <c r="Y495" s="33">
        <f t="shared" si="103"/>
        <v>0.85</v>
      </c>
      <c r="Z495" s="33">
        <f t="shared" si="104"/>
        <v>0.75</v>
      </c>
      <c r="AA495" s="33">
        <f t="shared" si="105"/>
        <v>0.85</v>
      </c>
      <c r="AB495" s="33">
        <f t="shared" si="106"/>
        <v>0.75</v>
      </c>
      <c r="AC495" s="33">
        <f t="shared" si="107"/>
        <v>0.85</v>
      </c>
      <c r="AD495" s="33">
        <f t="shared" si="108"/>
        <v>0.7</v>
      </c>
      <c r="AE495" s="394">
        <f t="shared" si="109"/>
        <v>0</v>
      </c>
      <c r="AF495" s="400">
        <f t="shared" si="110"/>
        <v>16821635364</v>
      </c>
      <c r="AG495" s="257">
        <v>100</v>
      </c>
      <c r="AH495" s="153">
        <f t="shared" si="113"/>
        <v>16821635364</v>
      </c>
      <c r="AJ495" s="394">
        <f>IF(F495&gt;0,#REF!,0)</f>
        <v>0</v>
      </c>
      <c r="AK495" s="394">
        <f t="shared" si="111"/>
        <v>0</v>
      </c>
      <c r="AM495" s="394">
        <f t="shared" si="112"/>
        <v>0</v>
      </c>
    </row>
    <row r="496" spans="3:39" ht="23.25" thickBot="1" x14ac:dyDescent="0.6">
      <c r="C496" s="233" t="s">
        <v>576</v>
      </c>
      <c r="D496" s="416" t="s">
        <v>1532</v>
      </c>
      <c r="E496" s="416">
        <v>20000000000</v>
      </c>
      <c r="F496" s="39">
        <v>0</v>
      </c>
      <c r="G496" s="36"/>
      <c r="H496" s="36">
        <v>0</v>
      </c>
      <c r="I496" s="36"/>
      <c r="J496" s="36"/>
      <c r="K496" s="36"/>
      <c r="L496" s="36"/>
      <c r="M496" s="36"/>
      <c r="N496" s="36"/>
      <c r="O496" s="36"/>
      <c r="P496" s="253">
        <v>0</v>
      </c>
      <c r="Q496" s="259">
        <f t="shared" si="114"/>
        <v>0</v>
      </c>
      <c r="R496" s="259" t="s">
        <v>1763</v>
      </c>
      <c r="S496" s="509">
        <f t="shared" si="101"/>
        <v>20000000000</v>
      </c>
      <c r="T496" s="34">
        <v>1</v>
      </c>
      <c r="U496" s="33">
        <v>1</v>
      </c>
      <c r="V496" s="33">
        <v>0.94</v>
      </c>
      <c r="W496" s="33">
        <v>0.94</v>
      </c>
      <c r="X496" s="33">
        <f t="shared" si="102"/>
        <v>0.88</v>
      </c>
      <c r="Y496" s="33">
        <f t="shared" si="103"/>
        <v>0.85</v>
      </c>
      <c r="Z496" s="33">
        <f t="shared" si="104"/>
        <v>0.75</v>
      </c>
      <c r="AA496" s="33">
        <f t="shared" si="105"/>
        <v>0.85</v>
      </c>
      <c r="AB496" s="33">
        <f t="shared" si="106"/>
        <v>0.75</v>
      </c>
      <c r="AC496" s="33">
        <f t="shared" si="107"/>
        <v>0.85</v>
      </c>
      <c r="AD496" s="33">
        <f t="shared" si="108"/>
        <v>0.7</v>
      </c>
      <c r="AE496" s="394">
        <f t="shared" si="109"/>
        <v>0</v>
      </c>
      <c r="AF496" s="400">
        <f t="shared" si="110"/>
        <v>20000000000</v>
      </c>
      <c r="AG496" s="257">
        <v>100</v>
      </c>
      <c r="AH496" s="153">
        <f t="shared" si="113"/>
        <v>20000000000</v>
      </c>
      <c r="AJ496" s="394">
        <f>IF(F496&gt;0,#REF!,0)</f>
        <v>0</v>
      </c>
      <c r="AK496" s="394">
        <f t="shared" si="111"/>
        <v>0</v>
      </c>
      <c r="AM496" s="394">
        <f t="shared" si="112"/>
        <v>0</v>
      </c>
    </row>
    <row r="497" spans="3:39" ht="23.25" thickBot="1" x14ac:dyDescent="0.6">
      <c r="C497" s="233" t="s">
        <v>576</v>
      </c>
      <c r="D497" s="416" t="s">
        <v>1532</v>
      </c>
      <c r="E497" s="416">
        <v>30000000000</v>
      </c>
      <c r="F497" s="39">
        <v>0</v>
      </c>
      <c r="G497" s="36"/>
      <c r="H497" s="36">
        <v>0</v>
      </c>
      <c r="I497" s="36"/>
      <c r="J497" s="36"/>
      <c r="K497" s="36"/>
      <c r="L497" s="36"/>
      <c r="M497" s="36"/>
      <c r="N497" s="36"/>
      <c r="O497" s="36"/>
      <c r="P497" s="253">
        <v>0</v>
      </c>
      <c r="Q497" s="259">
        <f t="shared" si="114"/>
        <v>0</v>
      </c>
      <c r="R497" s="259" t="s">
        <v>1764</v>
      </c>
      <c r="S497" s="509">
        <f t="shared" si="101"/>
        <v>30000000000</v>
      </c>
      <c r="T497" s="34">
        <v>1</v>
      </c>
      <c r="U497" s="33">
        <v>1</v>
      </c>
      <c r="V497" s="33">
        <v>0.94</v>
      </c>
      <c r="W497" s="33">
        <v>0.94</v>
      </c>
      <c r="X497" s="33">
        <f t="shared" si="102"/>
        <v>0.88</v>
      </c>
      <c r="Y497" s="33">
        <f t="shared" si="103"/>
        <v>0.85</v>
      </c>
      <c r="Z497" s="33">
        <f t="shared" si="104"/>
        <v>0.75</v>
      </c>
      <c r="AA497" s="33">
        <f t="shared" si="105"/>
        <v>0.85</v>
      </c>
      <c r="AB497" s="33">
        <f t="shared" si="106"/>
        <v>0.75</v>
      </c>
      <c r="AC497" s="33">
        <f t="shared" si="107"/>
        <v>0.85</v>
      </c>
      <c r="AD497" s="33">
        <f t="shared" si="108"/>
        <v>0.7</v>
      </c>
      <c r="AE497" s="394">
        <f t="shared" si="109"/>
        <v>0</v>
      </c>
      <c r="AF497" s="400">
        <f t="shared" si="110"/>
        <v>30000000000</v>
      </c>
      <c r="AG497" s="257">
        <v>100</v>
      </c>
      <c r="AH497" s="153">
        <f t="shared" si="113"/>
        <v>30000000000</v>
      </c>
      <c r="AJ497" s="394">
        <f>IF(F497&gt;0,#REF!,0)</f>
        <v>0</v>
      </c>
      <c r="AK497" s="394">
        <f t="shared" si="111"/>
        <v>0</v>
      </c>
      <c r="AM497" s="394">
        <f t="shared" si="112"/>
        <v>0</v>
      </c>
    </row>
    <row r="498" spans="3:39" ht="23.25" thickBot="1" x14ac:dyDescent="0.6">
      <c r="C498" s="233" t="s">
        <v>576</v>
      </c>
      <c r="D498" s="416" t="s">
        <v>1533</v>
      </c>
      <c r="E498" s="416">
        <v>51500000000</v>
      </c>
      <c r="F498" s="39">
        <v>0</v>
      </c>
      <c r="G498" s="36"/>
      <c r="H498" s="36">
        <v>0</v>
      </c>
      <c r="I498" s="36"/>
      <c r="J498" s="36"/>
      <c r="K498" s="36"/>
      <c r="L498" s="36"/>
      <c r="M498" s="36"/>
      <c r="N498" s="36"/>
      <c r="O498" s="36"/>
      <c r="P498" s="253">
        <v>0</v>
      </c>
      <c r="Q498" s="259">
        <f t="shared" si="114"/>
        <v>0</v>
      </c>
      <c r="R498" s="259">
        <v>0</v>
      </c>
      <c r="S498" s="509">
        <f t="shared" si="101"/>
        <v>51500000000</v>
      </c>
      <c r="T498" s="34">
        <v>1</v>
      </c>
      <c r="U498" s="33">
        <v>1</v>
      </c>
      <c r="V498" s="33">
        <v>0.94</v>
      </c>
      <c r="W498" s="33">
        <v>0.94</v>
      </c>
      <c r="X498" s="33">
        <f t="shared" si="102"/>
        <v>0.88</v>
      </c>
      <c r="Y498" s="33">
        <f t="shared" si="103"/>
        <v>0.85</v>
      </c>
      <c r="Z498" s="33">
        <f t="shared" si="104"/>
        <v>0.75</v>
      </c>
      <c r="AA498" s="33">
        <f t="shared" si="105"/>
        <v>0.85</v>
      </c>
      <c r="AB498" s="33">
        <f t="shared" si="106"/>
        <v>0.75</v>
      </c>
      <c r="AC498" s="33">
        <f t="shared" si="107"/>
        <v>0.85</v>
      </c>
      <c r="AD498" s="33">
        <f t="shared" si="108"/>
        <v>0.7</v>
      </c>
      <c r="AE498" s="394">
        <f t="shared" si="109"/>
        <v>0</v>
      </c>
      <c r="AF498" s="400">
        <f t="shared" si="110"/>
        <v>51500000000</v>
      </c>
      <c r="AG498" s="257">
        <v>100</v>
      </c>
      <c r="AH498" s="153">
        <f t="shared" si="113"/>
        <v>51500000000</v>
      </c>
      <c r="AJ498" s="394">
        <f>IF(F498&gt;0,#REF!,0)</f>
        <v>0</v>
      </c>
      <c r="AK498" s="394">
        <f t="shared" si="111"/>
        <v>0</v>
      </c>
      <c r="AM498" s="394">
        <f t="shared" si="112"/>
        <v>0</v>
      </c>
    </row>
    <row r="499" spans="3:39" ht="23.25" thickBot="1" x14ac:dyDescent="0.6">
      <c r="C499" s="233" t="s">
        <v>576</v>
      </c>
      <c r="D499" s="416" t="s">
        <v>1534</v>
      </c>
      <c r="E499" s="416">
        <v>5000000000</v>
      </c>
      <c r="F499" s="39">
        <v>0</v>
      </c>
      <c r="G499" s="36"/>
      <c r="H499" s="36">
        <v>0</v>
      </c>
      <c r="I499" s="36"/>
      <c r="J499" s="36"/>
      <c r="K499" s="36"/>
      <c r="L499" s="36"/>
      <c r="M499" s="36"/>
      <c r="N499" s="36"/>
      <c r="O499" s="36"/>
      <c r="P499" s="253">
        <v>0</v>
      </c>
      <c r="Q499" s="259">
        <f t="shared" si="114"/>
        <v>0</v>
      </c>
      <c r="R499" s="259">
        <v>0</v>
      </c>
      <c r="S499" s="509">
        <f t="shared" si="101"/>
        <v>5000000000</v>
      </c>
      <c r="T499" s="34">
        <v>1</v>
      </c>
      <c r="U499" s="33">
        <v>1</v>
      </c>
      <c r="V499" s="33">
        <v>0.94</v>
      </c>
      <c r="W499" s="33">
        <v>0.94</v>
      </c>
      <c r="X499" s="33">
        <f t="shared" si="102"/>
        <v>0.88</v>
      </c>
      <c r="Y499" s="33">
        <f t="shared" si="103"/>
        <v>0.85</v>
      </c>
      <c r="Z499" s="33">
        <f t="shared" si="104"/>
        <v>0.75</v>
      </c>
      <c r="AA499" s="33">
        <f t="shared" si="105"/>
        <v>0.85</v>
      </c>
      <c r="AB499" s="33">
        <f t="shared" si="106"/>
        <v>0.75</v>
      </c>
      <c r="AC499" s="33">
        <f t="shared" si="107"/>
        <v>0.85</v>
      </c>
      <c r="AD499" s="33">
        <f t="shared" si="108"/>
        <v>0.7</v>
      </c>
      <c r="AE499" s="394">
        <f t="shared" si="109"/>
        <v>0</v>
      </c>
      <c r="AF499" s="400">
        <f t="shared" si="110"/>
        <v>5000000000</v>
      </c>
      <c r="AG499" s="257">
        <v>100</v>
      </c>
      <c r="AH499" s="153">
        <f t="shared" si="113"/>
        <v>5000000000</v>
      </c>
      <c r="AJ499" s="394">
        <f>IF(F499&gt;0,#REF!,0)</f>
        <v>0</v>
      </c>
      <c r="AK499" s="394">
        <f t="shared" si="111"/>
        <v>0</v>
      </c>
      <c r="AM499" s="394">
        <f t="shared" si="112"/>
        <v>0</v>
      </c>
    </row>
    <row r="500" spans="3:39" ht="23.25" thickBot="1" x14ac:dyDescent="0.6">
      <c r="C500" s="233" t="s">
        <v>576</v>
      </c>
      <c r="D500" s="416" t="s">
        <v>1535</v>
      </c>
      <c r="E500" s="416">
        <v>5000000000</v>
      </c>
      <c r="F500" s="39">
        <v>0</v>
      </c>
      <c r="G500" s="36"/>
      <c r="H500" s="36">
        <v>0</v>
      </c>
      <c r="I500" s="36"/>
      <c r="J500" s="36"/>
      <c r="K500" s="36"/>
      <c r="L500" s="36"/>
      <c r="M500" s="36"/>
      <c r="N500" s="36"/>
      <c r="O500" s="36"/>
      <c r="P500" s="253">
        <v>0</v>
      </c>
      <c r="Q500" s="259">
        <f t="shared" si="114"/>
        <v>0</v>
      </c>
      <c r="R500" s="259">
        <v>0</v>
      </c>
      <c r="S500" s="509">
        <f t="shared" si="101"/>
        <v>5000000000</v>
      </c>
      <c r="T500" s="34">
        <v>1</v>
      </c>
      <c r="U500" s="33">
        <v>1</v>
      </c>
      <c r="V500" s="33">
        <v>0.94</v>
      </c>
      <c r="W500" s="33">
        <v>0.94</v>
      </c>
      <c r="X500" s="33">
        <f t="shared" si="102"/>
        <v>0.88</v>
      </c>
      <c r="Y500" s="33">
        <f t="shared" si="103"/>
        <v>0.85</v>
      </c>
      <c r="Z500" s="33">
        <f t="shared" si="104"/>
        <v>0.75</v>
      </c>
      <c r="AA500" s="33">
        <f t="shared" si="105"/>
        <v>0.85</v>
      </c>
      <c r="AB500" s="33">
        <f t="shared" si="106"/>
        <v>0.75</v>
      </c>
      <c r="AC500" s="33">
        <f t="shared" si="107"/>
        <v>0.85</v>
      </c>
      <c r="AD500" s="33">
        <f t="shared" si="108"/>
        <v>0.7</v>
      </c>
      <c r="AE500" s="394">
        <f t="shared" si="109"/>
        <v>0</v>
      </c>
      <c r="AF500" s="400">
        <f t="shared" si="110"/>
        <v>5000000000</v>
      </c>
      <c r="AG500" s="257">
        <v>100</v>
      </c>
      <c r="AH500" s="153">
        <f t="shared" si="113"/>
        <v>5000000000</v>
      </c>
      <c r="AJ500" s="394">
        <f>IF(F500&gt;0,#REF!,0)</f>
        <v>0</v>
      </c>
      <c r="AK500" s="394">
        <f t="shared" si="111"/>
        <v>0</v>
      </c>
      <c r="AM500" s="394">
        <f t="shared" si="112"/>
        <v>0</v>
      </c>
    </row>
    <row r="501" spans="3:39" ht="23.25" thickBot="1" x14ac:dyDescent="0.6">
      <c r="C501" s="233" t="s">
        <v>576</v>
      </c>
      <c r="D501" s="416" t="s">
        <v>1536</v>
      </c>
      <c r="E501" s="416">
        <v>52645168800</v>
      </c>
      <c r="F501" s="39">
        <v>0</v>
      </c>
      <c r="G501" s="36"/>
      <c r="H501" s="36">
        <v>0</v>
      </c>
      <c r="I501" s="36"/>
      <c r="J501" s="36"/>
      <c r="K501" s="36"/>
      <c r="L501" s="36"/>
      <c r="M501" s="36"/>
      <c r="N501" s="36"/>
      <c r="O501" s="36"/>
      <c r="P501" s="253">
        <v>0</v>
      </c>
      <c r="Q501" s="259">
        <f t="shared" si="114"/>
        <v>0</v>
      </c>
      <c r="R501" s="259">
        <v>0</v>
      </c>
      <c r="S501" s="509">
        <f t="shared" si="101"/>
        <v>52645168800</v>
      </c>
      <c r="T501" s="34">
        <v>1</v>
      </c>
      <c r="U501" s="33">
        <v>1</v>
      </c>
      <c r="V501" s="33">
        <v>0.94</v>
      </c>
      <c r="W501" s="33">
        <v>0.94</v>
      </c>
      <c r="X501" s="33">
        <f t="shared" si="102"/>
        <v>0.88</v>
      </c>
      <c r="Y501" s="33">
        <f t="shared" si="103"/>
        <v>0.85</v>
      </c>
      <c r="Z501" s="33">
        <f t="shared" si="104"/>
        <v>0.75</v>
      </c>
      <c r="AA501" s="33">
        <f t="shared" si="105"/>
        <v>0.85</v>
      </c>
      <c r="AB501" s="33">
        <f t="shared" si="106"/>
        <v>0.75</v>
      </c>
      <c r="AC501" s="33">
        <f t="shared" si="107"/>
        <v>0.85</v>
      </c>
      <c r="AD501" s="33">
        <f t="shared" si="108"/>
        <v>0.7</v>
      </c>
      <c r="AE501" s="394">
        <f t="shared" si="109"/>
        <v>0</v>
      </c>
      <c r="AF501" s="400">
        <f t="shared" si="110"/>
        <v>52645168800</v>
      </c>
      <c r="AG501" s="257">
        <v>100</v>
      </c>
      <c r="AH501" s="153">
        <f t="shared" si="113"/>
        <v>52645168800</v>
      </c>
      <c r="AJ501" s="394">
        <f>IF(F501&gt;0,#REF!,0)</f>
        <v>0</v>
      </c>
      <c r="AK501" s="394">
        <f t="shared" si="111"/>
        <v>0</v>
      </c>
      <c r="AM501" s="394">
        <f t="shared" si="112"/>
        <v>0</v>
      </c>
    </row>
    <row r="502" spans="3:39" ht="23.25" thickBot="1" x14ac:dyDescent="0.6">
      <c r="C502" s="233" t="s">
        <v>576</v>
      </c>
      <c r="D502" s="412"/>
      <c r="E502" s="428"/>
      <c r="F502" s="39">
        <v>0</v>
      </c>
      <c r="G502" s="36"/>
      <c r="H502" s="36">
        <v>0</v>
      </c>
      <c r="I502" s="36"/>
      <c r="J502" s="36"/>
      <c r="K502" s="36"/>
      <c r="L502" s="36"/>
      <c r="M502" s="36"/>
      <c r="N502" s="36"/>
      <c r="O502" s="36"/>
      <c r="P502" s="253">
        <v>0</v>
      </c>
      <c r="Q502" s="259">
        <f t="shared" si="114"/>
        <v>0</v>
      </c>
      <c r="R502" s="259">
        <v>0</v>
      </c>
      <c r="S502" s="509">
        <f t="shared" si="101"/>
        <v>0</v>
      </c>
      <c r="T502" s="34">
        <v>1</v>
      </c>
      <c r="U502" s="33">
        <v>1</v>
      </c>
      <c r="V502" s="33">
        <v>0.94</v>
      </c>
      <c r="W502" s="33">
        <v>0.94</v>
      </c>
      <c r="X502" s="33">
        <f t="shared" si="102"/>
        <v>0.88</v>
      </c>
      <c r="Y502" s="33">
        <f t="shared" si="103"/>
        <v>0.85</v>
      </c>
      <c r="Z502" s="33">
        <f t="shared" si="104"/>
        <v>0.75</v>
      </c>
      <c r="AA502" s="33">
        <f t="shared" si="105"/>
        <v>0.85</v>
      </c>
      <c r="AB502" s="33">
        <f t="shared" si="106"/>
        <v>0.75</v>
      </c>
      <c r="AC502" s="33">
        <f t="shared" si="107"/>
        <v>0.85</v>
      </c>
      <c r="AD502" s="33">
        <f t="shared" si="108"/>
        <v>0.7</v>
      </c>
      <c r="AE502" s="394">
        <f t="shared" si="109"/>
        <v>0</v>
      </c>
      <c r="AF502" s="400">
        <f t="shared" si="110"/>
        <v>0</v>
      </c>
      <c r="AG502" s="257">
        <v>100</v>
      </c>
      <c r="AH502" s="153">
        <f t="shared" si="113"/>
        <v>0</v>
      </c>
      <c r="AJ502" s="394">
        <f>IF(F502&gt;0,#REF!,0)</f>
        <v>0</v>
      </c>
      <c r="AK502" s="394">
        <f t="shared" si="111"/>
        <v>0</v>
      </c>
      <c r="AM502" s="394">
        <f t="shared" si="112"/>
        <v>0</v>
      </c>
    </row>
    <row r="503" spans="3:39" ht="23.25" thickBot="1" x14ac:dyDescent="0.6">
      <c r="C503" s="233" t="s">
        <v>576</v>
      </c>
      <c r="D503" s="417" t="s">
        <v>1377</v>
      </c>
      <c r="E503" s="436">
        <v>5800000000</v>
      </c>
      <c r="F503" s="39">
        <v>0</v>
      </c>
      <c r="G503" s="36"/>
      <c r="H503" s="36">
        <v>0</v>
      </c>
      <c r="I503" s="36"/>
      <c r="J503" s="36"/>
      <c r="K503" s="36"/>
      <c r="L503" s="36"/>
      <c r="M503" s="36"/>
      <c r="N503" s="36"/>
      <c r="O503" s="36"/>
      <c r="P503" s="253">
        <v>0</v>
      </c>
      <c r="Q503" s="259">
        <f t="shared" si="114"/>
        <v>0</v>
      </c>
      <c r="R503" s="259">
        <v>19746246000</v>
      </c>
      <c r="S503" s="509">
        <f t="shared" si="101"/>
        <v>5800000000</v>
      </c>
      <c r="T503" s="34">
        <v>1</v>
      </c>
      <c r="U503" s="33">
        <v>1</v>
      </c>
      <c r="V503" s="33">
        <v>0.94</v>
      </c>
      <c r="W503" s="33">
        <v>0.94</v>
      </c>
      <c r="X503" s="33">
        <f t="shared" si="102"/>
        <v>0.88</v>
      </c>
      <c r="Y503" s="33">
        <f t="shared" si="103"/>
        <v>0.85</v>
      </c>
      <c r="Z503" s="33">
        <f t="shared" si="104"/>
        <v>0.75</v>
      </c>
      <c r="AA503" s="33">
        <f t="shared" si="105"/>
        <v>0.85</v>
      </c>
      <c r="AB503" s="33">
        <f t="shared" si="106"/>
        <v>0.75</v>
      </c>
      <c r="AC503" s="33">
        <f t="shared" si="107"/>
        <v>0.85</v>
      </c>
      <c r="AD503" s="33">
        <f t="shared" si="108"/>
        <v>0.7</v>
      </c>
      <c r="AE503" s="394">
        <f t="shared" si="109"/>
        <v>0</v>
      </c>
      <c r="AF503" s="400">
        <f t="shared" si="110"/>
        <v>5800000000</v>
      </c>
      <c r="AG503" s="257">
        <v>100</v>
      </c>
      <c r="AH503" s="153">
        <f t="shared" si="113"/>
        <v>5800000000</v>
      </c>
      <c r="AJ503" s="394">
        <f>IF(F503&gt;0,#REF!,0)</f>
        <v>0</v>
      </c>
      <c r="AK503" s="394">
        <f t="shared" si="111"/>
        <v>0</v>
      </c>
      <c r="AM503" s="394">
        <f t="shared" si="112"/>
        <v>0</v>
      </c>
    </row>
    <row r="504" spans="3:39" ht="23.25" thickBot="1" x14ac:dyDescent="0.6">
      <c r="C504" s="233" t="s">
        <v>576</v>
      </c>
      <c r="D504" s="417" t="s">
        <v>1376</v>
      </c>
      <c r="E504" s="436">
        <v>4500000000</v>
      </c>
      <c r="F504" s="39">
        <v>0</v>
      </c>
      <c r="G504" s="36"/>
      <c r="H504" s="36">
        <v>0</v>
      </c>
      <c r="I504" s="36"/>
      <c r="J504" s="36"/>
      <c r="K504" s="36"/>
      <c r="L504" s="36"/>
      <c r="M504" s="36"/>
      <c r="N504" s="36"/>
      <c r="O504" s="36"/>
      <c r="P504" s="253">
        <v>0</v>
      </c>
      <c r="Q504" s="259">
        <f t="shared" si="114"/>
        <v>0</v>
      </c>
      <c r="R504" s="259">
        <v>7194000000</v>
      </c>
      <c r="S504" s="509">
        <f t="shared" si="101"/>
        <v>4500000000</v>
      </c>
      <c r="T504" s="34">
        <v>1</v>
      </c>
      <c r="U504" s="33">
        <v>1</v>
      </c>
      <c r="V504" s="33">
        <v>0.94</v>
      </c>
      <c r="W504" s="33">
        <v>0.94</v>
      </c>
      <c r="X504" s="33">
        <f t="shared" si="102"/>
        <v>0.88</v>
      </c>
      <c r="Y504" s="33">
        <f t="shared" si="103"/>
        <v>0.85</v>
      </c>
      <c r="Z504" s="33">
        <f t="shared" si="104"/>
        <v>0.75</v>
      </c>
      <c r="AA504" s="33">
        <f t="shared" si="105"/>
        <v>0.85</v>
      </c>
      <c r="AB504" s="33">
        <f t="shared" si="106"/>
        <v>0.75</v>
      </c>
      <c r="AC504" s="33">
        <f t="shared" si="107"/>
        <v>0.85</v>
      </c>
      <c r="AD504" s="33">
        <f t="shared" si="108"/>
        <v>0.7</v>
      </c>
      <c r="AE504" s="394">
        <f t="shared" si="109"/>
        <v>0</v>
      </c>
      <c r="AF504" s="400">
        <f t="shared" si="110"/>
        <v>4500000000</v>
      </c>
      <c r="AG504" s="257">
        <v>100</v>
      </c>
      <c r="AH504" s="153">
        <f t="shared" si="113"/>
        <v>4500000000</v>
      </c>
      <c r="AJ504" s="394">
        <f>IF(F504&gt;0,#REF!,0)</f>
        <v>0</v>
      </c>
      <c r="AK504" s="394">
        <f t="shared" si="111"/>
        <v>0</v>
      </c>
      <c r="AM504" s="394">
        <f t="shared" si="112"/>
        <v>0</v>
      </c>
    </row>
    <row r="505" spans="3:39" ht="23.25" thickBot="1" x14ac:dyDescent="0.6">
      <c r="C505" s="233" t="s">
        <v>576</v>
      </c>
      <c r="D505" s="417" t="s">
        <v>1377</v>
      </c>
      <c r="E505" s="436">
        <v>10000000000</v>
      </c>
      <c r="F505" s="39">
        <v>0</v>
      </c>
      <c r="G505" s="36"/>
      <c r="H505" s="36">
        <v>0</v>
      </c>
      <c r="I505" s="36"/>
      <c r="J505" s="36"/>
      <c r="K505" s="36"/>
      <c r="L505" s="36"/>
      <c r="M505" s="36"/>
      <c r="N505" s="36"/>
      <c r="O505" s="36"/>
      <c r="P505" s="253">
        <v>0</v>
      </c>
      <c r="Q505" s="259">
        <f t="shared" si="114"/>
        <v>0</v>
      </c>
      <c r="R505" s="259">
        <v>12000000000</v>
      </c>
      <c r="S505" s="509">
        <f t="shared" si="101"/>
        <v>10000000000</v>
      </c>
      <c r="T505" s="34">
        <v>1</v>
      </c>
      <c r="U505" s="33">
        <v>1</v>
      </c>
      <c r="V505" s="33">
        <v>0.94</v>
      </c>
      <c r="W505" s="33">
        <v>0.94</v>
      </c>
      <c r="X505" s="33">
        <f t="shared" si="102"/>
        <v>0.88</v>
      </c>
      <c r="Y505" s="33">
        <f t="shared" si="103"/>
        <v>0.85</v>
      </c>
      <c r="Z505" s="33">
        <f t="shared" si="104"/>
        <v>0.75</v>
      </c>
      <c r="AA505" s="33">
        <f t="shared" si="105"/>
        <v>0.85</v>
      </c>
      <c r="AB505" s="33">
        <f t="shared" si="106"/>
        <v>0.75</v>
      </c>
      <c r="AC505" s="33">
        <f t="shared" si="107"/>
        <v>0.85</v>
      </c>
      <c r="AD505" s="33">
        <f t="shared" si="108"/>
        <v>0.7</v>
      </c>
      <c r="AE505" s="394">
        <f t="shared" si="109"/>
        <v>0</v>
      </c>
      <c r="AF505" s="400">
        <f t="shared" si="110"/>
        <v>10000000000</v>
      </c>
      <c r="AG505" s="257">
        <v>100</v>
      </c>
      <c r="AH505" s="153">
        <f t="shared" si="113"/>
        <v>10000000000</v>
      </c>
      <c r="AJ505" s="394">
        <f>IF(F505&gt;0,#REF!,0)</f>
        <v>0</v>
      </c>
      <c r="AK505" s="394">
        <f t="shared" si="111"/>
        <v>0</v>
      </c>
      <c r="AM505" s="394">
        <f t="shared" si="112"/>
        <v>0</v>
      </c>
    </row>
    <row r="506" spans="3:39" ht="23.25" thickBot="1" x14ac:dyDescent="0.6">
      <c r="C506" s="233" t="s">
        <v>576</v>
      </c>
      <c r="D506" s="417" t="s">
        <v>1377</v>
      </c>
      <c r="E506" s="436">
        <v>10000000000</v>
      </c>
      <c r="F506" s="39">
        <v>0</v>
      </c>
      <c r="G506" s="36"/>
      <c r="H506" s="36">
        <v>0</v>
      </c>
      <c r="I506" s="36"/>
      <c r="J506" s="36"/>
      <c r="K506" s="36"/>
      <c r="L506" s="36"/>
      <c r="M506" s="36"/>
      <c r="N506" s="36"/>
      <c r="O506" s="36"/>
      <c r="P506" s="253">
        <v>0</v>
      </c>
      <c r="Q506" s="259">
        <f t="shared" si="114"/>
        <v>0</v>
      </c>
      <c r="R506" s="259">
        <v>12000000000</v>
      </c>
      <c r="S506" s="509">
        <f t="shared" si="101"/>
        <v>10000000000</v>
      </c>
      <c r="T506" s="34">
        <v>1</v>
      </c>
      <c r="U506" s="33">
        <v>1</v>
      </c>
      <c r="V506" s="33">
        <v>0.94</v>
      </c>
      <c r="W506" s="33">
        <v>0.94</v>
      </c>
      <c r="X506" s="33">
        <f t="shared" si="102"/>
        <v>0.88</v>
      </c>
      <c r="Y506" s="33">
        <f t="shared" si="103"/>
        <v>0.85</v>
      </c>
      <c r="Z506" s="33">
        <f t="shared" si="104"/>
        <v>0.75</v>
      </c>
      <c r="AA506" s="33">
        <f t="shared" si="105"/>
        <v>0.85</v>
      </c>
      <c r="AB506" s="33">
        <f t="shared" si="106"/>
        <v>0.75</v>
      </c>
      <c r="AC506" s="33">
        <f t="shared" si="107"/>
        <v>0.85</v>
      </c>
      <c r="AD506" s="33">
        <f t="shared" si="108"/>
        <v>0.7</v>
      </c>
      <c r="AE506" s="394">
        <f t="shared" si="109"/>
        <v>0</v>
      </c>
      <c r="AF506" s="400">
        <f t="shared" si="110"/>
        <v>10000000000</v>
      </c>
      <c r="AG506" s="257">
        <v>100</v>
      </c>
      <c r="AH506" s="153">
        <f t="shared" si="113"/>
        <v>10000000000</v>
      </c>
      <c r="AJ506" s="394">
        <f>IF(F506&gt;0,#REF!,0)</f>
        <v>0</v>
      </c>
      <c r="AK506" s="394">
        <f t="shared" si="111"/>
        <v>0</v>
      </c>
      <c r="AM506" s="394">
        <f t="shared" si="112"/>
        <v>0</v>
      </c>
    </row>
    <row r="507" spans="3:39" ht="23.25" thickBot="1" x14ac:dyDescent="0.6">
      <c r="C507" s="233" t="s">
        <v>576</v>
      </c>
      <c r="D507" s="417" t="s">
        <v>1376</v>
      </c>
      <c r="E507" s="436">
        <v>6000000000</v>
      </c>
      <c r="F507" s="39">
        <v>0</v>
      </c>
      <c r="G507" s="36"/>
      <c r="H507" s="36">
        <v>0</v>
      </c>
      <c r="I507" s="36"/>
      <c r="J507" s="36"/>
      <c r="K507" s="36"/>
      <c r="L507" s="36"/>
      <c r="M507" s="36"/>
      <c r="N507" s="36"/>
      <c r="O507" s="36"/>
      <c r="P507" s="253">
        <v>0</v>
      </c>
      <c r="Q507" s="259">
        <f t="shared" si="114"/>
        <v>0</v>
      </c>
      <c r="R507" s="259">
        <v>7200000000</v>
      </c>
      <c r="S507" s="509">
        <f t="shared" si="101"/>
        <v>6000000000</v>
      </c>
      <c r="T507" s="34">
        <v>1</v>
      </c>
      <c r="U507" s="33">
        <v>1</v>
      </c>
      <c r="V507" s="33">
        <v>0.94</v>
      </c>
      <c r="W507" s="33">
        <v>0.94</v>
      </c>
      <c r="X507" s="33">
        <f t="shared" si="102"/>
        <v>0.88</v>
      </c>
      <c r="Y507" s="33">
        <f t="shared" si="103"/>
        <v>0.85</v>
      </c>
      <c r="Z507" s="33">
        <f t="shared" si="104"/>
        <v>0.75</v>
      </c>
      <c r="AA507" s="33">
        <f t="shared" si="105"/>
        <v>0.85</v>
      </c>
      <c r="AB507" s="33">
        <f t="shared" si="106"/>
        <v>0.75</v>
      </c>
      <c r="AC507" s="33">
        <f t="shared" si="107"/>
        <v>0.85</v>
      </c>
      <c r="AD507" s="33">
        <f t="shared" si="108"/>
        <v>0.7</v>
      </c>
      <c r="AE507" s="394">
        <f t="shared" si="109"/>
        <v>0</v>
      </c>
      <c r="AF507" s="400">
        <f t="shared" si="110"/>
        <v>6000000000</v>
      </c>
      <c r="AG507" s="257">
        <v>100</v>
      </c>
      <c r="AH507" s="153">
        <f t="shared" si="113"/>
        <v>6000000000</v>
      </c>
      <c r="AJ507" s="394">
        <f>IF(F507&gt;0,#REF!,0)</f>
        <v>0</v>
      </c>
      <c r="AK507" s="394">
        <f t="shared" si="111"/>
        <v>0</v>
      </c>
      <c r="AM507" s="394">
        <f t="shared" si="112"/>
        <v>0</v>
      </c>
    </row>
    <row r="508" spans="3:39" ht="23.25" thickBot="1" x14ac:dyDescent="0.6">
      <c r="C508" s="233" t="s">
        <v>576</v>
      </c>
      <c r="D508" s="417" t="s">
        <v>1376</v>
      </c>
      <c r="E508" s="436">
        <v>6000000000</v>
      </c>
      <c r="F508" s="39">
        <v>0</v>
      </c>
      <c r="G508" s="36"/>
      <c r="H508" s="36">
        <v>0</v>
      </c>
      <c r="I508" s="36"/>
      <c r="J508" s="36"/>
      <c r="K508" s="36"/>
      <c r="L508" s="36"/>
      <c r="M508" s="36"/>
      <c r="N508" s="36"/>
      <c r="O508" s="36"/>
      <c r="P508" s="253">
        <v>0</v>
      </c>
      <c r="Q508" s="259">
        <f t="shared" si="114"/>
        <v>0</v>
      </c>
      <c r="R508" s="259">
        <v>7200000000</v>
      </c>
      <c r="S508" s="509">
        <f t="shared" si="101"/>
        <v>6000000000</v>
      </c>
      <c r="T508" s="34">
        <v>1</v>
      </c>
      <c r="U508" s="33">
        <v>1</v>
      </c>
      <c r="V508" s="33">
        <v>0.94</v>
      </c>
      <c r="W508" s="33">
        <v>0.94</v>
      </c>
      <c r="X508" s="33">
        <f t="shared" si="102"/>
        <v>0.88</v>
      </c>
      <c r="Y508" s="33">
        <f t="shared" si="103"/>
        <v>0.85</v>
      </c>
      <c r="Z508" s="33">
        <f t="shared" si="104"/>
        <v>0.75</v>
      </c>
      <c r="AA508" s="33">
        <f t="shared" si="105"/>
        <v>0.85</v>
      </c>
      <c r="AB508" s="33">
        <f t="shared" si="106"/>
        <v>0.75</v>
      </c>
      <c r="AC508" s="33">
        <f t="shared" si="107"/>
        <v>0.85</v>
      </c>
      <c r="AD508" s="33">
        <f t="shared" si="108"/>
        <v>0.7</v>
      </c>
      <c r="AE508" s="394">
        <f t="shared" si="109"/>
        <v>0</v>
      </c>
      <c r="AF508" s="400">
        <f t="shared" si="110"/>
        <v>6000000000</v>
      </c>
      <c r="AG508" s="257">
        <v>100</v>
      </c>
      <c r="AH508" s="153">
        <f t="shared" si="113"/>
        <v>6000000000</v>
      </c>
      <c r="AJ508" s="394">
        <f>IF(F508&gt;0,#REF!,0)</f>
        <v>0</v>
      </c>
      <c r="AK508" s="394">
        <f t="shared" si="111"/>
        <v>0</v>
      </c>
      <c r="AM508" s="394">
        <f t="shared" si="112"/>
        <v>0</v>
      </c>
    </row>
    <row r="509" spans="3:39" ht="23.25" thickBot="1" x14ac:dyDescent="0.6">
      <c r="C509" s="233" t="s">
        <v>576</v>
      </c>
      <c r="D509" s="417" t="s">
        <v>1377</v>
      </c>
      <c r="E509" s="436">
        <v>5000000000</v>
      </c>
      <c r="F509" s="39">
        <v>0</v>
      </c>
      <c r="G509" s="36"/>
      <c r="H509" s="36">
        <v>0</v>
      </c>
      <c r="I509" s="36"/>
      <c r="J509" s="36"/>
      <c r="K509" s="36"/>
      <c r="L509" s="36"/>
      <c r="M509" s="36"/>
      <c r="N509" s="36"/>
      <c r="O509" s="36"/>
      <c r="P509" s="253">
        <v>0</v>
      </c>
      <c r="Q509" s="259">
        <f t="shared" si="114"/>
        <v>0</v>
      </c>
      <c r="R509" s="259">
        <v>6000000000</v>
      </c>
      <c r="S509" s="509">
        <f t="shared" si="101"/>
        <v>5000000000</v>
      </c>
      <c r="T509" s="34">
        <v>1</v>
      </c>
      <c r="U509" s="33">
        <v>1</v>
      </c>
      <c r="V509" s="33">
        <v>0.94</v>
      </c>
      <c r="W509" s="33">
        <v>0.94</v>
      </c>
      <c r="X509" s="33">
        <f t="shared" si="102"/>
        <v>0.88</v>
      </c>
      <c r="Y509" s="33">
        <f t="shared" si="103"/>
        <v>0.85</v>
      </c>
      <c r="Z509" s="33">
        <f t="shared" si="104"/>
        <v>0.75</v>
      </c>
      <c r="AA509" s="33">
        <f t="shared" si="105"/>
        <v>0.85</v>
      </c>
      <c r="AB509" s="33">
        <f t="shared" si="106"/>
        <v>0.75</v>
      </c>
      <c r="AC509" s="33">
        <f t="shared" si="107"/>
        <v>0.85</v>
      </c>
      <c r="AD509" s="33">
        <f t="shared" si="108"/>
        <v>0.7</v>
      </c>
      <c r="AE509" s="394">
        <f t="shared" si="109"/>
        <v>0</v>
      </c>
      <c r="AF509" s="400">
        <f t="shared" si="110"/>
        <v>5000000000</v>
      </c>
      <c r="AG509" s="257">
        <v>100</v>
      </c>
      <c r="AH509" s="153">
        <f t="shared" si="113"/>
        <v>5000000000</v>
      </c>
      <c r="AJ509" s="394">
        <f>IF(F509&gt;0,#REF!,0)</f>
        <v>0</v>
      </c>
      <c r="AK509" s="394">
        <f t="shared" si="111"/>
        <v>0</v>
      </c>
      <c r="AM509" s="394">
        <f t="shared" si="112"/>
        <v>0</v>
      </c>
    </row>
    <row r="510" spans="3:39" ht="23.25" thickBot="1" x14ac:dyDescent="0.6">
      <c r="C510" s="233" t="s">
        <v>576</v>
      </c>
      <c r="D510" s="417" t="s">
        <v>1377</v>
      </c>
      <c r="E510" s="436">
        <v>6500000000</v>
      </c>
      <c r="F510" s="39">
        <v>0</v>
      </c>
      <c r="G510" s="36"/>
      <c r="H510" s="36">
        <v>0</v>
      </c>
      <c r="I510" s="36"/>
      <c r="J510" s="36"/>
      <c r="K510" s="36"/>
      <c r="L510" s="36"/>
      <c r="M510" s="36"/>
      <c r="N510" s="36"/>
      <c r="O510" s="36"/>
      <c r="P510" s="253">
        <v>0</v>
      </c>
      <c r="Q510" s="259">
        <f t="shared" si="114"/>
        <v>0</v>
      </c>
      <c r="R510" s="259">
        <v>7800000000</v>
      </c>
      <c r="S510" s="509">
        <f t="shared" si="101"/>
        <v>6500000000</v>
      </c>
      <c r="T510" s="34">
        <v>1</v>
      </c>
      <c r="U510" s="33">
        <v>1</v>
      </c>
      <c r="V510" s="33">
        <v>0.94</v>
      </c>
      <c r="W510" s="33">
        <v>0.94</v>
      </c>
      <c r="X510" s="33">
        <f t="shared" si="102"/>
        <v>0.88</v>
      </c>
      <c r="Y510" s="33">
        <f t="shared" si="103"/>
        <v>0.85</v>
      </c>
      <c r="Z510" s="33">
        <f t="shared" si="104"/>
        <v>0.75</v>
      </c>
      <c r="AA510" s="33">
        <f t="shared" si="105"/>
        <v>0.85</v>
      </c>
      <c r="AB510" s="33">
        <f t="shared" si="106"/>
        <v>0.75</v>
      </c>
      <c r="AC510" s="33">
        <f t="shared" si="107"/>
        <v>0.85</v>
      </c>
      <c r="AD510" s="33">
        <f t="shared" si="108"/>
        <v>0.7</v>
      </c>
      <c r="AE510" s="394">
        <f t="shared" si="109"/>
        <v>0</v>
      </c>
      <c r="AF510" s="400">
        <f t="shared" si="110"/>
        <v>6500000000</v>
      </c>
      <c r="AG510" s="257">
        <v>100</v>
      </c>
      <c r="AH510" s="153">
        <f t="shared" si="113"/>
        <v>6500000000</v>
      </c>
      <c r="AJ510" s="394">
        <f>IF(F510&gt;0,#REF!,0)</f>
        <v>0</v>
      </c>
      <c r="AK510" s="394">
        <f t="shared" si="111"/>
        <v>0</v>
      </c>
      <c r="AM510" s="394">
        <f t="shared" si="112"/>
        <v>0</v>
      </c>
    </row>
    <row r="511" spans="3:39" ht="23.25" thickBot="1" x14ac:dyDescent="0.6">
      <c r="C511" s="233" t="s">
        <v>576</v>
      </c>
      <c r="D511" s="417" t="s">
        <v>1376</v>
      </c>
      <c r="E511" s="436">
        <v>6000000000</v>
      </c>
      <c r="F511" s="39">
        <v>0</v>
      </c>
      <c r="G511" s="36"/>
      <c r="H511" s="36">
        <v>0</v>
      </c>
      <c r="I511" s="36"/>
      <c r="J511" s="36"/>
      <c r="K511" s="36"/>
      <c r="L511" s="36"/>
      <c r="M511" s="36"/>
      <c r="N511" s="36"/>
      <c r="O511" s="36"/>
      <c r="P511" s="253">
        <v>0</v>
      </c>
      <c r="Q511" s="259">
        <f t="shared" si="114"/>
        <v>0</v>
      </c>
      <c r="R511" s="259">
        <v>7200000000</v>
      </c>
      <c r="S511" s="509">
        <f t="shared" si="101"/>
        <v>6000000000</v>
      </c>
      <c r="T511" s="34">
        <v>1</v>
      </c>
      <c r="U511" s="33">
        <v>1</v>
      </c>
      <c r="V511" s="33">
        <v>0.94</v>
      </c>
      <c r="W511" s="33">
        <v>0.94</v>
      </c>
      <c r="X511" s="33">
        <f t="shared" si="102"/>
        <v>0.88</v>
      </c>
      <c r="Y511" s="33">
        <f t="shared" si="103"/>
        <v>0.85</v>
      </c>
      <c r="Z511" s="33">
        <f t="shared" si="104"/>
        <v>0.75</v>
      </c>
      <c r="AA511" s="33">
        <f t="shared" si="105"/>
        <v>0.85</v>
      </c>
      <c r="AB511" s="33">
        <f t="shared" si="106"/>
        <v>0.75</v>
      </c>
      <c r="AC511" s="33">
        <f t="shared" si="107"/>
        <v>0.85</v>
      </c>
      <c r="AD511" s="33">
        <f t="shared" si="108"/>
        <v>0.7</v>
      </c>
      <c r="AE511" s="394">
        <f t="shared" si="109"/>
        <v>0</v>
      </c>
      <c r="AF511" s="400">
        <f t="shared" si="110"/>
        <v>6000000000</v>
      </c>
      <c r="AG511" s="257">
        <v>100</v>
      </c>
      <c r="AH511" s="153">
        <f t="shared" si="113"/>
        <v>6000000000</v>
      </c>
      <c r="AJ511" s="394">
        <f>IF(F511&gt;0,#REF!,0)</f>
        <v>0</v>
      </c>
      <c r="AK511" s="394">
        <f t="shared" si="111"/>
        <v>0</v>
      </c>
      <c r="AM511" s="394">
        <f t="shared" si="112"/>
        <v>0</v>
      </c>
    </row>
    <row r="512" spans="3:39" ht="23.25" thickBot="1" x14ac:dyDescent="0.6">
      <c r="C512" s="233" t="s">
        <v>576</v>
      </c>
      <c r="D512" s="417" t="s">
        <v>1377</v>
      </c>
      <c r="E512" s="436">
        <v>10000000000</v>
      </c>
      <c r="F512" s="39">
        <v>0</v>
      </c>
      <c r="G512" s="36"/>
      <c r="H512" s="36">
        <v>0</v>
      </c>
      <c r="I512" s="36"/>
      <c r="J512" s="36"/>
      <c r="K512" s="36"/>
      <c r="L512" s="36"/>
      <c r="M512" s="36"/>
      <c r="N512" s="36"/>
      <c r="O512" s="36"/>
      <c r="P512" s="253">
        <v>0</v>
      </c>
      <c r="Q512" s="259">
        <f t="shared" si="114"/>
        <v>0</v>
      </c>
      <c r="R512" s="259">
        <v>12000000000</v>
      </c>
      <c r="S512" s="509">
        <f t="shared" si="101"/>
        <v>10000000000</v>
      </c>
      <c r="T512" s="34">
        <v>1</v>
      </c>
      <c r="U512" s="33">
        <v>1</v>
      </c>
      <c r="V512" s="33">
        <v>0.94</v>
      </c>
      <c r="W512" s="33">
        <v>0.94</v>
      </c>
      <c r="X512" s="33">
        <f t="shared" si="102"/>
        <v>0.88</v>
      </c>
      <c r="Y512" s="33">
        <f t="shared" si="103"/>
        <v>0.85</v>
      </c>
      <c r="Z512" s="33">
        <f t="shared" si="104"/>
        <v>0.75</v>
      </c>
      <c r="AA512" s="33">
        <f t="shared" si="105"/>
        <v>0.85</v>
      </c>
      <c r="AB512" s="33">
        <f t="shared" si="106"/>
        <v>0.75</v>
      </c>
      <c r="AC512" s="33">
        <f t="shared" si="107"/>
        <v>0.85</v>
      </c>
      <c r="AD512" s="33">
        <f t="shared" si="108"/>
        <v>0.7</v>
      </c>
      <c r="AE512" s="394">
        <f t="shared" si="109"/>
        <v>0</v>
      </c>
      <c r="AF512" s="400">
        <f t="shared" si="110"/>
        <v>10000000000</v>
      </c>
      <c r="AG512" s="257">
        <v>100</v>
      </c>
      <c r="AH512" s="153">
        <f t="shared" si="113"/>
        <v>10000000000</v>
      </c>
      <c r="AJ512" s="394">
        <f>IF(F512&gt;0,#REF!,0)</f>
        <v>0</v>
      </c>
      <c r="AK512" s="394">
        <f t="shared" si="111"/>
        <v>0</v>
      </c>
      <c r="AM512" s="394">
        <f t="shared" si="112"/>
        <v>0</v>
      </c>
    </row>
    <row r="513" spans="3:39" ht="23.25" thickBot="1" x14ac:dyDescent="0.6">
      <c r="C513" s="233" t="s">
        <v>576</v>
      </c>
      <c r="D513" s="417" t="s">
        <v>1377</v>
      </c>
      <c r="E513" s="436">
        <v>5000000000</v>
      </c>
      <c r="F513" s="39">
        <v>0</v>
      </c>
      <c r="G513" s="36"/>
      <c r="H513" s="36">
        <v>0</v>
      </c>
      <c r="I513" s="36"/>
      <c r="J513" s="36"/>
      <c r="K513" s="36"/>
      <c r="L513" s="36"/>
      <c r="M513" s="36"/>
      <c r="N513" s="36"/>
      <c r="O513" s="36"/>
      <c r="P513" s="253">
        <v>0</v>
      </c>
      <c r="Q513" s="259">
        <f t="shared" si="114"/>
        <v>0</v>
      </c>
      <c r="R513" s="259">
        <v>6000000000</v>
      </c>
      <c r="S513" s="509">
        <f t="shared" si="101"/>
        <v>5000000000</v>
      </c>
      <c r="T513" s="34">
        <v>1</v>
      </c>
      <c r="U513" s="33">
        <v>1</v>
      </c>
      <c r="V513" s="33">
        <v>0.94</v>
      </c>
      <c r="W513" s="33">
        <v>0.94</v>
      </c>
      <c r="X513" s="33">
        <f t="shared" si="102"/>
        <v>0.88</v>
      </c>
      <c r="Y513" s="33">
        <f t="shared" si="103"/>
        <v>0.85</v>
      </c>
      <c r="Z513" s="33">
        <f t="shared" si="104"/>
        <v>0.75</v>
      </c>
      <c r="AA513" s="33">
        <f t="shared" si="105"/>
        <v>0.85</v>
      </c>
      <c r="AB513" s="33">
        <f t="shared" si="106"/>
        <v>0.75</v>
      </c>
      <c r="AC513" s="33">
        <f t="shared" si="107"/>
        <v>0.85</v>
      </c>
      <c r="AD513" s="33">
        <f t="shared" si="108"/>
        <v>0.7</v>
      </c>
      <c r="AE513" s="394">
        <f t="shared" si="109"/>
        <v>0</v>
      </c>
      <c r="AF513" s="400">
        <f t="shared" si="110"/>
        <v>5000000000</v>
      </c>
      <c r="AG513" s="257">
        <v>100</v>
      </c>
      <c r="AH513" s="153">
        <f t="shared" si="113"/>
        <v>5000000000</v>
      </c>
      <c r="AJ513" s="394">
        <f>IF(F513&gt;0,#REF!,0)</f>
        <v>0</v>
      </c>
      <c r="AK513" s="394">
        <f t="shared" si="111"/>
        <v>0</v>
      </c>
      <c r="AM513" s="394">
        <f t="shared" si="112"/>
        <v>0</v>
      </c>
    </row>
    <row r="514" spans="3:39" ht="23.25" thickBot="1" x14ac:dyDescent="0.6">
      <c r="C514" s="233" t="s">
        <v>576</v>
      </c>
      <c r="D514" s="417" t="s">
        <v>1377</v>
      </c>
      <c r="E514" s="436">
        <v>10000000000</v>
      </c>
      <c r="F514" s="39">
        <v>0</v>
      </c>
      <c r="G514" s="36"/>
      <c r="H514" s="36">
        <v>0</v>
      </c>
      <c r="I514" s="36"/>
      <c r="J514" s="36"/>
      <c r="K514" s="36"/>
      <c r="L514" s="36"/>
      <c r="M514" s="36"/>
      <c r="N514" s="36"/>
      <c r="O514" s="36"/>
      <c r="P514" s="253">
        <v>0</v>
      </c>
      <c r="Q514" s="259">
        <f t="shared" si="114"/>
        <v>0</v>
      </c>
      <c r="R514" s="259">
        <v>12000000000</v>
      </c>
      <c r="S514" s="509">
        <f t="shared" si="101"/>
        <v>10000000000</v>
      </c>
      <c r="T514" s="34">
        <v>1</v>
      </c>
      <c r="U514" s="33">
        <v>1</v>
      </c>
      <c r="V514" s="33">
        <v>0.94</v>
      </c>
      <c r="W514" s="33">
        <v>0.94</v>
      </c>
      <c r="X514" s="33">
        <f t="shared" si="102"/>
        <v>0.88</v>
      </c>
      <c r="Y514" s="33">
        <f t="shared" si="103"/>
        <v>0.85</v>
      </c>
      <c r="Z514" s="33">
        <f t="shared" si="104"/>
        <v>0.75</v>
      </c>
      <c r="AA514" s="33">
        <f t="shared" si="105"/>
        <v>0.85</v>
      </c>
      <c r="AB514" s="33">
        <f t="shared" si="106"/>
        <v>0.75</v>
      </c>
      <c r="AC514" s="33">
        <f t="shared" si="107"/>
        <v>0.85</v>
      </c>
      <c r="AD514" s="33">
        <f t="shared" si="108"/>
        <v>0.7</v>
      </c>
      <c r="AE514" s="394">
        <f t="shared" si="109"/>
        <v>0</v>
      </c>
      <c r="AF514" s="400">
        <f t="shared" si="110"/>
        <v>10000000000</v>
      </c>
      <c r="AG514" s="257">
        <v>100</v>
      </c>
      <c r="AH514" s="153">
        <f t="shared" si="113"/>
        <v>10000000000</v>
      </c>
      <c r="AJ514" s="394">
        <f>IF(F514&gt;0,#REF!,0)</f>
        <v>0</v>
      </c>
      <c r="AK514" s="394">
        <f t="shared" si="111"/>
        <v>0</v>
      </c>
      <c r="AM514" s="394">
        <f t="shared" si="112"/>
        <v>0</v>
      </c>
    </row>
    <row r="515" spans="3:39" ht="23.25" thickBot="1" x14ac:dyDescent="0.6">
      <c r="C515" s="233" t="s">
        <v>576</v>
      </c>
      <c r="D515" s="417" t="s">
        <v>1377</v>
      </c>
      <c r="E515" s="436">
        <v>3600000000</v>
      </c>
      <c r="F515" s="39">
        <v>0</v>
      </c>
      <c r="G515" s="36"/>
      <c r="H515" s="36">
        <v>0</v>
      </c>
      <c r="I515" s="36"/>
      <c r="J515" s="36"/>
      <c r="K515" s="36"/>
      <c r="L515" s="36"/>
      <c r="M515" s="36"/>
      <c r="N515" s="36"/>
      <c r="O515" s="36"/>
      <c r="P515" s="253">
        <v>0</v>
      </c>
      <c r="Q515" s="259">
        <f t="shared" si="114"/>
        <v>0</v>
      </c>
      <c r="R515" s="259">
        <v>5200000000</v>
      </c>
      <c r="S515" s="509">
        <f t="shared" si="101"/>
        <v>3600000000</v>
      </c>
      <c r="T515" s="34">
        <v>1</v>
      </c>
      <c r="U515" s="33">
        <v>1</v>
      </c>
      <c r="V515" s="33">
        <v>0.94</v>
      </c>
      <c r="W515" s="33">
        <v>0.94</v>
      </c>
      <c r="X515" s="33">
        <f t="shared" si="102"/>
        <v>0.88</v>
      </c>
      <c r="Y515" s="33">
        <f t="shared" si="103"/>
        <v>0.85</v>
      </c>
      <c r="Z515" s="33">
        <f t="shared" si="104"/>
        <v>0.75</v>
      </c>
      <c r="AA515" s="33">
        <f t="shared" si="105"/>
        <v>0.85</v>
      </c>
      <c r="AB515" s="33">
        <f t="shared" si="106"/>
        <v>0.75</v>
      </c>
      <c r="AC515" s="33">
        <f t="shared" si="107"/>
        <v>0.85</v>
      </c>
      <c r="AD515" s="33">
        <f t="shared" si="108"/>
        <v>0.7</v>
      </c>
      <c r="AE515" s="394">
        <f t="shared" si="109"/>
        <v>0</v>
      </c>
      <c r="AF515" s="400">
        <f t="shared" si="110"/>
        <v>3600000000</v>
      </c>
      <c r="AG515" s="257">
        <v>100</v>
      </c>
      <c r="AH515" s="153">
        <f t="shared" si="113"/>
        <v>3600000000</v>
      </c>
      <c r="AJ515" s="394">
        <f>IF(F515&gt;0,#REF!,0)</f>
        <v>0</v>
      </c>
      <c r="AK515" s="394">
        <f t="shared" si="111"/>
        <v>0</v>
      </c>
      <c r="AM515" s="394">
        <f t="shared" si="112"/>
        <v>0</v>
      </c>
    </row>
    <row r="516" spans="3:39" ht="23.25" thickBot="1" x14ac:dyDescent="0.6">
      <c r="C516" s="233" t="s">
        <v>576</v>
      </c>
      <c r="D516" s="417" t="s">
        <v>1377</v>
      </c>
      <c r="E516" s="436">
        <v>8000000000</v>
      </c>
      <c r="F516" s="39">
        <v>0</v>
      </c>
      <c r="G516" s="36"/>
      <c r="H516" s="36">
        <v>0</v>
      </c>
      <c r="I516" s="36"/>
      <c r="J516" s="36"/>
      <c r="K516" s="36"/>
      <c r="L516" s="36"/>
      <c r="M516" s="36"/>
      <c r="N516" s="36"/>
      <c r="O516" s="36"/>
      <c r="P516" s="253">
        <v>0</v>
      </c>
      <c r="Q516" s="259">
        <f t="shared" si="114"/>
        <v>0</v>
      </c>
      <c r="R516" s="259">
        <v>9600000000</v>
      </c>
      <c r="S516" s="509">
        <f t="shared" si="101"/>
        <v>8000000000</v>
      </c>
      <c r="T516" s="34">
        <v>1</v>
      </c>
      <c r="U516" s="33">
        <v>1</v>
      </c>
      <c r="V516" s="33">
        <v>0.94</v>
      </c>
      <c r="W516" s="33">
        <v>0.94</v>
      </c>
      <c r="X516" s="33">
        <f t="shared" si="102"/>
        <v>0.88</v>
      </c>
      <c r="Y516" s="33">
        <f t="shared" si="103"/>
        <v>0.85</v>
      </c>
      <c r="Z516" s="33">
        <f t="shared" si="104"/>
        <v>0.75</v>
      </c>
      <c r="AA516" s="33">
        <f t="shared" si="105"/>
        <v>0.85</v>
      </c>
      <c r="AB516" s="33">
        <f t="shared" si="106"/>
        <v>0.75</v>
      </c>
      <c r="AC516" s="33">
        <f t="shared" si="107"/>
        <v>0.85</v>
      </c>
      <c r="AD516" s="33">
        <f t="shared" si="108"/>
        <v>0.7</v>
      </c>
      <c r="AE516" s="394">
        <f t="shared" si="109"/>
        <v>0</v>
      </c>
      <c r="AF516" s="400">
        <f t="shared" si="110"/>
        <v>8000000000</v>
      </c>
      <c r="AG516" s="257">
        <v>100</v>
      </c>
      <c r="AH516" s="153">
        <f t="shared" si="113"/>
        <v>8000000000</v>
      </c>
      <c r="AJ516" s="394">
        <f>IF(F516&gt;0,#REF!,0)</f>
        <v>0</v>
      </c>
      <c r="AK516" s="394">
        <f t="shared" si="111"/>
        <v>0</v>
      </c>
      <c r="AM516" s="394">
        <f t="shared" si="112"/>
        <v>0</v>
      </c>
    </row>
    <row r="517" spans="3:39" ht="23.25" thickBot="1" x14ac:dyDescent="0.6">
      <c r="C517" s="233" t="s">
        <v>576</v>
      </c>
      <c r="D517" s="417" t="s">
        <v>1377</v>
      </c>
      <c r="E517" s="436">
        <v>5500000000</v>
      </c>
      <c r="F517" s="39">
        <v>0</v>
      </c>
      <c r="G517" s="36"/>
      <c r="H517" s="36">
        <v>0</v>
      </c>
      <c r="I517" s="36"/>
      <c r="J517" s="36"/>
      <c r="K517" s="36"/>
      <c r="L517" s="36"/>
      <c r="M517" s="36"/>
      <c r="N517" s="36"/>
      <c r="O517" s="36"/>
      <c r="P517" s="253">
        <v>0</v>
      </c>
      <c r="Q517" s="259">
        <f t="shared" si="114"/>
        <v>0</v>
      </c>
      <c r="R517" s="259">
        <v>6600000000</v>
      </c>
      <c r="S517" s="509">
        <f t="shared" si="101"/>
        <v>5500000000</v>
      </c>
      <c r="T517" s="34">
        <v>1</v>
      </c>
      <c r="U517" s="33">
        <v>1</v>
      </c>
      <c r="V517" s="33">
        <v>0.94</v>
      </c>
      <c r="W517" s="33">
        <v>0.94</v>
      </c>
      <c r="X517" s="33">
        <f t="shared" si="102"/>
        <v>0.88</v>
      </c>
      <c r="Y517" s="33">
        <f t="shared" si="103"/>
        <v>0.85</v>
      </c>
      <c r="Z517" s="33">
        <f t="shared" si="104"/>
        <v>0.75</v>
      </c>
      <c r="AA517" s="33">
        <f t="shared" si="105"/>
        <v>0.85</v>
      </c>
      <c r="AB517" s="33">
        <f t="shared" si="106"/>
        <v>0.75</v>
      </c>
      <c r="AC517" s="33">
        <f t="shared" si="107"/>
        <v>0.85</v>
      </c>
      <c r="AD517" s="33">
        <f t="shared" si="108"/>
        <v>0.7</v>
      </c>
      <c r="AE517" s="394">
        <f t="shared" si="109"/>
        <v>0</v>
      </c>
      <c r="AF517" s="400">
        <f t="shared" si="110"/>
        <v>5500000000</v>
      </c>
      <c r="AG517" s="257">
        <v>100</v>
      </c>
      <c r="AH517" s="153">
        <f t="shared" si="113"/>
        <v>5500000000</v>
      </c>
      <c r="AJ517" s="394">
        <f>IF(F517&gt;0,#REF!,0)</f>
        <v>0</v>
      </c>
      <c r="AK517" s="394">
        <f t="shared" si="111"/>
        <v>0</v>
      </c>
      <c r="AM517" s="394">
        <f t="shared" si="112"/>
        <v>0</v>
      </c>
    </row>
    <row r="518" spans="3:39" ht="23.25" thickBot="1" x14ac:dyDescent="0.6">
      <c r="C518" s="233" t="s">
        <v>576</v>
      </c>
      <c r="D518" s="417" t="s">
        <v>1377</v>
      </c>
      <c r="E518" s="436">
        <v>4450000000</v>
      </c>
      <c r="F518" s="39">
        <v>0</v>
      </c>
      <c r="G518" s="36"/>
      <c r="H518" s="36">
        <v>0</v>
      </c>
      <c r="I518" s="36"/>
      <c r="J518" s="36"/>
      <c r="K518" s="36"/>
      <c r="L518" s="36"/>
      <c r="M518" s="36"/>
      <c r="N518" s="36"/>
      <c r="O518" s="36"/>
      <c r="P518" s="253">
        <v>0</v>
      </c>
      <c r="Q518" s="259">
        <f t="shared" si="114"/>
        <v>0</v>
      </c>
      <c r="R518" s="259">
        <v>5340000000</v>
      </c>
      <c r="S518" s="509">
        <f t="shared" si="101"/>
        <v>4450000000</v>
      </c>
      <c r="T518" s="34">
        <v>1</v>
      </c>
      <c r="U518" s="33">
        <v>1</v>
      </c>
      <c r="V518" s="33">
        <v>0.94</v>
      </c>
      <c r="W518" s="33">
        <v>0.94</v>
      </c>
      <c r="X518" s="33">
        <f t="shared" si="102"/>
        <v>0.88</v>
      </c>
      <c r="Y518" s="33">
        <f t="shared" si="103"/>
        <v>0.85</v>
      </c>
      <c r="Z518" s="33">
        <f t="shared" si="104"/>
        <v>0.75</v>
      </c>
      <c r="AA518" s="33">
        <f t="shared" si="105"/>
        <v>0.85</v>
      </c>
      <c r="AB518" s="33">
        <f t="shared" si="106"/>
        <v>0.75</v>
      </c>
      <c r="AC518" s="33">
        <f t="shared" si="107"/>
        <v>0.85</v>
      </c>
      <c r="AD518" s="33">
        <f t="shared" si="108"/>
        <v>0.7</v>
      </c>
      <c r="AE518" s="394">
        <f t="shared" si="109"/>
        <v>0</v>
      </c>
      <c r="AF518" s="400">
        <f t="shared" si="110"/>
        <v>4450000000</v>
      </c>
      <c r="AG518" s="257">
        <v>100</v>
      </c>
      <c r="AH518" s="153">
        <f t="shared" si="113"/>
        <v>4450000000</v>
      </c>
      <c r="AJ518" s="394">
        <f>IF(F518&gt;0,#REF!,0)</f>
        <v>0</v>
      </c>
      <c r="AK518" s="394">
        <f t="shared" si="111"/>
        <v>0</v>
      </c>
      <c r="AM518" s="394">
        <f t="shared" si="112"/>
        <v>0</v>
      </c>
    </row>
    <row r="519" spans="3:39" ht="23.25" thickBot="1" x14ac:dyDescent="0.6">
      <c r="C519" s="233" t="s">
        <v>576</v>
      </c>
      <c r="D519" s="417" t="s">
        <v>1376</v>
      </c>
      <c r="E519" s="436">
        <v>5310000000</v>
      </c>
      <c r="F519" s="39">
        <v>0</v>
      </c>
      <c r="G519" s="36"/>
      <c r="H519" s="36">
        <v>0</v>
      </c>
      <c r="I519" s="36"/>
      <c r="J519" s="36"/>
      <c r="K519" s="36"/>
      <c r="L519" s="36"/>
      <c r="M519" s="36"/>
      <c r="N519" s="36"/>
      <c r="O519" s="36"/>
      <c r="P519" s="253">
        <v>0</v>
      </c>
      <c r="Q519" s="259">
        <f t="shared" si="114"/>
        <v>0</v>
      </c>
      <c r="R519" s="259">
        <v>6400000000</v>
      </c>
      <c r="S519" s="509">
        <f t="shared" si="101"/>
        <v>5310000000</v>
      </c>
      <c r="T519" s="34">
        <v>1</v>
      </c>
      <c r="U519" s="33">
        <v>1</v>
      </c>
      <c r="V519" s="33">
        <v>0.94</v>
      </c>
      <c r="W519" s="33">
        <v>0.94</v>
      </c>
      <c r="X519" s="33">
        <f t="shared" si="102"/>
        <v>0.88</v>
      </c>
      <c r="Y519" s="33">
        <f t="shared" si="103"/>
        <v>0.85</v>
      </c>
      <c r="Z519" s="33">
        <f t="shared" si="104"/>
        <v>0.75</v>
      </c>
      <c r="AA519" s="33">
        <f t="shared" si="105"/>
        <v>0.85</v>
      </c>
      <c r="AB519" s="33">
        <f t="shared" si="106"/>
        <v>0.75</v>
      </c>
      <c r="AC519" s="33">
        <f t="shared" si="107"/>
        <v>0.85</v>
      </c>
      <c r="AD519" s="33">
        <f t="shared" si="108"/>
        <v>0.7</v>
      </c>
      <c r="AE519" s="394">
        <f t="shared" si="109"/>
        <v>0</v>
      </c>
      <c r="AF519" s="400">
        <f t="shared" si="110"/>
        <v>5310000000</v>
      </c>
      <c r="AG519" s="257">
        <v>100</v>
      </c>
      <c r="AH519" s="153">
        <f t="shared" si="113"/>
        <v>5310000000</v>
      </c>
      <c r="AJ519" s="394">
        <f>IF(F519&gt;0,#REF!,0)</f>
        <v>0</v>
      </c>
      <c r="AK519" s="394">
        <f t="shared" si="111"/>
        <v>0</v>
      </c>
      <c r="AM519" s="394">
        <f t="shared" si="112"/>
        <v>0</v>
      </c>
    </row>
    <row r="520" spans="3:39" ht="23.25" thickBot="1" x14ac:dyDescent="0.6">
      <c r="C520" s="233" t="s">
        <v>576</v>
      </c>
      <c r="D520" s="417" t="s">
        <v>1376</v>
      </c>
      <c r="E520" s="436">
        <v>13830000000</v>
      </c>
      <c r="F520" s="39">
        <v>0</v>
      </c>
      <c r="G520" s="36"/>
      <c r="H520" s="36">
        <v>0</v>
      </c>
      <c r="I520" s="36"/>
      <c r="J520" s="36"/>
      <c r="K520" s="36"/>
      <c r="L520" s="36"/>
      <c r="M520" s="36"/>
      <c r="N520" s="36"/>
      <c r="O520" s="36"/>
      <c r="P520" s="253">
        <v>0</v>
      </c>
      <c r="Q520" s="259">
        <f t="shared" si="114"/>
        <v>0</v>
      </c>
      <c r="R520" s="259">
        <v>16600000000</v>
      </c>
      <c r="S520" s="509">
        <f t="shared" si="101"/>
        <v>13830000000</v>
      </c>
      <c r="T520" s="34">
        <v>1</v>
      </c>
      <c r="U520" s="33">
        <v>1</v>
      </c>
      <c r="V520" s="33">
        <v>0.94</v>
      </c>
      <c r="W520" s="33">
        <v>0.94</v>
      </c>
      <c r="X520" s="33">
        <f t="shared" si="102"/>
        <v>0.88</v>
      </c>
      <c r="Y520" s="33">
        <f t="shared" si="103"/>
        <v>0.85</v>
      </c>
      <c r="Z520" s="33">
        <f t="shared" si="104"/>
        <v>0.75</v>
      </c>
      <c r="AA520" s="33">
        <f t="shared" si="105"/>
        <v>0.85</v>
      </c>
      <c r="AB520" s="33">
        <f t="shared" si="106"/>
        <v>0.75</v>
      </c>
      <c r="AC520" s="33">
        <f t="shared" si="107"/>
        <v>0.85</v>
      </c>
      <c r="AD520" s="33">
        <f t="shared" si="108"/>
        <v>0.7</v>
      </c>
      <c r="AE520" s="394">
        <f t="shared" si="109"/>
        <v>0</v>
      </c>
      <c r="AF520" s="400">
        <f t="shared" si="110"/>
        <v>13830000000</v>
      </c>
      <c r="AG520" s="257">
        <v>100</v>
      </c>
      <c r="AH520" s="153">
        <f t="shared" si="113"/>
        <v>13830000000</v>
      </c>
      <c r="AJ520" s="394">
        <f>IF(F520&gt;0,#REF!,0)</f>
        <v>0</v>
      </c>
      <c r="AK520" s="394">
        <f t="shared" si="111"/>
        <v>0</v>
      </c>
      <c r="AM520" s="394">
        <f t="shared" si="112"/>
        <v>0</v>
      </c>
    </row>
    <row r="521" spans="3:39" ht="23.25" thickBot="1" x14ac:dyDescent="0.6">
      <c r="C521" s="233" t="s">
        <v>576</v>
      </c>
      <c r="D521" s="417" t="s">
        <v>1377</v>
      </c>
      <c r="E521" s="436">
        <v>13830000000</v>
      </c>
      <c r="F521" s="39">
        <v>0</v>
      </c>
      <c r="G521" s="36"/>
      <c r="H521" s="36">
        <v>0</v>
      </c>
      <c r="I521" s="36"/>
      <c r="J521" s="36"/>
      <c r="K521" s="36"/>
      <c r="L521" s="36"/>
      <c r="M521" s="36"/>
      <c r="N521" s="36"/>
      <c r="O521" s="36"/>
      <c r="P521" s="253">
        <v>0</v>
      </c>
      <c r="Q521" s="259">
        <f t="shared" si="114"/>
        <v>0</v>
      </c>
      <c r="R521" s="259">
        <v>16600000000</v>
      </c>
      <c r="S521" s="509">
        <f t="shared" si="101"/>
        <v>13830000000</v>
      </c>
      <c r="T521" s="34">
        <v>1</v>
      </c>
      <c r="U521" s="33">
        <v>1</v>
      </c>
      <c r="V521" s="33">
        <v>0.94</v>
      </c>
      <c r="W521" s="33">
        <v>0.94</v>
      </c>
      <c r="X521" s="33">
        <f t="shared" si="102"/>
        <v>0.88</v>
      </c>
      <c r="Y521" s="33">
        <f t="shared" si="103"/>
        <v>0.85</v>
      </c>
      <c r="Z521" s="33">
        <f t="shared" si="104"/>
        <v>0.75</v>
      </c>
      <c r="AA521" s="33">
        <f t="shared" si="105"/>
        <v>0.85</v>
      </c>
      <c r="AB521" s="33">
        <f t="shared" si="106"/>
        <v>0.75</v>
      </c>
      <c r="AC521" s="33">
        <f t="shared" si="107"/>
        <v>0.85</v>
      </c>
      <c r="AD521" s="33">
        <f t="shared" si="108"/>
        <v>0.7</v>
      </c>
      <c r="AE521" s="394">
        <f t="shared" si="109"/>
        <v>0</v>
      </c>
      <c r="AF521" s="400">
        <f t="shared" si="110"/>
        <v>13830000000</v>
      </c>
      <c r="AG521" s="257">
        <v>100</v>
      </c>
      <c r="AH521" s="153">
        <f t="shared" si="113"/>
        <v>13830000000</v>
      </c>
      <c r="AJ521" s="394">
        <f>IF(F521&gt;0,#REF!,0)</f>
        <v>0</v>
      </c>
      <c r="AK521" s="394">
        <f t="shared" si="111"/>
        <v>0</v>
      </c>
      <c r="AM521" s="394">
        <f t="shared" si="112"/>
        <v>0</v>
      </c>
    </row>
    <row r="522" spans="3:39" ht="23.25" thickBot="1" x14ac:dyDescent="0.6">
      <c r="C522" s="233" t="s">
        <v>576</v>
      </c>
      <c r="D522" s="417" t="s">
        <v>1377</v>
      </c>
      <c r="E522" s="436">
        <v>20400000000</v>
      </c>
      <c r="F522" s="39">
        <v>0</v>
      </c>
      <c r="G522" s="36"/>
      <c r="H522" s="36">
        <v>0</v>
      </c>
      <c r="I522" s="36"/>
      <c r="J522" s="36"/>
      <c r="K522" s="36"/>
      <c r="L522" s="36"/>
      <c r="M522" s="36"/>
      <c r="N522" s="36"/>
      <c r="O522" s="36"/>
      <c r="P522" s="253">
        <v>0</v>
      </c>
      <c r="Q522" s="259">
        <f t="shared" si="114"/>
        <v>0</v>
      </c>
      <c r="R522" s="259">
        <v>24500000000</v>
      </c>
      <c r="S522" s="509">
        <f t="shared" si="101"/>
        <v>20400000000</v>
      </c>
      <c r="T522" s="34">
        <v>1</v>
      </c>
      <c r="U522" s="33">
        <v>1</v>
      </c>
      <c r="V522" s="33">
        <v>0.94</v>
      </c>
      <c r="W522" s="33">
        <v>0.94</v>
      </c>
      <c r="X522" s="33">
        <f t="shared" si="102"/>
        <v>0.88</v>
      </c>
      <c r="Y522" s="33">
        <f t="shared" si="103"/>
        <v>0.85</v>
      </c>
      <c r="Z522" s="33">
        <f t="shared" si="104"/>
        <v>0.75</v>
      </c>
      <c r="AA522" s="33">
        <f t="shared" si="105"/>
        <v>0.85</v>
      </c>
      <c r="AB522" s="33">
        <f t="shared" si="106"/>
        <v>0.75</v>
      </c>
      <c r="AC522" s="33">
        <f t="shared" si="107"/>
        <v>0.85</v>
      </c>
      <c r="AD522" s="33">
        <f t="shared" si="108"/>
        <v>0.7</v>
      </c>
      <c r="AE522" s="394">
        <f t="shared" si="109"/>
        <v>0</v>
      </c>
      <c r="AF522" s="400">
        <f t="shared" si="110"/>
        <v>20400000000</v>
      </c>
      <c r="AG522" s="257">
        <v>100</v>
      </c>
      <c r="AH522" s="153">
        <f t="shared" si="113"/>
        <v>20400000000</v>
      </c>
      <c r="AJ522" s="394">
        <f>IF(F522&gt;0,#REF!,0)</f>
        <v>0</v>
      </c>
      <c r="AK522" s="394">
        <f t="shared" si="111"/>
        <v>0</v>
      </c>
      <c r="AM522" s="394">
        <f t="shared" si="112"/>
        <v>0</v>
      </c>
    </row>
    <row r="523" spans="3:39" ht="23.25" thickBot="1" x14ac:dyDescent="0.6">
      <c r="C523" s="233" t="s">
        <v>576</v>
      </c>
      <c r="D523" s="417" t="s">
        <v>1377</v>
      </c>
      <c r="E523" s="436">
        <v>10000000000</v>
      </c>
      <c r="F523" s="39">
        <v>0</v>
      </c>
      <c r="G523" s="36"/>
      <c r="H523" s="36">
        <v>0</v>
      </c>
      <c r="I523" s="36"/>
      <c r="J523" s="36"/>
      <c r="K523" s="36"/>
      <c r="L523" s="36"/>
      <c r="M523" s="36"/>
      <c r="N523" s="36"/>
      <c r="O523" s="36"/>
      <c r="P523" s="253">
        <v>0</v>
      </c>
      <c r="Q523" s="259">
        <f t="shared" si="114"/>
        <v>0</v>
      </c>
      <c r="R523" s="259">
        <v>12000000000</v>
      </c>
      <c r="S523" s="509">
        <f t="shared" ref="S523:S586" si="115">IF((OR(Q523&gt;E523,Q523=0)),E523,Q523)</f>
        <v>10000000000</v>
      </c>
      <c r="T523" s="34">
        <v>1</v>
      </c>
      <c r="U523" s="33">
        <v>1</v>
      </c>
      <c r="V523" s="33">
        <v>0.94</v>
      </c>
      <c r="W523" s="33">
        <v>0.94</v>
      </c>
      <c r="X523" s="33">
        <f t="shared" ref="X523:X586" si="116">1-0.12</f>
        <v>0.88</v>
      </c>
      <c r="Y523" s="33">
        <f t="shared" ref="Y523:Y586" si="117">1-0.15</f>
        <v>0.85</v>
      </c>
      <c r="Z523" s="33">
        <f t="shared" ref="Z523:Z586" si="118">1-0.25</f>
        <v>0.75</v>
      </c>
      <c r="AA523" s="33">
        <f t="shared" ref="AA523:AA586" si="119">1-0.15</f>
        <v>0.85</v>
      </c>
      <c r="AB523" s="33">
        <f t="shared" ref="AB523:AB586" si="120">1-0.25</f>
        <v>0.75</v>
      </c>
      <c r="AC523" s="33">
        <f t="shared" ref="AC523:AC586" si="121">1-0.15</f>
        <v>0.85</v>
      </c>
      <c r="AD523" s="33">
        <f t="shared" ref="AD523:AD586" si="122">1-0.3</f>
        <v>0.7</v>
      </c>
      <c r="AE523" s="394">
        <f t="shared" ref="AE523:AE586" si="123">(F523*T523)+(G523*U523)+(H523*V523)+(I523*W523)+(J523*X523)+(K523*Y523)+(L523*Z523)+(M523*AA523)+(N523*AB523)+(O523*AC523)+(P523*AD523)</f>
        <v>0</v>
      </c>
      <c r="AF523" s="400">
        <f t="shared" ref="AF523:AF586" si="124">IF(E523&gt;AE523,E523-AE523,0)</f>
        <v>10000000000</v>
      </c>
      <c r="AG523" s="257">
        <v>100</v>
      </c>
      <c r="AH523" s="153">
        <f t="shared" si="113"/>
        <v>10000000000</v>
      </c>
      <c r="AJ523" s="394">
        <f>IF(F523&gt;0,#REF!,0)</f>
        <v>0</v>
      </c>
      <c r="AK523" s="394">
        <f t="shared" si="111"/>
        <v>0</v>
      </c>
      <c r="AM523" s="394">
        <f t="shared" si="112"/>
        <v>0</v>
      </c>
    </row>
    <row r="524" spans="3:39" ht="23.25" thickBot="1" x14ac:dyDescent="0.6">
      <c r="C524" s="233" t="s">
        <v>576</v>
      </c>
      <c r="D524" s="417" t="s">
        <v>1375</v>
      </c>
      <c r="E524" s="436">
        <v>15750000000</v>
      </c>
      <c r="F524" s="39">
        <v>0</v>
      </c>
      <c r="G524" s="36"/>
      <c r="H524" s="36">
        <v>0</v>
      </c>
      <c r="I524" s="36"/>
      <c r="J524" s="36"/>
      <c r="K524" s="36"/>
      <c r="L524" s="36"/>
      <c r="M524" s="36"/>
      <c r="N524" s="36"/>
      <c r="O524" s="36"/>
      <c r="P524" s="253">
        <v>0</v>
      </c>
      <c r="Q524" s="259">
        <f t="shared" si="114"/>
        <v>0</v>
      </c>
      <c r="R524" s="259">
        <v>17010000000</v>
      </c>
      <c r="S524" s="509">
        <f t="shared" si="115"/>
        <v>15750000000</v>
      </c>
      <c r="T524" s="34">
        <v>1</v>
      </c>
      <c r="U524" s="33">
        <v>1</v>
      </c>
      <c r="V524" s="33">
        <v>0.94</v>
      </c>
      <c r="W524" s="33">
        <v>0.94</v>
      </c>
      <c r="X524" s="33">
        <f t="shared" si="116"/>
        <v>0.88</v>
      </c>
      <c r="Y524" s="33">
        <f t="shared" si="117"/>
        <v>0.85</v>
      </c>
      <c r="Z524" s="33">
        <f t="shared" si="118"/>
        <v>0.75</v>
      </c>
      <c r="AA524" s="33">
        <f t="shared" si="119"/>
        <v>0.85</v>
      </c>
      <c r="AB524" s="33">
        <f t="shared" si="120"/>
        <v>0.75</v>
      </c>
      <c r="AC524" s="33">
        <f t="shared" si="121"/>
        <v>0.85</v>
      </c>
      <c r="AD524" s="33">
        <f t="shared" si="122"/>
        <v>0.7</v>
      </c>
      <c r="AE524" s="394">
        <f t="shared" si="123"/>
        <v>0</v>
      </c>
      <c r="AF524" s="400">
        <f t="shared" si="124"/>
        <v>15750000000</v>
      </c>
      <c r="AG524" s="257">
        <v>100</v>
      </c>
      <c r="AH524" s="153">
        <f t="shared" si="113"/>
        <v>15750000000</v>
      </c>
      <c r="AJ524" s="394">
        <f>IF(F524&gt;0,#REF!,0)</f>
        <v>0</v>
      </c>
      <c r="AK524" s="394">
        <f t="shared" ref="AK524:AK587" si="125">F524</f>
        <v>0</v>
      </c>
      <c r="AM524" s="394">
        <f t="shared" ref="AM524:AM587" si="126">IF(AF524&gt;S524,AF524-S524,0)</f>
        <v>0</v>
      </c>
    </row>
    <row r="525" spans="3:39" ht="23.25" thickBot="1" x14ac:dyDescent="0.6">
      <c r="C525" s="233" t="s">
        <v>576</v>
      </c>
      <c r="D525" s="417" t="s">
        <v>1375</v>
      </c>
      <c r="E525" s="436">
        <v>17900000000</v>
      </c>
      <c r="F525" s="39">
        <v>0</v>
      </c>
      <c r="G525" s="36"/>
      <c r="H525" s="36">
        <v>0</v>
      </c>
      <c r="I525" s="36"/>
      <c r="J525" s="36"/>
      <c r="K525" s="36"/>
      <c r="L525" s="36"/>
      <c r="M525" s="36"/>
      <c r="N525" s="36"/>
      <c r="O525" s="36"/>
      <c r="P525" s="253">
        <v>0</v>
      </c>
      <c r="Q525" s="259">
        <f t="shared" si="114"/>
        <v>0</v>
      </c>
      <c r="R525" s="259">
        <v>19300000000</v>
      </c>
      <c r="S525" s="509">
        <f t="shared" si="115"/>
        <v>17900000000</v>
      </c>
      <c r="T525" s="34">
        <v>1</v>
      </c>
      <c r="U525" s="33">
        <v>1</v>
      </c>
      <c r="V525" s="33">
        <v>0.94</v>
      </c>
      <c r="W525" s="33">
        <v>0.94</v>
      </c>
      <c r="X525" s="33">
        <f t="shared" si="116"/>
        <v>0.88</v>
      </c>
      <c r="Y525" s="33">
        <f t="shared" si="117"/>
        <v>0.85</v>
      </c>
      <c r="Z525" s="33">
        <f t="shared" si="118"/>
        <v>0.75</v>
      </c>
      <c r="AA525" s="33">
        <f t="shared" si="119"/>
        <v>0.85</v>
      </c>
      <c r="AB525" s="33">
        <f t="shared" si="120"/>
        <v>0.75</v>
      </c>
      <c r="AC525" s="33">
        <f t="shared" si="121"/>
        <v>0.85</v>
      </c>
      <c r="AD525" s="33">
        <f t="shared" si="122"/>
        <v>0.7</v>
      </c>
      <c r="AE525" s="394">
        <f t="shared" si="123"/>
        <v>0</v>
      </c>
      <c r="AF525" s="400">
        <f t="shared" si="124"/>
        <v>17900000000</v>
      </c>
      <c r="AG525" s="257">
        <v>100</v>
      </c>
      <c r="AH525" s="153">
        <f t="shared" si="113"/>
        <v>17900000000</v>
      </c>
      <c r="AJ525" s="394">
        <f>IF(F525&gt;0,#REF!,0)</f>
        <v>0</v>
      </c>
      <c r="AK525" s="394">
        <f t="shared" si="125"/>
        <v>0</v>
      </c>
      <c r="AM525" s="394">
        <f t="shared" si="126"/>
        <v>0</v>
      </c>
    </row>
    <row r="526" spans="3:39" ht="23.25" thickBot="1" x14ac:dyDescent="0.6">
      <c r="C526" s="233" t="s">
        <v>576</v>
      </c>
      <c r="D526" s="417" t="s">
        <v>1537</v>
      </c>
      <c r="E526" s="436">
        <v>8500000000</v>
      </c>
      <c r="F526" s="39">
        <v>0</v>
      </c>
      <c r="G526" s="36"/>
      <c r="H526" s="36">
        <v>0</v>
      </c>
      <c r="I526" s="36"/>
      <c r="J526" s="36"/>
      <c r="K526" s="36"/>
      <c r="L526" s="36"/>
      <c r="M526" s="36"/>
      <c r="N526" s="36"/>
      <c r="O526" s="36"/>
      <c r="P526" s="253">
        <v>0</v>
      </c>
      <c r="Q526" s="259">
        <f t="shared" si="114"/>
        <v>0</v>
      </c>
      <c r="R526" s="259">
        <v>92000000000</v>
      </c>
      <c r="S526" s="509">
        <f t="shared" si="115"/>
        <v>8500000000</v>
      </c>
      <c r="T526" s="34">
        <v>1</v>
      </c>
      <c r="U526" s="33">
        <v>1</v>
      </c>
      <c r="V526" s="33">
        <v>0.94</v>
      </c>
      <c r="W526" s="33">
        <v>0.94</v>
      </c>
      <c r="X526" s="33">
        <f t="shared" si="116"/>
        <v>0.88</v>
      </c>
      <c r="Y526" s="33">
        <f t="shared" si="117"/>
        <v>0.85</v>
      </c>
      <c r="Z526" s="33">
        <f t="shared" si="118"/>
        <v>0.75</v>
      </c>
      <c r="AA526" s="33">
        <f t="shared" si="119"/>
        <v>0.85</v>
      </c>
      <c r="AB526" s="33">
        <f t="shared" si="120"/>
        <v>0.75</v>
      </c>
      <c r="AC526" s="33">
        <f t="shared" si="121"/>
        <v>0.85</v>
      </c>
      <c r="AD526" s="33">
        <f t="shared" si="122"/>
        <v>0.7</v>
      </c>
      <c r="AE526" s="394">
        <f t="shared" si="123"/>
        <v>0</v>
      </c>
      <c r="AF526" s="400">
        <f t="shared" si="124"/>
        <v>8500000000</v>
      </c>
      <c r="AG526" s="257">
        <v>100</v>
      </c>
      <c r="AH526" s="153">
        <f t="shared" si="113"/>
        <v>8500000000</v>
      </c>
      <c r="AJ526" s="394">
        <f>IF(F526&gt;0,#REF!,0)</f>
        <v>0</v>
      </c>
      <c r="AK526" s="394">
        <f t="shared" si="125"/>
        <v>0</v>
      </c>
      <c r="AM526" s="394">
        <f t="shared" si="126"/>
        <v>0</v>
      </c>
    </row>
    <row r="527" spans="3:39" ht="23.25" thickBot="1" x14ac:dyDescent="0.6">
      <c r="C527" s="233" t="s">
        <v>576</v>
      </c>
      <c r="D527" s="417" t="s">
        <v>1537</v>
      </c>
      <c r="E527" s="436">
        <v>10000000000</v>
      </c>
      <c r="F527" s="39">
        <v>0</v>
      </c>
      <c r="G527" s="36"/>
      <c r="H527" s="36">
        <v>0</v>
      </c>
      <c r="I527" s="36"/>
      <c r="J527" s="36"/>
      <c r="K527" s="36"/>
      <c r="L527" s="36"/>
      <c r="M527" s="36"/>
      <c r="N527" s="36"/>
      <c r="O527" s="36"/>
      <c r="P527" s="253">
        <v>0</v>
      </c>
      <c r="Q527" s="259">
        <f t="shared" si="114"/>
        <v>0</v>
      </c>
      <c r="R527" s="259">
        <v>10800000000</v>
      </c>
      <c r="S527" s="509">
        <f t="shared" si="115"/>
        <v>10000000000</v>
      </c>
      <c r="T527" s="34">
        <v>1</v>
      </c>
      <c r="U527" s="33">
        <v>1</v>
      </c>
      <c r="V527" s="33">
        <v>0.94</v>
      </c>
      <c r="W527" s="33">
        <v>0.94</v>
      </c>
      <c r="X527" s="33">
        <f t="shared" si="116"/>
        <v>0.88</v>
      </c>
      <c r="Y527" s="33">
        <f t="shared" si="117"/>
        <v>0.85</v>
      </c>
      <c r="Z527" s="33">
        <f t="shared" si="118"/>
        <v>0.75</v>
      </c>
      <c r="AA527" s="33">
        <f t="shared" si="119"/>
        <v>0.85</v>
      </c>
      <c r="AB527" s="33">
        <f t="shared" si="120"/>
        <v>0.75</v>
      </c>
      <c r="AC527" s="33">
        <f t="shared" si="121"/>
        <v>0.85</v>
      </c>
      <c r="AD527" s="33">
        <f t="shared" si="122"/>
        <v>0.7</v>
      </c>
      <c r="AE527" s="394">
        <f t="shared" si="123"/>
        <v>0</v>
      </c>
      <c r="AF527" s="400">
        <f t="shared" si="124"/>
        <v>10000000000</v>
      </c>
      <c r="AG527" s="257">
        <v>100</v>
      </c>
      <c r="AH527" s="153">
        <f t="shared" si="113"/>
        <v>10000000000</v>
      </c>
      <c r="AJ527" s="394">
        <f>IF(F527&gt;0,#REF!,0)</f>
        <v>0</v>
      </c>
      <c r="AK527" s="394">
        <f t="shared" si="125"/>
        <v>0</v>
      </c>
      <c r="AM527" s="394">
        <f t="shared" si="126"/>
        <v>0</v>
      </c>
    </row>
    <row r="528" spans="3:39" ht="23.25" thickBot="1" x14ac:dyDescent="0.6">
      <c r="C528" s="233" t="s">
        <v>576</v>
      </c>
      <c r="D528" s="417" t="s">
        <v>1538</v>
      </c>
      <c r="E528" s="436">
        <v>16000000000</v>
      </c>
      <c r="F528" s="39">
        <v>0</v>
      </c>
      <c r="G528" s="36"/>
      <c r="H528" s="36">
        <v>0</v>
      </c>
      <c r="I528" s="36"/>
      <c r="J528" s="36"/>
      <c r="K528" s="36"/>
      <c r="L528" s="36"/>
      <c r="M528" s="36"/>
      <c r="N528" s="36"/>
      <c r="O528" s="36"/>
      <c r="P528" s="253">
        <v>0</v>
      </c>
      <c r="Q528" s="259">
        <f t="shared" si="114"/>
        <v>0</v>
      </c>
      <c r="R528" s="259">
        <v>17500000000</v>
      </c>
      <c r="S528" s="509">
        <f t="shared" si="115"/>
        <v>16000000000</v>
      </c>
      <c r="T528" s="34">
        <v>1</v>
      </c>
      <c r="U528" s="33">
        <v>1</v>
      </c>
      <c r="V528" s="33">
        <v>0.94</v>
      </c>
      <c r="W528" s="33">
        <v>0.94</v>
      </c>
      <c r="X528" s="33">
        <f t="shared" si="116"/>
        <v>0.88</v>
      </c>
      <c r="Y528" s="33">
        <f t="shared" si="117"/>
        <v>0.85</v>
      </c>
      <c r="Z528" s="33">
        <f t="shared" si="118"/>
        <v>0.75</v>
      </c>
      <c r="AA528" s="33">
        <f t="shared" si="119"/>
        <v>0.85</v>
      </c>
      <c r="AB528" s="33">
        <f t="shared" si="120"/>
        <v>0.75</v>
      </c>
      <c r="AC528" s="33">
        <f t="shared" si="121"/>
        <v>0.85</v>
      </c>
      <c r="AD528" s="33">
        <f t="shared" si="122"/>
        <v>0.7</v>
      </c>
      <c r="AE528" s="394">
        <f t="shared" si="123"/>
        <v>0</v>
      </c>
      <c r="AF528" s="400">
        <f t="shared" si="124"/>
        <v>16000000000</v>
      </c>
      <c r="AG528" s="257">
        <v>100</v>
      </c>
      <c r="AH528" s="153">
        <f t="shared" si="113"/>
        <v>16000000000</v>
      </c>
      <c r="AJ528" s="394">
        <f>IF(F528&gt;0,#REF!,0)</f>
        <v>0</v>
      </c>
      <c r="AK528" s="394">
        <f t="shared" si="125"/>
        <v>0</v>
      </c>
      <c r="AM528" s="394">
        <f t="shared" si="126"/>
        <v>0</v>
      </c>
    </row>
    <row r="529" spans="3:39" ht="23.25" thickBot="1" x14ac:dyDescent="0.6">
      <c r="C529" s="233" t="s">
        <v>576</v>
      </c>
      <c r="D529" s="417" t="s">
        <v>1537</v>
      </c>
      <c r="E529" s="436">
        <v>14000000000</v>
      </c>
      <c r="F529" s="39">
        <v>0</v>
      </c>
      <c r="G529" s="36"/>
      <c r="H529" s="36">
        <v>0</v>
      </c>
      <c r="I529" s="36"/>
      <c r="J529" s="36"/>
      <c r="K529" s="36"/>
      <c r="L529" s="36"/>
      <c r="M529" s="36"/>
      <c r="N529" s="36"/>
      <c r="O529" s="36"/>
      <c r="P529" s="253">
        <v>0</v>
      </c>
      <c r="Q529" s="259">
        <f t="shared" si="114"/>
        <v>0</v>
      </c>
      <c r="R529" s="259">
        <v>15150000000</v>
      </c>
      <c r="S529" s="509">
        <f t="shared" si="115"/>
        <v>14000000000</v>
      </c>
      <c r="T529" s="34">
        <v>1</v>
      </c>
      <c r="U529" s="33">
        <v>1</v>
      </c>
      <c r="V529" s="33">
        <v>0.94</v>
      </c>
      <c r="W529" s="33">
        <v>0.94</v>
      </c>
      <c r="X529" s="33">
        <f t="shared" si="116"/>
        <v>0.88</v>
      </c>
      <c r="Y529" s="33">
        <f t="shared" si="117"/>
        <v>0.85</v>
      </c>
      <c r="Z529" s="33">
        <f t="shared" si="118"/>
        <v>0.75</v>
      </c>
      <c r="AA529" s="33">
        <f t="shared" si="119"/>
        <v>0.85</v>
      </c>
      <c r="AB529" s="33">
        <f t="shared" si="120"/>
        <v>0.75</v>
      </c>
      <c r="AC529" s="33">
        <f t="shared" si="121"/>
        <v>0.85</v>
      </c>
      <c r="AD529" s="33">
        <f t="shared" si="122"/>
        <v>0.7</v>
      </c>
      <c r="AE529" s="394">
        <f t="shared" si="123"/>
        <v>0</v>
      </c>
      <c r="AF529" s="400">
        <f t="shared" si="124"/>
        <v>14000000000</v>
      </c>
      <c r="AG529" s="257">
        <v>100</v>
      </c>
      <c r="AH529" s="153">
        <f t="shared" ref="AH529:AH592" si="127">(AF529*AG529)/100</f>
        <v>14000000000</v>
      </c>
      <c r="AJ529" s="394">
        <f>IF(F529&gt;0,#REF!,0)</f>
        <v>0</v>
      </c>
      <c r="AK529" s="394">
        <f t="shared" si="125"/>
        <v>0</v>
      </c>
      <c r="AM529" s="394">
        <f t="shared" si="126"/>
        <v>0</v>
      </c>
    </row>
    <row r="530" spans="3:39" ht="23.25" thickBot="1" x14ac:dyDescent="0.6">
      <c r="C530" s="233" t="s">
        <v>576</v>
      </c>
      <c r="D530" s="417" t="s">
        <v>1539</v>
      </c>
      <c r="E530" s="436">
        <v>5000000000</v>
      </c>
      <c r="F530" s="39">
        <v>0</v>
      </c>
      <c r="G530" s="36"/>
      <c r="H530" s="36">
        <v>0</v>
      </c>
      <c r="I530" s="36"/>
      <c r="J530" s="36"/>
      <c r="K530" s="36"/>
      <c r="L530" s="36"/>
      <c r="M530" s="36"/>
      <c r="N530" s="36"/>
      <c r="O530" s="36"/>
      <c r="P530" s="253">
        <v>0</v>
      </c>
      <c r="Q530" s="259">
        <f t="shared" si="114"/>
        <v>0</v>
      </c>
      <c r="R530" s="259">
        <v>5400000000</v>
      </c>
      <c r="S530" s="509">
        <f t="shared" si="115"/>
        <v>5000000000</v>
      </c>
      <c r="T530" s="34">
        <v>1</v>
      </c>
      <c r="U530" s="33">
        <v>1</v>
      </c>
      <c r="V530" s="33">
        <v>0.94</v>
      </c>
      <c r="W530" s="33">
        <v>0.94</v>
      </c>
      <c r="X530" s="33">
        <f t="shared" si="116"/>
        <v>0.88</v>
      </c>
      <c r="Y530" s="33">
        <f t="shared" si="117"/>
        <v>0.85</v>
      </c>
      <c r="Z530" s="33">
        <f t="shared" si="118"/>
        <v>0.75</v>
      </c>
      <c r="AA530" s="33">
        <f t="shared" si="119"/>
        <v>0.85</v>
      </c>
      <c r="AB530" s="33">
        <f t="shared" si="120"/>
        <v>0.75</v>
      </c>
      <c r="AC530" s="33">
        <f t="shared" si="121"/>
        <v>0.85</v>
      </c>
      <c r="AD530" s="33">
        <f t="shared" si="122"/>
        <v>0.7</v>
      </c>
      <c r="AE530" s="394">
        <f t="shared" si="123"/>
        <v>0</v>
      </c>
      <c r="AF530" s="400">
        <f t="shared" si="124"/>
        <v>5000000000</v>
      </c>
      <c r="AG530" s="257">
        <v>100</v>
      </c>
      <c r="AH530" s="153">
        <f t="shared" si="127"/>
        <v>5000000000</v>
      </c>
      <c r="AJ530" s="394">
        <f>IF(F530&gt;0,#REF!,0)</f>
        <v>0</v>
      </c>
      <c r="AK530" s="394">
        <f t="shared" si="125"/>
        <v>0</v>
      </c>
      <c r="AM530" s="394">
        <f t="shared" si="126"/>
        <v>0</v>
      </c>
    </row>
    <row r="531" spans="3:39" ht="23.25" thickBot="1" x14ac:dyDescent="0.6">
      <c r="C531" s="233" t="s">
        <v>576</v>
      </c>
      <c r="D531" s="417" t="s">
        <v>1375</v>
      </c>
      <c r="E531" s="436">
        <v>25590000000</v>
      </c>
      <c r="F531" s="39">
        <v>0</v>
      </c>
      <c r="G531" s="36"/>
      <c r="H531" s="36">
        <v>0</v>
      </c>
      <c r="I531" s="36"/>
      <c r="J531" s="36"/>
      <c r="K531" s="36"/>
      <c r="L531" s="36"/>
      <c r="M531" s="36"/>
      <c r="N531" s="36"/>
      <c r="O531" s="36"/>
      <c r="P531" s="253">
        <v>0</v>
      </c>
      <c r="Q531" s="259">
        <f t="shared" si="114"/>
        <v>0</v>
      </c>
      <c r="R531" s="259">
        <v>27650000000</v>
      </c>
      <c r="S531" s="509">
        <f t="shared" si="115"/>
        <v>25590000000</v>
      </c>
      <c r="T531" s="34">
        <v>1</v>
      </c>
      <c r="U531" s="33">
        <v>1</v>
      </c>
      <c r="V531" s="33">
        <v>0.94</v>
      </c>
      <c r="W531" s="33">
        <v>0.94</v>
      </c>
      <c r="X531" s="33">
        <f t="shared" si="116"/>
        <v>0.88</v>
      </c>
      <c r="Y531" s="33">
        <f t="shared" si="117"/>
        <v>0.85</v>
      </c>
      <c r="Z531" s="33">
        <f t="shared" si="118"/>
        <v>0.75</v>
      </c>
      <c r="AA531" s="33">
        <f t="shared" si="119"/>
        <v>0.85</v>
      </c>
      <c r="AB531" s="33">
        <f t="shared" si="120"/>
        <v>0.75</v>
      </c>
      <c r="AC531" s="33">
        <f t="shared" si="121"/>
        <v>0.85</v>
      </c>
      <c r="AD531" s="33">
        <f t="shared" si="122"/>
        <v>0.7</v>
      </c>
      <c r="AE531" s="394">
        <f t="shared" si="123"/>
        <v>0</v>
      </c>
      <c r="AF531" s="400">
        <f t="shared" si="124"/>
        <v>25590000000</v>
      </c>
      <c r="AG531" s="257">
        <v>100</v>
      </c>
      <c r="AH531" s="153">
        <f t="shared" si="127"/>
        <v>25590000000</v>
      </c>
      <c r="AJ531" s="394">
        <f>IF(F531&gt;0,#REF!,0)</f>
        <v>0</v>
      </c>
      <c r="AK531" s="394">
        <f t="shared" si="125"/>
        <v>0</v>
      </c>
      <c r="AM531" s="394">
        <f t="shared" si="126"/>
        <v>0</v>
      </c>
    </row>
    <row r="532" spans="3:39" ht="23.25" thickBot="1" x14ac:dyDescent="0.6">
      <c r="C532" s="233" t="s">
        <v>576</v>
      </c>
      <c r="D532" s="417" t="s">
        <v>1375</v>
      </c>
      <c r="E532" s="436">
        <v>26500000000</v>
      </c>
      <c r="F532" s="39">
        <v>0</v>
      </c>
      <c r="G532" s="36"/>
      <c r="H532" s="36">
        <v>0</v>
      </c>
      <c r="I532" s="36"/>
      <c r="J532" s="36"/>
      <c r="K532" s="36"/>
      <c r="L532" s="36"/>
      <c r="M532" s="36"/>
      <c r="N532" s="36"/>
      <c r="O532" s="36"/>
      <c r="P532" s="253">
        <v>0</v>
      </c>
      <c r="Q532" s="259">
        <f t="shared" si="114"/>
        <v>0</v>
      </c>
      <c r="R532" s="259">
        <v>30000000000</v>
      </c>
      <c r="S532" s="509">
        <f t="shared" si="115"/>
        <v>26500000000</v>
      </c>
      <c r="T532" s="34">
        <v>1</v>
      </c>
      <c r="U532" s="33">
        <v>1</v>
      </c>
      <c r="V532" s="33">
        <v>0.94</v>
      </c>
      <c r="W532" s="33">
        <v>0.94</v>
      </c>
      <c r="X532" s="33">
        <f t="shared" si="116"/>
        <v>0.88</v>
      </c>
      <c r="Y532" s="33">
        <f t="shared" si="117"/>
        <v>0.85</v>
      </c>
      <c r="Z532" s="33">
        <f t="shared" si="118"/>
        <v>0.75</v>
      </c>
      <c r="AA532" s="33">
        <f t="shared" si="119"/>
        <v>0.85</v>
      </c>
      <c r="AB532" s="33">
        <f t="shared" si="120"/>
        <v>0.75</v>
      </c>
      <c r="AC532" s="33">
        <f t="shared" si="121"/>
        <v>0.85</v>
      </c>
      <c r="AD532" s="33">
        <f t="shared" si="122"/>
        <v>0.7</v>
      </c>
      <c r="AE532" s="394">
        <f t="shared" si="123"/>
        <v>0</v>
      </c>
      <c r="AF532" s="400">
        <f t="shared" si="124"/>
        <v>26500000000</v>
      </c>
      <c r="AG532" s="257">
        <v>100</v>
      </c>
      <c r="AH532" s="153">
        <f t="shared" si="127"/>
        <v>26500000000</v>
      </c>
      <c r="AJ532" s="394">
        <f>IF(F532&gt;0,#REF!,0)</f>
        <v>0</v>
      </c>
      <c r="AK532" s="394">
        <f t="shared" si="125"/>
        <v>0</v>
      </c>
      <c r="AM532" s="394">
        <f t="shared" si="126"/>
        <v>0</v>
      </c>
    </row>
    <row r="533" spans="3:39" ht="23.25" thickBot="1" x14ac:dyDescent="0.6">
      <c r="C533" s="233" t="s">
        <v>576</v>
      </c>
      <c r="D533" s="417" t="s">
        <v>1375</v>
      </c>
      <c r="E533" s="436">
        <v>28200000000</v>
      </c>
      <c r="F533" s="39">
        <v>0</v>
      </c>
      <c r="G533" s="36"/>
      <c r="H533" s="36">
        <v>0</v>
      </c>
      <c r="I533" s="36"/>
      <c r="J533" s="36"/>
      <c r="K533" s="36"/>
      <c r="L533" s="36"/>
      <c r="M533" s="36"/>
      <c r="N533" s="36"/>
      <c r="O533" s="36"/>
      <c r="P533" s="253">
        <v>0</v>
      </c>
      <c r="Q533" s="259">
        <f t="shared" ref="Q533:Q596" si="128">SUM(F533:P533)</f>
        <v>0</v>
      </c>
      <c r="R533" s="259">
        <v>32000000000</v>
      </c>
      <c r="S533" s="509">
        <f t="shared" si="115"/>
        <v>28200000000</v>
      </c>
      <c r="T533" s="34">
        <v>1</v>
      </c>
      <c r="U533" s="33">
        <v>1</v>
      </c>
      <c r="V533" s="33">
        <v>0.94</v>
      </c>
      <c r="W533" s="33">
        <v>0.94</v>
      </c>
      <c r="X533" s="33">
        <f t="shared" si="116"/>
        <v>0.88</v>
      </c>
      <c r="Y533" s="33">
        <f t="shared" si="117"/>
        <v>0.85</v>
      </c>
      <c r="Z533" s="33">
        <f t="shared" si="118"/>
        <v>0.75</v>
      </c>
      <c r="AA533" s="33">
        <f t="shared" si="119"/>
        <v>0.85</v>
      </c>
      <c r="AB533" s="33">
        <f t="shared" si="120"/>
        <v>0.75</v>
      </c>
      <c r="AC533" s="33">
        <f t="shared" si="121"/>
        <v>0.85</v>
      </c>
      <c r="AD533" s="33">
        <f t="shared" si="122"/>
        <v>0.7</v>
      </c>
      <c r="AE533" s="394">
        <f t="shared" si="123"/>
        <v>0</v>
      </c>
      <c r="AF533" s="400">
        <f t="shared" si="124"/>
        <v>28200000000</v>
      </c>
      <c r="AG533" s="257">
        <v>100</v>
      </c>
      <c r="AH533" s="153">
        <f t="shared" si="127"/>
        <v>28200000000</v>
      </c>
      <c r="AJ533" s="394">
        <f>IF(F533&gt;0,#REF!,0)</f>
        <v>0</v>
      </c>
      <c r="AK533" s="394">
        <f t="shared" si="125"/>
        <v>0</v>
      </c>
      <c r="AM533" s="394">
        <f t="shared" si="126"/>
        <v>0</v>
      </c>
    </row>
    <row r="534" spans="3:39" ht="23.25" thickBot="1" x14ac:dyDescent="0.6">
      <c r="C534" s="233" t="s">
        <v>576</v>
      </c>
      <c r="D534" s="417" t="s">
        <v>1540</v>
      </c>
      <c r="E534" s="436">
        <v>6000000000</v>
      </c>
      <c r="F534" s="39">
        <v>0</v>
      </c>
      <c r="G534" s="36"/>
      <c r="H534" s="36">
        <v>0</v>
      </c>
      <c r="I534" s="36"/>
      <c r="J534" s="36"/>
      <c r="K534" s="36"/>
      <c r="L534" s="36"/>
      <c r="M534" s="36"/>
      <c r="N534" s="36"/>
      <c r="O534" s="36"/>
      <c r="P534" s="253">
        <v>0</v>
      </c>
      <c r="Q534" s="259">
        <f t="shared" si="128"/>
        <v>0</v>
      </c>
      <c r="R534" s="259">
        <v>650000000</v>
      </c>
      <c r="S534" s="509">
        <f t="shared" si="115"/>
        <v>6000000000</v>
      </c>
      <c r="T534" s="34">
        <v>1</v>
      </c>
      <c r="U534" s="33">
        <v>1</v>
      </c>
      <c r="V534" s="33">
        <v>0.94</v>
      </c>
      <c r="W534" s="33">
        <v>0.94</v>
      </c>
      <c r="X534" s="33">
        <f t="shared" si="116"/>
        <v>0.88</v>
      </c>
      <c r="Y534" s="33">
        <f t="shared" si="117"/>
        <v>0.85</v>
      </c>
      <c r="Z534" s="33">
        <f t="shared" si="118"/>
        <v>0.75</v>
      </c>
      <c r="AA534" s="33">
        <f t="shared" si="119"/>
        <v>0.85</v>
      </c>
      <c r="AB534" s="33">
        <f t="shared" si="120"/>
        <v>0.75</v>
      </c>
      <c r="AC534" s="33">
        <f t="shared" si="121"/>
        <v>0.85</v>
      </c>
      <c r="AD534" s="33">
        <f t="shared" si="122"/>
        <v>0.7</v>
      </c>
      <c r="AE534" s="394">
        <f t="shared" si="123"/>
        <v>0</v>
      </c>
      <c r="AF534" s="400">
        <f t="shared" si="124"/>
        <v>6000000000</v>
      </c>
      <c r="AG534" s="257">
        <v>100</v>
      </c>
      <c r="AH534" s="153">
        <f t="shared" si="127"/>
        <v>6000000000</v>
      </c>
      <c r="AJ534" s="394">
        <f>IF(F534&gt;0,#REF!,0)</f>
        <v>0</v>
      </c>
      <c r="AK534" s="394">
        <f t="shared" si="125"/>
        <v>0</v>
      </c>
      <c r="AM534" s="394">
        <f t="shared" si="126"/>
        <v>0</v>
      </c>
    </row>
    <row r="535" spans="3:39" ht="23.25" thickBot="1" x14ac:dyDescent="0.6">
      <c r="C535" s="233" t="s">
        <v>576</v>
      </c>
      <c r="D535" s="417" t="s">
        <v>1541</v>
      </c>
      <c r="E535" s="436">
        <v>752550100</v>
      </c>
      <c r="F535" s="39">
        <v>0</v>
      </c>
      <c r="G535" s="36"/>
      <c r="H535" s="36">
        <v>0</v>
      </c>
      <c r="I535" s="36"/>
      <c r="J535" s="36"/>
      <c r="K535" s="36"/>
      <c r="L535" s="36"/>
      <c r="M535" s="36"/>
      <c r="N535" s="36"/>
      <c r="O535" s="36"/>
      <c r="P535" s="253">
        <v>0</v>
      </c>
      <c r="Q535" s="259">
        <f t="shared" si="128"/>
        <v>0</v>
      </c>
      <c r="R535" s="259">
        <v>820000000</v>
      </c>
      <c r="S535" s="509">
        <f t="shared" si="115"/>
        <v>752550100</v>
      </c>
      <c r="T535" s="34">
        <v>1</v>
      </c>
      <c r="U535" s="33">
        <v>1</v>
      </c>
      <c r="V535" s="33">
        <v>0.94</v>
      </c>
      <c r="W535" s="33">
        <v>0.94</v>
      </c>
      <c r="X535" s="33">
        <f t="shared" si="116"/>
        <v>0.88</v>
      </c>
      <c r="Y535" s="33">
        <f t="shared" si="117"/>
        <v>0.85</v>
      </c>
      <c r="Z535" s="33">
        <f t="shared" si="118"/>
        <v>0.75</v>
      </c>
      <c r="AA535" s="33">
        <f t="shared" si="119"/>
        <v>0.85</v>
      </c>
      <c r="AB535" s="33">
        <f t="shared" si="120"/>
        <v>0.75</v>
      </c>
      <c r="AC535" s="33">
        <f t="shared" si="121"/>
        <v>0.85</v>
      </c>
      <c r="AD535" s="33">
        <f t="shared" si="122"/>
        <v>0.7</v>
      </c>
      <c r="AE535" s="394">
        <f t="shared" si="123"/>
        <v>0</v>
      </c>
      <c r="AF535" s="400">
        <f t="shared" si="124"/>
        <v>752550100</v>
      </c>
      <c r="AG535" s="257">
        <v>100</v>
      </c>
      <c r="AH535" s="153">
        <f t="shared" si="127"/>
        <v>752550100</v>
      </c>
      <c r="AJ535" s="394">
        <f>IF(F535&gt;0,#REF!,0)</f>
        <v>0</v>
      </c>
      <c r="AK535" s="394">
        <f t="shared" si="125"/>
        <v>0</v>
      </c>
      <c r="AM535" s="394">
        <f t="shared" si="126"/>
        <v>0</v>
      </c>
    </row>
    <row r="536" spans="3:39" ht="23.25" thickBot="1" x14ac:dyDescent="0.6">
      <c r="C536" s="233" t="s">
        <v>576</v>
      </c>
      <c r="D536" s="417" t="s">
        <v>1541</v>
      </c>
      <c r="E536" s="436">
        <v>718617460</v>
      </c>
      <c r="F536" s="39">
        <v>0</v>
      </c>
      <c r="G536" s="36"/>
      <c r="H536" s="36">
        <v>0</v>
      </c>
      <c r="I536" s="36"/>
      <c r="J536" s="36"/>
      <c r="K536" s="36"/>
      <c r="L536" s="36"/>
      <c r="M536" s="36"/>
      <c r="N536" s="36"/>
      <c r="O536" s="36"/>
      <c r="P536" s="253">
        <v>0</v>
      </c>
      <c r="Q536" s="259">
        <f t="shared" si="128"/>
        <v>0</v>
      </c>
      <c r="R536" s="259">
        <v>800000000</v>
      </c>
      <c r="S536" s="509">
        <f t="shared" si="115"/>
        <v>718617460</v>
      </c>
      <c r="T536" s="34">
        <v>1</v>
      </c>
      <c r="U536" s="33">
        <v>1</v>
      </c>
      <c r="V536" s="33">
        <v>0.94</v>
      </c>
      <c r="W536" s="33">
        <v>0.94</v>
      </c>
      <c r="X536" s="33">
        <f t="shared" si="116"/>
        <v>0.88</v>
      </c>
      <c r="Y536" s="33">
        <f t="shared" si="117"/>
        <v>0.85</v>
      </c>
      <c r="Z536" s="33">
        <f t="shared" si="118"/>
        <v>0.75</v>
      </c>
      <c r="AA536" s="33">
        <f t="shared" si="119"/>
        <v>0.85</v>
      </c>
      <c r="AB536" s="33">
        <f t="shared" si="120"/>
        <v>0.75</v>
      </c>
      <c r="AC536" s="33">
        <f t="shared" si="121"/>
        <v>0.85</v>
      </c>
      <c r="AD536" s="33">
        <f t="shared" si="122"/>
        <v>0.7</v>
      </c>
      <c r="AE536" s="394">
        <f t="shared" si="123"/>
        <v>0</v>
      </c>
      <c r="AF536" s="400">
        <f t="shared" si="124"/>
        <v>718617460</v>
      </c>
      <c r="AG536" s="257">
        <v>100</v>
      </c>
      <c r="AH536" s="153">
        <f t="shared" si="127"/>
        <v>718617460</v>
      </c>
      <c r="AJ536" s="394">
        <f>IF(F536&gt;0,#REF!,0)</f>
        <v>0</v>
      </c>
      <c r="AK536" s="394">
        <f t="shared" si="125"/>
        <v>0</v>
      </c>
      <c r="AM536" s="394">
        <f t="shared" si="126"/>
        <v>0</v>
      </c>
    </row>
    <row r="537" spans="3:39" ht="23.25" thickBot="1" x14ac:dyDescent="0.6">
      <c r="C537" s="233" t="s">
        <v>576</v>
      </c>
      <c r="D537" s="417" t="s">
        <v>1541</v>
      </c>
      <c r="E537" s="436">
        <v>7555680000</v>
      </c>
      <c r="F537" s="39">
        <v>0</v>
      </c>
      <c r="G537" s="36"/>
      <c r="H537" s="36">
        <v>0</v>
      </c>
      <c r="I537" s="36"/>
      <c r="J537" s="36"/>
      <c r="K537" s="36"/>
      <c r="L537" s="36"/>
      <c r="M537" s="36"/>
      <c r="N537" s="36"/>
      <c r="O537" s="36"/>
      <c r="P537" s="253">
        <v>0</v>
      </c>
      <c r="Q537" s="259">
        <f t="shared" si="128"/>
        <v>0</v>
      </c>
      <c r="R537" s="259">
        <v>8200000000</v>
      </c>
      <c r="S537" s="509">
        <f t="shared" si="115"/>
        <v>7555680000</v>
      </c>
      <c r="T537" s="34">
        <v>1</v>
      </c>
      <c r="U537" s="33">
        <v>1</v>
      </c>
      <c r="V537" s="33">
        <v>0.94</v>
      </c>
      <c r="W537" s="33">
        <v>0.94</v>
      </c>
      <c r="X537" s="33">
        <f t="shared" si="116"/>
        <v>0.88</v>
      </c>
      <c r="Y537" s="33">
        <f t="shared" si="117"/>
        <v>0.85</v>
      </c>
      <c r="Z537" s="33">
        <f t="shared" si="118"/>
        <v>0.75</v>
      </c>
      <c r="AA537" s="33">
        <f t="shared" si="119"/>
        <v>0.85</v>
      </c>
      <c r="AB537" s="33">
        <f t="shared" si="120"/>
        <v>0.75</v>
      </c>
      <c r="AC537" s="33">
        <f t="shared" si="121"/>
        <v>0.85</v>
      </c>
      <c r="AD537" s="33">
        <f t="shared" si="122"/>
        <v>0.7</v>
      </c>
      <c r="AE537" s="394">
        <f t="shared" si="123"/>
        <v>0</v>
      </c>
      <c r="AF537" s="400">
        <f t="shared" si="124"/>
        <v>7555680000</v>
      </c>
      <c r="AG537" s="257">
        <v>100</v>
      </c>
      <c r="AH537" s="153">
        <f t="shared" si="127"/>
        <v>7555680000</v>
      </c>
      <c r="AJ537" s="394">
        <f>IF(F537&gt;0,#REF!,0)</f>
        <v>0</v>
      </c>
      <c r="AK537" s="394">
        <f t="shared" si="125"/>
        <v>0</v>
      </c>
      <c r="AM537" s="394">
        <f t="shared" si="126"/>
        <v>0</v>
      </c>
    </row>
    <row r="538" spans="3:39" ht="23.25" thickBot="1" x14ac:dyDescent="0.6">
      <c r="C538" s="233" t="s">
        <v>576</v>
      </c>
      <c r="D538" s="417" t="s">
        <v>1541</v>
      </c>
      <c r="E538" s="436">
        <v>11016627700</v>
      </c>
      <c r="F538" s="39">
        <v>0</v>
      </c>
      <c r="G538" s="36"/>
      <c r="H538" s="36">
        <v>0</v>
      </c>
      <c r="I538" s="36"/>
      <c r="J538" s="36"/>
      <c r="K538" s="36"/>
      <c r="L538" s="36"/>
      <c r="M538" s="36"/>
      <c r="N538" s="36"/>
      <c r="O538" s="36"/>
      <c r="P538" s="253">
        <v>0</v>
      </c>
      <c r="Q538" s="259">
        <f t="shared" si="128"/>
        <v>0</v>
      </c>
      <c r="R538" s="259">
        <v>12000000000</v>
      </c>
      <c r="S538" s="509">
        <f t="shared" si="115"/>
        <v>11016627700</v>
      </c>
      <c r="T538" s="34">
        <v>1</v>
      </c>
      <c r="U538" s="33">
        <v>1</v>
      </c>
      <c r="V538" s="33">
        <v>0.94</v>
      </c>
      <c r="W538" s="33">
        <v>0.94</v>
      </c>
      <c r="X538" s="33">
        <f t="shared" si="116"/>
        <v>0.88</v>
      </c>
      <c r="Y538" s="33">
        <f t="shared" si="117"/>
        <v>0.85</v>
      </c>
      <c r="Z538" s="33">
        <f t="shared" si="118"/>
        <v>0.75</v>
      </c>
      <c r="AA538" s="33">
        <f t="shared" si="119"/>
        <v>0.85</v>
      </c>
      <c r="AB538" s="33">
        <f t="shared" si="120"/>
        <v>0.75</v>
      </c>
      <c r="AC538" s="33">
        <f t="shared" si="121"/>
        <v>0.85</v>
      </c>
      <c r="AD538" s="33">
        <f t="shared" si="122"/>
        <v>0.7</v>
      </c>
      <c r="AE538" s="394">
        <f t="shared" si="123"/>
        <v>0</v>
      </c>
      <c r="AF538" s="400">
        <f t="shared" si="124"/>
        <v>11016627700</v>
      </c>
      <c r="AG538" s="257">
        <v>100</v>
      </c>
      <c r="AH538" s="153">
        <f t="shared" si="127"/>
        <v>11016627700</v>
      </c>
      <c r="AJ538" s="394">
        <f>IF(F538&gt;0,#REF!,0)</f>
        <v>0</v>
      </c>
      <c r="AK538" s="394">
        <f t="shared" si="125"/>
        <v>0</v>
      </c>
      <c r="AM538" s="394">
        <f t="shared" si="126"/>
        <v>0</v>
      </c>
    </row>
    <row r="539" spans="3:39" ht="23.25" thickBot="1" x14ac:dyDescent="0.6">
      <c r="C539" s="233" t="s">
        <v>576</v>
      </c>
      <c r="D539" s="417" t="s">
        <v>1541</v>
      </c>
      <c r="E539" s="436">
        <v>4061924240</v>
      </c>
      <c r="F539" s="39">
        <v>0</v>
      </c>
      <c r="G539" s="36"/>
      <c r="H539" s="36">
        <v>0</v>
      </c>
      <c r="I539" s="36"/>
      <c r="J539" s="36"/>
      <c r="K539" s="36"/>
      <c r="L539" s="36"/>
      <c r="M539" s="36"/>
      <c r="N539" s="36"/>
      <c r="O539" s="36"/>
      <c r="P539" s="253">
        <v>0</v>
      </c>
      <c r="Q539" s="259">
        <f t="shared" si="128"/>
        <v>0</v>
      </c>
      <c r="R539" s="259">
        <v>4400000000</v>
      </c>
      <c r="S539" s="509">
        <f t="shared" si="115"/>
        <v>4061924240</v>
      </c>
      <c r="T539" s="34">
        <v>1</v>
      </c>
      <c r="U539" s="33">
        <v>1</v>
      </c>
      <c r="V539" s="33">
        <v>0.94</v>
      </c>
      <c r="W539" s="33">
        <v>0.94</v>
      </c>
      <c r="X539" s="33">
        <f t="shared" si="116"/>
        <v>0.88</v>
      </c>
      <c r="Y539" s="33">
        <f t="shared" si="117"/>
        <v>0.85</v>
      </c>
      <c r="Z539" s="33">
        <f t="shared" si="118"/>
        <v>0.75</v>
      </c>
      <c r="AA539" s="33">
        <f t="shared" si="119"/>
        <v>0.85</v>
      </c>
      <c r="AB539" s="33">
        <f t="shared" si="120"/>
        <v>0.75</v>
      </c>
      <c r="AC539" s="33">
        <f t="shared" si="121"/>
        <v>0.85</v>
      </c>
      <c r="AD539" s="33">
        <f t="shared" si="122"/>
        <v>0.7</v>
      </c>
      <c r="AE539" s="394">
        <f t="shared" si="123"/>
        <v>0</v>
      </c>
      <c r="AF539" s="400">
        <f t="shared" si="124"/>
        <v>4061924240</v>
      </c>
      <c r="AG539" s="257">
        <v>100</v>
      </c>
      <c r="AH539" s="153">
        <f t="shared" si="127"/>
        <v>4061924240</v>
      </c>
      <c r="AJ539" s="394">
        <f>IF(F539&gt;0,#REF!,0)</f>
        <v>0</v>
      </c>
      <c r="AK539" s="394">
        <f t="shared" si="125"/>
        <v>0</v>
      </c>
      <c r="AM539" s="394">
        <f t="shared" si="126"/>
        <v>0</v>
      </c>
    </row>
    <row r="540" spans="3:39" ht="23.25" thickBot="1" x14ac:dyDescent="0.6">
      <c r="C540" s="233" t="s">
        <v>576</v>
      </c>
      <c r="D540" s="417" t="s">
        <v>1541</v>
      </c>
      <c r="E540" s="436">
        <v>0</v>
      </c>
      <c r="F540" s="39">
        <v>0</v>
      </c>
      <c r="G540" s="36"/>
      <c r="H540" s="36">
        <v>0</v>
      </c>
      <c r="I540" s="36"/>
      <c r="J540" s="36"/>
      <c r="K540" s="36"/>
      <c r="L540" s="36"/>
      <c r="M540" s="36"/>
      <c r="N540" s="36"/>
      <c r="O540" s="36"/>
      <c r="P540" s="253">
        <v>0</v>
      </c>
      <c r="Q540" s="259">
        <f t="shared" si="128"/>
        <v>0</v>
      </c>
      <c r="R540" s="259">
        <v>4200000000</v>
      </c>
      <c r="S540" s="509">
        <f t="shared" si="115"/>
        <v>0</v>
      </c>
      <c r="T540" s="34">
        <v>1</v>
      </c>
      <c r="U540" s="33">
        <v>1</v>
      </c>
      <c r="V540" s="33">
        <v>0.94</v>
      </c>
      <c r="W540" s="33">
        <v>0.94</v>
      </c>
      <c r="X540" s="33">
        <f t="shared" si="116"/>
        <v>0.88</v>
      </c>
      <c r="Y540" s="33">
        <f t="shared" si="117"/>
        <v>0.85</v>
      </c>
      <c r="Z540" s="33">
        <f t="shared" si="118"/>
        <v>0.75</v>
      </c>
      <c r="AA540" s="33">
        <f t="shared" si="119"/>
        <v>0.85</v>
      </c>
      <c r="AB540" s="33">
        <f t="shared" si="120"/>
        <v>0.75</v>
      </c>
      <c r="AC540" s="33">
        <f t="shared" si="121"/>
        <v>0.85</v>
      </c>
      <c r="AD540" s="33">
        <f t="shared" si="122"/>
        <v>0.7</v>
      </c>
      <c r="AE540" s="394">
        <f t="shared" si="123"/>
        <v>0</v>
      </c>
      <c r="AF540" s="400">
        <f t="shared" si="124"/>
        <v>0</v>
      </c>
      <c r="AG540" s="257">
        <v>100</v>
      </c>
      <c r="AH540" s="153">
        <f t="shared" si="127"/>
        <v>0</v>
      </c>
      <c r="AJ540" s="394">
        <f>IF(F540&gt;0,#REF!,0)</f>
        <v>0</v>
      </c>
      <c r="AK540" s="394">
        <f t="shared" si="125"/>
        <v>0</v>
      </c>
      <c r="AM540" s="394">
        <f t="shared" si="126"/>
        <v>0</v>
      </c>
    </row>
    <row r="541" spans="3:39" ht="23.25" thickBot="1" x14ac:dyDescent="0.6">
      <c r="C541" s="233" t="s">
        <v>576</v>
      </c>
      <c r="D541" s="417" t="s">
        <v>1541</v>
      </c>
      <c r="E541" s="436">
        <v>3521320000</v>
      </c>
      <c r="F541" s="39">
        <v>0</v>
      </c>
      <c r="G541" s="36"/>
      <c r="H541" s="36">
        <v>0</v>
      </c>
      <c r="I541" s="36"/>
      <c r="J541" s="36"/>
      <c r="K541" s="36"/>
      <c r="L541" s="36"/>
      <c r="M541" s="36"/>
      <c r="N541" s="36"/>
      <c r="O541" s="36"/>
      <c r="P541" s="253">
        <v>0</v>
      </c>
      <c r="Q541" s="259">
        <f t="shared" si="128"/>
        <v>0</v>
      </c>
      <c r="R541" s="259">
        <v>3900000000</v>
      </c>
      <c r="S541" s="509">
        <f t="shared" si="115"/>
        <v>3521320000</v>
      </c>
      <c r="T541" s="34">
        <v>1</v>
      </c>
      <c r="U541" s="33">
        <v>1</v>
      </c>
      <c r="V541" s="33">
        <v>0.94</v>
      </c>
      <c r="W541" s="33">
        <v>0.94</v>
      </c>
      <c r="X541" s="33">
        <f t="shared" si="116"/>
        <v>0.88</v>
      </c>
      <c r="Y541" s="33">
        <f t="shared" si="117"/>
        <v>0.85</v>
      </c>
      <c r="Z541" s="33">
        <f t="shared" si="118"/>
        <v>0.75</v>
      </c>
      <c r="AA541" s="33">
        <f t="shared" si="119"/>
        <v>0.85</v>
      </c>
      <c r="AB541" s="33">
        <f t="shared" si="120"/>
        <v>0.75</v>
      </c>
      <c r="AC541" s="33">
        <f t="shared" si="121"/>
        <v>0.85</v>
      </c>
      <c r="AD541" s="33">
        <f t="shared" si="122"/>
        <v>0.7</v>
      </c>
      <c r="AE541" s="394">
        <f t="shared" si="123"/>
        <v>0</v>
      </c>
      <c r="AF541" s="400">
        <f t="shared" si="124"/>
        <v>3521320000</v>
      </c>
      <c r="AG541" s="257">
        <v>100</v>
      </c>
      <c r="AH541" s="153">
        <f t="shared" si="127"/>
        <v>3521320000</v>
      </c>
      <c r="AJ541" s="394">
        <f>IF(F541&gt;0,#REF!,0)</f>
        <v>0</v>
      </c>
      <c r="AK541" s="394">
        <f t="shared" si="125"/>
        <v>0</v>
      </c>
      <c r="AM541" s="394">
        <f t="shared" si="126"/>
        <v>0</v>
      </c>
    </row>
    <row r="542" spans="3:39" ht="23.25" thickBot="1" x14ac:dyDescent="0.6">
      <c r="C542" s="233" t="s">
        <v>576</v>
      </c>
      <c r="D542" s="417" t="s">
        <v>1541</v>
      </c>
      <c r="E542" s="436">
        <v>5250684560</v>
      </c>
      <c r="F542" s="39">
        <v>0</v>
      </c>
      <c r="G542" s="36"/>
      <c r="H542" s="36">
        <v>0</v>
      </c>
      <c r="I542" s="36"/>
      <c r="J542" s="36"/>
      <c r="K542" s="36"/>
      <c r="L542" s="36"/>
      <c r="M542" s="36"/>
      <c r="N542" s="36"/>
      <c r="O542" s="36"/>
      <c r="P542" s="253">
        <v>0</v>
      </c>
      <c r="Q542" s="259">
        <f t="shared" si="128"/>
        <v>0</v>
      </c>
      <c r="R542" s="259">
        <v>5800000000</v>
      </c>
      <c r="S542" s="509">
        <f t="shared" si="115"/>
        <v>5250684560</v>
      </c>
      <c r="T542" s="34">
        <v>1</v>
      </c>
      <c r="U542" s="33">
        <v>1</v>
      </c>
      <c r="V542" s="33">
        <v>0.94</v>
      </c>
      <c r="W542" s="33">
        <v>0.94</v>
      </c>
      <c r="X542" s="33">
        <f t="shared" si="116"/>
        <v>0.88</v>
      </c>
      <c r="Y542" s="33">
        <f t="shared" si="117"/>
        <v>0.85</v>
      </c>
      <c r="Z542" s="33">
        <f t="shared" si="118"/>
        <v>0.75</v>
      </c>
      <c r="AA542" s="33">
        <f t="shared" si="119"/>
        <v>0.85</v>
      </c>
      <c r="AB542" s="33">
        <f t="shared" si="120"/>
        <v>0.75</v>
      </c>
      <c r="AC542" s="33">
        <f t="shared" si="121"/>
        <v>0.85</v>
      </c>
      <c r="AD542" s="33">
        <f t="shared" si="122"/>
        <v>0.7</v>
      </c>
      <c r="AE542" s="394">
        <f t="shared" si="123"/>
        <v>0</v>
      </c>
      <c r="AF542" s="400">
        <f t="shared" si="124"/>
        <v>5250684560</v>
      </c>
      <c r="AG542" s="257">
        <v>100</v>
      </c>
      <c r="AH542" s="153">
        <f t="shared" si="127"/>
        <v>5250684560</v>
      </c>
      <c r="AJ542" s="394">
        <f>IF(F542&gt;0,#REF!,0)</f>
        <v>0</v>
      </c>
      <c r="AK542" s="394">
        <f t="shared" si="125"/>
        <v>0</v>
      </c>
      <c r="AM542" s="394">
        <f t="shared" si="126"/>
        <v>0</v>
      </c>
    </row>
    <row r="543" spans="3:39" ht="23.25" thickBot="1" x14ac:dyDescent="0.6">
      <c r="C543" s="233" t="s">
        <v>576</v>
      </c>
      <c r="D543" s="417" t="s">
        <v>1541</v>
      </c>
      <c r="E543" s="436">
        <v>4697067760</v>
      </c>
      <c r="F543" s="39">
        <v>0</v>
      </c>
      <c r="G543" s="36"/>
      <c r="H543" s="36">
        <v>0</v>
      </c>
      <c r="I543" s="36"/>
      <c r="J543" s="36"/>
      <c r="K543" s="36"/>
      <c r="L543" s="36"/>
      <c r="M543" s="36"/>
      <c r="N543" s="36"/>
      <c r="O543" s="36"/>
      <c r="P543" s="253">
        <v>0</v>
      </c>
      <c r="Q543" s="259">
        <f t="shared" si="128"/>
        <v>0</v>
      </c>
      <c r="R543" s="259">
        <v>0</v>
      </c>
      <c r="S543" s="509">
        <f t="shared" si="115"/>
        <v>4697067760</v>
      </c>
      <c r="T543" s="34">
        <v>1</v>
      </c>
      <c r="U543" s="33">
        <v>1</v>
      </c>
      <c r="V543" s="33">
        <v>0.94</v>
      </c>
      <c r="W543" s="33">
        <v>0.94</v>
      </c>
      <c r="X543" s="33">
        <f t="shared" si="116"/>
        <v>0.88</v>
      </c>
      <c r="Y543" s="33">
        <f t="shared" si="117"/>
        <v>0.85</v>
      </c>
      <c r="Z543" s="33">
        <f t="shared" si="118"/>
        <v>0.75</v>
      </c>
      <c r="AA543" s="33">
        <f t="shared" si="119"/>
        <v>0.85</v>
      </c>
      <c r="AB543" s="33">
        <f t="shared" si="120"/>
        <v>0.75</v>
      </c>
      <c r="AC543" s="33">
        <f t="shared" si="121"/>
        <v>0.85</v>
      </c>
      <c r="AD543" s="33">
        <f t="shared" si="122"/>
        <v>0.7</v>
      </c>
      <c r="AE543" s="394">
        <f t="shared" si="123"/>
        <v>0</v>
      </c>
      <c r="AF543" s="400">
        <f t="shared" si="124"/>
        <v>4697067760</v>
      </c>
      <c r="AG543" s="257">
        <v>100</v>
      </c>
      <c r="AH543" s="153">
        <f t="shared" si="127"/>
        <v>4697067760</v>
      </c>
      <c r="AJ543" s="394">
        <f>IF(F543&gt;0,#REF!,0)</f>
        <v>0</v>
      </c>
      <c r="AK543" s="394">
        <f t="shared" si="125"/>
        <v>0</v>
      </c>
      <c r="AM543" s="394">
        <f t="shared" si="126"/>
        <v>0</v>
      </c>
    </row>
    <row r="544" spans="3:39" ht="23.25" thickBot="1" x14ac:dyDescent="0.6">
      <c r="C544" s="233" t="s">
        <v>576</v>
      </c>
      <c r="D544" s="417" t="s">
        <v>1541</v>
      </c>
      <c r="E544" s="436">
        <v>4286216000</v>
      </c>
      <c r="F544" s="39">
        <v>0</v>
      </c>
      <c r="G544" s="36"/>
      <c r="H544" s="36">
        <v>0</v>
      </c>
      <c r="I544" s="36"/>
      <c r="J544" s="36"/>
      <c r="K544" s="36"/>
      <c r="L544" s="36"/>
      <c r="M544" s="36"/>
      <c r="N544" s="36"/>
      <c r="O544" s="36"/>
      <c r="P544" s="253">
        <v>0</v>
      </c>
      <c r="Q544" s="259">
        <f t="shared" si="128"/>
        <v>0</v>
      </c>
      <c r="R544" s="259">
        <v>4650000000</v>
      </c>
      <c r="S544" s="509">
        <f t="shared" si="115"/>
        <v>4286216000</v>
      </c>
      <c r="T544" s="34">
        <v>1</v>
      </c>
      <c r="U544" s="33">
        <v>1</v>
      </c>
      <c r="V544" s="33">
        <v>0.94</v>
      </c>
      <c r="W544" s="33">
        <v>0.94</v>
      </c>
      <c r="X544" s="33">
        <f t="shared" si="116"/>
        <v>0.88</v>
      </c>
      <c r="Y544" s="33">
        <f t="shared" si="117"/>
        <v>0.85</v>
      </c>
      <c r="Z544" s="33">
        <f t="shared" si="118"/>
        <v>0.75</v>
      </c>
      <c r="AA544" s="33">
        <f t="shared" si="119"/>
        <v>0.85</v>
      </c>
      <c r="AB544" s="33">
        <f t="shared" si="120"/>
        <v>0.75</v>
      </c>
      <c r="AC544" s="33">
        <f t="shared" si="121"/>
        <v>0.85</v>
      </c>
      <c r="AD544" s="33">
        <f t="shared" si="122"/>
        <v>0.7</v>
      </c>
      <c r="AE544" s="394">
        <f t="shared" si="123"/>
        <v>0</v>
      </c>
      <c r="AF544" s="400">
        <f t="shared" si="124"/>
        <v>4286216000</v>
      </c>
      <c r="AG544" s="257">
        <v>100</v>
      </c>
      <c r="AH544" s="153">
        <f t="shared" si="127"/>
        <v>4286216000</v>
      </c>
      <c r="AJ544" s="394">
        <f>IF(F544&gt;0,#REF!,0)</f>
        <v>0</v>
      </c>
      <c r="AK544" s="394">
        <f t="shared" si="125"/>
        <v>0</v>
      </c>
      <c r="AM544" s="394">
        <f t="shared" si="126"/>
        <v>0</v>
      </c>
    </row>
    <row r="545" spans="3:39" ht="23.25" thickBot="1" x14ac:dyDescent="0.6">
      <c r="C545" s="233" t="s">
        <v>576</v>
      </c>
      <c r="D545" s="417" t="s">
        <v>1541</v>
      </c>
      <c r="E545" s="436">
        <v>6383570160</v>
      </c>
      <c r="F545" s="39">
        <v>0</v>
      </c>
      <c r="G545" s="36"/>
      <c r="H545" s="36">
        <v>0</v>
      </c>
      <c r="I545" s="36"/>
      <c r="J545" s="36"/>
      <c r="K545" s="36"/>
      <c r="L545" s="36"/>
      <c r="M545" s="36"/>
      <c r="N545" s="36"/>
      <c r="O545" s="36"/>
      <c r="P545" s="253">
        <v>0</v>
      </c>
      <c r="Q545" s="259">
        <f t="shared" si="128"/>
        <v>0</v>
      </c>
      <c r="R545" s="259">
        <v>6900000000</v>
      </c>
      <c r="S545" s="509">
        <f t="shared" si="115"/>
        <v>6383570160</v>
      </c>
      <c r="T545" s="34">
        <v>1</v>
      </c>
      <c r="U545" s="33">
        <v>1</v>
      </c>
      <c r="V545" s="33">
        <v>0.94</v>
      </c>
      <c r="W545" s="33">
        <v>0.94</v>
      </c>
      <c r="X545" s="33">
        <f t="shared" si="116"/>
        <v>0.88</v>
      </c>
      <c r="Y545" s="33">
        <f t="shared" si="117"/>
        <v>0.85</v>
      </c>
      <c r="Z545" s="33">
        <f t="shared" si="118"/>
        <v>0.75</v>
      </c>
      <c r="AA545" s="33">
        <f t="shared" si="119"/>
        <v>0.85</v>
      </c>
      <c r="AB545" s="33">
        <f t="shared" si="120"/>
        <v>0.75</v>
      </c>
      <c r="AC545" s="33">
        <f t="shared" si="121"/>
        <v>0.85</v>
      </c>
      <c r="AD545" s="33">
        <f t="shared" si="122"/>
        <v>0.7</v>
      </c>
      <c r="AE545" s="394">
        <f t="shared" si="123"/>
        <v>0</v>
      </c>
      <c r="AF545" s="400">
        <f t="shared" si="124"/>
        <v>6383570160</v>
      </c>
      <c r="AG545" s="257">
        <v>100</v>
      </c>
      <c r="AH545" s="153">
        <f t="shared" si="127"/>
        <v>6383570160</v>
      </c>
      <c r="AJ545" s="394">
        <f>IF(F545&gt;0,#REF!,0)</f>
        <v>0</v>
      </c>
      <c r="AK545" s="394">
        <f t="shared" si="125"/>
        <v>0</v>
      </c>
      <c r="AM545" s="394">
        <f t="shared" si="126"/>
        <v>0</v>
      </c>
    </row>
    <row r="546" spans="3:39" ht="23.25" thickBot="1" x14ac:dyDescent="0.6">
      <c r="C546" s="233" t="s">
        <v>576</v>
      </c>
      <c r="D546" s="417" t="s">
        <v>1541</v>
      </c>
      <c r="E546" s="436">
        <v>7696229640</v>
      </c>
      <c r="F546" s="39">
        <v>0</v>
      </c>
      <c r="G546" s="36"/>
      <c r="H546" s="36">
        <v>0</v>
      </c>
      <c r="I546" s="36"/>
      <c r="J546" s="36"/>
      <c r="K546" s="36"/>
      <c r="L546" s="36"/>
      <c r="M546" s="36"/>
      <c r="N546" s="36"/>
      <c r="O546" s="36"/>
      <c r="P546" s="253">
        <v>0</v>
      </c>
      <c r="Q546" s="259">
        <f t="shared" si="128"/>
        <v>0</v>
      </c>
      <c r="R546" s="259">
        <v>8350000000</v>
      </c>
      <c r="S546" s="509">
        <f t="shared" si="115"/>
        <v>7696229640</v>
      </c>
      <c r="T546" s="34">
        <v>1</v>
      </c>
      <c r="U546" s="33">
        <v>1</v>
      </c>
      <c r="V546" s="33">
        <v>0.94</v>
      </c>
      <c r="W546" s="33">
        <v>0.94</v>
      </c>
      <c r="X546" s="33">
        <f t="shared" si="116"/>
        <v>0.88</v>
      </c>
      <c r="Y546" s="33">
        <f t="shared" si="117"/>
        <v>0.85</v>
      </c>
      <c r="Z546" s="33">
        <f t="shared" si="118"/>
        <v>0.75</v>
      </c>
      <c r="AA546" s="33">
        <f t="shared" si="119"/>
        <v>0.85</v>
      </c>
      <c r="AB546" s="33">
        <f t="shared" si="120"/>
        <v>0.75</v>
      </c>
      <c r="AC546" s="33">
        <f t="shared" si="121"/>
        <v>0.85</v>
      </c>
      <c r="AD546" s="33">
        <f t="shared" si="122"/>
        <v>0.7</v>
      </c>
      <c r="AE546" s="394">
        <f t="shared" si="123"/>
        <v>0</v>
      </c>
      <c r="AF546" s="400">
        <f t="shared" si="124"/>
        <v>7696229640</v>
      </c>
      <c r="AG546" s="257">
        <v>100</v>
      </c>
      <c r="AH546" s="153">
        <f t="shared" si="127"/>
        <v>7696229640</v>
      </c>
      <c r="AJ546" s="394">
        <f>IF(F546&gt;0,#REF!,0)</f>
        <v>0</v>
      </c>
      <c r="AK546" s="394">
        <f t="shared" si="125"/>
        <v>0</v>
      </c>
      <c r="AM546" s="394">
        <f t="shared" si="126"/>
        <v>0</v>
      </c>
    </row>
    <row r="547" spans="3:39" ht="23.25" thickBot="1" x14ac:dyDescent="0.6">
      <c r="C547" s="233" t="s">
        <v>576</v>
      </c>
      <c r="D547" s="417" t="s">
        <v>1541</v>
      </c>
      <c r="E547" s="436">
        <v>5410659760</v>
      </c>
      <c r="F547" s="39">
        <v>0</v>
      </c>
      <c r="G547" s="36"/>
      <c r="H547" s="36">
        <v>0</v>
      </c>
      <c r="I547" s="36"/>
      <c r="J547" s="36"/>
      <c r="K547" s="36"/>
      <c r="L547" s="36"/>
      <c r="M547" s="36"/>
      <c r="N547" s="36"/>
      <c r="O547" s="36"/>
      <c r="P547" s="253">
        <v>0</v>
      </c>
      <c r="Q547" s="259">
        <f t="shared" si="128"/>
        <v>0</v>
      </c>
      <c r="R547" s="259">
        <v>5850000000</v>
      </c>
      <c r="S547" s="509">
        <f t="shared" si="115"/>
        <v>5410659760</v>
      </c>
      <c r="T547" s="34">
        <v>1</v>
      </c>
      <c r="U547" s="33">
        <v>1</v>
      </c>
      <c r="V547" s="33">
        <v>0.94</v>
      </c>
      <c r="W547" s="33">
        <v>0.94</v>
      </c>
      <c r="X547" s="33">
        <f t="shared" si="116"/>
        <v>0.88</v>
      </c>
      <c r="Y547" s="33">
        <f t="shared" si="117"/>
        <v>0.85</v>
      </c>
      <c r="Z547" s="33">
        <f t="shared" si="118"/>
        <v>0.75</v>
      </c>
      <c r="AA547" s="33">
        <f t="shared" si="119"/>
        <v>0.85</v>
      </c>
      <c r="AB547" s="33">
        <f t="shared" si="120"/>
        <v>0.75</v>
      </c>
      <c r="AC547" s="33">
        <f t="shared" si="121"/>
        <v>0.85</v>
      </c>
      <c r="AD547" s="33">
        <f t="shared" si="122"/>
        <v>0.7</v>
      </c>
      <c r="AE547" s="394">
        <f t="shared" si="123"/>
        <v>0</v>
      </c>
      <c r="AF547" s="400">
        <f t="shared" si="124"/>
        <v>5410659760</v>
      </c>
      <c r="AG547" s="257">
        <v>100</v>
      </c>
      <c r="AH547" s="153">
        <f t="shared" si="127"/>
        <v>5410659760</v>
      </c>
      <c r="AJ547" s="394">
        <f>IF(F547&gt;0,#REF!,0)</f>
        <v>0</v>
      </c>
      <c r="AK547" s="394">
        <f t="shared" si="125"/>
        <v>0</v>
      </c>
      <c r="AM547" s="394">
        <f t="shared" si="126"/>
        <v>0</v>
      </c>
    </row>
    <row r="548" spans="3:39" ht="23.25" thickBot="1" x14ac:dyDescent="0.6">
      <c r="C548" s="233" t="s">
        <v>576</v>
      </c>
      <c r="D548" s="417" t="s">
        <v>1541</v>
      </c>
      <c r="E548" s="436">
        <v>10778970400</v>
      </c>
      <c r="F548" s="39">
        <v>0</v>
      </c>
      <c r="G548" s="36"/>
      <c r="H548" s="36">
        <v>0</v>
      </c>
      <c r="I548" s="36"/>
      <c r="J548" s="36"/>
      <c r="K548" s="36"/>
      <c r="L548" s="36"/>
      <c r="M548" s="36"/>
      <c r="N548" s="36"/>
      <c r="O548" s="36"/>
      <c r="P548" s="253">
        <v>0</v>
      </c>
      <c r="Q548" s="259">
        <f t="shared" si="128"/>
        <v>0</v>
      </c>
      <c r="R548" s="259">
        <v>11650000000</v>
      </c>
      <c r="S548" s="509">
        <f t="shared" si="115"/>
        <v>10778970400</v>
      </c>
      <c r="T548" s="34">
        <v>1</v>
      </c>
      <c r="U548" s="33">
        <v>1</v>
      </c>
      <c r="V548" s="33">
        <v>0.94</v>
      </c>
      <c r="W548" s="33">
        <v>0.94</v>
      </c>
      <c r="X548" s="33">
        <f t="shared" si="116"/>
        <v>0.88</v>
      </c>
      <c r="Y548" s="33">
        <f t="shared" si="117"/>
        <v>0.85</v>
      </c>
      <c r="Z548" s="33">
        <f t="shared" si="118"/>
        <v>0.75</v>
      </c>
      <c r="AA548" s="33">
        <f t="shared" si="119"/>
        <v>0.85</v>
      </c>
      <c r="AB548" s="33">
        <f t="shared" si="120"/>
        <v>0.75</v>
      </c>
      <c r="AC548" s="33">
        <f t="shared" si="121"/>
        <v>0.85</v>
      </c>
      <c r="AD548" s="33">
        <f t="shared" si="122"/>
        <v>0.7</v>
      </c>
      <c r="AE548" s="394">
        <f t="shared" si="123"/>
        <v>0</v>
      </c>
      <c r="AF548" s="400">
        <f t="shared" si="124"/>
        <v>10778970400</v>
      </c>
      <c r="AG548" s="257">
        <v>100</v>
      </c>
      <c r="AH548" s="153">
        <f t="shared" si="127"/>
        <v>10778970400</v>
      </c>
      <c r="AJ548" s="394">
        <f>IF(F548&gt;0,#REF!,0)</f>
        <v>0</v>
      </c>
      <c r="AK548" s="394">
        <f t="shared" si="125"/>
        <v>0</v>
      </c>
      <c r="AM548" s="394">
        <f t="shared" si="126"/>
        <v>0</v>
      </c>
    </row>
    <row r="549" spans="3:39" ht="23.25" thickBot="1" x14ac:dyDescent="0.6">
      <c r="C549" s="233" t="s">
        <v>576</v>
      </c>
      <c r="D549" s="417" t="s">
        <v>1541</v>
      </c>
      <c r="E549" s="436">
        <v>10803596320</v>
      </c>
      <c r="F549" s="39">
        <v>0</v>
      </c>
      <c r="G549" s="36"/>
      <c r="H549" s="36">
        <v>0</v>
      </c>
      <c r="I549" s="36"/>
      <c r="J549" s="36"/>
      <c r="K549" s="36"/>
      <c r="L549" s="36"/>
      <c r="M549" s="36"/>
      <c r="N549" s="36"/>
      <c r="O549" s="36"/>
      <c r="P549" s="253">
        <v>0</v>
      </c>
      <c r="Q549" s="259">
        <f t="shared" si="128"/>
        <v>0</v>
      </c>
      <c r="R549" s="259">
        <v>11700000000</v>
      </c>
      <c r="S549" s="509">
        <f t="shared" si="115"/>
        <v>10803596320</v>
      </c>
      <c r="T549" s="34">
        <v>1</v>
      </c>
      <c r="U549" s="33">
        <v>1</v>
      </c>
      <c r="V549" s="33">
        <v>0.94</v>
      </c>
      <c r="W549" s="33">
        <v>0.94</v>
      </c>
      <c r="X549" s="33">
        <f t="shared" si="116"/>
        <v>0.88</v>
      </c>
      <c r="Y549" s="33">
        <f t="shared" si="117"/>
        <v>0.85</v>
      </c>
      <c r="Z549" s="33">
        <f t="shared" si="118"/>
        <v>0.75</v>
      </c>
      <c r="AA549" s="33">
        <f t="shared" si="119"/>
        <v>0.85</v>
      </c>
      <c r="AB549" s="33">
        <f t="shared" si="120"/>
        <v>0.75</v>
      </c>
      <c r="AC549" s="33">
        <f t="shared" si="121"/>
        <v>0.85</v>
      </c>
      <c r="AD549" s="33">
        <f t="shared" si="122"/>
        <v>0.7</v>
      </c>
      <c r="AE549" s="394">
        <f t="shared" si="123"/>
        <v>0</v>
      </c>
      <c r="AF549" s="400">
        <f t="shared" si="124"/>
        <v>10803596320</v>
      </c>
      <c r="AG549" s="257">
        <v>100</v>
      </c>
      <c r="AH549" s="153">
        <f t="shared" si="127"/>
        <v>10803596320</v>
      </c>
      <c r="AJ549" s="394">
        <f>IF(F549&gt;0,#REF!,0)</f>
        <v>0</v>
      </c>
      <c r="AK549" s="394">
        <f t="shared" si="125"/>
        <v>0</v>
      </c>
      <c r="AM549" s="394">
        <f t="shared" si="126"/>
        <v>0</v>
      </c>
    </row>
    <row r="550" spans="3:39" ht="23.25" thickBot="1" x14ac:dyDescent="0.6">
      <c r="C550" s="233" t="s">
        <v>576</v>
      </c>
      <c r="D550" s="417" t="s">
        <v>1541</v>
      </c>
      <c r="E550" s="436">
        <v>11287719520</v>
      </c>
      <c r="F550" s="39">
        <v>0</v>
      </c>
      <c r="G550" s="36"/>
      <c r="H550" s="36">
        <v>0</v>
      </c>
      <c r="I550" s="36"/>
      <c r="J550" s="36"/>
      <c r="K550" s="36"/>
      <c r="L550" s="36"/>
      <c r="M550" s="36"/>
      <c r="N550" s="36"/>
      <c r="O550" s="36"/>
      <c r="P550" s="253">
        <v>0</v>
      </c>
      <c r="Q550" s="259">
        <f t="shared" si="128"/>
        <v>0</v>
      </c>
      <c r="R550" s="259">
        <v>12200000000</v>
      </c>
      <c r="S550" s="509">
        <f t="shared" si="115"/>
        <v>11287719520</v>
      </c>
      <c r="T550" s="34">
        <v>1</v>
      </c>
      <c r="U550" s="33">
        <v>1</v>
      </c>
      <c r="V550" s="33">
        <v>0.94</v>
      </c>
      <c r="W550" s="33">
        <v>0.94</v>
      </c>
      <c r="X550" s="33">
        <f t="shared" si="116"/>
        <v>0.88</v>
      </c>
      <c r="Y550" s="33">
        <f t="shared" si="117"/>
        <v>0.85</v>
      </c>
      <c r="Z550" s="33">
        <f t="shared" si="118"/>
        <v>0.75</v>
      </c>
      <c r="AA550" s="33">
        <f t="shared" si="119"/>
        <v>0.85</v>
      </c>
      <c r="AB550" s="33">
        <f t="shared" si="120"/>
        <v>0.75</v>
      </c>
      <c r="AC550" s="33">
        <f t="shared" si="121"/>
        <v>0.85</v>
      </c>
      <c r="AD550" s="33">
        <f t="shared" si="122"/>
        <v>0.7</v>
      </c>
      <c r="AE550" s="394">
        <f t="shared" si="123"/>
        <v>0</v>
      </c>
      <c r="AF550" s="400">
        <f t="shared" si="124"/>
        <v>11287719520</v>
      </c>
      <c r="AG550" s="257">
        <v>100</v>
      </c>
      <c r="AH550" s="153">
        <f t="shared" si="127"/>
        <v>11287719520</v>
      </c>
      <c r="AJ550" s="394">
        <f>IF(F550&gt;0,#REF!,0)</f>
        <v>0</v>
      </c>
      <c r="AK550" s="394">
        <f t="shared" si="125"/>
        <v>0</v>
      </c>
      <c r="AM550" s="394">
        <f t="shared" si="126"/>
        <v>0</v>
      </c>
    </row>
    <row r="551" spans="3:39" ht="23.25" thickBot="1" x14ac:dyDescent="0.6">
      <c r="C551" s="233" t="s">
        <v>576</v>
      </c>
      <c r="D551" s="417" t="s">
        <v>1541</v>
      </c>
      <c r="E551" s="436">
        <v>4850513360</v>
      </c>
      <c r="F551" s="39">
        <v>0</v>
      </c>
      <c r="G551" s="36"/>
      <c r="H551" s="36">
        <v>0</v>
      </c>
      <c r="I551" s="36"/>
      <c r="J551" s="36"/>
      <c r="K551" s="36"/>
      <c r="L551" s="36"/>
      <c r="M551" s="36"/>
      <c r="N551" s="36"/>
      <c r="O551" s="36"/>
      <c r="P551" s="253">
        <v>0</v>
      </c>
      <c r="Q551" s="259">
        <f t="shared" si="128"/>
        <v>0</v>
      </c>
      <c r="R551" s="259">
        <v>5250000000</v>
      </c>
      <c r="S551" s="509">
        <f t="shared" si="115"/>
        <v>4850513360</v>
      </c>
      <c r="T551" s="34">
        <v>1</v>
      </c>
      <c r="U551" s="33">
        <v>1</v>
      </c>
      <c r="V551" s="33">
        <v>0.94</v>
      </c>
      <c r="W551" s="33">
        <v>0.94</v>
      </c>
      <c r="X551" s="33">
        <f t="shared" si="116"/>
        <v>0.88</v>
      </c>
      <c r="Y551" s="33">
        <f t="shared" si="117"/>
        <v>0.85</v>
      </c>
      <c r="Z551" s="33">
        <f t="shared" si="118"/>
        <v>0.75</v>
      </c>
      <c r="AA551" s="33">
        <f t="shared" si="119"/>
        <v>0.85</v>
      </c>
      <c r="AB551" s="33">
        <f t="shared" si="120"/>
        <v>0.75</v>
      </c>
      <c r="AC551" s="33">
        <f t="shared" si="121"/>
        <v>0.85</v>
      </c>
      <c r="AD551" s="33">
        <f t="shared" si="122"/>
        <v>0.7</v>
      </c>
      <c r="AE551" s="394">
        <f t="shared" si="123"/>
        <v>0</v>
      </c>
      <c r="AF551" s="400">
        <f t="shared" si="124"/>
        <v>4850513360</v>
      </c>
      <c r="AG551" s="257">
        <v>100</v>
      </c>
      <c r="AH551" s="153">
        <f t="shared" si="127"/>
        <v>4850513360</v>
      </c>
      <c r="AJ551" s="394">
        <f>IF(F551&gt;0,#REF!,0)</f>
        <v>0</v>
      </c>
      <c r="AK551" s="394">
        <f t="shared" si="125"/>
        <v>0</v>
      </c>
      <c r="AM551" s="394">
        <f t="shared" si="126"/>
        <v>0</v>
      </c>
    </row>
    <row r="552" spans="3:39" ht="23.25" thickBot="1" x14ac:dyDescent="0.6">
      <c r="C552" s="233" t="s">
        <v>576</v>
      </c>
      <c r="D552" s="412"/>
      <c r="E552" s="428"/>
      <c r="F552" s="39">
        <v>0</v>
      </c>
      <c r="G552" s="36"/>
      <c r="H552" s="36">
        <v>0</v>
      </c>
      <c r="I552" s="36"/>
      <c r="J552" s="36"/>
      <c r="K552" s="36"/>
      <c r="L552" s="36"/>
      <c r="M552" s="36"/>
      <c r="N552" s="36"/>
      <c r="O552" s="36"/>
      <c r="P552" s="253">
        <v>0</v>
      </c>
      <c r="Q552" s="259">
        <f t="shared" si="128"/>
        <v>0</v>
      </c>
      <c r="R552" s="259">
        <v>0</v>
      </c>
      <c r="S552" s="509">
        <f t="shared" si="115"/>
        <v>0</v>
      </c>
      <c r="T552" s="34">
        <v>1</v>
      </c>
      <c r="U552" s="33">
        <v>1</v>
      </c>
      <c r="V552" s="33">
        <v>0.94</v>
      </c>
      <c r="W552" s="33">
        <v>0.94</v>
      </c>
      <c r="X552" s="33">
        <f t="shared" si="116"/>
        <v>0.88</v>
      </c>
      <c r="Y552" s="33">
        <f t="shared" si="117"/>
        <v>0.85</v>
      </c>
      <c r="Z552" s="33">
        <f t="shared" si="118"/>
        <v>0.75</v>
      </c>
      <c r="AA552" s="33">
        <f t="shared" si="119"/>
        <v>0.85</v>
      </c>
      <c r="AB552" s="33">
        <f t="shared" si="120"/>
        <v>0.75</v>
      </c>
      <c r="AC552" s="33">
        <f t="shared" si="121"/>
        <v>0.85</v>
      </c>
      <c r="AD552" s="33">
        <f t="shared" si="122"/>
        <v>0.7</v>
      </c>
      <c r="AE552" s="394">
        <f t="shared" si="123"/>
        <v>0</v>
      </c>
      <c r="AF552" s="400">
        <f t="shared" si="124"/>
        <v>0</v>
      </c>
      <c r="AG552" s="257">
        <v>100</v>
      </c>
      <c r="AH552" s="153">
        <f t="shared" si="127"/>
        <v>0</v>
      </c>
      <c r="AJ552" s="394">
        <f>IF(F552&gt;0,#REF!,0)</f>
        <v>0</v>
      </c>
      <c r="AK552" s="394">
        <f t="shared" si="125"/>
        <v>0</v>
      </c>
      <c r="AM552" s="394">
        <f t="shared" si="126"/>
        <v>0</v>
      </c>
    </row>
    <row r="553" spans="3:39" ht="23.25" thickBot="1" x14ac:dyDescent="0.6">
      <c r="C553" s="233" t="s">
        <v>576</v>
      </c>
      <c r="D553" s="416" t="s">
        <v>1379</v>
      </c>
      <c r="E553" s="416">
        <v>75000000000</v>
      </c>
      <c r="F553" s="39">
        <v>0</v>
      </c>
      <c r="G553" s="36"/>
      <c r="H553" s="36">
        <v>0</v>
      </c>
      <c r="I553" s="36"/>
      <c r="J553" s="36"/>
      <c r="K553" s="36"/>
      <c r="L553" s="36"/>
      <c r="M553" s="36"/>
      <c r="N553" s="36"/>
      <c r="O553" s="36"/>
      <c r="P553" s="253">
        <v>0</v>
      </c>
      <c r="Q553" s="259">
        <f t="shared" si="128"/>
        <v>0</v>
      </c>
      <c r="R553" s="259">
        <v>90000</v>
      </c>
      <c r="S553" s="509">
        <f t="shared" si="115"/>
        <v>75000000000</v>
      </c>
      <c r="T553" s="34">
        <v>1</v>
      </c>
      <c r="U553" s="33">
        <v>1</v>
      </c>
      <c r="V553" s="33">
        <v>0.94</v>
      </c>
      <c r="W553" s="33">
        <v>0.94</v>
      </c>
      <c r="X553" s="33">
        <f t="shared" si="116"/>
        <v>0.88</v>
      </c>
      <c r="Y553" s="33">
        <f t="shared" si="117"/>
        <v>0.85</v>
      </c>
      <c r="Z553" s="33">
        <f t="shared" si="118"/>
        <v>0.75</v>
      </c>
      <c r="AA553" s="33">
        <f t="shared" si="119"/>
        <v>0.85</v>
      </c>
      <c r="AB553" s="33">
        <f t="shared" si="120"/>
        <v>0.75</v>
      </c>
      <c r="AC553" s="33">
        <f t="shared" si="121"/>
        <v>0.85</v>
      </c>
      <c r="AD553" s="33">
        <f t="shared" si="122"/>
        <v>0.7</v>
      </c>
      <c r="AE553" s="394">
        <f t="shared" si="123"/>
        <v>0</v>
      </c>
      <c r="AF553" s="400">
        <f t="shared" si="124"/>
        <v>75000000000</v>
      </c>
      <c r="AG553" s="257">
        <v>100</v>
      </c>
      <c r="AH553" s="153">
        <f t="shared" si="127"/>
        <v>75000000000</v>
      </c>
      <c r="AJ553" s="394">
        <f>IF(F553&gt;0,#REF!,0)</f>
        <v>0</v>
      </c>
      <c r="AK553" s="394">
        <f t="shared" si="125"/>
        <v>0</v>
      </c>
      <c r="AM553" s="394">
        <f t="shared" si="126"/>
        <v>0</v>
      </c>
    </row>
    <row r="554" spans="3:39" ht="23.25" thickBot="1" x14ac:dyDescent="0.6">
      <c r="C554" s="233" t="s">
        <v>576</v>
      </c>
      <c r="D554" s="416" t="s">
        <v>1379</v>
      </c>
      <c r="E554" s="416">
        <v>75000000000</v>
      </c>
      <c r="F554" s="39">
        <v>0</v>
      </c>
      <c r="G554" s="36"/>
      <c r="H554" s="36">
        <v>0</v>
      </c>
      <c r="I554" s="36"/>
      <c r="J554" s="36"/>
      <c r="K554" s="36"/>
      <c r="L554" s="36"/>
      <c r="M554" s="36"/>
      <c r="N554" s="36"/>
      <c r="O554" s="36"/>
      <c r="P554" s="253">
        <v>0</v>
      </c>
      <c r="Q554" s="259">
        <f t="shared" si="128"/>
        <v>0</v>
      </c>
      <c r="R554" s="259">
        <v>90000</v>
      </c>
      <c r="S554" s="509">
        <f t="shared" si="115"/>
        <v>75000000000</v>
      </c>
      <c r="T554" s="34">
        <v>1</v>
      </c>
      <c r="U554" s="33">
        <v>1</v>
      </c>
      <c r="V554" s="33">
        <v>0.94</v>
      </c>
      <c r="W554" s="33">
        <v>0.94</v>
      </c>
      <c r="X554" s="33">
        <f t="shared" si="116"/>
        <v>0.88</v>
      </c>
      <c r="Y554" s="33">
        <f t="shared" si="117"/>
        <v>0.85</v>
      </c>
      <c r="Z554" s="33">
        <f t="shared" si="118"/>
        <v>0.75</v>
      </c>
      <c r="AA554" s="33">
        <f t="shared" si="119"/>
        <v>0.85</v>
      </c>
      <c r="AB554" s="33">
        <f t="shared" si="120"/>
        <v>0.75</v>
      </c>
      <c r="AC554" s="33">
        <f t="shared" si="121"/>
        <v>0.85</v>
      </c>
      <c r="AD554" s="33">
        <f t="shared" si="122"/>
        <v>0.7</v>
      </c>
      <c r="AE554" s="394">
        <f t="shared" si="123"/>
        <v>0</v>
      </c>
      <c r="AF554" s="400">
        <f t="shared" si="124"/>
        <v>75000000000</v>
      </c>
      <c r="AG554" s="257">
        <v>100</v>
      </c>
      <c r="AH554" s="153">
        <f t="shared" si="127"/>
        <v>75000000000</v>
      </c>
      <c r="AJ554" s="394">
        <f>IF(F554&gt;0,#REF!,0)</f>
        <v>0</v>
      </c>
      <c r="AK554" s="394">
        <f t="shared" si="125"/>
        <v>0</v>
      </c>
      <c r="AM554" s="394">
        <f t="shared" si="126"/>
        <v>0</v>
      </c>
    </row>
    <row r="555" spans="3:39" ht="23.25" thickBot="1" x14ac:dyDescent="0.6">
      <c r="C555" s="233" t="s">
        <v>576</v>
      </c>
      <c r="D555" s="416" t="s">
        <v>1378</v>
      </c>
      <c r="E555" s="416">
        <v>32606497620</v>
      </c>
      <c r="F555" s="39">
        <v>0</v>
      </c>
      <c r="G555" s="36"/>
      <c r="H555" s="36">
        <v>0</v>
      </c>
      <c r="I555" s="36"/>
      <c r="J555" s="36"/>
      <c r="K555" s="36"/>
      <c r="L555" s="36"/>
      <c r="M555" s="36"/>
      <c r="N555" s="36"/>
      <c r="O555" s="36"/>
      <c r="P555" s="253">
        <v>0</v>
      </c>
      <c r="Q555" s="259">
        <f t="shared" si="128"/>
        <v>0</v>
      </c>
      <c r="R555" s="259">
        <v>0</v>
      </c>
      <c r="S555" s="509">
        <f t="shared" si="115"/>
        <v>32606497620</v>
      </c>
      <c r="T555" s="34">
        <v>1</v>
      </c>
      <c r="U555" s="33">
        <v>1</v>
      </c>
      <c r="V555" s="33">
        <v>0.94</v>
      </c>
      <c r="W555" s="33">
        <v>0.94</v>
      </c>
      <c r="X555" s="33">
        <f t="shared" si="116"/>
        <v>0.88</v>
      </c>
      <c r="Y555" s="33">
        <f t="shared" si="117"/>
        <v>0.85</v>
      </c>
      <c r="Z555" s="33">
        <f t="shared" si="118"/>
        <v>0.75</v>
      </c>
      <c r="AA555" s="33">
        <f t="shared" si="119"/>
        <v>0.85</v>
      </c>
      <c r="AB555" s="33">
        <f t="shared" si="120"/>
        <v>0.75</v>
      </c>
      <c r="AC555" s="33">
        <f t="shared" si="121"/>
        <v>0.85</v>
      </c>
      <c r="AD555" s="33">
        <f t="shared" si="122"/>
        <v>0.7</v>
      </c>
      <c r="AE555" s="394">
        <f t="shared" si="123"/>
        <v>0</v>
      </c>
      <c r="AF555" s="400">
        <f t="shared" si="124"/>
        <v>32606497620</v>
      </c>
      <c r="AG555" s="257">
        <v>100</v>
      </c>
      <c r="AH555" s="153">
        <f t="shared" si="127"/>
        <v>32606497620</v>
      </c>
      <c r="AJ555" s="394">
        <f>IF(F555&gt;0,#REF!,0)</f>
        <v>0</v>
      </c>
      <c r="AK555" s="394">
        <f t="shared" si="125"/>
        <v>0</v>
      </c>
      <c r="AM555" s="394">
        <f t="shared" si="126"/>
        <v>0</v>
      </c>
    </row>
    <row r="556" spans="3:39" ht="23.25" thickBot="1" x14ac:dyDescent="0.6">
      <c r="C556" s="233" t="s">
        <v>576</v>
      </c>
      <c r="D556" s="416" t="s">
        <v>1378</v>
      </c>
      <c r="E556" s="416">
        <v>86575055040</v>
      </c>
      <c r="F556" s="39">
        <v>0</v>
      </c>
      <c r="G556" s="36"/>
      <c r="H556" s="36">
        <v>0</v>
      </c>
      <c r="I556" s="36"/>
      <c r="J556" s="36"/>
      <c r="K556" s="36"/>
      <c r="L556" s="36"/>
      <c r="M556" s="36"/>
      <c r="N556" s="36"/>
      <c r="O556" s="36"/>
      <c r="P556" s="253">
        <v>0</v>
      </c>
      <c r="Q556" s="259">
        <f t="shared" si="128"/>
        <v>0</v>
      </c>
      <c r="R556" s="259">
        <v>40000</v>
      </c>
      <c r="S556" s="509">
        <f t="shared" si="115"/>
        <v>86575055040</v>
      </c>
      <c r="T556" s="34">
        <v>1</v>
      </c>
      <c r="U556" s="33">
        <v>1</v>
      </c>
      <c r="V556" s="33">
        <v>0.94</v>
      </c>
      <c r="W556" s="33">
        <v>0.94</v>
      </c>
      <c r="X556" s="33">
        <f t="shared" si="116"/>
        <v>0.88</v>
      </c>
      <c r="Y556" s="33">
        <f t="shared" si="117"/>
        <v>0.85</v>
      </c>
      <c r="Z556" s="33">
        <f t="shared" si="118"/>
        <v>0.75</v>
      </c>
      <c r="AA556" s="33">
        <f t="shared" si="119"/>
        <v>0.85</v>
      </c>
      <c r="AB556" s="33">
        <f t="shared" si="120"/>
        <v>0.75</v>
      </c>
      <c r="AC556" s="33">
        <f t="shared" si="121"/>
        <v>0.85</v>
      </c>
      <c r="AD556" s="33">
        <f t="shared" si="122"/>
        <v>0.7</v>
      </c>
      <c r="AE556" s="394">
        <f t="shared" si="123"/>
        <v>0</v>
      </c>
      <c r="AF556" s="400">
        <f t="shared" si="124"/>
        <v>86575055040</v>
      </c>
      <c r="AG556" s="257">
        <v>100</v>
      </c>
      <c r="AH556" s="153">
        <f t="shared" si="127"/>
        <v>86575055040</v>
      </c>
      <c r="AJ556" s="394">
        <f>IF(F556&gt;0,#REF!,0)</f>
        <v>0</v>
      </c>
      <c r="AK556" s="394">
        <f t="shared" si="125"/>
        <v>0</v>
      </c>
      <c r="AM556" s="394">
        <f t="shared" si="126"/>
        <v>0</v>
      </c>
    </row>
    <row r="557" spans="3:39" ht="23.25" thickBot="1" x14ac:dyDescent="0.6">
      <c r="C557" s="233" t="s">
        <v>576</v>
      </c>
      <c r="D557" s="416" t="s">
        <v>1378</v>
      </c>
      <c r="E557" s="416">
        <v>29486741040</v>
      </c>
      <c r="F557" s="39">
        <v>0</v>
      </c>
      <c r="G557" s="36"/>
      <c r="H557" s="36">
        <v>0</v>
      </c>
      <c r="I557" s="36"/>
      <c r="J557" s="36"/>
      <c r="K557" s="36"/>
      <c r="L557" s="36"/>
      <c r="M557" s="36"/>
      <c r="N557" s="36"/>
      <c r="O557" s="36"/>
      <c r="P557" s="253">
        <v>0</v>
      </c>
      <c r="Q557" s="259">
        <f t="shared" si="128"/>
        <v>0</v>
      </c>
      <c r="R557" s="259">
        <v>40000</v>
      </c>
      <c r="S557" s="509">
        <f t="shared" si="115"/>
        <v>29486741040</v>
      </c>
      <c r="T557" s="34">
        <v>1</v>
      </c>
      <c r="U557" s="33">
        <v>1</v>
      </c>
      <c r="V557" s="33">
        <v>0.94</v>
      </c>
      <c r="W557" s="33">
        <v>0.94</v>
      </c>
      <c r="X557" s="33">
        <f t="shared" si="116"/>
        <v>0.88</v>
      </c>
      <c r="Y557" s="33">
        <f t="shared" si="117"/>
        <v>0.85</v>
      </c>
      <c r="Z557" s="33">
        <f t="shared" si="118"/>
        <v>0.75</v>
      </c>
      <c r="AA557" s="33">
        <f t="shared" si="119"/>
        <v>0.85</v>
      </c>
      <c r="AB557" s="33">
        <f t="shared" si="120"/>
        <v>0.75</v>
      </c>
      <c r="AC557" s="33">
        <f t="shared" si="121"/>
        <v>0.85</v>
      </c>
      <c r="AD557" s="33">
        <f t="shared" si="122"/>
        <v>0.7</v>
      </c>
      <c r="AE557" s="394">
        <f t="shared" si="123"/>
        <v>0</v>
      </c>
      <c r="AF557" s="400">
        <f t="shared" si="124"/>
        <v>29486741040</v>
      </c>
      <c r="AG557" s="257">
        <v>100</v>
      </c>
      <c r="AH557" s="153">
        <f t="shared" si="127"/>
        <v>29486741040</v>
      </c>
      <c r="AJ557" s="394">
        <f>IF(F557&gt;0,#REF!,0)</f>
        <v>0</v>
      </c>
      <c r="AK557" s="394">
        <f t="shared" si="125"/>
        <v>0</v>
      </c>
      <c r="AM557" s="394">
        <f t="shared" si="126"/>
        <v>0</v>
      </c>
    </row>
    <row r="558" spans="3:39" ht="23.25" thickBot="1" x14ac:dyDescent="0.6">
      <c r="C558" s="233" t="s">
        <v>576</v>
      </c>
      <c r="D558" s="416" t="s">
        <v>1378</v>
      </c>
      <c r="E558" s="416">
        <v>0</v>
      </c>
      <c r="F558" s="39">
        <v>0</v>
      </c>
      <c r="G558" s="36"/>
      <c r="H558" s="36">
        <v>0</v>
      </c>
      <c r="I558" s="36"/>
      <c r="J558" s="36"/>
      <c r="K558" s="36"/>
      <c r="L558" s="36"/>
      <c r="M558" s="36"/>
      <c r="N558" s="36"/>
      <c r="O558" s="36"/>
      <c r="P558" s="253">
        <v>0</v>
      </c>
      <c r="Q558" s="259">
        <f t="shared" si="128"/>
        <v>0</v>
      </c>
      <c r="R558" s="259">
        <v>40000</v>
      </c>
      <c r="S558" s="509">
        <f t="shared" si="115"/>
        <v>0</v>
      </c>
      <c r="T558" s="34">
        <v>1</v>
      </c>
      <c r="U558" s="33">
        <v>1</v>
      </c>
      <c r="V558" s="33">
        <v>0.94</v>
      </c>
      <c r="W558" s="33">
        <v>0.94</v>
      </c>
      <c r="X558" s="33">
        <f t="shared" si="116"/>
        <v>0.88</v>
      </c>
      <c r="Y558" s="33">
        <f t="shared" si="117"/>
        <v>0.85</v>
      </c>
      <c r="Z558" s="33">
        <f t="shared" si="118"/>
        <v>0.75</v>
      </c>
      <c r="AA558" s="33">
        <f t="shared" si="119"/>
        <v>0.85</v>
      </c>
      <c r="AB558" s="33">
        <f t="shared" si="120"/>
        <v>0.75</v>
      </c>
      <c r="AC558" s="33">
        <f t="shared" si="121"/>
        <v>0.85</v>
      </c>
      <c r="AD558" s="33">
        <f t="shared" si="122"/>
        <v>0.7</v>
      </c>
      <c r="AE558" s="394">
        <f t="shared" si="123"/>
        <v>0</v>
      </c>
      <c r="AF558" s="400">
        <f t="shared" si="124"/>
        <v>0</v>
      </c>
      <c r="AG558" s="257">
        <v>100</v>
      </c>
      <c r="AH558" s="153">
        <f t="shared" si="127"/>
        <v>0</v>
      </c>
      <c r="AJ558" s="394">
        <f>IF(F558&gt;0,#REF!,0)</f>
        <v>0</v>
      </c>
      <c r="AK558" s="394">
        <f t="shared" si="125"/>
        <v>0</v>
      </c>
      <c r="AM558" s="394">
        <f t="shared" si="126"/>
        <v>0</v>
      </c>
    </row>
    <row r="559" spans="3:39" ht="23.25" thickBot="1" x14ac:dyDescent="0.6">
      <c r="C559" s="233" t="s">
        <v>576</v>
      </c>
      <c r="D559" s="416" t="s">
        <v>1542</v>
      </c>
      <c r="E559" s="416">
        <v>129500000000</v>
      </c>
      <c r="F559" s="39">
        <v>0</v>
      </c>
      <c r="G559" s="36"/>
      <c r="H559" s="36">
        <v>0</v>
      </c>
      <c r="I559" s="36"/>
      <c r="J559" s="36"/>
      <c r="K559" s="36"/>
      <c r="L559" s="36"/>
      <c r="M559" s="36"/>
      <c r="N559" s="36"/>
      <c r="O559" s="36"/>
      <c r="P559" s="253">
        <v>0</v>
      </c>
      <c r="Q559" s="259">
        <f t="shared" si="128"/>
        <v>0</v>
      </c>
      <c r="R559" s="259">
        <v>0</v>
      </c>
      <c r="S559" s="509">
        <f t="shared" si="115"/>
        <v>129500000000</v>
      </c>
      <c r="T559" s="34">
        <v>1</v>
      </c>
      <c r="U559" s="33">
        <v>1</v>
      </c>
      <c r="V559" s="33">
        <v>0.94</v>
      </c>
      <c r="W559" s="33">
        <v>0.94</v>
      </c>
      <c r="X559" s="33">
        <f t="shared" si="116"/>
        <v>0.88</v>
      </c>
      <c r="Y559" s="33">
        <f t="shared" si="117"/>
        <v>0.85</v>
      </c>
      <c r="Z559" s="33">
        <f t="shared" si="118"/>
        <v>0.75</v>
      </c>
      <c r="AA559" s="33">
        <f t="shared" si="119"/>
        <v>0.85</v>
      </c>
      <c r="AB559" s="33">
        <f t="shared" si="120"/>
        <v>0.75</v>
      </c>
      <c r="AC559" s="33">
        <f t="shared" si="121"/>
        <v>0.85</v>
      </c>
      <c r="AD559" s="33">
        <f t="shared" si="122"/>
        <v>0.7</v>
      </c>
      <c r="AE559" s="394">
        <f t="shared" si="123"/>
        <v>0</v>
      </c>
      <c r="AF559" s="400">
        <f t="shared" si="124"/>
        <v>129500000000</v>
      </c>
      <c r="AG559" s="257">
        <v>100</v>
      </c>
      <c r="AH559" s="153">
        <f t="shared" si="127"/>
        <v>129500000000</v>
      </c>
      <c r="AJ559" s="394">
        <f>IF(F559&gt;0,#REF!,0)</f>
        <v>0</v>
      </c>
      <c r="AK559" s="394">
        <f t="shared" si="125"/>
        <v>0</v>
      </c>
      <c r="AM559" s="394">
        <f t="shared" si="126"/>
        <v>0</v>
      </c>
    </row>
    <row r="560" spans="3:39" ht="23.25" thickBot="1" x14ac:dyDescent="0.6">
      <c r="C560" s="233" t="s">
        <v>576</v>
      </c>
      <c r="D560" s="416" t="s">
        <v>1378</v>
      </c>
      <c r="E560" s="416">
        <v>143925825780</v>
      </c>
      <c r="F560" s="39">
        <v>0</v>
      </c>
      <c r="G560" s="36"/>
      <c r="H560" s="36">
        <v>0</v>
      </c>
      <c r="I560" s="36"/>
      <c r="J560" s="36"/>
      <c r="K560" s="36"/>
      <c r="L560" s="36"/>
      <c r="M560" s="36"/>
      <c r="N560" s="36"/>
      <c r="O560" s="36"/>
      <c r="P560" s="253">
        <v>0</v>
      </c>
      <c r="Q560" s="259">
        <f t="shared" si="128"/>
        <v>0</v>
      </c>
      <c r="R560" s="259">
        <v>106000</v>
      </c>
      <c r="S560" s="509">
        <f t="shared" si="115"/>
        <v>143925825780</v>
      </c>
      <c r="T560" s="34">
        <v>1</v>
      </c>
      <c r="U560" s="33">
        <v>1</v>
      </c>
      <c r="V560" s="33">
        <v>0.94</v>
      </c>
      <c r="W560" s="33">
        <v>0.94</v>
      </c>
      <c r="X560" s="33">
        <f t="shared" si="116"/>
        <v>0.88</v>
      </c>
      <c r="Y560" s="33">
        <f t="shared" si="117"/>
        <v>0.85</v>
      </c>
      <c r="Z560" s="33">
        <f t="shared" si="118"/>
        <v>0.75</v>
      </c>
      <c r="AA560" s="33">
        <f t="shared" si="119"/>
        <v>0.85</v>
      </c>
      <c r="AB560" s="33">
        <f t="shared" si="120"/>
        <v>0.75</v>
      </c>
      <c r="AC560" s="33">
        <f t="shared" si="121"/>
        <v>0.85</v>
      </c>
      <c r="AD560" s="33">
        <f t="shared" si="122"/>
        <v>0.7</v>
      </c>
      <c r="AE560" s="394">
        <f t="shared" si="123"/>
        <v>0</v>
      </c>
      <c r="AF560" s="400">
        <f t="shared" si="124"/>
        <v>143925825780</v>
      </c>
      <c r="AG560" s="257">
        <v>100</v>
      </c>
      <c r="AH560" s="153">
        <f t="shared" si="127"/>
        <v>143925825780</v>
      </c>
      <c r="AJ560" s="394">
        <f>IF(F560&gt;0,#REF!,0)</f>
        <v>0</v>
      </c>
      <c r="AK560" s="394">
        <f t="shared" si="125"/>
        <v>0</v>
      </c>
      <c r="AM560" s="394">
        <f t="shared" si="126"/>
        <v>0</v>
      </c>
    </row>
    <row r="561" spans="3:39" ht="23.25" thickBot="1" x14ac:dyDescent="0.6">
      <c r="C561" s="233" t="s">
        <v>576</v>
      </c>
      <c r="D561" s="416" t="s">
        <v>1378</v>
      </c>
      <c r="E561" s="416">
        <v>68016261600</v>
      </c>
      <c r="F561" s="39">
        <v>0</v>
      </c>
      <c r="G561" s="36"/>
      <c r="H561" s="36">
        <v>0</v>
      </c>
      <c r="I561" s="36"/>
      <c r="J561" s="36"/>
      <c r="K561" s="36"/>
      <c r="L561" s="36"/>
      <c r="M561" s="36"/>
      <c r="N561" s="36"/>
      <c r="O561" s="36"/>
      <c r="P561" s="253">
        <v>0</v>
      </c>
      <c r="Q561" s="259">
        <f t="shared" si="128"/>
        <v>0</v>
      </c>
      <c r="R561" s="259">
        <v>0</v>
      </c>
      <c r="S561" s="509">
        <f t="shared" si="115"/>
        <v>68016261600</v>
      </c>
      <c r="T561" s="34">
        <v>1</v>
      </c>
      <c r="U561" s="33">
        <v>1</v>
      </c>
      <c r="V561" s="33">
        <v>0.94</v>
      </c>
      <c r="W561" s="33">
        <v>0.94</v>
      </c>
      <c r="X561" s="33">
        <f t="shared" si="116"/>
        <v>0.88</v>
      </c>
      <c r="Y561" s="33">
        <f t="shared" si="117"/>
        <v>0.85</v>
      </c>
      <c r="Z561" s="33">
        <f t="shared" si="118"/>
        <v>0.75</v>
      </c>
      <c r="AA561" s="33">
        <f t="shared" si="119"/>
        <v>0.85</v>
      </c>
      <c r="AB561" s="33">
        <f t="shared" si="120"/>
        <v>0.75</v>
      </c>
      <c r="AC561" s="33">
        <f t="shared" si="121"/>
        <v>0.85</v>
      </c>
      <c r="AD561" s="33">
        <f t="shared" si="122"/>
        <v>0.7</v>
      </c>
      <c r="AE561" s="394">
        <f t="shared" si="123"/>
        <v>0</v>
      </c>
      <c r="AF561" s="400">
        <f t="shared" si="124"/>
        <v>68016261600</v>
      </c>
      <c r="AG561" s="257">
        <v>100</v>
      </c>
      <c r="AH561" s="153">
        <f t="shared" si="127"/>
        <v>68016261600</v>
      </c>
      <c r="AJ561" s="394">
        <f>IF(F561&gt;0,#REF!,0)</f>
        <v>0</v>
      </c>
      <c r="AK561" s="394">
        <f t="shared" si="125"/>
        <v>0</v>
      </c>
      <c r="AM561" s="394">
        <f t="shared" si="126"/>
        <v>0</v>
      </c>
    </row>
    <row r="562" spans="3:39" ht="23.25" thickBot="1" x14ac:dyDescent="0.6">
      <c r="C562" s="233" t="s">
        <v>576</v>
      </c>
      <c r="D562" s="416" t="s">
        <v>1378</v>
      </c>
      <c r="E562" s="416">
        <v>30335031360</v>
      </c>
      <c r="F562" s="39">
        <v>0</v>
      </c>
      <c r="G562" s="36"/>
      <c r="H562" s="36">
        <v>0</v>
      </c>
      <c r="I562" s="36"/>
      <c r="J562" s="36"/>
      <c r="K562" s="36"/>
      <c r="L562" s="36"/>
      <c r="M562" s="36"/>
      <c r="N562" s="36"/>
      <c r="O562" s="36"/>
      <c r="P562" s="253">
        <v>0</v>
      </c>
      <c r="Q562" s="259">
        <f t="shared" si="128"/>
        <v>0</v>
      </c>
      <c r="R562" s="259">
        <v>0</v>
      </c>
      <c r="S562" s="509">
        <f t="shared" si="115"/>
        <v>30335031360</v>
      </c>
      <c r="T562" s="34">
        <v>1</v>
      </c>
      <c r="U562" s="33">
        <v>1</v>
      </c>
      <c r="V562" s="33">
        <v>0.94</v>
      </c>
      <c r="W562" s="33">
        <v>0.94</v>
      </c>
      <c r="X562" s="33">
        <f t="shared" si="116"/>
        <v>0.88</v>
      </c>
      <c r="Y562" s="33">
        <f t="shared" si="117"/>
        <v>0.85</v>
      </c>
      <c r="Z562" s="33">
        <f t="shared" si="118"/>
        <v>0.75</v>
      </c>
      <c r="AA562" s="33">
        <f t="shared" si="119"/>
        <v>0.85</v>
      </c>
      <c r="AB562" s="33">
        <f t="shared" si="120"/>
        <v>0.75</v>
      </c>
      <c r="AC562" s="33">
        <f t="shared" si="121"/>
        <v>0.85</v>
      </c>
      <c r="AD562" s="33">
        <f t="shared" si="122"/>
        <v>0.7</v>
      </c>
      <c r="AE562" s="394">
        <f t="shared" si="123"/>
        <v>0</v>
      </c>
      <c r="AF562" s="400">
        <f t="shared" si="124"/>
        <v>30335031360</v>
      </c>
      <c r="AG562" s="257">
        <v>100</v>
      </c>
      <c r="AH562" s="153">
        <f t="shared" si="127"/>
        <v>30335031360</v>
      </c>
      <c r="AJ562" s="394">
        <f>IF(F562&gt;0,#REF!,0)</f>
        <v>0</v>
      </c>
      <c r="AK562" s="394">
        <f t="shared" si="125"/>
        <v>0</v>
      </c>
      <c r="AM562" s="394">
        <f t="shared" si="126"/>
        <v>0</v>
      </c>
    </row>
    <row r="563" spans="3:39" ht="23.25" thickBot="1" x14ac:dyDescent="0.6">
      <c r="C563" s="233" t="s">
        <v>576</v>
      </c>
      <c r="D563" s="416" t="s">
        <v>1543</v>
      </c>
      <c r="E563" s="416">
        <v>4986913500</v>
      </c>
      <c r="F563" s="39">
        <v>0</v>
      </c>
      <c r="G563" s="36"/>
      <c r="H563" s="36">
        <v>0</v>
      </c>
      <c r="I563" s="36"/>
      <c r="J563" s="36"/>
      <c r="K563" s="36"/>
      <c r="L563" s="36"/>
      <c r="M563" s="36"/>
      <c r="N563" s="36"/>
      <c r="O563" s="36"/>
      <c r="P563" s="253">
        <v>0</v>
      </c>
      <c r="Q563" s="259">
        <f t="shared" si="128"/>
        <v>0</v>
      </c>
      <c r="R563" s="259">
        <v>0</v>
      </c>
      <c r="S563" s="509">
        <f t="shared" si="115"/>
        <v>4986913500</v>
      </c>
      <c r="T563" s="34">
        <v>1</v>
      </c>
      <c r="U563" s="33">
        <v>1</v>
      </c>
      <c r="V563" s="33">
        <v>0.94</v>
      </c>
      <c r="W563" s="33">
        <v>0.94</v>
      </c>
      <c r="X563" s="33">
        <f t="shared" si="116"/>
        <v>0.88</v>
      </c>
      <c r="Y563" s="33">
        <f t="shared" si="117"/>
        <v>0.85</v>
      </c>
      <c r="Z563" s="33">
        <f t="shared" si="118"/>
        <v>0.75</v>
      </c>
      <c r="AA563" s="33">
        <f t="shared" si="119"/>
        <v>0.85</v>
      </c>
      <c r="AB563" s="33">
        <f t="shared" si="120"/>
        <v>0.75</v>
      </c>
      <c r="AC563" s="33">
        <f t="shared" si="121"/>
        <v>0.85</v>
      </c>
      <c r="AD563" s="33">
        <f t="shared" si="122"/>
        <v>0.7</v>
      </c>
      <c r="AE563" s="394">
        <f t="shared" si="123"/>
        <v>0</v>
      </c>
      <c r="AF563" s="400">
        <f t="shared" si="124"/>
        <v>4986913500</v>
      </c>
      <c r="AG563" s="257">
        <v>100</v>
      </c>
      <c r="AH563" s="153">
        <f t="shared" si="127"/>
        <v>4986913500</v>
      </c>
      <c r="AJ563" s="394">
        <f>IF(F563&gt;0,#REF!,0)</f>
        <v>0</v>
      </c>
      <c r="AK563" s="394">
        <f t="shared" si="125"/>
        <v>0</v>
      </c>
      <c r="AM563" s="394">
        <f t="shared" si="126"/>
        <v>0</v>
      </c>
    </row>
    <row r="564" spans="3:39" ht="23.25" thickBot="1" x14ac:dyDescent="0.6">
      <c r="C564" s="233" t="s">
        <v>576</v>
      </c>
      <c r="D564" s="416" t="s">
        <v>1378</v>
      </c>
      <c r="E564" s="416">
        <v>38142614160</v>
      </c>
      <c r="F564" s="39">
        <v>0</v>
      </c>
      <c r="G564" s="36"/>
      <c r="H564" s="36">
        <v>0</v>
      </c>
      <c r="I564" s="36"/>
      <c r="J564" s="36"/>
      <c r="K564" s="36"/>
      <c r="L564" s="36"/>
      <c r="M564" s="36"/>
      <c r="N564" s="36"/>
      <c r="O564" s="36"/>
      <c r="P564" s="253">
        <v>0</v>
      </c>
      <c r="Q564" s="259">
        <f t="shared" si="128"/>
        <v>0</v>
      </c>
      <c r="R564" s="259">
        <v>0</v>
      </c>
      <c r="S564" s="509">
        <f t="shared" si="115"/>
        <v>38142614160</v>
      </c>
      <c r="T564" s="34">
        <v>1</v>
      </c>
      <c r="U564" s="33">
        <v>1</v>
      </c>
      <c r="V564" s="33">
        <v>0.94</v>
      </c>
      <c r="W564" s="33">
        <v>0.94</v>
      </c>
      <c r="X564" s="33">
        <f t="shared" si="116"/>
        <v>0.88</v>
      </c>
      <c r="Y564" s="33">
        <f t="shared" si="117"/>
        <v>0.85</v>
      </c>
      <c r="Z564" s="33">
        <f t="shared" si="118"/>
        <v>0.75</v>
      </c>
      <c r="AA564" s="33">
        <f t="shared" si="119"/>
        <v>0.85</v>
      </c>
      <c r="AB564" s="33">
        <f t="shared" si="120"/>
        <v>0.75</v>
      </c>
      <c r="AC564" s="33">
        <f t="shared" si="121"/>
        <v>0.85</v>
      </c>
      <c r="AD564" s="33">
        <f t="shared" si="122"/>
        <v>0.7</v>
      </c>
      <c r="AE564" s="394">
        <f t="shared" si="123"/>
        <v>0</v>
      </c>
      <c r="AF564" s="400">
        <f t="shared" si="124"/>
        <v>38142614160</v>
      </c>
      <c r="AG564" s="257">
        <v>100</v>
      </c>
      <c r="AH564" s="153">
        <f t="shared" si="127"/>
        <v>38142614160</v>
      </c>
      <c r="AJ564" s="394">
        <f>IF(F564&gt;0,#REF!,0)</f>
        <v>0</v>
      </c>
      <c r="AK564" s="394">
        <f t="shared" si="125"/>
        <v>0</v>
      </c>
      <c r="AM564" s="394">
        <f t="shared" si="126"/>
        <v>0</v>
      </c>
    </row>
    <row r="565" spans="3:39" ht="23.25" thickBot="1" x14ac:dyDescent="0.6">
      <c r="C565" s="233" t="s">
        <v>576</v>
      </c>
      <c r="D565" s="416" t="s">
        <v>1378</v>
      </c>
      <c r="E565" s="416">
        <v>11174394420</v>
      </c>
      <c r="F565" s="39">
        <v>0</v>
      </c>
      <c r="G565" s="36"/>
      <c r="H565" s="36">
        <v>0</v>
      </c>
      <c r="I565" s="36"/>
      <c r="J565" s="36"/>
      <c r="K565" s="36"/>
      <c r="L565" s="36"/>
      <c r="M565" s="36"/>
      <c r="N565" s="36"/>
      <c r="O565" s="36"/>
      <c r="P565" s="253">
        <v>0</v>
      </c>
      <c r="Q565" s="259">
        <f t="shared" si="128"/>
        <v>0</v>
      </c>
      <c r="R565" s="259">
        <v>0</v>
      </c>
      <c r="S565" s="509">
        <f t="shared" si="115"/>
        <v>11174394420</v>
      </c>
      <c r="T565" s="34">
        <v>1</v>
      </c>
      <c r="U565" s="33">
        <v>1</v>
      </c>
      <c r="V565" s="33">
        <v>0.94</v>
      </c>
      <c r="W565" s="33">
        <v>0.94</v>
      </c>
      <c r="X565" s="33">
        <f t="shared" si="116"/>
        <v>0.88</v>
      </c>
      <c r="Y565" s="33">
        <f t="shared" si="117"/>
        <v>0.85</v>
      </c>
      <c r="Z565" s="33">
        <f t="shared" si="118"/>
        <v>0.75</v>
      </c>
      <c r="AA565" s="33">
        <f t="shared" si="119"/>
        <v>0.85</v>
      </c>
      <c r="AB565" s="33">
        <f t="shared" si="120"/>
        <v>0.75</v>
      </c>
      <c r="AC565" s="33">
        <f t="shared" si="121"/>
        <v>0.85</v>
      </c>
      <c r="AD565" s="33">
        <f t="shared" si="122"/>
        <v>0.7</v>
      </c>
      <c r="AE565" s="394">
        <f t="shared" si="123"/>
        <v>0</v>
      </c>
      <c r="AF565" s="400">
        <f t="shared" si="124"/>
        <v>11174394420</v>
      </c>
      <c r="AG565" s="257">
        <v>100</v>
      </c>
      <c r="AH565" s="153">
        <f t="shared" si="127"/>
        <v>11174394420</v>
      </c>
      <c r="AJ565" s="394">
        <f>IF(F565&gt;0,#REF!,0)</f>
        <v>0</v>
      </c>
      <c r="AK565" s="394">
        <f t="shared" si="125"/>
        <v>0</v>
      </c>
      <c r="AM565" s="394">
        <f t="shared" si="126"/>
        <v>0</v>
      </c>
    </row>
    <row r="566" spans="3:39" ht="23.25" thickBot="1" x14ac:dyDescent="0.6">
      <c r="C566" s="233" t="s">
        <v>576</v>
      </c>
      <c r="D566" s="416" t="s">
        <v>1378</v>
      </c>
      <c r="E566" s="416">
        <v>68748362280</v>
      </c>
      <c r="F566" s="39">
        <v>0</v>
      </c>
      <c r="G566" s="36"/>
      <c r="H566" s="36">
        <v>0</v>
      </c>
      <c r="I566" s="36"/>
      <c r="J566" s="36"/>
      <c r="K566" s="36"/>
      <c r="L566" s="36"/>
      <c r="M566" s="36"/>
      <c r="N566" s="36"/>
      <c r="O566" s="36"/>
      <c r="P566" s="253">
        <v>0</v>
      </c>
      <c r="Q566" s="259">
        <f t="shared" si="128"/>
        <v>0</v>
      </c>
      <c r="R566" s="259">
        <v>0</v>
      </c>
      <c r="S566" s="509">
        <f t="shared" si="115"/>
        <v>68748362280</v>
      </c>
      <c r="T566" s="34">
        <v>1</v>
      </c>
      <c r="U566" s="33">
        <v>1</v>
      </c>
      <c r="V566" s="33">
        <v>0.94</v>
      </c>
      <c r="W566" s="33">
        <v>0.94</v>
      </c>
      <c r="X566" s="33">
        <f t="shared" si="116"/>
        <v>0.88</v>
      </c>
      <c r="Y566" s="33">
        <f t="shared" si="117"/>
        <v>0.85</v>
      </c>
      <c r="Z566" s="33">
        <f t="shared" si="118"/>
        <v>0.75</v>
      </c>
      <c r="AA566" s="33">
        <f t="shared" si="119"/>
        <v>0.85</v>
      </c>
      <c r="AB566" s="33">
        <f t="shared" si="120"/>
        <v>0.75</v>
      </c>
      <c r="AC566" s="33">
        <f t="shared" si="121"/>
        <v>0.85</v>
      </c>
      <c r="AD566" s="33">
        <f t="shared" si="122"/>
        <v>0.7</v>
      </c>
      <c r="AE566" s="394">
        <f t="shared" si="123"/>
        <v>0</v>
      </c>
      <c r="AF566" s="400">
        <f t="shared" si="124"/>
        <v>68748362280</v>
      </c>
      <c r="AG566" s="257">
        <v>100</v>
      </c>
      <c r="AH566" s="153">
        <f t="shared" si="127"/>
        <v>68748362280</v>
      </c>
      <c r="AJ566" s="394">
        <f>IF(F566&gt;0,#REF!,0)</f>
        <v>0</v>
      </c>
      <c r="AK566" s="394">
        <f t="shared" si="125"/>
        <v>0</v>
      </c>
      <c r="AM566" s="394">
        <f t="shared" si="126"/>
        <v>0</v>
      </c>
    </row>
    <row r="567" spans="3:39" ht="23.25" thickBot="1" x14ac:dyDescent="0.6">
      <c r="C567" s="233" t="s">
        <v>576</v>
      </c>
      <c r="D567" s="416" t="s">
        <v>1381</v>
      </c>
      <c r="E567" s="416">
        <v>36000000000</v>
      </c>
      <c r="F567" s="39">
        <v>0</v>
      </c>
      <c r="G567" s="36"/>
      <c r="H567" s="36">
        <v>0</v>
      </c>
      <c r="I567" s="36"/>
      <c r="J567" s="36"/>
      <c r="K567" s="36"/>
      <c r="L567" s="36"/>
      <c r="M567" s="36"/>
      <c r="N567" s="36"/>
      <c r="O567" s="36"/>
      <c r="P567" s="253">
        <v>0</v>
      </c>
      <c r="Q567" s="259">
        <f t="shared" si="128"/>
        <v>0</v>
      </c>
      <c r="R567" s="259">
        <v>39000000000</v>
      </c>
      <c r="S567" s="509">
        <f t="shared" si="115"/>
        <v>36000000000</v>
      </c>
      <c r="T567" s="34">
        <v>1</v>
      </c>
      <c r="U567" s="33">
        <v>1</v>
      </c>
      <c r="V567" s="33">
        <v>0.94</v>
      </c>
      <c r="W567" s="33">
        <v>0.94</v>
      </c>
      <c r="X567" s="33">
        <f t="shared" si="116"/>
        <v>0.88</v>
      </c>
      <c r="Y567" s="33">
        <f t="shared" si="117"/>
        <v>0.85</v>
      </c>
      <c r="Z567" s="33">
        <f t="shared" si="118"/>
        <v>0.75</v>
      </c>
      <c r="AA567" s="33">
        <f t="shared" si="119"/>
        <v>0.85</v>
      </c>
      <c r="AB567" s="33">
        <f t="shared" si="120"/>
        <v>0.75</v>
      </c>
      <c r="AC567" s="33">
        <f t="shared" si="121"/>
        <v>0.85</v>
      </c>
      <c r="AD567" s="33">
        <f t="shared" si="122"/>
        <v>0.7</v>
      </c>
      <c r="AE567" s="394">
        <f t="shared" si="123"/>
        <v>0</v>
      </c>
      <c r="AF567" s="400">
        <f t="shared" si="124"/>
        <v>36000000000</v>
      </c>
      <c r="AG567" s="257">
        <v>100</v>
      </c>
      <c r="AH567" s="153">
        <f t="shared" si="127"/>
        <v>36000000000</v>
      </c>
      <c r="AJ567" s="394">
        <f>IF(F567&gt;0,#REF!,0)</f>
        <v>0</v>
      </c>
      <c r="AK567" s="394">
        <f t="shared" si="125"/>
        <v>0</v>
      </c>
      <c r="AM567" s="394">
        <f t="shared" si="126"/>
        <v>0</v>
      </c>
    </row>
    <row r="568" spans="3:39" ht="23.25" thickBot="1" x14ac:dyDescent="0.6">
      <c r="C568" s="233" t="s">
        <v>576</v>
      </c>
      <c r="D568" s="416" t="s">
        <v>1381</v>
      </c>
      <c r="E568" s="416">
        <v>1500000000</v>
      </c>
      <c r="F568" s="39">
        <v>0</v>
      </c>
      <c r="G568" s="36"/>
      <c r="H568" s="36">
        <v>0</v>
      </c>
      <c r="I568" s="36"/>
      <c r="J568" s="36"/>
      <c r="K568" s="36"/>
      <c r="L568" s="36"/>
      <c r="M568" s="36"/>
      <c r="N568" s="36"/>
      <c r="O568" s="36"/>
      <c r="P568" s="253">
        <v>0</v>
      </c>
      <c r="Q568" s="259">
        <f t="shared" si="128"/>
        <v>0</v>
      </c>
      <c r="R568" s="259">
        <v>1620000000</v>
      </c>
      <c r="S568" s="509">
        <f t="shared" si="115"/>
        <v>1500000000</v>
      </c>
      <c r="T568" s="34">
        <v>1</v>
      </c>
      <c r="U568" s="33">
        <v>1</v>
      </c>
      <c r="V568" s="33">
        <v>0.94</v>
      </c>
      <c r="W568" s="33">
        <v>0.94</v>
      </c>
      <c r="X568" s="33">
        <f t="shared" si="116"/>
        <v>0.88</v>
      </c>
      <c r="Y568" s="33">
        <f t="shared" si="117"/>
        <v>0.85</v>
      </c>
      <c r="Z568" s="33">
        <f t="shared" si="118"/>
        <v>0.75</v>
      </c>
      <c r="AA568" s="33">
        <f t="shared" si="119"/>
        <v>0.85</v>
      </c>
      <c r="AB568" s="33">
        <f t="shared" si="120"/>
        <v>0.75</v>
      </c>
      <c r="AC568" s="33">
        <f t="shared" si="121"/>
        <v>0.85</v>
      </c>
      <c r="AD568" s="33">
        <f t="shared" si="122"/>
        <v>0.7</v>
      </c>
      <c r="AE568" s="394">
        <f t="shared" si="123"/>
        <v>0</v>
      </c>
      <c r="AF568" s="400">
        <f t="shared" si="124"/>
        <v>1500000000</v>
      </c>
      <c r="AG568" s="257">
        <v>100</v>
      </c>
      <c r="AH568" s="153">
        <f t="shared" si="127"/>
        <v>1500000000</v>
      </c>
      <c r="AJ568" s="394">
        <f>IF(F568&gt;0,#REF!,0)</f>
        <v>0</v>
      </c>
      <c r="AK568" s="394">
        <f t="shared" si="125"/>
        <v>0</v>
      </c>
      <c r="AM568" s="394">
        <f t="shared" si="126"/>
        <v>0</v>
      </c>
    </row>
    <row r="569" spans="3:39" ht="23.25" thickBot="1" x14ac:dyDescent="0.6">
      <c r="C569" s="233" t="s">
        <v>576</v>
      </c>
      <c r="D569" s="416" t="s">
        <v>1381</v>
      </c>
      <c r="E569" s="416">
        <v>57000000000</v>
      </c>
      <c r="F569" s="39">
        <v>0</v>
      </c>
      <c r="G569" s="36"/>
      <c r="H569" s="36">
        <v>0</v>
      </c>
      <c r="I569" s="36"/>
      <c r="J569" s="36"/>
      <c r="K569" s="36"/>
      <c r="L569" s="36"/>
      <c r="M569" s="36"/>
      <c r="N569" s="36"/>
      <c r="O569" s="36"/>
      <c r="P569" s="253">
        <v>0</v>
      </c>
      <c r="Q569" s="259">
        <f t="shared" si="128"/>
        <v>0</v>
      </c>
      <c r="R569" s="259">
        <v>61600000000</v>
      </c>
      <c r="S569" s="509">
        <f t="shared" si="115"/>
        <v>57000000000</v>
      </c>
      <c r="T569" s="34">
        <v>1</v>
      </c>
      <c r="U569" s="33">
        <v>1</v>
      </c>
      <c r="V569" s="33">
        <v>0.94</v>
      </c>
      <c r="W569" s="33">
        <v>0.94</v>
      </c>
      <c r="X569" s="33">
        <f t="shared" si="116"/>
        <v>0.88</v>
      </c>
      <c r="Y569" s="33">
        <f t="shared" si="117"/>
        <v>0.85</v>
      </c>
      <c r="Z569" s="33">
        <f t="shared" si="118"/>
        <v>0.75</v>
      </c>
      <c r="AA569" s="33">
        <f t="shared" si="119"/>
        <v>0.85</v>
      </c>
      <c r="AB569" s="33">
        <f t="shared" si="120"/>
        <v>0.75</v>
      </c>
      <c r="AC569" s="33">
        <f t="shared" si="121"/>
        <v>0.85</v>
      </c>
      <c r="AD569" s="33">
        <f t="shared" si="122"/>
        <v>0.7</v>
      </c>
      <c r="AE569" s="394">
        <f t="shared" si="123"/>
        <v>0</v>
      </c>
      <c r="AF569" s="400">
        <f t="shared" si="124"/>
        <v>57000000000</v>
      </c>
      <c r="AG569" s="257">
        <v>100</v>
      </c>
      <c r="AH569" s="153">
        <f t="shared" si="127"/>
        <v>57000000000</v>
      </c>
      <c r="AJ569" s="394">
        <f>IF(F569&gt;0,#REF!,0)</f>
        <v>0</v>
      </c>
      <c r="AK569" s="394">
        <f t="shared" si="125"/>
        <v>0</v>
      </c>
      <c r="AM569" s="394">
        <f t="shared" si="126"/>
        <v>0</v>
      </c>
    </row>
    <row r="570" spans="3:39" ht="23.25" thickBot="1" x14ac:dyDescent="0.6">
      <c r="C570" s="233" t="s">
        <v>576</v>
      </c>
      <c r="D570" s="416" t="s">
        <v>1380</v>
      </c>
      <c r="E570" s="416">
        <v>6000000000</v>
      </c>
      <c r="F570" s="39">
        <v>0</v>
      </c>
      <c r="G570" s="36"/>
      <c r="H570" s="36">
        <v>0</v>
      </c>
      <c r="I570" s="36"/>
      <c r="J570" s="36"/>
      <c r="K570" s="36"/>
      <c r="L570" s="36"/>
      <c r="M570" s="36"/>
      <c r="N570" s="36"/>
      <c r="O570" s="36"/>
      <c r="P570" s="253">
        <v>0</v>
      </c>
      <c r="Q570" s="259">
        <f t="shared" si="128"/>
        <v>0</v>
      </c>
      <c r="R570" s="259">
        <v>6500000000</v>
      </c>
      <c r="S570" s="509">
        <f t="shared" si="115"/>
        <v>6000000000</v>
      </c>
      <c r="T570" s="34">
        <v>1</v>
      </c>
      <c r="U570" s="33">
        <v>1</v>
      </c>
      <c r="V570" s="33">
        <v>0.94</v>
      </c>
      <c r="W570" s="33">
        <v>0.94</v>
      </c>
      <c r="X570" s="33">
        <f t="shared" si="116"/>
        <v>0.88</v>
      </c>
      <c r="Y570" s="33">
        <f t="shared" si="117"/>
        <v>0.85</v>
      </c>
      <c r="Z570" s="33">
        <f t="shared" si="118"/>
        <v>0.75</v>
      </c>
      <c r="AA570" s="33">
        <f t="shared" si="119"/>
        <v>0.85</v>
      </c>
      <c r="AB570" s="33">
        <f t="shared" si="120"/>
        <v>0.75</v>
      </c>
      <c r="AC570" s="33">
        <f t="shared" si="121"/>
        <v>0.85</v>
      </c>
      <c r="AD570" s="33">
        <f t="shared" si="122"/>
        <v>0.7</v>
      </c>
      <c r="AE570" s="394">
        <f t="shared" si="123"/>
        <v>0</v>
      </c>
      <c r="AF570" s="400">
        <f t="shared" si="124"/>
        <v>6000000000</v>
      </c>
      <c r="AG570" s="257">
        <v>100</v>
      </c>
      <c r="AH570" s="153">
        <f t="shared" si="127"/>
        <v>6000000000</v>
      </c>
      <c r="AJ570" s="394">
        <f>IF(F570&gt;0,#REF!,0)</f>
        <v>0</v>
      </c>
      <c r="AK570" s="394">
        <f t="shared" si="125"/>
        <v>0</v>
      </c>
      <c r="AM570" s="394">
        <f t="shared" si="126"/>
        <v>0</v>
      </c>
    </row>
    <row r="571" spans="3:39" ht="23.25" thickBot="1" x14ac:dyDescent="0.6">
      <c r="C571" s="233" t="s">
        <v>576</v>
      </c>
      <c r="D571" s="416" t="s">
        <v>1381</v>
      </c>
      <c r="E571" s="416">
        <v>100000000000</v>
      </c>
      <c r="F571" s="39">
        <v>0</v>
      </c>
      <c r="G571" s="36"/>
      <c r="H571" s="36">
        <v>0</v>
      </c>
      <c r="I571" s="36"/>
      <c r="J571" s="36"/>
      <c r="K571" s="36"/>
      <c r="L571" s="36"/>
      <c r="M571" s="36"/>
      <c r="N571" s="36"/>
      <c r="O571" s="36"/>
      <c r="P571" s="253">
        <v>0</v>
      </c>
      <c r="Q571" s="259">
        <f t="shared" si="128"/>
        <v>0</v>
      </c>
      <c r="R571" s="259">
        <v>108000000000</v>
      </c>
      <c r="S571" s="509">
        <f t="shared" si="115"/>
        <v>100000000000</v>
      </c>
      <c r="T571" s="34">
        <v>1</v>
      </c>
      <c r="U571" s="33">
        <v>1</v>
      </c>
      <c r="V571" s="33">
        <v>0.94</v>
      </c>
      <c r="W571" s="33">
        <v>0.94</v>
      </c>
      <c r="X571" s="33">
        <f t="shared" si="116"/>
        <v>0.88</v>
      </c>
      <c r="Y571" s="33">
        <f t="shared" si="117"/>
        <v>0.85</v>
      </c>
      <c r="Z571" s="33">
        <f t="shared" si="118"/>
        <v>0.75</v>
      </c>
      <c r="AA571" s="33">
        <f t="shared" si="119"/>
        <v>0.85</v>
      </c>
      <c r="AB571" s="33">
        <f t="shared" si="120"/>
        <v>0.75</v>
      </c>
      <c r="AC571" s="33">
        <f t="shared" si="121"/>
        <v>0.85</v>
      </c>
      <c r="AD571" s="33">
        <f t="shared" si="122"/>
        <v>0.7</v>
      </c>
      <c r="AE571" s="394">
        <f t="shared" si="123"/>
        <v>0</v>
      </c>
      <c r="AF571" s="400">
        <f t="shared" si="124"/>
        <v>100000000000</v>
      </c>
      <c r="AG571" s="257">
        <v>100</v>
      </c>
      <c r="AH571" s="153">
        <f t="shared" si="127"/>
        <v>100000000000</v>
      </c>
      <c r="AJ571" s="394">
        <f>IF(F571&gt;0,#REF!,0)</f>
        <v>0</v>
      </c>
      <c r="AK571" s="394">
        <f t="shared" si="125"/>
        <v>0</v>
      </c>
      <c r="AM571" s="394">
        <f t="shared" si="126"/>
        <v>0</v>
      </c>
    </row>
    <row r="572" spans="3:39" ht="23.25" thickBot="1" x14ac:dyDescent="0.6">
      <c r="C572" s="233" t="s">
        <v>576</v>
      </c>
      <c r="D572" s="416" t="s">
        <v>1381</v>
      </c>
      <c r="E572" s="416">
        <v>40000000000</v>
      </c>
      <c r="F572" s="39">
        <v>0</v>
      </c>
      <c r="G572" s="36"/>
      <c r="H572" s="36">
        <v>0</v>
      </c>
      <c r="I572" s="36"/>
      <c r="J572" s="36"/>
      <c r="K572" s="36"/>
      <c r="L572" s="36"/>
      <c r="M572" s="36"/>
      <c r="N572" s="36"/>
      <c r="O572" s="36"/>
      <c r="P572" s="253">
        <v>0</v>
      </c>
      <c r="Q572" s="259">
        <f t="shared" si="128"/>
        <v>0</v>
      </c>
      <c r="R572" s="259">
        <v>40000000000</v>
      </c>
      <c r="S572" s="509">
        <f t="shared" si="115"/>
        <v>40000000000</v>
      </c>
      <c r="T572" s="34">
        <v>1</v>
      </c>
      <c r="U572" s="33">
        <v>1</v>
      </c>
      <c r="V572" s="33">
        <v>0.94</v>
      </c>
      <c r="W572" s="33">
        <v>0.94</v>
      </c>
      <c r="X572" s="33">
        <f t="shared" si="116"/>
        <v>0.88</v>
      </c>
      <c r="Y572" s="33">
        <f t="shared" si="117"/>
        <v>0.85</v>
      </c>
      <c r="Z572" s="33">
        <f t="shared" si="118"/>
        <v>0.75</v>
      </c>
      <c r="AA572" s="33">
        <f t="shared" si="119"/>
        <v>0.85</v>
      </c>
      <c r="AB572" s="33">
        <f t="shared" si="120"/>
        <v>0.75</v>
      </c>
      <c r="AC572" s="33">
        <f t="shared" si="121"/>
        <v>0.85</v>
      </c>
      <c r="AD572" s="33">
        <f t="shared" si="122"/>
        <v>0.7</v>
      </c>
      <c r="AE572" s="394">
        <f t="shared" si="123"/>
        <v>0</v>
      </c>
      <c r="AF572" s="400">
        <f t="shared" si="124"/>
        <v>40000000000</v>
      </c>
      <c r="AG572" s="257">
        <v>100</v>
      </c>
      <c r="AH572" s="153">
        <f t="shared" si="127"/>
        <v>40000000000</v>
      </c>
      <c r="AJ572" s="394">
        <f>IF(F572&gt;0,#REF!,0)</f>
        <v>0</v>
      </c>
      <c r="AK572" s="394">
        <f t="shared" si="125"/>
        <v>0</v>
      </c>
      <c r="AM572" s="394">
        <f t="shared" si="126"/>
        <v>0</v>
      </c>
    </row>
    <row r="573" spans="3:39" ht="23.25" thickBot="1" x14ac:dyDescent="0.6">
      <c r="C573" s="233" t="s">
        <v>576</v>
      </c>
      <c r="D573" s="416" t="s">
        <v>1544</v>
      </c>
      <c r="E573" s="416">
        <v>71000000000</v>
      </c>
      <c r="F573" s="39">
        <v>0</v>
      </c>
      <c r="G573" s="36"/>
      <c r="H573" s="36">
        <v>0</v>
      </c>
      <c r="I573" s="36"/>
      <c r="J573" s="36"/>
      <c r="K573" s="36"/>
      <c r="L573" s="36"/>
      <c r="M573" s="36"/>
      <c r="N573" s="36"/>
      <c r="O573" s="36"/>
      <c r="P573" s="253">
        <v>0</v>
      </c>
      <c r="Q573" s="259">
        <f t="shared" si="128"/>
        <v>0</v>
      </c>
      <c r="R573" s="259">
        <v>77000000000</v>
      </c>
      <c r="S573" s="509">
        <f t="shared" si="115"/>
        <v>71000000000</v>
      </c>
      <c r="T573" s="34">
        <v>1</v>
      </c>
      <c r="U573" s="33">
        <v>1</v>
      </c>
      <c r="V573" s="33">
        <v>0.94</v>
      </c>
      <c r="W573" s="33">
        <v>0.94</v>
      </c>
      <c r="X573" s="33">
        <f t="shared" si="116"/>
        <v>0.88</v>
      </c>
      <c r="Y573" s="33">
        <f t="shared" si="117"/>
        <v>0.85</v>
      </c>
      <c r="Z573" s="33">
        <f t="shared" si="118"/>
        <v>0.75</v>
      </c>
      <c r="AA573" s="33">
        <f t="shared" si="119"/>
        <v>0.85</v>
      </c>
      <c r="AB573" s="33">
        <f t="shared" si="120"/>
        <v>0.75</v>
      </c>
      <c r="AC573" s="33">
        <f t="shared" si="121"/>
        <v>0.85</v>
      </c>
      <c r="AD573" s="33">
        <f t="shared" si="122"/>
        <v>0.7</v>
      </c>
      <c r="AE573" s="394">
        <f t="shared" si="123"/>
        <v>0</v>
      </c>
      <c r="AF573" s="400">
        <f t="shared" si="124"/>
        <v>71000000000</v>
      </c>
      <c r="AG573" s="257">
        <v>100</v>
      </c>
      <c r="AH573" s="153">
        <f t="shared" si="127"/>
        <v>71000000000</v>
      </c>
      <c r="AJ573" s="394">
        <f>IF(F573&gt;0,#REF!,0)</f>
        <v>0</v>
      </c>
      <c r="AK573" s="394">
        <f t="shared" si="125"/>
        <v>0</v>
      </c>
      <c r="AM573" s="394">
        <f t="shared" si="126"/>
        <v>0</v>
      </c>
    </row>
    <row r="574" spans="3:39" ht="23.25" thickBot="1" x14ac:dyDescent="0.6">
      <c r="C574" s="233" t="s">
        <v>576</v>
      </c>
      <c r="D574" s="416" t="s">
        <v>1380</v>
      </c>
      <c r="E574" s="416">
        <v>50000000000</v>
      </c>
      <c r="F574" s="39">
        <v>0</v>
      </c>
      <c r="G574" s="36"/>
      <c r="H574" s="36">
        <v>0</v>
      </c>
      <c r="I574" s="36"/>
      <c r="J574" s="36"/>
      <c r="K574" s="36"/>
      <c r="L574" s="36"/>
      <c r="M574" s="36"/>
      <c r="N574" s="36"/>
      <c r="O574" s="36"/>
      <c r="P574" s="253">
        <v>0</v>
      </c>
      <c r="Q574" s="259">
        <f t="shared" si="128"/>
        <v>0</v>
      </c>
      <c r="R574" s="259">
        <v>54000000000</v>
      </c>
      <c r="S574" s="509">
        <f t="shared" si="115"/>
        <v>50000000000</v>
      </c>
      <c r="T574" s="34">
        <v>1</v>
      </c>
      <c r="U574" s="33">
        <v>1</v>
      </c>
      <c r="V574" s="33">
        <v>0.94</v>
      </c>
      <c r="W574" s="33">
        <v>0.94</v>
      </c>
      <c r="X574" s="33">
        <f t="shared" si="116"/>
        <v>0.88</v>
      </c>
      <c r="Y574" s="33">
        <f t="shared" si="117"/>
        <v>0.85</v>
      </c>
      <c r="Z574" s="33">
        <f t="shared" si="118"/>
        <v>0.75</v>
      </c>
      <c r="AA574" s="33">
        <f t="shared" si="119"/>
        <v>0.85</v>
      </c>
      <c r="AB574" s="33">
        <f t="shared" si="120"/>
        <v>0.75</v>
      </c>
      <c r="AC574" s="33">
        <f t="shared" si="121"/>
        <v>0.85</v>
      </c>
      <c r="AD574" s="33">
        <f t="shared" si="122"/>
        <v>0.7</v>
      </c>
      <c r="AE574" s="394">
        <f t="shared" si="123"/>
        <v>0</v>
      </c>
      <c r="AF574" s="400">
        <f t="shared" si="124"/>
        <v>50000000000</v>
      </c>
      <c r="AG574" s="257">
        <v>100</v>
      </c>
      <c r="AH574" s="153">
        <f t="shared" si="127"/>
        <v>50000000000</v>
      </c>
      <c r="AJ574" s="394">
        <f>IF(F574&gt;0,#REF!,0)</f>
        <v>0</v>
      </c>
      <c r="AK574" s="394">
        <f t="shared" si="125"/>
        <v>0</v>
      </c>
      <c r="AM574" s="394">
        <f t="shared" si="126"/>
        <v>0</v>
      </c>
    </row>
    <row r="575" spans="3:39" ht="23.25" thickBot="1" x14ac:dyDescent="0.6">
      <c r="C575" s="233" t="s">
        <v>576</v>
      </c>
      <c r="D575" s="416" t="s">
        <v>1544</v>
      </c>
      <c r="E575" s="416">
        <v>70000000000</v>
      </c>
      <c r="F575" s="39">
        <v>0</v>
      </c>
      <c r="G575" s="36"/>
      <c r="H575" s="36">
        <v>0</v>
      </c>
      <c r="I575" s="36"/>
      <c r="J575" s="36"/>
      <c r="K575" s="36"/>
      <c r="L575" s="36"/>
      <c r="M575" s="36"/>
      <c r="N575" s="36"/>
      <c r="O575" s="36"/>
      <c r="P575" s="253">
        <v>0</v>
      </c>
      <c r="Q575" s="259">
        <f t="shared" si="128"/>
        <v>0</v>
      </c>
      <c r="R575" s="259">
        <v>75600000000</v>
      </c>
      <c r="S575" s="509">
        <f t="shared" si="115"/>
        <v>70000000000</v>
      </c>
      <c r="T575" s="34">
        <v>1</v>
      </c>
      <c r="U575" s="33">
        <v>1</v>
      </c>
      <c r="V575" s="33">
        <v>0.94</v>
      </c>
      <c r="W575" s="33">
        <v>0.94</v>
      </c>
      <c r="X575" s="33">
        <f t="shared" si="116"/>
        <v>0.88</v>
      </c>
      <c r="Y575" s="33">
        <f t="shared" si="117"/>
        <v>0.85</v>
      </c>
      <c r="Z575" s="33">
        <f t="shared" si="118"/>
        <v>0.75</v>
      </c>
      <c r="AA575" s="33">
        <f t="shared" si="119"/>
        <v>0.85</v>
      </c>
      <c r="AB575" s="33">
        <f t="shared" si="120"/>
        <v>0.75</v>
      </c>
      <c r="AC575" s="33">
        <f t="shared" si="121"/>
        <v>0.85</v>
      </c>
      <c r="AD575" s="33">
        <f t="shared" si="122"/>
        <v>0.7</v>
      </c>
      <c r="AE575" s="394">
        <f t="shared" si="123"/>
        <v>0</v>
      </c>
      <c r="AF575" s="400">
        <f t="shared" si="124"/>
        <v>70000000000</v>
      </c>
      <c r="AG575" s="257">
        <v>100</v>
      </c>
      <c r="AH575" s="153">
        <f t="shared" si="127"/>
        <v>70000000000</v>
      </c>
      <c r="AJ575" s="394">
        <f>IF(F575&gt;0,#REF!,0)</f>
        <v>0</v>
      </c>
      <c r="AK575" s="394">
        <f t="shared" si="125"/>
        <v>0</v>
      </c>
      <c r="AM575" s="394">
        <f t="shared" si="126"/>
        <v>0</v>
      </c>
    </row>
    <row r="576" spans="3:39" ht="23.25" thickBot="1" x14ac:dyDescent="0.6">
      <c r="C576" s="233" t="s">
        <v>576</v>
      </c>
      <c r="D576" s="416" t="s">
        <v>1545</v>
      </c>
      <c r="E576" s="416">
        <v>24000000000</v>
      </c>
      <c r="F576" s="39">
        <v>0</v>
      </c>
      <c r="G576" s="36"/>
      <c r="H576" s="36">
        <v>0</v>
      </c>
      <c r="I576" s="36"/>
      <c r="J576" s="36"/>
      <c r="K576" s="36"/>
      <c r="L576" s="36"/>
      <c r="M576" s="36"/>
      <c r="N576" s="36"/>
      <c r="O576" s="36"/>
      <c r="P576" s="253">
        <v>0</v>
      </c>
      <c r="Q576" s="259">
        <f t="shared" si="128"/>
        <v>0</v>
      </c>
      <c r="R576" s="259" t="s">
        <v>1765</v>
      </c>
      <c r="S576" s="509">
        <f t="shared" si="115"/>
        <v>24000000000</v>
      </c>
      <c r="T576" s="34">
        <v>1</v>
      </c>
      <c r="U576" s="33">
        <v>1</v>
      </c>
      <c r="V576" s="33">
        <v>0.94</v>
      </c>
      <c r="W576" s="33">
        <v>0.94</v>
      </c>
      <c r="X576" s="33">
        <f t="shared" si="116"/>
        <v>0.88</v>
      </c>
      <c r="Y576" s="33">
        <f t="shared" si="117"/>
        <v>0.85</v>
      </c>
      <c r="Z576" s="33">
        <f t="shared" si="118"/>
        <v>0.75</v>
      </c>
      <c r="AA576" s="33">
        <f t="shared" si="119"/>
        <v>0.85</v>
      </c>
      <c r="AB576" s="33">
        <f t="shared" si="120"/>
        <v>0.75</v>
      </c>
      <c r="AC576" s="33">
        <f t="shared" si="121"/>
        <v>0.85</v>
      </c>
      <c r="AD576" s="33">
        <f t="shared" si="122"/>
        <v>0.7</v>
      </c>
      <c r="AE576" s="394">
        <f t="shared" si="123"/>
        <v>0</v>
      </c>
      <c r="AF576" s="400">
        <f t="shared" si="124"/>
        <v>24000000000</v>
      </c>
      <c r="AG576" s="257">
        <v>100</v>
      </c>
      <c r="AH576" s="153">
        <f t="shared" si="127"/>
        <v>24000000000</v>
      </c>
      <c r="AJ576" s="394">
        <f>IF(F576&gt;0,#REF!,0)</f>
        <v>0</v>
      </c>
      <c r="AK576" s="394">
        <f t="shared" si="125"/>
        <v>0</v>
      </c>
      <c r="AM576" s="394">
        <f t="shared" si="126"/>
        <v>0</v>
      </c>
    </row>
    <row r="577" spans="3:39" ht="23.25" thickBot="1" x14ac:dyDescent="0.6">
      <c r="C577" s="233" t="s">
        <v>576</v>
      </c>
      <c r="D577" s="416" t="s">
        <v>1546</v>
      </c>
      <c r="E577" s="416">
        <v>108000000000</v>
      </c>
      <c r="F577" s="39">
        <v>0</v>
      </c>
      <c r="G577" s="36"/>
      <c r="H577" s="36">
        <v>0</v>
      </c>
      <c r="I577" s="36"/>
      <c r="J577" s="36"/>
      <c r="K577" s="36"/>
      <c r="L577" s="36"/>
      <c r="M577" s="36"/>
      <c r="N577" s="36"/>
      <c r="O577" s="36"/>
      <c r="P577" s="253">
        <v>0</v>
      </c>
      <c r="Q577" s="259">
        <f t="shared" si="128"/>
        <v>0</v>
      </c>
      <c r="R577" s="259">
        <v>129000000000</v>
      </c>
      <c r="S577" s="509">
        <f t="shared" si="115"/>
        <v>108000000000</v>
      </c>
      <c r="T577" s="34">
        <v>1</v>
      </c>
      <c r="U577" s="33">
        <v>1</v>
      </c>
      <c r="V577" s="33">
        <v>0.94</v>
      </c>
      <c r="W577" s="33">
        <v>0.94</v>
      </c>
      <c r="X577" s="33">
        <f t="shared" si="116"/>
        <v>0.88</v>
      </c>
      <c r="Y577" s="33">
        <f t="shared" si="117"/>
        <v>0.85</v>
      </c>
      <c r="Z577" s="33">
        <f t="shared" si="118"/>
        <v>0.75</v>
      </c>
      <c r="AA577" s="33">
        <f t="shared" si="119"/>
        <v>0.85</v>
      </c>
      <c r="AB577" s="33">
        <f t="shared" si="120"/>
        <v>0.75</v>
      </c>
      <c r="AC577" s="33">
        <f t="shared" si="121"/>
        <v>0.85</v>
      </c>
      <c r="AD577" s="33">
        <f t="shared" si="122"/>
        <v>0.7</v>
      </c>
      <c r="AE577" s="394">
        <f t="shared" si="123"/>
        <v>0</v>
      </c>
      <c r="AF577" s="400">
        <f t="shared" si="124"/>
        <v>108000000000</v>
      </c>
      <c r="AG577" s="257">
        <v>100</v>
      </c>
      <c r="AH577" s="153">
        <f t="shared" si="127"/>
        <v>108000000000</v>
      </c>
      <c r="AJ577" s="394">
        <f>IF(F577&gt;0,#REF!,0)</f>
        <v>0</v>
      </c>
      <c r="AK577" s="394">
        <f t="shared" si="125"/>
        <v>0</v>
      </c>
      <c r="AM577" s="394">
        <f t="shared" si="126"/>
        <v>0</v>
      </c>
    </row>
    <row r="578" spans="3:39" ht="23.25" thickBot="1" x14ac:dyDescent="0.6">
      <c r="C578" s="233" t="s">
        <v>576</v>
      </c>
      <c r="D578" s="416" t="s">
        <v>1547</v>
      </c>
      <c r="E578" s="416">
        <v>12290456200</v>
      </c>
      <c r="F578" s="39">
        <v>0</v>
      </c>
      <c r="G578" s="36"/>
      <c r="H578" s="36">
        <v>0</v>
      </c>
      <c r="I578" s="36"/>
      <c r="J578" s="36"/>
      <c r="K578" s="36"/>
      <c r="L578" s="36"/>
      <c r="M578" s="36"/>
      <c r="N578" s="36"/>
      <c r="O578" s="36"/>
      <c r="P578" s="253">
        <v>0</v>
      </c>
      <c r="Q578" s="259">
        <f t="shared" si="128"/>
        <v>0</v>
      </c>
      <c r="R578" s="259">
        <v>13274000000</v>
      </c>
      <c r="S578" s="509">
        <f t="shared" si="115"/>
        <v>12290456200</v>
      </c>
      <c r="T578" s="34">
        <v>1</v>
      </c>
      <c r="U578" s="33">
        <v>1</v>
      </c>
      <c r="V578" s="33">
        <v>0.94</v>
      </c>
      <c r="W578" s="33">
        <v>0.94</v>
      </c>
      <c r="X578" s="33">
        <f t="shared" si="116"/>
        <v>0.88</v>
      </c>
      <c r="Y578" s="33">
        <f t="shared" si="117"/>
        <v>0.85</v>
      </c>
      <c r="Z578" s="33">
        <f t="shared" si="118"/>
        <v>0.75</v>
      </c>
      <c r="AA578" s="33">
        <f t="shared" si="119"/>
        <v>0.85</v>
      </c>
      <c r="AB578" s="33">
        <f t="shared" si="120"/>
        <v>0.75</v>
      </c>
      <c r="AC578" s="33">
        <f t="shared" si="121"/>
        <v>0.85</v>
      </c>
      <c r="AD578" s="33">
        <f t="shared" si="122"/>
        <v>0.7</v>
      </c>
      <c r="AE578" s="394">
        <f t="shared" si="123"/>
        <v>0</v>
      </c>
      <c r="AF578" s="400">
        <f t="shared" si="124"/>
        <v>12290456200</v>
      </c>
      <c r="AG578" s="257">
        <v>100</v>
      </c>
      <c r="AH578" s="153">
        <f t="shared" si="127"/>
        <v>12290456200</v>
      </c>
      <c r="AJ578" s="394">
        <f>IF(F578&gt;0,#REF!,0)</f>
        <v>0</v>
      </c>
      <c r="AK578" s="394">
        <f t="shared" si="125"/>
        <v>0</v>
      </c>
      <c r="AM578" s="394">
        <f t="shared" si="126"/>
        <v>0</v>
      </c>
    </row>
    <row r="579" spans="3:39" ht="23.25" thickBot="1" x14ac:dyDescent="0.6">
      <c r="C579" s="233" t="s">
        <v>576</v>
      </c>
      <c r="D579" s="416" t="s">
        <v>1548</v>
      </c>
      <c r="E579" s="416">
        <v>99980468000</v>
      </c>
      <c r="F579" s="39">
        <v>0</v>
      </c>
      <c r="G579" s="36"/>
      <c r="H579" s="36">
        <v>0</v>
      </c>
      <c r="I579" s="36"/>
      <c r="J579" s="36"/>
      <c r="K579" s="36"/>
      <c r="L579" s="36"/>
      <c r="M579" s="36"/>
      <c r="N579" s="36"/>
      <c r="O579" s="36"/>
      <c r="P579" s="253">
        <v>0</v>
      </c>
      <c r="Q579" s="259">
        <f t="shared" si="128"/>
        <v>0</v>
      </c>
      <c r="R579" s="259">
        <v>108000000000</v>
      </c>
      <c r="S579" s="509">
        <f t="shared" si="115"/>
        <v>99980468000</v>
      </c>
      <c r="T579" s="34">
        <v>1</v>
      </c>
      <c r="U579" s="33">
        <v>1</v>
      </c>
      <c r="V579" s="33">
        <v>0.94</v>
      </c>
      <c r="W579" s="33">
        <v>0.94</v>
      </c>
      <c r="X579" s="33">
        <f t="shared" si="116"/>
        <v>0.88</v>
      </c>
      <c r="Y579" s="33">
        <f t="shared" si="117"/>
        <v>0.85</v>
      </c>
      <c r="Z579" s="33">
        <f t="shared" si="118"/>
        <v>0.75</v>
      </c>
      <c r="AA579" s="33">
        <f t="shared" si="119"/>
        <v>0.85</v>
      </c>
      <c r="AB579" s="33">
        <f t="shared" si="120"/>
        <v>0.75</v>
      </c>
      <c r="AC579" s="33">
        <f t="shared" si="121"/>
        <v>0.85</v>
      </c>
      <c r="AD579" s="33">
        <f t="shared" si="122"/>
        <v>0.7</v>
      </c>
      <c r="AE579" s="394">
        <f t="shared" si="123"/>
        <v>0</v>
      </c>
      <c r="AF579" s="400">
        <f t="shared" si="124"/>
        <v>99980468000</v>
      </c>
      <c r="AG579" s="257">
        <v>100</v>
      </c>
      <c r="AH579" s="153">
        <f t="shared" si="127"/>
        <v>99980468000</v>
      </c>
      <c r="AJ579" s="394">
        <f>IF(F579&gt;0,#REF!,0)</f>
        <v>0</v>
      </c>
      <c r="AK579" s="394">
        <f t="shared" si="125"/>
        <v>0</v>
      </c>
      <c r="AM579" s="394">
        <f t="shared" si="126"/>
        <v>0</v>
      </c>
    </row>
    <row r="580" spans="3:39" ht="23.25" thickBot="1" x14ac:dyDescent="0.6">
      <c r="C580" s="233" t="s">
        <v>576</v>
      </c>
      <c r="D580" s="416" t="s">
        <v>1547</v>
      </c>
      <c r="E580" s="416">
        <v>12114623400</v>
      </c>
      <c r="F580" s="39">
        <v>0</v>
      </c>
      <c r="G580" s="36"/>
      <c r="H580" s="36">
        <v>0</v>
      </c>
      <c r="I580" s="36"/>
      <c r="J580" s="36"/>
      <c r="K580" s="36"/>
      <c r="L580" s="36"/>
      <c r="M580" s="36"/>
      <c r="N580" s="36"/>
      <c r="O580" s="36"/>
      <c r="P580" s="253">
        <v>0</v>
      </c>
      <c r="Q580" s="259">
        <f t="shared" si="128"/>
        <v>0</v>
      </c>
      <c r="R580" s="259">
        <v>0</v>
      </c>
      <c r="S580" s="509">
        <f t="shared" si="115"/>
        <v>12114623400</v>
      </c>
      <c r="T580" s="34">
        <v>1</v>
      </c>
      <c r="U580" s="33">
        <v>1</v>
      </c>
      <c r="V580" s="33">
        <v>0.94</v>
      </c>
      <c r="W580" s="33">
        <v>0.94</v>
      </c>
      <c r="X580" s="33">
        <f t="shared" si="116"/>
        <v>0.88</v>
      </c>
      <c r="Y580" s="33">
        <f t="shared" si="117"/>
        <v>0.85</v>
      </c>
      <c r="Z580" s="33">
        <f t="shared" si="118"/>
        <v>0.75</v>
      </c>
      <c r="AA580" s="33">
        <f t="shared" si="119"/>
        <v>0.85</v>
      </c>
      <c r="AB580" s="33">
        <f t="shared" si="120"/>
        <v>0.75</v>
      </c>
      <c r="AC580" s="33">
        <f t="shared" si="121"/>
        <v>0.85</v>
      </c>
      <c r="AD580" s="33">
        <f t="shared" si="122"/>
        <v>0.7</v>
      </c>
      <c r="AE580" s="394">
        <f t="shared" si="123"/>
        <v>0</v>
      </c>
      <c r="AF580" s="400">
        <f t="shared" si="124"/>
        <v>12114623400</v>
      </c>
      <c r="AG580" s="257">
        <v>100</v>
      </c>
      <c r="AH580" s="153">
        <f t="shared" si="127"/>
        <v>12114623400</v>
      </c>
      <c r="AJ580" s="394">
        <f>IF(F580&gt;0,#REF!,0)</f>
        <v>0</v>
      </c>
      <c r="AK580" s="394">
        <f t="shared" si="125"/>
        <v>0</v>
      </c>
      <c r="AM580" s="394">
        <f t="shared" si="126"/>
        <v>0</v>
      </c>
    </row>
    <row r="581" spans="3:39" ht="23.25" thickBot="1" x14ac:dyDescent="0.6">
      <c r="C581" s="233" t="s">
        <v>576</v>
      </c>
      <c r="D581" s="416" t="s">
        <v>1547</v>
      </c>
      <c r="E581" s="416">
        <v>11904743400</v>
      </c>
      <c r="F581" s="39">
        <v>0</v>
      </c>
      <c r="G581" s="36"/>
      <c r="H581" s="36">
        <v>0</v>
      </c>
      <c r="I581" s="36"/>
      <c r="J581" s="36"/>
      <c r="K581" s="36"/>
      <c r="L581" s="36"/>
      <c r="M581" s="36"/>
      <c r="N581" s="36"/>
      <c r="O581" s="36"/>
      <c r="P581" s="253">
        <v>0</v>
      </c>
      <c r="Q581" s="259">
        <f t="shared" si="128"/>
        <v>0</v>
      </c>
      <c r="R581" s="259">
        <v>0</v>
      </c>
      <c r="S581" s="509">
        <f t="shared" si="115"/>
        <v>11904743400</v>
      </c>
      <c r="T581" s="34">
        <v>1</v>
      </c>
      <c r="U581" s="33">
        <v>1</v>
      </c>
      <c r="V581" s="33">
        <v>0.94</v>
      </c>
      <c r="W581" s="33">
        <v>0.94</v>
      </c>
      <c r="X581" s="33">
        <f t="shared" si="116"/>
        <v>0.88</v>
      </c>
      <c r="Y581" s="33">
        <f t="shared" si="117"/>
        <v>0.85</v>
      </c>
      <c r="Z581" s="33">
        <f t="shared" si="118"/>
        <v>0.75</v>
      </c>
      <c r="AA581" s="33">
        <f t="shared" si="119"/>
        <v>0.85</v>
      </c>
      <c r="AB581" s="33">
        <f t="shared" si="120"/>
        <v>0.75</v>
      </c>
      <c r="AC581" s="33">
        <f t="shared" si="121"/>
        <v>0.85</v>
      </c>
      <c r="AD581" s="33">
        <f t="shared" si="122"/>
        <v>0.7</v>
      </c>
      <c r="AE581" s="394">
        <f t="shared" si="123"/>
        <v>0</v>
      </c>
      <c r="AF581" s="400">
        <f t="shared" si="124"/>
        <v>11904743400</v>
      </c>
      <c r="AG581" s="257">
        <v>100</v>
      </c>
      <c r="AH581" s="153">
        <f t="shared" si="127"/>
        <v>11904743400</v>
      </c>
      <c r="AJ581" s="394">
        <f>IF(F581&gt;0,#REF!,0)</f>
        <v>0</v>
      </c>
      <c r="AK581" s="394">
        <f t="shared" si="125"/>
        <v>0</v>
      </c>
      <c r="AM581" s="394">
        <f t="shared" si="126"/>
        <v>0</v>
      </c>
    </row>
    <row r="582" spans="3:39" ht="23.25" thickBot="1" x14ac:dyDescent="0.6">
      <c r="C582" s="233" t="s">
        <v>576</v>
      </c>
      <c r="D582" s="416" t="s">
        <v>1547</v>
      </c>
      <c r="E582" s="416">
        <v>11579429400</v>
      </c>
      <c r="F582" s="39">
        <v>0</v>
      </c>
      <c r="G582" s="36"/>
      <c r="H582" s="36">
        <v>0</v>
      </c>
      <c r="I582" s="36"/>
      <c r="J582" s="36"/>
      <c r="K582" s="36"/>
      <c r="L582" s="36"/>
      <c r="M582" s="36"/>
      <c r="N582" s="36"/>
      <c r="O582" s="36"/>
      <c r="P582" s="253">
        <v>0</v>
      </c>
      <c r="Q582" s="259">
        <f t="shared" si="128"/>
        <v>0</v>
      </c>
      <c r="R582" s="259">
        <v>0</v>
      </c>
      <c r="S582" s="509">
        <f t="shared" si="115"/>
        <v>11579429400</v>
      </c>
      <c r="T582" s="34">
        <v>1</v>
      </c>
      <c r="U582" s="33">
        <v>1</v>
      </c>
      <c r="V582" s="33">
        <v>0.94</v>
      </c>
      <c r="W582" s="33">
        <v>0.94</v>
      </c>
      <c r="X582" s="33">
        <f t="shared" si="116"/>
        <v>0.88</v>
      </c>
      <c r="Y582" s="33">
        <f t="shared" si="117"/>
        <v>0.85</v>
      </c>
      <c r="Z582" s="33">
        <f t="shared" si="118"/>
        <v>0.75</v>
      </c>
      <c r="AA582" s="33">
        <f t="shared" si="119"/>
        <v>0.85</v>
      </c>
      <c r="AB582" s="33">
        <f t="shared" si="120"/>
        <v>0.75</v>
      </c>
      <c r="AC582" s="33">
        <f t="shared" si="121"/>
        <v>0.85</v>
      </c>
      <c r="AD582" s="33">
        <f t="shared" si="122"/>
        <v>0.7</v>
      </c>
      <c r="AE582" s="394">
        <f t="shared" si="123"/>
        <v>0</v>
      </c>
      <c r="AF582" s="400">
        <f t="shared" si="124"/>
        <v>11579429400</v>
      </c>
      <c r="AG582" s="257">
        <v>100</v>
      </c>
      <c r="AH582" s="153">
        <f t="shared" si="127"/>
        <v>11579429400</v>
      </c>
      <c r="AJ582" s="394">
        <f>IF(F582&gt;0,#REF!,0)</f>
        <v>0</v>
      </c>
      <c r="AK582" s="394">
        <f t="shared" si="125"/>
        <v>0</v>
      </c>
      <c r="AM582" s="394">
        <f t="shared" si="126"/>
        <v>0</v>
      </c>
    </row>
    <row r="583" spans="3:39" ht="23.25" thickBot="1" x14ac:dyDescent="0.6">
      <c r="C583" s="233" t="s">
        <v>576</v>
      </c>
      <c r="D583" s="416" t="s">
        <v>1547</v>
      </c>
      <c r="E583" s="416">
        <v>23158858800</v>
      </c>
      <c r="F583" s="39">
        <v>0</v>
      </c>
      <c r="G583" s="36"/>
      <c r="H583" s="36">
        <v>0</v>
      </c>
      <c r="I583" s="36"/>
      <c r="J583" s="36"/>
      <c r="K583" s="36"/>
      <c r="L583" s="36"/>
      <c r="M583" s="36"/>
      <c r="N583" s="36"/>
      <c r="O583" s="36"/>
      <c r="P583" s="253">
        <v>0</v>
      </c>
      <c r="Q583" s="259">
        <f t="shared" si="128"/>
        <v>0</v>
      </c>
      <c r="R583" s="259">
        <v>0</v>
      </c>
      <c r="S583" s="509">
        <f t="shared" si="115"/>
        <v>23158858800</v>
      </c>
      <c r="T583" s="34">
        <v>1</v>
      </c>
      <c r="U583" s="33">
        <v>1</v>
      </c>
      <c r="V583" s="33">
        <v>0.94</v>
      </c>
      <c r="W583" s="33">
        <v>0.94</v>
      </c>
      <c r="X583" s="33">
        <f t="shared" si="116"/>
        <v>0.88</v>
      </c>
      <c r="Y583" s="33">
        <f t="shared" si="117"/>
        <v>0.85</v>
      </c>
      <c r="Z583" s="33">
        <f t="shared" si="118"/>
        <v>0.75</v>
      </c>
      <c r="AA583" s="33">
        <f t="shared" si="119"/>
        <v>0.85</v>
      </c>
      <c r="AB583" s="33">
        <f t="shared" si="120"/>
        <v>0.75</v>
      </c>
      <c r="AC583" s="33">
        <f t="shared" si="121"/>
        <v>0.85</v>
      </c>
      <c r="AD583" s="33">
        <f t="shared" si="122"/>
        <v>0.7</v>
      </c>
      <c r="AE583" s="394">
        <f t="shared" si="123"/>
        <v>0</v>
      </c>
      <c r="AF583" s="400">
        <f t="shared" si="124"/>
        <v>23158858800</v>
      </c>
      <c r="AG583" s="257">
        <v>100</v>
      </c>
      <c r="AH583" s="153">
        <f t="shared" si="127"/>
        <v>23158858800</v>
      </c>
      <c r="AJ583" s="394">
        <f>IF(F583&gt;0,#REF!,0)</f>
        <v>0</v>
      </c>
      <c r="AK583" s="394">
        <f t="shared" si="125"/>
        <v>0</v>
      </c>
      <c r="AM583" s="394">
        <f t="shared" si="126"/>
        <v>0</v>
      </c>
    </row>
    <row r="584" spans="3:39" ht="23.25" thickBot="1" x14ac:dyDescent="0.6">
      <c r="C584" s="233" t="s">
        <v>576</v>
      </c>
      <c r="D584" s="416" t="s">
        <v>1547</v>
      </c>
      <c r="E584" s="416">
        <v>11935875600</v>
      </c>
      <c r="F584" s="39">
        <v>0</v>
      </c>
      <c r="G584" s="36"/>
      <c r="H584" s="36">
        <v>0</v>
      </c>
      <c r="I584" s="36"/>
      <c r="J584" s="36"/>
      <c r="K584" s="36"/>
      <c r="L584" s="36"/>
      <c r="M584" s="36"/>
      <c r="N584" s="36"/>
      <c r="O584" s="36"/>
      <c r="P584" s="253">
        <v>0</v>
      </c>
      <c r="Q584" s="259">
        <f t="shared" si="128"/>
        <v>0</v>
      </c>
      <c r="R584" s="259">
        <v>0</v>
      </c>
      <c r="S584" s="509">
        <f t="shared" si="115"/>
        <v>11935875600</v>
      </c>
      <c r="T584" s="34">
        <v>1</v>
      </c>
      <c r="U584" s="33">
        <v>1</v>
      </c>
      <c r="V584" s="33">
        <v>0.94</v>
      </c>
      <c r="W584" s="33">
        <v>0.94</v>
      </c>
      <c r="X584" s="33">
        <f t="shared" si="116"/>
        <v>0.88</v>
      </c>
      <c r="Y584" s="33">
        <f t="shared" si="117"/>
        <v>0.85</v>
      </c>
      <c r="Z584" s="33">
        <f t="shared" si="118"/>
        <v>0.75</v>
      </c>
      <c r="AA584" s="33">
        <f t="shared" si="119"/>
        <v>0.85</v>
      </c>
      <c r="AB584" s="33">
        <f t="shared" si="120"/>
        <v>0.75</v>
      </c>
      <c r="AC584" s="33">
        <f t="shared" si="121"/>
        <v>0.85</v>
      </c>
      <c r="AD584" s="33">
        <f t="shared" si="122"/>
        <v>0.7</v>
      </c>
      <c r="AE584" s="394">
        <f t="shared" si="123"/>
        <v>0</v>
      </c>
      <c r="AF584" s="400">
        <f t="shared" si="124"/>
        <v>11935875600</v>
      </c>
      <c r="AG584" s="257">
        <v>100</v>
      </c>
      <c r="AH584" s="153">
        <f t="shared" si="127"/>
        <v>11935875600</v>
      </c>
      <c r="AJ584" s="394">
        <f>IF(F584&gt;0,#REF!,0)</f>
        <v>0</v>
      </c>
      <c r="AK584" s="394">
        <f t="shared" si="125"/>
        <v>0</v>
      </c>
      <c r="AM584" s="394">
        <f t="shared" si="126"/>
        <v>0</v>
      </c>
    </row>
    <row r="585" spans="3:39" ht="23.25" thickBot="1" x14ac:dyDescent="0.6">
      <c r="C585" s="233" t="s">
        <v>576</v>
      </c>
      <c r="D585" s="416" t="s">
        <v>1549</v>
      </c>
      <c r="E585" s="416">
        <v>100000000000</v>
      </c>
      <c r="F585" s="39">
        <v>0</v>
      </c>
      <c r="G585" s="36"/>
      <c r="H585" s="36">
        <v>0</v>
      </c>
      <c r="I585" s="36"/>
      <c r="J585" s="36"/>
      <c r="K585" s="36"/>
      <c r="L585" s="36"/>
      <c r="M585" s="36"/>
      <c r="N585" s="36"/>
      <c r="O585" s="36"/>
      <c r="P585" s="253">
        <v>0</v>
      </c>
      <c r="Q585" s="259">
        <f t="shared" si="128"/>
        <v>0</v>
      </c>
      <c r="R585" s="259">
        <v>108000000000</v>
      </c>
      <c r="S585" s="509">
        <f t="shared" si="115"/>
        <v>100000000000</v>
      </c>
      <c r="T585" s="34">
        <v>1</v>
      </c>
      <c r="U585" s="33">
        <v>1</v>
      </c>
      <c r="V585" s="33">
        <v>0.94</v>
      </c>
      <c r="W585" s="33">
        <v>0.94</v>
      </c>
      <c r="X585" s="33">
        <f t="shared" si="116"/>
        <v>0.88</v>
      </c>
      <c r="Y585" s="33">
        <f t="shared" si="117"/>
        <v>0.85</v>
      </c>
      <c r="Z585" s="33">
        <f t="shared" si="118"/>
        <v>0.75</v>
      </c>
      <c r="AA585" s="33">
        <f t="shared" si="119"/>
        <v>0.85</v>
      </c>
      <c r="AB585" s="33">
        <f t="shared" si="120"/>
        <v>0.75</v>
      </c>
      <c r="AC585" s="33">
        <f t="shared" si="121"/>
        <v>0.85</v>
      </c>
      <c r="AD585" s="33">
        <f t="shared" si="122"/>
        <v>0.7</v>
      </c>
      <c r="AE585" s="394">
        <f t="shared" si="123"/>
        <v>0</v>
      </c>
      <c r="AF585" s="400">
        <f t="shared" si="124"/>
        <v>100000000000</v>
      </c>
      <c r="AG585" s="257">
        <v>100</v>
      </c>
      <c r="AH585" s="153">
        <f t="shared" si="127"/>
        <v>100000000000</v>
      </c>
      <c r="AJ585" s="394">
        <f>IF(F585&gt;0,#REF!,0)</f>
        <v>0</v>
      </c>
      <c r="AK585" s="394">
        <f t="shared" si="125"/>
        <v>0</v>
      </c>
      <c r="AM585" s="394">
        <f t="shared" si="126"/>
        <v>0</v>
      </c>
    </row>
    <row r="586" spans="3:39" ht="23.25" thickBot="1" x14ac:dyDescent="0.6">
      <c r="C586" s="233" t="s">
        <v>576</v>
      </c>
      <c r="D586" s="416" t="s">
        <v>1550</v>
      </c>
      <c r="E586" s="416">
        <v>35555800000</v>
      </c>
      <c r="F586" s="39">
        <v>0</v>
      </c>
      <c r="G586" s="36"/>
      <c r="H586" s="36">
        <v>0</v>
      </c>
      <c r="I586" s="36"/>
      <c r="J586" s="36"/>
      <c r="K586" s="36"/>
      <c r="L586" s="36"/>
      <c r="M586" s="36"/>
      <c r="N586" s="36"/>
      <c r="O586" s="36"/>
      <c r="P586" s="253">
        <v>0</v>
      </c>
      <c r="Q586" s="259">
        <f t="shared" si="128"/>
        <v>0</v>
      </c>
      <c r="R586" s="259">
        <v>0</v>
      </c>
      <c r="S586" s="509">
        <f t="shared" si="115"/>
        <v>35555800000</v>
      </c>
      <c r="T586" s="34">
        <v>1</v>
      </c>
      <c r="U586" s="33">
        <v>1</v>
      </c>
      <c r="V586" s="33">
        <v>0.94</v>
      </c>
      <c r="W586" s="33">
        <v>0.94</v>
      </c>
      <c r="X586" s="33">
        <f t="shared" si="116"/>
        <v>0.88</v>
      </c>
      <c r="Y586" s="33">
        <f t="shared" si="117"/>
        <v>0.85</v>
      </c>
      <c r="Z586" s="33">
        <f t="shared" si="118"/>
        <v>0.75</v>
      </c>
      <c r="AA586" s="33">
        <f t="shared" si="119"/>
        <v>0.85</v>
      </c>
      <c r="AB586" s="33">
        <f t="shared" si="120"/>
        <v>0.75</v>
      </c>
      <c r="AC586" s="33">
        <f t="shared" si="121"/>
        <v>0.85</v>
      </c>
      <c r="AD586" s="33">
        <f t="shared" si="122"/>
        <v>0.7</v>
      </c>
      <c r="AE586" s="394">
        <f t="shared" si="123"/>
        <v>0</v>
      </c>
      <c r="AF586" s="400">
        <f t="shared" si="124"/>
        <v>35555800000</v>
      </c>
      <c r="AG586" s="257">
        <v>100</v>
      </c>
      <c r="AH586" s="153">
        <f t="shared" si="127"/>
        <v>35555800000</v>
      </c>
      <c r="AJ586" s="394">
        <f>IF(F586&gt;0,#REF!,0)</f>
        <v>0</v>
      </c>
      <c r="AK586" s="394">
        <f t="shared" si="125"/>
        <v>0</v>
      </c>
      <c r="AM586" s="394">
        <f t="shared" si="126"/>
        <v>0</v>
      </c>
    </row>
    <row r="587" spans="3:39" ht="23.25" thickBot="1" x14ac:dyDescent="0.6">
      <c r="C587" s="233" t="s">
        <v>576</v>
      </c>
      <c r="D587" s="416" t="s">
        <v>1551</v>
      </c>
      <c r="E587" s="416">
        <v>7500000000</v>
      </c>
      <c r="F587" s="39">
        <v>0</v>
      </c>
      <c r="G587" s="36"/>
      <c r="H587" s="36">
        <v>0</v>
      </c>
      <c r="I587" s="36"/>
      <c r="J587" s="36"/>
      <c r="K587" s="36"/>
      <c r="L587" s="36"/>
      <c r="M587" s="36"/>
      <c r="N587" s="36"/>
      <c r="O587" s="36"/>
      <c r="P587" s="253">
        <v>0</v>
      </c>
      <c r="Q587" s="259">
        <f t="shared" si="128"/>
        <v>0</v>
      </c>
      <c r="R587" s="259">
        <v>0</v>
      </c>
      <c r="S587" s="509">
        <f t="shared" ref="S587:S650" si="129">IF((OR(Q587&gt;E587,Q587=0)),E587,Q587)</f>
        <v>7500000000</v>
      </c>
      <c r="T587" s="34">
        <v>1</v>
      </c>
      <c r="U587" s="33">
        <v>1</v>
      </c>
      <c r="V587" s="33">
        <v>0.94</v>
      </c>
      <c r="W587" s="33">
        <v>0.94</v>
      </c>
      <c r="X587" s="33">
        <f t="shared" ref="X587:X650" si="130">1-0.12</f>
        <v>0.88</v>
      </c>
      <c r="Y587" s="33">
        <f t="shared" ref="Y587:Y650" si="131">1-0.15</f>
        <v>0.85</v>
      </c>
      <c r="Z587" s="33">
        <f t="shared" ref="Z587:Z650" si="132">1-0.25</f>
        <v>0.75</v>
      </c>
      <c r="AA587" s="33">
        <f t="shared" ref="AA587:AA650" si="133">1-0.15</f>
        <v>0.85</v>
      </c>
      <c r="AB587" s="33">
        <f t="shared" ref="AB587:AB650" si="134">1-0.25</f>
        <v>0.75</v>
      </c>
      <c r="AC587" s="33">
        <f t="shared" ref="AC587:AC650" si="135">1-0.15</f>
        <v>0.85</v>
      </c>
      <c r="AD587" s="33">
        <f t="shared" ref="AD587:AD650" si="136">1-0.3</f>
        <v>0.7</v>
      </c>
      <c r="AE587" s="394">
        <f t="shared" ref="AE587:AE650" si="137">(F587*T587)+(G587*U587)+(H587*V587)+(I587*W587)+(J587*X587)+(K587*Y587)+(L587*Z587)+(M587*AA587)+(N587*AB587)+(O587*AC587)+(P587*AD587)</f>
        <v>0</v>
      </c>
      <c r="AF587" s="400">
        <f t="shared" ref="AF587:AF650" si="138">IF(E587&gt;AE587,E587-AE587,0)</f>
        <v>7500000000</v>
      </c>
      <c r="AG587" s="257">
        <v>100</v>
      </c>
      <c r="AH587" s="153">
        <f t="shared" si="127"/>
        <v>7500000000</v>
      </c>
      <c r="AJ587" s="394">
        <f>IF(F587&gt;0,#REF!,0)</f>
        <v>0</v>
      </c>
      <c r="AK587" s="394">
        <f t="shared" si="125"/>
        <v>0</v>
      </c>
      <c r="AM587" s="394">
        <f t="shared" si="126"/>
        <v>0</v>
      </c>
    </row>
    <row r="588" spans="3:39" ht="23.25" thickBot="1" x14ac:dyDescent="0.6">
      <c r="C588" s="233" t="s">
        <v>576</v>
      </c>
      <c r="D588" s="416" t="s">
        <v>1552</v>
      </c>
      <c r="E588" s="416">
        <v>64295258086</v>
      </c>
      <c r="F588" s="39">
        <v>0</v>
      </c>
      <c r="G588" s="36"/>
      <c r="H588" s="36">
        <v>0</v>
      </c>
      <c r="I588" s="36"/>
      <c r="J588" s="36"/>
      <c r="K588" s="36"/>
      <c r="L588" s="36"/>
      <c r="M588" s="36"/>
      <c r="N588" s="36"/>
      <c r="O588" s="36"/>
      <c r="P588" s="253">
        <v>0</v>
      </c>
      <c r="Q588" s="259">
        <f t="shared" si="128"/>
        <v>0</v>
      </c>
      <c r="R588" s="259">
        <v>0</v>
      </c>
      <c r="S588" s="509">
        <f t="shared" si="129"/>
        <v>64295258086</v>
      </c>
      <c r="T588" s="34">
        <v>1</v>
      </c>
      <c r="U588" s="33">
        <v>1</v>
      </c>
      <c r="V588" s="33">
        <v>0.94</v>
      </c>
      <c r="W588" s="33">
        <v>0.94</v>
      </c>
      <c r="X588" s="33">
        <f t="shared" si="130"/>
        <v>0.88</v>
      </c>
      <c r="Y588" s="33">
        <f t="shared" si="131"/>
        <v>0.85</v>
      </c>
      <c r="Z588" s="33">
        <f t="shared" si="132"/>
        <v>0.75</v>
      </c>
      <c r="AA588" s="33">
        <f t="shared" si="133"/>
        <v>0.85</v>
      </c>
      <c r="AB588" s="33">
        <f t="shared" si="134"/>
        <v>0.75</v>
      </c>
      <c r="AC588" s="33">
        <f t="shared" si="135"/>
        <v>0.85</v>
      </c>
      <c r="AD588" s="33">
        <f t="shared" si="136"/>
        <v>0.7</v>
      </c>
      <c r="AE588" s="394">
        <f t="shared" si="137"/>
        <v>0</v>
      </c>
      <c r="AF588" s="400">
        <f t="shared" si="138"/>
        <v>64295258086</v>
      </c>
      <c r="AG588" s="257">
        <v>100</v>
      </c>
      <c r="AH588" s="153">
        <f t="shared" si="127"/>
        <v>64295258086</v>
      </c>
      <c r="AJ588" s="394">
        <f>IF(F588&gt;0,#REF!,0)</f>
        <v>0</v>
      </c>
      <c r="AK588" s="394">
        <f t="shared" ref="AK588:AK651" si="139">F588</f>
        <v>0</v>
      </c>
      <c r="AM588" s="394">
        <f t="shared" ref="AM588:AM651" si="140">IF(AF588&gt;S588,AF588-S588,0)</f>
        <v>0</v>
      </c>
    </row>
    <row r="589" spans="3:39" ht="23.25" thickBot="1" x14ac:dyDescent="0.6">
      <c r="C589" s="233" t="s">
        <v>576</v>
      </c>
      <c r="D589" s="416" t="s">
        <v>1553</v>
      </c>
      <c r="E589" s="416">
        <v>10161060660</v>
      </c>
      <c r="F589" s="39">
        <v>0</v>
      </c>
      <c r="G589" s="36"/>
      <c r="H589" s="36">
        <v>0</v>
      </c>
      <c r="I589" s="36"/>
      <c r="J589" s="36"/>
      <c r="K589" s="36"/>
      <c r="L589" s="36"/>
      <c r="M589" s="36"/>
      <c r="N589" s="36"/>
      <c r="O589" s="36"/>
      <c r="P589" s="253">
        <v>0</v>
      </c>
      <c r="Q589" s="259">
        <f t="shared" si="128"/>
        <v>0</v>
      </c>
      <c r="R589" s="259">
        <v>0</v>
      </c>
      <c r="S589" s="509">
        <f t="shared" si="129"/>
        <v>10161060660</v>
      </c>
      <c r="T589" s="34">
        <v>1</v>
      </c>
      <c r="U589" s="33">
        <v>1</v>
      </c>
      <c r="V589" s="33">
        <v>0.94</v>
      </c>
      <c r="W589" s="33">
        <v>0.94</v>
      </c>
      <c r="X589" s="33">
        <f t="shared" si="130"/>
        <v>0.88</v>
      </c>
      <c r="Y589" s="33">
        <f t="shared" si="131"/>
        <v>0.85</v>
      </c>
      <c r="Z589" s="33">
        <f t="shared" si="132"/>
        <v>0.75</v>
      </c>
      <c r="AA589" s="33">
        <f t="shared" si="133"/>
        <v>0.85</v>
      </c>
      <c r="AB589" s="33">
        <f t="shared" si="134"/>
        <v>0.75</v>
      </c>
      <c r="AC589" s="33">
        <f t="shared" si="135"/>
        <v>0.85</v>
      </c>
      <c r="AD589" s="33">
        <f t="shared" si="136"/>
        <v>0.7</v>
      </c>
      <c r="AE589" s="394">
        <f t="shared" si="137"/>
        <v>0</v>
      </c>
      <c r="AF589" s="400">
        <f t="shared" si="138"/>
        <v>10161060660</v>
      </c>
      <c r="AG589" s="257">
        <v>100</v>
      </c>
      <c r="AH589" s="153">
        <f t="shared" si="127"/>
        <v>10161060660</v>
      </c>
      <c r="AJ589" s="394">
        <f>IF(F589&gt;0,#REF!,0)</f>
        <v>0</v>
      </c>
      <c r="AK589" s="394">
        <f t="shared" si="139"/>
        <v>0</v>
      </c>
      <c r="AM589" s="394">
        <f t="shared" si="140"/>
        <v>0</v>
      </c>
    </row>
    <row r="590" spans="3:39" ht="23.25" thickBot="1" x14ac:dyDescent="0.6">
      <c r="C590" s="233" t="s">
        <v>576</v>
      </c>
      <c r="D590" s="416"/>
      <c r="E590" s="416">
        <v>10453182840</v>
      </c>
      <c r="F590" s="39">
        <v>0</v>
      </c>
      <c r="G590" s="36"/>
      <c r="H590" s="36">
        <v>0</v>
      </c>
      <c r="I590" s="36"/>
      <c r="J590" s="36"/>
      <c r="K590" s="36"/>
      <c r="L590" s="36"/>
      <c r="M590" s="36"/>
      <c r="N590" s="36"/>
      <c r="O590" s="36"/>
      <c r="P590" s="253">
        <v>0</v>
      </c>
      <c r="Q590" s="259">
        <f t="shared" si="128"/>
        <v>0</v>
      </c>
      <c r="R590" s="259">
        <v>0</v>
      </c>
      <c r="S590" s="509">
        <f t="shared" si="129"/>
        <v>10453182840</v>
      </c>
      <c r="T590" s="34">
        <v>1</v>
      </c>
      <c r="U590" s="33">
        <v>1</v>
      </c>
      <c r="V590" s="33">
        <v>0.94</v>
      </c>
      <c r="W590" s="33">
        <v>0.94</v>
      </c>
      <c r="X590" s="33">
        <f t="shared" si="130"/>
        <v>0.88</v>
      </c>
      <c r="Y590" s="33">
        <f t="shared" si="131"/>
        <v>0.85</v>
      </c>
      <c r="Z590" s="33">
        <f t="shared" si="132"/>
        <v>0.75</v>
      </c>
      <c r="AA590" s="33">
        <f t="shared" si="133"/>
        <v>0.85</v>
      </c>
      <c r="AB590" s="33">
        <f t="shared" si="134"/>
        <v>0.75</v>
      </c>
      <c r="AC590" s="33">
        <f t="shared" si="135"/>
        <v>0.85</v>
      </c>
      <c r="AD590" s="33">
        <f t="shared" si="136"/>
        <v>0.7</v>
      </c>
      <c r="AE590" s="394">
        <f t="shared" si="137"/>
        <v>0</v>
      </c>
      <c r="AF590" s="400">
        <f t="shared" si="138"/>
        <v>10453182840</v>
      </c>
      <c r="AG590" s="257">
        <v>100</v>
      </c>
      <c r="AH590" s="153">
        <f t="shared" si="127"/>
        <v>10453182840</v>
      </c>
      <c r="AJ590" s="394">
        <f>IF(F590&gt;0,#REF!,0)</f>
        <v>0</v>
      </c>
      <c r="AK590" s="394">
        <f t="shared" si="139"/>
        <v>0</v>
      </c>
      <c r="AM590" s="394">
        <f t="shared" si="140"/>
        <v>0</v>
      </c>
    </row>
    <row r="591" spans="3:39" ht="23.25" thickBot="1" x14ac:dyDescent="0.6">
      <c r="C591" s="233" t="s">
        <v>576</v>
      </c>
      <c r="D591" s="416"/>
      <c r="E591" s="416">
        <v>50000000000</v>
      </c>
      <c r="F591" s="39">
        <v>0</v>
      </c>
      <c r="G591" s="36"/>
      <c r="H591" s="36">
        <v>0</v>
      </c>
      <c r="I591" s="36"/>
      <c r="J591" s="36"/>
      <c r="K591" s="36"/>
      <c r="L591" s="36"/>
      <c r="M591" s="36"/>
      <c r="N591" s="36"/>
      <c r="O591" s="36"/>
      <c r="P591" s="253">
        <v>0</v>
      </c>
      <c r="Q591" s="259">
        <f t="shared" si="128"/>
        <v>0</v>
      </c>
      <c r="R591" s="259">
        <v>0</v>
      </c>
      <c r="S591" s="509">
        <f t="shared" si="129"/>
        <v>50000000000</v>
      </c>
      <c r="T591" s="34">
        <v>1</v>
      </c>
      <c r="U591" s="33">
        <v>1</v>
      </c>
      <c r="V591" s="33">
        <v>0.94</v>
      </c>
      <c r="W591" s="33">
        <v>0.94</v>
      </c>
      <c r="X591" s="33">
        <f t="shared" si="130"/>
        <v>0.88</v>
      </c>
      <c r="Y591" s="33">
        <f t="shared" si="131"/>
        <v>0.85</v>
      </c>
      <c r="Z591" s="33">
        <f t="shared" si="132"/>
        <v>0.75</v>
      </c>
      <c r="AA591" s="33">
        <f t="shared" si="133"/>
        <v>0.85</v>
      </c>
      <c r="AB591" s="33">
        <f t="shared" si="134"/>
        <v>0.75</v>
      </c>
      <c r="AC591" s="33">
        <f t="shared" si="135"/>
        <v>0.85</v>
      </c>
      <c r="AD591" s="33">
        <f t="shared" si="136"/>
        <v>0.7</v>
      </c>
      <c r="AE591" s="394">
        <f t="shared" si="137"/>
        <v>0</v>
      </c>
      <c r="AF591" s="400">
        <f t="shared" si="138"/>
        <v>50000000000</v>
      </c>
      <c r="AG591" s="257">
        <v>100</v>
      </c>
      <c r="AH591" s="153">
        <f t="shared" si="127"/>
        <v>50000000000</v>
      </c>
      <c r="AJ591" s="394">
        <f>IF(F591&gt;0,#REF!,0)</f>
        <v>0</v>
      </c>
      <c r="AK591" s="394">
        <f t="shared" si="139"/>
        <v>0</v>
      </c>
      <c r="AM591" s="394">
        <f t="shared" si="140"/>
        <v>0</v>
      </c>
    </row>
    <row r="592" spans="3:39" ht="23.25" thickBot="1" x14ac:dyDescent="0.6">
      <c r="C592" s="233" t="s">
        <v>576</v>
      </c>
      <c r="D592" s="416"/>
      <c r="E592" s="416">
        <v>10597664520</v>
      </c>
      <c r="F592" s="39">
        <v>0</v>
      </c>
      <c r="G592" s="36"/>
      <c r="H592" s="36">
        <v>0</v>
      </c>
      <c r="I592" s="36"/>
      <c r="J592" s="36"/>
      <c r="K592" s="36"/>
      <c r="L592" s="36"/>
      <c r="M592" s="36"/>
      <c r="N592" s="36"/>
      <c r="O592" s="36"/>
      <c r="P592" s="253">
        <v>0</v>
      </c>
      <c r="Q592" s="259">
        <f t="shared" si="128"/>
        <v>0</v>
      </c>
      <c r="R592" s="259">
        <v>0</v>
      </c>
      <c r="S592" s="509">
        <f t="shared" si="129"/>
        <v>10597664520</v>
      </c>
      <c r="T592" s="34">
        <v>1</v>
      </c>
      <c r="U592" s="33">
        <v>1</v>
      </c>
      <c r="V592" s="33">
        <v>0.94</v>
      </c>
      <c r="W592" s="33">
        <v>0.94</v>
      </c>
      <c r="X592" s="33">
        <f t="shared" si="130"/>
        <v>0.88</v>
      </c>
      <c r="Y592" s="33">
        <f t="shared" si="131"/>
        <v>0.85</v>
      </c>
      <c r="Z592" s="33">
        <f t="shared" si="132"/>
        <v>0.75</v>
      </c>
      <c r="AA592" s="33">
        <f t="shared" si="133"/>
        <v>0.85</v>
      </c>
      <c r="AB592" s="33">
        <f t="shared" si="134"/>
        <v>0.75</v>
      </c>
      <c r="AC592" s="33">
        <f t="shared" si="135"/>
        <v>0.85</v>
      </c>
      <c r="AD592" s="33">
        <f t="shared" si="136"/>
        <v>0.7</v>
      </c>
      <c r="AE592" s="394">
        <f t="shared" si="137"/>
        <v>0</v>
      </c>
      <c r="AF592" s="400">
        <f t="shared" si="138"/>
        <v>10597664520</v>
      </c>
      <c r="AG592" s="257">
        <v>100</v>
      </c>
      <c r="AH592" s="153">
        <f t="shared" si="127"/>
        <v>10597664520</v>
      </c>
      <c r="AJ592" s="394">
        <f>IF(F592&gt;0,#REF!,0)</f>
        <v>0</v>
      </c>
      <c r="AK592" s="394">
        <f t="shared" si="139"/>
        <v>0</v>
      </c>
      <c r="AM592" s="394">
        <f t="shared" si="140"/>
        <v>0</v>
      </c>
    </row>
    <row r="593" spans="3:39" ht="23.25" thickBot="1" x14ac:dyDescent="0.6">
      <c r="C593" s="233" t="s">
        <v>576</v>
      </c>
      <c r="D593" s="416"/>
      <c r="E593" s="416">
        <v>35300000000</v>
      </c>
      <c r="F593" s="39">
        <v>0</v>
      </c>
      <c r="G593" s="36"/>
      <c r="H593" s="36">
        <v>0</v>
      </c>
      <c r="I593" s="36"/>
      <c r="J593" s="36"/>
      <c r="K593" s="36"/>
      <c r="L593" s="36"/>
      <c r="M593" s="36"/>
      <c r="N593" s="36"/>
      <c r="O593" s="36"/>
      <c r="P593" s="253">
        <v>0</v>
      </c>
      <c r="Q593" s="259">
        <f t="shared" si="128"/>
        <v>0</v>
      </c>
      <c r="R593" s="259">
        <v>0</v>
      </c>
      <c r="S593" s="509">
        <f t="shared" si="129"/>
        <v>35300000000</v>
      </c>
      <c r="T593" s="34">
        <v>1</v>
      </c>
      <c r="U593" s="33">
        <v>1</v>
      </c>
      <c r="V593" s="33">
        <v>0.94</v>
      </c>
      <c r="W593" s="33">
        <v>0.94</v>
      </c>
      <c r="X593" s="33">
        <f t="shared" si="130"/>
        <v>0.88</v>
      </c>
      <c r="Y593" s="33">
        <f t="shared" si="131"/>
        <v>0.85</v>
      </c>
      <c r="Z593" s="33">
        <f t="shared" si="132"/>
        <v>0.75</v>
      </c>
      <c r="AA593" s="33">
        <f t="shared" si="133"/>
        <v>0.85</v>
      </c>
      <c r="AB593" s="33">
        <f t="shared" si="134"/>
        <v>0.75</v>
      </c>
      <c r="AC593" s="33">
        <f t="shared" si="135"/>
        <v>0.85</v>
      </c>
      <c r="AD593" s="33">
        <f t="shared" si="136"/>
        <v>0.7</v>
      </c>
      <c r="AE593" s="394">
        <f t="shared" si="137"/>
        <v>0</v>
      </c>
      <c r="AF593" s="400">
        <f t="shared" si="138"/>
        <v>35300000000</v>
      </c>
      <c r="AG593" s="257">
        <v>100</v>
      </c>
      <c r="AH593" s="153">
        <f t="shared" ref="AH593:AH656" si="141">(AF593*AG593)/100</f>
        <v>35300000000</v>
      </c>
      <c r="AJ593" s="394">
        <f>IF(F593&gt;0,#REF!,0)</f>
        <v>0</v>
      </c>
      <c r="AK593" s="394">
        <f t="shared" si="139"/>
        <v>0</v>
      </c>
      <c r="AM593" s="394">
        <f t="shared" si="140"/>
        <v>0</v>
      </c>
    </row>
    <row r="594" spans="3:39" ht="23.25" thickBot="1" x14ac:dyDescent="0.6">
      <c r="C594" s="233" t="s">
        <v>576</v>
      </c>
      <c r="D594" s="416"/>
      <c r="E594" s="416">
        <v>234000000000</v>
      </c>
      <c r="F594" s="39">
        <v>0</v>
      </c>
      <c r="G594" s="36"/>
      <c r="H594" s="36">
        <v>0</v>
      </c>
      <c r="I594" s="36"/>
      <c r="J594" s="36"/>
      <c r="K594" s="36"/>
      <c r="L594" s="36"/>
      <c r="M594" s="36"/>
      <c r="N594" s="36"/>
      <c r="O594" s="36"/>
      <c r="P594" s="253">
        <v>0</v>
      </c>
      <c r="Q594" s="259">
        <f t="shared" si="128"/>
        <v>0</v>
      </c>
      <c r="R594" s="259">
        <v>0</v>
      </c>
      <c r="S594" s="509">
        <f t="shared" si="129"/>
        <v>234000000000</v>
      </c>
      <c r="T594" s="34">
        <v>1</v>
      </c>
      <c r="U594" s="33">
        <v>1</v>
      </c>
      <c r="V594" s="33">
        <v>0.94</v>
      </c>
      <c r="W594" s="33">
        <v>0.94</v>
      </c>
      <c r="X594" s="33">
        <f t="shared" si="130"/>
        <v>0.88</v>
      </c>
      <c r="Y594" s="33">
        <f t="shared" si="131"/>
        <v>0.85</v>
      </c>
      <c r="Z594" s="33">
        <f t="shared" si="132"/>
        <v>0.75</v>
      </c>
      <c r="AA594" s="33">
        <f t="shared" si="133"/>
        <v>0.85</v>
      </c>
      <c r="AB594" s="33">
        <f t="shared" si="134"/>
        <v>0.75</v>
      </c>
      <c r="AC594" s="33">
        <f t="shared" si="135"/>
        <v>0.85</v>
      </c>
      <c r="AD594" s="33">
        <f t="shared" si="136"/>
        <v>0.7</v>
      </c>
      <c r="AE594" s="394">
        <f t="shared" si="137"/>
        <v>0</v>
      </c>
      <c r="AF594" s="400">
        <f t="shared" si="138"/>
        <v>234000000000</v>
      </c>
      <c r="AG594" s="257">
        <v>100</v>
      </c>
      <c r="AH594" s="153">
        <f t="shared" si="141"/>
        <v>234000000000</v>
      </c>
      <c r="AJ594" s="394">
        <f>IF(F594&gt;0,#REF!,0)</f>
        <v>0</v>
      </c>
      <c r="AK594" s="394">
        <f t="shared" si="139"/>
        <v>0</v>
      </c>
      <c r="AM594" s="394">
        <f t="shared" si="140"/>
        <v>0</v>
      </c>
    </row>
    <row r="595" spans="3:39" ht="23.25" thickBot="1" x14ac:dyDescent="0.6">
      <c r="C595" s="233" t="s">
        <v>576</v>
      </c>
      <c r="D595" s="416"/>
      <c r="E595" s="416">
        <v>25000000000</v>
      </c>
      <c r="F595" s="39">
        <v>0</v>
      </c>
      <c r="G595" s="36"/>
      <c r="H595" s="36">
        <v>0</v>
      </c>
      <c r="I595" s="36"/>
      <c r="J595" s="36"/>
      <c r="K595" s="36"/>
      <c r="L595" s="36"/>
      <c r="M595" s="36"/>
      <c r="N595" s="36"/>
      <c r="O595" s="36"/>
      <c r="P595" s="253">
        <v>0</v>
      </c>
      <c r="Q595" s="259">
        <f t="shared" si="128"/>
        <v>0</v>
      </c>
      <c r="R595" s="259">
        <v>0</v>
      </c>
      <c r="S595" s="509">
        <f t="shared" si="129"/>
        <v>25000000000</v>
      </c>
      <c r="T595" s="34">
        <v>1</v>
      </c>
      <c r="U595" s="33">
        <v>1</v>
      </c>
      <c r="V595" s="33">
        <v>0.94</v>
      </c>
      <c r="W595" s="33">
        <v>0.94</v>
      </c>
      <c r="X595" s="33">
        <f t="shared" si="130"/>
        <v>0.88</v>
      </c>
      <c r="Y595" s="33">
        <f t="shared" si="131"/>
        <v>0.85</v>
      </c>
      <c r="Z595" s="33">
        <f t="shared" si="132"/>
        <v>0.75</v>
      </c>
      <c r="AA595" s="33">
        <f t="shared" si="133"/>
        <v>0.85</v>
      </c>
      <c r="AB595" s="33">
        <f t="shared" si="134"/>
        <v>0.75</v>
      </c>
      <c r="AC595" s="33">
        <f t="shared" si="135"/>
        <v>0.85</v>
      </c>
      <c r="AD595" s="33">
        <f t="shared" si="136"/>
        <v>0.7</v>
      </c>
      <c r="AE595" s="394">
        <f t="shared" si="137"/>
        <v>0</v>
      </c>
      <c r="AF595" s="400">
        <f t="shared" si="138"/>
        <v>25000000000</v>
      </c>
      <c r="AG595" s="257">
        <v>100</v>
      </c>
      <c r="AH595" s="153">
        <f t="shared" si="141"/>
        <v>25000000000</v>
      </c>
      <c r="AJ595" s="394">
        <f>IF(F595&gt;0,#REF!,0)</f>
        <v>0</v>
      </c>
      <c r="AK595" s="394">
        <f t="shared" si="139"/>
        <v>0</v>
      </c>
      <c r="AM595" s="394">
        <f t="shared" si="140"/>
        <v>0</v>
      </c>
    </row>
    <row r="596" spans="3:39" ht="23.25" thickBot="1" x14ac:dyDescent="0.6">
      <c r="C596" s="233" t="s">
        <v>576</v>
      </c>
      <c r="D596" s="416"/>
      <c r="E596" s="416">
        <v>28391631120</v>
      </c>
      <c r="F596" s="39">
        <v>0</v>
      </c>
      <c r="G596" s="36"/>
      <c r="H596" s="36">
        <v>0</v>
      </c>
      <c r="I596" s="36"/>
      <c r="J596" s="36"/>
      <c r="K596" s="36"/>
      <c r="L596" s="36"/>
      <c r="M596" s="36"/>
      <c r="N596" s="36"/>
      <c r="O596" s="36"/>
      <c r="P596" s="253">
        <v>0</v>
      </c>
      <c r="Q596" s="259">
        <f t="shared" si="128"/>
        <v>0</v>
      </c>
      <c r="R596" s="259">
        <v>0</v>
      </c>
      <c r="S596" s="509">
        <f t="shared" si="129"/>
        <v>28391631120</v>
      </c>
      <c r="T596" s="34">
        <v>1</v>
      </c>
      <c r="U596" s="33">
        <v>1</v>
      </c>
      <c r="V596" s="33">
        <v>0.94</v>
      </c>
      <c r="W596" s="33">
        <v>0.94</v>
      </c>
      <c r="X596" s="33">
        <f t="shared" si="130"/>
        <v>0.88</v>
      </c>
      <c r="Y596" s="33">
        <f t="shared" si="131"/>
        <v>0.85</v>
      </c>
      <c r="Z596" s="33">
        <f t="shared" si="132"/>
        <v>0.75</v>
      </c>
      <c r="AA596" s="33">
        <f t="shared" si="133"/>
        <v>0.85</v>
      </c>
      <c r="AB596" s="33">
        <f t="shared" si="134"/>
        <v>0.75</v>
      </c>
      <c r="AC596" s="33">
        <f t="shared" si="135"/>
        <v>0.85</v>
      </c>
      <c r="AD596" s="33">
        <f t="shared" si="136"/>
        <v>0.7</v>
      </c>
      <c r="AE596" s="394">
        <f t="shared" si="137"/>
        <v>0</v>
      </c>
      <c r="AF596" s="400">
        <f t="shared" si="138"/>
        <v>28391631120</v>
      </c>
      <c r="AG596" s="257">
        <v>100</v>
      </c>
      <c r="AH596" s="153">
        <f t="shared" si="141"/>
        <v>28391631120</v>
      </c>
      <c r="AJ596" s="394">
        <f>IF(F596&gt;0,#REF!,0)</f>
        <v>0</v>
      </c>
      <c r="AK596" s="394">
        <f t="shared" si="139"/>
        <v>0</v>
      </c>
      <c r="AM596" s="394">
        <f t="shared" si="140"/>
        <v>0</v>
      </c>
    </row>
    <row r="597" spans="3:39" ht="23.25" thickBot="1" x14ac:dyDescent="0.6">
      <c r="C597" s="233" t="s">
        <v>576</v>
      </c>
      <c r="D597" s="416"/>
      <c r="E597" s="416">
        <v>14210962200</v>
      </c>
      <c r="F597" s="39">
        <v>0</v>
      </c>
      <c r="G597" s="36"/>
      <c r="H597" s="36">
        <v>0</v>
      </c>
      <c r="I597" s="36"/>
      <c r="J597" s="36"/>
      <c r="K597" s="36"/>
      <c r="L597" s="36"/>
      <c r="M597" s="36"/>
      <c r="N597" s="36"/>
      <c r="O597" s="36"/>
      <c r="P597" s="253">
        <v>0</v>
      </c>
      <c r="Q597" s="259">
        <f t="shared" ref="Q597:Q660" si="142">SUM(F597:P597)</f>
        <v>0</v>
      </c>
      <c r="R597" s="259">
        <v>0</v>
      </c>
      <c r="S597" s="509">
        <f t="shared" si="129"/>
        <v>14210962200</v>
      </c>
      <c r="T597" s="34">
        <v>1</v>
      </c>
      <c r="U597" s="33">
        <v>1</v>
      </c>
      <c r="V597" s="33">
        <v>0.94</v>
      </c>
      <c r="W597" s="33">
        <v>0.94</v>
      </c>
      <c r="X597" s="33">
        <f t="shared" si="130"/>
        <v>0.88</v>
      </c>
      <c r="Y597" s="33">
        <f t="shared" si="131"/>
        <v>0.85</v>
      </c>
      <c r="Z597" s="33">
        <f t="shared" si="132"/>
        <v>0.75</v>
      </c>
      <c r="AA597" s="33">
        <f t="shared" si="133"/>
        <v>0.85</v>
      </c>
      <c r="AB597" s="33">
        <f t="shared" si="134"/>
        <v>0.75</v>
      </c>
      <c r="AC597" s="33">
        <f t="shared" si="135"/>
        <v>0.85</v>
      </c>
      <c r="AD597" s="33">
        <f t="shared" si="136"/>
        <v>0.7</v>
      </c>
      <c r="AE597" s="394">
        <f t="shared" si="137"/>
        <v>0</v>
      </c>
      <c r="AF597" s="400">
        <f t="shared" si="138"/>
        <v>14210962200</v>
      </c>
      <c r="AG597" s="257">
        <v>100</v>
      </c>
      <c r="AH597" s="153">
        <f t="shared" si="141"/>
        <v>14210962200</v>
      </c>
      <c r="AJ597" s="394">
        <f>IF(F597&gt;0,#REF!,0)</f>
        <v>0</v>
      </c>
      <c r="AK597" s="394">
        <f t="shared" si="139"/>
        <v>0</v>
      </c>
      <c r="AM597" s="394">
        <f t="shared" si="140"/>
        <v>0</v>
      </c>
    </row>
    <row r="598" spans="3:39" ht="23.25" thickBot="1" x14ac:dyDescent="0.6">
      <c r="C598" s="233" t="s">
        <v>576</v>
      </c>
      <c r="D598" s="416" t="s">
        <v>1382</v>
      </c>
      <c r="E598" s="416">
        <v>25000000000</v>
      </c>
      <c r="F598" s="39">
        <v>0</v>
      </c>
      <c r="G598" s="36"/>
      <c r="H598" s="36">
        <v>0</v>
      </c>
      <c r="I598" s="36"/>
      <c r="J598" s="36"/>
      <c r="K598" s="36"/>
      <c r="L598" s="36"/>
      <c r="M598" s="36"/>
      <c r="N598" s="36"/>
      <c r="O598" s="36"/>
      <c r="P598" s="253">
        <v>0</v>
      </c>
      <c r="Q598" s="259">
        <f t="shared" si="142"/>
        <v>0</v>
      </c>
      <c r="R598" s="259">
        <v>8000</v>
      </c>
      <c r="S598" s="509">
        <f t="shared" si="129"/>
        <v>25000000000</v>
      </c>
      <c r="T598" s="34">
        <v>1</v>
      </c>
      <c r="U598" s="33">
        <v>1</v>
      </c>
      <c r="V598" s="33">
        <v>0.94</v>
      </c>
      <c r="W598" s="33">
        <v>0.94</v>
      </c>
      <c r="X598" s="33">
        <f t="shared" si="130"/>
        <v>0.88</v>
      </c>
      <c r="Y598" s="33">
        <f t="shared" si="131"/>
        <v>0.85</v>
      </c>
      <c r="Z598" s="33">
        <f t="shared" si="132"/>
        <v>0.75</v>
      </c>
      <c r="AA598" s="33">
        <f t="shared" si="133"/>
        <v>0.85</v>
      </c>
      <c r="AB598" s="33">
        <f t="shared" si="134"/>
        <v>0.75</v>
      </c>
      <c r="AC598" s="33">
        <f t="shared" si="135"/>
        <v>0.85</v>
      </c>
      <c r="AD598" s="33">
        <f t="shared" si="136"/>
        <v>0.7</v>
      </c>
      <c r="AE598" s="394">
        <f t="shared" si="137"/>
        <v>0</v>
      </c>
      <c r="AF598" s="400">
        <f t="shared" si="138"/>
        <v>25000000000</v>
      </c>
      <c r="AG598" s="257">
        <v>100</v>
      </c>
      <c r="AH598" s="153">
        <f t="shared" si="141"/>
        <v>25000000000</v>
      </c>
      <c r="AJ598" s="394">
        <f>IF(F598&gt;0,#REF!,0)</f>
        <v>0</v>
      </c>
      <c r="AK598" s="394">
        <f t="shared" si="139"/>
        <v>0</v>
      </c>
      <c r="AM598" s="394">
        <f t="shared" si="140"/>
        <v>0</v>
      </c>
    </row>
    <row r="599" spans="3:39" ht="23.25" thickBot="1" x14ac:dyDescent="0.6">
      <c r="C599" s="233" t="s">
        <v>576</v>
      </c>
      <c r="D599" s="416" t="s">
        <v>1554</v>
      </c>
      <c r="E599" s="416">
        <v>0</v>
      </c>
      <c r="F599" s="39">
        <v>0</v>
      </c>
      <c r="G599" s="36"/>
      <c r="H599" s="36">
        <v>0</v>
      </c>
      <c r="I599" s="36"/>
      <c r="J599" s="36"/>
      <c r="K599" s="36"/>
      <c r="L599" s="36"/>
      <c r="M599" s="36"/>
      <c r="N599" s="36"/>
      <c r="O599" s="36"/>
      <c r="P599" s="253">
        <v>9000</v>
      </c>
      <c r="Q599" s="259">
        <f t="shared" si="142"/>
        <v>9000</v>
      </c>
      <c r="R599" s="259">
        <v>0</v>
      </c>
      <c r="S599" s="509">
        <f t="shared" si="129"/>
        <v>0</v>
      </c>
      <c r="T599" s="34">
        <v>1</v>
      </c>
      <c r="U599" s="33">
        <v>1</v>
      </c>
      <c r="V599" s="33">
        <v>0.94</v>
      </c>
      <c r="W599" s="33">
        <v>0.94</v>
      </c>
      <c r="X599" s="33">
        <f t="shared" si="130"/>
        <v>0.88</v>
      </c>
      <c r="Y599" s="33">
        <f t="shared" si="131"/>
        <v>0.85</v>
      </c>
      <c r="Z599" s="33">
        <f t="shared" si="132"/>
        <v>0.75</v>
      </c>
      <c r="AA599" s="33">
        <f t="shared" si="133"/>
        <v>0.85</v>
      </c>
      <c r="AB599" s="33">
        <f t="shared" si="134"/>
        <v>0.75</v>
      </c>
      <c r="AC599" s="33">
        <f t="shared" si="135"/>
        <v>0.85</v>
      </c>
      <c r="AD599" s="33">
        <f t="shared" si="136"/>
        <v>0.7</v>
      </c>
      <c r="AE599" s="394">
        <f t="shared" si="137"/>
        <v>6300</v>
      </c>
      <c r="AF599" s="400">
        <f t="shared" si="138"/>
        <v>0</v>
      </c>
      <c r="AG599" s="257">
        <v>100</v>
      </c>
      <c r="AH599" s="153">
        <f t="shared" si="141"/>
        <v>0</v>
      </c>
      <c r="AJ599" s="394">
        <f>IF(F599&gt;0,#REF!,0)</f>
        <v>0</v>
      </c>
      <c r="AK599" s="394">
        <f t="shared" si="139"/>
        <v>0</v>
      </c>
      <c r="AM599" s="394">
        <f t="shared" si="140"/>
        <v>0</v>
      </c>
    </row>
    <row r="600" spans="3:39" ht="23.25" thickBot="1" x14ac:dyDescent="0.6">
      <c r="C600" s="233" t="s">
        <v>576</v>
      </c>
      <c r="D600" s="416" t="s">
        <v>1555</v>
      </c>
      <c r="E600" s="416">
        <v>5000000000</v>
      </c>
      <c r="F600" s="39">
        <v>0</v>
      </c>
      <c r="G600" s="36"/>
      <c r="H600" s="36">
        <v>0</v>
      </c>
      <c r="I600" s="36"/>
      <c r="J600" s="36"/>
      <c r="K600" s="36"/>
      <c r="L600" s="36"/>
      <c r="M600" s="36"/>
      <c r="N600" s="36"/>
      <c r="O600" s="36"/>
      <c r="P600" s="253">
        <v>5400000000</v>
      </c>
      <c r="Q600" s="259">
        <f t="shared" si="142"/>
        <v>5400000000</v>
      </c>
      <c r="R600" s="259">
        <v>0</v>
      </c>
      <c r="S600" s="509">
        <f t="shared" si="129"/>
        <v>5000000000</v>
      </c>
      <c r="T600" s="34">
        <v>1</v>
      </c>
      <c r="U600" s="33">
        <v>1</v>
      </c>
      <c r="V600" s="33">
        <v>0.94</v>
      </c>
      <c r="W600" s="33">
        <v>0.94</v>
      </c>
      <c r="X600" s="33">
        <f t="shared" si="130"/>
        <v>0.88</v>
      </c>
      <c r="Y600" s="33">
        <f t="shared" si="131"/>
        <v>0.85</v>
      </c>
      <c r="Z600" s="33">
        <f t="shared" si="132"/>
        <v>0.75</v>
      </c>
      <c r="AA600" s="33">
        <f t="shared" si="133"/>
        <v>0.85</v>
      </c>
      <c r="AB600" s="33">
        <f t="shared" si="134"/>
        <v>0.75</v>
      </c>
      <c r="AC600" s="33">
        <f t="shared" si="135"/>
        <v>0.85</v>
      </c>
      <c r="AD600" s="33">
        <f t="shared" si="136"/>
        <v>0.7</v>
      </c>
      <c r="AE600" s="394">
        <f t="shared" si="137"/>
        <v>3779999999.9999995</v>
      </c>
      <c r="AF600" s="400">
        <f t="shared" si="138"/>
        <v>1220000000.0000005</v>
      </c>
      <c r="AG600" s="257">
        <v>100</v>
      </c>
      <c r="AH600" s="153">
        <f t="shared" si="141"/>
        <v>1220000000.0000005</v>
      </c>
      <c r="AJ600" s="394">
        <f>IF(F600&gt;0,#REF!,0)</f>
        <v>0</v>
      </c>
      <c r="AK600" s="394">
        <f t="shared" si="139"/>
        <v>0</v>
      </c>
      <c r="AM600" s="394">
        <f t="shared" si="140"/>
        <v>0</v>
      </c>
    </row>
    <row r="601" spans="3:39" ht="23.25" thickBot="1" x14ac:dyDescent="0.6">
      <c r="C601" s="233" t="s">
        <v>576</v>
      </c>
      <c r="D601" s="416" t="s">
        <v>1556</v>
      </c>
      <c r="E601" s="416">
        <v>11000000000</v>
      </c>
      <c r="F601" s="39">
        <v>0</v>
      </c>
      <c r="G601" s="36"/>
      <c r="H601" s="36">
        <v>0</v>
      </c>
      <c r="I601" s="36"/>
      <c r="J601" s="36"/>
      <c r="K601" s="36"/>
      <c r="L601" s="36"/>
      <c r="M601" s="36"/>
      <c r="N601" s="36"/>
      <c r="O601" s="36"/>
      <c r="P601" s="253">
        <v>0</v>
      </c>
      <c r="Q601" s="259">
        <f t="shared" si="142"/>
        <v>0</v>
      </c>
      <c r="R601" s="259" t="s">
        <v>1766</v>
      </c>
      <c r="S601" s="509">
        <f t="shared" si="129"/>
        <v>11000000000</v>
      </c>
      <c r="T601" s="34">
        <v>1</v>
      </c>
      <c r="U601" s="33">
        <v>1</v>
      </c>
      <c r="V601" s="33">
        <v>0.94</v>
      </c>
      <c r="W601" s="33">
        <v>0.94</v>
      </c>
      <c r="X601" s="33">
        <f t="shared" si="130"/>
        <v>0.88</v>
      </c>
      <c r="Y601" s="33">
        <f t="shared" si="131"/>
        <v>0.85</v>
      </c>
      <c r="Z601" s="33">
        <f t="shared" si="132"/>
        <v>0.75</v>
      </c>
      <c r="AA601" s="33">
        <f t="shared" si="133"/>
        <v>0.85</v>
      </c>
      <c r="AB601" s="33">
        <f t="shared" si="134"/>
        <v>0.75</v>
      </c>
      <c r="AC601" s="33">
        <f t="shared" si="135"/>
        <v>0.85</v>
      </c>
      <c r="AD601" s="33">
        <f t="shared" si="136"/>
        <v>0.7</v>
      </c>
      <c r="AE601" s="394">
        <f t="shared" si="137"/>
        <v>0</v>
      </c>
      <c r="AF601" s="400">
        <f t="shared" si="138"/>
        <v>11000000000</v>
      </c>
      <c r="AG601" s="257">
        <v>100</v>
      </c>
      <c r="AH601" s="153">
        <f t="shared" si="141"/>
        <v>11000000000</v>
      </c>
      <c r="AJ601" s="394">
        <f>IF(F601&gt;0,#REF!,0)</f>
        <v>0</v>
      </c>
      <c r="AK601" s="394">
        <f t="shared" si="139"/>
        <v>0</v>
      </c>
      <c r="AM601" s="394">
        <f t="shared" si="140"/>
        <v>0</v>
      </c>
    </row>
    <row r="602" spans="3:39" ht="23.25" thickBot="1" x14ac:dyDescent="0.6">
      <c r="C602" s="233" t="s">
        <v>576</v>
      </c>
      <c r="D602" s="416" t="s">
        <v>1557</v>
      </c>
      <c r="E602" s="416">
        <v>6000000000</v>
      </c>
      <c r="F602" s="39">
        <v>0</v>
      </c>
      <c r="G602" s="36"/>
      <c r="H602" s="36">
        <v>0</v>
      </c>
      <c r="I602" s="36"/>
      <c r="J602" s="36"/>
      <c r="K602" s="36"/>
      <c r="L602" s="36"/>
      <c r="M602" s="36"/>
      <c r="N602" s="36"/>
      <c r="O602" s="36"/>
      <c r="P602" s="253">
        <v>0</v>
      </c>
      <c r="Q602" s="259">
        <f t="shared" si="142"/>
        <v>0</v>
      </c>
      <c r="R602" s="259" t="s">
        <v>1767</v>
      </c>
      <c r="S602" s="509">
        <f t="shared" si="129"/>
        <v>6000000000</v>
      </c>
      <c r="T602" s="34">
        <v>1</v>
      </c>
      <c r="U602" s="33">
        <v>1</v>
      </c>
      <c r="V602" s="33">
        <v>0.94</v>
      </c>
      <c r="W602" s="33">
        <v>0.94</v>
      </c>
      <c r="X602" s="33">
        <f t="shared" si="130"/>
        <v>0.88</v>
      </c>
      <c r="Y602" s="33">
        <f t="shared" si="131"/>
        <v>0.85</v>
      </c>
      <c r="Z602" s="33">
        <f t="shared" si="132"/>
        <v>0.75</v>
      </c>
      <c r="AA602" s="33">
        <f t="shared" si="133"/>
        <v>0.85</v>
      </c>
      <c r="AB602" s="33">
        <f t="shared" si="134"/>
        <v>0.75</v>
      </c>
      <c r="AC602" s="33">
        <f t="shared" si="135"/>
        <v>0.85</v>
      </c>
      <c r="AD602" s="33">
        <f t="shared" si="136"/>
        <v>0.7</v>
      </c>
      <c r="AE602" s="394">
        <f t="shared" si="137"/>
        <v>0</v>
      </c>
      <c r="AF602" s="400">
        <f t="shared" si="138"/>
        <v>6000000000</v>
      </c>
      <c r="AG602" s="257">
        <v>100</v>
      </c>
      <c r="AH602" s="153">
        <f t="shared" si="141"/>
        <v>6000000000</v>
      </c>
      <c r="AJ602" s="394">
        <f>IF(F602&gt;0,#REF!,0)</f>
        <v>0</v>
      </c>
      <c r="AK602" s="394">
        <f t="shared" si="139"/>
        <v>0</v>
      </c>
      <c r="AM602" s="394">
        <f t="shared" si="140"/>
        <v>0</v>
      </c>
    </row>
    <row r="603" spans="3:39" ht="23.25" thickBot="1" x14ac:dyDescent="0.6">
      <c r="C603" s="233" t="s">
        <v>576</v>
      </c>
      <c r="D603" s="416" t="s">
        <v>1556</v>
      </c>
      <c r="E603" s="416">
        <v>11500000000</v>
      </c>
      <c r="F603" s="39">
        <v>0</v>
      </c>
      <c r="G603" s="36"/>
      <c r="H603" s="36">
        <v>0</v>
      </c>
      <c r="I603" s="36"/>
      <c r="J603" s="36"/>
      <c r="K603" s="36"/>
      <c r="L603" s="36"/>
      <c r="M603" s="36"/>
      <c r="N603" s="36"/>
      <c r="O603" s="36"/>
      <c r="P603" s="253">
        <v>0</v>
      </c>
      <c r="Q603" s="259">
        <f t="shared" si="142"/>
        <v>0</v>
      </c>
      <c r="R603" s="259" t="s">
        <v>1766</v>
      </c>
      <c r="S603" s="509">
        <f t="shared" si="129"/>
        <v>11500000000</v>
      </c>
      <c r="T603" s="34">
        <v>1</v>
      </c>
      <c r="U603" s="33">
        <v>1</v>
      </c>
      <c r="V603" s="33">
        <v>0.94</v>
      </c>
      <c r="W603" s="33">
        <v>0.94</v>
      </c>
      <c r="X603" s="33">
        <f t="shared" si="130"/>
        <v>0.88</v>
      </c>
      <c r="Y603" s="33">
        <f t="shared" si="131"/>
        <v>0.85</v>
      </c>
      <c r="Z603" s="33">
        <f t="shared" si="132"/>
        <v>0.75</v>
      </c>
      <c r="AA603" s="33">
        <f t="shared" si="133"/>
        <v>0.85</v>
      </c>
      <c r="AB603" s="33">
        <f t="shared" si="134"/>
        <v>0.75</v>
      </c>
      <c r="AC603" s="33">
        <f t="shared" si="135"/>
        <v>0.85</v>
      </c>
      <c r="AD603" s="33">
        <f t="shared" si="136"/>
        <v>0.7</v>
      </c>
      <c r="AE603" s="394">
        <f t="shared" si="137"/>
        <v>0</v>
      </c>
      <c r="AF603" s="400">
        <f t="shared" si="138"/>
        <v>11500000000</v>
      </c>
      <c r="AG603" s="257">
        <v>100</v>
      </c>
      <c r="AH603" s="153">
        <f t="shared" si="141"/>
        <v>11500000000</v>
      </c>
      <c r="AJ603" s="394">
        <f>IF(F603&gt;0,#REF!,0)</f>
        <v>0</v>
      </c>
      <c r="AK603" s="394">
        <f t="shared" si="139"/>
        <v>0</v>
      </c>
      <c r="AM603" s="394">
        <f t="shared" si="140"/>
        <v>0</v>
      </c>
    </row>
    <row r="604" spans="3:39" ht="23.25" thickBot="1" x14ac:dyDescent="0.6">
      <c r="C604" s="233" t="s">
        <v>576</v>
      </c>
      <c r="D604" s="416" t="s">
        <v>1558</v>
      </c>
      <c r="E604" s="416">
        <v>60000000000</v>
      </c>
      <c r="F604" s="39">
        <v>0</v>
      </c>
      <c r="G604" s="36"/>
      <c r="H604" s="36">
        <v>0</v>
      </c>
      <c r="I604" s="36"/>
      <c r="J604" s="36"/>
      <c r="K604" s="36"/>
      <c r="L604" s="36"/>
      <c r="M604" s="36"/>
      <c r="N604" s="36"/>
      <c r="O604" s="36"/>
      <c r="P604" s="253">
        <v>0</v>
      </c>
      <c r="Q604" s="259">
        <f t="shared" si="142"/>
        <v>0</v>
      </c>
      <c r="R604" s="259" t="s">
        <v>1768</v>
      </c>
      <c r="S604" s="509">
        <f t="shared" si="129"/>
        <v>60000000000</v>
      </c>
      <c r="T604" s="34">
        <v>1</v>
      </c>
      <c r="U604" s="33">
        <v>1</v>
      </c>
      <c r="V604" s="33">
        <v>0.94</v>
      </c>
      <c r="W604" s="33">
        <v>0.94</v>
      </c>
      <c r="X604" s="33">
        <f t="shared" si="130"/>
        <v>0.88</v>
      </c>
      <c r="Y604" s="33">
        <f t="shared" si="131"/>
        <v>0.85</v>
      </c>
      <c r="Z604" s="33">
        <f t="shared" si="132"/>
        <v>0.75</v>
      </c>
      <c r="AA604" s="33">
        <f t="shared" si="133"/>
        <v>0.85</v>
      </c>
      <c r="AB604" s="33">
        <f t="shared" si="134"/>
        <v>0.75</v>
      </c>
      <c r="AC604" s="33">
        <f t="shared" si="135"/>
        <v>0.85</v>
      </c>
      <c r="AD604" s="33">
        <f t="shared" si="136"/>
        <v>0.7</v>
      </c>
      <c r="AE604" s="394">
        <f t="shared" si="137"/>
        <v>0</v>
      </c>
      <c r="AF604" s="400">
        <f t="shared" si="138"/>
        <v>60000000000</v>
      </c>
      <c r="AG604" s="257">
        <v>100</v>
      </c>
      <c r="AH604" s="153">
        <f t="shared" si="141"/>
        <v>60000000000</v>
      </c>
      <c r="AJ604" s="394">
        <f>IF(F604&gt;0,#REF!,0)</f>
        <v>0</v>
      </c>
      <c r="AK604" s="394">
        <f t="shared" si="139"/>
        <v>0</v>
      </c>
      <c r="AM604" s="394">
        <f t="shared" si="140"/>
        <v>0</v>
      </c>
    </row>
    <row r="605" spans="3:39" ht="23.25" thickBot="1" x14ac:dyDescent="0.6">
      <c r="C605" s="233" t="s">
        <v>576</v>
      </c>
      <c r="D605" s="416" t="s">
        <v>1558</v>
      </c>
      <c r="E605" s="416">
        <v>80000000000</v>
      </c>
      <c r="F605" s="39">
        <v>0</v>
      </c>
      <c r="G605" s="36"/>
      <c r="H605" s="36">
        <v>0</v>
      </c>
      <c r="I605" s="36"/>
      <c r="J605" s="36"/>
      <c r="K605" s="36"/>
      <c r="L605" s="36"/>
      <c r="M605" s="36"/>
      <c r="N605" s="36"/>
      <c r="O605" s="36"/>
      <c r="P605" s="253">
        <v>0</v>
      </c>
      <c r="Q605" s="259">
        <f t="shared" si="142"/>
        <v>0</v>
      </c>
      <c r="R605" s="259" t="s">
        <v>1769</v>
      </c>
      <c r="S605" s="509">
        <f t="shared" si="129"/>
        <v>80000000000</v>
      </c>
      <c r="T605" s="34">
        <v>1</v>
      </c>
      <c r="U605" s="33">
        <v>1</v>
      </c>
      <c r="V605" s="33">
        <v>0.94</v>
      </c>
      <c r="W605" s="33">
        <v>0.94</v>
      </c>
      <c r="X605" s="33">
        <f t="shared" si="130"/>
        <v>0.88</v>
      </c>
      <c r="Y605" s="33">
        <f t="shared" si="131"/>
        <v>0.85</v>
      </c>
      <c r="Z605" s="33">
        <f t="shared" si="132"/>
        <v>0.75</v>
      </c>
      <c r="AA605" s="33">
        <f t="shared" si="133"/>
        <v>0.85</v>
      </c>
      <c r="AB605" s="33">
        <f t="shared" si="134"/>
        <v>0.75</v>
      </c>
      <c r="AC605" s="33">
        <f t="shared" si="135"/>
        <v>0.85</v>
      </c>
      <c r="AD605" s="33">
        <f t="shared" si="136"/>
        <v>0.7</v>
      </c>
      <c r="AE605" s="394">
        <f t="shared" si="137"/>
        <v>0</v>
      </c>
      <c r="AF605" s="400">
        <f t="shared" si="138"/>
        <v>80000000000</v>
      </c>
      <c r="AG605" s="257">
        <v>100</v>
      </c>
      <c r="AH605" s="153">
        <f t="shared" si="141"/>
        <v>80000000000</v>
      </c>
      <c r="AJ605" s="394">
        <f>IF(F605&gt;0,#REF!,0)</f>
        <v>0</v>
      </c>
      <c r="AK605" s="394">
        <f t="shared" si="139"/>
        <v>0</v>
      </c>
      <c r="AM605" s="394">
        <f t="shared" si="140"/>
        <v>0</v>
      </c>
    </row>
    <row r="606" spans="3:39" ht="23.25" thickBot="1" x14ac:dyDescent="0.6">
      <c r="C606" s="233" t="s">
        <v>576</v>
      </c>
      <c r="D606" s="416" t="s">
        <v>1559</v>
      </c>
      <c r="E606" s="416">
        <v>40000000000</v>
      </c>
      <c r="F606" s="39">
        <v>0</v>
      </c>
      <c r="G606" s="36"/>
      <c r="H606" s="36">
        <v>0</v>
      </c>
      <c r="I606" s="36"/>
      <c r="J606" s="36"/>
      <c r="K606" s="36"/>
      <c r="L606" s="36"/>
      <c r="M606" s="36"/>
      <c r="N606" s="36"/>
      <c r="O606" s="36"/>
      <c r="P606" s="253">
        <v>0</v>
      </c>
      <c r="Q606" s="259">
        <f t="shared" si="142"/>
        <v>0</v>
      </c>
      <c r="R606" s="259">
        <v>0</v>
      </c>
      <c r="S606" s="509">
        <f t="shared" si="129"/>
        <v>40000000000</v>
      </c>
      <c r="T606" s="34">
        <v>1</v>
      </c>
      <c r="U606" s="33">
        <v>1</v>
      </c>
      <c r="V606" s="33">
        <v>0.94</v>
      </c>
      <c r="W606" s="33">
        <v>0.94</v>
      </c>
      <c r="X606" s="33">
        <f t="shared" si="130"/>
        <v>0.88</v>
      </c>
      <c r="Y606" s="33">
        <f t="shared" si="131"/>
        <v>0.85</v>
      </c>
      <c r="Z606" s="33">
        <f t="shared" si="132"/>
        <v>0.75</v>
      </c>
      <c r="AA606" s="33">
        <f t="shared" si="133"/>
        <v>0.85</v>
      </c>
      <c r="AB606" s="33">
        <f t="shared" si="134"/>
        <v>0.75</v>
      </c>
      <c r="AC606" s="33">
        <f t="shared" si="135"/>
        <v>0.85</v>
      </c>
      <c r="AD606" s="33">
        <f t="shared" si="136"/>
        <v>0.7</v>
      </c>
      <c r="AE606" s="394">
        <f t="shared" si="137"/>
        <v>0</v>
      </c>
      <c r="AF606" s="400">
        <f t="shared" si="138"/>
        <v>40000000000</v>
      </c>
      <c r="AG606" s="257">
        <v>100</v>
      </c>
      <c r="AH606" s="153">
        <f t="shared" si="141"/>
        <v>40000000000</v>
      </c>
      <c r="AJ606" s="394">
        <f>IF(F606&gt;0,#REF!,0)</f>
        <v>0</v>
      </c>
      <c r="AK606" s="394">
        <f t="shared" si="139"/>
        <v>0</v>
      </c>
      <c r="AM606" s="394">
        <f t="shared" si="140"/>
        <v>0</v>
      </c>
    </row>
    <row r="607" spans="3:39" ht="23.25" thickBot="1" x14ac:dyDescent="0.6">
      <c r="C607" s="233" t="s">
        <v>576</v>
      </c>
      <c r="D607" s="416" t="s">
        <v>1559</v>
      </c>
      <c r="E607" s="416">
        <v>29000000000</v>
      </c>
      <c r="F607" s="39">
        <v>0</v>
      </c>
      <c r="G607" s="36"/>
      <c r="H607" s="36">
        <v>0</v>
      </c>
      <c r="I607" s="36"/>
      <c r="J607" s="36"/>
      <c r="K607" s="36"/>
      <c r="L607" s="36"/>
      <c r="M607" s="36"/>
      <c r="N607" s="36"/>
      <c r="O607" s="36"/>
      <c r="P607" s="253">
        <v>0</v>
      </c>
      <c r="Q607" s="259">
        <f t="shared" si="142"/>
        <v>0</v>
      </c>
      <c r="R607" s="259">
        <v>0</v>
      </c>
      <c r="S607" s="509">
        <f t="shared" si="129"/>
        <v>29000000000</v>
      </c>
      <c r="T607" s="34">
        <v>1</v>
      </c>
      <c r="U607" s="33">
        <v>1</v>
      </c>
      <c r="V607" s="33">
        <v>0.94</v>
      </c>
      <c r="W607" s="33">
        <v>0.94</v>
      </c>
      <c r="X607" s="33">
        <f t="shared" si="130"/>
        <v>0.88</v>
      </c>
      <c r="Y607" s="33">
        <f t="shared" si="131"/>
        <v>0.85</v>
      </c>
      <c r="Z607" s="33">
        <f t="shared" si="132"/>
        <v>0.75</v>
      </c>
      <c r="AA607" s="33">
        <f t="shared" si="133"/>
        <v>0.85</v>
      </c>
      <c r="AB607" s="33">
        <f t="shared" si="134"/>
        <v>0.75</v>
      </c>
      <c r="AC607" s="33">
        <f t="shared" si="135"/>
        <v>0.85</v>
      </c>
      <c r="AD607" s="33">
        <f t="shared" si="136"/>
        <v>0.7</v>
      </c>
      <c r="AE607" s="394">
        <f t="shared" si="137"/>
        <v>0</v>
      </c>
      <c r="AF607" s="400">
        <f t="shared" si="138"/>
        <v>29000000000</v>
      </c>
      <c r="AG607" s="257">
        <v>100</v>
      </c>
      <c r="AH607" s="153">
        <f t="shared" si="141"/>
        <v>29000000000</v>
      </c>
      <c r="AJ607" s="394">
        <f>IF(F607&gt;0,#REF!,0)</f>
        <v>0</v>
      </c>
      <c r="AK607" s="394">
        <f t="shared" si="139"/>
        <v>0</v>
      </c>
      <c r="AM607" s="394">
        <f t="shared" si="140"/>
        <v>0</v>
      </c>
    </row>
    <row r="608" spans="3:39" ht="23.25" thickBot="1" x14ac:dyDescent="0.6">
      <c r="C608" s="233" t="s">
        <v>576</v>
      </c>
      <c r="D608" s="416" t="s">
        <v>1559</v>
      </c>
      <c r="E608" s="416">
        <v>35000000000</v>
      </c>
      <c r="F608" s="39">
        <v>0</v>
      </c>
      <c r="G608" s="36"/>
      <c r="H608" s="36">
        <v>0</v>
      </c>
      <c r="I608" s="36"/>
      <c r="J608" s="36"/>
      <c r="K608" s="36"/>
      <c r="L608" s="36"/>
      <c r="M608" s="36"/>
      <c r="N608" s="36"/>
      <c r="O608" s="36"/>
      <c r="P608" s="253">
        <v>0</v>
      </c>
      <c r="Q608" s="259">
        <f t="shared" si="142"/>
        <v>0</v>
      </c>
      <c r="R608" s="259">
        <v>0</v>
      </c>
      <c r="S608" s="509">
        <f t="shared" si="129"/>
        <v>35000000000</v>
      </c>
      <c r="T608" s="34">
        <v>1</v>
      </c>
      <c r="U608" s="33">
        <v>1</v>
      </c>
      <c r="V608" s="33">
        <v>0.94</v>
      </c>
      <c r="W608" s="33">
        <v>0.94</v>
      </c>
      <c r="X608" s="33">
        <f t="shared" si="130"/>
        <v>0.88</v>
      </c>
      <c r="Y608" s="33">
        <f t="shared" si="131"/>
        <v>0.85</v>
      </c>
      <c r="Z608" s="33">
        <f t="shared" si="132"/>
        <v>0.75</v>
      </c>
      <c r="AA608" s="33">
        <f t="shared" si="133"/>
        <v>0.85</v>
      </c>
      <c r="AB608" s="33">
        <f t="shared" si="134"/>
        <v>0.75</v>
      </c>
      <c r="AC608" s="33">
        <f t="shared" si="135"/>
        <v>0.85</v>
      </c>
      <c r="AD608" s="33">
        <f t="shared" si="136"/>
        <v>0.7</v>
      </c>
      <c r="AE608" s="394">
        <f t="shared" si="137"/>
        <v>0</v>
      </c>
      <c r="AF608" s="400">
        <f t="shared" si="138"/>
        <v>35000000000</v>
      </c>
      <c r="AG608" s="257">
        <v>100</v>
      </c>
      <c r="AH608" s="153">
        <f t="shared" si="141"/>
        <v>35000000000</v>
      </c>
      <c r="AJ608" s="394">
        <f>IF(F608&gt;0,#REF!,0)</f>
        <v>0</v>
      </c>
      <c r="AK608" s="394">
        <f t="shared" si="139"/>
        <v>0</v>
      </c>
      <c r="AM608" s="394">
        <f t="shared" si="140"/>
        <v>0</v>
      </c>
    </row>
    <row r="609" spans="3:39" ht="23.25" thickBot="1" x14ac:dyDescent="0.6">
      <c r="C609" s="233" t="s">
        <v>576</v>
      </c>
      <c r="D609" s="416" t="s">
        <v>1559</v>
      </c>
      <c r="E609" s="416">
        <v>46000000000</v>
      </c>
      <c r="F609" s="39">
        <v>0</v>
      </c>
      <c r="G609" s="36"/>
      <c r="H609" s="36">
        <v>0</v>
      </c>
      <c r="I609" s="36"/>
      <c r="J609" s="36"/>
      <c r="K609" s="36"/>
      <c r="L609" s="36"/>
      <c r="M609" s="36"/>
      <c r="N609" s="36"/>
      <c r="O609" s="36"/>
      <c r="P609" s="253">
        <v>0</v>
      </c>
      <c r="Q609" s="259">
        <f t="shared" si="142"/>
        <v>0</v>
      </c>
      <c r="R609" s="259">
        <v>0</v>
      </c>
      <c r="S609" s="509">
        <f t="shared" si="129"/>
        <v>46000000000</v>
      </c>
      <c r="T609" s="34">
        <v>1</v>
      </c>
      <c r="U609" s="33">
        <v>1</v>
      </c>
      <c r="V609" s="33">
        <v>0.94</v>
      </c>
      <c r="W609" s="33">
        <v>0.94</v>
      </c>
      <c r="X609" s="33">
        <f t="shared" si="130"/>
        <v>0.88</v>
      </c>
      <c r="Y609" s="33">
        <f t="shared" si="131"/>
        <v>0.85</v>
      </c>
      <c r="Z609" s="33">
        <f t="shared" si="132"/>
        <v>0.75</v>
      </c>
      <c r="AA609" s="33">
        <f t="shared" si="133"/>
        <v>0.85</v>
      </c>
      <c r="AB609" s="33">
        <f t="shared" si="134"/>
        <v>0.75</v>
      </c>
      <c r="AC609" s="33">
        <f t="shared" si="135"/>
        <v>0.85</v>
      </c>
      <c r="AD609" s="33">
        <f t="shared" si="136"/>
        <v>0.7</v>
      </c>
      <c r="AE609" s="394">
        <f t="shared" si="137"/>
        <v>0</v>
      </c>
      <c r="AF609" s="400">
        <f t="shared" si="138"/>
        <v>46000000000</v>
      </c>
      <c r="AG609" s="257">
        <v>100</v>
      </c>
      <c r="AH609" s="153">
        <f t="shared" si="141"/>
        <v>46000000000</v>
      </c>
      <c r="AJ609" s="394">
        <f>IF(F609&gt;0,#REF!,0)</f>
        <v>0</v>
      </c>
      <c r="AK609" s="394">
        <f t="shared" si="139"/>
        <v>0</v>
      </c>
      <c r="AM609" s="394">
        <f t="shared" si="140"/>
        <v>0</v>
      </c>
    </row>
    <row r="610" spans="3:39" ht="23.25" thickBot="1" x14ac:dyDescent="0.6">
      <c r="C610" s="233" t="s">
        <v>576</v>
      </c>
      <c r="D610" s="416" t="s">
        <v>1560</v>
      </c>
      <c r="E610" s="416">
        <v>12000000000</v>
      </c>
      <c r="F610" s="39">
        <v>0</v>
      </c>
      <c r="G610" s="36"/>
      <c r="H610" s="36">
        <v>0</v>
      </c>
      <c r="I610" s="36"/>
      <c r="J610" s="36"/>
      <c r="K610" s="36"/>
      <c r="L610" s="36"/>
      <c r="M610" s="36"/>
      <c r="N610" s="36"/>
      <c r="O610" s="36"/>
      <c r="P610" s="253">
        <v>0</v>
      </c>
      <c r="Q610" s="259">
        <f t="shared" si="142"/>
        <v>0</v>
      </c>
      <c r="R610" s="259">
        <v>14400000000</v>
      </c>
      <c r="S610" s="509">
        <f t="shared" si="129"/>
        <v>12000000000</v>
      </c>
      <c r="T610" s="34">
        <v>1</v>
      </c>
      <c r="U610" s="33">
        <v>1</v>
      </c>
      <c r="V610" s="33">
        <v>0.94</v>
      </c>
      <c r="W610" s="33">
        <v>0.94</v>
      </c>
      <c r="X610" s="33">
        <f t="shared" si="130"/>
        <v>0.88</v>
      </c>
      <c r="Y610" s="33">
        <f t="shared" si="131"/>
        <v>0.85</v>
      </c>
      <c r="Z610" s="33">
        <f t="shared" si="132"/>
        <v>0.75</v>
      </c>
      <c r="AA610" s="33">
        <f t="shared" si="133"/>
        <v>0.85</v>
      </c>
      <c r="AB610" s="33">
        <f t="shared" si="134"/>
        <v>0.75</v>
      </c>
      <c r="AC610" s="33">
        <f t="shared" si="135"/>
        <v>0.85</v>
      </c>
      <c r="AD610" s="33">
        <f t="shared" si="136"/>
        <v>0.7</v>
      </c>
      <c r="AE610" s="394">
        <f t="shared" si="137"/>
        <v>0</v>
      </c>
      <c r="AF610" s="400">
        <f t="shared" si="138"/>
        <v>12000000000</v>
      </c>
      <c r="AG610" s="257">
        <v>100</v>
      </c>
      <c r="AH610" s="153">
        <f t="shared" si="141"/>
        <v>12000000000</v>
      </c>
      <c r="AJ610" s="394">
        <f>IF(F610&gt;0,#REF!,0)</f>
        <v>0</v>
      </c>
      <c r="AK610" s="394">
        <f t="shared" si="139"/>
        <v>0</v>
      </c>
      <c r="AM610" s="394">
        <f t="shared" si="140"/>
        <v>0</v>
      </c>
    </row>
    <row r="611" spans="3:39" ht="23.25" thickBot="1" x14ac:dyDescent="0.6">
      <c r="C611" s="233" t="s">
        <v>576</v>
      </c>
      <c r="D611" s="416" t="s">
        <v>1383</v>
      </c>
      <c r="E611" s="416">
        <v>3000000000</v>
      </c>
      <c r="F611" s="39">
        <v>0</v>
      </c>
      <c r="G611" s="36"/>
      <c r="H611" s="36">
        <v>0</v>
      </c>
      <c r="I611" s="36"/>
      <c r="J611" s="36"/>
      <c r="K611" s="36"/>
      <c r="L611" s="36"/>
      <c r="M611" s="36"/>
      <c r="N611" s="36"/>
      <c r="O611" s="36"/>
      <c r="P611" s="253">
        <v>0</v>
      </c>
      <c r="Q611" s="259">
        <f t="shared" si="142"/>
        <v>0</v>
      </c>
      <c r="R611" s="259">
        <v>3060</v>
      </c>
      <c r="S611" s="509">
        <f t="shared" si="129"/>
        <v>3000000000</v>
      </c>
      <c r="T611" s="34">
        <v>1</v>
      </c>
      <c r="U611" s="33">
        <v>1</v>
      </c>
      <c r="V611" s="33">
        <v>0.94</v>
      </c>
      <c r="W611" s="33">
        <v>0.94</v>
      </c>
      <c r="X611" s="33">
        <f t="shared" si="130"/>
        <v>0.88</v>
      </c>
      <c r="Y611" s="33">
        <f t="shared" si="131"/>
        <v>0.85</v>
      </c>
      <c r="Z611" s="33">
        <f t="shared" si="132"/>
        <v>0.75</v>
      </c>
      <c r="AA611" s="33">
        <f t="shared" si="133"/>
        <v>0.85</v>
      </c>
      <c r="AB611" s="33">
        <f t="shared" si="134"/>
        <v>0.75</v>
      </c>
      <c r="AC611" s="33">
        <f t="shared" si="135"/>
        <v>0.85</v>
      </c>
      <c r="AD611" s="33">
        <f t="shared" si="136"/>
        <v>0.7</v>
      </c>
      <c r="AE611" s="394">
        <f t="shared" si="137"/>
        <v>0</v>
      </c>
      <c r="AF611" s="400">
        <f t="shared" si="138"/>
        <v>3000000000</v>
      </c>
      <c r="AG611" s="257">
        <v>100</v>
      </c>
      <c r="AH611" s="153">
        <f t="shared" si="141"/>
        <v>3000000000</v>
      </c>
      <c r="AJ611" s="394">
        <f>IF(F611&gt;0,#REF!,0)</f>
        <v>0</v>
      </c>
      <c r="AK611" s="394">
        <f t="shared" si="139"/>
        <v>0</v>
      </c>
      <c r="AM611" s="394">
        <f t="shared" si="140"/>
        <v>0</v>
      </c>
    </row>
    <row r="612" spans="3:39" ht="23.25" thickBot="1" x14ac:dyDescent="0.6">
      <c r="C612" s="233" t="s">
        <v>576</v>
      </c>
      <c r="D612" s="416" t="s">
        <v>1383</v>
      </c>
      <c r="E612" s="416">
        <v>2870000000</v>
      </c>
      <c r="F612" s="39">
        <v>0</v>
      </c>
      <c r="G612" s="36"/>
      <c r="H612" s="36">
        <v>0</v>
      </c>
      <c r="I612" s="36"/>
      <c r="J612" s="36"/>
      <c r="K612" s="36"/>
      <c r="L612" s="36"/>
      <c r="M612" s="36"/>
      <c r="N612" s="36"/>
      <c r="O612" s="36"/>
      <c r="P612" s="253">
        <v>0</v>
      </c>
      <c r="Q612" s="259">
        <f t="shared" si="142"/>
        <v>0</v>
      </c>
      <c r="R612" s="259">
        <v>3000</v>
      </c>
      <c r="S612" s="509">
        <f t="shared" si="129"/>
        <v>2870000000</v>
      </c>
      <c r="T612" s="34">
        <v>1</v>
      </c>
      <c r="U612" s="33">
        <v>1</v>
      </c>
      <c r="V612" s="33">
        <v>0.94</v>
      </c>
      <c r="W612" s="33">
        <v>0.94</v>
      </c>
      <c r="X612" s="33">
        <f t="shared" si="130"/>
        <v>0.88</v>
      </c>
      <c r="Y612" s="33">
        <f t="shared" si="131"/>
        <v>0.85</v>
      </c>
      <c r="Z612" s="33">
        <f t="shared" si="132"/>
        <v>0.75</v>
      </c>
      <c r="AA612" s="33">
        <f t="shared" si="133"/>
        <v>0.85</v>
      </c>
      <c r="AB612" s="33">
        <f t="shared" si="134"/>
        <v>0.75</v>
      </c>
      <c r="AC612" s="33">
        <f t="shared" si="135"/>
        <v>0.85</v>
      </c>
      <c r="AD612" s="33">
        <f t="shared" si="136"/>
        <v>0.7</v>
      </c>
      <c r="AE612" s="394">
        <f t="shared" si="137"/>
        <v>0</v>
      </c>
      <c r="AF612" s="400">
        <f t="shared" si="138"/>
        <v>2870000000</v>
      </c>
      <c r="AG612" s="257">
        <v>100</v>
      </c>
      <c r="AH612" s="153">
        <f t="shared" si="141"/>
        <v>2870000000</v>
      </c>
      <c r="AJ612" s="394">
        <f>IF(F612&gt;0,#REF!,0)</f>
        <v>0</v>
      </c>
      <c r="AK612" s="394">
        <f t="shared" si="139"/>
        <v>0</v>
      </c>
      <c r="AM612" s="394">
        <f t="shared" si="140"/>
        <v>0</v>
      </c>
    </row>
    <row r="613" spans="3:39" ht="23.25" thickBot="1" x14ac:dyDescent="0.6">
      <c r="C613" s="233" t="s">
        <v>576</v>
      </c>
      <c r="D613" s="416" t="s">
        <v>1383</v>
      </c>
      <c r="E613" s="416">
        <v>3300000000</v>
      </c>
      <c r="F613" s="39">
        <v>0</v>
      </c>
      <c r="G613" s="36"/>
      <c r="H613" s="36">
        <v>0</v>
      </c>
      <c r="I613" s="36"/>
      <c r="J613" s="36"/>
      <c r="K613" s="36"/>
      <c r="L613" s="36"/>
      <c r="M613" s="36"/>
      <c r="N613" s="36"/>
      <c r="O613" s="36"/>
      <c r="P613" s="253">
        <v>0</v>
      </c>
      <c r="Q613" s="259">
        <f t="shared" si="142"/>
        <v>0</v>
      </c>
      <c r="R613" s="259">
        <v>3400</v>
      </c>
      <c r="S613" s="509">
        <f t="shared" si="129"/>
        <v>3300000000</v>
      </c>
      <c r="T613" s="34">
        <v>1</v>
      </c>
      <c r="U613" s="33">
        <v>1</v>
      </c>
      <c r="V613" s="33">
        <v>0.94</v>
      </c>
      <c r="W613" s="33">
        <v>0.94</v>
      </c>
      <c r="X613" s="33">
        <f t="shared" si="130"/>
        <v>0.88</v>
      </c>
      <c r="Y613" s="33">
        <f t="shared" si="131"/>
        <v>0.85</v>
      </c>
      <c r="Z613" s="33">
        <f t="shared" si="132"/>
        <v>0.75</v>
      </c>
      <c r="AA613" s="33">
        <f t="shared" si="133"/>
        <v>0.85</v>
      </c>
      <c r="AB613" s="33">
        <f t="shared" si="134"/>
        <v>0.75</v>
      </c>
      <c r="AC613" s="33">
        <f t="shared" si="135"/>
        <v>0.85</v>
      </c>
      <c r="AD613" s="33">
        <f t="shared" si="136"/>
        <v>0.7</v>
      </c>
      <c r="AE613" s="394">
        <f t="shared" si="137"/>
        <v>0</v>
      </c>
      <c r="AF613" s="400">
        <f t="shared" si="138"/>
        <v>3300000000</v>
      </c>
      <c r="AG613" s="257">
        <v>100</v>
      </c>
      <c r="AH613" s="153">
        <f t="shared" si="141"/>
        <v>3300000000</v>
      </c>
      <c r="AJ613" s="394">
        <f>IF(F613&gt;0,#REF!,0)</f>
        <v>0</v>
      </c>
      <c r="AK613" s="394">
        <f t="shared" si="139"/>
        <v>0</v>
      </c>
      <c r="AM613" s="394">
        <f t="shared" si="140"/>
        <v>0</v>
      </c>
    </row>
    <row r="614" spans="3:39" ht="23.25" thickBot="1" x14ac:dyDescent="0.6">
      <c r="C614" s="233" t="s">
        <v>576</v>
      </c>
      <c r="D614" s="416" t="s">
        <v>1383</v>
      </c>
      <c r="E614" s="416">
        <v>4000000000</v>
      </c>
      <c r="F614" s="39">
        <v>0</v>
      </c>
      <c r="G614" s="36"/>
      <c r="H614" s="36">
        <v>0</v>
      </c>
      <c r="I614" s="36"/>
      <c r="J614" s="36"/>
      <c r="K614" s="36"/>
      <c r="L614" s="36"/>
      <c r="M614" s="36"/>
      <c r="N614" s="36"/>
      <c r="O614" s="36"/>
      <c r="P614" s="253">
        <v>0</v>
      </c>
      <c r="Q614" s="259">
        <f t="shared" si="142"/>
        <v>0</v>
      </c>
      <c r="R614" s="259">
        <v>4100</v>
      </c>
      <c r="S614" s="509">
        <f t="shared" si="129"/>
        <v>4000000000</v>
      </c>
      <c r="T614" s="34">
        <v>1</v>
      </c>
      <c r="U614" s="33">
        <v>1</v>
      </c>
      <c r="V614" s="33">
        <v>0.94</v>
      </c>
      <c r="W614" s="33">
        <v>0.94</v>
      </c>
      <c r="X614" s="33">
        <f t="shared" si="130"/>
        <v>0.88</v>
      </c>
      <c r="Y614" s="33">
        <f t="shared" si="131"/>
        <v>0.85</v>
      </c>
      <c r="Z614" s="33">
        <f t="shared" si="132"/>
        <v>0.75</v>
      </c>
      <c r="AA614" s="33">
        <f t="shared" si="133"/>
        <v>0.85</v>
      </c>
      <c r="AB614" s="33">
        <f t="shared" si="134"/>
        <v>0.75</v>
      </c>
      <c r="AC614" s="33">
        <f t="shared" si="135"/>
        <v>0.85</v>
      </c>
      <c r="AD614" s="33">
        <f t="shared" si="136"/>
        <v>0.7</v>
      </c>
      <c r="AE614" s="394">
        <f t="shared" si="137"/>
        <v>0</v>
      </c>
      <c r="AF614" s="400">
        <f t="shared" si="138"/>
        <v>4000000000</v>
      </c>
      <c r="AG614" s="257">
        <v>100</v>
      </c>
      <c r="AH614" s="153">
        <f t="shared" si="141"/>
        <v>4000000000</v>
      </c>
      <c r="AJ614" s="394">
        <f>IF(F614&gt;0,#REF!,0)</f>
        <v>0</v>
      </c>
      <c r="AK614" s="394">
        <f t="shared" si="139"/>
        <v>0</v>
      </c>
      <c r="AM614" s="394">
        <f t="shared" si="140"/>
        <v>0</v>
      </c>
    </row>
    <row r="615" spans="3:39" ht="23.25" thickBot="1" x14ac:dyDescent="0.6">
      <c r="C615" s="233" t="s">
        <v>576</v>
      </c>
      <c r="D615" s="416" t="s">
        <v>1561</v>
      </c>
      <c r="E615" s="416">
        <v>30000000000</v>
      </c>
      <c r="F615" s="39">
        <v>0</v>
      </c>
      <c r="G615" s="36"/>
      <c r="H615" s="36">
        <v>0</v>
      </c>
      <c r="I615" s="36"/>
      <c r="J615" s="36"/>
      <c r="K615" s="36"/>
      <c r="L615" s="36"/>
      <c r="M615" s="36"/>
      <c r="N615" s="36"/>
      <c r="O615" s="36"/>
      <c r="P615" s="253">
        <v>0</v>
      </c>
      <c r="Q615" s="259">
        <f t="shared" si="142"/>
        <v>0</v>
      </c>
      <c r="R615" s="259">
        <v>21600000000</v>
      </c>
      <c r="S615" s="509">
        <f t="shared" si="129"/>
        <v>30000000000</v>
      </c>
      <c r="T615" s="34">
        <v>1</v>
      </c>
      <c r="U615" s="33">
        <v>1</v>
      </c>
      <c r="V615" s="33">
        <v>0.94</v>
      </c>
      <c r="W615" s="33">
        <v>0.94</v>
      </c>
      <c r="X615" s="33">
        <f t="shared" si="130"/>
        <v>0.88</v>
      </c>
      <c r="Y615" s="33">
        <f t="shared" si="131"/>
        <v>0.85</v>
      </c>
      <c r="Z615" s="33">
        <f t="shared" si="132"/>
        <v>0.75</v>
      </c>
      <c r="AA615" s="33">
        <f t="shared" si="133"/>
        <v>0.85</v>
      </c>
      <c r="AB615" s="33">
        <f t="shared" si="134"/>
        <v>0.75</v>
      </c>
      <c r="AC615" s="33">
        <f t="shared" si="135"/>
        <v>0.85</v>
      </c>
      <c r="AD615" s="33">
        <f t="shared" si="136"/>
        <v>0.7</v>
      </c>
      <c r="AE615" s="394">
        <f t="shared" si="137"/>
        <v>0</v>
      </c>
      <c r="AF615" s="400">
        <f t="shared" si="138"/>
        <v>30000000000</v>
      </c>
      <c r="AG615" s="257">
        <v>100</v>
      </c>
      <c r="AH615" s="153">
        <f t="shared" si="141"/>
        <v>30000000000</v>
      </c>
      <c r="AJ615" s="394">
        <f>IF(F615&gt;0,#REF!,0)</f>
        <v>0</v>
      </c>
      <c r="AK615" s="394">
        <f t="shared" si="139"/>
        <v>0</v>
      </c>
      <c r="AM615" s="394">
        <f t="shared" si="140"/>
        <v>0</v>
      </c>
    </row>
    <row r="616" spans="3:39" ht="23.25" thickBot="1" x14ac:dyDescent="0.6">
      <c r="C616" s="233" t="s">
        <v>576</v>
      </c>
      <c r="D616" s="416" t="s">
        <v>1562</v>
      </c>
      <c r="E616" s="416">
        <v>20000000000</v>
      </c>
      <c r="F616" s="39">
        <v>0</v>
      </c>
      <c r="G616" s="36"/>
      <c r="H616" s="36">
        <v>0</v>
      </c>
      <c r="I616" s="36"/>
      <c r="J616" s="36"/>
      <c r="K616" s="36"/>
      <c r="L616" s="36"/>
      <c r="M616" s="36"/>
      <c r="N616" s="36"/>
      <c r="O616" s="36"/>
      <c r="P616" s="253">
        <v>0</v>
      </c>
      <c r="Q616" s="259">
        <f t="shared" si="142"/>
        <v>0</v>
      </c>
      <c r="R616" s="259">
        <v>22000000000</v>
      </c>
      <c r="S616" s="509">
        <f t="shared" si="129"/>
        <v>20000000000</v>
      </c>
      <c r="T616" s="34">
        <v>1</v>
      </c>
      <c r="U616" s="33">
        <v>1</v>
      </c>
      <c r="V616" s="33">
        <v>0.94</v>
      </c>
      <c r="W616" s="33">
        <v>0.94</v>
      </c>
      <c r="X616" s="33">
        <f t="shared" si="130"/>
        <v>0.88</v>
      </c>
      <c r="Y616" s="33">
        <f t="shared" si="131"/>
        <v>0.85</v>
      </c>
      <c r="Z616" s="33">
        <f t="shared" si="132"/>
        <v>0.75</v>
      </c>
      <c r="AA616" s="33">
        <f t="shared" si="133"/>
        <v>0.85</v>
      </c>
      <c r="AB616" s="33">
        <f t="shared" si="134"/>
        <v>0.75</v>
      </c>
      <c r="AC616" s="33">
        <f t="shared" si="135"/>
        <v>0.85</v>
      </c>
      <c r="AD616" s="33">
        <f t="shared" si="136"/>
        <v>0.7</v>
      </c>
      <c r="AE616" s="394">
        <f t="shared" si="137"/>
        <v>0</v>
      </c>
      <c r="AF616" s="400">
        <f t="shared" si="138"/>
        <v>20000000000</v>
      </c>
      <c r="AG616" s="257">
        <v>100</v>
      </c>
      <c r="AH616" s="153">
        <f t="shared" si="141"/>
        <v>20000000000</v>
      </c>
      <c r="AJ616" s="394">
        <f>IF(F616&gt;0,#REF!,0)</f>
        <v>0</v>
      </c>
      <c r="AK616" s="394">
        <f t="shared" si="139"/>
        <v>0</v>
      </c>
      <c r="AM616" s="394">
        <f t="shared" si="140"/>
        <v>0</v>
      </c>
    </row>
    <row r="617" spans="3:39" ht="23.25" thickBot="1" x14ac:dyDescent="0.6">
      <c r="C617" s="233" t="s">
        <v>576</v>
      </c>
      <c r="D617" s="416">
        <v>0</v>
      </c>
      <c r="E617" s="416">
        <v>0</v>
      </c>
      <c r="F617" s="39">
        <v>0</v>
      </c>
      <c r="G617" s="36"/>
      <c r="H617" s="36">
        <v>0</v>
      </c>
      <c r="I617" s="36"/>
      <c r="J617" s="36"/>
      <c r="K617" s="36"/>
      <c r="L617" s="36"/>
      <c r="M617" s="36"/>
      <c r="N617" s="36"/>
      <c r="O617" s="36"/>
      <c r="P617" s="253">
        <v>0</v>
      </c>
      <c r="Q617" s="259">
        <f t="shared" si="142"/>
        <v>0</v>
      </c>
      <c r="R617" s="259">
        <v>0</v>
      </c>
      <c r="S617" s="509">
        <f t="shared" si="129"/>
        <v>0</v>
      </c>
      <c r="T617" s="34">
        <v>1</v>
      </c>
      <c r="U617" s="33">
        <v>1</v>
      </c>
      <c r="V617" s="33">
        <v>0.94</v>
      </c>
      <c r="W617" s="33">
        <v>0.94</v>
      </c>
      <c r="X617" s="33">
        <f t="shared" si="130"/>
        <v>0.88</v>
      </c>
      <c r="Y617" s="33">
        <f t="shared" si="131"/>
        <v>0.85</v>
      </c>
      <c r="Z617" s="33">
        <f t="shared" si="132"/>
        <v>0.75</v>
      </c>
      <c r="AA617" s="33">
        <f t="shared" si="133"/>
        <v>0.85</v>
      </c>
      <c r="AB617" s="33">
        <f t="shared" si="134"/>
        <v>0.75</v>
      </c>
      <c r="AC617" s="33">
        <f t="shared" si="135"/>
        <v>0.85</v>
      </c>
      <c r="AD617" s="33">
        <f t="shared" si="136"/>
        <v>0.7</v>
      </c>
      <c r="AE617" s="394">
        <f t="shared" si="137"/>
        <v>0</v>
      </c>
      <c r="AF617" s="400">
        <f t="shared" si="138"/>
        <v>0</v>
      </c>
      <c r="AG617" s="257">
        <v>100</v>
      </c>
      <c r="AH617" s="153">
        <f t="shared" si="141"/>
        <v>0</v>
      </c>
      <c r="AJ617" s="394">
        <f>IF(F617&gt;0,#REF!,0)</f>
        <v>0</v>
      </c>
      <c r="AK617" s="394">
        <f t="shared" si="139"/>
        <v>0</v>
      </c>
      <c r="AM617" s="394">
        <f t="shared" si="140"/>
        <v>0</v>
      </c>
    </row>
    <row r="618" spans="3:39" ht="23.25" thickBot="1" x14ac:dyDescent="0.6">
      <c r="C618" s="233" t="s">
        <v>576</v>
      </c>
      <c r="D618" s="416" t="s">
        <v>1384</v>
      </c>
      <c r="E618" s="416">
        <v>11500000000</v>
      </c>
      <c r="F618" s="39">
        <v>0</v>
      </c>
      <c r="G618" s="36"/>
      <c r="H618" s="36">
        <v>0</v>
      </c>
      <c r="I618" s="36"/>
      <c r="J618" s="36"/>
      <c r="K618" s="36"/>
      <c r="L618" s="36"/>
      <c r="M618" s="36"/>
      <c r="N618" s="36"/>
      <c r="O618" s="36"/>
      <c r="P618" s="253">
        <v>0</v>
      </c>
      <c r="Q618" s="259">
        <f t="shared" si="142"/>
        <v>0</v>
      </c>
      <c r="R618" s="259">
        <v>12500000000</v>
      </c>
      <c r="S618" s="509">
        <f t="shared" si="129"/>
        <v>11500000000</v>
      </c>
      <c r="T618" s="34">
        <v>1</v>
      </c>
      <c r="U618" s="33">
        <v>1</v>
      </c>
      <c r="V618" s="33">
        <v>0.94</v>
      </c>
      <c r="W618" s="33">
        <v>0.94</v>
      </c>
      <c r="X618" s="33">
        <f t="shared" si="130"/>
        <v>0.88</v>
      </c>
      <c r="Y618" s="33">
        <f t="shared" si="131"/>
        <v>0.85</v>
      </c>
      <c r="Z618" s="33">
        <f t="shared" si="132"/>
        <v>0.75</v>
      </c>
      <c r="AA618" s="33">
        <f t="shared" si="133"/>
        <v>0.85</v>
      </c>
      <c r="AB618" s="33">
        <f t="shared" si="134"/>
        <v>0.75</v>
      </c>
      <c r="AC618" s="33">
        <f t="shared" si="135"/>
        <v>0.85</v>
      </c>
      <c r="AD618" s="33">
        <f t="shared" si="136"/>
        <v>0.7</v>
      </c>
      <c r="AE618" s="394">
        <f t="shared" si="137"/>
        <v>0</v>
      </c>
      <c r="AF618" s="400">
        <f t="shared" si="138"/>
        <v>11500000000</v>
      </c>
      <c r="AG618" s="257">
        <v>100</v>
      </c>
      <c r="AH618" s="153">
        <f t="shared" si="141"/>
        <v>11500000000</v>
      </c>
      <c r="AJ618" s="394">
        <f>IF(F618&gt;0,#REF!,0)</f>
        <v>0</v>
      </c>
      <c r="AK618" s="394">
        <f t="shared" si="139"/>
        <v>0</v>
      </c>
      <c r="AM618" s="394">
        <f t="shared" si="140"/>
        <v>0</v>
      </c>
    </row>
    <row r="619" spans="3:39" ht="23.25" thickBot="1" x14ac:dyDescent="0.6">
      <c r="C619" s="233" t="s">
        <v>576</v>
      </c>
      <c r="D619" s="416" t="s">
        <v>1384</v>
      </c>
      <c r="E619" s="416">
        <v>8000000000</v>
      </c>
      <c r="F619" s="39">
        <v>8700000000</v>
      </c>
      <c r="G619" s="36"/>
      <c r="H619" s="36">
        <v>0</v>
      </c>
      <c r="I619" s="36"/>
      <c r="J619" s="36"/>
      <c r="K619" s="36"/>
      <c r="L619" s="36"/>
      <c r="M619" s="36"/>
      <c r="N619" s="36"/>
      <c r="O619" s="36"/>
      <c r="P619" s="253">
        <v>0</v>
      </c>
      <c r="Q619" s="259">
        <f t="shared" si="142"/>
        <v>8700000000</v>
      </c>
      <c r="R619" s="259">
        <v>0</v>
      </c>
      <c r="S619" s="509">
        <f t="shared" si="129"/>
        <v>8000000000</v>
      </c>
      <c r="T619" s="34">
        <v>1</v>
      </c>
      <c r="U619" s="33">
        <v>1</v>
      </c>
      <c r="V619" s="33">
        <v>0.94</v>
      </c>
      <c r="W619" s="33">
        <v>0.94</v>
      </c>
      <c r="X619" s="33">
        <f t="shared" si="130"/>
        <v>0.88</v>
      </c>
      <c r="Y619" s="33">
        <f t="shared" si="131"/>
        <v>0.85</v>
      </c>
      <c r="Z619" s="33">
        <f t="shared" si="132"/>
        <v>0.75</v>
      </c>
      <c r="AA619" s="33">
        <f t="shared" si="133"/>
        <v>0.85</v>
      </c>
      <c r="AB619" s="33">
        <f t="shared" si="134"/>
        <v>0.75</v>
      </c>
      <c r="AC619" s="33">
        <f t="shared" si="135"/>
        <v>0.85</v>
      </c>
      <c r="AD619" s="33">
        <f t="shared" si="136"/>
        <v>0.7</v>
      </c>
      <c r="AE619" s="394">
        <f t="shared" si="137"/>
        <v>8700000000</v>
      </c>
      <c r="AF619" s="400">
        <f t="shared" si="138"/>
        <v>0</v>
      </c>
      <c r="AG619" s="257">
        <v>100</v>
      </c>
      <c r="AH619" s="153">
        <f t="shared" si="141"/>
        <v>0</v>
      </c>
      <c r="AJ619" s="394" t="e">
        <f>IF(F619&gt;0,#REF!,0)</f>
        <v>#REF!</v>
      </c>
      <c r="AK619" s="394">
        <f t="shared" si="139"/>
        <v>8700000000</v>
      </c>
      <c r="AM619" s="394">
        <f t="shared" si="140"/>
        <v>0</v>
      </c>
    </row>
    <row r="620" spans="3:39" ht="23.25" thickBot="1" x14ac:dyDescent="0.6">
      <c r="C620" s="233" t="s">
        <v>576</v>
      </c>
      <c r="D620" s="416" t="s">
        <v>1384</v>
      </c>
      <c r="E620" s="416">
        <v>16500000000</v>
      </c>
      <c r="F620" s="39">
        <v>16335000000</v>
      </c>
      <c r="G620" s="36"/>
      <c r="H620" s="36">
        <v>0</v>
      </c>
      <c r="I620" s="36"/>
      <c r="J620" s="36"/>
      <c r="K620" s="36"/>
      <c r="L620" s="36"/>
      <c r="M620" s="36"/>
      <c r="N620" s="36"/>
      <c r="O620" s="36"/>
      <c r="P620" s="253">
        <v>0</v>
      </c>
      <c r="Q620" s="259">
        <f t="shared" si="142"/>
        <v>16335000000</v>
      </c>
      <c r="R620" s="259">
        <v>0</v>
      </c>
      <c r="S620" s="509">
        <f t="shared" si="129"/>
        <v>16335000000</v>
      </c>
      <c r="T620" s="34">
        <v>1</v>
      </c>
      <c r="U620" s="33">
        <v>1</v>
      </c>
      <c r="V620" s="33">
        <v>0.94</v>
      </c>
      <c r="W620" s="33">
        <v>0.94</v>
      </c>
      <c r="X620" s="33">
        <f t="shared" si="130"/>
        <v>0.88</v>
      </c>
      <c r="Y620" s="33">
        <f t="shared" si="131"/>
        <v>0.85</v>
      </c>
      <c r="Z620" s="33">
        <f t="shared" si="132"/>
        <v>0.75</v>
      </c>
      <c r="AA620" s="33">
        <f t="shared" si="133"/>
        <v>0.85</v>
      </c>
      <c r="AB620" s="33">
        <f t="shared" si="134"/>
        <v>0.75</v>
      </c>
      <c r="AC620" s="33">
        <f t="shared" si="135"/>
        <v>0.85</v>
      </c>
      <c r="AD620" s="33">
        <f t="shared" si="136"/>
        <v>0.7</v>
      </c>
      <c r="AE620" s="394">
        <f t="shared" si="137"/>
        <v>16335000000</v>
      </c>
      <c r="AF620" s="400">
        <f t="shared" si="138"/>
        <v>165000000</v>
      </c>
      <c r="AG620" s="257">
        <v>100</v>
      </c>
      <c r="AH620" s="153">
        <f t="shared" si="141"/>
        <v>165000000</v>
      </c>
      <c r="AJ620" s="394" t="e">
        <f>IF(F620&gt;0,#REF!,0)</f>
        <v>#REF!</v>
      </c>
      <c r="AK620" s="394">
        <f t="shared" si="139"/>
        <v>16335000000</v>
      </c>
      <c r="AM620" s="394">
        <f t="shared" si="140"/>
        <v>0</v>
      </c>
    </row>
    <row r="621" spans="3:39" ht="23.25" thickBot="1" x14ac:dyDescent="0.6">
      <c r="C621" s="233" t="s">
        <v>576</v>
      </c>
      <c r="D621" s="416" t="s">
        <v>1563</v>
      </c>
      <c r="E621" s="416">
        <v>10000000000</v>
      </c>
      <c r="F621" s="39">
        <v>0</v>
      </c>
      <c r="G621" s="36"/>
      <c r="H621" s="36">
        <v>0</v>
      </c>
      <c r="I621" s="36"/>
      <c r="J621" s="36"/>
      <c r="K621" s="36"/>
      <c r="L621" s="36"/>
      <c r="M621" s="36"/>
      <c r="N621" s="36"/>
      <c r="O621" s="36"/>
      <c r="P621" s="253">
        <v>10800000000</v>
      </c>
      <c r="Q621" s="259">
        <f t="shared" si="142"/>
        <v>10800000000</v>
      </c>
      <c r="R621" s="259">
        <v>0</v>
      </c>
      <c r="S621" s="509">
        <f t="shared" si="129"/>
        <v>10000000000</v>
      </c>
      <c r="T621" s="34">
        <v>1</v>
      </c>
      <c r="U621" s="33">
        <v>1</v>
      </c>
      <c r="V621" s="33">
        <v>0.94</v>
      </c>
      <c r="W621" s="33">
        <v>0.94</v>
      </c>
      <c r="X621" s="33">
        <f t="shared" si="130"/>
        <v>0.88</v>
      </c>
      <c r="Y621" s="33">
        <f t="shared" si="131"/>
        <v>0.85</v>
      </c>
      <c r="Z621" s="33">
        <f t="shared" si="132"/>
        <v>0.75</v>
      </c>
      <c r="AA621" s="33">
        <f t="shared" si="133"/>
        <v>0.85</v>
      </c>
      <c r="AB621" s="33">
        <f t="shared" si="134"/>
        <v>0.75</v>
      </c>
      <c r="AC621" s="33">
        <f t="shared" si="135"/>
        <v>0.85</v>
      </c>
      <c r="AD621" s="33">
        <f t="shared" si="136"/>
        <v>0.7</v>
      </c>
      <c r="AE621" s="394">
        <f t="shared" si="137"/>
        <v>7559999999.999999</v>
      </c>
      <c r="AF621" s="400">
        <f t="shared" si="138"/>
        <v>2440000000.000001</v>
      </c>
      <c r="AG621" s="257">
        <v>100</v>
      </c>
      <c r="AH621" s="153">
        <f t="shared" si="141"/>
        <v>2440000000.000001</v>
      </c>
      <c r="AJ621" s="394">
        <f>IF(F621&gt;0,#REF!,0)</f>
        <v>0</v>
      </c>
      <c r="AK621" s="394">
        <f t="shared" si="139"/>
        <v>0</v>
      </c>
      <c r="AM621" s="394">
        <f t="shared" si="140"/>
        <v>0</v>
      </c>
    </row>
    <row r="622" spans="3:39" ht="23.25" thickBot="1" x14ac:dyDescent="0.6">
      <c r="C622" s="233" t="s">
        <v>576</v>
      </c>
      <c r="D622" s="416" t="s">
        <v>1384</v>
      </c>
      <c r="E622" s="416">
        <v>23000000000</v>
      </c>
      <c r="F622" s="39">
        <v>22800000000</v>
      </c>
      <c r="G622" s="36"/>
      <c r="H622" s="36">
        <v>0</v>
      </c>
      <c r="I622" s="36"/>
      <c r="J622" s="36"/>
      <c r="K622" s="36"/>
      <c r="L622" s="36"/>
      <c r="M622" s="36"/>
      <c r="N622" s="36"/>
      <c r="O622" s="36"/>
      <c r="P622" s="253">
        <v>0</v>
      </c>
      <c r="Q622" s="259">
        <f t="shared" si="142"/>
        <v>22800000000</v>
      </c>
      <c r="R622" s="259">
        <v>0</v>
      </c>
      <c r="S622" s="509">
        <f t="shared" si="129"/>
        <v>22800000000</v>
      </c>
      <c r="T622" s="34">
        <v>1</v>
      </c>
      <c r="U622" s="33">
        <v>1</v>
      </c>
      <c r="V622" s="33">
        <v>0.94</v>
      </c>
      <c r="W622" s="33">
        <v>0.94</v>
      </c>
      <c r="X622" s="33">
        <f t="shared" si="130"/>
        <v>0.88</v>
      </c>
      <c r="Y622" s="33">
        <f t="shared" si="131"/>
        <v>0.85</v>
      </c>
      <c r="Z622" s="33">
        <f t="shared" si="132"/>
        <v>0.75</v>
      </c>
      <c r="AA622" s="33">
        <f t="shared" si="133"/>
        <v>0.85</v>
      </c>
      <c r="AB622" s="33">
        <f t="shared" si="134"/>
        <v>0.75</v>
      </c>
      <c r="AC622" s="33">
        <f t="shared" si="135"/>
        <v>0.85</v>
      </c>
      <c r="AD622" s="33">
        <f t="shared" si="136"/>
        <v>0.7</v>
      </c>
      <c r="AE622" s="394">
        <f t="shared" si="137"/>
        <v>22800000000</v>
      </c>
      <c r="AF622" s="400">
        <f t="shared" si="138"/>
        <v>200000000</v>
      </c>
      <c r="AG622" s="257">
        <v>100</v>
      </c>
      <c r="AH622" s="153">
        <f t="shared" si="141"/>
        <v>200000000</v>
      </c>
      <c r="AJ622" s="394" t="e">
        <f>IF(F622&gt;0,#REF!,0)</f>
        <v>#REF!</v>
      </c>
      <c r="AK622" s="394">
        <f t="shared" si="139"/>
        <v>22800000000</v>
      </c>
      <c r="AM622" s="394">
        <f t="shared" si="140"/>
        <v>0</v>
      </c>
    </row>
    <row r="623" spans="3:39" ht="23.25" thickBot="1" x14ac:dyDescent="0.6">
      <c r="C623" s="233" t="s">
        <v>576</v>
      </c>
      <c r="D623" s="416" t="s">
        <v>1563</v>
      </c>
      <c r="E623" s="416">
        <v>17000000000</v>
      </c>
      <c r="F623" s="39">
        <v>0</v>
      </c>
      <c r="G623" s="36"/>
      <c r="H623" s="36">
        <v>0</v>
      </c>
      <c r="I623" s="36"/>
      <c r="J623" s="36"/>
      <c r="K623" s="36"/>
      <c r="L623" s="36"/>
      <c r="M623" s="36"/>
      <c r="N623" s="36"/>
      <c r="O623" s="36"/>
      <c r="P623" s="253">
        <v>0</v>
      </c>
      <c r="Q623" s="259">
        <f t="shared" si="142"/>
        <v>0</v>
      </c>
      <c r="R623" s="259">
        <v>18500000000</v>
      </c>
      <c r="S623" s="509">
        <f t="shared" si="129"/>
        <v>17000000000</v>
      </c>
      <c r="T623" s="34">
        <v>1</v>
      </c>
      <c r="U623" s="33">
        <v>1</v>
      </c>
      <c r="V623" s="33">
        <v>0.94</v>
      </c>
      <c r="W623" s="33">
        <v>0.94</v>
      </c>
      <c r="X623" s="33">
        <f t="shared" si="130"/>
        <v>0.88</v>
      </c>
      <c r="Y623" s="33">
        <f t="shared" si="131"/>
        <v>0.85</v>
      </c>
      <c r="Z623" s="33">
        <f t="shared" si="132"/>
        <v>0.75</v>
      </c>
      <c r="AA623" s="33">
        <f t="shared" si="133"/>
        <v>0.85</v>
      </c>
      <c r="AB623" s="33">
        <f t="shared" si="134"/>
        <v>0.75</v>
      </c>
      <c r="AC623" s="33">
        <f t="shared" si="135"/>
        <v>0.85</v>
      </c>
      <c r="AD623" s="33">
        <f t="shared" si="136"/>
        <v>0.7</v>
      </c>
      <c r="AE623" s="394">
        <f t="shared" si="137"/>
        <v>0</v>
      </c>
      <c r="AF623" s="400">
        <f t="shared" si="138"/>
        <v>17000000000</v>
      </c>
      <c r="AG623" s="257">
        <v>100</v>
      </c>
      <c r="AH623" s="153">
        <f t="shared" si="141"/>
        <v>17000000000</v>
      </c>
      <c r="AJ623" s="394">
        <f>IF(F623&gt;0,#REF!,0)</f>
        <v>0</v>
      </c>
      <c r="AK623" s="394">
        <f t="shared" si="139"/>
        <v>0</v>
      </c>
      <c r="AM623" s="394">
        <f t="shared" si="140"/>
        <v>0</v>
      </c>
    </row>
    <row r="624" spans="3:39" ht="23.25" thickBot="1" x14ac:dyDescent="0.6">
      <c r="C624" s="233" t="s">
        <v>576</v>
      </c>
      <c r="D624" s="416" t="s">
        <v>1385</v>
      </c>
      <c r="E624" s="416">
        <v>11000000000</v>
      </c>
      <c r="F624" s="39">
        <v>12000000000</v>
      </c>
      <c r="G624" s="36"/>
      <c r="H624" s="36">
        <v>0</v>
      </c>
      <c r="I624" s="36"/>
      <c r="J624" s="36"/>
      <c r="K624" s="36"/>
      <c r="L624" s="36"/>
      <c r="M624" s="36"/>
      <c r="N624" s="36"/>
      <c r="O624" s="36"/>
      <c r="P624" s="253">
        <v>0</v>
      </c>
      <c r="Q624" s="259">
        <f t="shared" si="142"/>
        <v>12000000000</v>
      </c>
      <c r="R624" s="259">
        <v>0</v>
      </c>
      <c r="S624" s="509">
        <f t="shared" si="129"/>
        <v>11000000000</v>
      </c>
      <c r="T624" s="34">
        <v>1</v>
      </c>
      <c r="U624" s="33">
        <v>1</v>
      </c>
      <c r="V624" s="33">
        <v>0.94</v>
      </c>
      <c r="W624" s="33">
        <v>0.94</v>
      </c>
      <c r="X624" s="33">
        <f t="shared" si="130"/>
        <v>0.88</v>
      </c>
      <c r="Y624" s="33">
        <f t="shared" si="131"/>
        <v>0.85</v>
      </c>
      <c r="Z624" s="33">
        <f t="shared" si="132"/>
        <v>0.75</v>
      </c>
      <c r="AA624" s="33">
        <f t="shared" si="133"/>
        <v>0.85</v>
      </c>
      <c r="AB624" s="33">
        <f t="shared" si="134"/>
        <v>0.75</v>
      </c>
      <c r="AC624" s="33">
        <f t="shared" si="135"/>
        <v>0.85</v>
      </c>
      <c r="AD624" s="33">
        <f t="shared" si="136"/>
        <v>0.7</v>
      </c>
      <c r="AE624" s="394">
        <f t="shared" si="137"/>
        <v>12000000000</v>
      </c>
      <c r="AF624" s="400">
        <f t="shared" si="138"/>
        <v>0</v>
      </c>
      <c r="AG624" s="257">
        <v>100</v>
      </c>
      <c r="AH624" s="153">
        <f t="shared" si="141"/>
        <v>0</v>
      </c>
      <c r="AJ624" s="394" t="e">
        <f>IF(F624&gt;0,#REF!,0)</f>
        <v>#REF!</v>
      </c>
      <c r="AK624" s="394">
        <f t="shared" si="139"/>
        <v>12000000000</v>
      </c>
      <c r="AM624" s="394">
        <f t="shared" si="140"/>
        <v>0</v>
      </c>
    </row>
    <row r="625" spans="3:39" ht="23.25" thickBot="1" x14ac:dyDescent="0.6">
      <c r="C625" s="233" t="s">
        <v>576</v>
      </c>
      <c r="D625" s="416" t="s">
        <v>1563</v>
      </c>
      <c r="E625" s="416">
        <v>23500000000</v>
      </c>
      <c r="F625" s="39">
        <v>0</v>
      </c>
      <c r="G625" s="36"/>
      <c r="H625" s="36">
        <v>0</v>
      </c>
      <c r="I625" s="36"/>
      <c r="J625" s="36"/>
      <c r="K625" s="36"/>
      <c r="L625" s="36"/>
      <c r="M625" s="36"/>
      <c r="N625" s="36"/>
      <c r="O625" s="36"/>
      <c r="P625" s="253">
        <v>0</v>
      </c>
      <c r="Q625" s="259">
        <f t="shared" si="142"/>
        <v>0</v>
      </c>
      <c r="R625" s="259">
        <v>25500000000</v>
      </c>
      <c r="S625" s="509">
        <f t="shared" si="129"/>
        <v>23500000000</v>
      </c>
      <c r="T625" s="34">
        <v>1</v>
      </c>
      <c r="U625" s="33">
        <v>1</v>
      </c>
      <c r="V625" s="33">
        <v>0.94</v>
      </c>
      <c r="W625" s="33">
        <v>0.94</v>
      </c>
      <c r="X625" s="33">
        <f t="shared" si="130"/>
        <v>0.88</v>
      </c>
      <c r="Y625" s="33">
        <f t="shared" si="131"/>
        <v>0.85</v>
      </c>
      <c r="Z625" s="33">
        <f t="shared" si="132"/>
        <v>0.75</v>
      </c>
      <c r="AA625" s="33">
        <f t="shared" si="133"/>
        <v>0.85</v>
      </c>
      <c r="AB625" s="33">
        <f t="shared" si="134"/>
        <v>0.75</v>
      </c>
      <c r="AC625" s="33">
        <f t="shared" si="135"/>
        <v>0.85</v>
      </c>
      <c r="AD625" s="33">
        <f t="shared" si="136"/>
        <v>0.7</v>
      </c>
      <c r="AE625" s="394">
        <f t="shared" si="137"/>
        <v>0</v>
      </c>
      <c r="AF625" s="400">
        <f t="shared" si="138"/>
        <v>23500000000</v>
      </c>
      <c r="AG625" s="257">
        <v>100</v>
      </c>
      <c r="AH625" s="153">
        <f t="shared" si="141"/>
        <v>23500000000</v>
      </c>
      <c r="AJ625" s="394">
        <f>IF(F625&gt;0,#REF!,0)</f>
        <v>0</v>
      </c>
      <c r="AK625" s="394">
        <f t="shared" si="139"/>
        <v>0</v>
      </c>
      <c r="AM625" s="394">
        <f t="shared" si="140"/>
        <v>0</v>
      </c>
    </row>
    <row r="626" spans="3:39" ht="23.25" thickBot="1" x14ac:dyDescent="0.6">
      <c r="C626" s="233" t="s">
        <v>576</v>
      </c>
      <c r="D626" s="416" t="s">
        <v>1386</v>
      </c>
      <c r="E626" s="416">
        <v>11150000000</v>
      </c>
      <c r="F626" s="39">
        <v>0</v>
      </c>
      <c r="G626" s="36"/>
      <c r="H626" s="36">
        <v>0</v>
      </c>
      <c r="I626" s="36"/>
      <c r="J626" s="36"/>
      <c r="K626" s="36"/>
      <c r="L626" s="36"/>
      <c r="M626" s="36"/>
      <c r="N626" s="36"/>
      <c r="O626" s="36"/>
      <c r="P626" s="253">
        <v>0</v>
      </c>
      <c r="Q626" s="259">
        <f t="shared" si="142"/>
        <v>0</v>
      </c>
      <c r="R626" s="259">
        <v>14000000000</v>
      </c>
      <c r="S626" s="509">
        <f t="shared" si="129"/>
        <v>11150000000</v>
      </c>
      <c r="T626" s="34">
        <v>1</v>
      </c>
      <c r="U626" s="33">
        <v>1</v>
      </c>
      <c r="V626" s="33">
        <v>0.94</v>
      </c>
      <c r="W626" s="33">
        <v>0.94</v>
      </c>
      <c r="X626" s="33">
        <f t="shared" si="130"/>
        <v>0.88</v>
      </c>
      <c r="Y626" s="33">
        <f t="shared" si="131"/>
        <v>0.85</v>
      </c>
      <c r="Z626" s="33">
        <f t="shared" si="132"/>
        <v>0.75</v>
      </c>
      <c r="AA626" s="33">
        <f t="shared" si="133"/>
        <v>0.85</v>
      </c>
      <c r="AB626" s="33">
        <f t="shared" si="134"/>
        <v>0.75</v>
      </c>
      <c r="AC626" s="33">
        <f t="shared" si="135"/>
        <v>0.85</v>
      </c>
      <c r="AD626" s="33">
        <f t="shared" si="136"/>
        <v>0.7</v>
      </c>
      <c r="AE626" s="394">
        <f t="shared" si="137"/>
        <v>0</v>
      </c>
      <c r="AF626" s="400">
        <f t="shared" si="138"/>
        <v>11150000000</v>
      </c>
      <c r="AG626" s="257">
        <v>100</v>
      </c>
      <c r="AH626" s="153">
        <f t="shared" si="141"/>
        <v>11150000000</v>
      </c>
      <c r="AJ626" s="394">
        <f>IF(F626&gt;0,#REF!,0)</f>
        <v>0</v>
      </c>
      <c r="AK626" s="394">
        <f t="shared" si="139"/>
        <v>0</v>
      </c>
      <c r="AM626" s="394">
        <f t="shared" si="140"/>
        <v>0</v>
      </c>
    </row>
    <row r="627" spans="3:39" ht="23.25" thickBot="1" x14ac:dyDescent="0.6">
      <c r="C627" s="233" t="s">
        <v>576</v>
      </c>
      <c r="D627" s="416" t="s">
        <v>1564</v>
      </c>
      <c r="E627" s="416">
        <v>20000000000</v>
      </c>
      <c r="F627" s="39">
        <v>0</v>
      </c>
      <c r="G627" s="36"/>
      <c r="H627" s="36">
        <v>0</v>
      </c>
      <c r="I627" s="36"/>
      <c r="J627" s="36"/>
      <c r="K627" s="36"/>
      <c r="L627" s="36"/>
      <c r="M627" s="36"/>
      <c r="N627" s="36"/>
      <c r="O627" s="36"/>
      <c r="P627" s="253">
        <v>0</v>
      </c>
      <c r="Q627" s="259">
        <f t="shared" si="142"/>
        <v>0</v>
      </c>
      <c r="R627" s="259">
        <v>23000000000</v>
      </c>
      <c r="S627" s="509">
        <f t="shared" si="129"/>
        <v>20000000000</v>
      </c>
      <c r="T627" s="34">
        <v>1</v>
      </c>
      <c r="U627" s="33">
        <v>1</v>
      </c>
      <c r="V627" s="33">
        <v>0.94</v>
      </c>
      <c r="W627" s="33">
        <v>0.94</v>
      </c>
      <c r="X627" s="33">
        <f t="shared" si="130"/>
        <v>0.88</v>
      </c>
      <c r="Y627" s="33">
        <f t="shared" si="131"/>
        <v>0.85</v>
      </c>
      <c r="Z627" s="33">
        <f t="shared" si="132"/>
        <v>0.75</v>
      </c>
      <c r="AA627" s="33">
        <f t="shared" si="133"/>
        <v>0.85</v>
      </c>
      <c r="AB627" s="33">
        <f t="shared" si="134"/>
        <v>0.75</v>
      </c>
      <c r="AC627" s="33">
        <f t="shared" si="135"/>
        <v>0.85</v>
      </c>
      <c r="AD627" s="33">
        <f t="shared" si="136"/>
        <v>0.7</v>
      </c>
      <c r="AE627" s="394">
        <f t="shared" si="137"/>
        <v>0</v>
      </c>
      <c r="AF627" s="400">
        <f t="shared" si="138"/>
        <v>20000000000</v>
      </c>
      <c r="AG627" s="257">
        <v>100</v>
      </c>
      <c r="AH627" s="153">
        <f t="shared" si="141"/>
        <v>20000000000</v>
      </c>
      <c r="AJ627" s="394">
        <f>IF(F627&gt;0,#REF!,0)</f>
        <v>0</v>
      </c>
      <c r="AK627" s="394">
        <f t="shared" si="139"/>
        <v>0</v>
      </c>
      <c r="AM627" s="394">
        <f t="shared" si="140"/>
        <v>0</v>
      </c>
    </row>
    <row r="628" spans="3:39" ht="23.25" thickBot="1" x14ac:dyDescent="0.6">
      <c r="C628" s="233" t="s">
        <v>576</v>
      </c>
      <c r="D628" s="416" t="s">
        <v>1387</v>
      </c>
      <c r="E628" s="416">
        <v>150000000000</v>
      </c>
      <c r="F628" s="39">
        <v>0</v>
      </c>
      <c r="G628" s="36"/>
      <c r="H628" s="36">
        <v>0</v>
      </c>
      <c r="I628" s="36"/>
      <c r="J628" s="36"/>
      <c r="K628" s="36"/>
      <c r="L628" s="36"/>
      <c r="M628" s="36"/>
      <c r="N628" s="36"/>
      <c r="O628" s="36"/>
      <c r="P628" s="253">
        <v>0</v>
      </c>
      <c r="Q628" s="259">
        <f t="shared" si="142"/>
        <v>0</v>
      </c>
      <c r="R628" s="259">
        <v>180000000000</v>
      </c>
      <c r="S628" s="509">
        <f t="shared" si="129"/>
        <v>150000000000</v>
      </c>
      <c r="T628" s="34">
        <v>1</v>
      </c>
      <c r="U628" s="33">
        <v>1</v>
      </c>
      <c r="V628" s="33">
        <v>0.94</v>
      </c>
      <c r="W628" s="33">
        <v>0.94</v>
      </c>
      <c r="X628" s="33">
        <f t="shared" si="130"/>
        <v>0.88</v>
      </c>
      <c r="Y628" s="33">
        <f t="shared" si="131"/>
        <v>0.85</v>
      </c>
      <c r="Z628" s="33">
        <f t="shared" si="132"/>
        <v>0.75</v>
      </c>
      <c r="AA628" s="33">
        <f t="shared" si="133"/>
        <v>0.85</v>
      </c>
      <c r="AB628" s="33">
        <f t="shared" si="134"/>
        <v>0.75</v>
      </c>
      <c r="AC628" s="33">
        <f t="shared" si="135"/>
        <v>0.85</v>
      </c>
      <c r="AD628" s="33">
        <f t="shared" si="136"/>
        <v>0.7</v>
      </c>
      <c r="AE628" s="394">
        <f t="shared" si="137"/>
        <v>0</v>
      </c>
      <c r="AF628" s="400">
        <f t="shared" si="138"/>
        <v>150000000000</v>
      </c>
      <c r="AG628" s="257">
        <v>100</v>
      </c>
      <c r="AH628" s="153">
        <f t="shared" si="141"/>
        <v>150000000000</v>
      </c>
      <c r="AJ628" s="394">
        <f>IF(F628&gt;0,#REF!,0)</f>
        <v>0</v>
      </c>
      <c r="AK628" s="394">
        <f t="shared" si="139"/>
        <v>0</v>
      </c>
      <c r="AM628" s="394">
        <f t="shared" si="140"/>
        <v>0</v>
      </c>
    </row>
    <row r="629" spans="3:39" ht="23.25" thickBot="1" x14ac:dyDescent="0.6">
      <c r="C629" s="233" t="s">
        <v>576</v>
      </c>
      <c r="D629" s="416" t="s">
        <v>1565</v>
      </c>
      <c r="E629" s="416">
        <v>9500000000</v>
      </c>
      <c r="F629" s="39">
        <v>10000000000</v>
      </c>
      <c r="G629" s="36"/>
      <c r="H629" s="36">
        <v>0</v>
      </c>
      <c r="I629" s="36"/>
      <c r="J629" s="36"/>
      <c r="K629" s="36"/>
      <c r="L629" s="36"/>
      <c r="M629" s="36"/>
      <c r="N629" s="36"/>
      <c r="O629" s="36"/>
      <c r="P629" s="253">
        <v>0</v>
      </c>
      <c r="Q629" s="259">
        <f t="shared" si="142"/>
        <v>10000000000</v>
      </c>
      <c r="R629" s="259">
        <v>0</v>
      </c>
      <c r="S629" s="509">
        <f t="shared" si="129"/>
        <v>9500000000</v>
      </c>
      <c r="T629" s="34">
        <v>1</v>
      </c>
      <c r="U629" s="33">
        <v>1</v>
      </c>
      <c r="V629" s="33">
        <v>0.94</v>
      </c>
      <c r="W629" s="33">
        <v>0.94</v>
      </c>
      <c r="X629" s="33">
        <f t="shared" si="130"/>
        <v>0.88</v>
      </c>
      <c r="Y629" s="33">
        <f t="shared" si="131"/>
        <v>0.85</v>
      </c>
      <c r="Z629" s="33">
        <f t="shared" si="132"/>
        <v>0.75</v>
      </c>
      <c r="AA629" s="33">
        <f t="shared" si="133"/>
        <v>0.85</v>
      </c>
      <c r="AB629" s="33">
        <f t="shared" si="134"/>
        <v>0.75</v>
      </c>
      <c r="AC629" s="33">
        <f t="shared" si="135"/>
        <v>0.85</v>
      </c>
      <c r="AD629" s="33">
        <f t="shared" si="136"/>
        <v>0.7</v>
      </c>
      <c r="AE629" s="394">
        <f t="shared" si="137"/>
        <v>10000000000</v>
      </c>
      <c r="AF629" s="400">
        <f t="shared" si="138"/>
        <v>0</v>
      </c>
      <c r="AG629" s="257">
        <v>100</v>
      </c>
      <c r="AH629" s="153">
        <f t="shared" si="141"/>
        <v>0</v>
      </c>
      <c r="AJ629" s="394" t="e">
        <f>IF(F629&gt;0,#REF!,0)</f>
        <v>#REF!</v>
      </c>
      <c r="AK629" s="394">
        <f t="shared" si="139"/>
        <v>10000000000</v>
      </c>
      <c r="AM629" s="394">
        <f t="shared" si="140"/>
        <v>0</v>
      </c>
    </row>
    <row r="630" spans="3:39" ht="23.25" thickBot="1" x14ac:dyDescent="0.6">
      <c r="C630" s="233" t="s">
        <v>576</v>
      </c>
      <c r="D630" s="416" t="s">
        <v>1387</v>
      </c>
      <c r="E630" s="416">
        <v>30000000000</v>
      </c>
      <c r="F630" s="39">
        <v>0</v>
      </c>
      <c r="G630" s="36"/>
      <c r="H630" s="36">
        <v>0</v>
      </c>
      <c r="I630" s="36"/>
      <c r="J630" s="36"/>
      <c r="K630" s="36"/>
      <c r="L630" s="36"/>
      <c r="M630" s="36"/>
      <c r="N630" s="36"/>
      <c r="O630" s="36"/>
      <c r="P630" s="253">
        <v>0</v>
      </c>
      <c r="Q630" s="259">
        <f t="shared" si="142"/>
        <v>0</v>
      </c>
      <c r="R630" s="259">
        <v>55000000000</v>
      </c>
      <c r="S630" s="509">
        <f t="shared" si="129"/>
        <v>30000000000</v>
      </c>
      <c r="T630" s="34">
        <v>1</v>
      </c>
      <c r="U630" s="33">
        <v>1</v>
      </c>
      <c r="V630" s="33">
        <v>0.94</v>
      </c>
      <c r="W630" s="33">
        <v>0.94</v>
      </c>
      <c r="X630" s="33">
        <f t="shared" si="130"/>
        <v>0.88</v>
      </c>
      <c r="Y630" s="33">
        <f t="shared" si="131"/>
        <v>0.85</v>
      </c>
      <c r="Z630" s="33">
        <f t="shared" si="132"/>
        <v>0.75</v>
      </c>
      <c r="AA630" s="33">
        <f t="shared" si="133"/>
        <v>0.85</v>
      </c>
      <c r="AB630" s="33">
        <f t="shared" si="134"/>
        <v>0.75</v>
      </c>
      <c r="AC630" s="33">
        <f t="shared" si="135"/>
        <v>0.85</v>
      </c>
      <c r="AD630" s="33">
        <f t="shared" si="136"/>
        <v>0.7</v>
      </c>
      <c r="AE630" s="394">
        <f t="shared" si="137"/>
        <v>0</v>
      </c>
      <c r="AF630" s="400">
        <f t="shared" si="138"/>
        <v>30000000000</v>
      </c>
      <c r="AG630" s="257">
        <v>100</v>
      </c>
      <c r="AH630" s="153">
        <f t="shared" si="141"/>
        <v>30000000000</v>
      </c>
      <c r="AJ630" s="394">
        <f>IF(F630&gt;0,#REF!,0)</f>
        <v>0</v>
      </c>
      <c r="AK630" s="394">
        <f t="shared" si="139"/>
        <v>0</v>
      </c>
      <c r="AM630" s="394">
        <f t="shared" si="140"/>
        <v>0</v>
      </c>
    </row>
    <row r="631" spans="3:39" ht="23.25" thickBot="1" x14ac:dyDescent="0.6">
      <c r="C631" s="233" t="s">
        <v>576</v>
      </c>
      <c r="D631" s="416" t="s">
        <v>1566</v>
      </c>
      <c r="E631" s="416">
        <v>15000000000</v>
      </c>
      <c r="F631" s="39">
        <v>0</v>
      </c>
      <c r="G631" s="36"/>
      <c r="H631" s="36">
        <v>0</v>
      </c>
      <c r="I631" s="36"/>
      <c r="J631" s="36"/>
      <c r="K631" s="36"/>
      <c r="L631" s="36"/>
      <c r="M631" s="36"/>
      <c r="N631" s="36"/>
      <c r="O631" s="36"/>
      <c r="P631" s="253">
        <v>0</v>
      </c>
      <c r="Q631" s="259">
        <f t="shared" si="142"/>
        <v>0</v>
      </c>
      <c r="R631" s="259">
        <v>15000000000</v>
      </c>
      <c r="S631" s="509">
        <f t="shared" si="129"/>
        <v>15000000000</v>
      </c>
      <c r="T631" s="34">
        <v>1</v>
      </c>
      <c r="U631" s="33">
        <v>1</v>
      </c>
      <c r="V631" s="33">
        <v>0.94</v>
      </c>
      <c r="W631" s="33">
        <v>0.94</v>
      </c>
      <c r="X631" s="33">
        <f t="shared" si="130"/>
        <v>0.88</v>
      </c>
      <c r="Y631" s="33">
        <f t="shared" si="131"/>
        <v>0.85</v>
      </c>
      <c r="Z631" s="33">
        <f t="shared" si="132"/>
        <v>0.75</v>
      </c>
      <c r="AA631" s="33">
        <f t="shared" si="133"/>
        <v>0.85</v>
      </c>
      <c r="AB631" s="33">
        <f t="shared" si="134"/>
        <v>0.75</v>
      </c>
      <c r="AC631" s="33">
        <f t="shared" si="135"/>
        <v>0.85</v>
      </c>
      <c r="AD631" s="33">
        <f t="shared" si="136"/>
        <v>0.7</v>
      </c>
      <c r="AE631" s="394">
        <f t="shared" si="137"/>
        <v>0</v>
      </c>
      <c r="AF631" s="400">
        <f t="shared" si="138"/>
        <v>15000000000</v>
      </c>
      <c r="AG631" s="257">
        <v>100</v>
      </c>
      <c r="AH631" s="153">
        <f t="shared" si="141"/>
        <v>15000000000</v>
      </c>
      <c r="AJ631" s="394">
        <f>IF(F631&gt;0,#REF!,0)</f>
        <v>0</v>
      </c>
      <c r="AK631" s="394">
        <f t="shared" si="139"/>
        <v>0</v>
      </c>
      <c r="AM631" s="394">
        <f t="shared" si="140"/>
        <v>0</v>
      </c>
    </row>
    <row r="632" spans="3:39" ht="23.25" thickBot="1" x14ac:dyDescent="0.6">
      <c r="C632" s="233" t="s">
        <v>576</v>
      </c>
      <c r="D632" s="416" t="s">
        <v>1567</v>
      </c>
      <c r="E632" s="416">
        <v>5250000000</v>
      </c>
      <c r="F632" s="39">
        <v>0</v>
      </c>
      <c r="G632" s="36"/>
      <c r="H632" s="36">
        <v>0</v>
      </c>
      <c r="I632" s="36"/>
      <c r="J632" s="36"/>
      <c r="K632" s="36"/>
      <c r="L632" s="36"/>
      <c r="M632" s="36"/>
      <c r="N632" s="36"/>
      <c r="O632" s="36"/>
      <c r="P632" s="253">
        <v>5740000000</v>
      </c>
      <c r="Q632" s="259">
        <f t="shared" si="142"/>
        <v>5740000000</v>
      </c>
      <c r="R632" s="259">
        <v>0</v>
      </c>
      <c r="S632" s="509">
        <f t="shared" si="129"/>
        <v>5250000000</v>
      </c>
      <c r="T632" s="34">
        <v>1</v>
      </c>
      <c r="U632" s="33">
        <v>1</v>
      </c>
      <c r="V632" s="33">
        <v>0.94</v>
      </c>
      <c r="W632" s="33">
        <v>0.94</v>
      </c>
      <c r="X632" s="33">
        <f t="shared" si="130"/>
        <v>0.88</v>
      </c>
      <c r="Y632" s="33">
        <f t="shared" si="131"/>
        <v>0.85</v>
      </c>
      <c r="Z632" s="33">
        <f t="shared" si="132"/>
        <v>0.75</v>
      </c>
      <c r="AA632" s="33">
        <f t="shared" si="133"/>
        <v>0.85</v>
      </c>
      <c r="AB632" s="33">
        <f t="shared" si="134"/>
        <v>0.75</v>
      </c>
      <c r="AC632" s="33">
        <f t="shared" si="135"/>
        <v>0.85</v>
      </c>
      <c r="AD632" s="33">
        <f t="shared" si="136"/>
        <v>0.7</v>
      </c>
      <c r="AE632" s="394">
        <f t="shared" si="137"/>
        <v>4017999999.9999995</v>
      </c>
      <c r="AF632" s="400">
        <f t="shared" si="138"/>
        <v>1232000000.0000005</v>
      </c>
      <c r="AG632" s="257">
        <v>100</v>
      </c>
      <c r="AH632" s="153">
        <f t="shared" si="141"/>
        <v>1232000000.0000005</v>
      </c>
      <c r="AJ632" s="394">
        <f>IF(F632&gt;0,#REF!,0)</f>
        <v>0</v>
      </c>
      <c r="AK632" s="394">
        <f t="shared" si="139"/>
        <v>0</v>
      </c>
      <c r="AM632" s="394">
        <f t="shared" si="140"/>
        <v>0</v>
      </c>
    </row>
    <row r="633" spans="3:39" ht="23.25" thickBot="1" x14ac:dyDescent="0.6">
      <c r="C633" s="233" t="s">
        <v>576</v>
      </c>
      <c r="D633" s="416" t="s">
        <v>1567</v>
      </c>
      <c r="E633" s="416">
        <v>5000000000</v>
      </c>
      <c r="F633" s="39">
        <v>0</v>
      </c>
      <c r="G633" s="36"/>
      <c r="H633" s="36">
        <v>0</v>
      </c>
      <c r="I633" s="36"/>
      <c r="J633" s="36"/>
      <c r="K633" s="36"/>
      <c r="L633" s="36"/>
      <c r="M633" s="36"/>
      <c r="N633" s="36"/>
      <c r="O633" s="36"/>
      <c r="P633" s="253">
        <v>0</v>
      </c>
      <c r="Q633" s="259">
        <f t="shared" si="142"/>
        <v>0</v>
      </c>
      <c r="R633" s="259">
        <v>6000000000</v>
      </c>
      <c r="S633" s="509">
        <f t="shared" si="129"/>
        <v>5000000000</v>
      </c>
      <c r="T633" s="34">
        <v>1</v>
      </c>
      <c r="U633" s="33">
        <v>1</v>
      </c>
      <c r="V633" s="33">
        <v>0.94</v>
      </c>
      <c r="W633" s="33">
        <v>0.94</v>
      </c>
      <c r="X633" s="33">
        <f t="shared" si="130"/>
        <v>0.88</v>
      </c>
      <c r="Y633" s="33">
        <f t="shared" si="131"/>
        <v>0.85</v>
      </c>
      <c r="Z633" s="33">
        <f t="shared" si="132"/>
        <v>0.75</v>
      </c>
      <c r="AA633" s="33">
        <f t="shared" si="133"/>
        <v>0.85</v>
      </c>
      <c r="AB633" s="33">
        <f t="shared" si="134"/>
        <v>0.75</v>
      </c>
      <c r="AC633" s="33">
        <f t="shared" si="135"/>
        <v>0.85</v>
      </c>
      <c r="AD633" s="33">
        <f t="shared" si="136"/>
        <v>0.7</v>
      </c>
      <c r="AE633" s="394">
        <f t="shared" si="137"/>
        <v>0</v>
      </c>
      <c r="AF633" s="400">
        <f t="shared" si="138"/>
        <v>5000000000</v>
      </c>
      <c r="AG633" s="257">
        <v>100</v>
      </c>
      <c r="AH633" s="153">
        <f t="shared" si="141"/>
        <v>5000000000</v>
      </c>
      <c r="AJ633" s="394">
        <f>IF(F633&gt;0,#REF!,0)</f>
        <v>0</v>
      </c>
      <c r="AK633" s="394">
        <f t="shared" si="139"/>
        <v>0</v>
      </c>
      <c r="AM633" s="394">
        <f t="shared" si="140"/>
        <v>0</v>
      </c>
    </row>
    <row r="634" spans="3:39" ht="23.25" thickBot="1" x14ac:dyDescent="0.6">
      <c r="C634" s="233" t="s">
        <v>576</v>
      </c>
      <c r="D634" s="416" t="s">
        <v>1568</v>
      </c>
      <c r="E634" s="416">
        <v>55000000000</v>
      </c>
      <c r="F634" s="39">
        <v>0</v>
      </c>
      <c r="G634" s="36"/>
      <c r="H634" s="36">
        <v>0</v>
      </c>
      <c r="I634" s="36"/>
      <c r="J634" s="36"/>
      <c r="K634" s="36"/>
      <c r="L634" s="36"/>
      <c r="M634" s="36"/>
      <c r="N634" s="36"/>
      <c r="O634" s="36"/>
      <c r="P634" s="253">
        <v>0</v>
      </c>
      <c r="Q634" s="259">
        <f t="shared" si="142"/>
        <v>0</v>
      </c>
      <c r="R634" s="259">
        <v>60000000000</v>
      </c>
      <c r="S634" s="509">
        <f t="shared" si="129"/>
        <v>55000000000</v>
      </c>
      <c r="T634" s="34">
        <v>1</v>
      </c>
      <c r="U634" s="33">
        <v>1</v>
      </c>
      <c r="V634" s="33">
        <v>0.94</v>
      </c>
      <c r="W634" s="33">
        <v>0.94</v>
      </c>
      <c r="X634" s="33">
        <f t="shared" si="130"/>
        <v>0.88</v>
      </c>
      <c r="Y634" s="33">
        <f t="shared" si="131"/>
        <v>0.85</v>
      </c>
      <c r="Z634" s="33">
        <f t="shared" si="132"/>
        <v>0.75</v>
      </c>
      <c r="AA634" s="33">
        <f t="shared" si="133"/>
        <v>0.85</v>
      </c>
      <c r="AB634" s="33">
        <f t="shared" si="134"/>
        <v>0.75</v>
      </c>
      <c r="AC634" s="33">
        <f t="shared" si="135"/>
        <v>0.85</v>
      </c>
      <c r="AD634" s="33">
        <f t="shared" si="136"/>
        <v>0.7</v>
      </c>
      <c r="AE634" s="394">
        <f t="shared" si="137"/>
        <v>0</v>
      </c>
      <c r="AF634" s="400">
        <f t="shared" si="138"/>
        <v>55000000000</v>
      </c>
      <c r="AG634" s="257">
        <v>100</v>
      </c>
      <c r="AH634" s="153">
        <f t="shared" si="141"/>
        <v>55000000000</v>
      </c>
      <c r="AJ634" s="394">
        <f>IF(F634&gt;0,#REF!,0)</f>
        <v>0</v>
      </c>
      <c r="AK634" s="394">
        <f t="shared" si="139"/>
        <v>0</v>
      </c>
      <c r="AM634" s="394">
        <f t="shared" si="140"/>
        <v>0</v>
      </c>
    </row>
    <row r="635" spans="3:39" ht="23.25" thickBot="1" x14ac:dyDescent="0.6">
      <c r="C635" s="233" t="s">
        <v>576</v>
      </c>
      <c r="D635" s="416" t="s">
        <v>1390</v>
      </c>
      <c r="E635" s="416">
        <v>13000000000</v>
      </c>
      <c r="F635" s="39">
        <v>0</v>
      </c>
      <c r="G635" s="36"/>
      <c r="H635" s="36">
        <v>0</v>
      </c>
      <c r="I635" s="36"/>
      <c r="J635" s="36"/>
      <c r="K635" s="36"/>
      <c r="L635" s="36"/>
      <c r="M635" s="36"/>
      <c r="N635" s="36"/>
      <c r="O635" s="36"/>
      <c r="P635" s="253">
        <v>0</v>
      </c>
      <c r="Q635" s="259">
        <f t="shared" si="142"/>
        <v>0</v>
      </c>
      <c r="R635" s="259">
        <v>14040000000</v>
      </c>
      <c r="S635" s="509">
        <f t="shared" si="129"/>
        <v>13000000000</v>
      </c>
      <c r="T635" s="34">
        <v>1</v>
      </c>
      <c r="U635" s="33">
        <v>1</v>
      </c>
      <c r="V635" s="33">
        <v>0.94</v>
      </c>
      <c r="W635" s="33">
        <v>0.94</v>
      </c>
      <c r="X635" s="33">
        <f t="shared" si="130"/>
        <v>0.88</v>
      </c>
      <c r="Y635" s="33">
        <f t="shared" si="131"/>
        <v>0.85</v>
      </c>
      <c r="Z635" s="33">
        <f t="shared" si="132"/>
        <v>0.75</v>
      </c>
      <c r="AA635" s="33">
        <f t="shared" si="133"/>
        <v>0.85</v>
      </c>
      <c r="AB635" s="33">
        <f t="shared" si="134"/>
        <v>0.75</v>
      </c>
      <c r="AC635" s="33">
        <f t="shared" si="135"/>
        <v>0.85</v>
      </c>
      <c r="AD635" s="33">
        <f t="shared" si="136"/>
        <v>0.7</v>
      </c>
      <c r="AE635" s="394">
        <f t="shared" si="137"/>
        <v>0</v>
      </c>
      <c r="AF635" s="400">
        <f t="shared" si="138"/>
        <v>13000000000</v>
      </c>
      <c r="AG635" s="257">
        <v>100</v>
      </c>
      <c r="AH635" s="153">
        <f t="shared" si="141"/>
        <v>13000000000</v>
      </c>
      <c r="AJ635" s="394">
        <f>IF(F635&gt;0,#REF!,0)</f>
        <v>0</v>
      </c>
      <c r="AK635" s="394">
        <f t="shared" si="139"/>
        <v>0</v>
      </c>
      <c r="AM635" s="394">
        <f t="shared" si="140"/>
        <v>0</v>
      </c>
    </row>
    <row r="636" spans="3:39" ht="23.25" thickBot="1" x14ac:dyDescent="0.6">
      <c r="C636" s="233" t="s">
        <v>576</v>
      </c>
      <c r="D636" s="416" t="s">
        <v>1390</v>
      </c>
      <c r="E636" s="416">
        <v>16500000000</v>
      </c>
      <c r="F636" s="39">
        <v>0</v>
      </c>
      <c r="G636" s="36"/>
      <c r="H636" s="36">
        <v>0</v>
      </c>
      <c r="I636" s="36"/>
      <c r="J636" s="36"/>
      <c r="K636" s="36"/>
      <c r="L636" s="36"/>
      <c r="M636" s="36"/>
      <c r="N636" s="36"/>
      <c r="O636" s="36"/>
      <c r="P636" s="253">
        <v>0</v>
      </c>
      <c r="Q636" s="259">
        <f t="shared" si="142"/>
        <v>0</v>
      </c>
      <c r="R636" s="259">
        <v>18000000000</v>
      </c>
      <c r="S636" s="509">
        <f t="shared" si="129"/>
        <v>16500000000</v>
      </c>
      <c r="T636" s="34">
        <v>1</v>
      </c>
      <c r="U636" s="33">
        <v>1</v>
      </c>
      <c r="V636" s="33">
        <v>0.94</v>
      </c>
      <c r="W636" s="33">
        <v>0.94</v>
      </c>
      <c r="X636" s="33">
        <f t="shared" si="130"/>
        <v>0.88</v>
      </c>
      <c r="Y636" s="33">
        <f t="shared" si="131"/>
        <v>0.85</v>
      </c>
      <c r="Z636" s="33">
        <f t="shared" si="132"/>
        <v>0.75</v>
      </c>
      <c r="AA636" s="33">
        <f t="shared" si="133"/>
        <v>0.85</v>
      </c>
      <c r="AB636" s="33">
        <f t="shared" si="134"/>
        <v>0.75</v>
      </c>
      <c r="AC636" s="33">
        <f t="shared" si="135"/>
        <v>0.85</v>
      </c>
      <c r="AD636" s="33">
        <f t="shared" si="136"/>
        <v>0.7</v>
      </c>
      <c r="AE636" s="394">
        <f t="shared" si="137"/>
        <v>0</v>
      </c>
      <c r="AF636" s="400">
        <f t="shared" si="138"/>
        <v>16500000000</v>
      </c>
      <c r="AG636" s="257">
        <v>100</v>
      </c>
      <c r="AH636" s="153">
        <f t="shared" si="141"/>
        <v>16500000000</v>
      </c>
      <c r="AJ636" s="394">
        <f>IF(F636&gt;0,#REF!,0)</f>
        <v>0</v>
      </c>
      <c r="AK636" s="394">
        <f t="shared" si="139"/>
        <v>0</v>
      </c>
      <c r="AM636" s="394">
        <f t="shared" si="140"/>
        <v>0</v>
      </c>
    </row>
    <row r="637" spans="3:39" ht="23.25" thickBot="1" x14ac:dyDescent="0.6">
      <c r="C637" s="233" t="s">
        <v>576</v>
      </c>
      <c r="D637" s="416" t="s">
        <v>1389</v>
      </c>
      <c r="E637" s="416">
        <v>6000000000</v>
      </c>
      <c r="F637" s="39">
        <v>0</v>
      </c>
      <c r="G637" s="36"/>
      <c r="H637" s="36">
        <v>0</v>
      </c>
      <c r="I637" s="36"/>
      <c r="J637" s="36"/>
      <c r="K637" s="36"/>
      <c r="L637" s="36"/>
      <c r="M637" s="36"/>
      <c r="N637" s="36"/>
      <c r="O637" s="36"/>
      <c r="P637" s="253">
        <v>0</v>
      </c>
      <c r="Q637" s="259">
        <f t="shared" si="142"/>
        <v>0</v>
      </c>
      <c r="R637" s="259">
        <v>3500000000</v>
      </c>
      <c r="S637" s="509">
        <f t="shared" si="129"/>
        <v>6000000000</v>
      </c>
      <c r="T637" s="34">
        <v>1</v>
      </c>
      <c r="U637" s="33">
        <v>1</v>
      </c>
      <c r="V637" s="33">
        <v>0.94</v>
      </c>
      <c r="W637" s="33">
        <v>0.94</v>
      </c>
      <c r="X637" s="33">
        <f t="shared" si="130"/>
        <v>0.88</v>
      </c>
      <c r="Y637" s="33">
        <f t="shared" si="131"/>
        <v>0.85</v>
      </c>
      <c r="Z637" s="33">
        <f t="shared" si="132"/>
        <v>0.75</v>
      </c>
      <c r="AA637" s="33">
        <f t="shared" si="133"/>
        <v>0.85</v>
      </c>
      <c r="AB637" s="33">
        <f t="shared" si="134"/>
        <v>0.75</v>
      </c>
      <c r="AC637" s="33">
        <f t="shared" si="135"/>
        <v>0.85</v>
      </c>
      <c r="AD637" s="33">
        <f t="shared" si="136"/>
        <v>0.7</v>
      </c>
      <c r="AE637" s="394">
        <f t="shared" si="137"/>
        <v>0</v>
      </c>
      <c r="AF637" s="400">
        <f t="shared" si="138"/>
        <v>6000000000</v>
      </c>
      <c r="AG637" s="257">
        <v>100</v>
      </c>
      <c r="AH637" s="153">
        <f t="shared" si="141"/>
        <v>6000000000</v>
      </c>
      <c r="AJ637" s="394">
        <f>IF(F637&gt;0,#REF!,0)</f>
        <v>0</v>
      </c>
      <c r="AK637" s="394">
        <f t="shared" si="139"/>
        <v>0</v>
      </c>
      <c r="AM637" s="394">
        <f t="shared" si="140"/>
        <v>0</v>
      </c>
    </row>
    <row r="638" spans="3:39" ht="23.25" thickBot="1" x14ac:dyDescent="0.6">
      <c r="C638" s="233" t="s">
        <v>576</v>
      </c>
      <c r="D638" s="416" t="s">
        <v>1390</v>
      </c>
      <c r="E638" s="416">
        <v>20000000000</v>
      </c>
      <c r="F638" s="39">
        <v>0</v>
      </c>
      <c r="G638" s="36"/>
      <c r="H638" s="36">
        <v>0</v>
      </c>
      <c r="I638" s="36"/>
      <c r="J638" s="36"/>
      <c r="K638" s="36"/>
      <c r="L638" s="36"/>
      <c r="M638" s="36"/>
      <c r="N638" s="36"/>
      <c r="O638" s="36"/>
      <c r="P638" s="253">
        <v>0</v>
      </c>
      <c r="Q638" s="259">
        <f t="shared" si="142"/>
        <v>0</v>
      </c>
      <c r="R638" s="259">
        <v>21600000000</v>
      </c>
      <c r="S638" s="509">
        <f t="shared" si="129"/>
        <v>20000000000</v>
      </c>
      <c r="T638" s="34">
        <v>1</v>
      </c>
      <c r="U638" s="33">
        <v>1</v>
      </c>
      <c r="V638" s="33">
        <v>0.94</v>
      </c>
      <c r="W638" s="33">
        <v>0.94</v>
      </c>
      <c r="X638" s="33">
        <f t="shared" si="130"/>
        <v>0.88</v>
      </c>
      <c r="Y638" s="33">
        <f t="shared" si="131"/>
        <v>0.85</v>
      </c>
      <c r="Z638" s="33">
        <f t="shared" si="132"/>
        <v>0.75</v>
      </c>
      <c r="AA638" s="33">
        <f t="shared" si="133"/>
        <v>0.85</v>
      </c>
      <c r="AB638" s="33">
        <f t="shared" si="134"/>
        <v>0.75</v>
      </c>
      <c r="AC638" s="33">
        <f t="shared" si="135"/>
        <v>0.85</v>
      </c>
      <c r="AD638" s="33">
        <f t="shared" si="136"/>
        <v>0.7</v>
      </c>
      <c r="AE638" s="394">
        <f t="shared" si="137"/>
        <v>0</v>
      </c>
      <c r="AF638" s="400">
        <f t="shared" si="138"/>
        <v>20000000000</v>
      </c>
      <c r="AG638" s="257">
        <v>100</v>
      </c>
      <c r="AH638" s="153">
        <f t="shared" si="141"/>
        <v>20000000000</v>
      </c>
      <c r="AJ638" s="394">
        <f>IF(F638&gt;0,#REF!,0)</f>
        <v>0</v>
      </c>
      <c r="AK638" s="394">
        <f t="shared" si="139"/>
        <v>0</v>
      </c>
      <c r="AM638" s="394">
        <f t="shared" si="140"/>
        <v>0</v>
      </c>
    </row>
    <row r="639" spans="3:39" ht="23.25" thickBot="1" x14ac:dyDescent="0.6">
      <c r="C639" s="233" t="s">
        <v>576</v>
      </c>
      <c r="D639" s="416" t="s">
        <v>1390</v>
      </c>
      <c r="E639" s="416">
        <v>50000000000</v>
      </c>
      <c r="F639" s="39">
        <v>0</v>
      </c>
      <c r="G639" s="36"/>
      <c r="H639" s="36">
        <v>0</v>
      </c>
      <c r="I639" s="36"/>
      <c r="J639" s="36"/>
      <c r="K639" s="36"/>
      <c r="L639" s="36"/>
      <c r="M639" s="36"/>
      <c r="N639" s="36"/>
      <c r="O639" s="36"/>
      <c r="P639" s="253">
        <v>0</v>
      </c>
      <c r="Q639" s="259">
        <f t="shared" si="142"/>
        <v>0</v>
      </c>
      <c r="R639" s="259">
        <v>54000000000</v>
      </c>
      <c r="S639" s="509">
        <f t="shared" si="129"/>
        <v>50000000000</v>
      </c>
      <c r="T639" s="34">
        <v>1</v>
      </c>
      <c r="U639" s="33">
        <v>1</v>
      </c>
      <c r="V639" s="33">
        <v>0.94</v>
      </c>
      <c r="W639" s="33">
        <v>0.94</v>
      </c>
      <c r="X639" s="33">
        <f t="shared" si="130"/>
        <v>0.88</v>
      </c>
      <c r="Y639" s="33">
        <f t="shared" si="131"/>
        <v>0.85</v>
      </c>
      <c r="Z639" s="33">
        <f t="shared" si="132"/>
        <v>0.75</v>
      </c>
      <c r="AA639" s="33">
        <f t="shared" si="133"/>
        <v>0.85</v>
      </c>
      <c r="AB639" s="33">
        <f t="shared" si="134"/>
        <v>0.75</v>
      </c>
      <c r="AC639" s="33">
        <f t="shared" si="135"/>
        <v>0.85</v>
      </c>
      <c r="AD639" s="33">
        <f t="shared" si="136"/>
        <v>0.7</v>
      </c>
      <c r="AE639" s="394">
        <f t="shared" si="137"/>
        <v>0</v>
      </c>
      <c r="AF639" s="400">
        <f t="shared" si="138"/>
        <v>50000000000</v>
      </c>
      <c r="AG639" s="257">
        <v>100</v>
      </c>
      <c r="AH639" s="153">
        <f t="shared" si="141"/>
        <v>50000000000</v>
      </c>
      <c r="AJ639" s="394">
        <f>IF(F639&gt;0,#REF!,0)</f>
        <v>0</v>
      </c>
      <c r="AK639" s="394">
        <f t="shared" si="139"/>
        <v>0</v>
      </c>
      <c r="AM639" s="394">
        <f t="shared" si="140"/>
        <v>0</v>
      </c>
    </row>
    <row r="640" spans="3:39" ht="23.25" thickBot="1" x14ac:dyDescent="0.6">
      <c r="C640" s="233" t="s">
        <v>576</v>
      </c>
      <c r="D640" s="416" t="s">
        <v>1389</v>
      </c>
      <c r="E640" s="416">
        <v>6000000000</v>
      </c>
      <c r="F640" s="39">
        <v>0</v>
      </c>
      <c r="G640" s="36"/>
      <c r="H640" s="36">
        <v>0</v>
      </c>
      <c r="I640" s="36"/>
      <c r="J640" s="36"/>
      <c r="K640" s="36"/>
      <c r="L640" s="36"/>
      <c r="M640" s="36"/>
      <c r="N640" s="36"/>
      <c r="O640" s="36"/>
      <c r="P640" s="253">
        <v>0</v>
      </c>
      <c r="Q640" s="259">
        <f t="shared" si="142"/>
        <v>0</v>
      </c>
      <c r="R640" s="259">
        <v>3500000000</v>
      </c>
      <c r="S640" s="509">
        <f t="shared" si="129"/>
        <v>6000000000</v>
      </c>
      <c r="T640" s="34">
        <v>1</v>
      </c>
      <c r="U640" s="33">
        <v>1</v>
      </c>
      <c r="V640" s="33">
        <v>0.94</v>
      </c>
      <c r="W640" s="33">
        <v>0.94</v>
      </c>
      <c r="X640" s="33">
        <f t="shared" si="130"/>
        <v>0.88</v>
      </c>
      <c r="Y640" s="33">
        <f t="shared" si="131"/>
        <v>0.85</v>
      </c>
      <c r="Z640" s="33">
        <f t="shared" si="132"/>
        <v>0.75</v>
      </c>
      <c r="AA640" s="33">
        <f t="shared" si="133"/>
        <v>0.85</v>
      </c>
      <c r="AB640" s="33">
        <f t="shared" si="134"/>
        <v>0.75</v>
      </c>
      <c r="AC640" s="33">
        <f t="shared" si="135"/>
        <v>0.85</v>
      </c>
      <c r="AD640" s="33">
        <f t="shared" si="136"/>
        <v>0.7</v>
      </c>
      <c r="AE640" s="394">
        <f t="shared" si="137"/>
        <v>0</v>
      </c>
      <c r="AF640" s="400">
        <f t="shared" si="138"/>
        <v>6000000000</v>
      </c>
      <c r="AG640" s="257">
        <v>100</v>
      </c>
      <c r="AH640" s="153">
        <f t="shared" si="141"/>
        <v>6000000000</v>
      </c>
      <c r="AJ640" s="394">
        <f>IF(F640&gt;0,#REF!,0)</f>
        <v>0</v>
      </c>
      <c r="AK640" s="394">
        <f t="shared" si="139"/>
        <v>0</v>
      </c>
      <c r="AM640" s="394">
        <f t="shared" si="140"/>
        <v>0</v>
      </c>
    </row>
    <row r="641" spans="3:39" ht="23.25" thickBot="1" x14ac:dyDescent="0.6">
      <c r="C641" s="233" t="s">
        <v>576</v>
      </c>
      <c r="D641" s="416" t="s">
        <v>1569</v>
      </c>
      <c r="E641" s="416">
        <v>20000000000</v>
      </c>
      <c r="F641" s="39">
        <v>0</v>
      </c>
      <c r="G641" s="36"/>
      <c r="H641" s="36">
        <v>0</v>
      </c>
      <c r="I641" s="36"/>
      <c r="J641" s="36"/>
      <c r="K641" s="36"/>
      <c r="L641" s="36"/>
      <c r="M641" s="36"/>
      <c r="N641" s="36"/>
      <c r="O641" s="36"/>
      <c r="P641" s="253">
        <v>0</v>
      </c>
      <c r="Q641" s="259">
        <f t="shared" si="142"/>
        <v>0</v>
      </c>
      <c r="R641" s="259">
        <v>21600000000</v>
      </c>
      <c r="S641" s="509">
        <f t="shared" si="129"/>
        <v>20000000000</v>
      </c>
      <c r="T641" s="34">
        <v>1</v>
      </c>
      <c r="U641" s="33">
        <v>1</v>
      </c>
      <c r="V641" s="33">
        <v>0.94</v>
      </c>
      <c r="W641" s="33">
        <v>0.94</v>
      </c>
      <c r="X641" s="33">
        <f t="shared" si="130"/>
        <v>0.88</v>
      </c>
      <c r="Y641" s="33">
        <f t="shared" si="131"/>
        <v>0.85</v>
      </c>
      <c r="Z641" s="33">
        <f t="shared" si="132"/>
        <v>0.75</v>
      </c>
      <c r="AA641" s="33">
        <f t="shared" si="133"/>
        <v>0.85</v>
      </c>
      <c r="AB641" s="33">
        <f t="shared" si="134"/>
        <v>0.75</v>
      </c>
      <c r="AC641" s="33">
        <f t="shared" si="135"/>
        <v>0.85</v>
      </c>
      <c r="AD641" s="33">
        <f t="shared" si="136"/>
        <v>0.7</v>
      </c>
      <c r="AE641" s="394">
        <f t="shared" si="137"/>
        <v>0</v>
      </c>
      <c r="AF641" s="400">
        <f t="shared" si="138"/>
        <v>20000000000</v>
      </c>
      <c r="AG641" s="257">
        <v>100</v>
      </c>
      <c r="AH641" s="153">
        <f t="shared" si="141"/>
        <v>20000000000</v>
      </c>
      <c r="AJ641" s="394">
        <f>IF(F641&gt;0,#REF!,0)</f>
        <v>0</v>
      </c>
      <c r="AK641" s="394">
        <f t="shared" si="139"/>
        <v>0</v>
      </c>
      <c r="AM641" s="394">
        <f t="shared" si="140"/>
        <v>0</v>
      </c>
    </row>
    <row r="642" spans="3:39" ht="23.25" thickBot="1" x14ac:dyDescent="0.6">
      <c r="C642" s="233" t="s">
        <v>576</v>
      </c>
      <c r="D642" s="416" t="s">
        <v>1388</v>
      </c>
      <c r="E642" s="416">
        <v>5200000000</v>
      </c>
      <c r="F642" s="39">
        <v>5000000000</v>
      </c>
      <c r="G642" s="36"/>
      <c r="H642" s="36">
        <v>0</v>
      </c>
      <c r="I642" s="36"/>
      <c r="J642" s="36"/>
      <c r="K642" s="36"/>
      <c r="L642" s="36"/>
      <c r="M642" s="36"/>
      <c r="N642" s="36"/>
      <c r="O642" s="36"/>
      <c r="P642" s="253">
        <v>0</v>
      </c>
      <c r="Q642" s="259">
        <f t="shared" si="142"/>
        <v>5000000000</v>
      </c>
      <c r="R642" s="259">
        <v>0</v>
      </c>
      <c r="S642" s="509">
        <f t="shared" si="129"/>
        <v>5000000000</v>
      </c>
      <c r="T642" s="34">
        <v>1</v>
      </c>
      <c r="U642" s="33">
        <v>1</v>
      </c>
      <c r="V642" s="33">
        <v>0.94</v>
      </c>
      <c r="W642" s="33">
        <v>0.94</v>
      </c>
      <c r="X642" s="33">
        <f t="shared" si="130"/>
        <v>0.88</v>
      </c>
      <c r="Y642" s="33">
        <f t="shared" si="131"/>
        <v>0.85</v>
      </c>
      <c r="Z642" s="33">
        <f t="shared" si="132"/>
        <v>0.75</v>
      </c>
      <c r="AA642" s="33">
        <f t="shared" si="133"/>
        <v>0.85</v>
      </c>
      <c r="AB642" s="33">
        <f t="shared" si="134"/>
        <v>0.75</v>
      </c>
      <c r="AC642" s="33">
        <f t="shared" si="135"/>
        <v>0.85</v>
      </c>
      <c r="AD642" s="33">
        <f t="shared" si="136"/>
        <v>0.7</v>
      </c>
      <c r="AE642" s="394">
        <f t="shared" si="137"/>
        <v>5000000000</v>
      </c>
      <c r="AF642" s="400">
        <f t="shared" si="138"/>
        <v>200000000</v>
      </c>
      <c r="AG642" s="257">
        <v>100</v>
      </c>
      <c r="AH642" s="153">
        <f t="shared" si="141"/>
        <v>200000000</v>
      </c>
      <c r="AJ642" s="394" t="e">
        <f>IF(F642&gt;0,#REF!,0)</f>
        <v>#REF!</v>
      </c>
      <c r="AK642" s="394">
        <f t="shared" si="139"/>
        <v>5000000000</v>
      </c>
      <c r="AM642" s="394">
        <f t="shared" si="140"/>
        <v>0</v>
      </c>
    </row>
    <row r="643" spans="3:39" ht="23.25" thickBot="1" x14ac:dyDescent="0.6">
      <c r="C643" s="233" t="s">
        <v>576</v>
      </c>
      <c r="D643" s="416" t="s">
        <v>1570</v>
      </c>
      <c r="E643" s="416">
        <v>18000000000</v>
      </c>
      <c r="F643" s="39">
        <v>0</v>
      </c>
      <c r="G643" s="36"/>
      <c r="H643" s="36">
        <v>0</v>
      </c>
      <c r="I643" s="36"/>
      <c r="J643" s="36"/>
      <c r="K643" s="36"/>
      <c r="L643" s="36"/>
      <c r="M643" s="36"/>
      <c r="N643" s="36"/>
      <c r="O643" s="36"/>
      <c r="P643" s="253">
        <v>0</v>
      </c>
      <c r="Q643" s="259">
        <f t="shared" si="142"/>
        <v>0</v>
      </c>
      <c r="R643" s="259">
        <v>20000</v>
      </c>
      <c r="S643" s="509">
        <f t="shared" si="129"/>
        <v>18000000000</v>
      </c>
      <c r="T643" s="34">
        <v>1</v>
      </c>
      <c r="U643" s="33">
        <v>1</v>
      </c>
      <c r="V643" s="33">
        <v>0.94</v>
      </c>
      <c r="W643" s="33">
        <v>0.94</v>
      </c>
      <c r="X643" s="33">
        <f t="shared" si="130"/>
        <v>0.88</v>
      </c>
      <c r="Y643" s="33">
        <f t="shared" si="131"/>
        <v>0.85</v>
      </c>
      <c r="Z643" s="33">
        <f t="shared" si="132"/>
        <v>0.75</v>
      </c>
      <c r="AA643" s="33">
        <f t="shared" si="133"/>
        <v>0.85</v>
      </c>
      <c r="AB643" s="33">
        <f t="shared" si="134"/>
        <v>0.75</v>
      </c>
      <c r="AC643" s="33">
        <f t="shared" si="135"/>
        <v>0.85</v>
      </c>
      <c r="AD643" s="33">
        <f t="shared" si="136"/>
        <v>0.7</v>
      </c>
      <c r="AE643" s="394">
        <f t="shared" si="137"/>
        <v>0</v>
      </c>
      <c r="AF643" s="400">
        <f t="shared" si="138"/>
        <v>18000000000</v>
      </c>
      <c r="AG643" s="257">
        <v>100</v>
      </c>
      <c r="AH643" s="153">
        <f t="shared" si="141"/>
        <v>18000000000</v>
      </c>
      <c r="AJ643" s="394">
        <f>IF(F643&gt;0,#REF!,0)</f>
        <v>0</v>
      </c>
      <c r="AK643" s="394">
        <f t="shared" si="139"/>
        <v>0</v>
      </c>
      <c r="AM643" s="394">
        <f t="shared" si="140"/>
        <v>0</v>
      </c>
    </row>
    <row r="644" spans="3:39" ht="23.25" thickBot="1" x14ac:dyDescent="0.6">
      <c r="C644" s="233" t="s">
        <v>576</v>
      </c>
      <c r="D644" s="416" t="s">
        <v>1570</v>
      </c>
      <c r="E644" s="416">
        <v>10000000000</v>
      </c>
      <c r="F644" s="39">
        <v>0</v>
      </c>
      <c r="G644" s="36"/>
      <c r="H644" s="36">
        <v>0</v>
      </c>
      <c r="I644" s="36"/>
      <c r="J644" s="36"/>
      <c r="K644" s="36"/>
      <c r="L644" s="36"/>
      <c r="M644" s="36"/>
      <c r="N644" s="36"/>
      <c r="O644" s="36"/>
      <c r="P644" s="253">
        <v>0</v>
      </c>
      <c r="Q644" s="259">
        <f t="shared" si="142"/>
        <v>0</v>
      </c>
      <c r="R644" s="259">
        <v>12000</v>
      </c>
      <c r="S644" s="509">
        <f t="shared" si="129"/>
        <v>10000000000</v>
      </c>
      <c r="T644" s="34">
        <v>1</v>
      </c>
      <c r="U644" s="33">
        <v>1</v>
      </c>
      <c r="V644" s="33">
        <v>0.94</v>
      </c>
      <c r="W644" s="33">
        <v>0.94</v>
      </c>
      <c r="X644" s="33">
        <f t="shared" si="130"/>
        <v>0.88</v>
      </c>
      <c r="Y644" s="33">
        <f t="shared" si="131"/>
        <v>0.85</v>
      </c>
      <c r="Z644" s="33">
        <f t="shared" si="132"/>
        <v>0.75</v>
      </c>
      <c r="AA644" s="33">
        <f t="shared" si="133"/>
        <v>0.85</v>
      </c>
      <c r="AB644" s="33">
        <f t="shared" si="134"/>
        <v>0.75</v>
      </c>
      <c r="AC644" s="33">
        <f t="shared" si="135"/>
        <v>0.85</v>
      </c>
      <c r="AD644" s="33">
        <f t="shared" si="136"/>
        <v>0.7</v>
      </c>
      <c r="AE644" s="394">
        <f t="shared" si="137"/>
        <v>0</v>
      </c>
      <c r="AF644" s="400">
        <f t="shared" si="138"/>
        <v>10000000000</v>
      </c>
      <c r="AG644" s="257">
        <v>100</v>
      </c>
      <c r="AH644" s="153">
        <f t="shared" si="141"/>
        <v>10000000000</v>
      </c>
      <c r="AJ644" s="394">
        <f>IF(F644&gt;0,#REF!,0)</f>
        <v>0</v>
      </c>
      <c r="AK644" s="394">
        <f t="shared" si="139"/>
        <v>0</v>
      </c>
      <c r="AM644" s="394">
        <f t="shared" si="140"/>
        <v>0</v>
      </c>
    </row>
    <row r="645" spans="3:39" ht="23.25" thickBot="1" x14ac:dyDescent="0.6">
      <c r="C645" s="233" t="s">
        <v>576</v>
      </c>
      <c r="D645" s="416" t="s">
        <v>1570</v>
      </c>
      <c r="E645" s="416">
        <v>6000000000</v>
      </c>
      <c r="F645" s="39">
        <v>0</v>
      </c>
      <c r="G645" s="36"/>
      <c r="H645" s="36">
        <v>0</v>
      </c>
      <c r="I645" s="36"/>
      <c r="J645" s="36"/>
      <c r="K645" s="36"/>
      <c r="L645" s="36"/>
      <c r="M645" s="36"/>
      <c r="N645" s="36"/>
      <c r="O645" s="36"/>
      <c r="P645" s="253">
        <v>0</v>
      </c>
      <c r="Q645" s="259">
        <f t="shared" si="142"/>
        <v>0</v>
      </c>
      <c r="R645" s="259">
        <v>8000</v>
      </c>
      <c r="S645" s="509">
        <f t="shared" si="129"/>
        <v>6000000000</v>
      </c>
      <c r="T645" s="34">
        <v>1</v>
      </c>
      <c r="U645" s="33">
        <v>1</v>
      </c>
      <c r="V645" s="33">
        <v>0.94</v>
      </c>
      <c r="W645" s="33">
        <v>0.94</v>
      </c>
      <c r="X645" s="33">
        <f t="shared" si="130"/>
        <v>0.88</v>
      </c>
      <c r="Y645" s="33">
        <f t="shared" si="131"/>
        <v>0.85</v>
      </c>
      <c r="Z645" s="33">
        <f t="shared" si="132"/>
        <v>0.75</v>
      </c>
      <c r="AA645" s="33">
        <f t="shared" si="133"/>
        <v>0.85</v>
      </c>
      <c r="AB645" s="33">
        <f t="shared" si="134"/>
        <v>0.75</v>
      </c>
      <c r="AC645" s="33">
        <f t="shared" si="135"/>
        <v>0.85</v>
      </c>
      <c r="AD645" s="33">
        <f t="shared" si="136"/>
        <v>0.7</v>
      </c>
      <c r="AE645" s="394">
        <f t="shared" si="137"/>
        <v>0</v>
      </c>
      <c r="AF645" s="400">
        <f t="shared" si="138"/>
        <v>6000000000</v>
      </c>
      <c r="AG645" s="257">
        <v>100</v>
      </c>
      <c r="AH645" s="153">
        <f t="shared" si="141"/>
        <v>6000000000</v>
      </c>
      <c r="AJ645" s="394">
        <f>IF(F645&gt;0,#REF!,0)</f>
        <v>0</v>
      </c>
      <c r="AK645" s="394">
        <f t="shared" si="139"/>
        <v>0</v>
      </c>
      <c r="AM645" s="394">
        <f t="shared" si="140"/>
        <v>0</v>
      </c>
    </row>
    <row r="646" spans="3:39" ht="23.25" thickBot="1" x14ac:dyDescent="0.6">
      <c r="C646" s="233" t="s">
        <v>576</v>
      </c>
      <c r="D646" s="416" t="s">
        <v>1570</v>
      </c>
      <c r="E646" s="416">
        <v>5500000000</v>
      </c>
      <c r="F646" s="39">
        <v>0</v>
      </c>
      <c r="G646" s="36"/>
      <c r="H646" s="36">
        <v>0</v>
      </c>
      <c r="I646" s="36"/>
      <c r="J646" s="36"/>
      <c r="K646" s="36"/>
      <c r="L646" s="36"/>
      <c r="M646" s="36"/>
      <c r="N646" s="36"/>
      <c r="O646" s="36"/>
      <c r="P646" s="253">
        <v>0</v>
      </c>
      <c r="Q646" s="259">
        <f t="shared" si="142"/>
        <v>0</v>
      </c>
      <c r="R646" s="259">
        <v>7000</v>
      </c>
      <c r="S646" s="509">
        <f t="shared" si="129"/>
        <v>5500000000</v>
      </c>
      <c r="T646" s="34">
        <v>1</v>
      </c>
      <c r="U646" s="33">
        <v>1</v>
      </c>
      <c r="V646" s="33">
        <v>0.94</v>
      </c>
      <c r="W646" s="33">
        <v>0.94</v>
      </c>
      <c r="X646" s="33">
        <f t="shared" si="130"/>
        <v>0.88</v>
      </c>
      <c r="Y646" s="33">
        <f t="shared" si="131"/>
        <v>0.85</v>
      </c>
      <c r="Z646" s="33">
        <f t="shared" si="132"/>
        <v>0.75</v>
      </c>
      <c r="AA646" s="33">
        <f t="shared" si="133"/>
        <v>0.85</v>
      </c>
      <c r="AB646" s="33">
        <f t="shared" si="134"/>
        <v>0.75</v>
      </c>
      <c r="AC646" s="33">
        <f t="shared" si="135"/>
        <v>0.85</v>
      </c>
      <c r="AD646" s="33">
        <f t="shared" si="136"/>
        <v>0.7</v>
      </c>
      <c r="AE646" s="394">
        <f t="shared" si="137"/>
        <v>0</v>
      </c>
      <c r="AF646" s="400">
        <f t="shared" si="138"/>
        <v>5500000000</v>
      </c>
      <c r="AG646" s="257">
        <v>100</v>
      </c>
      <c r="AH646" s="153">
        <f t="shared" si="141"/>
        <v>5500000000</v>
      </c>
      <c r="AJ646" s="394">
        <f>IF(F646&gt;0,#REF!,0)</f>
        <v>0</v>
      </c>
      <c r="AK646" s="394">
        <f t="shared" si="139"/>
        <v>0</v>
      </c>
      <c r="AM646" s="394">
        <f t="shared" si="140"/>
        <v>0</v>
      </c>
    </row>
    <row r="647" spans="3:39" ht="23.25" thickBot="1" x14ac:dyDescent="0.6">
      <c r="C647" s="233" t="s">
        <v>576</v>
      </c>
      <c r="D647" s="416" t="s">
        <v>1571</v>
      </c>
      <c r="E647" s="416">
        <v>5300000000</v>
      </c>
      <c r="F647" s="39">
        <v>0</v>
      </c>
      <c r="G647" s="36"/>
      <c r="H647" s="36">
        <v>0</v>
      </c>
      <c r="I647" s="36"/>
      <c r="J647" s="36"/>
      <c r="K647" s="36"/>
      <c r="L647" s="36"/>
      <c r="M647" s="36"/>
      <c r="N647" s="36"/>
      <c r="O647" s="36"/>
      <c r="P647" s="253">
        <v>0</v>
      </c>
      <c r="Q647" s="259">
        <f t="shared" si="142"/>
        <v>0</v>
      </c>
      <c r="R647" s="259">
        <v>5730000000</v>
      </c>
      <c r="S647" s="509">
        <f t="shared" si="129"/>
        <v>5300000000</v>
      </c>
      <c r="T647" s="34">
        <v>1</v>
      </c>
      <c r="U647" s="33">
        <v>1</v>
      </c>
      <c r="V647" s="33">
        <v>0.94</v>
      </c>
      <c r="W647" s="33">
        <v>0.94</v>
      </c>
      <c r="X647" s="33">
        <f t="shared" si="130"/>
        <v>0.88</v>
      </c>
      <c r="Y647" s="33">
        <f t="shared" si="131"/>
        <v>0.85</v>
      </c>
      <c r="Z647" s="33">
        <f t="shared" si="132"/>
        <v>0.75</v>
      </c>
      <c r="AA647" s="33">
        <f t="shared" si="133"/>
        <v>0.85</v>
      </c>
      <c r="AB647" s="33">
        <f t="shared" si="134"/>
        <v>0.75</v>
      </c>
      <c r="AC647" s="33">
        <f t="shared" si="135"/>
        <v>0.85</v>
      </c>
      <c r="AD647" s="33">
        <f t="shared" si="136"/>
        <v>0.7</v>
      </c>
      <c r="AE647" s="394">
        <f t="shared" si="137"/>
        <v>0</v>
      </c>
      <c r="AF647" s="400">
        <f t="shared" si="138"/>
        <v>5300000000</v>
      </c>
      <c r="AG647" s="257">
        <v>100</v>
      </c>
      <c r="AH647" s="153">
        <f t="shared" si="141"/>
        <v>5300000000</v>
      </c>
      <c r="AJ647" s="394">
        <f>IF(F647&gt;0,#REF!,0)</f>
        <v>0</v>
      </c>
      <c r="AK647" s="394">
        <f t="shared" si="139"/>
        <v>0</v>
      </c>
      <c r="AM647" s="394">
        <f t="shared" si="140"/>
        <v>0</v>
      </c>
    </row>
    <row r="648" spans="3:39" ht="23.25" thickBot="1" x14ac:dyDescent="0.6">
      <c r="C648" s="233" t="s">
        <v>576</v>
      </c>
      <c r="D648" s="416" t="s">
        <v>1571</v>
      </c>
      <c r="E648" s="416">
        <v>8600000000</v>
      </c>
      <c r="F648" s="39">
        <v>0</v>
      </c>
      <c r="G648" s="36"/>
      <c r="H648" s="36">
        <v>0</v>
      </c>
      <c r="I648" s="36"/>
      <c r="J648" s="36"/>
      <c r="K648" s="36"/>
      <c r="L648" s="36"/>
      <c r="M648" s="36"/>
      <c r="N648" s="36"/>
      <c r="O648" s="36"/>
      <c r="P648" s="253">
        <v>0</v>
      </c>
      <c r="Q648" s="259">
        <f t="shared" si="142"/>
        <v>0</v>
      </c>
      <c r="R648" s="259">
        <v>9300000000</v>
      </c>
      <c r="S648" s="509">
        <f t="shared" si="129"/>
        <v>8600000000</v>
      </c>
      <c r="T648" s="34">
        <v>1</v>
      </c>
      <c r="U648" s="33">
        <v>1</v>
      </c>
      <c r="V648" s="33">
        <v>0.94</v>
      </c>
      <c r="W648" s="33">
        <v>0.94</v>
      </c>
      <c r="X648" s="33">
        <f t="shared" si="130"/>
        <v>0.88</v>
      </c>
      <c r="Y648" s="33">
        <f t="shared" si="131"/>
        <v>0.85</v>
      </c>
      <c r="Z648" s="33">
        <f t="shared" si="132"/>
        <v>0.75</v>
      </c>
      <c r="AA648" s="33">
        <f t="shared" si="133"/>
        <v>0.85</v>
      </c>
      <c r="AB648" s="33">
        <f t="shared" si="134"/>
        <v>0.75</v>
      </c>
      <c r="AC648" s="33">
        <f t="shared" si="135"/>
        <v>0.85</v>
      </c>
      <c r="AD648" s="33">
        <f t="shared" si="136"/>
        <v>0.7</v>
      </c>
      <c r="AE648" s="394">
        <f t="shared" si="137"/>
        <v>0</v>
      </c>
      <c r="AF648" s="400">
        <f t="shared" si="138"/>
        <v>8600000000</v>
      </c>
      <c r="AG648" s="257">
        <v>100</v>
      </c>
      <c r="AH648" s="153">
        <f t="shared" si="141"/>
        <v>8600000000</v>
      </c>
      <c r="AJ648" s="394">
        <f>IF(F648&gt;0,#REF!,0)</f>
        <v>0</v>
      </c>
      <c r="AK648" s="394">
        <f t="shared" si="139"/>
        <v>0</v>
      </c>
      <c r="AM648" s="394">
        <f t="shared" si="140"/>
        <v>0</v>
      </c>
    </row>
    <row r="649" spans="3:39" ht="23.25" thickBot="1" x14ac:dyDescent="0.6">
      <c r="C649" s="233" t="s">
        <v>576</v>
      </c>
      <c r="D649" s="416" t="s">
        <v>1571</v>
      </c>
      <c r="E649" s="416">
        <v>5000000000</v>
      </c>
      <c r="F649" s="39">
        <v>0</v>
      </c>
      <c r="G649" s="36"/>
      <c r="H649" s="36">
        <v>0</v>
      </c>
      <c r="I649" s="36"/>
      <c r="J649" s="36"/>
      <c r="K649" s="36"/>
      <c r="L649" s="36"/>
      <c r="M649" s="36"/>
      <c r="N649" s="36"/>
      <c r="O649" s="36"/>
      <c r="P649" s="253">
        <v>0</v>
      </c>
      <c r="Q649" s="259">
        <f t="shared" si="142"/>
        <v>0</v>
      </c>
      <c r="R649" s="259">
        <v>5400000000</v>
      </c>
      <c r="S649" s="509">
        <f t="shared" si="129"/>
        <v>5000000000</v>
      </c>
      <c r="T649" s="34">
        <v>1</v>
      </c>
      <c r="U649" s="33">
        <v>1</v>
      </c>
      <c r="V649" s="33">
        <v>0.94</v>
      </c>
      <c r="W649" s="33">
        <v>0.94</v>
      </c>
      <c r="X649" s="33">
        <f t="shared" si="130"/>
        <v>0.88</v>
      </c>
      <c r="Y649" s="33">
        <f t="shared" si="131"/>
        <v>0.85</v>
      </c>
      <c r="Z649" s="33">
        <f t="shared" si="132"/>
        <v>0.75</v>
      </c>
      <c r="AA649" s="33">
        <f t="shared" si="133"/>
        <v>0.85</v>
      </c>
      <c r="AB649" s="33">
        <f t="shared" si="134"/>
        <v>0.75</v>
      </c>
      <c r="AC649" s="33">
        <f t="shared" si="135"/>
        <v>0.85</v>
      </c>
      <c r="AD649" s="33">
        <f t="shared" si="136"/>
        <v>0.7</v>
      </c>
      <c r="AE649" s="394">
        <f t="shared" si="137"/>
        <v>0</v>
      </c>
      <c r="AF649" s="400">
        <f t="shared" si="138"/>
        <v>5000000000</v>
      </c>
      <c r="AG649" s="257">
        <v>100</v>
      </c>
      <c r="AH649" s="153">
        <f t="shared" si="141"/>
        <v>5000000000</v>
      </c>
      <c r="AJ649" s="394">
        <f>IF(F649&gt;0,#REF!,0)</f>
        <v>0</v>
      </c>
      <c r="AK649" s="394">
        <f t="shared" si="139"/>
        <v>0</v>
      </c>
      <c r="AM649" s="394">
        <f t="shared" si="140"/>
        <v>0</v>
      </c>
    </row>
    <row r="650" spans="3:39" ht="23.25" thickBot="1" x14ac:dyDescent="0.6">
      <c r="C650" s="233" t="s">
        <v>576</v>
      </c>
      <c r="D650" s="416" t="s">
        <v>1571</v>
      </c>
      <c r="E650" s="416">
        <v>10000000000</v>
      </c>
      <c r="F650" s="39">
        <v>0</v>
      </c>
      <c r="G650" s="36"/>
      <c r="H650" s="36">
        <v>0</v>
      </c>
      <c r="I650" s="36"/>
      <c r="J650" s="36"/>
      <c r="K650" s="36"/>
      <c r="L650" s="36"/>
      <c r="M650" s="36"/>
      <c r="N650" s="36"/>
      <c r="O650" s="36"/>
      <c r="P650" s="253">
        <v>0</v>
      </c>
      <c r="Q650" s="259">
        <f t="shared" si="142"/>
        <v>0</v>
      </c>
      <c r="R650" s="259">
        <v>10800000000</v>
      </c>
      <c r="S650" s="509">
        <f t="shared" si="129"/>
        <v>10000000000</v>
      </c>
      <c r="T650" s="34">
        <v>1</v>
      </c>
      <c r="U650" s="33">
        <v>1</v>
      </c>
      <c r="V650" s="33">
        <v>0.94</v>
      </c>
      <c r="W650" s="33">
        <v>0.94</v>
      </c>
      <c r="X650" s="33">
        <f t="shared" si="130"/>
        <v>0.88</v>
      </c>
      <c r="Y650" s="33">
        <f t="shared" si="131"/>
        <v>0.85</v>
      </c>
      <c r="Z650" s="33">
        <f t="shared" si="132"/>
        <v>0.75</v>
      </c>
      <c r="AA650" s="33">
        <f t="shared" si="133"/>
        <v>0.85</v>
      </c>
      <c r="AB650" s="33">
        <f t="shared" si="134"/>
        <v>0.75</v>
      </c>
      <c r="AC650" s="33">
        <f t="shared" si="135"/>
        <v>0.85</v>
      </c>
      <c r="AD650" s="33">
        <f t="shared" si="136"/>
        <v>0.7</v>
      </c>
      <c r="AE650" s="394">
        <f t="shared" si="137"/>
        <v>0</v>
      </c>
      <c r="AF650" s="400">
        <f t="shared" si="138"/>
        <v>10000000000</v>
      </c>
      <c r="AG650" s="257">
        <v>100</v>
      </c>
      <c r="AH650" s="153">
        <f t="shared" si="141"/>
        <v>10000000000</v>
      </c>
      <c r="AJ650" s="394">
        <f>IF(F650&gt;0,#REF!,0)</f>
        <v>0</v>
      </c>
      <c r="AK650" s="394">
        <f t="shared" si="139"/>
        <v>0</v>
      </c>
      <c r="AM650" s="394">
        <f t="shared" si="140"/>
        <v>0</v>
      </c>
    </row>
    <row r="651" spans="3:39" ht="23.25" thickBot="1" x14ac:dyDescent="0.6">
      <c r="C651" s="233" t="s">
        <v>576</v>
      </c>
      <c r="D651" s="416" t="s">
        <v>1571</v>
      </c>
      <c r="E651" s="416">
        <v>11000000000</v>
      </c>
      <c r="F651" s="39">
        <v>0</v>
      </c>
      <c r="G651" s="36"/>
      <c r="H651" s="36">
        <v>0</v>
      </c>
      <c r="I651" s="36"/>
      <c r="J651" s="36"/>
      <c r="K651" s="36"/>
      <c r="L651" s="36"/>
      <c r="M651" s="36"/>
      <c r="N651" s="36"/>
      <c r="O651" s="36"/>
      <c r="P651" s="253">
        <v>0</v>
      </c>
      <c r="Q651" s="259">
        <f t="shared" si="142"/>
        <v>0</v>
      </c>
      <c r="R651" s="259">
        <v>12600000000</v>
      </c>
      <c r="S651" s="509">
        <f t="shared" ref="S651:S714" si="143">IF((OR(Q651&gt;E651,Q651=0)),E651,Q651)</f>
        <v>11000000000</v>
      </c>
      <c r="T651" s="34">
        <v>1</v>
      </c>
      <c r="U651" s="33">
        <v>1</v>
      </c>
      <c r="V651" s="33">
        <v>0.94</v>
      </c>
      <c r="W651" s="33">
        <v>0.94</v>
      </c>
      <c r="X651" s="33">
        <f t="shared" ref="X651:X714" si="144">1-0.12</f>
        <v>0.88</v>
      </c>
      <c r="Y651" s="33">
        <f t="shared" ref="Y651:Y714" si="145">1-0.15</f>
        <v>0.85</v>
      </c>
      <c r="Z651" s="33">
        <f t="shared" ref="Z651:Z714" si="146">1-0.25</f>
        <v>0.75</v>
      </c>
      <c r="AA651" s="33">
        <f t="shared" ref="AA651:AA714" si="147">1-0.15</f>
        <v>0.85</v>
      </c>
      <c r="AB651" s="33">
        <f t="shared" ref="AB651:AB714" si="148">1-0.25</f>
        <v>0.75</v>
      </c>
      <c r="AC651" s="33">
        <f t="shared" ref="AC651:AC714" si="149">1-0.15</f>
        <v>0.85</v>
      </c>
      <c r="AD651" s="33">
        <f t="shared" ref="AD651:AD714" si="150">1-0.3</f>
        <v>0.7</v>
      </c>
      <c r="AE651" s="394">
        <f t="shared" ref="AE651:AE714" si="151">(F651*T651)+(G651*U651)+(H651*V651)+(I651*W651)+(J651*X651)+(K651*Y651)+(L651*Z651)+(M651*AA651)+(N651*AB651)+(O651*AC651)+(P651*AD651)</f>
        <v>0</v>
      </c>
      <c r="AF651" s="400">
        <f t="shared" ref="AF651:AF714" si="152">IF(E651&gt;AE651,E651-AE651,0)</f>
        <v>11000000000</v>
      </c>
      <c r="AG651" s="257">
        <v>100</v>
      </c>
      <c r="AH651" s="153">
        <f t="shared" si="141"/>
        <v>11000000000</v>
      </c>
      <c r="AJ651" s="394">
        <f>IF(F651&gt;0,#REF!,0)</f>
        <v>0</v>
      </c>
      <c r="AK651" s="394">
        <f t="shared" si="139"/>
        <v>0</v>
      </c>
      <c r="AM651" s="394">
        <f t="shared" si="140"/>
        <v>0</v>
      </c>
    </row>
    <row r="652" spans="3:39" ht="23.25" thickBot="1" x14ac:dyDescent="0.6">
      <c r="C652" s="233" t="s">
        <v>576</v>
      </c>
      <c r="D652" s="416" t="s">
        <v>1572</v>
      </c>
      <c r="E652" s="416">
        <v>8000000000</v>
      </c>
      <c r="F652" s="39">
        <v>0</v>
      </c>
      <c r="G652" s="36"/>
      <c r="H652" s="36">
        <v>0</v>
      </c>
      <c r="I652" s="36"/>
      <c r="J652" s="36"/>
      <c r="K652" s="36"/>
      <c r="L652" s="36"/>
      <c r="M652" s="36"/>
      <c r="N652" s="36"/>
      <c r="O652" s="36"/>
      <c r="P652" s="253">
        <v>0</v>
      </c>
      <c r="Q652" s="259">
        <f t="shared" si="142"/>
        <v>0</v>
      </c>
      <c r="R652" s="259">
        <v>9900000000</v>
      </c>
      <c r="S652" s="509">
        <f t="shared" si="143"/>
        <v>8000000000</v>
      </c>
      <c r="T652" s="34">
        <v>1</v>
      </c>
      <c r="U652" s="33">
        <v>1</v>
      </c>
      <c r="V652" s="33">
        <v>0.94</v>
      </c>
      <c r="W652" s="33">
        <v>0.94</v>
      </c>
      <c r="X652" s="33">
        <f t="shared" si="144"/>
        <v>0.88</v>
      </c>
      <c r="Y652" s="33">
        <f t="shared" si="145"/>
        <v>0.85</v>
      </c>
      <c r="Z652" s="33">
        <f t="shared" si="146"/>
        <v>0.75</v>
      </c>
      <c r="AA652" s="33">
        <f t="shared" si="147"/>
        <v>0.85</v>
      </c>
      <c r="AB652" s="33">
        <f t="shared" si="148"/>
        <v>0.75</v>
      </c>
      <c r="AC652" s="33">
        <f t="shared" si="149"/>
        <v>0.85</v>
      </c>
      <c r="AD652" s="33">
        <f t="shared" si="150"/>
        <v>0.7</v>
      </c>
      <c r="AE652" s="394">
        <f t="shared" si="151"/>
        <v>0</v>
      </c>
      <c r="AF652" s="400">
        <f t="shared" si="152"/>
        <v>8000000000</v>
      </c>
      <c r="AG652" s="257">
        <v>100</v>
      </c>
      <c r="AH652" s="153">
        <f t="shared" si="141"/>
        <v>8000000000</v>
      </c>
      <c r="AJ652" s="394">
        <f>IF(F652&gt;0,#REF!,0)</f>
        <v>0</v>
      </c>
      <c r="AK652" s="394">
        <f t="shared" ref="AK652:AK715" si="153">F652</f>
        <v>0</v>
      </c>
      <c r="AM652" s="394">
        <f t="shared" ref="AM652:AM715" si="154">IF(AF652&gt;S652,AF652-S652,0)</f>
        <v>0</v>
      </c>
    </row>
    <row r="653" spans="3:39" ht="23.25" thickBot="1" x14ac:dyDescent="0.6">
      <c r="C653" s="233" t="s">
        <v>576</v>
      </c>
      <c r="D653" s="416" t="s">
        <v>1572</v>
      </c>
      <c r="E653" s="416">
        <v>8000000000</v>
      </c>
      <c r="F653" s="39">
        <v>0</v>
      </c>
      <c r="G653" s="36"/>
      <c r="H653" s="36">
        <v>0</v>
      </c>
      <c r="I653" s="36"/>
      <c r="J653" s="36"/>
      <c r="K653" s="36"/>
      <c r="L653" s="36"/>
      <c r="M653" s="36"/>
      <c r="N653" s="36"/>
      <c r="O653" s="36"/>
      <c r="P653" s="253">
        <v>0</v>
      </c>
      <c r="Q653" s="259">
        <f t="shared" si="142"/>
        <v>0</v>
      </c>
      <c r="R653" s="259">
        <v>9600000000</v>
      </c>
      <c r="S653" s="509">
        <f t="shared" si="143"/>
        <v>8000000000</v>
      </c>
      <c r="T653" s="34">
        <v>1</v>
      </c>
      <c r="U653" s="33">
        <v>1</v>
      </c>
      <c r="V653" s="33">
        <v>0.94</v>
      </c>
      <c r="W653" s="33">
        <v>0.94</v>
      </c>
      <c r="X653" s="33">
        <f t="shared" si="144"/>
        <v>0.88</v>
      </c>
      <c r="Y653" s="33">
        <f t="shared" si="145"/>
        <v>0.85</v>
      </c>
      <c r="Z653" s="33">
        <f t="shared" si="146"/>
        <v>0.75</v>
      </c>
      <c r="AA653" s="33">
        <f t="shared" si="147"/>
        <v>0.85</v>
      </c>
      <c r="AB653" s="33">
        <f t="shared" si="148"/>
        <v>0.75</v>
      </c>
      <c r="AC653" s="33">
        <f t="shared" si="149"/>
        <v>0.85</v>
      </c>
      <c r="AD653" s="33">
        <f t="shared" si="150"/>
        <v>0.7</v>
      </c>
      <c r="AE653" s="394">
        <f t="shared" si="151"/>
        <v>0</v>
      </c>
      <c r="AF653" s="400">
        <f t="shared" si="152"/>
        <v>8000000000</v>
      </c>
      <c r="AG653" s="257">
        <v>100</v>
      </c>
      <c r="AH653" s="153">
        <f t="shared" si="141"/>
        <v>8000000000</v>
      </c>
      <c r="AJ653" s="394">
        <f>IF(F653&gt;0,#REF!,0)</f>
        <v>0</v>
      </c>
      <c r="AK653" s="394">
        <f t="shared" si="153"/>
        <v>0</v>
      </c>
      <c r="AM653" s="394">
        <f t="shared" si="154"/>
        <v>0</v>
      </c>
    </row>
    <row r="654" spans="3:39" ht="23.25" thickBot="1" x14ac:dyDescent="0.6">
      <c r="C654" s="233" t="s">
        <v>576</v>
      </c>
      <c r="D654" s="416" t="s">
        <v>1573</v>
      </c>
      <c r="E654" s="416">
        <v>50000000000</v>
      </c>
      <c r="F654" s="39">
        <v>0</v>
      </c>
      <c r="G654" s="36"/>
      <c r="H654" s="36">
        <v>0</v>
      </c>
      <c r="I654" s="36"/>
      <c r="J654" s="36"/>
      <c r="K654" s="36"/>
      <c r="L654" s="36"/>
      <c r="M654" s="36"/>
      <c r="N654" s="36"/>
      <c r="O654" s="36"/>
      <c r="P654" s="253">
        <v>0</v>
      </c>
      <c r="Q654" s="259">
        <f t="shared" si="142"/>
        <v>0</v>
      </c>
      <c r="R654" s="259">
        <v>50000000000</v>
      </c>
      <c r="S654" s="509">
        <f t="shared" si="143"/>
        <v>50000000000</v>
      </c>
      <c r="T654" s="34">
        <v>1</v>
      </c>
      <c r="U654" s="33">
        <v>1</v>
      </c>
      <c r="V654" s="33">
        <v>0.94</v>
      </c>
      <c r="W654" s="33">
        <v>0.94</v>
      </c>
      <c r="X654" s="33">
        <f t="shared" si="144"/>
        <v>0.88</v>
      </c>
      <c r="Y654" s="33">
        <f t="shared" si="145"/>
        <v>0.85</v>
      </c>
      <c r="Z654" s="33">
        <f t="shared" si="146"/>
        <v>0.75</v>
      </c>
      <c r="AA654" s="33">
        <f t="shared" si="147"/>
        <v>0.85</v>
      </c>
      <c r="AB654" s="33">
        <f t="shared" si="148"/>
        <v>0.75</v>
      </c>
      <c r="AC654" s="33">
        <f t="shared" si="149"/>
        <v>0.85</v>
      </c>
      <c r="AD654" s="33">
        <f t="shared" si="150"/>
        <v>0.7</v>
      </c>
      <c r="AE654" s="394">
        <f t="shared" si="151"/>
        <v>0</v>
      </c>
      <c r="AF654" s="400">
        <f t="shared" si="152"/>
        <v>50000000000</v>
      </c>
      <c r="AG654" s="257">
        <v>100</v>
      </c>
      <c r="AH654" s="153">
        <f t="shared" si="141"/>
        <v>50000000000</v>
      </c>
      <c r="AJ654" s="394">
        <f>IF(F654&gt;0,#REF!,0)</f>
        <v>0</v>
      </c>
      <c r="AK654" s="394">
        <f t="shared" si="153"/>
        <v>0</v>
      </c>
      <c r="AM654" s="394">
        <f t="shared" si="154"/>
        <v>0</v>
      </c>
    </row>
    <row r="655" spans="3:39" ht="23.25" thickBot="1" x14ac:dyDescent="0.6">
      <c r="C655" s="233" t="s">
        <v>576</v>
      </c>
      <c r="D655" s="416" t="s">
        <v>1573</v>
      </c>
      <c r="E655" s="416">
        <v>50000000000</v>
      </c>
      <c r="F655" s="39">
        <v>0</v>
      </c>
      <c r="G655" s="36"/>
      <c r="H655" s="36">
        <v>0</v>
      </c>
      <c r="I655" s="36"/>
      <c r="J655" s="36"/>
      <c r="K655" s="36"/>
      <c r="L655" s="36"/>
      <c r="M655" s="36"/>
      <c r="N655" s="36"/>
      <c r="O655" s="36"/>
      <c r="P655" s="253">
        <v>0</v>
      </c>
      <c r="Q655" s="259">
        <f t="shared" si="142"/>
        <v>0</v>
      </c>
      <c r="R655" s="259">
        <v>50000000000</v>
      </c>
      <c r="S655" s="509">
        <f t="shared" si="143"/>
        <v>50000000000</v>
      </c>
      <c r="T655" s="34">
        <v>1</v>
      </c>
      <c r="U655" s="33">
        <v>1</v>
      </c>
      <c r="V655" s="33">
        <v>0.94</v>
      </c>
      <c r="W655" s="33">
        <v>0.94</v>
      </c>
      <c r="X655" s="33">
        <f t="shared" si="144"/>
        <v>0.88</v>
      </c>
      <c r="Y655" s="33">
        <f t="shared" si="145"/>
        <v>0.85</v>
      </c>
      <c r="Z655" s="33">
        <f t="shared" si="146"/>
        <v>0.75</v>
      </c>
      <c r="AA655" s="33">
        <f t="shared" si="147"/>
        <v>0.85</v>
      </c>
      <c r="AB655" s="33">
        <f t="shared" si="148"/>
        <v>0.75</v>
      </c>
      <c r="AC655" s="33">
        <f t="shared" si="149"/>
        <v>0.85</v>
      </c>
      <c r="AD655" s="33">
        <f t="shared" si="150"/>
        <v>0.7</v>
      </c>
      <c r="AE655" s="394">
        <f t="shared" si="151"/>
        <v>0</v>
      </c>
      <c r="AF655" s="400">
        <f t="shared" si="152"/>
        <v>50000000000</v>
      </c>
      <c r="AG655" s="257">
        <v>100</v>
      </c>
      <c r="AH655" s="153">
        <f t="shared" si="141"/>
        <v>50000000000</v>
      </c>
      <c r="AJ655" s="394">
        <f>IF(F655&gt;0,#REF!,0)</f>
        <v>0</v>
      </c>
      <c r="AK655" s="394">
        <f t="shared" si="153"/>
        <v>0</v>
      </c>
      <c r="AM655" s="394">
        <f t="shared" si="154"/>
        <v>0</v>
      </c>
    </row>
    <row r="656" spans="3:39" ht="23.25" thickBot="1" x14ac:dyDescent="0.6">
      <c r="C656" s="233" t="s">
        <v>576</v>
      </c>
      <c r="D656" s="416" t="s">
        <v>1573</v>
      </c>
      <c r="E656" s="416">
        <v>50000000000</v>
      </c>
      <c r="F656" s="39">
        <v>0</v>
      </c>
      <c r="G656" s="36"/>
      <c r="H656" s="36">
        <v>0</v>
      </c>
      <c r="I656" s="36"/>
      <c r="J656" s="36"/>
      <c r="K656" s="36"/>
      <c r="L656" s="36"/>
      <c r="M656" s="36"/>
      <c r="N656" s="36"/>
      <c r="O656" s="36"/>
      <c r="P656" s="253">
        <v>0</v>
      </c>
      <c r="Q656" s="259">
        <f t="shared" si="142"/>
        <v>0</v>
      </c>
      <c r="R656" s="259">
        <v>50000000000</v>
      </c>
      <c r="S656" s="509">
        <f t="shared" si="143"/>
        <v>50000000000</v>
      </c>
      <c r="T656" s="34">
        <v>1</v>
      </c>
      <c r="U656" s="33">
        <v>1</v>
      </c>
      <c r="V656" s="33">
        <v>0.94</v>
      </c>
      <c r="W656" s="33">
        <v>0.94</v>
      </c>
      <c r="X656" s="33">
        <f t="shared" si="144"/>
        <v>0.88</v>
      </c>
      <c r="Y656" s="33">
        <f t="shared" si="145"/>
        <v>0.85</v>
      </c>
      <c r="Z656" s="33">
        <f t="shared" si="146"/>
        <v>0.75</v>
      </c>
      <c r="AA656" s="33">
        <f t="shared" si="147"/>
        <v>0.85</v>
      </c>
      <c r="AB656" s="33">
        <f t="shared" si="148"/>
        <v>0.75</v>
      </c>
      <c r="AC656" s="33">
        <f t="shared" si="149"/>
        <v>0.85</v>
      </c>
      <c r="AD656" s="33">
        <f t="shared" si="150"/>
        <v>0.7</v>
      </c>
      <c r="AE656" s="394">
        <f t="shared" si="151"/>
        <v>0</v>
      </c>
      <c r="AF656" s="400">
        <f t="shared" si="152"/>
        <v>50000000000</v>
      </c>
      <c r="AG656" s="257">
        <v>100</v>
      </c>
      <c r="AH656" s="153">
        <f t="shared" si="141"/>
        <v>50000000000</v>
      </c>
      <c r="AJ656" s="394">
        <f>IF(F656&gt;0,#REF!,0)</f>
        <v>0</v>
      </c>
      <c r="AK656" s="394">
        <f t="shared" si="153"/>
        <v>0</v>
      </c>
      <c r="AM656" s="394">
        <f t="shared" si="154"/>
        <v>0</v>
      </c>
    </row>
    <row r="657" spans="3:39" ht="23.25" thickBot="1" x14ac:dyDescent="0.6">
      <c r="C657" s="233" t="s">
        <v>576</v>
      </c>
      <c r="D657" s="416" t="s">
        <v>1573</v>
      </c>
      <c r="E657" s="416">
        <v>50000000000</v>
      </c>
      <c r="F657" s="39">
        <v>0</v>
      </c>
      <c r="G657" s="36"/>
      <c r="H657" s="36">
        <v>0</v>
      </c>
      <c r="I657" s="36"/>
      <c r="J657" s="36"/>
      <c r="K657" s="36"/>
      <c r="L657" s="36"/>
      <c r="M657" s="36"/>
      <c r="N657" s="36"/>
      <c r="O657" s="36"/>
      <c r="P657" s="253">
        <v>0</v>
      </c>
      <c r="Q657" s="259">
        <f t="shared" si="142"/>
        <v>0</v>
      </c>
      <c r="R657" s="259">
        <v>50000000000</v>
      </c>
      <c r="S657" s="509">
        <f t="shared" si="143"/>
        <v>50000000000</v>
      </c>
      <c r="T657" s="34">
        <v>1</v>
      </c>
      <c r="U657" s="33">
        <v>1</v>
      </c>
      <c r="V657" s="33">
        <v>0.94</v>
      </c>
      <c r="W657" s="33">
        <v>0.94</v>
      </c>
      <c r="X657" s="33">
        <f t="shared" si="144"/>
        <v>0.88</v>
      </c>
      <c r="Y657" s="33">
        <f t="shared" si="145"/>
        <v>0.85</v>
      </c>
      <c r="Z657" s="33">
        <f t="shared" si="146"/>
        <v>0.75</v>
      </c>
      <c r="AA657" s="33">
        <f t="shared" si="147"/>
        <v>0.85</v>
      </c>
      <c r="AB657" s="33">
        <f t="shared" si="148"/>
        <v>0.75</v>
      </c>
      <c r="AC657" s="33">
        <f t="shared" si="149"/>
        <v>0.85</v>
      </c>
      <c r="AD657" s="33">
        <f t="shared" si="150"/>
        <v>0.7</v>
      </c>
      <c r="AE657" s="394">
        <f t="shared" si="151"/>
        <v>0</v>
      </c>
      <c r="AF657" s="400">
        <f t="shared" si="152"/>
        <v>50000000000</v>
      </c>
      <c r="AG657" s="257">
        <v>100</v>
      </c>
      <c r="AH657" s="153">
        <f t="shared" ref="AH657:AH720" si="155">(AF657*AG657)/100</f>
        <v>50000000000</v>
      </c>
      <c r="AJ657" s="394">
        <f>IF(F657&gt;0,#REF!,0)</f>
        <v>0</v>
      </c>
      <c r="AK657" s="394">
        <f t="shared" si="153"/>
        <v>0</v>
      </c>
      <c r="AM657" s="394">
        <f t="shared" si="154"/>
        <v>0</v>
      </c>
    </row>
    <row r="658" spans="3:39" ht="23.25" thickBot="1" x14ac:dyDescent="0.6">
      <c r="C658" s="233" t="s">
        <v>576</v>
      </c>
      <c r="D658" s="416" t="s">
        <v>1573</v>
      </c>
      <c r="E658" s="416">
        <v>70000000000</v>
      </c>
      <c r="F658" s="39">
        <v>0</v>
      </c>
      <c r="G658" s="36"/>
      <c r="H658" s="36">
        <v>0</v>
      </c>
      <c r="I658" s="36"/>
      <c r="J658" s="36"/>
      <c r="K658" s="36"/>
      <c r="L658" s="36"/>
      <c r="M658" s="36"/>
      <c r="N658" s="36"/>
      <c r="O658" s="36"/>
      <c r="P658" s="253">
        <v>0</v>
      </c>
      <c r="Q658" s="259">
        <f t="shared" si="142"/>
        <v>0</v>
      </c>
      <c r="R658" s="259">
        <v>70000000000</v>
      </c>
      <c r="S658" s="509">
        <f t="shared" si="143"/>
        <v>70000000000</v>
      </c>
      <c r="T658" s="34">
        <v>1</v>
      </c>
      <c r="U658" s="33">
        <v>1</v>
      </c>
      <c r="V658" s="33">
        <v>0.94</v>
      </c>
      <c r="W658" s="33">
        <v>0.94</v>
      </c>
      <c r="X658" s="33">
        <f t="shared" si="144"/>
        <v>0.88</v>
      </c>
      <c r="Y658" s="33">
        <f t="shared" si="145"/>
        <v>0.85</v>
      </c>
      <c r="Z658" s="33">
        <f t="shared" si="146"/>
        <v>0.75</v>
      </c>
      <c r="AA658" s="33">
        <f t="shared" si="147"/>
        <v>0.85</v>
      </c>
      <c r="AB658" s="33">
        <f t="shared" si="148"/>
        <v>0.75</v>
      </c>
      <c r="AC658" s="33">
        <f t="shared" si="149"/>
        <v>0.85</v>
      </c>
      <c r="AD658" s="33">
        <f t="shared" si="150"/>
        <v>0.7</v>
      </c>
      <c r="AE658" s="394">
        <f t="shared" si="151"/>
        <v>0</v>
      </c>
      <c r="AF658" s="400">
        <f t="shared" si="152"/>
        <v>70000000000</v>
      </c>
      <c r="AG658" s="257">
        <v>100</v>
      </c>
      <c r="AH658" s="153">
        <f t="shared" si="155"/>
        <v>70000000000</v>
      </c>
      <c r="AJ658" s="394">
        <f>IF(F658&gt;0,#REF!,0)</f>
        <v>0</v>
      </c>
      <c r="AK658" s="394">
        <f t="shared" si="153"/>
        <v>0</v>
      </c>
      <c r="AM658" s="394">
        <f t="shared" si="154"/>
        <v>0</v>
      </c>
    </row>
    <row r="659" spans="3:39" ht="23.25" thickBot="1" x14ac:dyDescent="0.6">
      <c r="C659" s="233" t="s">
        <v>576</v>
      </c>
      <c r="D659" s="416" t="s">
        <v>1574</v>
      </c>
      <c r="E659" s="416">
        <v>33000000000</v>
      </c>
      <c r="F659" s="39">
        <v>0</v>
      </c>
      <c r="G659" s="36"/>
      <c r="H659" s="36">
        <v>0</v>
      </c>
      <c r="I659" s="36"/>
      <c r="J659" s="36"/>
      <c r="K659" s="36"/>
      <c r="L659" s="36"/>
      <c r="M659" s="36"/>
      <c r="N659" s="36"/>
      <c r="O659" s="36"/>
      <c r="P659" s="253">
        <v>0</v>
      </c>
      <c r="Q659" s="259">
        <f t="shared" si="142"/>
        <v>0</v>
      </c>
      <c r="R659" s="259">
        <v>33000000000</v>
      </c>
      <c r="S659" s="509">
        <f t="shared" si="143"/>
        <v>33000000000</v>
      </c>
      <c r="T659" s="34">
        <v>1</v>
      </c>
      <c r="U659" s="33">
        <v>1</v>
      </c>
      <c r="V659" s="33">
        <v>0.94</v>
      </c>
      <c r="W659" s="33">
        <v>0.94</v>
      </c>
      <c r="X659" s="33">
        <f t="shared" si="144"/>
        <v>0.88</v>
      </c>
      <c r="Y659" s="33">
        <f t="shared" si="145"/>
        <v>0.85</v>
      </c>
      <c r="Z659" s="33">
        <f t="shared" si="146"/>
        <v>0.75</v>
      </c>
      <c r="AA659" s="33">
        <f t="shared" si="147"/>
        <v>0.85</v>
      </c>
      <c r="AB659" s="33">
        <f t="shared" si="148"/>
        <v>0.75</v>
      </c>
      <c r="AC659" s="33">
        <f t="shared" si="149"/>
        <v>0.85</v>
      </c>
      <c r="AD659" s="33">
        <f t="shared" si="150"/>
        <v>0.7</v>
      </c>
      <c r="AE659" s="394">
        <f t="shared" si="151"/>
        <v>0</v>
      </c>
      <c r="AF659" s="400">
        <f t="shared" si="152"/>
        <v>33000000000</v>
      </c>
      <c r="AG659" s="257">
        <v>100</v>
      </c>
      <c r="AH659" s="153">
        <f t="shared" si="155"/>
        <v>33000000000</v>
      </c>
      <c r="AJ659" s="394">
        <f>IF(F659&gt;0,#REF!,0)</f>
        <v>0</v>
      </c>
      <c r="AK659" s="394">
        <f t="shared" si="153"/>
        <v>0</v>
      </c>
      <c r="AM659" s="394">
        <f t="shared" si="154"/>
        <v>0</v>
      </c>
    </row>
    <row r="660" spans="3:39" ht="23.25" thickBot="1" x14ac:dyDescent="0.6">
      <c r="C660" s="233" t="s">
        <v>576</v>
      </c>
      <c r="D660" s="416" t="s">
        <v>1574</v>
      </c>
      <c r="E660" s="416">
        <v>49000000000</v>
      </c>
      <c r="F660" s="39">
        <v>0</v>
      </c>
      <c r="G660" s="36"/>
      <c r="H660" s="36">
        <v>0</v>
      </c>
      <c r="I660" s="36"/>
      <c r="J660" s="36"/>
      <c r="K660" s="36"/>
      <c r="L660" s="36"/>
      <c r="M660" s="36"/>
      <c r="N660" s="36"/>
      <c r="O660" s="36"/>
      <c r="P660" s="253">
        <v>0</v>
      </c>
      <c r="Q660" s="259">
        <f t="shared" si="142"/>
        <v>0</v>
      </c>
      <c r="R660" s="259">
        <v>49000000000</v>
      </c>
      <c r="S660" s="509">
        <f t="shared" si="143"/>
        <v>49000000000</v>
      </c>
      <c r="T660" s="34">
        <v>1</v>
      </c>
      <c r="U660" s="33">
        <v>1</v>
      </c>
      <c r="V660" s="33">
        <v>0.94</v>
      </c>
      <c r="W660" s="33">
        <v>0.94</v>
      </c>
      <c r="X660" s="33">
        <f t="shared" si="144"/>
        <v>0.88</v>
      </c>
      <c r="Y660" s="33">
        <f t="shared" si="145"/>
        <v>0.85</v>
      </c>
      <c r="Z660" s="33">
        <f t="shared" si="146"/>
        <v>0.75</v>
      </c>
      <c r="AA660" s="33">
        <f t="shared" si="147"/>
        <v>0.85</v>
      </c>
      <c r="AB660" s="33">
        <f t="shared" si="148"/>
        <v>0.75</v>
      </c>
      <c r="AC660" s="33">
        <f t="shared" si="149"/>
        <v>0.85</v>
      </c>
      <c r="AD660" s="33">
        <f t="shared" si="150"/>
        <v>0.7</v>
      </c>
      <c r="AE660" s="394">
        <f t="shared" si="151"/>
        <v>0</v>
      </c>
      <c r="AF660" s="400">
        <f t="shared" si="152"/>
        <v>49000000000</v>
      </c>
      <c r="AG660" s="257">
        <v>100</v>
      </c>
      <c r="AH660" s="153">
        <f t="shared" si="155"/>
        <v>49000000000</v>
      </c>
      <c r="AJ660" s="394">
        <f>IF(F660&gt;0,#REF!,0)</f>
        <v>0</v>
      </c>
      <c r="AK660" s="394">
        <f t="shared" si="153"/>
        <v>0</v>
      </c>
      <c r="AM660" s="394">
        <f t="shared" si="154"/>
        <v>0</v>
      </c>
    </row>
    <row r="661" spans="3:39" ht="23.25" thickBot="1" x14ac:dyDescent="0.6">
      <c r="C661" s="233" t="s">
        <v>576</v>
      </c>
      <c r="D661" s="416" t="s">
        <v>1573</v>
      </c>
      <c r="E661" s="416">
        <v>130000000000</v>
      </c>
      <c r="F661" s="39">
        <v>0</v>
      </c>
      <c r="G661" s="36"/>
      <c r="H661" s="36">
        <v>0</v>
      </c>
      <c r="I661" s="36"/>
      <c r="J661" s="36"/>
      <c r="K661" s="36"/>
      <c r="L661" s="36"/>
      <c r="M661" s="36"/>
      <c r="N661" s="36"/>
      <c r="O661" s="36"/>
      <c r="P661" s="253">
        <v>0</v>
      </c>
      <c r="Q661" s="259">
        <f t="shared" ref="Q661:Q724" si="156">SUM(F661:P661)</f>
        <v>0</v>
      </c>
      <c r="R661" s="259">
        <v>130000000000</v>
      </c>
      <c r="S661" s="509">
        <f t="shared" si="143"/>
        <v>130000000000</v>
      </c>
      <c r="T661" s="34">
        <v>1</v>
      </c>
      <c r="U661" s="33">
        <v>1</v>
      </c>
      <c r="V661" s="33">
        <v>0.94</v>
      </c>
      <c r="W661" s="33">
        <v>0.94</v>
      </c>
      <c r="X661" s="33">
        <f t="shared" si="144"/>
        <v>0.88</v>
      </c>
      <c r="Y661" s="33">
        <f t="shared" si="145"/>
        <v>0.85</v>
      </c>
      <c r="Z661" s="33">
        <f t="shared" si="146"/>
        <v>0.75</v>
      </c>
      <c r="AA661" s="33">
        <f t="shared" si="147"/>
        <v>0.85</v>
      </c>
      <c r="AB661" s="33">
        <f t="shared" si="148"/>
        <v>0.75</v>
      </c>
      <c r="AC661" s="33">
        <f t="shared" si="149"/>
        <v>0.85</v>
      </c>
      <c r="AD661" s="33">
        <f t="shared" si="150"/>
        <v>0.7</v>
      </c>
      <c r="AE661" s="394">
        <f t="shared" si="151"/>
        <v>0</v>
      </c>
      <c r="AF661" s="400">
        <f t="shared" si="152"/>
        <v>130000000000</v>
      </c>
      <c r="AG661" s="257">
        <v>100</v>
      </c>
      <c r="AH661" s="153">
        <f t="shared" si="155"/>
        <v>130000000000</v>
      </c>
      <c r="AJ661" s="394">
        <f>IF(F661&gt;0,#REF!,0)</f>
        <v>0</v>
      </c>
      <c r="AK661" s="394">
        <f t="shared" si="153"/>
        <v>0</v>
      </c>
      <c r="AM661" s="394">
        <f t="shared" si="154"/>
        <v>0</v>
      </c>
    </row>
    <row r="662" spans="3:39" ht="23.25" thickBot="1" x14ac:dyDescent="0.6">
      <c r="C662" s="233" t="s">
        <v>576</v>
      </c>
      <c r="D662" s="416" t="s">
        <v>1574</v>
      </c>
      <c r="E662" s="416">
        <v>24000000000</v>
      </c>
      <c r="F662" s="39">
        <v>0</v>
      </c>
      <c r="G662" s="36"/>
      <c r="H662" s="36">
        <v>0</v>
      </c>
      <c r="I662" s="36"/>
      <c r="J662" s="36"/>
      <c r="K662" s="36"/>
      <c r="L662" s="36"/>
      <c r="M662" s="36"/>
      <c r="N662" s="36"/>
      <c r="O662" s="36"/>
      <c r="P662" s="253">
        <v>0</v>
      </c>
      <c r="Q662" s="259">
        <f t="shared" si="156"/>
        <v>0</v>
      </c>
      <c r="R662" s="259">
        <v>24000000000</v>
      </c>
      <c r="S662" s="509">
        <f t="shared" si="143"/>
        <v>24000000000</v>
      </c>
      <c r="T662" s="34">
        <v>1</v>
      </c>
      <c r="U662" s="33">
        <v>1</v>
      </c>
      <c r="V662" s="33">
        <v>0.94</v>
      </c>
      <c r="W662" s="33">
        <v>0.94</v>
      </c>
      <c r="X662" s="33">
        <f t="shared" si="144"/>
        <v>0.88</v>
      </c>
      <c r="Y662" s="33">
        <f t="shared" si="145"/>
        <v>0.85</v>
      </c>
      <c r="Z662" s="33">
        <f t="shared" si="146"/>
        <v>0.75</v>
      </c>
      <c r="AA662" s="33">
        <f t="shared" si="147"/>
        <v>0.85</v>
      </c>
      <c r="AB662" s="33">
        <f t="shared" si="148"/>
        <v>0.75</v>
      </c>
      <c r="AC662" s="33">
        <f t="shared" si="149"/>
        <v>0.85</v>
      </c>
      <c r="AD662" s="33">
        <f t="shared" si="150"/>
        <v>0.7</v>
      </c>
      <c r="AE662" s="394">
        <f t="shared" si="151"/>
        <v>0</v>
      </c>
      <c r="AF662" s="400">
        <f t="shared" si="152"/>
        <v>24000000000</v>
      </c>
      <c r="AG662" s="257">
        <v>100</v>
      </c>
      <c r="AH662" s="153">
        <f t="shared" si="155"/>
        <v>24000000000</v>
      </c>
      <c r="AJ662" s="394">
        <f>IF(F662&gt;0,#REF!,0)</f>
        <v>0</v>
      </c>
      <c r="AK662" s="394">
        <f t="shared" si="153"/>
        <v>0</v>
      </c>
      <c r="AM662" s="394">
        <f t="shared" si="154"/>
        <v>0</v>
      </c>
    </row>
    <row r="663" spans="3:39" ht="23.25" thickBot="1" x14ac:dyDescent="0.6">
      <c r="C663" s="233" t="s">
        <v>576</v>
      </c>
      <c r="D663" s="416" t="s">
        <v>1575</v>
      </c>
      <c r="E663" s="416">
        <v>30000000000</v>
      </c>
      <c r="F663" s="39">
        <v>0</v>
      </c>
      <c r="G663" s="36"/>
      <c r="H663" s="36">
        <v>0</v>
      </c>
      <c r="I663" s="36"/>
      <c r="J663" s="36"/>
      <c r="K663" s="36"/>
      <c r="L663" s="36"/>
      <c r="M663" s="36"/>
      <c r="N663" s="36"/>
      <c r="O663" s="36"/>
      <c r="P663" s="253">
        <v>0</v>
      </c>
      <c r="Q663" s="259">
        <f t="shared" si="156"/>
        <v>0</v>
      </c>
      <c r="R663" s="259">
        <v>0</v>
      </c>
      <c r="S663" s="509">
        <f t="shared" si="143"/>
        <v>30000000000</v>
      </c>
      <c r="T663" s="34">
        <v>1</v>
      </c>
      <c r="U663" s="33">
        <v>1</v>
      </c>
      <c r="V663" s="33">
        <v>0.94</v>
      </c>
      <c r="W663" s="33">
        <v>0.94</v>
      </c>
      <c r="X663" s="33">
        <f t="shared" si="144"/>
        <v>0.88</v>
      </c>
      <c r="Y663" s="33">
        <f t="shared" si="145"/>
        <v>0.85</v>
      </c>
      <c r="Z663" s="33">
        <f t="shared" si="146"/>
        <v>0.75</v>
      </c>
      <c r="AA663" s="33">
        <f t="shared" si="147"/>
        <v>0.85</v>
      </c>
      <c r="AB663" s="33">
        <f t="shared" si="148"/>
        <v>0.75</v>
      </c>
      <c r="AC663" s="33">
        <f t="shared" si="149"/>
        <v>0.85</v>
      </c>
      <c r="AD663" s="33">
        <f t="shared" si="150"/>
        <v>0.7</v>
      </c>
      <c r="AE663" s="394">
        <f t="shared" si="151"/>
        <v>0</v>
      </c>
      <c r="AF663" s="400">
        <f t="shared" si="152"/>
        <v>30000000000</v>
      </c>
      <c r="AG663" s="257">
        <v>100</v>
      </c>
      <c r="AH663" s="153">
        <f t="shared" si="155"/>
        <v>30000000000</v>
      </c>
      <c r="AJ663" s="394">
        <f>IF(F663&gt;0,#REF!,0)</f>
        <v>0</v>
      </c>
      <c r="AK663" s="394">
        <f t="shared" si="153"/>
        <v>0</v>
      </c>
      <c r="AM663" s="394">
        <f t="shared" si="154"/>
        <v>0</v>
      </c>
    </row>
    <row r="664" spans="3:39" ht="23.25" thickBot="1" x14ac:dyDescent="0.6">
      <c r="C664" s="233" t="s">
        <v>576</v>
      </c>
      <c r="D664" s="416" t="s">
        <v>1576</v>
      </c>
      <c r="E664" s="416">
        <v>60475000000</v>
      </c>
      <c r="F664" s="39">
        <v>0</v>
      </c>
      <c r="G664" s="36"/>
      <c r="H664" s="36">
        <v>0</v>
      </c>
      <c r="I664" s="36"/>
      <c r="J664" s="36"/>
      <c r="K664" s="36"/>
      <c r="L664" s="36"/>
      <c r="M664" s="36"/>
      <c r="N664" s="36"/>
      <c r="O664" s="36"/>
      <c r="P664" s="253">
        <v>0</v>
      </c>
      <c r="Q664" s="259">
        <f t="shared" si="156"/>
        <v>0</v>
      </c>
      <c r="R664" s="259">
        <v>82000000000</v>
      </c>
      <c r="S664" s="509">
        <f t="shared" si="143"/>
        <v>60475000000</v>
      </c>
      <c r="T664" s="34">
        <v>1</v>
      </c>
      <c r="U664" s="33">
        <v>1</v>
      </c>
      <c r="V664" s="33">
        <v>0.94</v>
      </c>
      <c r="W664" s="33">
        <v>0.94</v>
      </c>
      <c r="X664" s="33">
        <f t="shared" si="144"/>
        <v>0.88</v>
      </c>
      <c r="Y664" s="33">
        <f t="shared" si="145"/>
        <v>0.85</v>
      </c>
      <c r="Z664" s="33">
        <f t="shared" si="146"/>
        <v>0.75</v>
      </c>
      <c r="AA664" s="33">
        <f t="shared" si="147"/>
        <v>0.85</v>
      </c>
      <c r="AB664" s="33">
        <f t="shared" si="148"/>
        <v>0.75</v>
      </c>
      <c r="AC664" s="33">
        <f t="shared" si="149"/>
        <v>0.85</v>
      </c>
      <c r="AD664" s="33">
        <f t="shared" si="150"/>
        <v>0.7</v>
      </c>
      <c r="AE664" s="394">
        <f t="shared" si="151"/>
        <v>0</v>
      </c>
      <c r="AF664" s="400">
        <f t="shared" si="152"/>
        <v>60475000000</v>
      </c>
      <c r="AG664" s="257">
        <v>100</v>
      </c>
      <c r="AH664" s="153">
        <f t="shared" si="155"/>
        <v>60475000000</v>
      </c>
      <c r="AJ664" s="394">
        <f>IF(F664&gt;0,#REF!,0)</f>
        <v>0</v>
      </c>
      <c r="AK664" s="394">
        <f t="shared" si="153"/>
        <v>0</v>
      </c>
      <c r="AM664" s="394">
        <f t="shared" si="154"/>
        <v>0</v>
      </c>
    </row>
    <row r="665" spans="3:39" ht="23.25" thickBot="1" x14ac:dyDescent="0.6">
      <c r="C665" s="233" t="s">
        <v>576</v>
      </c>
      <c r="D665" s="416" t="s">
        <v>1577</v>
      </c>
      <c r="E665" s="416">
        <v>30000000000</v>
      </c>
      <c r="F665" s="39">
        <v>0</v>
      </c>
      <c r="G665" s="36"/>
      <c r="H665" s="36">
        <v>0</v>
      </c>
      <c r="I665" s="36"/>
      <c r="J665" s="36"/>
      <c r="K665" s="36"/>
      <c r="L665" s="36"/>
      <c r="M665" s="36"/>
      <c r="N665" s="36"/>
      <c r="O665" s="36"/>
      <c r="P665" s="253">
        <v>35000</v>
      </c>
      <c r="Q665" s="259">
        <f t="shared" si="156"/>
        <v>35000</v>
      </c>
      <c r="R665" s="259">
        <v>0</v>
      </c>
      <c r="S665" s="509">
        <f t="shared" si="143"/>
        <v>35000</v>
      </c>
      <c r="T665" s="34">
        <v>1</v>
      </c>
      <c r="U665" s="33">
        <v>1</v>
      </c>
      <c r="V665" s="33">
        <v>0.94</v>
      </c>
      <c r="W665" s="33">
        <v>0.94</v>
      </c>
      <c r="X665" s="33">
        <f t="shared" si="144"/>
        <v>0.88</v>
      </c>
      <c r="Y665" s="33">
        <f t="shared" si="145"/>
        <v>0.85</v>
      </c>
      <c r="Z665" s="33">
        <f t="shared" si="146"/>
        <v>0.75</v>
      </c>
      <c r="AA665" s="33">
        <f t="shared" si="147"/>
        <v>0.85</v>
      </c>
      <c r="AB665" s="33">
        <f t="shared" si="148"/>
        <v>0.75</v>
      </c>
      <c r="AC665" s="33">
        <f t="shared" si="149"/>
        <v>0.85</v>
      </c>
      <c r="AD665" s="33">
        <f t="shared" si="150"/>
        <v>0.7</v>
      </c>
      <c r="AE665" s="394">
        <f t="shared" si="151"/>
        <v>24500</v>
      </c>
      <c r="AF665" s="400">
        <f t="shared" si="152"/>
        <v>29999975500</v>
      </c>
      <c r="AG665" s="257">
        <v>100</v>
      </c>
      <c r="AH665" s="153">
        <f t="shared" si="155"/>
        <v>29999975500</v>
      </c>
      <c r="AJ665" s="394">
        <f>IF(F665&gt;0,#REF!,0)</f>
        <v>0</v>
      </c>
      <c r="AK665" s="394">
        <f t="shared" si="153"/>
        <v>0</v>
      </c>
      <c r="AM665" s="394">
        <f t="shared" si="154"/>
        <v>29999940500</v>
      </c>
    </row>
    <row r="666" spans="3:39" ht="23.25" thickBot="1" x14ac:dyDescent="0.6">
      <c r="C666" s="233" t="s">
        <v>576</v>
      </c>
      <c r="D666" s="416" t="s">
        <v>1578</v>
      </c>
      <c r="E666" s="416">
        <v>10000000000</v>
      </c>
      <c r="F666" s="39">
        <v>0</v>
      </c>
      <c r="G666" s="36"/>
      <c r="H666" s="36">
        <v>0</v>
      </c>
      <c r="I666" s="36"/>
      <c r="J666" s="36"/>
      <c r="K666" s="36"/>
      <c r="L666" s="36"/>
      <c r="M666" s="36"/>
      <c r="N666" s="36"/>
      <c r="O666" s="36"/>
      <c r="P666" s="253">
        <v>0</v>
      </c>
      <c r="Q666" s="259">
        <f t="shared" si="156"/>
        <v>0</v>
      </c>
      <c r="R666" s="259">
        <v>11000</v>
      </c>
      <c r="S666" s="509">
        <f t="shared" si="143"/>
        <v>10000000000</v>
      </c>
      <c r="T666" s="34">
        <v>1</v>
      </c>
      <c r="U666" s="33">
        <v>1</v>
      </c>
      <c r="V666" s="33">
        <v>0.94</v>
      </c>
      <c r="W666" s="33">
        <v>0.94</v>
      </c>
      <c r="X666" s="33">
        <f t="shared" si="144"/>
        <v>0.88</v>
      </c>
      <c r="Y666" s="33">
        <f t="shared" si="145"/>
        <v>0.85</v>
      </c>
      <c r="Z666" s="33">
        <f t="shared" si="146"/>
        <v>0.75</v>
      </c>
      <c r="AA666" s="33">
        <f t="shared" si="147"/>
        <v>0.85</v>
      </c>
      <c r="AB666" s="33">
        <f t="shared" si="148"/>
        <v>0.75</v>
      </c>
      <c r="AC666" s="33">
        <f t="shared" si="149"/>
        <v>0.85</v>
      </c>
      <c r="AD666" s="33">
        <f t="shared" si="150"/>
        <v>0.7</v>
      </c>
      <c r="AE666" s="394">
        <f t="shared" si="151"/>
        <v>0</v>
      </c>
      <c r="AF666" s="400">
        <f t="shared" si="152"/>
        <v>10000000000</v>
      </c>
      <c r="AG666" s="257">
        <v>100</v>
      </c>
      <c r="AH666" s="153">
        <f t="shared" si="155"/>
        <v>10000000000</v>
      </c>
      <c r="AJ666" s="394">
        <f>IF(F666&gt;0,#REF!,0)</f>
        <v>0</v>
      </c>
      <c r="AK666" s="394">
        <f t="shared" si="153"/>
        <v>0</v>
      </c>
      <c r="AM666" s="394">
        <f t="shared" si="154"/>
        <v>0</v>
      </c>
    </row>
    <row r="667" spans="3:39" ht="23.25" thickBot="1" x14ac:dyDescent="0.6">
      <c r="C667" s="233" t="s">
        <v>576</v>
      </c>
      <c r="D667" s="416" t="s">
        <v>1577</v>
      </c>
      <c r="E667" s="416">
        <v>10000000000</v>
      </c>
      <c r="F667" s="39">
        <v>0</v>
      </c>
      <c r="G667" s="36"/>
      <c r="H667" s="36">
        <v>0</v>
      </c>
      <c r="I667" s="36"/>
      <c r="J667" s="36"/>
      <c r="K667" s="36"/>
      <c r="L667" s="36"/>
      <c r="M667" s="36"/>
      <c r="N667" s="36"/>
      <c r="O667" s="36"/>
      <c r="P667" s="253">
        <v>35000</v>
      </c>
      <c r="Q667" s="259">
        <f t="shared" si="156"/>
        <v>35000</v>
      </c>
      <c r="R667" s="259">
        <v>0</v>
      </c>
      <c r="S667" s="509">
        <f t="shared" si="143"/>
        <v>35000</v>
      </c>
      <c r="T667" s="34">
        <v>1</v>
      </c>
      <c r="U667" s="33">
        <v>1</v>
      </c>
      <c r="V667" s="33">
        <v>0.94</v>
      </c>
      <c r="W667" s="33">
        <v>0.94</v>
      </c>
      <c r="X667" s="33">
        <f t="shared" si="144"/>
        <v>0.88</v>
      </c>
      <c r="Y667" s="33">
        <f t="shared" si="145"/>
        <v>0.85</v>
      </c>
      <c r="Z667" s="33">
        <f t="shared" si="146"/>
        <v>0.75</v>
      </c>
      <c r="AA667" s="33">
        <f t="shared" si="147"/>
        <v>0.85</v>
      </c>
      <c r="AB667" s="33">
        <f t="shared" si="148"/>
        <v>0.75</v>
      </c>
      <c r="AC667" s="33">
        <f t="shared" si="149"/>
        <v>0.85</v>
      </c>
      <c r="AD667" s="33">
        <f t="shared" si="150"/>
        <v>0.7</v>
      </c>
      <c r="AE667" s="394">
        <f t="shared" si="151"/>
        <v>24500</v>
      </c>
      <c r="AF667" s="400">
        <f t="shared" si="152"/>
        <v>9999975500</v>
      </c>
      <c r="AG667" s="257">
        <v>100</v>
      </c>
      <c r="AH667" s="153">
        <f t="shared" si="155"/>
        <v>9999975500</v>
      </c>
      <c r="AJ667" s="394">
        <f>IF(F667&gt;0,#REF!,0)</f>
        <v>0</v>
      </c>
      <c r="AK667" s="394">
        <f t="shared" si="153"/>
        <v>0</v>
      </c>
      <c r="AM667" s="394">
        <f t="shared" si="154"/>
        <v>9999940500</v>
      </c>
    </row>
    <row r="668" spans="3:39" ht="23.25" thickBot="1" x14ac:dyDescent="0.6">
      <c r="C668" s="233" t="s">
        <v>576</v>
      </c>
      <c r="D668" s="416" t="s">
        <v>1578</v>
      </c>
      <c r="E668" s="416">
        <v>20000000000</v>
      </c>
      <c r="F668" s="39">
        <v>0</v>
      </c>
      <c r="G668" s="36"/>
      <c r="H668" s="36">
        <v>0</v>
      </c>
      <c r="I668" s="36"/>
      <c r="J668" s="36"/>
      <c r="K668" s="36"/>
      <c r="L668" s="36"/>
      <c r="M668" s="36"/>
      <c r="N668" s="36"/>
      <c r="O668" s="36"/>
      <c r="P668" s="253">
        <v>0</v>
      </c>
      <c r="Q668" s="259">
        <f t="shared" si="156"/>
        <v>0</v>
      </c>
      <c r="R668" s="259">
        <v>22000</v>
      </c>
      <c r="S668" s="509">
        <f t="shared" si="143"/>
        <v>20000000000</v>
      </c>
      <c r="T668" s="34">
        <v>1</v>
      </c>
      <c r="U668" s="33">
        <v>1</v>
      </c>
      <c r="V668" s="33">
        <v>0.94</v>
      </c>
      <c r="W668" s="33">
        <v>0.94</v>
      </c>
      <c r="X668" s="33">
        <f t="shared" si="144"/>
        <v>0.88</v>
      </c>
      <c r="Y668" s="33">
        <f t="shared" si="145"/>
        <v>0.85</v>
      </c>
      <c r="Z668" s="33">
        <f t="shared" si="146"/>
        <v>0.75</v>
      </c>
      <c r="AA668" s="33">
        <f t="shared" si="147"/>
        <v>0.85</v>
      </c>
      <c r="AB668" s="33">
        <f t="shared" si="148"/>
        <v>0.75</v>
      </c>
      <c r="AC668" s="33">
        <f t="shared" si="149"/>
        <v>0.85</v>
      </c>
      <c r="AD668" s="33">
        <f t="shared" si="150"/>
        <v>0.7</v>
      </c>
      <c r="AE668" s="394">
        <f t="shared" si="151"/>
        <v>0</v>
      </c>
      <c r="AF668" s="400">
        <f t="shared" si="152"/>
        <v>20000000000</v>
      </c>
      <c r="AG668" s="257">
        <v>100</v>
      </c>
      <c r="AH668" s="153">
        <f t="shared" si="155"/>
        <v>20000000000</v>
      </c>
      <c r="AJ668" s="394">
        <f>IF(F668&gt;0,#REF!,0)</f>
        <v>0</v>
      </c>
      <c r="AK668" s="394">
        <f t="shared" si="153"/>
        <v>0</v>
      </c>
      <c r="AM668" s="394">
        <f t="shared" si="154"/>
        <v>0</v>
      </c>
    </row>
    <row r="669" spans="3:39" ht="23.25" thickBot="1" x14ac:dyDescent="0.6">
      <c r="C669" s="233" t="s">
        <v>576</v>
      </c>
      <c r="D669" s="416" t="s">
        <v>1579</v>
      </c>
      <c r="E669" s="416">
        <v>20000000000</v>
      </c>
      <c r="F669" s="39">
        <v>0</v>
      </c>
      <c r="G669" s="36"/>
      <c r="H669" s="36">
        <v>0</v>
      </c>
      <c r="I669" s="36"/>
      <c r="J669" s="36"/>
      <c r="K669" s="36"/>
      <c r="L669" s="36"/>
      <c r="M669" s="36"/>
      <c r="N669" s="36"/>
      <c r="O669" s="36"/>
      <c r="P669" s="253">
        <v>0</v>
      </c>
      <c r="Q669" s="259">
        <f t="shared" si="156"/>
        <v>0</v>
      </c>
      <c r="R669" s="259">
        <v>30000000000</v>
      </c>
      <c r="S669" s="509">
        <f t="shared" si="143"/>
        <v>20000000000</v>
      </c>
      <c r="T669" s="34">
        <v>1</v>
      </c>
      <c r="U669" s="33">
        <v>1</v>
      </c>
      <c r="V669" s="33">
        <v>0.94</v>
      </c>
      <c r="W669" s="33">
        <v>0.94</v>
      </c>
      <c r="X669" s="33">
        <f t="shared" si="144"/>
        <v>0.88</v>
      </c>
      <c r="Y669" s="33">
        <f t="shared" si="145"/>
        <v>0.85</v>
      </c>
      <c r="Z669" s="33">
        <f t="shared" si="146"/>
        <v>0.75</v>
      </c>
      <c r="AA669" s="33">
        <f t="shared" si="147"/>
        <v>0.85</v>
      </c>
      <c r="AB669" s="33">
        <f t="shared" si="148"/>
        <v>0.75</v>
      </c>
      <c r="AC669" s="33">
        <f t="shared" si="149"/>
        <v>0.85</v>
      </c>
      <c r="AD669" s="33">
        <f t="shared" si="150"/>
        <v>0.7</v>
      </c>
      <c r="AE669" s="394">
        <f t="shared" si="151"/>
        <v>0</v>
      </c>
      <c r="AF669" s="400">
        <f t="shared" si="152"/>
        <v>20000000000</v>
      </c>
      <c r="AG669" s="257">
        <v>100</v>
      </c>
      <c r="AH669" s="153">
        <f t="shared" si="155"/>
        <v>20000000000</v>
      </c>
      <c r="AJ669" s="394">
        <f>IF(F669&gt;0,#REF!,0)</f>
        <v>0</v>
      </c>
      <c r="AK669" s="394">
        <f t="shared" si="153"/>
        <v>0</v>
      </c>
      <c r="AM669" s="394">
        <f t="shared" si="154"/>
        <v>0</v>
      </c>
    </row>
    <row r="670" spans="3:39" ht="23.25" thickBot="1" x14ac:dyDescent="0.6">
      <c r="C670" s="233" t="s">
        <v>576</v>
      </c>
      <c r="D670" s="416" t="s">
        <v>1579</v>
      </c>
      <c r="E670" s="416">
        <v>10000000000</v>
      </c>
      <c r="F670" s="39">
        <v>0</v>
      </c>
      <c r="G670" s="36"/>
      <c r="H670" s="36">
        <v>0</v>
      </c>
      <c r="I670" s="36"/>
      <c r="J670" s="36"/>
      <c r="K670" s="36"/>
      <c r="L670" s="36"/>
      <c r="M670" s="36"/>
      <c r="N670" s="36"/>
      <c r="O670" s="36"/>
      <c r="P670" s="253">
        <v>0</v>
      </c>
      <c r="Q670" s="259">
        <f t="shared" si="156"/>
        <v>0</v>
      </c>
      <c r="R670" s="259">
        <v>13200000000</v>
      </c>
      <c r="S670" s="509">
        <f t="shared" si="143"/>
        <v>10000000000</v>
      </c>
      <c r="T670" s="34">
        <v>1</v>
      </c>
      <c r="U670" s="33">
        <v>1</v>
      </c>
      <c r="V670" s="33">
        <v>0.94</v>
      </c>
      <c r="W670" s="33">
        <v>0.94</v>
      </c>
      <c r="X670" s="33">
        <f t="shared" si="144"/>
        <v>0.88</v>
      </c>
      <c r="Y670" s="33">
        <f t="shared" si="145"/>
        <v>0.85</v>
      </c>
      <c r="Z670" s="33">
        <f t="shared" si="146"/>
        <v>0.75</v>
      </c>
      <c r="AA670" s="33">
        <f t="shared" si="147"/>
        <v>0.85</v>
      </c>
      <c r="AB670" s="33">
        <f t="shared" si="148"/>
        <v>0.75</v>
      </c>
      <c r="AC670" s="33">
        <f t="shared" si="149"/>
        <v>0.85</v>
      </c>
      <c r="AD670" s="33">
        <f t="shared" si="150"/>
        <v>0.7</v>
      </c>
      <c r="AE670" s="394">
        <f t="shared" si="151"/>
        <v>0</v>
      </c>
      <c r="AF670" s="400">
        <f t="shared" si="152"/>
        <v>10000000000</v>
      </c>
      <c r="AG670" s="257">
        <v>100</v>
      </c>
      <c r="AH670" s="153">
        <f t="shared" si="155"/>
        <v>10000000000</v>
      </c>
      <c r="AJ670" s="394">
        <f>IF(F670&gt;0,#REF!,0)</f>
        <v>0</v>
      </c>
      <c r="AK670" s="394">
        <f t="shared" si="153"/>
        <v>0</v>
      </c>
      <c r="AM670" s="394">
        <f t="shared" si="154"/>
        <v>0</v>
      </c>
    </row>
    <row r="671" spans="3:39" ht="23.25" thickBot="1" x14ac:dyDescent="0.6">
      <c r="C671" s="233" t="s">
        <v>576</v>
      </c>
      <c r="D671" s="416"/>
      <c r="E671" s="416">
        <v>0</v>
      </c>
      <c r="F671" s="39">
        <v>0</v>
      </c>
      <c r="G671" s="36"/>
      <c r="H671" s="36">
        <v>0</v>
      </c>
      <c r="I671" s="36"/>
      <c r="J671" s="36"/>
      <c r="K671" s="36"/>
      <c r="L671" s="36"/>
      <c r="M671" s="36"/>
      <c r="N671" s="36"/>
      <c r="O671" s="36"/>
      <c r="P671" s="253">
        <v>0</v>
      </c>
      <c r="Q671" s="259">
        <f t="shared" si="156"/>
        <v>0</v>
      </c>
      <c r="R671" s="259">
        <v>0</v>
      </c>
      <c r="S671" s="509">
        <f t="shared" si="143"/>
        <v>0</v>
      </c>
      <c r="T671" s="34">
        <v>1</v>
      </c>
      <c r="U671" s="33">
        <v>1</v>
      </c>
      <c r="V671" s="33">
        <v>0.94</v>
      </c>
      <c r="W671" s="33">
        <v>0.94</v>
      </c>
      <c r="X671" s="33">
        <f t="shared" si="144"/>
        <v>0.88</v>
      </c>
      <c r="Y671" s="33">
        <f t="shared" si="145"/>
        <v>0.85</v>
      </c>
      <c r="Z671" s="33">
        <f t="shared" si="146"/>
        <v>0.75</v>
      </c>
      <c r="AA671" s="33">
        <f t="shared" si="147"/>
        <v>0.85</v>
      </c>
      <c r="AB671" s="33">
        <f t="shared" si="148"/>
        <v>0.75</v>
      </c>
      <c r="AC671" s="33">
        <f t="shared" si="149"/>
        <v>0.85</v>
      </c>
      <c r="AD671" s="33">
        <f t="shared" si="150"/>
        <v>0.7</v>
      </c>
      <c r="AE671" s="394">
        <f t="shared" si="151"/>
        <v>0</v>
      </c>
      <c r="AF671" s="400">
        <f t="shared" si="152"/>
        <v>0</v>
      </c>
      <c r="AG671" s="257">
        <v>100</v>
      </c>
      <c r="AH671" s="153">
        <f t="shared" si="155"/>
        <v>0</v>
      </c>
      <c r="AJ671" s="394">
        <f>IF(F671&gt;0,#REF!,0)</f>
        <v>0</v>
      </c>
      <c r="AK671" s="394">
        <f t="shared" si="153"/>
        <v>0</v>
      </c>
      <c r="AM671" s="394">
        <f t="shared" si="154"/>
        <v>0</v>
      </c>
    </row>
    <row r="672" spans="3:39" ht="23.25" thickBot="1" x14ac:dyDescent="0.6">
      <c r="C672" s="233" t="s">
        <v>576</v>
      </c>
      <c r="D672" s="416"/>
      <c r="E672" s="416">
        <v>0</v>
      </c>
      <c r="F672" s="39">
        <v>0</v>
      </c>
      <c r="G672" s="36"/>
      <c r="H672" s="36">
        <v>0</v>
      </c>
      <c r="I672" s="36"/>
      <c r="J672" s="36"/>
      <c r="K672" s="36"/>
      <c r="L672" s="36"/>
      <c r="M672" s="36"/>
      <c r="N672" s="36"/>
      <c r="O672" s="36"/>
      <c r="P672" s="253">
        <v>0</v>
      </c>
      <c r="Q672" s="259">
        <f t="shared" si="156"/>
        <v>0</v>
      </c>
      <c r="R672" s="259">
        <v>0</v>
      </c>
      <c r="S672" s="509">
        <f t="shared" si="143"/>
        <v>0</v>
      </c>
      <c r="T672" s="34">
        <v>1</v>
      </c>
      <c r="U672" s="33">
        <v>1</v>
      </c>
      <c r="V672" s="33">
        <v>0.94</v>
      </c>
      <c r="W672" s="33">
        <v>0.94</v>
      </c>
      <c r="X672" s="33">
        <f t="shared" si="144"/>
        <v>0.88</v>
      </c>
      <c r="Y672" s="33">
        <f t="shared" si="145"/>
        <v>0.85</v>
      </c>
      <c r="Z672" s="33">
        <f t="shared" si="146"/>
        <v>0.75</v>
      </c>
      <c r="AA672" s="33">
        <f t="shared" si="147"/>
        <v>0.85</v>
      </c>
      <c r="AB672" s="33">
        <f t="shared" si="148"/>
        <v>0.75</v>
      </c>
      <c r="AC672" s="33">
        <f t="shared" si="149"/>
        <v>0.85</v>
      </c>
      <c r="AD672" s="33">
        <f t="shared" si="150"/>
        <v>0.7</v>
      </c>
      <c r="AE672" s="394">
        <f t="shared" si="151"/>
        <v>0</v>
      </c>
      <c r="AF672" s="400">
        <f t="shared" si="152"/>
        <v>0</v>
      </c>
      <c r="AG672" s="257">
        <v>100</v>
      </c>
      <c r="AH672" s="153">
        <f t="shared" si="155"/>
        <v>0</v>
      </c>
      <c r="AJ672" s="394">
        <f>IF(F672&gt;0,#REF!,0)</f>
        <v>0</v>
      </c>
      <c r="AK672" s="394">
        <f t="shared" si="153"/>
        <v>0</v>
      </c>
      <c r="AM672" s="394">
        <f t="shared" si="154"/>
        <v>0</v>
      </c>
    </row>
    <row r="673" spans="3:39" ht="23.25" thickBot="1" x14ac:dyDescent="0.6">
      <c r="C673" s="233" t="s">
        <v>576</v>
      </c>
      <c r="D673" s="416"/>
      <c r="E673" s="416">
        <v>905030856</v>
      </c>
      <c r="F673" s="39">
        <v>0</v>
      </c>
      <c r="G673" s="36"/>
      <c r="H673" s="36">
        <v>0</v>
      </c>
      <c r="I673" s="36"/>
      <c r="J673" s="36"/>
      <c r="K673" s="36"/>
      <c r="L673" s="36"/>
      <c r="M673" s="36"/>
      <c r="N673" s="36"/>
      <c r="O673" s="36"/>
      <c r="P673" s="253">
        <v>0</v>
      </c>
      <c r="Q673" s="259">
        <f t="shared" si="156"/>
        <v>0</v>
      </c>
      <c r="R673" s="259">
        <v>0</v>
      </c>
      <c r="S673" s="509">
        <f t="shared" si="143"/>
        <v>905030856</v>
      </c>
      <c r="T673" s="34">
        <v>1</v>
      </c>
      <c r="U673" s="33">
        <v>1</v>
      </c>
      <c r="V673" s="33">
        <v>0.94</v>
      </c>
      <c r="W673" s="33">
        <v>0.94</v>
      </c>
      <c r="X673" s="33">
        <f t="shared" si="144"/>
        <v>0.88</v>
      </c>
      <c r="Y673" s="33">
        <f t="shared" si="145"/>
        <v>0.85</v>
      </c>
      <c r="Z673" s="33">
        <f t="shared" si="146"/>
        <v>0.75</v>
      </c>
      <c r="AA673" s="33">
        <f t="shared" si="147"/>
        <v>0.85</v>
      </c>
      <c r="AB673" s="33">
        <f t="shared" si="148"/>
        <v>0.75</v>
      </c>
      <c r="AC673" s="33">
        <f t="shared" si="149"/>
        <v>0.85</v>
      </c>
      <c r="AD673" s="33">
        <f t="shared" si="150"/>
        <v>0.7</v>
      </c>
      <c r="AE673" s="394">
        <f t="shared" si="151"/>
        <v>0</v>
      </c>
      <c r="AF673" s="400">
        <f t="shared" si="152"/>
        <v>905030856</v>
      </c>
      <c r="AG673" s="257">
        <v>100</v>
      </c>
      <c r="AH673" s="153">
        <f t="shared" si="155"/>
        <v>905030856</v>
      </c>
      <c r="AJ673" s="394">
        <f>IF(F673&gt;0,#REF!,0)</f>
        <v>0</v>
      </c>
      <c r="AK673" s="394">
        <f t="shared" si="153"/>
        <v>0</v>
      </c>
      <c r="AM673" s="394">
        <f t="shared" si="154"/>
        <v>0</v>
      </c>
    </row>
    <row r="674" spans="3:39" ht="23.25" thickBot="1" x14ac:dyDescent="0.6">
      <c r="C674" s="233" t="s">
        <v>576</v>
      </c>
      <c r="D674" s="416"/>
      <c r="E674" s="416">
        <v>14696892305</v>
      </c>
      <c r="F674" s="39">
        <v>0</v>
      </c>
      <c r="G674" s="36"/>
      <c r="H674" s="36">
        <v>0</v>
      </c>
      <c r="I674" s="36"/>
      <c r="J674" s="36"/>
      <c r="K674" s="36"/>
      <c r="L674" s="36"/>
      <c r="M674" s="36"/>
      <c r="N674" s="36"/>
      <c r="O674" s="36"/>
      <c r="P674" s="253">
        <v>0</v>
      </c>
      <c r="Q674" s="259">
        <f t="shared" si="156"/>
        <v>0</v>
      </c>
      <c r="R674" s="259">
        <v>0</v>
      </c>
      <c r="S674" s="509">
        <f t="shared" si="143"/>
        <v>14696892305</v>
      </c>
      <c r="T674" s="34">
        <v>1</v>
      </c>
      <c r="U674" s="33">
        <v>1</v>
      </c>
      <c r="V674" s="33">
        <v>0.94</v>
      </c>
      <c r="W674" s="33">
        <v>0.94</v>
      </c>
      <c r="X674" s="33">
        <f t="shared" si="144"/>
        <v>0.88</v>
      </c>
      <c r="Y674" s="33">
        <f t="shared" si="145"/>
        <v>0.85</v>
      </c>
      <c r="Z674" s="33">
        <f t="shared" si="146"/>
        <v>0.75</v>
      </c>
      <c r="AA674" s="33">
        <f t="shared" si="147"/>
        <v>0.85</v>
      </c>
      <c r="AB674" s="33">
        <f t="shared" si="148"/>
        <v>0.75</v>
      </c>
      <c r="AC674" s="33">
        <f t="shared" si="149"/>
        <v>0.85</v>
      </c>
      <c r="AD674" s="33">
        <f t="shared" si="150"/>
        <v>0.7</v>
      </c>
      <c r="AE674" s="394">
        <f t="shared" si="151"/>
        <v>0</v>
      </c>
      <c r="AF674" s="400">
        <f t="shared" si="152"/>
        <v>14696892305</v>
      </c>
      <c r="AG674" s="257">
        <v>100</v>
      </c>
      <c r="AH674" s="153">
        <f t="shared" si="155"/>
        <v>14696892305</v>
      </c>
      <c r="AJ674" s="394">
        <f>IF(F674&gt;0,#REF!,0)</f>
        <v>0</v>
      </c>
      <c r="AK674" s="394">
        <f t="shared" si="153"/>
        <v>0</v>
      </c>
      <c r="AM674" s="394">
        <f t="shared" si="154"/>
        <v>0</v>
      </c>
    </row>
    <row r="675" spans="3:39" ht="23.25" thickBot="1" x14ac:dyDescent="0.6">
      <c r="C675" s="233" t="s">
        <v>576</v>
      </c>
      <c r="D675" s="416"/>
      <c r="E675" s="416">
        <v>167539752497</v>
      </c>
      <c r="F675" s="39">
        <v>0</v>
      </c>
      <c r="G675" s="36"/>
      <c r="H675" s="36">
        <v>0</v>
      </c>
      <c r="I675" s="36"/>
      <c r="J675" s="36"/>
      <c r="K675" s="36"/>
      <c r="L675" s="36"/>
      <c r="M675" s="36"/>
      <c r="N675" s="36"/>
      <c r="O675" s="36"/>
      <c r="P675" s="253">
        <v>0</v>
      </c>
      <c r="Q675" s="259">
        <f t="shared" si="156"/>
        <v>0</v>
      </c>
      <c r="R675" s="259">
        <v>0</v>
      </c>
      <c r="S675" s="509">
        <f t="shared" si="143"/>
        <v>167539752497</v>
      </c>
      <c r="T675" s="34">
        <v>1</v>
      </c>
      <c r="U675" s="33">
        <v>1</v>
      </c>
      <c r="V675" s="33">
        <v>0.94</v>
      </c>
      <c r="W675" s="33">
        <v>0.94</v>
      </c>
      <c r="X675" s="33">
        <f t="shared" si="144"/>
        <v>0.88</v>
      </c>
      <c r="Y675" s="33">
        <f t="shared" si="145"/>
        <v>0.85</v>
      </c>
      <c r="Z675" s="33">
        <f t="shared" si="146"/>
        <v>0.75</v>
      </c>
      <c r="AA675" s="33">
        <f t="shared" si="147"/>
        <v>0.85</v>
      </c>
      <c r="AB675" s="33">
        <f t="shared" si="148"/>
        <v>0.75</v>
      </c>
      <c r="AC675" s="33">
        <f t="shared" si="149"/>
        <v>0.85</v>
      </c>
      <c r="AD675" s="33">
        <f t="shared" si="150"/>
        <v>0.7</v>
      </c>
      <c r="AE675" s="394">
        <f t="shared" si="151"/>
        <v>0</v>
      </c>
      <c r="AF675" s="400">
        <f t="shared" si="152"/>
        <v>167539752497</v>
      </c>
      <c r="AG675" s="257">
        <v>100</v>
      </c>
      <c r="AH675" s="153">
        <f t="shared" si="155"/>
        <v>167539752497</v>
      </c>
      <c r="AJ675" s="394">
        <f>IF(F675&gt;0,#REF!,0)</f>
        <v>0</v>
      </c>
      <c r="AK675" s="394">
        <f t="shared" si="153"/>
        <v>0</v>
      </c>
      <c r="AM675" s="394">
        <f t="shared" si="154"/>
        <v>0</v>
      </c>
    </row>
    <row r="676" spans="3:39" ht="23.25" thickBot="1" x14ac:dyDescent="0.6">
      <c r="C676" s="233" t="s">
        <v>576</v>
      </c>
      <c r="D676" s="416"/>
      <c r="E676" s="416">
        <v>200000000000</v>
      </c>
      <c r="F676" s="39">
        <v>0</v>
      </c>
      <c r="G676" s="36"/>
      <c r="H676" s="36">
        <v>0</v>
      </c>
      <c r="I676" s="36"/>
      <c r="J676" s="36"/>
      <c r="K676" s="36"/>
      <c r="L676" s="36"/>
      <c r="M676" s="36"/>
      <c r="N676" s="36"/>
      <c r="O676" s="36"/>
      <c r="P676" s="253">
        <v>0</v>
      </c>
      <c r="Q676" s="259">
        <f t="shared" si="156"/>
        <v>0</v>
      </c>
      <c r="R676" s="259">
        <v>0</v>
      </c>
      <c r="S676" s="509">
        <f t="shared" si="143"/>
        <v>200000000000</v>
      </c>
      <c r="T676" s="34">
        <v>1</v>
      </c>
      <c r="U676" s="33">
        <v>1</v>
      </c>
      <c r="V676" s="33">
        <v>0.94</v>
      </c>
      <c r="W676" s="33">
        <v>0.94</v>
      </c>
      <c r="X676" s="33">
        <f t="shared" si="144"/>
        <v>0.88</v>
      </c>
      <c r="Y676" s="33">
        <f t="shared" si="145"/>
        <v>0.85</v>
      </c>
      <c r="Z676" s="33">
        <f t="shared" si="146"/>
        <v>0.75</v>
      </c>
      <c r="AA676" s="33">
        <f t="shared" si="147"/>
        <v>0.85</v>
      </c>
      <c r="AB676" s="33">
        <f t="shared" si="148"/>
        <v>0.75</v>
      </c>
      <c r="AC676" s="33">
        <f t="shared" si="149"/>
        <v>0.85</v>
      </c>
      <c r="AD676" s="33">
        <f t="shared" si="150"/>
        <v>0.7</v>
      </c>
      <c r="AE676" s="394">
        <f t="shared" si="151"/>
        <v>0</v>
      </c>
      <c r="AF676" s="400">
        <f t="shared" si="152"/>
        <v>200000000000</v>
      </c>
      <c r="AG676" s="257">
        <v>100</v>
      </c>
      <c r="AH676" s="153">
        <f t="shared" si="155"/>
        <v>200000000000</v>
      </c>
      <c r="AJ676" s="394">
        <f>IF(F676&gt;0,#REF!,0)</f>
        <v>0</v>
      </c>
      <c r="AK676" s="394">
        <f t="shared" si="153"/>
        <v>0</v>
      </c>
      <c r="AM676" s="394">
        <f t="shared" si="154"/>
        <v>0</v>
      </c>
    </row>
    <row r="677" spans="3:39" ht="23.25" thickBot="1" x14ac:dyDescent="0.6">
      <c r="C677" s="233" t="s">
        <v>576</v>
      </c>
      <c r="D677" s="416"/>
      <c r="E677" s="416">
        <v>210000000000</v>
      </c>
      <c r="F677" s="39">
        <v>0</v>
      </c>
      <c r="G677" s="36"/>
      <c r="H677" s="36">
        <v>0</v>
      </c>
      <c r="I677" s="36"/>
      <c r="J677" s="36"/>
      <c r="K677" s="36"/>
      <c r="L677" s="36"/>
      <c r="M677" s="36"/>
      <c r="N677" s="36"/>
      <c r="O677" s="36"/>
      <c r="P677" s="253">
        <v>0</v>
      </c>
      <c r="Q677" s="259">
        <f t="shared" si="156"/>
        <v>0</v>
      </c>
      <c r="R677" s="259">
        <v>0</v>
      </c>
      <c r="S677" s="509">
        <f t="shared" si="143"/>
        <v>210000000000</v>
      </c>
      <c r="T677" s="34">
        <v>1</v>
      </c>
      <c r="U677" s="33">
        <v>1</v>
      </c>
      <c r="V677" s="33">
        <v>0.94</v>
      </c>
      <c r="W677" s="33">
        <v>0.94</v>
      </c>
      <c r="X677" s="33">
        <f t="shared" si="144"/>
        <v>0.88</v>
      </c>
      <c r="Y677" s="33">
        <f t="shared" si="145"/>
        <v>0.85</v>
      </c>
      <c r="Z677" s="33">
        <f t="shared" si="146"/>
        <v>0.75</v>
      </c>
      <c r="AA677" s="33">
        <f t="shared" si="147"/>
        <v>0.85</v>
      </c>
      <c r="AB677" s="33">
        <f t="shared" si="148"/>
        <v>0.75</v>
      </c>
      <c r="AC677" s="33">
        <f t="shared" si="149"/>
        <v>0.85</v>
      </c>
      <c r="AD677" s="33">
        <f t="shared" si="150"/>
        <v>0.7</v>
      </c>
      <c r="AE677" s="394">
        <f t="shared" si="151"/>
        <v>0</v>
      </c>
      <c r="AF677" s="400">
        <f t="shared" si="152"/>
        <v>210000000000</v>
      </c>
      <c r="AG677" s="257">
        <v>100</v>
      </c>
      <c r="AH677" s="153">
        <f t="shared" si="155"/>
        <v>210000000000</v>
      </c>
      <c r="AJ677" s="394">
        <f>IF(F677&gt;0,#REF!,0)</f>
        <v>0</v>
      </c>
      <c r="AK677" s="394">
        <f t="shared" si="153"/>
        <v>0</v>
      </c>
      <c r="AM677" s="394">
        <f t="shared" si="154"/>
        <v>0</v>
      </c>
    </row>
    <row r="678" spans="3:39" ht="23.25" thickBot="1" x14ac:dyDescent="0.6">
      <c r="C678" s="233" t="s">
        <v>576</v>
      </c>
      <c r="D678" s="416"/>
      <c r="E678" s="416">
        <v>200000000000</v>
      </c>
      <c r="F678" s="39">
        <v>0</v>
      </c>
      <c r="G678" s="36"/>
      <c r="H678" s="36">
        <v>0</v>
      </c>
      <c r="I678" s="36"/>
      <c r="J678" s="36"/>
      <c r="K678" s="36"/>
      <c r="L678" s="36"/>
      <c r="M678" s="36"/>
      <c r="N678" s="36"/>
      <c r="O678" s="36"/>
      <c r="P678" s="253">
        <v>0</v>
      </c>
      <c r="Q678" s="259">
        <f t="shared" si="156"/>
        <v>0</v>
      </c>
      <c r="R678" s="259">
        <v>0</v>
      </c>
      <c r="S678" s="509">
        <f t="shared" si="143"/>
        <v>200000000000</v>
      </c>
      <c r="T678" s="34">
        <v>1</v>
      </c>
      <c r="U678" s="33">
        <v>1</v>
      </c>
      <c r="V678" s="33">
        <v>0.94</v>
      </c>
      <c r="W678" s="33">
        <v>0.94</v>
      </c>
      <c r="X678" s="33">
        <f t="shared" si="144"/>
        <v>0.88</v>
      </c>
      <c r="Y678" s="33">
        <f t="shared" si="145"/>
        <v>0.85</v>
      </c>
      <c r="Z678" s="33">
        <f t="shared" si="146"/>
        <v>0.75</v>
      </c>
      <c r="AA678" s="33">
        <f t="shared" si="147"/>
        <v>0.85</v>
      </c>
      <c r="AB678" s="33">
        <f t="shared" si="148"/>
        <v>0.75</v>
      </c>
      <c r="AC678" s="33">
        <f t="shared" si="149"/>
        <v>0.85</v>
      </c>
      <c r="AD678" s="33">
        <f t="shared" si="150"/>
        <v>0.7</v>
      </c>
      <c r="AE678" s="394">
        <f t="shared" si="151"/>
        <v>0</v>
      </c>
      <c r="AF678" s="400">
        <f t="shared" si="152"/>
        <v>200000000000</v>
      </c>
      <c r="AG678" s="257">
        <v>100</v>
      </c>
      <c r="AH678" s="153">
        <f t="shared" si="155"/>
        <v>200000000000</v>
      </c>
      <c r="AJ678" s="394">
        <f>IF(F678&gt;0,#REF!,0)</f>
        <v>0</v>
      </c>
      <c r="AK678" s="394">
        <f t="shared" si="153"/>
        <v>0</v>
      </c>
      <c r="AM678" s="394">
        <f t="shared" si="154"/>
        <v>0</v>
      </c>
    </row>
    <row r="679" spans="3:39" ht="23.25" thickBot="1" x14ac:dyDescent="0.6">
      <c r="C679" s="233" t="s">
        <v>576</v>
      </c>
      <c r="D679" s="416"/>
      <c r="E679" s="416">
        <v>200000000000</v>
      </c>
      <c r="F679" s="39">
        <v>0</v>
      </c>
      <c r="G679" s="36"/>
      <c r="H679" s="36">
        <v>0</v>
      </c>
      <c r="I679" s="36"/>
      <c r="J679" s="36"/>
      <c r="K679" s="36"/>
      <c r="L679" s="36"/>
      <c r="M679" s="36"/>
      <c r="N679" s="36"/>
      <c r="O679" s="36"/>
      <c r="P679" s="253">
        <v>0</v>
      </c>
      <c r="Q679" s="259">
        <f t="shared" si="156"/>
        <v>0</v>
      </c>
      <c r="R679" s="259">
        <v>0</v>
      </c>
      <c r="S679" s="509">
        <f t="shared" si="143"/>
        <v>200000000000</v>
      </c>
      <c r="T679" s="34">
        <v>1</v>
      </c>
      <c r="U679" s="33">
        <v>1</v>
      </c>
      <c r="V679" s="33">
        <v>0.94</v>
      </c>
      <c r="W679" s="33">
        <v>0.94</v>
      </c>
      <c r="X679" s="33">
        <f t="shared" si="144"/>
        <v>0.88</v>
      </c>
      <c r="Y679" s="33">
        <f t="shared" si="145"/>
        <v>0.85</v>
      </c>
      <c r="Z679" s="33">
        <f t="shared" si="146"/>
        <v>0.75</v>
      </c>
      <c r="AA679" s="33">
        <f t="shared" si="147"/>
        <v>0.85</v>
      </c>
      <c r="AB679" s="33">
        <f t="shared" si="148"/>
        <v>0.75</v>
      </c>
      <c r="AC679" s="33">
        <f t="shared" si="149"/>
        <v>0.85</v>
      </c>
      <c r="AD679" s="33">
        <f t="shared" si="150"/>
        <v>0.7</v>
      </c>
      <c r="AE679" s="394">
        <f t="shared" si="151"/>
        <v>0</v>
      </c>
      <c r="AF679" s="400">
        <f t="shared" si="152"/>
        <v>200000000000</v>
      </c>
      <c r="AG679" s="257">
        <v>100</v>
      </c>
      <c r="AH679" s="153">
        <f t="shared" si="155"/>
        <v>200000000000</v>
      </c>
      <c r="AJ679" s="394">
        <f>IF(F679&gt;0,#REF!,0)</f>
        <v>0</v>
      </c>
      <c r="AK679" s="394">
        <f t="shared" si="153"/>
        <v>0</v>
      </c>
      <c r="AM679" s="394">
        <f t="shared" si="154"/>
        <v>0</v>
      </c>
    </row>
    <row r="680" spans="3:39" ht="23.25" thickBot="1" x14ac:dyDescent="0.6">
      <c r="C680" s="233" t="s">
        <v>576</v>
      </c>
      <c r="D680" s="416"/>
      <c r="E680" s="416">
        <v>270000000000</v>
      </c>
      <c r="F680" s="39">
        <v>0</v>
      </c>
      <c r="G680" s="36"/>
      <c r="H680" s="36">
        <v>0</v>
      </c>
      <c r="I680" s="36"/>
      <c r="J680" s="36"/>
      <c r="K680" s="36"/>
      <c r="L680" s="36"/>
      <c r="M680" s="36"/>
      <c r="N680" s="36"/>
      <c r="O680" s="36"/>
      <c r="P680" s="253">
        <v>0</v>
      </c>
      <c r="Q680" s="259">
        <f t="shared" si="156"/>
        <v>0</v>
      </c>
      <c r="R680" s="259">
        <v>0</v>
      </c>
      <c r="S680" s="509">
        <f t="shared" si="143"/>
        <v>270000000000</v>
      </c>
      <c r="T680" s="34">
        <v>1</v>
      </c>
      <c r="U680" s="33">
        <v>1</v>
      </c>
      <c r="V680" s="33">
        <v>0.94</v>
      </c>
      <c r="W680" s="33">
        <v>0.94</v>
      </c>
      <c r="X680" s="33">
        <f t="shared" si="144"/>
        <v>0.88</v>
      </c>
      <c r="Y680" s="33">
        <f t="shared" si="145"/>
        <v>0.85</v>
      </c>
      <c r="Z680" s="33">
        <f t="shared" si="146"/>
        <v>0.75</v>
      </c>
      <c r="AA680" s="33">
        <f t="shared" si="147"/>
        <v>0.85</v>
      </c>
      <c r="AB680" s="33">
        <f t="shared" si="148"/>
        <v>0.75</v>
      </c>
      <c r="AC680" s="33">
        <f t="shared" si="149"/>
        <v>0.85</v>
      </c>
      <c r="AD680" s="33">
        <f t="shared" si="150"/>
        <v>0.7</v>
      </c>
      <c r="AE680" s="394">
        <f t="shared" si="151"/>
        <v>0</v>
      </c>
      <c r="AF680" s="400">
        <f t="shared" si="152"/>
        <v>270000000000</v>
      </c>
      <c r="AG680" s="257">
        <v>100</v>
      </c>
      <c r="AH680" s="153">
        <f t="shared" si="155"/>
        <v>270000000000</v>
      </c>
      <c r="AJ680" s="394">
        <f>IF(F680&gt;0,#REF!,0)</f>
        <v>0</v>
      </c>
      <c r="AK680" s="394">
        <f t="shared" si="153"/>
        <v>0</v>
      </c>
      <c r="AM680" s="394">
        <f t="shared" si="154"/>
        <v>0</v>
      </c>
    </row>
    <row r="681" spans="3:39" ht="23.25" thickBot="1" x14ac:dyDescent="0.6">
      <c r="C681" s="233" t="s">
        <v>576</v>
      </c>
      <c r="D681" s="416" t="s">
        <v>1580</v>
      </c>
      <c r="E681" s="416">
        <v>29573971560</v>
      </c>
      <c r="F681" s="39">
        <v>0</v>
      </c>
      <c r="G681" s="36"/>
      <c r="H681" s="36">
        <v>0</v>
      </c>
      <c r="I681" s="36"/>
      <c r="J681" s="36"/>
      <c r="K681" s="36"/>
      <c r="L681" s="36"/>
      <c r="M681" s="36"/>
      <c r="N681" s="36"/>
      <c r="O681" s="36"/>
      <c r="P681" s="253">
        <v>0</v>
      </c>
      <c r="Q681" s="259">
        <f t="shared" si="156"/>
        <v>0</v>
      </c>
      <c r="R681" s="259">
        <v>36000000000</v>
      </c>
      <c r="S681" s="509">
        <f t="shared" si="143"/>
        <v>29573971560</v>
      </c>
      <c r="T681" s="34">
        <v>1</v>
      </c>
      <c r="U681" s="33">
        <v>1</v>
      </c>
      <c r="V681" s="33">
        <v>0.94</v>
      </c>
      <c r="W681" s="33">
        <v>0.94</v>
      </c>
      <c r="X681" s="33">
        <f t="shared" si="144"/>
        <v>0.88</v>
      </c>
      <c r="Y681" s="33">
        <f t="shared" si="145"/>
        <v>0.85</v>
      </c>
      <c r="Z681" s="33">
        <f t="shared" si="146"/>
        <v>0.75</v>
      </c>
      <c r="AA681" s="33">
        <f t="shared" si="147"/>
        <v>0.85</v>
      </c>
      <c r="AB681" s="33">
        <f t="shared" si="148"/>
        <v>0.75</v>
      </c>
      <c r="AC681" s="33">
        <f t="shared" si="149"/>
        <v>0.85</v>
      </c>
      <c r="AD681" s="33">
        <f t="shared" si="150"/>
        <v>0.7</v>
      </c>
      <c r="AE681" s="394">
        <f t="shared" si="151"/>
        <v>0</v>
      </c>
      <c r="AF681" s="400">
        <f t="shared" si="152"/>
        <v>29573971560</v>
      </c>
      <c r="AG681" s="257">
        <v>100</v>
      </c>
      <c r="AH681" s="153">
        <f t="shared" si="155"/>
        <v>29573971560</v>
      </c>
      <c r="AJ681" s="394">
        <f>IF(F681&gt;0,#REF!,0)</f>
        <v>0</v>
      </c>
      <c r="AK681" s="394">
        <f t="shared" si="153"/>
        <v>0</v>
      </c>
      <c r="AM681" s="394">
        <f t="shared" si="154"/>
        <v>0</v>
      </c>
    </row>
    <row r="682" spans="3:39" ht="23.25" thickBot="1" x14ac:dyDescent="0.6">
      <c r="C682" s="233" t="s">
        <v>576</v>
      </c>
      <c r="D682" s="416" t="s">
        <v>1580</v>
      </c>
      <c r="E682" s="416">
        <v>20906365680</v>
      </c>
      <c r="F682" s="39">
        <v>0</v>
      </c>
      <c r="G682" s="36"/>
      <c r="H682" s="36">
        <v>0</v>
      </c>
      <c r="I682" s="36"/>
      <c r="J682" s="36"/>
      <c r="K682" s="36"/>
      <c r="L682" s="36"/>
      <c r="M682" s="36"/>
      <c r="N682" s="36"/>
      <c r="O682" s="36"/>
      <c r="P682" s="253">
        <v>0</v>
      </c>
      <c r="Q682" s="259">
        <f t="shared" si="156"/>
        <v>0</v>
      </c>
      <c r="R682" s="259">
        <v>25000000000</v>
      </c>
      <c r="S682" s="509">
        <f t="shared" si="143"/>
        <v>20906365680</v>
      </c>
      <c r="T682" s="34">
        <v>1</v>
      </c>
      <c r="U682" s="33">
        <v>1</v>
      </c>
      <c r="V682" s="33">
        <v>0.94</v>
      </c>
      <c r="W682" s="33">
        <v>0.94</v>
      </c>
      <c r="X682" s="33">
        <f t="shared" si="144"/>
        <v>0.88</v>
      </c>
      <c r="Y682" s="33">
        <f t="shared" si="145"/>
        <v>0.85</v>
      </c>
      <c r="Z682" s="33">
        <f t="shared" si="146"/>
        <v>0.75</v>
      </c>
      <c r="AA682" s="33">
        <f t="shared" si="147"/>
        <v>0.85</v>
      </c>
      <c r="AB682" s="33">
        <f t="shared" si="148"/>
        <v>0.75</v>
      </c>
      <c r="AC682" s="33">
        <f t="shared" si="149"/>
        <v>0.85</v>
      </c>
      <c r="AD682" s="33">
        <f t="shared" si="150"/>
        <v>0.7</v>
      </c>
      <c r="AE682" s="394">
        <f t="shared" si="151"/>
        <v>0</v>
      </c>
      <c r="AF682" s="400">
        <f t="shared" si="152"/>
        <v>20906365680</v>
      </c>
      <c r="AG682" s="257">
        <v>100</v>
      </c>
      <c r="AH682" s="153">
        <f t="shared" si="155"/>
        <v>20906365680</v>
      </c>
      <c r="AJ682" s="394">
        <f>IF(F682&gt;0,#REF!,0)</f>
        <v>0</v>
      </c>
      <c r="AK682" s="394">
        <f t="shared" si="153"/>
        <v>0</v>
      </c>
      <c r="AM682" s="394">
        <f t="shared" si="154"/>
        <v>0</v>
      </c>
    </row>
    <row r="683" spans="3:39" ht="23.25" thickBot="1" x14ac:dyDescent="0.6">
      <c r="C683" s="233" t="s">
        <v>576</v>
      </c>
      <c r="D683" s="416" t="s">
        <v>1581</v>
      </c>
      <c r="E683" s="416">
        <v>16306945000</v>
      </c>
      <c r="F683" s="39">
        <v>0</v>
      </c>
      <c r="G683" s="36"/>
      <c r="H683" s="36">
        <v>0</v>
      </c>
      <c r="I683" s="36"/>
      <c r="J683" s="36"/>
      <c r="K683" s="36"/>
      <c r="L683" s="36"/>
      <c r="M683" s="36"/>
      <c r="N683" s="36"/>
      <c r="O683" s="36"/>
      <c r="P683" s="253">
        <v>0</v>
      </c>
      <c r="Q683" s="259">
        <f t="shared" si="156"/>
        <v>0</v>
      </c>
      <c r="R683" s="259">
        <v>16200000000</v>
      </c>
      <c r="S683" s="509">
        <f t="shared" si="143"/>
        <v>16306945000</v>
      </c>
      <c r="T683" s="34">
        <v>1</v>
      </c>
      <c r="U683" s="33">
        <v>1</v>
      </c>
      <c r="V683" s="33">
        <v>0.94</v>
      </c>
      <c r="W683" s="33">
        <v>0.94</v>
      </c>
      <c r="X683" s="33">
        <f t="shared" si="144"/>
        <v>0.88</v>
      </c>
      <c r="Y683" s="33">
        <f t="shared" si="145"/>
        <v>0.85</v>
      </c>
      <c r="Z683" s="33">
        <f t="shared" si="146"/>
        <v>0.75</v>
      </c>
      <c r="AA683" s="33">
        <f t="shared" si="147"/>
        <v>0.85</v>
      </c>
      <c r="AB683" s="33">
        <f t="shared" si="148"/>
        <v>0.75</v>
      </c>
      <c r="AC683" s="33">
        <f t="shared" si="149"/>
        <v>0.85</v>
      </c>
      <c r="AD683" s="33">
        <f t="shared" si="150"/>
        <v>0.7</v>
      </c>
      <c r="AE683" s="394">
        <f t="shared" si="151"/>
        <v>0</v>
      </c>
      <c r="AF683" s="400">
        <f t="shared" si="152"/>
        <v>16306945000</v>
      </c>
      <c r="AG683" s="257">
        <v>100</v>
      </c>
      <c r="AH683" s="153">
        <f t="shared" si="155"/>
        <v>16306945000</v>
      </c>
      <c r="AJ683" s="394">
        <f>IF(F683&gt;0,#REF!,0)</f>
        <v>0</v>
      </c>
      <c r="AK683" s="394">
        <f t="shared" si="153"/>
        <v>0</v>
      </c>
      <c r="AM683" s="394">
        <f t="shared" si="154"/>
        <v>0</v>
      </c>
    </row>
    <row r="684" spans="3:39" ht="23.25" thickBot="1" x14ac:dyDescent="0.6">
      <c r="C684" s="233" t="s">
        <v>576</v>
      </c>
      <c r="D684" s="416" t="s">
        <v>1582</v>
      </c>
      <c r="E684" s="416">
        <v>9857990520</v>
      </c>
      <c r="F684" s="39">
        <v>0</v>
      </c>
      <c r="G684" s="36"/>
      <c r="H684" s="36">
        <v>0</v>
      </c>
      <c r="I684" s="36"/>
      <c r="J684" s="36"/>
      <c r="K684" s="36"/>
      <c r="L684" s="36"/>
      <c r="M684" s="36"/>
      <c r="N684" s="36"/>
      <c r="O684" s="36"/>
      <c r="P684" s="253">
        <v>0</v>
      </c>
      <c r="Q684" s="259">
        <f t="shared" si="156"/>
        <v>0</v>
      </c>
      <c r="R684" s="259">
        <v>12000000000</v>
      </c>
      <c r="S684" s="509">
        <f t="shared" si="143"/>
        <v>9857990520</v>
      </c>
      <c r="T684" s="34">
        <v>1</v>
      </c>
      <c r="U684" s="33">
        <v>1</v>
      </c>
      <c r="V684" s="33">
        <v>0.94</v>
      </c>
      <c r="W684" s="33">
        <v>0.94</v>
      </c>
      <c r="X684" s="33">
        <f t="shared" si="144"/>
        <v>0.88</v>
      </c>
      <c r="Y684" s="33">
        <f t="shared" si="145"/>
        <v>0.85</v>
      </c>
      <c r="Z684" s="33">
        <f t="shared" si="146"/>
        <v>0.75</v>
      </c>
      <c r="AA684" s="33">
        <f t="shared" si="147"/>
        <v>0.85</v>
      </c>
      <c r="AB684" s="33">
        <f t="shared" si="148"/>
        <v>0.75</v>
      </c>
      <c r="AC684" s="33">
        <f t="shared" si="149"/>
        <v>0.85</v>
      </c>
      <c r="AD684" s="33">
        <f t="shared" si="150"/>
        <v>0.7</v>
      </c>
      <c r="AE684" s="394">
        <f t="shared" si="151"/>
        <v>0</v>
      </c>
      <c r="AF684" s="400">
        <f t="shared" si="152"/>
        <v>9857990520</v>
      </c>
      <c r="AG684" s="257">
        <v>100</v>
      </c>
      <c r="AH684" s="153">
        <f t="shared" si="155"/>
        <v>9857990520</v>
      </c>
      <c r="AJ684" s="394">
        <f>IF(F684&gt;0,#REF!,0)</f>
        <v>0</v>
      </c>
      <c r="AK684" s="394">
        <f t="shared" si="153"/>
        <v>0</v>
      </c>
      <c r="AM684" s="394">
        <f t="shared" si="154"/>
        <v>0</v>
      </c>
    </row>
    <row r="685" spans="3:39" ht="23.25" thickBot="1" x14ac:dyDescent="0.6">
      <c r="C685" s="233" t="s">
        <v>576</v>
      </c>
      <c r="D685" s="416" t="s">
        <v>1583</v>
      </c>
      <c r="E685" s="416">
        <v>2939839000</v>
      </c>
      <c r="F685" s="39">
        <v>0</v>
      </c>
      <c r="G685" s="36"/>
      <c r="H685" s="36">
        <v>0</v>
      </c>
      <c r="I685" s="36"/>
      <c r="J685" s="36"/>
      <c r="K685" s="36"/>
      <c r="L685" s="36"/>
      <c r="M685" s="36"/>
      <c r="N685" s="36"/>
      <c r="O685" s="36"/>
      <c r="P685" s="253">
        <v>3603000000</v>
      </c>
      <c r="Q685" s="259">
        <f t="shared" si="156"/>
        <v>3603000000</v>
      </c>
      <c r="R685" s="259">
        <v>0</v>
      </c>
      <c r="S685" s="509">
        <f t="shared" si="143"/>
        <v>2939839000</v>
      </c>
      <c r="T685" s="34">
        <v>1</v>
      </c>
      <c r="U685" s="33">
        <v>1</v>
      </c>
      <c r="V685" s="33">
        <v>0.94</v>
      </c>
      <c r="W685" s="33">
        <v>0.94</v>
      </c>
      <c r="X685" s="33">
        <f t="shared" si="144"/>
        <v>0.88</v>
      </c>
      <c r="Y685" s="33">
        <f t="shared" si="145"/>
        <v>0.85</v>
      </c>
      <c r="Z685" s="33">
        <f t="shared" si="146"/>
        <v>0.75</v>
      </c>
      <c r="AA685" s="33">
        <f t="shared" si="147"/>
        <v>0.85</v>
      </c>
      <c r="AB685" s="33">
        <f t="shared" si="148"/>
        <v>0.75</v>
      </c>
      <c r="AC685" s="33">
        <f t="shared" si="149"/>
        <v>0.85</v>
      </c>
      <c r="AD685" s="33">
        <f t="shared" si="150"/>
        <v>0.7</v>
      </c>
      <c r="AE685" s="394">
        <f t="shared" si="151"/>
        <v>2522100000</v>
      </c>
      <c r="AF685" s="400">
        <f t="shared" si="152"/>
        <v>417739000</v>
      </c>
      <c r="AG685" s="257">
        <v>100</v>
      </c>
      <c r="AH685" s="153">
        <f t="shared" si="155"/>
        <v>417739000</v>
      </c>
      <c r="AJ685" s="394">
        <f>IF(F685&gt;0,#REF!,0)</f>
        <v>0</v>
      </c>
      <c r="AK685" s="394">
        <f t="shared" si="153"/>
        <v>0</v>
      </c>
      <c r="AM685" s="394">
        <f t="shared" si="154"/>
        <v>0</v>
      </c>
    </row>
    <row r="686" spans="3:39" ht="23.25" thickBot="1" x14ac:dyDescent="0.6">
      <c r="C686" s="233" t="s">
        <v>576</v>
      </c>
      <c r="D686" s="416" t="s">
        <v>1584</v>
      </c>
      <c r="E686" s="416">
        <v>12975980401</v>
      </c>
      <c r="F686" s="39">
        <v>18000000000</v>
      </c>
      <c r="G686" s="36"/>
      <c r="H686" s="36">
        <v>0</v>
      </c>
      <c r="I686" s="36"/>
      <c r="J686" s="36"/>
      <c r="K686" s="36"/>
      <c r="L686" s="36"/>
      <c r="M686" s="36"/>
      <c r="N686" s="36"/>
      <c r="O686" s="36"/>
      <c r="P686" s="253">
        <v>0</v>
      </c>
      <c r="Q686" s="259">
        <f t="shared" si="156"/>
        <v>18000000000</v>
      </c>
      <c r="R686" s="259">
        <v>0</v>
      </c>
      <c r="S686" s="509">
        <f t="shared" si="143"/>
        <v>12975980401</v>
      </c>
      <c r="T686" s="34">
        <v>1</v>
      </c>
      <c r="U686" s="33">
        <v>1</v>
      </c>
      <c r="V686" s="33">
        <v>0.94</v>
      </c>
      <c r="W686" s="33">
        <v>0.94</v>
      </c>
      <c r="X686" s="33">
        <f t="shared" si="144"/>
        <v>0.88</v>
      </c>
      <c r="Y686" s="33">
        <f t="shared" si="145"/>
        <v>0.85</v>
      </c>
      <c r="Z686" s="33">
        <f t="shared" si="146"/>
        <v>0.75</v>
      </c>
      <c r="AA686" s="33">
        <f t="shared" si="147"/>
        <v>0.85</v>
      </c>
      <c r="AB686" s="33">
        <f t="shared" si="148"/>
        <v>0.75</v>
      </c>
      <c r="AC686" s="33">
        <f t="shared" si="149"/>
        <v>0.85</v>
      </c>
      <c r="AD686" s="33">
        <f t="shared" si="150"/>
        <v>0.7</v>
      </c>
      <c r="AE686" s="394">
        <f t="shared" si="151"/>
        <v>18000000000</v>
      </c>
      <c r="AF686" s="400">
        <f t="shared" si="152"/>
        <v>0</v>
      </c>
      <c r="AG686" s="257">
        <v>100</v>
      </c>
      <c r="AH686" s="153">
        <f t="shared" si="155"/>
        <v>0</v>
      </c>
      <c r="AJ686" s="394" t="e">
        <f>IF(F686&gt;0,#REF!,0)</f>
        <v>#REF!</v>
      </c>
      <c r="AK686" s="394">
        <f t="shared" si="153"/>
        <v>18000000000</v>
      </c>
      <c r="AM686" s="394">
        <f t="shared" si="154"/>
        <v>0</v>
      </c>
    </row>
    <row r="687" spans="3:39" ht="23.25" thickBot="1" x14ac:dyDescent="0.6">
      <c r="C687" s="233" t="s">
        <v>576</v>
      </c>
      <c r="D687" s="416" t="s">
        <v>1584</v>
      </c>
      <c r="E687" s="416">
        <v>11000000000</v>
      </c>
      <c r="F687" s="39">
        <v>11000000000</v>
      </c>
      <c r="G687" s="36"/>
      <c r="H687" s="36">
        <v>0</v>
      </c>
      <c r="I687" s="36"/>
      <c r="J687" s="36"/>
      <c r="K687" s="36"/>
      <c r="L687" s="36"/>
      <c r="M687" s="36"/>
      <c r="N687" s="36"/>
      <c r="O687" s="36"/>
      <c r="P687" s="253">
        <v>0</v>
      </c>
      <c r="Q687" s="259">
        <f t="shared" si="156"/>
        <v>11000000000</v>
      </c>
      <c r="R687" s="259">
        <v>0</v>
      </c>
      <c r="S687" s="509">
        <f t="shared" si="143"/>
        <v>11000000000</v>
      </c>
      <c r="T687" s="34">
        <v>1</v>
      </c>
      <c r="U687" s="33">
        <v>1</v>
      </c>
      <c r="V687" s="33">
        <v>0.94</v>
      </c>
      <c r="W687" s="33">
        <v>0.94</v>
      </c>
      <c r="X687" s="33">
        <f t="shared" si="144"/>
        <v>0.88</v>
      </c>
      <c r="Y687" s="33">
        <f t="shared" si="145"/>
        <v>0.85</v>
      </c>
      <c r="Z687" s="33">
        <f t="shared" si="146"/>
        <v>0.75</v>
      </c>
      <c r="AA687" s="33">
        <f t="shared" si="147"/>
        <v>0.85</v>
      </c>
      <c r="AB687" s="33">
        <f t="shared" si="148"/>
        <v>0.75</v>
      </c>
      <c r="AC687" s="33">
        <f t="shared" si="149"/>
        <v>0.85</v>
      </c>
      <c r="AD687" s="33">
        <f t="shared" si="150"/>
        <v>0.7</v>
      </c>
      <c r="AE687" s="394">
        <f t="shared" si="151"/>
        <v>11000000000</v>
      </c>
      <c r="AF687" s="400">
        <f t="shared" si="152"/>
        <v>0</v>
      </c>
      <c r="AG687" s="257">
        <v>100</v>
      </c>
      <c r="AH687" s="153">
        <f t="shared" si="155"/>
        <v>0</v>
      </c>
      <c r="AJ687" s="394" t="e">
        <f>IF(F687&gt;0,#REF!,0)</f>
        <v>#REF!</v>
      </c>
      <c r="AK687" s="394">
        <f t="shared" si="153"/>
        <v>11000000000</v>
      </c>
      <c r="AM687" s="394">
        <f t="shared" si="154"/>
        <v>0</v>
      </c>
    </row>
    <row r="688" spans="3:39" ht="23.25" thickBot="1" x14ac:dyDescent="0.6">
      <c r="C688" s="233" t="s">
        <v>576</v>
      </c>
      <c r="D688" s="416" t="s">
        <v>1584</v>
      </c>
      <c r="E688" s="416">
        <v>21000000000</v>
      </c>
      <c r="F688" s="39">
        <v>21000000000</v>
      </c>
      <c r="G688" s="36"/>
      <c r="H688" s="36">
        <v>0</v>
      </c>
      <c r="I688" s="36"/>
      <c r="J688" s="36"/>
      <c r="K688" s="36"/>
      <c r="L688" s="36"/>
      <c r="M688" s="36"/>
      <c r="N688" s="36"/>
      <c r="O688" s="36"/>
      <c r="P688" s="253">
        <v>0</v>
      </c>
      <c r="Q688" s="259">
        <f t="shared" si="156"/>
        <v>21000000000</v>
      </c>
      <c r="R688" s="259">
        <v>0</v>
      </c>
      <c r="S688" s="509">
        <f t="shared" si="143"/>
        <v>21000000000</v>
      </c>
      <c r="T688" s="34">
        <v>1</v>
      </c>
      <c r="U688" s="33">
        <v>1</v>
      </c>
      <c r="V688" s="33">
        <v>0.94</v>
      </c>
      <c r="W688" s="33">
        <v>0.94</v>
      </c>
      <c r="X688" s="33">
        <f t="shared" si="144"/>
        <v>0.88</v>
      </c>
      <c r="Y688" s="33">
        <f t="shared" si="145"/>
        <v>0.85</v>
      </c>
      <c r="Z688" s="33">
        <f t="shared" si="146"/>
        <v>0.75</v>
      </c>
      <c r="AA688" s="33">
        <f t="shared" si="147"/>
        <v>0.85</v>
      </c>
      <c r="AB688" s="33">
        <f t="shared" si="148"/>
        <v>0.75</v>
      </c>
      <c r="AC688" s="33">
        <f t="shared" si="149"/>
        <v>0.85</v>
      </c>
      <c r="AD688" s="33">
        <f t="shared" si="150"/>
        <v>0.7</v>
      </c>
      <c r="AE688" s="394">
        <f t="shared" si="151"/>
        <v>21000000000</v>
      </c>
      <c r="AF688" s="400">
        <f t="shared" si="152"/>
        <v>0</v>
      </c>
      <c r="AG688" s="257">
        <v>100</v>
      </c>
      <c r="AH688" s="153">
        <f t="shared" si="155"/>
        <v>0</v>
      </c>
      <c r="AJ688" s="394" t="e">
        <f>IF(F688&gt;0,#REF!,0)</f>
        <v>#REF!</v>
      </c>
      <c r="AK688" s="394">
        <f t="shared" si="153"/>
        <v>21000000000</v>
      </c>
      <c r="AM688" s="394">
        <f t="shared" si="154"/>
        <v>0</v>
      </c>
    </row>
    <row r="689" spans="3:39" ht="23.25" thickBot="1" x14ac:dyDescent="0.6">
      <c r="C689" s="233" t="s">
        <v>576</v>
      </c>
      <c r="D689" s="416" t="s">
        <v>1585</v>
      </c>
      <c r="E689" s="416">
        <v>16000000000</v>
      </c>
      <c r="F689" s="39">
        <v>0</v>
      </c>
      <c r="G689" s="36"/>
      <c r="H689" s="36">
        <v>0</v>
      </c>
      <c r="I689" s="36"/>
      <c r="J689" s="36"/>
      <c r="K689" s="36"/>
      <c r="L689" s="36"/>
      <c r="M689" s="36"/>
      <c r="N689" s="36"/>
      <c r="O689" s="36"/>
      <c r="P689" s="253">
        <v>0</v>
      </c>
      <c r="Q689" s="259">
        <f t="shared" si="156"/>
        <v>0</v>
      </c>
      <c r="R689" s="259">
        <v>17500000000</v>
      </c>
      <c r="S689" s="509">
        <f t="shared" si="143"/>
        <v>16000000000</v>
      </c>
      <c r="T689" s="34">
        <v>1</v>
      </c>
      <c r="U689" s="33">
        <v>1</v>
      </c>
      <c r="V689" s="33">
        <v>0.94</v>
      </c>
      <c r="W689" s="33">
        <v>0.94</v>
      </c>
      <c r="X689" s="33">
        <f t="shared" si="144"/>
        <v>0.88</v>
      </c>
      <c r="Y689" s="33">
        <f t="shared" si="145"/>
        <v>0.85</v>
      </c>
      <c r="Z689" s="33">
        <f t="shared" si="146"/>
        <v>0.75</v>
      </c>
      <c r="AA689" s="33">
        <f t="shared" si="147"/>
        <v>0.85</v>
      </c>
      <c r="AB689" s="33">
        <f t="shared" si="148"/>
        <v>0.75</v>
      </c>
      <c r="AC689" s="33">
        <f t="shared" si="149"/>
        <v>0.85</v>
      </c>
      <c r="AD689" s="33">
        <f t="shared" si="150"/>
        <v>0.7</v>
      </c>
      <c r="AE689" s="394">
        <f t="shared" si="151"/>
        <v>0</v>
      </c>
      <c r="AF689" s="400">
        <f t="shared" si="152"/>
        <v>16000000000</v>
      </c>
      <c r="AG689" s="257">
        <v>100</v>
      </c>
      <c r="AH689" s="153">
        <f t="shared" si="155"/>
        <v>16000000000</v>
      </c>
      <c r="AJ689" s="394">
        <f>IF(F689&gt;0,#REF!,0)</f>
        <v>0</v>
      </c>
      <c r="AK689" s="394">
        <f t="shared" si="153"/>
        <v>0</v>
      </c>
      <c r="AM689" s="394">
        <f t="shared" si="154"/>
        <v>0</v>
      </c>
    </row>
    <row r="690" spans="3:39" ht="23.25" thickBot="1" x14ac:dyDescent="0.6">
      <c r="C690" s="233" t="s">
        <v>576</v>
      </c>
      <c r="D690" s="416" t="s">
        <v>1391</v>
      </c>
      <c r="E690" s="416">
        <v>20000000000</v>
      </c>
      <c r="F690" s="39">
        <v>0</v>
      </c>
      <c r="G690" s="36"/>
      <c r="H690" s="36">
        <v>0</v>
      </c>
      <c r="I690" s="36"/>
      <c r="J690" s="36"/>
      <c r="K690" s="36"/>
      <c r="L690" s="36"/>
      <c r="M690" s="36"/>
      <c r="N690" s="36"/>
      <c r="O690" s="36"/>
      <c r="P690" s="253">
        <v>0</v>
      </c>
      <c r="Q690" s="259">
        <f t="shared" si="156"/>
        <v>0</v>
      </c>
      <c r="R690" s="259">
        <v>21600000000</v>
      </c>
      <c r="S690" s="509">
        <f t="shared" si="143"/>
        <v>20000000000</v>
      </c>
      <c r="T690" s="34">
        <v>1</v>
      </c>
      <c r="U690" s="33">
        <v>1</v>
      </c>
      <c r="V690" s="33">
        <v>0.94</v>
      </c>
      <c r="W690" s="33">
        <v>0.94</v>
      </c>
      <c r="X690" s="33">
        <f t="shared" si="144"/>
        <v>0.88</v>
      </c>
      <c r="Y690" s="33">
        <f t="shared" si="145"/>
        <v>0.85</v>
      </c>
      <c r="Z690" s="33">
        <f t="shared" si="146"/>
        <v>0.75</v>
      </c>
      <c r="AA690" s="33">
        <f t="shared" si="147"/>
        <v>0.85</v>
      </c>
      <c r="AB690" s="33">
        <f t="shared" si="148"/>
        <v>0.75</v>
      </c>
      <c r="AC690" s="33">
        <f t="shared" si="149"/>
        <v>0.85</v>
      </c>
      <c r="AD690" s="33">
        <f t="shared" si="150"/>
        <v>0.7</v>
      </c>
      <c r="AE690" s="394">
        <f t="shared" si="151"/>
        <v>0</v>
      </c>
      <c r="AF690" s="400">
        <f t="shared" si="152"/>
        <v>20000000000</v>
      </c>
      <c r="AG690" s="257">
        <v>100</v>
      </c>
      <c r="AH690" s="153">
        <f t="shared" si="155"/>
        <v>20000000000</v>
      </c>
      <c r="AJ690" s="394">
        <f>IF(F690&gt;0,#REF!,0)</f>
        <v>0</v>
      </c>
      <c r="AK690" s="394">
        <f t="shared" si="153"/>
        <v>0</v>
      </c>
      <c r="AM690" s="394">
        <f t="shared" si="154"/>
        <v>0</v>
      </c>
    </row>
    <row r="691" spans="3:39" ht="23.25" thickBot="1" x14ac:dyDescent="0.6">
      <c r="C691" s="233" t="s">
        <v>576</v>
      </c>
      <c r="D691" s="416" t="s">
        <v>1391</v>
      </c>
      <c r="E691" s="416">
        <v>20000000000</v>
      </c>
      <c r="F691" s="39">
        <v>0</v>
      </c>
      <c r="G691" s="36"/>
      <c r="H691" s="36">
        <v>0</v>
      </c>
      <c r="I691" s="36"/>
      <c r="J691" s="36"/>
      <c r="K691" s="36"/>
      <c r="L691" s="36"/>
      <c r="M691" s="36"/>
      <c r="N691" s="36"/>
      <c r="O691" s="36"/>
      <c r="P691" s="253">
        <v>0</v>
      </c>
      <c r="Q691" s="259">
        <f t="shared" si="156"/>
        <v>0</v>
      </c>
      <c r="R691" s="259">
        <v>21600000000</v>
      </c>
      <c r="S691" s="509">
        <f t="shared" si="143"/>
        <v>20000000000</v>
      </c>
      <c r="T691" s="34">
        <v>1</v>
      </c>
      <c r="U691" s="33">
        <v>1</v>
      </c>
      <c r="V691" s="33">
        <v>0.94</v>
      </c>
      <c r="W691" s="33">
        <v>0.94</v>
      </c>
      <c r="X691" s="33">
        <f t="shared" si="144"/>
        <v>0.88</v>
      </c>
      <c r="Y691" s="33">
        <f t="shared" si="145"/>
        <v>0.85</v>
      </c>
      <c r="Z691" s="33">
        <f t="shared" si="146"/>
        <v>0.75</v>
      </c>
      <c r="AA691" s="33">
        <f t="shared" si="147"/>
        <v>0.85</v>
      </c>
      <c r="AB691" s="33">
        <f t="shared" si="148"/>
        <v>0.75</v>
      </c>
      <c r="AC691" s="33">
        <f t="shared" si="149"/>
        <v>0.85</v>
      </c>
      <c r="AD691" s="33">
        <f t="shared" si="150"/>
        <v>0.7</v>
      </c>
      <c r="AE691" s="394">
        <f t="shared" si="151"/>
        <v>0</v>
      </c>
      <c r="AF691" s="400">
        <f t="shared" si="152"/>
        <v>20000000000</v>
      </c>
      <c r="AG691" s="257">
        <v>100</v>
      </c>
      <c r="AH691" s="153">
        <f t="shared" si="155"/>
        <v>20000000000</v>
      </c>
      <c r="AJ691" s="394">
        <f>IF(F691&gt;0,#REF!,0)</f>
        <v>0</v>
      </c>
      <c r="AK691" s="394">
        <f t="shared" si="153"/>
        <v>0</v>
      </c>
      <c r="AM691" s="394">
        <f t="shared" si="154"/>
        <v>0</v>
      </c>
    </row>
    <row r="692" spans="3:39" ht="23.25" thickBot="1" x14ac:dyDescent="0.6">
      <c r="C692" s="233" t="s">
        <v>576</v>
      </c>
      <c r="D692" s="416" t="s">
        <v>1391</v>
      </c>
      <c r="E692" s="416">
        <v>20000000000</v>
      </c>
      <c r="F692" s="39">
        <v>0</v>
      </c>
      <c r="G692" s="36"/>
      <c r="H692" s="36">
        <v>0</v>
      </c>
      <c r="I692" s="36"/>
      <c r="J692" s="36"/>
      <c r="K692" s="36"/>
      <c r="L692" s="36"/>
      <c r="M692" s="36"/>
      <c r="N692" s="36"/>
      <c r="O692" s="36"/>
      <c r="P692" s="253">
        <v>0</v>
      </c>
      <c r="Q692" s="259">
        <f t="shared" si="156"/>
        <v>0</v>
      </c>
      <c r="R692" s="259">
        <v>13000</v>
      </c>
      <c r="S692" s="509">
        <f t="shared" si="143"/>
        <v>20000000000</v>
      </c>
      <c r="T692" s="34">
        <v>1</v>
      </c>
      <c r="U692" s="33">
        <v>1</v>
      </c>
      <c r="V692" s="33">
        <v>0.94</v>
      </c>
      <c r="W692" s="33">
        <v>0.94</v>
      </c>
      <c r="X692" s="33">
        <f t="shared" si="144"/>
        <v>0.88</v>
      </c>
      <c r="Y692" s="33">
        <f t="shared" si="145"/>
        <v>0.85</v>
      </c>
      <c r="Z692" s="33">
        <f t="shared" si="146"/>
        <v>0.75</v>
      </c>
      <c r="AA692" s="33">
        <f t="shared" si="147"/>
        <v>0.85</v>
      </c>
      <c r="AB692" s="33">
        <f t="shared" si="148"/>
        <v>0.75</v>
      </c>
      <c r="AC692" s="33">
        <f t="shared" si="149"/>
        <v>0.85</v>
      </c>
      <c r="AD692" s="33">
        <f t="shared" si="150"/>
        <v>0.7</v>
      </c>
      <c r="AE692" s="394">
        <f t="shared" si="151"/>
        <v>0</v>
      </c>
      <c r="AF692" s="400">
        <f t="shared" si="152"/>
        <v>20000000000</v>
      </c>
      <c r="AG692" s="257">
        <v>100</v>
      </c>
      <c r="AH692" s="153">
        <f t="shared" si="155"/>
        <v>20000000000</v>
      </c>
      <c r="AJ692" s="394">
        <f>IF(F692&gt;0,#REF!,0)</f>
        <v>0</v>
      </c>
      <c r="AK692" s="394">
        <f t="shared" si="153"/>
        <v>0</v>
      </c>
      <c r="AM692" s="394">
        <f t="shared" si="154"/>
        <v>0</v>
      </c>
    </row>
    <row r="693" spans="3:39" ht="23.25" thickBot="1" x14ac:dyDescent="0.6">
      <c r="C693" s="233" t="s">
        <v>576</v>
      </c>
      <c r="D693" s="416" t="s">
        <v>1391</v>
      </c>
      <c r="E693" s="416">
        <v>20000000000</v>
      </c>
      <c r="F693" s="39">
        <v>0</v>
      </c>
      <c r="G693" s="36"/>
      <c r="H693" s="36">
        <v>0</v>
      </c>
      <c r="I693" s="36"/>
      <c r="J693" s="36"/>
      <c r="K693" s="36"/>
      <c r="L693" s="36"/>
      <c r="M693" s="36"/>
      <c r="N693" s="36"/>
      <c r="O693" s="36"/>
      <c r="P693" s="253">
        <v>0</v>
      </c>
      <c r="Q693" s="259">
        <f t="shared" si="156"/>
        <v>0</v>
      </c>
      <c r="R693" s="259">
        <v>21600000000</v>
      </c>
      <c r="S693" s="509">
        <f t="shared" si="143"/>
        <v>20000000000</v>
      </c>
      <c r="T693" s="34">
        <v>1</v>
      </c>
      <c r="U693" s="33">
        <v>1</v>
      </c>
      <c r="V693" s="33">
        <v>0.94</v>
      </c>
      <c r="W693" s="33">
        <v>0.94</v>
      </c>
      <c r="X693" s="33">
        <f t="shared" si="144"/>
        <v>0.88</v>
      </c>
      <c r="Y693" s="33">
        <f t="shared" si="145"/>
        <v>0.85</v>
      </c>
      <c r="Z693" s="33">
        <f t="shared" si="146"/>
        <v>0.75</v>
      </c>
      <c r="AA693" s="33">
        <f t="shared" si="147"/>
        <v>0.85</v>
      </c>
      <c r="AB693" s="33">
        <f t="shared" si="148"/>
        <v>0.75</v>
      </c>
      <c r="AC693" s="33">
        <f t="shared" si="149"/>
        <v>0.85</v>
      </c>
      <c r="AD693" s="33">
        <f t="shared" si="150"/>
        <v>0.7</v>
      </c>
      <c r="AE693" s="394">
        <f t="shared" si="151"/>
        <v>0</v>
      </c>
      <c r="AF693" s="400">
        <f t="shared" si="152"/>
        <v>20000000000</v>
      </c>
      <c r="AG693" s="257">
        <v>100</v>
      </c>
      <c r="AH693" s="153">
        <f t="shared" si="155"/>
        <v>20000000000</v>
      </c>
      <c r="AJ693" s="394">
        <f>IF(F693&gt;0,#REF!,0)</f>
        <v>0</v>
      </c>
      <c r="AK693" s="394">
        <f t="shared" si="153"/>
        <v>0</v>
      </c>
      <c r="AM693" s="394">
        <f t="shared" si="154"/>
        <v>0</v>
      </c>
    </row>
    <row r="694" spans="3:39" ht="23.25" thickBot="1" x14ac:dyDescent="0.6">
      <c r="C694" s="233" t="s">
        <v>576</v>
      </c>
      <c r="D694" s="416" t="s">
        <v>1391</v>
      </c>
      <c r="E694" s="416">
        <v>20561775696</v>
      </c>
      <c r="F694" s="39">
        <v>0</v>
      </c>
      <c r="G694" s="36"/>
      <c r="H694" s="36">
        <v>0</v>
      </c>
      <c r="I694" s="36"/>
      <c r="J694" s="36"/>
      <c r="K694" s="36"/>
      <c r="L694" s="36"/>
      <c r="M694" s="36"/>
      <c r="N694" s="36"/>
      <c r="O694" s="36"/>
      <c r="P694" s="253">
        <v>0</v>
      </c>
      <c r="Q694" s="259">
        <f t="shared" si="156"/>
        <v>0</v>
      </c>
      <c r="R694" s="259">
        <v>22000000000</v>
      </c>
      <c r="S694" s="509">
        <f t="shared" si="143"/>
        <v>20561775696</v>
      </c>
      <c r="T694" s="34">
        <v>1</v>
      </c>
      <c r="U694" s="33">
        <v>1</v>
      </c>
      <c r="V694" s="33">
        <v>0.94</v>
      </c>
      <c r="W694" s="33">
        <v>0.94</v>
      </c>
      <c r="X694" s="33">
        <f t="shared" si="144"/>
        <v>0.88</v>
      </c>
      <c r="Y694" s="33">
        <f t="shared" si="145"/>
        <v>0.85</v>
      </c>
      <c r="Z694" s="33">
        <f t="shared" si="146"/>
        <v>0.75</v>
      </c>
      <c r="AA694" s="33">
        <f t="shared" si="147"/>
        <v>0.85</v>
      </c>
      <c r="AB694" s="33">
        <f t="shared" si="148"/>
        <v>0.75</v>
      </c>
      <c r="AC694" s="33">
        <f t="shared" si="149"/>
        <v>0.85</v>
      </c>
      <c r="AD694" s="33">
        <f t="shared" si="150"/>
        <v>0.7</v>
      </c>
      <c r="AE694" s="394">
        <f t="shared" si="151"/>
        <v>0</v>
      </c>
      <c r="AF694" s="400">
        <f t="shared" si="152"/>
        <v>20561775696</v>
      </c>
      <c r="AG694" s="257">
        <v>100</v>
      </c>
      <c r="AH694" s="153">
        <f t="shared" si="155"/>
        <v>20561775696</v>
      </c>
      <c r="AJ694" s="394">
        <f>IF(F694&gt;0,#REF!,0)</f>
        <v>0</v>
      </c>
      <c r="AK694" s="394">
        <f t="shared" si="153"/>
        <v>0</v>
      </c>
      <c r="AM694" s="394">
        <f t="shared" si="154"/>
        <v>0</v>
      </c>
    </row>
    <row r="695" spans="3:39" ht="23.25" thickBot="1" x14ac:dyDescent="0.6">
      <c r="C695" s="233" t="s">
        <v>576</v>
      </c>
      <c r="D695" s="416" t="s">
        <v>1586</v>
      </c>
      <c r="E695" s="416">
        <v>60000000000</v>
      </c>
      <c r="F695" s="39">
        <v>0</v>
      </c>
      <c r="G695" s="36"/>
      <c r="H695" s="36">
        <v>0</v>
      </c>
      <c r="I695" s="36"/>
      <c r="J695" s="36"/>
      <c r="K695" s="36"/>
      <c r="L695" s="36"/>
      <c r="M695" s="36"/>
      <c r="N695" s="36"/>
      <c r="O695" s="36"/>
      <c r="P695" s="253">
        <v>0</v>
      </c>
      <c r="Q695" s="259">
        <f t="shared" si="156"/>
        <v>0</v>
      </c>
      <c r="R695" s="259">
        <v>96000000000</v>
      </c>
      <c r="S695" s="509">
        <f t="shared" si="143"/>
        <v>60000000000</v>
      </c>
      <c r="T695" s="34">
        <v>1</v>
      </c>
      <c r="U695" s="33">
        <v>1</v>
      </c>
      <c r="V695" s="33">
        <v>0.94</v>
      </c>
      <c r="W695" s="33">
        <v>0.94</v>
      </c>
      <c r="X695" s="33">
        <f t="shared" si="144"/>
        <v>0.88</v>
      </c>
      <c r="Y695" s="33">
        <f t="shared" si="145"/>
        <v>0.85</v>
      </c>
      <c r="Z695" s="33">
        <f t="shared" si="146"/>
        <v>0.75</v>
      </c>
      <c r="AA695" s="33">
        <f t="shared" si="147"/>
        <v>0.85</v>
      </c>
      <c r="AB695" s="33">
        <f t="shared" si="148"/>
        <v>0.75</v>
      </c>
      <c r="AC695" s="33">
        <f t="shared" si="149"/>
        <v>0.85</v>
      </c>
      <c r="AD695" s="33">
        <f t="shared" si="150"/>
        <v>0.7</v>
      </c>
      <c r="AE695" s="394">
        <f t="shared" si="151"/>
        <v>0</v>
      </c>
      <c r="AF695" s="400">
        <f t="shared" si="152"/>
        <v>60000000000</v>
      </c>
      <c r="AG695" s="257">
        <v>100</v>
      </c>
      <c r="AH695" s="153">
        <f t="shared" si="155"/>
        <v>60000000000</v>
      </c>
      <c r="AJ695" s="394">
        <f>IF(F695&gt;0,#REF!,0)</f>
        <v>0</v>
      </c>
      <c r="AK695" s="394">
        <f t="shared" si="153"/>
        <v>0</v>
      </c>
      <c r="AM695" s="394">
        <f t="shared" si="154"/>
        <v>0</v>
      </c>
    </row>
    <row r="696" spans="3:39" ht="23.25" thickBot="1" x14ac:dyDescent="0.6">
      <c r="C696" s="233" t="s">
        <v>576</v>
      </c>
      <c r="D696" s="416" t="s">
        <v>1586</v>
      </c>
      <c r="E696" s="416">
        <v>55000000000</v>
      </c>
      <c r="F696" s="39">
        <v>0</v>
      </c>
      <c r="G696" s="36"/>
      <c r="H696" s="36">
        <v>0</v>
      </c>
      <c r="I696" s="36"/>
      <c r="J696" s="36"/>
      <c r="K696" s="36"/>
      <c r="L696" s="36"/>
      <c r="M696" s="36"/>
      <c r="N696" s="36"/>
      <c r="O696" s="36"/>
      <c r="P696" s="253">
        <v>0</v>
      </c>
      <c r="Q696" s="259">
        <f t="shared" si="156"/>
        <v>0</v>
      </c>
      <c r="R696" s="259">
        <v>60000000000</v>
      </c>
      <c r="S696" s="509">
        <f t="shared" si="143"/>
        <v>55000000000</v>
      </c>
      <c r="T696" s="34">
        <v>1</v>
      </c>
      <c r="U696" s="33">
        <v>1</v>
      </c>
      <c r="V696" s="33">
        <v>0.94</v>
      </c>
      <c r="W696" s="33">
        <v>0.94</v>
      </c>
      <c r="X696" s="33">
        <f t="shared" si="144"/>
        <v>0.88</v>
      </c>
      <c r="Y696" s="33">
        <f t="shared" si="145"/>
        <v>0.85</v>
      </c>
      <c r="Z696" s="33">
        <f t="shared" si="146"/>
        <v>0.75</v>
      </c>
      <c r="AA696" s="33">
        <f t="shared" si="147"/>
        <v>0.85</v>
      </c>
      <c r="AB696" s="33">
        <f t="shared" si="148"/>
        <v>0.75</v>
      </c>
      <c r="AC696" s="33">
        <f t="shared" si="149"/>
        <v>0.85</v>
      </c>
      <c r="AD696" s="33">
        <f t="shared" si="150"/>
        <v>0.7</v>
      </c>
      <c r="AE696" s="394">
        <f t="shared" si="151"/>
        <v>0</v>
      </c>
      <c r="AF696" s="400">
        <f t="shared" si="152"/>
        <v>55000000000</v>
      </c>
      <c r="AG696" s="257">
        <v>100</v>
      </c>
      <c r="AH696" s="153">
        <f t="shared" si="155"/>
        <v>55000000000</v>
      </c>
      <c r="AJ696" s="394">
        <f>IF(F696&gt;0,#REF!,0)</f>
        <v>0</v>
      </c>
      <c r="AK696" s="394">
        <f t="shared" si="153"/>
        <v>0</v>
      </c>
      <c r="AM696" s="394">
        <f t="shared" si="154"/>
        <v>0</v>
      </c>
    </row>
    <row r="697" spans="3:39" ht="23.25" thickBot="1" x14ac:dyDescent="0.6">
      <c r="C697" s="233" t="s">
        <v>576</v>
      </c>
      <c r="D697" s="416" t="s">
        <v>1586</v>
      </c>
      <c r="E697" s="416">
        <v>55000000000</v>
      </c>
      <c r="F697" s="39">
        <v>0</v>
      </c>
      <c r="G697" s="36"/>
      <c r="H697" s="36">
        <v>0</v>
      </c>
      <c r="I697" s="36"/>
      <c r="J697" s="36"/>
      <c r="K697" s="36"/>
      <c r="L697" s="36"/>
      <c r="M697" s="36"/>
      <c r="N697" s="36"/>
      <c r="O697" s="36"/>
      <c r="P697" s="253">
        <v>0</v>
      </c>
      <c r="Q697" s="259">
        <f t="shared" si="156"/>
        <v>0</v>
      </c>
      <c r="R697" s="259">
        <v>60000000000</v>
      </c>
      <c r="S697" s="509">
        <f t="shared" si="143"/>
        <v>55000000000</v>
      </c>
      <c r="T697" s="34">
        <v>1</v>
      </c>
      <c r="U697" s="33">
        <v>1</v>
      </c>
      <c r="V697" s="33">
        <v>0.94</v>
      </c>
      <c r="W697" s="33">
        <v>0.94</v>
      </c>
      <c r="X697" s="33">
        <f t="shared" si="144"/>
        <v>0.88</v>
      </c>
      <c r="Y697" s="33">
        <f t="shared" si="145"/>
        <v>0.85</v>
      </c>
      <c r="Z697" s="33">
        <f t="shared" si="146"/>
        <v>0.75</v>
      </c>
      <c r="AA697" s="33">
        <f t="shared" si="147"/>
        <v>0.85</v>
      </c>
      <c r="AB697" s="33">
        <f t="shared" si="148"/>
        <v>0.75</v>
      </c>
      <c r="AC697" s="33">
        <f t="shared" si="149"/>
        <v>0.85</v>
      </c>
      <c r="AD697" s="33">
        <f t="shared" si="150"/>
        <v>0.7</v>
      </c>
      <c r="AE697" s="394">
        <f t="shared" si="151"/>
        <v>0</v>
      </c>
      <c r="AF697" s="400">
        <f t="shared" si="152"/>
        <v>55000000000</v>
      </c>
      <c r="AG697" s="257">
        <v>100</v>
      </c>
      <c r="AH697" s="153">
        <f t="shared" si="155"/>
        <v>55000000000</v>
      </c>
      <c r="AJ697" s="394">
        <f>IF(F697&gt;0,#REF!,0)</f>
        <v>0</v>
      </c>
      <c r="AK697" s="394">
        <f t="shared" si="153"/>
        <v>0</v>
      </c>
      <c r="AM697" s="394">
        <f t="shared" si="154"/>
        <v>0</v>
      </c>
    </row>
    <row r="698" spans="3:39" ht="23.25" thickBot="1" x14ac:dyDescent="0.6">
      <c r="C698" s="233" t="s">
        <v>576</v>
      </c>
      <c r="D698" s="416" t="s">
        <v>1586</v>
      </c>
      <c r="E698" s="416">
        <v>55000000000</v>
      </c>
      <c r="F698" s="39">
        <v>0</v>
      </c>
      <c r="G698" s="36"/>
      <c r="H698" s="36">
        <v>0</v>
      </c>
      <c r="I698" s="36"/>
      <c r="J698" s="36"/>
      <c r="K698" s="36"/>
      <c r="L698" s="36"/>
      <c r="M698" s="36"/>
      <c r="N698" s="36"/>
      <c r="O698" s="36"/>
      <c r="P698" s="253">
        <v>0</v>
      </c>
      <c r="Q698" s="259">
        <f t="shared" si="156"/>
        <v>0</v>
      </c>
      <c r="R698" s="259">
        <v>60000000000</v>
      </c>
      <c r="S698" s="509">
        <f t="shared" si="143"/>
        <v>55000000000</v>
      </c>
      <c r="T698" s="34">
        <v>1</v>
      </c>
      <c r="U698" s="33">
        <v>1</v>
      </c>
      <c r="V698" s="33">
        <v>0.94</v>
      </c>
      <c r="W698" s="33">
        <v>0.94</v>
      </c>
      <c r="X698" s="33">
        <f t="shared" si="144"/>
        <v>0.88</v>
      </c>
      <c r="Y698" s="33">
        <f t="shared" si="145"/>
        <v>0.85</v>
      </c>
      <c r="Z698" s="33">
        <f t="shared" si="146"/>
        <v>0.75</v>
      </c>
      <c r="AA698" s="33">
        <f t="shared" si="147"/>
        <v>0.85</v>
      </c>
      <c r="AB698" s="33">
        <f t="shared" si="148"/>
        <v>0.75</v>
      </c>
      <c r="AC698" s="33">
        <f t="shared" si="149"/>
        <v>0.85</v>
      </c>
      <c r="AD698" s="33">
        <f t="shared" si="150"/>
        <v>0.7</v>
      </c>
      <c r="AE698" s="394">
        <f t="shared" si="151"/>
        <v>0</v>
      </c>
      <c r="AF698" s="400">
        <f t="shared" si="152"/>
        <v>55000000000</v>
      </c>
      <c r="AG698" s="257">
        <v>100</v>
      </c>
      <c r="AH698" s="153">
        <f t="shared" si="155"/>
        <v>55000000000</v>
      </c>
      <c r="AJ698" s="394">
        <f>IF(F698&gt;0,#REF!,0)</f>
        <v>0</v>
      </c>
      <c r="AK698" s="394">
        <f t="shared" si="153"/>
        <v>0</v>
      </c>
      <c r="AM698" s="394">
        <f t="shared" si="154"/>
        <v>0</v>
      </c>
    </row>
    <row r="699" spans="3:39" ht="23.25" thickBot="1" x14ac:dyDescent="0.6">
      <c r="C699" s="233" t="s">
        <v>576</v>
      </c>
      <c r="D699" s="416" t="s">
        <v>1586</v>
      </c>
      <c r="E699" s="416">
        <v>230000000000</v>
      </c>
      <c r="F699" s="39">
        <v>0</v>
      </c>
      <c r="G699" s="36"/>
      <c r="H699" s="36">
        <v>0</v>
      </c>
      <c r="I699" s="36"/>
      <c r="J699" s="36"/>
      <c r="K699" s="36"/>
      <c r="L699" s="36"/>
      <c r="M699" s="36"/>
      <c r="N699" s="36"/>
      <c r="O699" s="36"/>
      <c r="P699" s="253">
        <v>0</v>
      </c>
      <c r="Q699" s="259">
        <f t="shared" si="156"/>
        <v>0</v>
      </c>
      <c r="R699" s="259">
        <v>248000000000</v>
      </c>
      <c r="S699" s="509">
        <f t="shared" si="143"/>
        <v>230000000000</v>
      </c>
      <c r="T699" s="34">
        <v>1</v>
      </c>
      <c r="U699" s="33">
        <v>1</v>
      </c>
      <c r="V699" s="33">
        <v>0.94</v>
      </c>
      <c r="W699" s="33">
        <v>0.94</v>
      </c>
      <c r="X699" s="33">
        <f t="shared" si="144"/>
        <v>0.88</v>
      </c>
      <c r="Y699" s="33">
        <f t="shared" si="145"/>
        <v>0.85</v>
      </c>
      <c r="Z699" s="33">
        <f t="shared" si="146"/>
        <v>0.75</v>
      </c>
      <c r="AA699" s="33">
        <f t="shared" si="147"/>
        <v>0.85</v>
      </c>
      <c r="AB699" s="33">
        <f t="shared" si="148"/>
        <v>0.75</v>
      </c>
      <c r="AC699" s="33">
        <f t="shared" si="149"/>
        <v>0.85</v>
      </c>
      <c r="AD699" s="33">
        <f t="shared" si="150"/>
        <v>0.7</v>
      </c>
      <c r="AE699" s="394">
        <f t="shared" si="151"/>
        <v>0</v>
      </c>
      <c r="AF699" s="400">
        <f t="shared" si="152"/>
        <v>230000000000</v>
      </c>
      <c r="AG699" s="257">
        <v>100</v>
      </c>
      <c r="AH699" s="153">
        <f t="shared" si="155"/>
        <v>230000000000</v>
      </c>
      <c r="AJ699" s="394">
        <f>IF(F699&gt;0,#REF!,0)</f>
        <v>0</v>
      </c>
      <c r="AK699" s="394">
        <f t="shared" si="153"/>
        <v>0</v>
      </c>
      <c r="AM699" s="394">
        <f t="shared" si="154"/>
        <v>0</v>
      </c>
    </row>
    <row r="700" spans="3:39" ht="23.25" thickBot="1" x14ac:dyDescent="0.6">
      <c r="C700" s="233" t="s">
        <v>576</v>
      </c>
      <c r="D700" s="412"/>
      <c r="E700" s="428"/>
      <c r="F700" s="39">
        <v>0</v>
      </c>
      <c r="G700" s="36"/>
      <c r="H700" s="36">
        <v>0</v>
      </c>
      <c r="I700" s="36"/>
      <c r="J700" s="36"/>
      <c r="K700" s="36"/>
      <c r="L700" s="36"/>
      <c r="M700" s="36"/>
      <c r="N700" s="36"/>
      <c r="O700" s="36"/>
      <c r="P700" s="253">
        <v>0</v>
      </c>
      <c r="Q700" s="259">
        <f t="shared" si="156"/>
        <v>0</v>
      </c>
      <c r="R700" s="259">
        <v>0</v>
      </c>
      <c r="S700" s="509">
        <f t="shared" si="143"/>
        <v>0</v>
      </c>
      <c r="T700" s="34">
        <v>1</v>
      </c>
      <c r="U700" s="33">
        <v>1</v>
      </c>
      <c r="V700" s="33">
        <v>0.94</v>
      </c>
      <c r="W700" s="33">
        <v>0.94</v>
      </c>
      <c r="X700" s="33">
        <f t="shared" si="144"/>
        <v>0.88</v>
      </c>
      <c r="Y700" s="33">
        <f t="shared" si="145"/>
        <v>0.85</v>
      </c>
      <c r="Z700" s="33">
        <f t="shared" si="146"/>
        <v>0.75</v>
      </c>
      <c r="AA700" s="33">
        <f t="shared" si="147"/>
        <v>0.85</v>
      </c>
      <c r="AB700" s="33">
        <f t="shared" si="148"/>
        <v>0.75</v>
      </c>
      <c r="AC700" s="33">
        <f t="shared" si="149"/>
        <v>0.85</v>
      </c>
      <c r="AD700" s="33">
        <f t="shared" si="150"/>
        <v>0.7</v>
      </c>
      <c r="AE700" s="394">
        <f t="shared" si="151"/>
        <v>0</v>
      </c>
      <c r="AF700" s="400">
        <f t="shared" si="152"/>
        <v>0</v>
      </c>
      <c r="AG700" s="257">
        <v>100</v>
      </c>
      <c r="AH700" s="153">
        <f t="shared" si="155"/>
        <v>0</v>
      </c>
      <c r="AJ700" s="394">
        <f>IF(F700&gt;0,#REF!,0)</f>
        <v>0</v>
      </c>
      <c r="AK700" s="394">
        <f t="shared" si="153"/>
        <v>0</v>
      </c>
      <c r="AM700" s="394">
        <f t="shared" si="154"/>
        <v>0</v>
      </c>
    </row>
    <row r="701" spans="3:39" ht="23.25" thickBot="1" x14ac:dyDescent="0.6">
      <c r="C701" s="233" t="s">
        <v>576</v>
      </c>
      <c r="D701" s="418" t="s">
        <v>1392</v>
      </c>
      <c r="E701" s="437">
        <v>237011912</v>
      </c>
      <c r="F701" s="39">
        <v>9300000000</v>
      </c>
      <c r="G701" s="36"/>
      <c r="H701" s="36">
        <v>0</v>
      </c>
      <c r="I701" s="36"/>
      <c r="J701" s="36"/>
      <c r="K701" s="36"/>
      <c r="L701" s="36"/>
      <c r="M701" s="36"/>
      <c r="N701" s="36"/>
      <c r="O701" s="36"/>
      <c r="P701" s="253">
        <v>0</v>
      </c>
      <c r="Q701" s="259">
        <f t="shared" si="156"/>
        <v>9300000000</v>
      </c>
      <c r="R701" s="259">
        <v>0</v>
      </c>
      <c r="S701" s="509">
        <f t="shared" si="143"/>
        <v>237011912</v>
      </c>
      <c r="T701" s="34">
        <v>1</v>
      </c>
      <c r="U701" s="33">
        <v>1</v>
      </c>
      <c r="V701" s="33">
        <v>0.94</v>
      </c>
      <c r="W701" s="33">
        <v>0.94</v>
      </c>
      <c r="X701" s="33">
        <f t="shared" si="144"/>
        <v>0.88</v>
      </c>
      <c r="Y701" s="33">
        <f t="shared" si="145"/>
        <v>0.85</v>
      </c>
      <c r="Z701" s="33">
        <f t="shared" si="146"/>
        <v>0.75</v>
      </c>
      <c r="AA701" s="33">
        <f t="shared" si="147"/>
        <v>0.85</v>
      </c>
      <c r="AB701" s="33">
        <f t="shared" si="148"/>
        <v>0.75</v>
      </c>
      <c r="AC701" s="33">
        <f t="shared" si="149"/>
        <v>0.85</v>
      </c>
      <c r="AD701" s="33">
        <f t="shared" si="150"/>
        <v>0.7</v>
      </c>
      <c r="AE701" s="394">
        <f t="shared" si="151"/>
        <v>9300000000</v>
      </c>
      <c r="AF701" s="400">
        <f t="shared" si="152"/>
        <v>0</v>
      </c>
      <c r="AG701" s="257">
        <v>100</v>
      </c>
      <c r="AH701" s="153">
        <f t="shared" si="155"/>
        <v>0</v>
      </c>
      <c r="AJ701" s="394" t="e">
        <f>IF(F701&gt;0,#REF!,0)</f>
        <v>#REF!</v>
      </c>
      <c r="AK701" s="394">
        <f t="shared" si="153"/>
        <v>9300000000</v>
      </c>
      <c r="AM701" s="394">
        <f t="shared" si="154"/>
        <v>0</v>
      </c>
    </row>
    <row r="702" spans="3:39" ht="23.25" thickBot="1" x14ac:dyDescent="0.6">
      <c r="C702" s="233" t="s">
        <v>576</v>
      </c>
      <c r="D702" s="418" t="s">
        <v>1392</v>
      </c>
      <c r="E702" s="437">
        <v>132684851</v>
      </c>
      <c r="F702" s="39">
        <v>14880000000</v>
      </c>
      <c r="G702" s="36"/>
      <c r="H702" s="36">
        <v>0</v>
      </c>
      <c r="I702" s="36"/>
      <c r="J702" s="36"/>
      <c r="K702" s="36"/>
      <c r="L702" s="36"/>
      <c r="M702" s="36"/>
      <c r="N702" s="36"/>
      <c r="O702" s="36"/>
      <c r="P702" s="253">
        <v>0</v>
      </c>
      <c r="Q702" s="259">
        <f t="shared" si="156"/>
        <v>14880000000</v>
      </c>
      <c r="R702" s="259">
        <v>0</v>
      </c>
      <c r="S702" s="509">
        <f t="shared" si="143"/>
        <v>132684851</v>
      </c>
      <c r="T702" s="34">
        <v>1</v>
      </c>
      <c r="U702" s="33">
        <v>1</v>
      </c>
      <c r="V702" s="33">
        <v>0.94</v>
      </c>
      <c r="W702" s="33">
        <v>0.94</v>
      </c>
      <c r="X702" s="33">
        <f t="shared" si="144"/>
        <v>0.88</v>
      </c>
      <c r="Y702" s="33">
        <f t="shared" si="145"/>
        <v>0.85</v>
      </c>
      <c r="Z702" s="33">
        <f t="shared" si="146"/>
        <v>0.75</v>
      </c>
      <c r="AA702" s="33">
        <f t="shared" si="147"/>
        <v>0.85</v>
      </c>
      <c r="AB702" s="33">
        <f t="shared" si="148"/>
        <v>0.75</v>
      </c>
      <c r="AC702" s="33">
        <f t="shared" si="149"/>
        <v>0.85</v>
      </c>
      <c r="AD702" s="33">
        <f t="shared" si="150"/>
        <v>0.7</v>
      </c>
      <c r="AE702" s="394">
        <f t="shared" si="151"/>
        <v>14880000000</v>
      </c>
      <c r="AF702" s="400">
        <f t="shared" si="152"/>
        <v>0</v>
      </c>
      <c r="AG702" s="257">
        <v>100</v>
      </c>
      <c r="AH702" s="153">
        <f t="shared" si="155"/>
        <v>0</v>
      </c>
      <c r="AJ702" s="394" t="e">
        <f>IF(F702&gt;0,#REF!,0)</f>
        <v>#REF!</v>
      </c>
      <c r="AK702" s="394">
        <f t="shared" si="153"/>
        <v>14880000000</v>
      </c>
      <c r="AM702" s="394">
        <f t="shared" si="154"/>
        <v>0</v>
      </c>
    </row>
    <row r="703" spans="3:39" ht="23.25" thickBot="1" x14ac:dyDescent="0.6">
      <c r="C703" s="233" t="s">
        <v>576</v>
      </c>
      <c r="D703" s="418" t="s">
        <v>1392</v>
      </c>
      <c r="E703" s="437">
        <v>257174745</v>
      </c>
      <c r="F703" s="39">
        <v>88000000000</v>
      </c>
      <c r="G703" s="36"/>
      <c r="H703" s="36">
        <v>0</v>
      </c>
      <c r="I703" s="36"/>
      <c r="J703" s="36"/>
      <c r="K703" s="36"/>
      <c r="L703" s="36"/>
      <c r="M703" s="36"/>
      <c r="N703" s="36"/>
      <c r="O703" s="36"/>
      <c r="P703" s="253">
        <v>0</v>
      </c>
      <c r="Q703" s="259">
        <f t="shared" si="156"/>
        <v>88000000000</v>
      </c>
      <c r="R703" s="259">
        <v>0</v>
      </c>
      <c r="S703" s="509">
        <f t="shared" si="143"/>
        <v>257174745</v>
      </c>
      <c r="T703" s="34">
        <v>1</v>
      </c>
      <c r="U703" s="33">
        <v>1</v>
      </c>
      <c r="V703" s="33">
        <v>0.94</v>
      </c>
      <c r="W703" s="33">
        <v>0.94</v>
      </c>
      <c r="X703" s="33">
        <f t="shared" si="144"/>
        <v>0.88</v>
      </c>
      <c r="Y703" s="33">
        <f t="shared" si="145"/>
        <v>0.85</v>
      </c>
      <c r="Z703" s="33">
        <f t="shared" si="146"/>
        <v>0.75</v>
      </c>
      <c r="AA703" s="33">
        <f t="shared" si="147"/>
        <v>0.85</v>
      </c>
      <c r="AB703" s="33">
        <f t="shared" si="148"/>
        <v>0.75</v>
      </c>
      <c r="AC703" s="33">
        <f t="shared" si="149"/>
        <v>0.85</v>
      </c>
      <c r="AD703" s="33">
        <f t="shared" si="150"/>
        <v>0.7</v>
      </c>
      <c r="AE703" s="394">
        <f t="shared" si="151"/>
        <v>88000000000</v>
      </c>
      <c r="AF703" s="400">
        <f t="shared" si="152"/>
        <v>0</v>
      </c>
      <c r="AG703" s="257">
        <v>100</v>
      </c>
      <c r="AH703" s="153">
        <f t="shared" si="155"/>
        <v>0</v>
      </c>
      <c r="AJ703" s="394" t="e">
        <f>IF(F703&gt;0,#REF!,0)</f>
        <v>#REF!</v>
      </c>
      <c r="AK703" s="394">
        <f t="shared" si="153"/>
        <v>88000000000</v>
      </c>
      <c r="AM703" s="394">
        <f t="shared" si="154"/>
        <v>0</v>
      </c>
    </row>
    <row r="704" spans="3:39" ht="23.25" thickBot="1" x14ac:dyDescent="0.6">
      <c r="C704" s="233" t="s">
        <v>576</v>
      </c>
      <c r="D704" s="418" t="s">
        <v>1392</v>
      </c>
      <c r="E704" s="437">
        <v>119284775</v>
      </c>
      <c r="F704" s="39">
        <v>9350000000</v>
      </c>
      <c r="G704" s="36"/>
      <c r="H704" s="36">
        <v>0</v>
      </c>
      <c r="I704" s="36"/>
      <c r="J704" s="36"/>
      <c r="K704" s="36"/>
      <c r="L704" s="36"/>
      <c r="M704" s="36"/>
      <c r="N704" s="36"/>
      <c r="O704" s="36"/>
      <c r="P704" s="253">
        <v>0</v>
      </c>
      <c r="Q704" s="259">
        <f t="shared" si="156"/>
        <v>9350000000</v>
      </c>
      <c r="R704" s="259">
        <v>0</v>
      </c>
      <c r="S704" s="509">
        <f t="shared" si="143"/>
        <v>119284775</v>
      </c>
      <c r="T704" s="34">
        <v>1</v>
      </c>
      <c r="U704" s="33">
        <v>1</v>
      </c>
      <c r="V704" s="33">
        <v>0.94</v>
      </c>
      <c r="W704" s="33">
        <v>0.94</v>
      </c>
      <c r="X704" s="33">
        <f t="shared" si="144"/>
        <v>0.88</v>
      </c>
      <c r="Y704" s="33">
        <f t="shared" si="145"/>
        <v>0.85</v>
      </c>
      <c r="Z704" s="33">
        <f t="shared" si="146"/>
        <v>0.75</v>
      </c>
      <c r="AA704" s="33">
        <f t="shared" si="147"/>
        <v>0.85</v>
      </c>
      <c r="AB704" s="33">
        <f t="shared" si="148"/>
        <v>0.75</v>
      </c>
      <c r="AC704" s="33">
        <f t="shared" si="149"/>
        <v>0.85</v>
      </c>
      <c r="AD704" s="33">
        <f t="shared" si="150"/>
        <v>0.7</v>
      </c>
      <c r="AE704" s="394">
        <f t="shared" si="151"/>
        <v>9350000000</v>
      </c>
      <c r="AF704" s="400">
        <f t="shared" si="152"/>
        <v>0</v>
      </c>
      <c r="AG704" s="257">
        <v>100</v>
      </c>
      <c r="AH704" s="153">
        <f t="shared" si="155"/>
        <v>0</v>
      </c>
      <c r="AJ704" s="394" t="e">
        <f>IF(F704&gt;0,#REF!,0)</f>
        <v>#REF!</v>
      </c>
      <c r="AK704" s="394">
        <f t="shared" si="153"/>
        <v>9350000000</v>
      </c>
      <c r="AM704" s="394">
        <f t="shared" si="154"/>
        <v>0</v>
      </c>
    </row>
    <row r="705" spans="3:39" ht="23.25" thickBot="1" x14ac:dyDescent="0.6">
      <c r="C705" s="233" t="s">
        <v>576</v>
      </c>
      <c r="D705" s="418" t="s">
        <v>1392</v>
      </c>
      <c r="E705" s="437">
        <v>1367610833</v>
      </c>
      <c r="F705" s="39">
        <v>20000000000</v>
      </c>
      <c r="G705" s="36"/>
      <c r="H705" s="36">
        <v>0</v>
      </c>
      <c r="I705" s="36"/>
      <c r="J705" s="36"/>
      <c r="K705" s="36"/>
      <c r="L705" s="36"/>
      <c r="M705" s="36"/>
      <c r="N705" s="36"/>
      <c r="O705" s="36"/>
      <c r="P705" s="253">
        <v>0</v>
      </c>
      <c r="Q705" s="259">
        <f t="shared" si="156"/>
        <v>20000000000</v>
      </c>
      <c r="R705" s="259">
        <v>0</v>
      </c>
      <c r="S705" s="509">
        <f t="shared" si="143"/>
        <v>1367610833</v>
      </c>
      <c r="T705" s="34">
        <v>1</v>
      </c>
      <c r="U705" s="33">
        <v>1</v>
      </c>
      <c r="V705" s="33">
        <v>0.94</v>
      </c>
      <c r="W705" s="33">
        <v>0.94</v>
      </c>
      <c r="X705" s="33">
        <f t="shared" si="144"/>
        <v>0.88</v>
      </c>
      <c r="Y705" s="33">
        <f t="shared" si="145"/>
        <v>0.85</v>
      </c>
      <c r="Z705" s="33">
        <f t="shared" si="146"/>
        <v>0.75</v>
      </c>
      <c r="AA705" s="33">
        <f t="shared" si="147"/>
        <v>0.85</v>
      </c>
      <c r="AB705" s="33">
        <f t="shared" si="148"/>
        <v>0.75</v>
      </c>
      <c r="AC705" s="33">
        <f t="shared" si="149"/>
        <v>0.85</v>
      </c>
      <c r="AD705" s="33">
        <f t="shared" si="150"/>
        <v>0.7</v>
      </c>
      <c r="AE705" s="394">
        <f t="shared" si="151"/>
        <v>20000000000</v>
      </c>
      <c r="AF705" s="400">
        <f t="shared" si="152"/>
        <v>0</v>
      </c>
      <c r="AG705" s="257">
        <v>100</v>
      </c>
      <c r="AH705" s="153">
        <f t="shared" si="155"/>
        <v>0</v>
      </c>
      <c r="AJ705" s="394" t="e">
        <f>IF(F705&gt;0,#REF!,0)</f>
        <v>#REF!</v>
      </c>
      <c r="AK705" s="394">
        <f t="shared" si="153"/>
        <v>20000000000</v>
      </c>
      <c r="AM705" s="394">
        <f t="shared" si="154"/>
        <v>0</v>
      </c>
    </row>
    <row r="706" spans="3:39" ht="23.25" thickBot="1" x14ac:dyDescent="0.6">
      <c r="C706" s="233" t="s">
        <v>576</v>
      </c>
      <c r="D706" s="418" t="s">
        <v>1392</v>
      </c>
      <c r="E706" s="437">
        <v>86839979593</v>
      </c>
      <c r="F706" s="39">
        <v>0</v>
      </c>
      <c r="G706" s="36"/>
      <c r="H706" s="36">
        <v>0</v>
      </c>
      <c r="I706" s="36"/>
      <c r="J706" s="36"/>
      <c r="K706" s="36"/>
      <c r="L706" s="36"/>
      <c r="M706" s="36"/>
      <c r="N706" s="36"/>
      <c r="O706" s="36"/>
      <c r="P706" s="253">
        <v>0</v>
      </c>
      <c r="Q706" s="259">
        <f t="shared" si="156"/>
        <v>0</v>
      </c>
      <c r="R706" s="259">
        <v>153000000000</v>
      </c>
      <c r="S706" s="509">
        <f t="shared" si="143"/>
        <v>86839979593</v>
      </c>
      <c r="T706" s="34">
        <v>1</v>
      </c>
      <c r="U706" s="33">
        <v>1</v>
      </c>
      <c r="V706" s="33">
        <v>0.94</v>
      </c>
      <c r="W706" s="33">
        <v>0.94</v>
      </c>
      <c r="X706" s="33">
        <f t="shared" si="144"/>
        <v>0.88</v>
      </c>
      <c r="Y706" s="33">
        <f t="shared" si="145"/>
        <v>0.85</v>
      </c>
      <c r="Z706" s="33">
        <f t="shared" si="146"/>
        <v>0.75</v>
      </c>
      <c r="AA706" s="33">
        <f t="shared" si="147"/>
        <v>0.85</v>
      </c>
      <c r="AB706" s="33">
        <f t="shared" si="148"/>
        <v>0.75</v>
      </c>
      <c r="AC706" s="33">
        <f t="shared" si="149"/>
        <v>0.85</v>
      </c>
      <c r="AD706" s="33">
        <f t="shared" si="150"/>
        <v>0.7</v>
      </c>
      <c r="AE706" s="394">
        <f t="shared" si="151"/>
        <v>0</v>
      </c>
      <c r="AF706" s="400">
        <f t="shared" si="152"/>
        <v>86839979593</v>
      </c>
      <c r="AG706" s="257">
        <v>100</v>
      </c>
      <c r="AH706" s="153">
        <f t="shared" si="155"/>
        <v>86839979593</v>
      </c>
      <c r="AJ706" s="394">
        <f>IF(F706&gt;0,#REF!,0)</f>
        <v>0</v>
      </c>
      <c r="AK706" s="394">
        <f t="shared" si="153"/>
        <v>0</v>
      </c>
      <c r="AM706" s="394">
        <f t="shared" si="154"/>
        <v>0</v>
      </c>
    </row>
    <row r="707" spans="3:39" ht="23.25" thickBot="1" x14ac:dyDescent="0.6">
      <c r="C707" s="233" t="s">
        <v>576</v>
      </c>
      <c r="D707" s="418" t="s">
        <v>1392</v>
      </c>
      <c r="E707" s="437">
        <v>101412728</v>
      </c>
      <c r="F707" s="39">
        <v>0</v>
      </c>
      <c r="G707" s="36"/>
      <c r="H707" s="36">
        <v>0</v>
      </c>
      <c r="I707" s="36"/>
      <c r="J707" s="36"/>
      <c r="K707" s="36"/>
      <c r="L707" s="36"/>
      <c r="M707" s="36"/>
      <c r="N707" s="36"/>
      <c r="O707" s="36"/>
      <c r="P707" s="253">
        <v>0</v>
      </c>
      <c r="Q707" s="259">
        <f t="shared" si="156"/>
        <v>0</v>
      </c>
      <c r="R707" s="259">
        <v>13350000000</v>
      </c>
      <c r="S707" s="509">
        <f t="shared" si="143"/>
        <v>101412728</v>
      </c>
      <c r="T707" s="34">
        <v>1</v>
      </c>
      <c r="U707" s="33">
        <v>1</v>
      </c>
      <c r="V707" s="33">
        <v>0.94</v>
      </c>
      <c r="W707" s="33">
        <v>0.94</v>
      </c>
      <c r="X707" s="33">
        <f t="shared" si="144"/>
        <v>0.88</v>
      </c>
      <c r="Y707" s="33">
        <f t="shared" si="145"/>
        <v>0.85</v>
      </c>
      <c r="Z707" s="33">
        <f t="shared" si="146"/>
        <v>0.75</v>
      </c>
      <c r="AA707" s="33">
        <f t="shared" si="147"/>
        <v>0.85</v>
      </c>
      <c r="AB707" s="33">
        <f t="shared" si="148"/>
        <v>0.75</v>
      </c>
      <c r="AC707" s="33">
        <f t="shared" si="149"/>
        <v>0.85</v>
      </c>
      <c r="AD707" s="33">
        <f t="shared" si="150"/>
        <v>0.7</v>
      </c>
      <c r="AE707" s="394">
        <f t="shared" si="151"/>
        <v>0</v>
      </c>
      <c r="AF707" s="400">
        <f t="shared" si="152"/>
        <v>101412728</v>
      </c>
      <c r="AG707" s="257">
        <v>100</v>
      </c>
      <c r="AH707" s="153">
        <f t="shared" si="155"/>
        <v>101412728</v>
      </c>
      <c r="AJ707" s="394">
        <f>IF(F707&gt;0,#REF!,0)</f>
        <v>0</v>
      </c>
      <c r="AK707" s="394">
        <f t="shared" si="153"/>
        <v>0</v>
      </c>
      <c r="AM707" s="394">
        <f t="shared" si="154"/>
        <v>0</v>
      </c>
    </row>
    <row r="708" spans="3:39" ht="23.25" thickBot="1" x14ac:dyDescent="0.6">
      <c r="C708" s="233" t="s">
        <v>576</v>
      </c>
      <c r="D708" s="418" t="s">
        <v>1587</v>
      </c>
      <c r="E708" s="437">
        <v>33823609181</v>
      </c>
      <c r="F708" s="39">
        <v>0</v>
      </c>
      <c r="G708" s="36"/>
      <c r="H708" s="36">
        <v>0</v>
      </c>
      <c r="I708" s="36"/>
      <c r="J708" s="36"/>
      <c r="K708" s="36"/>
      <c r="L708" s="36"/>
      <c r="M708" s="36"/>
      <c r="N708" s="36"/>
      <c r="O708" s="36"/>
      <c r="P708" s="253">
        <v>0</v>
      </c>
      <c r="Q708" s="259">
        <f t="shared" si="156"/>
        <v>0</v>
      </c>
      <c r="R708" s="259">
        <v>50000000000</v>
      </c>
      <c r="S708" s="509">
        <f t="shared" si="143"/>
        <v>33823609181</v>
      </c>
      <c r="T708" s="34">
        <v>1</v>
      </c>
      <c r="U708" s="33">
        <v>1</v>
      </c>
      <c r="V708" s="33">
        <v>0.94</v>
      </c>
      <c r="W708" s="33">
        <v>0.94</v>
      </c>
      <c r="X708" s="33">
        <f t="shared" si="144"/>
        <v>0.88</v>
      </c>
      <c r="Y708" s="33">
        <f t="shared" si="145"/>
        <v>0.85</v>
      </c>
      <c r="Z708" s="33">
        <f t="shared" si="146"/>
        <v>0.75</v>
      </c>
      <c r="AA708" s="33">
        <f t="shared" si="147"/>
        <v>0.85</v>
      </c>
      <c r="AB708" s="33">
        <f t="shared" si="148"/>
        <v>0.75</v>
      </c>
      <c r="AC708" s="33">
        <f t="shared" si="149"/>
        <v>0.85</v>
      </c>
      <c r="AD708" s="33">
        <f t="shared" si="150"/>
        <v>0.7</v>
      </c>
      <c r="AE708" s="394">
        <f t="shared" si="151"/>
        <v>0</v>
      </c>
      <c r="AF708" s="400">
        <f t="shared" si="152"/>
        <v>33823609181</v>
      </c>
      <c r="AG708" s="257">
        <v>100</v>
      </c>
      <c r="AH708" s="153">
        <f t="shared" si="155"/>
        <v>33823609181</v>
      </c>
      <c r="AJ708" s="394">
        <f>IF(F708&gt;0,#REF!,0)</f>
        <v>0</v>
      </c>
      <c r="AK708" s="394">
        <f t="shared" si="153"/>
        <v>0</v>
      </c>
      <c r="AM708" s="394">
        <f t="shared" si="154"/>
        <v>0</v>
      </c>
    </row>
    <row r="709" spans="3:39" ht="23.25" thickBot="1" x14ac:dyDescent="0.6">
      <c r="C709" s="233" t="s">
        <v>576</v>
      </c>
      <c r="D709" s="418" t="s">
        <v>1392</v>
      </c>
      <c r="E709" s="437">
        <v>364675850</v>
      </c>
      <c r="F709" s="39">
        <v>0</v>
      </c>
      <c r="G709" s="36"/>
      <c r="H709" s="36">
        <v>0</v>
      </c>
      <c r="I709" s="36"/>
      <c r="J709" s="36"/>
      <c r="K709" s="36"/>
      <c r="L709" s="36"/>
      <c r="M709" s="36"/>
      <c r="N709" s="36"/>
      <c r="O709" s="36"/>
      <c r="P709" s="253">
        <v>0</v>
      </c>
      <c r="Q709" s="259">
        <f t="shared" si="156"/>
        <v>0</v>
      </c>
      <c r="R709" s="259">
        <v>6042960000</v>
      </c>
      <c r="S709" s="509">
        <f t="shared" si="143"/>
        <v>364675850</v>
      </c>
      <c r="T709" s="34">
        <v>1</v>
      </c>
      <c r="U709" s="33">
        <v>1</v>
      </c>
      <c r="V709" s="33">
        <v>0.94</v>
      </c>
      <c r="W709" s="33">
        <v>0.94</v>
      </c>
      <c r="X709" s="33">
        <f t="shared" si="144"/>
        <v>0.88</v>
      </c>
      <c r="Y709" s="33">
        <f t="shared" si="145"/>
        <v>0.85</v>
      </c>
      <c r="Z709" s="33">
        <f t="shared" si="146"/>
        <v>0.75</v>
      </c>
      <c r="AA709" s="33">
        <f t="shared" si="147"/>
        <v>0.85</v>
      </c>
      <c r="AB709" s="33">
        <f t="shared" si="148"/>
        <v>0.75</v>
      </c>
      <c r="AC709" s="33">
        <f t="shared" si="149"/>
        <v>0.85</v>
      </c>
      <c r="AD709" s="33">
        <f t="shared" si="150"/>
        <v>0.7</v>
      </c>
      <c r="AE709" s="394">
        <f t="shared" si="151"/>
        <v>0</v>
      </c>
      <c r="AF709" s="400">
        <f t="shared" si="152"/>
        <v>364675850</v>
      </c>
      <c r="AG709" s="257">
        <v>100</v>
      </c>
      <c r="AH709" s="153">
        <f t="shared" si="155"/>
        <v>364675850</v>
      </c>
      <c r="AJ709" s="394">
        <f>IF(F709&gt;0,#REF!,0)</f>
        <v>0</v>
      </c>
      <c r="AK709" s="394">
        <f t="shared" si="153"/>
        <v>0</v>
      </c>
      <c r="AM709" s="394">
        <f t="shared" si="154"/>
        <v>0</v>
      </c>
    </row>
    <row r="710" spans="3:39" ht="23.25" thickBot="1" x14ac:dyDescent="0.6">
      <c r="C710" s="233" t="s">
        <v>576</v>
      </c>
      <c r="D710" s="418" t="s">
        <v>1392</v>
      </c>
      <c r="E710" s="437">
        <v>105153210150</v>
      </c>
      <c r="F710" s="39">
        <v>0</v>
      </c>
      <c r="G710" s="36"/>
      <c r="H710" s="36">
        <v>0</v>
      </c>
      <c r="I710" s="36"/>
      <c r="J710" s="36"/>
      <c r="K710" s="36"/>
      <c r="L710" s="36"/>
      <c r="M710" s="36"/>
      <c r="N710" s="36"/>
      <c r="O710" s="36"/>
      <c r="P710" s="253">
        <v>0</v>
      </c>
      <c r="Q710" s="259">
        <f t="shared" si="156"/>
        <v>0</v>
      </c>
      <c r="R710" s="259">
        <v>128053200000</v>
      </c>
      <c r="S710" s="509">
        <f t="shared" si="143"/>
        <v>105153210150</v>
      </c>
      <c r="T710" s="34">
        <v>1</v>
      </c>
      <c r="U710" s="33">
        <v>1</v>
      </c>
      <c r="V710" s="33">
        <v>0.94</v>
      </c>
      <c r="W710" s="33">
        <v>0.94</v>
      </c>
      <c r="X710" s="33">
        <f t="shared" si="144"/>
        <v>0.88</v>
      </c>
      <c r="Y710" s="33">
        <f t="shared" si="145"/>
        <v>0.85</v>
      </c>
      <c r="Z710" s="33">
        <f t="shared" si="146"/>
        <v>0.75</v>
      </c>
      <c r="AA710" s="33">
        <f t="shared" si="147"/>
        <v>0.85</v>
      </c>
      <c r="AB710" s="33">
        <f t="shared" si="148"/>
        <v>0.75</v>
      </c>
      <c r="AC710" s="33">
        <f t="shared" si="149"/>
        <v>0.85</v>
      </c>
      <c r="AD710" s="33">
        <f t="shared" si="150"/>
        <v>0.7</v>
      </c>
      <c r="AE710" s="394">
        <f t="shared" si="151"/>
        <v>0</v>
      </c>
      <c r="AF710" s="400">
        <f t="shared" si="152"/>
        <v>105153210150</v>
      </c>
      <c r="AG710" s="257">
        <v>100</v>
      </c>
      <c r="AH710" s="153">
        <f t="shared" si="155"/>
        <v>105153210150</v>
      </c>
      <c r="AJ710" s="394">
        <f>IF(F710&gt;0,#REF!,0)</f>
        <v>0</v>
      </c>
      <c r="AK710" s="394">
        <f t="shared" si="153"/>
        <v>0</v>
      </c>
      <c r="AM710" s="394">
        <f t="shared" si="154"/>
        <v>0</v>
      </c>
    </row>
    <row r="711" spans="3:39" ht="23.25" thickBot="1" x14ac:dyDescent="0.6">
      <c r="C711" s="233" t="s">
        <v>576</v>
      </c>
      <c r="D711" s="418" t="s">
        <v>1392</v>
      </c>
      <c r="E711" s="437">
        <v>150000000000</v>
      </c>
      <c r="F711" s="39">
        <v>0</v>
      </c>
      <c r="G711" s="36"/>
      <c r="H711" s="36">
        <v>0</v>
      </c>
      <c r="I711" s="36"/>
      <c r="J711" s="36"/>
      <c r="K711" s="36"/>
      <c r="L711" s="36"/>
      <c r="M711" s="36"/>
      <c r="N711" s="36"/>
      <c r="O711" s="36"/>
      <c r="P711" s="253">
        <v>0</v>
      </c>
      <c r="Q711" s="259">
        <f t="shared" si="156"/>
        <v>0</v>
      </c>
      <c r="R711" s="259">
        <v>153000000000</v>
      </c>
      <c r="S711" s="509">
        <f t="shared" si="143"/>
        <v>150000000000</v>
      </c>
      <c r="T711" s="34">
        <v>1</v>
      </c>
      <c r="U711" s="33">
        <v>1</v>
      </c>
      <c r="V711" s="33">
        <v>0.94</v>
      </c>
      <c r="W711" s="33">
        <v>0.94</v>
      </c>
      <c r="X711" s="33">
        <f t="shared" si="144"/>
        <v>0.88</v>
      </c>
      <c r="Y711" s="33">
        <f t="shared" si="145"/>
        <v>0.85</v>
      </c>
      <c r="Z711" s="33">
        <f t="shared" si="146"/>
        <v>0.75</v>
      </c>
      <c r="AA711" s="33">
        <f t="shared" si="147"/>
        <v>0.85</v>
      </c>
      <c r="AB711" s="33">
        <f t="shared" si="148"/>
        <v>0.75</v>
      </c>
      <c r="AC711" s="33">
        <f t="shared" si="149"/>
        <v>0.85</v>
      </c>
      <c r="AD711" s="33">
        <f t="shared" si="150"/>
        <v>0.7</v>
      </c>
      <c r="AE711" s="394">
        <f t="shared" si="151"/>
        <v>0</v>
      </c>
      <c r="AF711" s="400">
        <f t="shared" si="152"/>
        <v>150000000000</v>
      </c>
      <c r="AG711" s="257">
        <v>100</v>
      </c>
      <c r="AH711" s="153">
        <f t="shared" si="155"/>
        <v>150000000000</v>
      </c>
      <c r="AJ711" s="394">
        <f>IF(F711&gt;0,#REF!,0)</f>
        <v>0</v>
      </c>
      <c r="AK711" s="394">
        <f t="shared" si="153"/>
        <v>0</v>
      </c>
      <c r="AM711" s="394">
        <f t="shared" si="154"/>
        <v>0</v>
      </c>
    </row>
    <row r="712" spans="3:39" ht="23.25" thickBot="1" x14ac:dyDescent="0.6">
      <c r="C712" s="233" t="s">
        <v>576</v>
      </c>
      <c r="D712" s="418" t="s">
        <v>1392</v>
      </c>
      <c r="E712" s="437">
        <v>20000000000</v>
      </c>
      <c r="F712" s="39">
        <v>0</v>
      </c>
      <c r="G712" s="36"/>
      <c r="H712" s="36">
        <v>0</v>
      </c>
      <c r="I712" s="36"/>
      <c r="J712" s="36"/>
      <c r="K712" s="36"/>
      <c r="L712" s="36"/>
      <c r="M712" s="36"/>
      <c r="N712" s="36"/>
      <c r="O712" s="36"/>
      <c r="P712" s="253">
        <v>0</v>
      </c>
      <c r="Q712" s="259">
        <f t="shared" si="156"/>
        <v>0</v>
      </c>
      <c r="R712" s="259">
        <v>20400000000</v>
      </c>
      <c r="S712" s="509">
        <f t="shared" si="143"/>
        <v>20000000000</v>
      </c>
      <c r="T712" s="34">
        <v>1</v>
      </c>
      <c r="U712" s="33">
        <v>1</v>
      </c>
      <c r="V712" s="33">
        <v>0.94</v>
      </c>
      <c r="W712" s="33">
        <v>0.94</v>
      </c>
      <c r="X712" s="33">
        <f t="shared" si="144"/>
        <v>0.88</v>
      </c>
      <c r="Y712" s="33">
        <f t="shared" si="145"/>
        <v>0.85</v>
      </c>
      <c r="Z712" s="33">
        <f t="shared" si="146"/>
        <v>0.75</v>
      </c>
      <c r="AA712" s="33">
        <f t="shared" si="147"/>
        <v>0.85</v>
      </c>
      <c r="AB712" s="33">
        <f t="shared" si="148"/>
        <v>0.75</v>
      </c>
      <c r="AC712" s="33">
        <f t="shared" si="149"/>
        <v>0.85</v>
      </c>
      <c r="AD712" s="33">
        <f t="shared" si="150"/>
        <v>0.7</v>
      </c>
      <c r="AE712" s="394">
        <f t="shared" si="151"/>
        <v>0</v>
      </c>
      <c r="AF712" s="400">
        <f t="shared" si="152"/>
        <v>20000000000</v>
      </c>
      <c r="AG712" s="257">
        <v>100</v>
      </c>
      <c r="AH712" s="153">
        <f t="shared" si="155"/>
        <v>20000000000</v>
      </c>
      <c r="AJ712" s="394">
        <f>IF(F712&gt;0,#REF!,0)</f>
        <v>0</v>
      </c>
      <c r="AK712" s="394">
        <f t="shared" si="153"/>
        <v>0</v>
      </c>
      <c r="AM712" s="394">
        <f t="shared" si="154"/>
        <v>0</v>
      </c>
    </row>
    <row r="713" spans="3:39" ht="23.25" thickBot="1" x14ac:dyDescent="0.6">
      <c r="C713" s="233" t="s">
        <v>576</v>
      </c>
      <c r="D713" s="418" t="s">
        <v>1392</v>
      </c>
      <c r="E713" s="437">
        <v>20000000000</v>
      </c>
      <c r="F713" s="39">
        <v>0</v>
      </c>
      <c r="G713" s="36"/>
      <c r="H713" s="36">
        <v>0</v>
      </c>
      <c r="I713" s="36"/>
      <c r="J713" s="36"/>
      <c r="K713" s="36"/>
      <c r="L713" s="36"/>
      <c r="M713" s="36"/>
      <c r="N713" s="36"/>
      <c r="O713" s="36"/>
      <c r="P713" s="253">
        <v>0</v>
      </c>
      <c r="Q713" s="259">
        <f t="shared" si="156"/>
        <v>0</v>
      </c>
      <c r="R713" s="259">
        <v>20400000000</v>
      </c>
      <c r="S713" s="509">
        <f t="shared" si="143"/>
        <v>20000000000</v>
      </c>
      <c r="T713" s="34">
        <v>1</v>
      </c>
      <c r="U713" s="33">
        <v>1</v>
      </c>
      <c r="V713" s="33">
        <v>0.94</v>
      </c>
      <c r="W713" s="33">
        <v>0.94</v>
      </c>
      <c r="X713" s="33">
        <f t="shared" si="144"/>
        <v>0.88</v>
      </c>
      <c r="Y713" s="33">
        <f t="shared" si="145"/>
        <v>0.85</v>
      </c>
      <c r="Z713" s="33">
        <f t="shared" si="146"/>
        <v>0.75</v>
      </c>
      <c r="AA713" s="33">
        <f t="shared" si="147"/>
        <v>0.85</v>
      </c>
      <c r="AB713" s="33">
        <f t="shared" si="148"/>
        <v>0.75</v>
      </c>
      <c r="AC713" s="33">
        <f t="shared" si="149"/>
        <v>0.85</v>
      </c>
      <c r="AD713" s="33">
        <f t="shared" si="150"/>
        <v>0.7</v>
      </c>
      <c r="AE713" s="394">
        <f t="shared" si="151"/>
        <v>0</v>
      </c>
      <c r="AF713" s="400">
        <f t="shared" si="152"/>
        <v>20000000000</v>
      </c>
      <c r="AG713" s="257">
        <v>100</v>
      </c>
      <c r="AH713" s="153">
        <f t="shared" si="155"/>
        <v>20000000000</v>
      </c>
      <c r="AJ713" s="394">
        <f>IF(F713&gt;0,#REF!,0)</f>
        <v>0</v>
      </c>
      <c r="AK713" s="394">
        <f t="shared" si="153"/>
        <v>0</v>
      </c>
      <c r="AM713" s="394">
        <f t="shared" si="154"/>
        <v>0</v>
      </c>
    </row>
    <row r="714" spans="3:39" ht="23.25" thickBot="1" x14ac:dyDescent="0.6">
      <c r="C714" s="233" t="s">
        <v>576</v>
      </c>
      <c r="D714" s="418" t="s">
        <v>1392</v>
      </c>
      <c r="E714" s="437">
        <v>200000000000</v>
      </c>
      <c r="F714" s="39">
        <v>0</v>
      </c>
      <c r="G714" s="36"/>
      <c r="H714" s="36">
        <v>0</v>
      </c>
      <c r="I714" s="36"/>
      <c r="J714" s="36"/>
      <c r="K714" s="36"/>
      <c r="L714" s="36"/>
      <c r="M714" s="36"/>
      <c r="N714" s="36"/>
      <c r="O714" s="36"/>
      <c r="P714" s="253">
        <v>0</v>
      </c>
      <c r="Q714" s="259">
        <f t="shared" si="156"/>
        <v>0</v>
      </c>
      <c r="R714" s="259">
        <v>204000000000</v>
      </c>
      <c r="S714" s="509">
        <f t="shared" si="143"/>
        <v>200000000000</v>
      </c>
      <c r="T714" s="34">
        <v>1</v>
      </c>
      <c r="U714" s="33">
        <v>1</v>
      </c>
      <c r="V714" s="33">
        <v>0.94</v>
      </c>
      <c r="W714" s="33">
        <v>0.94</v>
      </c>
      <c r="X714" s="33">
        <f t="shared" si="144"/>
        <v>0.88</v>
      </c>
      <c r="Y714" s="33">
        <f t="shared" si="145"/>
        <v>0.85</v>
      </c>
      <c r="Z714" s="33">
        <f t="shared" si="146"/>
        <v>0.75</v>
      </c>
      <c r="AA714" s="33">
        <f t="shared" si="147"/>
        <v>0.85</v>
      </c>
      <c r="AB714" s="33">
        <f t="shared" si="148"/>
        <v>0.75</v>
      </c>
      <c r="AC714" s="33">
        <f t="shared" si="149"/>
        <v>0.85</v>
      </c>
      <c r="AD714" s="33">
        <f t="shared" si="150"/>
        <v>0.7</v>
      </c>
      <c r="AE714" s="394">
        <f t="shared" si="151"/>
        <v>0</v>
      </c>
      <c r="AF714" s="400">
        <f t="shared" si="152"/>
        <v>200000000000</v>
      </c>
      <c r="AG714" s="257">
        <v>100</v>
      </c>
      <c r="AH714" s="153">
        <f t="shared" si="155"/>
        <v>200000000000</v>
      </c>
      <c r="AJ714" s="394">
        <f>IF(F714&gt;0,#REF!,0)</f>
        <v>0</v>
      </c>
      <c r="AK714" s="394">
        <f t="shared" si="153"/>
        <v>0</v>
      </c>
      <c r="AM714" s="394">
        <f t="shared" si="154"/>
        <v>0</v>
      </c>
    </row>
    <row r="715" spans="3:39" ht="23.25" thickBot="1" x14ac:dyDescent="0.6">
      <c r="C715" s="233" t="s">
        <v>576</v>
      </c>
      <c r="D715" s="418" t="s">
        <v>1588</v>
      </c>
      <c r="E715" s="437">
        <v>15000000000</v>
      </c>
      <c r="F715" s="39">
        <v>0</v>
      </c>
      <c r="G715" s="36"/>
      <c r="H715" s="36">
        <v>0</v>
      </c>
      <c r="I715" s="36"/>
      <c r="J715" s="36"/>
      <c r="K715" s="36"/>
      <c r="L715" s="36"/>
      <c r="M715" s="36"/>
      <c r="N715" s="36"/>
      <c r="O715" s="36"/>
      <c r="P715" s="253">
        <v>0</v>
      </c>
      <c r="Q715" s="259">
        <f t="shared" si="156"/>
        <v>0</v>
      </c>
      <c r="R715" s="259">
        <v>15300000000</v>
      </c>
      <c r="S715" s="509">
        <f t="shared" ref="S715:S778" si="157">IF((OR(Q715&gt;E715,Q715=0)),E715,Q715)</f>
        <v>15000000000</v>
      </c>
      <c r="T715" s="34">
        <v>1</v>
      </c>
      <c r="U715" s="33">
        <v>1</v>
      </c>
      <c r="V715" s="33">
        <v>0.94</v>
      </c>
      <c r="W715" s="33">
        <v>0.94</v>
      </c>
      <c r="X715" s="33">
        <f t="shared" ref="X715:X778" si="158">1-0.12</f>
        <v>0.88</v>
      </c>
      <c r="Y715" s="33">
        <f t="shared" ref="Y715:Y778" si="159">1-0.15</f>
        <v>0.85</v>
      </c>
      <c r="Z715" s="33">
        <f t="shared" ref="Z715:Z778" si="160">1-0.25</f>
        <v>0.75</v>
      </c>
      <c r="AA715" s="33">
        <f t="shared" ref="AA715:AA778" si="161">1-0.15</f>
        <v>0.85</v>
      </c>
      <c r="AB715" s="33">
        <f t="shared" ref="AB715:AB778" si="162">1-0.25</f>
        <v>0.75</v>
      </c>
      <c r="AC715" s="33">
        <f t="shared" ref="AC715:AC778" si="163">1-0.15</f>
        <v>0.85</v>
      </c>
      <c r="AD715" s="33">
        <f t="shared" ref="AD715:AD778" si="164">1-0.3</f>
        <v>0.7</v>
      </c>
      <c r="AE715" s="394">
        <f t="shared" ref="AE715:AE778" si="165">(F715*T715)+(G715*U715)+(H715*V715)+(I715*W715)+(J715*X715)+(K715*Y715)+(L715*Z715)+(M715*AA715)+(N715*AB715)+(O715*AC715)+(P715*AD715)</f>
        <v>0</v>
      </c>
      <c r="AF715" s="400">
        <f t="shared" ref="AF715:AF778" si="166">IF(E715&gt;AE715,E715-AE715,0)</f>
        <v>15000000000</v>
      </c>
      <c r="AG715" s="257">
        <v>100</v>
      </c>
      <c r="AH715" s="153">
        <f t="shared" si="155"/>
        <v>15000000000</v>
      </c>
      <c r="AJ715" s="394">
        <f>IF(F715&gt;0,#REF!,0)</f>
        <v>0</v>
      </c>
      <c r="AK715" s="394">
        <f t="shared" si="153"/>
        <v>0</v>
      </c>
      <c r="AM715" s="394">
        <f t="shared" si="154"/>
        <v>0</v>
      </c>
    </row>
    <row r="716" spans="3:39" ht="23.25" thickBot="1" x14ac:dyDescent="0.6">
      <c r="C716" s="233" t="s">
        <v>576</v>
      </c>
      <c r="D716" s="418" t="s">
        <v>1589</v>
      </c>
      <c r="E716" s="437">
        <v>7025111526</v>
      </c>
      <c r="F716" s="39">
        <v>0</v>
      </c>
      <c r="G716" s="36"/>
      <c r="H716" s="36">
        <v>0</v>
      </c>
      <c r="I716" s="36"/>
      <c r="J716" s="36"/>
      <c r="K716" s="36"/>
      <c r="L716" s="36"/>
      <c r="M716" s="36"/>
      <c r="N716" s="36"/>
      <c r="O716" s="36"/>
      <c r="P716" s="253">
        <v>0</v>
      </c>
      <c r="Q716" s="259">
        <f t="shared" si="156"/>
        <v>0</v>
      </c>
      <c r="R716" s="259">
        <v>90000000000</v>
      </c>
      <c r="S716" s="509">
        <f t="shared" si="157"/>
        <v>7025111526</v>
      </c>
      <c r="T716" s="34">
        <v>1</v>
      </c>
      <c r="U716" s="33">
        <v>1</v>
      </c>
      <c r="V716" s="33">
        <v>0.94</v>
      </c>
      <c r="W716" s="33">
        <v>0.94</v>
      </c>
      <c r="X716" s="33">
        <f t="shared" si="158"/>
        <v>0.88</v>
      </c>
      <c r="Y716" s="33">
        <f t="shared" si="159"/>
        <v>0.85</v>
      </c>
      <c r="Z716" s="33">
        <f t="shared" si="160"/>
        <v>0.75</v>
      </c>
      <c r="AA716" s="33">
        <f t="shared" si="161"/>
        <v>0.85</v>
      </c>
      <c r="AB716" s="33">
        <f t="shared" si="162"/>
        <v>0.75</v>
      </c>
      <c r="AC716" s="33">
        <f t="shared" si="163"/>
        <v>0.85</v>
      </c>
      <c r="AD716" s="33">
        <f t="shared" si="164"/>
        <v>0.7</v>
      </c>
      <c r="AE716" s="394">
        <f t="shared" si="165"/>
        <v>0</v>
      </c>
      <c r="AF716" s="400">
        <f t="shared" si="166"/>
        <v>7025111526</v>
      </c>
      <c r="AG716" s="257">
        <v>100</v>
      </c>
      <c r="AH716" s="153">
        <f t="shared" si="155"/>
        <v>7025111526</v>
      </c>
      <c r="AJ716" s="394">
        <f>IF(F716&gt;0,#REF!,0)</f>
        <v>0</v>
      </c>
      <c r="AK716" s="394">
        <f t="shared" ref="AK716:AK779" si="167">F716</f>
        <v>0</v>
      </c>
      <c r="AM716" s="394">
        <f t="shared" ref="AM716:AM779" si="168">IF(AF716&gt;S716,AF716-S716,0)</f>
        <v>0</v>
      </c>
    </row>
    <row r="717" spans="3:39" ht="23.25" thickBot="1" x14ac:dyDescent="0.6">
      <c r="C717" s="233" t="s">
        <v>576</v>
      </c>
      <c r="D717" s="418" t="s">
        <v>1589</v>
      </c>
      <c r="E717" s="437">
        <v>115000000000</v>
      </c>
      <c r="F717" s="39">
        <v>0</v>
      </c>
      <c r="G717" s="36"/>
      <c r="H717" s="36">
        <v>0</v>
      </c>
      <c r="I717" s="36"/>
      <c r="J717" s="36"/>
      <c r="K717" s="36"/>
      <c r="L717" s="36"/>
      <c r="M717" s="36"/>
      <c r="N717" s="36"/>
      <c r="O717" s="36"/>
      <c r="P717" s="253">
        <v>0</v>
      </c>
      <c r="Q717" s="259">
        <f t="shared" si="156"/>
        <v>0</v>
      </c>
      <c r="R717" s="259">
        <v>135000000000</v>
      </c>
      <c r="S717" s="509">
        <f t="shared" si="157"/>
        <v>115000000000</v>
      </c>
      <c r="T717" s="34">
        <v>1</v>
      </c>
      <c r="U717" s="33">
        <v>1</v>
      </c>
      <c r="V717" s="33">
        <v>0.94</v>
      </c>
      <c r="W717" s="33">
        <v>0.94</v>
      </c>
      <c r="X717" s="33">
        <f t="shared" si="158"/>
        <v>0.88</v>
      </c>
      <c r="Y717" s="33">
        <f t="shared" si="159"/>
        <v>0.85</v>
      </c>
      <c r="Z717" s="33">
        <f t="shared" si="160"/>
        <v>0.75</v>
      </c>
      <c r="AA717" s="33">
        <f t="shared" si="161"/>
        <v>0.85</v>
      </c>
      <c r="AB717" s="33">
        <f t="shared" si="162"/>
        <v>0.75</v>
      </c>
      <c r="AC717" s="33">
        <f t="shared" si="163"/>
        <v>0.85</v>
      </c>
      <c r="AD717" s="33">
        <f t="shared" si="164"/>
        <v>0.7</v>
      </c>
      <c r="AE717" s="394">
        <f t="shared" si="165"/>
        <v>0</v>
      </c>
      <c r="AF717" s="400">
        <f t="shared" si="166"/>
        <v>115000000000</v>
      </c>
      <c r="AG717" s="257">
        <v>100</v>
      </c>
      <c r="AH717" s="153">
        <f t="shared" si="155"/>
        <v>115000000000</v>
      </c>
      <c r="AJ717" s="394">
        <f>IF(F717&gt;0,#REF!,0)</f>
        <v>0</v>
      </c>
      <c r="AK717" s="394">
        <f t="shared" si="167"/>
        <v>0</v>
      </c>
      <c r="AM717" s="394">
        <f t="shared" si="168"/>
        <v>0</v>
      </c>
    </row>
    <row r="718" spans="3:39" ht="23.25" thickBot="1" x14ac:dyDescent="0.6">
      <c r="C718" s="233" t="s">
        <v>576</v>
      </c>
      <c r="D718" s="418" t="s">
        <v>1590</v>
      </c>
      <c r="E718" s="437">
        <v>16200000000</v>
      </c>
      <c r="F718" s="39">
        <v>0</v>
      </c>
      <c r="G718" s="36"/>
      <c r="H718" s="36">
        <v>0</v>
      </c>
      <c r="I718" s="36"/>
      <c r="J718" s="36"/>
      <c r="K718" s="36"/>
      <c r="L718" s="36"/>
      <c r="M718" s="36"/>
      <c r="N718" s="36"/>
      <c r="O718" s="36"/>
      <c r="P718" s="253">
        <v>0</v>
      </c>
      <c r="Q718" s="259">
        <f t="shared" si="156"/>
        <v>0</v>
      </c>
      <c r="R718" s="259">
        <v>20400000000</v>
      </c>
      <c r="S718" s="509">
        <f t="shared" si="157"/>
        <v>16200000000</v>
      </c>
      <c r="T718" s="34">
        <v>1</v>
      </c>
      <c r="U718" s="33">
        <v>1</v>
      </c>
      <c r="V718" s="33">
        <v>0.94</v>
      </c>
      <c r="W718" s="33">
        <v>0.94</v>
      </c>
      <c r="X718" s="33">
        <f t="shared" si="158"/>
        <v>0.88</v>
      </c>
      <c r="Y718" s="33">
        <f t="shared" si="159"/>
        <v>0.85</v>
      </c>
      <c r="Z718" s="33">
        <f t="shared" si="160"/>
        <v>0.75</v>
      </c>
      <c r="AA718" s="33">
        <f t="shared" si="161"/>
        <v>0.85</v>
      </c>
      <c r="AB718" s="33">
        <f t="shared" si="162"/>
        <v>0.75</v>
      </c>
      <c r="AC718" s="33">
        <f t="shared" si="163"/>
        <v>0.85</v>
      </c>
      <c r="AD718" s="33">
        <f t="shared" si="164"/>
        <v>0.7</v>
      </c>
      <c r="AE718" s="394">
        <f t="shared" si="165"/>
        <v>0</v>
      </c>
      <c r="AF718" s="400">
        <f t="shared" si="166"/>
        <v>16200000000</v>
      </c>
      <c r="AG718" s="257">
        <v>100</v>
      </c>
      <c r="AH718" s="153">
        <f t="shared" si="155"/>
        <v>16200000000</v>
      </c>
      <c r="AJ718" s="394">
        <f>IF(F718&gt;0,#REF!,0)</f>
        <v>0</v>
      </c>
      <c r="AK718" s="394">
        <f t="shared" si="167"/>
        <v>0</v>
      </c>
      <c r="AM718" s="394">
        <f t="shared" si="168"/>
        <v>0</v>
      </c>
    </row>
    <row r="719" spans="3:39" ht="23.25" thickBot="1" x14ac:dyDescent="0.6">
      <c r="C719" s="233" t="s">
        <v>576</v>
      </c>
      <c r="D719" s="418" t="s">
        <v>1393</v>
      </c>
      <c r="E719" s="437">
        <v>0</v>
      </c>
      <c r="F719" s="39">
        <v>0</v>
      </c>
      <c r="G719" s="36"/>
      <c r="H719" s="36">
        <v>0</v>
      </c>
      <c r="I719" s="36"/>
      <c r="J719" s="36"/>
      <c r="K719" s="36"/>
      <c r="L719" s="36"/>
      <c r="M719" s="36"/>
      <c r="N719" s="36"/>
      <c r="O719" s="36"/>
      <c r="P719" s="253">
        <v>0</v>
      </c>
      <c r="Q719" s="259">
        <f t="shared" si="156"/>
        <v>0</v>
      </c>
      <c r="R719" s="259">
        <v>3500000000</v>
      </c>
      <c r="S719" s="509">
        <f t="shared" si="157"/>
        <v>0</v>
      </c>
      <c r="T719" s="34">
        <v>1</v>
      </c>
      <c r="U719" s="33">
        <v>1</v>
      </c>
      <c r="V719" s="33">
        <v>0.94</v>
      </c>
      <c r="W719" s="33">
        <v>0.94</v>
      </c>
      <c r="X719" s="33">
        <f t="shared" si="158"/>
        <v>0.88</v>
      </c>
      <c r="Y719" s="33">
        <f t="shared" si="159"/>
        <v>0.85</v>
      </c>
      <c r="Z719" s="33">
        <f t="shared" si="160"/>
        <v>0.75</v>
      </c>
      <c r="AA719" s="33">
        <f t="shared" si="161"/>
        <v>0.85</v>
      </c>
      <c r="AB719" s="33">
        <f t="shared" si="162"/>
        <v>0.75</v>
      </c>
      <c r="AC719" s="33">
        <f t="shared" si="163"/>
        <v>0.85</v>
      </c>
      <c r="AD719" s="33">
        <f t="shared" si="164"/>
        <v>0.7</v>
      </c>
      <c r="AE719" s="394">
        <f t="shared" si="165"/>
        <v>0</v>
      </c>
      <c r="AF719" s="400">
        <f t="shared" si="166"/>
        <v>0</v>
      </c>
      <c r="AG719" s="257">
        <v>100</v>
      </c>
      <c r="AH719" s="153">
        <f t="shared" si="155"/>
        <v>0</v>
      </c>
      <c r="AJ719" s="394">
        <f>IF(F719&gt;0,#REF!,0)</f>
        <v>0</v>
      </c>
      <c r="AK719" s="394">
        <f t="shared" si="167"/>
        <v>0</v>
      </c>
      <c r="AM719" s="394">
        <f t="shared" si="168"/>
        <v>0</v>
      </c>
    </row>
    <row r="720" spans="3:39" ht="23.25" thickBot="1" x14ac:dyDescent="0.6">
      <c r="C720" s="233" t="s">
        <v>576</v>
      </c>
      <c r="D720" s="419"/>
      <c r="E720" s="438"/>
      <c r="F720" s="39">
        <v>0</v>
      </c>
      <c r="G720" s="36"/>
      <c r="H720" s="36">
        <v>0</v>
      </c>
      <c r="I720" s="36"/>
      <c r="J720" s="36"/>
      <c r="K720" s="36"/>
      <c r="L720" s="36"/>
      <c r="M720" s="36"/>
      <c r="N720" s="36"/>
      <c r="O720" s="36"/>
      <c r="P720" s="253">
        <v>0</v>
      </c>
      <c r="Q720" s="259">
        <f t="shared" si="156"/>
        <v>0</v>
      </c>
      <c r="R720" s="259">
        <v>0</v>
      </c>
      <c r="S720" s="509">
        <f t="shared" si="157"/>
        <v>0</v>
      </c>
      <c r="T720" s="34">
        <v>1</v>
      </c>
      <c r="U720" s="33">
        <v>1</v>
      </c>
      <c r="V720" s="33">
        <v>0.94</v>
      </c>
      <c r="W720" s="33">
        <v>0.94</v>
      </c>
      <c r="X720" s="33">
        <f t="shared" si="158"/>
        <v>0.88</v>
      </c>
      <c r="Y720" s="33">
        <f t="shared" si="159"/>
        <v>0.85</v>
      </c>
      <c r="Z720" s="33">
        <f t="shared" si="160"/>
        <v>0.75</v>
      </c>
      <c r="AA720" s="33">
        <f t="shared" si="161"/>
        <v>0.85</v>
      </c>
      <c r="AB720" s="33">
        <f t="shared" si="162"/>
        <v>0.75</v>
      </c>
      <c r="AC720" s="33">
        <f t="shared" si="163"/>
        <v>0.85</v>
      </c>
      <c r="AD720" s="33">
        <f t="shared" si="164"/>
        <v>0.7</v>
      </c>
      <c r="AE720" s="394">
        <f t="shared" si="165"/>
        <v>0</v>
      </c>
      <c r="AF720" s="400">
        <f t="shared" si="166"/>
        <v>0</v>
      </c>
      <c r="AG720" s="257">
        <v>100</v>
      </c>
      <c r="AH720" s="153">
        <f t="shared" si="155"/>
        <v>0</v>
      </c>
      <c r="AJ720" s="394">
        <f>IF(F720&gt;0,#REF!,0)</f>
        <v>0</v>
      </c>
      <c r="AK720" s="394">
        <f t="shared" si="167"/>
        <v>0</v>
      </c>
      <c r="AM720" s="394">
        <f t="shared" si="168"/>
        <v>0</v>
      </c>
    </row>
    <row r="721" spans="3:39" ht="23.25" thickBot="1" x14ac:dyDescent="0.6">
      <c r="C721" s="233" t="s">
        <v>576</v>
      </c>
      <c r="D721" s="418" t="s">
        <v>1394</v>
      </c>
      <c r="E721" s="437">
        <v>197377952250</v>
      </c>
      <c r="F721" s="39">
        <v>0</v>
      </c>
      <c r="G721" s="36"/>
      <c r="H721" s="36">
        <v>0</v>
      </c>
      <c r="I721" s="36"/>
      <c r="J721" s="36"/>
      <c r="K721" s="36"/>
      <c r="L721" s="36"/>
      <c r="M721" s="36"/>
      <c r="N721" s="36"/>
      <c r="O721" s="36"/>
      <c r="P721" s="253">
        <v>0</v>
      </c>
      <c r="Q721" s="259">
        <f t="shared" si="156"/>
        <v>0</v>
      </c>
      <c r="R721" s="259">
        <v>229225000000</v>
      </c>
      <c r="S721" s="509">
        <f t="shared" si="157"/>
        <v>197377952250</v>
      </c>
      <c r="T721" s="34">
        <v>1</v>
      </c>
      <c r="U721" s="33">
        <v>1</v>
      </c>
      <c r="V721" s="33">
        <v>0.94</v>
      </c>
      <c r="W721" s="33">
        <v>0.94</v>
      </c>
      <c r="X721" s="33">
        <f t="shared" si="158"/>
        <v>0.88</v>
      </c>
      <c r="Y721" s="33">
        <f t="shared" si="159"/>
        <v>0.85</v>
      </c>
      <c r="Z721" s="33">
        <f t="shared" si="160"/>
        <v>0.75</v>
      </c>
      <c r="AA721" s="33">
        <f t="shared" si="161"/>
        <v>0.85</v>
      </c>
      <c r="AB721" s="33">
        <f t="shared" si="162"/>
        <v>0.75</v>
      </c>
      <c r="AC721" s="33">
        <f t="shared" si="163"/>
        <v>0.85</v>
      </c>
      <c r="AD721" s="33">
        <f t="shared" si="164"/>
        <v>0.7</v>
      </c>
      <c r="AE721" s="394">
        <f t="shared" si="165"/>
        <v>0</v>
      </c>
      <c r="AF721" s="400">
        <f t="shared" si="166"/>
        <v>197377952250</v>
      </c>
      <c r="AG721" s="257">
        <v>100</v>
      </c>
      <c r="AH721" s="153">
        <f t="shared" ref="AH721:AH784" si="169">(AF721*AG721)/100</f>
        <v>197377952250</v>
      </c>
      <c r="AJ721" s="394">
        <f>IF(F721&gt;0,#REF!,0)</f>
        <v>0</v>
      </c>
      <c r="AK721" s="394">
        <f t="shared" si="167"/>
        <v>0</v>
      </c>
      <c r="AM721" s="394">
        <f t="shared" si="168"/>
        <v>0</v>
      </c>
    </row>
    <row r="722" spans="3:39" ht="23.25" thickBot="1" x14ac:dyDescent="0.6">
      <c r="C722" s="233" t="s">
        <v>576</v>
      </c>
      <c r="D722" s="418" t="s">
        <v>1591</v>
      </c>
      <c r="E722" s="437">
        <v>50000000000</v>
      </c>
      <c r="F722" s="39">
        <v>0</v>
      </c>
      <c r="G722" s="36"/>
      <c r="H722" s="36">
        <v>0</v>
      </c>
      <c r="I722" s="36"/>
      <c r="J722" s="36"/>
      <c r="K722" s="36"/>
      <c r="L722" s="36"/>
      <c r="M722" s="36"/>
      <c r="N722" s="36"/>
      <c r="O722" s="36"/>
      <c r="P722" s="253">
        <v>0</v>
      </c>
      <c r="Q722" s="259">
        <f t="shared" si="156"/>
        <v>0</v>
      </c>
      <c r="R722" s="259">
        <v>60000000000</v>
      </c>
      <c r="S722" s="509">
        <f t="shared" si="157"/>
        <v>50000000000</v>
      </c>
      <c r="T722" s="34">
        <v>1</v>
      </c>
      <c r="U722" s="33">
        <v>1</v>
      </c>
      <c r="V722" s="33">
        <v>0.94</v>
      </c>
      <c r="W722" s="33">
        <v>0.94</v>
      </c>
      <c r="X722" s="33">
        <f t="shared" si="158"/>
        <v>0.88</v>
      </c>
      <c r="Y722" s="33">
        <f t="shared" si="159"/>
        <v>0.85</v>
      </c>
      <c r="Z722" s="33">
        <f t="shared" si="160"/>
        <v>0.75</v>
      </c>
      <c r="AA722" s="33">
        <f t="shared" si="161"/>
        <v>0.85</v>
      </c>
      <c r="AB722" s="33">
        <f t="shared" si="162"/>
        <v>0.75</v>
      </c>
      <c r="AC722" s="33">
        <f t="shared" si="163"/>
        <v>0.85</v>
      </c>
      <c r="AD722" s="33">
        <f t="shared" si="164"/>
        <v>0.7</v>
      </c>
      <c r="AE722" s="394">
        <f t="shared" si="165"/>
        <v>0</v>
      </c>
      <c r="AF722" s="400">
        <f t="shared" si="166"/>
        <v>50000000000</v>
      </c>
      <c r="AG722" s="257">
        <v>100</v>
      </c>
      <c r="AH722" s="153">
        <f t="shared" si="169"/>
        <v>50000000000</v>
      </c>
      <c r="AJ722" s="394">
        <f>IF(F722&gt;0,#REF!,0)</f>
        <v>0</v>
      </c>
      <c r="AK722" s="394">
        <f t="shared" si="167"/>
        <v>0</v>
      </c>
      <c r="AM722" s="394">
        <f t="shared" si="168"/>
        <v>0</v>
      </c>
    </row>
    <row r="723" spans="3:39" ht="23.25" thickBot="1" x14ac:dyDescent="0.6">
      <c r="C723" s="233" t="s">
        <v>576</v>
      </c>
      <c r="D723" s="412"/>
      <c r="E723" s="428"/>
      <c r="F723" s="39">
        <v>0</v>
      </c>
      <c r="G723" s="36"/>
      <c r="H723" s="36">
        <v>0</v>
      </c>
      <c r="I723" s="36"/>
      <c r="J723" s="36"/>
      <c r="K723" s="36"/>
      <c r="L723" s="36"/>
      <c r="M723" s="36"/>
      <c r="N723" s="36"/>
      <c r="O723" s="36"/>
      <c r="P723" s="253">
        <v>0</v>
      </c>
      <c r="Q723" s="259">
        <f t="shared" si="156"/>
        <v>0</v>
      </c>
      <c r="R723" s="259">
        <v>0</v>
      </c>
      <c r="S723" s="509">
        <f t="shared" si="157"/>
        <v>0</v>
      </c>
      <c r="T723" s="34">
        <v>1</v>
      </c>
      <c r="U723" s="33">
        <v>1</v>
      </c>
      <c r="V723" s="33">
        <v>0.94</v>
      </c>
      <c r="W723" s="33">
        <v>0.94</v>
      </c>
      <c r="X723" s="33">
        <f t="shared" si="158"/>
        <v>0.88</v>
      </c>
      <c r="Y723" s="33">
        <f t="shared" si="159"/>
        <v>0.85</v>
      </c>
      <c r="Z723" s="33">
        <f t="shared" si="160"/>
        <v>0.75</v>
      </c>
      <c r="AA723" s="33">
        <f t="shared" si="161"/>
        <v>0.85</v>
      </c>
      <c r="AB723" s="33">
        <f t="shared" si="162"/>
        <v>0.75</v>
      </c>
      <c r="AC723" s="33">
        <f t="shared" si="163"/>
        <v>0.85</v>
      </c>
      <c r="AD723" s="33">
        <f t="shared" si="164"/>
        <v>0.7</v>
      </c>
      <c r="AE723" s="394">
        <f t="shared" si="165"/>
        <v>0</v>
      </c>
      <c r="AF723" s="400">
        <f t="shared" si="166"/>
        <v>0</v>
      </c>
      <c r="AG723" s="257">
        <v>100</v>
      </c>
      <c r="AH723" s="153">
        <f t="shared" si="169"/>
        <v>0</v>
      </c>
      <c r="AJ723" s="394">
        <f>IF(F723&gt;0,#REF!,0)</f>
        <v>0</v>
      </c>
      <c r="AK723" s="394">
        <f t="shared" si="167"/>
        <v>0</v>
      </c>
      <c r="AM723" s="394">
        <f t="shared" si="168"/>
        <v>0</v>
      </c>
    </row>
    <row r="724" spans="3:39" ht="23.25" thickBot="1" x14ac:dyDescent="0.6">
      <c r="C724" s="233" t="s">
        <v>576</v>
      </c>
      <c r="D724" s="418" t="s">
        <v>1395</v>
      </c>
      <c r="E724" s="437">
        <v>63505966950</v>
      </c>
      <c r="F724" s="39">
        <v>0</v>
      </c>
      <c r="G724" s="36"/>
      <c r="H724" s="36">
        <v>0</v>
      </c>
      <c r="I724" s="36"/>
      <c r="J724" s="36"/>
      <c r="K724" s="36"/>
      <c r="L724" s="36"/>
      <c r="M724" s="36"/>
      <c r="N724" s="36"/>
      <c r="O724" s="36"/>
      <c r="P724" s="253">
        <v>0</v>
      </c>
      <c r="Q724" s="259">
        <f t="shared" si="156"/>
        <v>0</v>
      </c>
      <c r="R724" s="259" t="s">
        <v>1770</v>
      </c>
      <c r="S724" s="509">
        <f t="shared" si="157"/>
        <v>63505966950</v>
      </c>
      <c r="T724" s="34">
        <v>1</v>
      </c>
      <c r="U724" s="33">
        <v>1</v>
      </c>
      <c r="V724" s="33">
        <v>0.94</v>
      </c>
      <c r="W724" s="33">
        <v>0.94</v>
      </c>
      <c r="X724" s="33">
        <f t="shared" si="158"/>
        <v>0.88</v>
      </c>
      <c r="Y724" s="33">
        <f t="shared" si="159"/>
        <v>0.85</v>
      </c>
      <c r="Z724" s="33">
        <f t="shared" si="160"/>
        <v>0.75</v>
      </c>
      <c r="AA724" s="33">
        <f t="shared" si="161"/>
        <v>0.85</v>
      </c>
      <c r="AB724" s="33">
        <f t="shared" si="162"/>
        <v>0.75</v>
      </c>
      <c r="AC724" s="33">
        <f t="shared" si="163"/>
        <v>0.85</v>
      </c>
      <c r="AD724" s="33">
        <f t="shared" si="164"/>
        <v>0.7</v>
      </c>
      <c r="AE724" s="394">
        <f t="shared" si="165"/>
        <v>0</v>
      </c>
      <c r="AF724" s="400">
        <f t="shared" si="166"/>
        <v>63505966950</v>
      </c>
      <c r="AG724" s="257">
        <v>100</v>
      </c>
      <c r="AH724" s="153">
        <f t="shared" si="169"/>
        <v>63505966950</v>
      </c>
      <c r="AJ724" s="394">
        <f>IF(F724&gt;0,#REF!,0)</f>
        <v>0</v>
      </c>
      <c r="AK724" s="394">
        <f t="shared" si="167"/>
        <v>0</v>
      </c>
      <c r="AM724" s="394">
        <f t="shared" si="168"/>
        <v>0</v>
      </c>
    </row>
    <row r="725" spans="3:39" ht="23.25" thickBot="1" x14ac:dyDescent="0.6">
      <c r="C725" s="233" t="s">
        <v>576</v>
      </c>
      <c r="D725" s="418" t="s">
        <v>1395</v>
      </c>
      <c r="E725" s="437">
        <v>62877195000</v>
      </c>
      <c r="F725" s="39">
        <v>0</v>
      </c>
      <c r="G725" s="36"/>
      <c r="H725" s="36">
        <v>0</v>
      </c>
      <c r="I725" s="36"/>
      <c r="J725" s="36"/>
      <c r="K725" s="36"/>
      <c r="L725" s="36"/>
      <c r="M725" s="36"/>
      <c r="N725" s="36"/>
      <c r="O725" s="36"/>
      <c r="P725" s="253">
        <v>0</v>
      </c>
      <c r="Q725" s="259">
        <f t="shared" ref="Q725:Q788" si="170">SUM(F725:P725)</f>
        <v>0</v>
      </c>
      <c r="R725" s="259" t="s">
        <v>1770</v>
      </c>
      <c r="S725" s="509">
        <f t="shared" si="157"/>
        <v>62877195000</v>
      </c>
      <c r="T725" s="34">
        <v>1</v>
      </c>
      <c r="U725" s="33">
        <v>1</v>
      </c>
      <c r="V725" s="33">
        <v>0.94</v>
      </c>
      <c r="W725" s="33">
        <v>0.94</v>
      </c>
      <c r="X725" s="33">
        <f t="shared" si="158"/>
        <v>0.88</v>
      </c>
      <c r="Y725" s="33">
        <f t="shared" si="159"/>
        <v>0.85</v>
      </c>
      <c r="Z725" s="33">
        <f t="shared" si="160"/>
        <v>0.75</v>
      </c>
      <c r="AA725" s="33">
        <f t="shared" si="161"/>
        <v>0.85</v>
      </c>
      <c r="AB725" s="33">
        <f t="shared" si="162"/>
        <v>0.75</v>
      </c>
      <c r="AC725" s="33">
        <f t="shared" si="163"/>
        <v>0.85</v>
      </c>
      <c r="AD725" s="33">
        <f t="shared" si="164"/>
        <v>0.7</v>
      </c>
      <c r="AE725" s="394">
        <f t="shared" si="165"/>
        <v>0</v>
      </c>
      <c r="AF725" s="400">
        <f t="shared" si="166"/>
        <v>62877195000</v>
      </c>
      <c r="AG725" s="257">
        <v>100</v>
      </c>
      <c r="AH725" s="153">
        <f t="shared" si="169"/>
        <v>62877195000</v>
      </c>
      <c r="AJ725" s="394">
        <f>IF(F725&gt;0,#REF!,0)</f>
        <v>0</v>
      </c>
      <c r="AK725" s="394">
        <f t="shared" si="167"/>
        <v>0</v>
      </c>
      <c r="AM725" s="394">
        <f t="shared" si="168"/>
        <v>0</v>
      </c>
    </row>
    <row r="726" spans="3:39" ht="23.25" thickBot="1" x14ac:dyDescent="0.6">
      <c r="C726" s="233" t="s">
        <v>576</v>
      </c>
      <c r="D726" s="412"/>
      <c r="E726" s="428"/>
      <c r="F726" s="39">
        <v>0</v>
      </c>
      <c r="G726" s="36"/>
      <c r="H726" s="36">
        <v>0</v>
      </c>
      <c r="I726" s="36"/>
      <c r="J726" s="36"/>
      <c r="K726" s="36"/>
      <c r="L726" s="36"/>
      <c r="M726" s="36"/>
      <c r="N726" s="36"/>
      <c r="O726" s="36"/>
      <c r="P726" s="253">
        <v>0</v>
      </c>
      <c r="Q726" s="259">
        <f t="shared" si="170"/>
        <v>0</v>
      </c>
      <c r="R726" s="259">
        <v>0</v>
      </c>
      <c r="S726" s="509">
        <f t="shared" si="157"/>
        <v>0</v>
      </c>
      <c r="T726" s="34">
        <v>1</v>
      </c>
      <c r="U726" s="33">
        <v>1</v>
      </c>
      <c r="V726" s="33">
        <v>0.94</v>
      </c>
      <c r="W726" s="33">
        <v>0.94</v>
      </c>
      <c r="X726" s="33">
        <f t="shared" si="158"/>
        <v>0.88</v>
      </c>
      <c r="Y726" s="33">
        <f t="shared" si="159"/>
        <v>0.85</v>
      </c>
      <c r="Z726" s="33">
        <f t="shared" si="160"/>
        <v>0.75</v>
      </c>
      <c r="AA726" s="33">
        <f t="shared" si="161"/>
        <v>0.85</v>
      </c>
      <c r="AB726" s="33">
        <f t="shared" si="162"/>
        <v>0.75</v>
      </c>
      <c r="AC726" s="33">
        <f t="shared" si="163"/>
        <v>0.85</v>
      </c>
      <c r="AD726" s="33">
        <f t="shared" si="164"/>
        <v>0.7</v>
      </c>
      <c r="AE726" s="394">
        <f t="shared" si="165"/>
        <v>0</v>
      </c>
      <c r="AF726" s="400">
        <f t="shared" si="166"/>
        <v>0</v>
      </c>
      <c r="AG726" s="257">
        <v>100</v>
      </c>
      <c r="AH726" s="153">
        <f t="shared" si="169"/>
        <v>0</v>
      </c>
      <c r="AJ726" s="394">
        <f>IF(F726&gt;0,#REF!,0)</f>
        <v>0</v>
      </c>
      <c r="AK726" s="394">
        <f t="shared" si="167"/>
        <v>0</v>
      </c>
      <c r="AM726" s="394">
        <f t="shared" si="168"/>
        <v>0</v>
      </c>
    </row>
    <row r="727" spans="3:39" ht="23.25" thickBot="1" x14ac:dyDescent="0.6">
      <c r="C727" s="233" t="s">
        <v>576</v>
      </c>
      <c r="D727" s="420" t="s">
        <v>1592</v>
      </c>
      <c r="E727" s="439">
        <v>9919056891</v>
      </c>
      <c r="F727" s="39">
        <v>0</v>
      </c>
      <c r="G727" s="36"/>
      <c r="H727" s="36">
        <v>0</v>
      </c>
      <c r="I727" s="36"/>
      <c r="J727" s="36"/>
      <c r="K727" s="36"/>
      <c r="L727" s="36"/>
      <c r="M727" s="36"/>
      <c r="N727" s="36"/>
      <c r="O727" s="36"/>
      <c r="P727" s="253">
        <v>0</v>
      </c>
      <c r="Q727" s="259">
        <f t="shared" si="170"/>
        <v>0</v>
      </c>
      <c r="R727" s="259">
        <v>350000000000</v>
      </c>
      <c r="S727" s="509">
        <f t="shared" si="157"/>
        <v>9919056891</v>
      </c>
      <c r="T727" s="34">
        <v>1</v>
      </c>
      <c r="U727" s="33">
        <v>1</v>
      </c>
      <c r="V727" s="33">
        <v>0.94</v>
      </c>
      <c r="W727" s="33">
        <v>0.94</v>
      </c>
      <c r="X727" s="33">
        <f t="shared" si="158"/>
        <v>0.88</v>
      </c>
      <c r="Y727" s="33">
        <f t="shared" si="159"/>
        <v>0.85</v>
      </c>
      <c r="Z727" s="33">
        <f t="shared" si="160"/>
        <v>0.75</v>
      </c>
      <c r="AA727" s="33">
        <f t="shared" si="161"/>
        <v>0.85</v>
      </c>
      <c r="AB727" s="33">
        <f t="shared" si="162"/>
        <v>0.75</v>
      </c>
      <c r="AC727" s="33">
        <f t="shared" si="163"/>
        <v>0.85</v>
      </c>
      <c r="AD727" s="33">
        <f t="shared" si="164"/>
        <v>0.7</v>
      </c>
      <c r="AE727" s="394">
        <f t="shared" si="165"/>
        <v>0</v>
      </c>
      <c r="AF727" s="400">
        <f t="shared" si="166"/>
        <v>9919056891</v>
      </c>
      <c r="AG727" s="257">
        <v>100</v>
      </c>
      <c r="AH727" s="153">
        <f t="shared" si="169"/>
        <v>9919056891</v>
      </c>
      <c r="AJ727" s="394">
        <f>IF(F727&gt;0,#REF!,0)</f>
        <v>0</v>
      </c>
      <c r="AK727" s="394">
        <f t="shared" si="167"/>
        <v>0</v>
      </c>
      <c r="AM727" s="394">
        <f t="shared" si="168"/>
        <v>0</v>
      </c>
    </row>
    <row r="728" spans="3:39" ht="23.25" thickBot="1" x14ac:dyDescent="0.6">
      <c r="C728" s="233" t="s">
        <v>576</v>
      </c>
      <c r="D728" s="421" t="s">
        <v>1592</v>
      </c>
      <c r="E728" s="439">
        <v>45523304262</v>
      </c>
      <c r="F728" s="39">
        <v>0</v>
      </c>
      <c r="G728" s="36"/>
      <c r="H728" s="36">
        <v>0</v>
      </c>
      <c r="I728" s="36"/>
      <c r="J728" s="36"/>
      <c r="K728" s="36"/>
      <c r="L728" s="36"/>
      <c r="M728" s="36"/>
      <c r="N728" s="36"/>
      <c r="O728" s="36"/>
      <c r="P728" s="253">
        <v>0</v>
      </c>
      <c r="Q728" s="259">
        <f t="shared" si="170"/>
        <v>0</v>
      </c>
      <c r="R728" s="259">
        <v>350000000000</v>
      </c>
      <c r="S728" s="509">
        <f t="shared" si="157"/>
        <v>45523304262</v>
      </c>
      <c r="T728" s="34">
        <v>1</v>
      </c>
      <c r="U728" s="33">
        <v>1</v>
      </c>
      <c r="V728" s="33">
        <v>0.94</v>
      </c>
      <c r="W728" s="33">
        <v>0.94</v>
      </c>
      <c r="X728" s="33">
        <f t="shared" si="158"/>
        <v>0.88</v>
      </c>
      <c r="Y728" s="33">
        <f t="shared" si="159"/>
        <v>0.85</v>
      </c>
      <c r="Z728" s="33">
        <f t="shared" si="160"/>
        <v>0.75</v>
      </c>
      <c r="AA728" s="33">
        <f t="shared" si="161"/>
        <v>0.85</v>
      </c>
      <c r="AB728" s="33">
        <f t="shared" si="162"/>
        <v>0.75</v>
      </c>
      <c r="AC728" s="33">
        <f t="shared" si="163"/>
        <v>0.85</v>
      </c>
      <c r="AD728" s="33">
        <f t="shared" si="164"/>
        <v>0.7</v>
      </c>
      <c r="AE728" s="394">
        <f t="shared" si="165"/>
        <v>0</v>
      </c>
      <c r="AF728" s="400">
        <f t="shared" si="166"/>
        <v>45523304262</v>
      </c>
      <c r="AG728" s="257">
        <v>100</v>
      </c>
      <c r="AH728" s="153">
        <f t="shared" si="169"/>
        <v>45523304262</v>
      </c>
      <c r="AJ728" s="394">
        <f>IF(F728&gt;0,#REF!,0)</f>
        <v>0</v>
      </c>
      <c r="AK728" s="394">
        <f t="shared" si="167"/>
        <v>0</v>
      </c>
      <c r="AM728" s="394">
        <f t="shared" si="168"/>
        <v>0</v>
      </c>
    </row>
    <row r="729" spans="3:39" ht="23.25" thickBot="1" x14ac:dyDescent="0.6">
      <c r="C729" s="233" t="s">
        <v>576</v>
      </c>
      <c r="D729" s="421" t="s">
        <v>1592</v>
      </c>
      <c r="E729" s="439">
        <v>2231727701</v>
      </c>
      <c r="F729" s="39">
        <v>0</v>
      </c>
      <c r="G729" s="36"/>
      <c r="H729" s="36">
        <v>0</v>
      </c>
      <c r="I729" s="36"/>
      <c r="J729" s="36"/>
      <c r="K729" s="36"/>
      <c r="L729" s="36"/>
      <c r="M729" s="36"/>
      <c r="N729" s="36"/>
      <c r="O729" s="36"/>
      <c r="P729" s="253">
        <v>0</v>
      </c>
      <c r="Q729" s="259">
        <f t="shared" si="170"/>
        <v>0</v>
      </c>
      <c r="R729" s="259">
        <v>200000000000</v>
      </c>
      <c r="S729" s="509">
        <f t="shared" si="157"/>
        <v>2231727701</v>
      </c>
      <c r="T729" s="34">
        <v>1</v>
      </c>
      <c r="U729" s="33">
        <v>1</v>
      </c>
      <c r="V729" s="33">
        <v>0.94</v>
      </c>
      <c r="W729" s="33">
        <v>0.94</v>
      </c>
      <c r="X729" s="33">
        <f t="shared" si="158"/>
        <v>0.88</v>
      </c>
      <c r="Y729" s="33">
        <f t="shared" si="159"/>
        <v>0.85</v>
      </c>
      <c r="Z729" s="33">
        <f t="shared" si="160"/>
        <v>0.75</v>
      </c>
      <c r="AA729" s="33">
        <f t="shared" si="161"/>
        <v>0.85</v>
      </c>
      <c r="AB729" s="33">
        <f t="shared" si="162"/>
        <v>0.75</v>
      </c>
      <c r="AC729" s="33">
        <f t="shared" si="163"/>
        <v>0.85</v>
      </c>
      <c r="AD729" s="33">
        <f t="shared" si="164"/>
        <v>0.7</v>
      </c>
      <c r="AE729" s="394">
        <f t="shared" si="165"/>
        <v>0</v>
      </c>
      <c r="AF729" s="400">
        <f t="shared" si="166"/>
        <v>2231727701</v>
      </c>
      <c r="AG729" s="257">
        <v>100</v>
      </c>
      <c r="AH729" s="153">
        <f t="shared" si="169"/>
        <v>2231727701</v>
      </c>
      <c r="AJ729" s="394">
        <f>IF(F729&gt;0,#REF!,0)</f>
        <v>0</v>
      </c>
      <c r="AK729" s="394">
        <f t="shared" si="167"/>
        <v>0</v>
      </c>
      <c r="AM729" s="394">
        <f t="shared" si="168"/>
        <v>0</v>
      </c>
    </row>
    <row r="730" spans="3:39" ht="23.25" thickBot="1" x14ac:dyDescent="0.6">
      <c r="C730" s="233" t="s">
        <v>576</v>
      </c>
      <c r="D730" s="421" t="s">
        <v>1592</v>
      </c>
      <c r="E730" s="439">
        <v>308000000000</v>
      </c>
      <c r="F730" s="39">
        <v>0</v>
      </c>
      <c r="G730" s="36"/>
      <c r="H730" s="36">
        <v>0</v>
      </c>
      <c r="I730" s="36"/>
      <c r="J730" s="36"/>
      <c r="K730" s="36"/>
      <c r="L730" s="36"/>
      <c r="M730" s="36"/>
      <c r="N730" s="36"/>
      <c r="O730" s="36"/>
      <c r="P730" s="253">
        <v>0</v>
      </c>
      <c r="Q730" s="259">
        <f t="shared" si="170"/>
        <v>0</v>
      </c>
      <c r="R730" s="259">
        <v>308000000000</v>
      </c>
      <c r="S730" s="509">
        <f t="shared" si="157"/>
        <v>308000000000</v>
      </c>
      <c r="T730" s="34">
        <v>1</v>
      </c>
      <c r="U730" s="33">
        <v>1</v>
      </c>
      <c r="V730" s="33">
        <v>0.94</v>
      </c>
      <c r="W730" s="33">
        <v>0.94</v>
      </c>
      <c r="X730" s="33">
        <f t="shared" si="158"/>
        <v>0.88</v>
      </c>
      <c r="Y730" s="33">
        <f t="shared" si="159"/>
        <v>0.85</v>
      </c>
      <c r="Z730" s="33">
        <f t="shared" si="160"/>
        <v>0.75</v>
      </c>
      <c r="AA730" s="33">
        <f t="shared" si="161"/>
        <v>0.85</v>
      </c>
      <c r="AB730" s="33">
        <f t="shared" si="162"/>
        <v>0.75</v>
      </c>
      <c r="AC730" s="33">
        <f t="shared" si="163"/>
        <v>0.85</v>
      </c>
      <c r="AD730" s="33">
        <f t="shared" si="164"/>
        <v>0.7</v>
      </c>
      <c r="AE730" s="394">
        <f t="shared" si="165"/>
        <v>0</v>
      </c>
      <c r="AF730" s="400">
        <f t="shared" si="166"/>
        <v>308000000000</v>
      </c>
      <c r="AG730" s="257">
        <v>100</v>
      </c>
      <c r="AH730" s="153">
        <f t="shared" si="169"/>
        <v>308000000000</v>
      </c>
      <c r="AJ730" s="394">
        <f>IF(F730&gt;0,#REF!,0)</f>
        <v>0</v>
      </c>
      <c r="AK730" s="394">
        <f t="shared" si="167"/>
        <v>0</v>
      </c>
      <c r="AM730" s="394">
        <f t="shared" si="168"/>
        <v>0</v>
      </c>
    </row>
    <row r="731" spans="3:39" ht="23.25" thickBot="1" x14ac:dyDescent="0.6">
      <c r="C731" s="233" t="s">
        <v>576</v>
      </c>
      <c r="D731" s="421" t="s">
        <v>1592</v>
      </c>
      <c r="E731" s="439">
        <v>290000000000</v>
      </c>
      <c r="F731" s="39">
        <v>0</v>
      </c>
      <c r="G731" s="36"/>
      <c r="H731" s="36">
        <v>0</v>
      </c>
      <c r="I731" s="36"/>
      <c r="J731" s="36"/>
      <c r="K731" s="36"/>
      <c r="L731" s="36"/>
      <c r="M731" s="36"/>
      <c r="N731" s="36"/>
      <c r="O731" s="36"/>
      <c r="P731" s="253">
        <v>0</v>
      </c>
      <c r="Q731" s="259">
        <f t="shared" si="170"/>
        <v>0</v>
      </c>
      <c r="R731" s="259">
        <v>290000000000</v>
      </c>
      <c r="S731" s="509">
        <f t="shared" si="157"/>
        <v>290000000000</v>
      </c>
      <c r="T731" s="34">
        <v>1</v>
      </c>
      <c r="U731" s="33">
        <v>1</v>
      </c>
      <c r="V731" s="33">
        <v>0.94</v>
      </c>
      <c r="W731" s="33">
        <v>0.94</v>
      </c>
      <c r="X731" s="33">
        <f t="shared" si="158"/>
        <v>0.88</v>
      </c>
      <c r="Y731" s="33">
        <f t="shared" si="159"/>
        <v>0.85</v>
      </c>
      <c r="Z731" s="33">
        <f t="shared" si="160"/>
        <v>0.75</v>
      </c>
      <c r="AA731" s="33">
        <f t="shared" si="161"/>
        <v>0.85</v>
      </c>
      <c r="AB731" s="33">
        <f t="shared" si="162"/>
        <v>0.75</v>
      </c>
      <c r="AC731" s="33">
        <f t="shared" si="163"/>
        <v>0.85</v>
      </c>
      <c r="AD731" s="33">
        <f t="shared" si="164"/>
        <v>0.7</v>
      </c>
      <c r="AE731" s="394">
        <f t="shared" si="165"/>
        <v>0</v>
      </c>
      <c r="AF731" s="400">
        <f t="shared" si="166"/>
        <v>290000000000</v>
      </c>
      <c r="AG731" s="257">
        <v>100</v>
      </c>
      <c r="AH731" s="153">
        <f t="shared" si="169"/>
        <v>290000000000</v>
      </c>
      <c r="AJ731" s="394">
        <f>IF(F731&gt;0,#REF!,0)</f>
        <v>0</v>
      </c>
      <c r="AK731" s="394">
        <f t="shared" si="167"/>
        <v>0</v>
      </c>
      <c r="AM731" s="394">
        <f t="shared" si="168"/>
        <v>0</v>
      </c>
    </row>
    <row r="732" spans="3:39" ht="23.25" thickBot="1" x14ac:dyDescent="0.6">
      <c r="C732" s="233" t="s">
        <v>576</v>
      </c>
      <c r="D732" s="421" t="s">
        <v>1593</v>
      </c>
      <c r="E732" s="439">
        <v>10000000000</v>
      </c>
      <c r="F732" s="39">
        <v>0</v>
      </c>
      <c r="G732" s="36"/>
      <c r="H732" s="36">
        <v>0</v>
      </c>
      <c r="I732" s="36"/>
      <c r="J732" s="36"/>
      <c r="K732" s="36"/>
      <c r="L732" s="36"/>
      <c r="M732" s="36"/>
      <c r="N732" s="36"/>
      <c r="O732" s="36"/>
      <c r="P732" s="253">
        <v>0</v>
      </c>
      <c r="Q732" s="259">
        <f t="shared" si="170"/>
        <v>0</v>
      </c>
      <c r="R732" s="259">
        <v>10000000000</v>
      </c>
      <c r="S732" s="509">
        <f t="shared" si="157"/>
        <v>10000000000</v>
      </c>
      <c r="T732" s="34">
        <v>1</v>
      </c>
      <c r="U732" s="33">
        <v>1</v>
      </c>
      <c r="V732" s="33">
        <v>0.94</v>
      </c>
      <c r="W732" s="33">
        <v>0.94</v>
      </c>
      <c r="X732" s="33">
        <f t="shared" si="158"/>
        <v>0.88</v>
      </c>
      <c r="Y732" s="33">
        <f t="shared" si="159"/>
        <v>0.85</v>
      </c>
      <c r="Z732" s="33">
        <f t="shared" si="160"/>
        <v>0.75</v>
      </c>
      <c r="AA732" s="33">
        <f t="shared" si="161"/>
        <v>0.85</v>
      </c>
      <c r="AB732" s="33">
        <f t="shared" si="162"/>
        <v>0.75</v>
      </c>
      <c r="AC732" s="33">
        <f t="shared" si="163"/>
        <v>0.85</v>
      </c>
      <c r="AD732" s="33">
        <f t="shared" si="164"/>
        <v>0.7</v>
      </c>
      <c r="AE732" s="394">
        <f t="shared" si="165"/>
        <v>0</v>
      </c>
      <c r="AF732" s="400">
        <f t="shared" si="166"/>
        <v>10000000000</v>
      </c>
      <c r="AG732" s="257">
        <v>100</v>
      </c>
      <c r="AH732" s="153">
        <f t="shared" si="169"/>
        <v>10000000000</v>
      </c>
      <c r="AJ732" s="394">
        <f>IF(F732&gt;0,#REF!,0)</f>
        <v>0</v>
      </c>
      <c r="AK732" s="394">
        <f t="shared" si="167"/>
        <v>0</v>
      </c>
      <c r="AM732" s="394">
        <f t="shared" si="168"/>
        <v>0</v>
      </c>
    </row>
    <row r="733" spans="3:39" ht="23.25" thickBot="1" x14ac:dyDescent="0.6">
      <c r="C733" s="233" t="s">
        <v>576</v>
      </c>
      <c r="D733" s="421" t="s">
        <v>1592</v>
      </c>
      <c r="E733" s="439">
        <v>300000000000</v>
      </c>
      <c r="F733" s="39">
        <v>0</v>
      </c>
      <c r="G733" s="36"/>
      <c r="H733" s="36">
        <v>0</v>
      </c>
      <c r="I733" s="36"/>
      <c r="J733" s="36"/>
      <c r="K733" s="36"/>
      <c r="L733" s="36"/>
      <c r="M733" s="36"/>
      <c r="N733" s="36"/>
      <c r="O733" s="36"/>
      <c r="P733" s="253">
        <v>0</v>
      </c>
      <c r="Q733" s="259">
        <f t="shared" si="170"/>
        <v>0</v>
      </c>
      <c r="R733" s="259">
        <v>300000000000</v>
      </c>
      <c r="S733" s="509">
        <f t="shared" si="157"/>
        <v>300000000000</v>
      </c>
      <c r="T733" s="34">
        <v>1</v>
      </c>
      <c r="U733" s="33">
        <v>1</v>
      </c>
      <c r="V733" s="33">
        <v>0.94</v>
      </c>
      <c r="W733" s="33">
        <v>0.94</v>
      </c>
      <c r="X733" s="33">
        <f t="shared" si="158"/>
        <v>0.88</v>
      </c>
      <c r="Y733" s="33">
        <f t="shared" si="159"/>
        <v>0.85</v>
      </c>
      <c r="Z733" s="33">
        <f t="shared" si="160"/>
        <v>0.75</v>
      </c>
      <c r="AA733" s="33">
        <f t="shared" si="161"/>
        <v>0.85</v>
      </c>
      <c r="AB733" s="33">
        <f t="shared" si="162"/>
        <v>0.75</v>
      </c>
      <c r="AC733" s="33">
        <f t="shared" si="163"/>
        <v>0.85</v>
      </c>
      <c r="AD733" s="33">
        <f t="shared" si="164"/>
        <v>0.7</v>
      </c>
      <c r="AE733" s="394">
        <f t="shared" si="165"/>
        <v>0</v>
      </c>
      <c r="AF733" s="400">
        <f t="shared" si="166"/>
        <v>300000000000</v>
      </c>
      <c r="AG733" s="257">
        <v>100</v>
      </c>
      <c r="AH733" s="153">
        <f t="shared" si="169"/>
        <v>300000000000</v>
      </c>
      <c r="AJ733" s="394">
        <f>IF(F733&gt;0,#REF!,0)</f>
        <v>0</v>
      </c>
      <c r="AK733" s="394">
        <f t="shared" si="167"/>
        <v>0</v>
      </c>
      <c r="AM733" s="394">
        <f t="shared" si="168"/>
        <v>0</v>
      </c>
    </row>
    <row r="734" spans="3:39" ht="23.25" thickBot="1" x14ac:dyDescent="0.6">
      <c r="C734" s="233" t="s">
        <v>576</v>
      </c>
      <c r="D734" s="421" t="s">
        <v>1592</v>
      </c>
      <c r="E734" s="439">
        <v>580000000000</v>
      </c>
      <c r="F734" s="39">
        <v>0</v>
      </c>
      <c r="G734" s="36"/>
      <c r="H734" s="36">
        <v>0</v>
      </c>
      <c r="I734" s="36"/>
      <c r="J734" s="36"/>
      <c r="K734" s="36"/>
      <c r="L734" s="36"/>
      <c r="M734" s="36"/>
      <c r="N734" s="36"/>
      <c r="O734" s="36"/>
      <c r="P734" s="253">
        <v>0</v>
      </c>
      <c r="Q734" s="259">
        <f t="shared" si="170"/>
        <v>0</v>
      </c>
      <c r="R734" s="259">
        <v>580000000000</v>
      </c>
      <c r="S734" s="509">
        <f t="shared" si="157"/>
        <v>580000000000</v>
      </c>
      <c r="T734" s="34">
        <v>1</v>
      </c>
      <c r="U734" s="33">
        <v>1</v>
      </c>
      <c r="V734" s="33">
        <v>0.94</v>
      </c>
      <c r="W734" s="33">
        <v>0.94</v>
      </c>
      <c r="X734" s="33">
        <f t="shared" si="158"/>
        <v>0.88</v>
      </c>
      <c r="Y734" s="33">
        <f t="shared" si="159"/>
        <v>0.85</v>
      </c>
      <c r="Z734" s="33">
        <f t="shared" si="160"/>
        <v>0.75</v>
      </c>
      <c r="AA734" s="33">
        <f t="shared" si="161"/>
        <v>0.85</v>
      </c>
      <c r="AB734" s="33">
        <f t="shared" si="162"/>
        <v>0.75</v>
      </c>
      <c r="AC734" s="33">
        <f t="shared" si="163"/>
        <v>0.85</v>
      </c>
      <c r="AD734" s="33">
        <f t="shared" si="164"/>
        <v>0.7</v>
      </c>
      <c r="AE734" s="394">
        <f t="shared" si="165"/>
        <v>0</v>
      </c>
      <c r="AF734" s="400">
        <f t="shared" si="166"/>
        <v>580000000000</v>
      </c>
      <c r="AG734" s="257">
        <v>100</v>
      </c>
      <c r="AH734" s="153">
        <f t="shared" si="169"/>
        <v>580000000000</v>
      </c>
      <c r="AJ734" s="394">
        <f>IF(F734&gt;0,#REF!,0)</f>
        <v>0</v>
      </c>
      <c r="AK734" s="394">
        <f t="shared" si="167"/>
        <v>0</v>
      </c>
      <c r="AM734" s="394">
        <f t="shared" si="168"/>
        <v>0</v>
      </c>
    </row>
    <row r="735" spans="3:39" ht="23.25" thickBot="1" x14ac:dyDescent="0.6">
      <c r="C735" s="233" t="s">
        <v>576</v>
      </c>
      <c r="D735" s="421" t="s">
        <v>1593</v>
      </c>
      <c r="E735" s="439">
        <v>15000000000</v>
      </c>
      <c r="F735" s="39">
        <v>0</v>
      </c>
      <c r="G735" s="36"/>
      <c r="H735" s="36">
        <v>0</v>
      </c>
      <c r="I735" s="36"/>
      <c r="J735" s="36"/>
      <c r="K735" s="36"/>
      <c r="L735" s="36"/>
      <c r="M735" s="36"/>
      <c r="N735" s="36"/>
      <c r="O735" s="36"/>
      <c r="P735" s="253">
        <v>0</v>
      </c>
      <c r="Q735" s="259">
        <f t="shared" si="170"/>
        <v>0</v>
      </c>
      <c r="R735" s="259">
        <v>15000000000</v>
      </c>
      <c r="S735" s="509">
        <f t="shared" si="157"/>
        <v>15000000000</v>
      </c>
      <c r="T735" s="34">
        <v>1</v>
      </c>
      <c r="U735" s="33">
        <v>1</v>
      </c>
      <c r="V735" s="33">
        <v>0.94</v>
      </c>
      <c r="W735" s="33">
        <v>0.94</v>
      </c>
      <c r="X735" s="33">
        <f t="shared" si="158"/>
        <v>0.88</v>
      </c>
      <c r="Y735" s="33">
        <f t="shared" si="159"/>
        <v>0.85</v>
      </c>
      <c r="Z735" s="33">
        <f t="shared" si="160"/>
        <v>0.75</v>
      </c>
      <c r="AA735" s="33">
        <f t="shared" si="161"/>
        <v>0.85</v>
      </c>
      <c r="AB735" s="33">
        <f t="shared" si="162"/>
        <v>0.75</v>
      </c>
      <c r="AC735" s="33">
        <f t="shared" si="163"/>
        <v>0.85</v>
      </c>
      <c r="AD735" s="33">
        <f t="shared" si="164"/>
        <v>0.7</v>
      </c>
      <c r="AE735" s="394">
        <f t="shared" si="165"/>
        <v>0</v>
      </c>
      <c r="AF735" s="400">
        <f t="shared" si="166"/>
        <v>15000000000</v>
      </c>
      <c r="AG735" s="257">
        <v>100</v>
      </c>
      <c r="AH735" s="153">
        <f t="shared" si="169"/>
        <v>15000000000</v>
      </c>
      <c r="AJ735" s="394">
        <f>IF(F735&gt;0,#REF!,0)</f>
        <v>0</v>
      </c>
      <c r="AK735" s="394">
        <f t="shared" si="167"/>
        <v>0</v>
      </c>
      <c r="AM735" s="394">
        <f t="shared" si="168"/>
        <v>0</v>
      </c>
    </row>
    <row r="736" spans="3:39" ht="23.25" thickBot="1" x14ac:dyDescent="0.6">
      <c r="C736" s="233" t="s">
        <v>576</v>
      </c>
      <c r="D736" s="421" t="s">
        <v>1594</v>
      </c>
      <c r="E736" s="439">
        <v>300000000</v>
      </c>
      <c r="F736" s="39">
        <v>0</v>
      </c>
      <c r="G736" s="36"/>
      <c r="H736" s="36">
        <v>0</v>
      </c>
      <c r="I736" s="36"/>
      <c r="J736" s="36"/>
      <c r="K736" s="36"/>
      <c r="L736" s="36"/>
      <c r="M736" s="36"/>
      <c r="N736" s="36"/>
      <c r="O736" s="36"/>
      <c r="P736" s="253">
        <v>0</v>
      </c>
      <c r="Q736" s="259">
        <f t="shared" si="170"/>
        <v>0</v>
      </c>
      <c r="R736" s="259">
        <v>12000000000</v>
      </c>
      <c r="S736" s="509">
        <f t="shared" si="157"/>
        <v>300000000</v>
      </c>
      <c r="T736" s="34">
        <v>1</v>
      </c>
      <c r="U736" s="33">
        <v>1</v>
      </c>
      <c r="V736" s="33">
        <v>0.94</v>
      </c>
      <c r="W736" s="33">
        <v>0.94</v>
      </c>
      <c r="X736" s="33">
        <f t="shared" si="158"/>
        <v>0.88</v>
      </c>
      <c r="Y736" s="33">
        <f t="shared" si="159"/>
        <v>0.85</v>
      </c>
      <c r="Z736" s="33">
        <f t="shared" si="160"/>
        <v>0.75</v>
      </c>
      <c r="AA736" s="33">
        <f t="shared" si="161"/>
        <v>0.85</v>
      </c>
      <c r="AB736" s="33">
        <f t="shared" si="162"/>
        <v>0.75</v>
      </c>
      <c r="AC736" s="33">
        <f t="shared" si="163"/>
        <v>0.85</v>
      </c>
      <c r="AD736" s="33">
        <f t="shared" si="164"/>
        <v>0.7</v>
      </c>
      <c r="AE736" s="394">
        <f t="shared" si="165"/>
        <v>0</v>
      </c>
      <c r="AF736" s="400">
        <f t="shared" si="166"/>
        <v>300000000</v>
      </c>
      <c r="AG736" s="257">
        <v>100</v>
      </c>
      <c r="AH736" s="153">
        <f t="shared" si="169"/>
        <v>300000000</v>
      </c>
      <c r="AJ736" s="394">
        <f>IF(F736&gt;0,#REF!,0)</f>
        <v>0</v>
      </c>
      <c r="AK736" s="394">
        <f t="shared" si="167"/>
        <v>0</v>
      </c>
      <c r="AM736" s="394">
        <f t="shared" si="168"/>
        <v>0</v>
      </c>
    </row>
    <row r="737" spans="3:39" ht="23.25" thickBot="1" x14ac:dyDescent="0.6">
      <c r="C737" s="233" t="s">
        <v>576</v>
      </c>
      <c r="D737" s="421" t="s">
        <v>1594</v>
      </c>
      <c r="E737" s="439">
        <v>5000000000</v>
      </c>
      <c r="F737" s="39">
        <v>0</v>
      </c>
      <c r="G737" s="36"/>
      <c r="H737" s="36">
        <v>0</v>
      </c>
      <c r="I737" s="36"/>
      <c r="J737" s="36"/>
      <c r="K737" s="36"/>
      <c r="L737" s="36"/>
      <c r="M737" s="36"/>
      <c r="N737" s="36"/>
      <c r="O737" s="36"/>
      <c r="P737" s="253">
        <v>0</v>
      </c>
      <c r="Q737" s="259">
        <f t="shared" si="170"/>
        <v>0</v>
      </c>
      <c r="R737" s="259">
        <v>5000000000</v>
      </c>
      <c r="S737" s="509">
        <f t="shared" si="157"/>
        <v>5000000000</v>
      </c>
      <c r="T737" s="34">
        <v>1</v>
      </c>
      <c r="U737" s="33">
        <v>1</v>
      </c>
      <c r="V737" s="33">
        <v>0.94</v>
      </c>
      <c r="W737" s="33">
        <v>0.94</v>
      </c>
      <c r="X737" s="33">
        <f t="shared" si="158"/>
        <v>0.88</v>
      </c>
      <c r="Y737" s="33">
        <f t="shared" si="159"/>
        <v>0.85</v>
      </c>
      <c r="Z737" s="33">
        <f t="shared" si="160"/>
        <v>0.75</v>
      </c>
      <c r="AA737" s="33">
        <f t="shared" si="161"/>
        <v>0.85</v>
      </c>
      <c r="AB737" s="33">
        <f t="shared" si="162"/>
        <v>0.75</v>
      </c>
      <c r="AC737" s="33">
        <f t="shared" si="163"/>
        <v>0.85</v>
      </c>
      <c r="AD737" s="33">
        <f t="shared" si="164"/>
        <v>0.7</v>
      </c>
      <c r="AE737" s="394">
        <f t="shared" si="165"/>
        <v>0</v>
      </c>
      <c r="AF737" s="400">
        <f t="shared" si="166"/>
        <v>5000000000</v>
      </c>
      <c r="AG737" s="257">
        <v>100</v>
      </c>
      <c r="AH737" s="153">
        <f t="shared" si="169"/>
        <v>5000000000</v>
      </c>
      <c r="AJ737" s="394">
        <f>IF(F737&gt;0,#REF!,0)</f>
        <v>0</v>
      </c>
      <c r="AK737" s="394">
        <f t="shared" si="167"/>
        <v>0</v>
      </c>
      <c r="AM737" s="394">
        <f t="shared" si="168"/>
        <v>0</v>
      </c>
    </row>
    <row r="738" spans="3:39" ht="23.25" thickBot="1" x14ac:dyDescent="0.6">
      <c r="C738" s="233" t="s">
        <v>576</v>
      </c>
      <c r="D738" s="421" t="s">
        <v>1595</v>
      </c>
      <c r="E738" s="439">
        <v>3200000000</v>
      </c>
      <c r="F738" s="39">
        <v>0</v>
      </c>
      <c r="G738" s="36"/>
      <c r="H738" s="36">
        <v>0</v>
      </c>
      <c r="I738" s="36"/>
      <c r="J738" s="36"/>
      <c r="K738" s="36"/>
      <c r="L738" s="36"/>
      <c r="M738" s="36"/>
      <c r="N738" s="36"/>
      <c r="O738" s="36"/>
      <c r="P738" s="253">
        <v>0</v>
      </c>
      <c r="Q738" s="259">
        <f t="shared" si="170"/>
        <v>0</v>
      </c>
      <c r="R738" s="259">
        <v>5000000000</v>
      </c>
      <c r="S738" s="509">
        <f t="shared" si="157"/>
        <v>3200000000</v>
      </c>
      <c r="T738" s="34">
        <v>1</v>
      </c>
      <c r="U738" s="33">
        <v>1</v>
      </c>
      <c r="V738" s="33">
        <v>0.94</v>
      </c>
      <c r="W738" s="33">
        <v>0.94</v>
      </c>
      <c r="X738" s="33">
        <f t="shared" si="158"/>
        <v>0.88</v>
      </c>
      <c r="Y738" s="33">
        <f t="shared" si="159"/>
        <v>0.85</v>
      </c>
      <c r="Z738" s="33">
        <f t="shared" si="160"/>
        <v>0.75</v>
      </c>
      <c r="AA738" s="33">
        <f t="shared" si="161"/>
        <v>0.85</v>
      </c>
      <c r="AB738" s="33">
        <f t="shared" si="162"/>
        <v>0.75</v>
      </c>
      <c r="AC738" s="33">
        <f t="shared" si="163"/>
        <v>0.85</v>
      </c>
      <c r="AD738" s="33">
        <f t="shared" si="164"/>
        <v>0.7</v>
      </c>
      <c r="AE738" s="394">
        <f t="shared" si="165"/>
        <v>0</v>
      </c>
      <c r="AF738" s="400">
        <f t="shared" si="166"/>
        <v>3200000000</v>
      </c>
      <c r="AG738" s="257">
        <v>100</v>
      </c>
      <c r="AH738" s="153">
        <f t="shared" si="169"/>
        <v>3200000000</v>
      </c>
      <c r="AJ738" s="394">
        <f>IF(F738&gt;0,#REF!,0)</f>
        <v>0</v>
      </c>
      <c r="AK738" s="394">
        <f t="shared" si="167"/>
        <v>0</v>
      </c>
      <c r="AM738" s="394">
        <f t="shared" si="168"/>
        <v>0</v>
      </c>
    </row>
    <row r="739" spans="3:39" ht="23.25" thickBot="1" x14ac:dyDescent="0.6">
      <c r="C739" s="233" t="s">
        <v>576</v>
      </c>
      <c r="D739" s="421" t="s">
        <v>1594</v>
      </c>
      <c r="E739" s="439">
        <v>15000000000</v>
      </c>
      <c r="F739" s="39">
        <v>0</v>
      </c>
      <c r="G739" s="36"/>
      <c r="H739" s="36">
        <v>0</v>
      </c>
      <c r="I739" s="36"/>
      <c r="J739" s="36"/>
      <c r="K739" s="36"/>
      <c r="L739" s="36"/>
      <c r="M739" s="36"/>
      <c r="N739" s="36"/>
      <c r="O739" s="36"/>
      <c r="P739" s="253">
        <v>0</v>
      </c>
      <c r="Q739" s="259">
        <f t="shared" si="170"/>
        <v>0</v>
      </c>
      <c r="R739" s="259">
        <v>15000000000</v>
      </c>
      <c r="S739" s="509">
        <f t="shared" si="157"/>
        <v>15000000000</v>
      </c>
      <c r="T739" s="34">
        <v>1</v>
      </c>
      <c r="U739" s="33">
        <v>1</v>
      </c>
      <c r="V739" s="33">
        <v>0.94</v>
      </c>
      <c r="W739" s="33">
        <v>0.94</v>
      </c>
      <c r="X739" s="33">
        <f t="shared" si="158"/>
        <v>0.88</v>
      </c>
      <c r="Y739" s="33">
        <f t="shared" si="159"/>
        <v>0.85</v>
      </c>
      <c r="Z739" s="33">
        <f t="shared" si="160"/>
        <v>0.75</v>
      </c>
      <c r="AA739" s="33">
        <f t="shared" si="161"/>
        <v>0.85</v>
      </c>
      <c r="AB739" s="33">
        <f t="shared" si="162"/>
        <v>0.75</v>
      </c>
      <c r="AC739" s="33">
        <f t="shared" si="163"/>
        <v>0.85</v>
      </c>
      <c r="AD739" s="33">
        <f t="shared" si="164"/>
        <v>0.7</v>
      </c>
      <c r="AE739" s="394">
        <f t="shared" si="165"/>
        <v>0</v>
      </c>
      <c r="AF739" s="400">
        <f t="shared" si="166"/>
        <v>15000000000</v>
      </c>
      <c r="AG739" s="257">
        <v>100</v>
      </c>
      <c r="AH739" s="153">
        <f t="shared" si="169"/>
        <v>15000000000</v>
      </c>
      <c r="AJ739" s="394">
        <f>IF(F739&gt;0,#REF!,0)</f>
        <v>0</v>
      </c>
      <c r="AK739" s="394">
        <f t="shared" si="167"/>
        <v>0</v>
      </c>
      <c r="AM739" s="394">
        <f t="shared" si="168"/>
        <v>0</v>
      </c>
    </row>
    <row r="740" spans="3:39" ht="23.25" thickBot="1" x14ac:dyDescent="0.6">
      <c r="C740" s="233" t="s">
        <v>576</v>
      </c>
      <c r="D740" s="421" t="s">
        <v>1594</v>
      </c>
      <c r="E740" s="439">
        <v>10000000000</v>
      </c>
      <c r="F740" s="39">
        <v>0</v>
      </c>
      <c r="G740" s="36"/>
      <c r="H740" s="36">
        <v>0</v>
      </c>
      <c r="I740" s="36"/>
      <c r="J740" s="36"/>
      <c r="K740" s="36"/>
      <c r="L740" s="36"/>
      <c r="M740" s="36"/>
      <c r="N740" s="36"/>
      <c r="O740" s="36"/>
      <c r="P740" s="253">
        <v>0</v>
      </c>
      <c r="Q740" s="259">
        <f t="shared" si="170"/>
        <v>0</v>
      </c>
      <c r="R740" s="259">
        <v>10000000000</v>
      </c>
      <c r="S740" s="509">
        <f t="shared" si="157"/>
        <v>10000000000</v>
      </c>
      <c r="T740" s="34">
        <v>1</v>
      </c>
      <c r="U740" s="33">
        <v>1</v>
      </c>
      <c r="V740" s="33">
        <v>0.94</v>
      </c>
      <c r="W740" s="33">
        <v>0.94</v>
      </c>
      <c r="X740" s="33">
        <f t="shared" si="158"/>
        <v>0.88</v>
      </c>
      <c r="Y740" s="33">
        <f t="shared" si="159"/>
        <v>0.85</v>
      </c>
      <c r="Z740" s="33">
        <f t="shared" si="160"/>
        <v>0.75</v>
      </c>
      <c r="AA740" s="33">
        <f t="shared" si="161"/>
        <v>0.85</v>
      </c>
      <c r="AB740" s="33">
        <f t="shared" si="162"/>
        <v>0.75</v>
      </c>
      <c r="AC740" s="33">
        <f t="shared" si="163"/>
        <v>0.85</v>
      </c>
      <c r="AD740" s="33">
        <f t="shared" si="164"/>
        <v>0.7</v>
      </c>
      <c r="AE740" s="394">
        <f t="shared" si="165"/>
        <v>0</v>
      </c>
      <c r="AF740" s="400">
        <f t="shared" si="166"/>
        <v>10000000000</v>
      </c>
      <c r="AG740" s="257">
        <v>100</v>
      </c>
      <c r="AH740" s="153">
        <f t="shared" si="169"/>
        <v>10000000000</v>
      </c>
      <c r="AJ740" s="394">
        <f>IF(F740&gt;0,#REF!,0)</f>
        <v>0</v>
      </c>
      <c r="AK740" s="394">
        <f t="shared" si="167"/>
        <v>0</v>
      </c>
      <c r="AM740" s="394">
        <f t="shared" si="168"/>
        <v>0</v>
      </c>
    </row>
    <row r="741" spans="3:39" ht="23.25" thickBot="1" x14ac:dyDescent="0.6">
      <c r="C741" s="233" t="s">
        <v>576</v>
      </c>
      <c r="D741" s="421" t="s">
        <v>1595</v>
      </c>
      <c r="E741" s="439">
        <v>5700000000</v>
      </c>
      <c r="F741" s="39">
        <v>0</v>
      </c>
      <c r="G741" s="36"/>
      <c r="H741" s="36">
        <v>0</v>
      </c>
      <c r="I741" s="36"/>
      <c r="J741" s="36"/>
      <c r="K741" s="36"/>
      <c r="L741" s="36"/>
      <c r="M741" s="36"/>
      <c r="N741" s="36"/>
      <c r="O741" s="36"/>
      <c r="P741" s="253">
        <v>0</v>
      </c>
      <c r="Q741" s="259">
        <f t="shared" si="170"/>
        <v>0</v>
      </c>
      <c r="R741" s="259">
        <v>5700000000</v>
      </c>
      <c r="S741" s="509">
        <f t="shared" si="157"/>
        <v>5700000000</v>
      </c>
      <c r="T741" s="34">
        <v>1</v>
      </c>
      <c r="U741" s="33">
        <v>1</v>
      </c>
      <c r="V741" s="33">
        <v>0.94</v>
      </c>
      <c r="W741" s="33">
        <v>0.94</v>
      </c>
      <c r="X741" s="33">
        <f t="shared" si="158"/>
        <v>0.88</v>
      </c>
      <c r="Y741" s="33">
        <f t="shared" si="159"/>
        <v>0.85</v>
      </c>
      <c r="Z741" s="33">
        <f t="shared" si="160"/>
        <v>0.75</v>
      </c>
      <c r="AA741" s="33">
        <f t="shared" si="161"/>
        <v>0.85</v>
      </c>
      <c r="AB741" s="33">
        <f t="shared" si="162"/>
        <v>0.75</v>
      </c>
      <c r="AC741" s="33">
        <f t="shared" si="163"/>
        <v>0.85</v>
      </c>
      <c r="AD741" s="33">
        <f t="shared" si="164"/>
        <v>0.7</v>
      </c>
      <c r="AE741" s="394">
        <f t="shared" si="165"/>
        <v>0</v>
      </c>
      <c r="AF741" s="400">
        <f t="shared" si="166"/>
        <v>5700000000</v>
      </c>
      <c r="AG741" s="257">
        <v>100</v>
      </c>
      <c r="AH741" s="153">
        <f t="shared" si="169"/>
        <v>5700000000</v>
      </c>
      <c r="AJ741" s="394">
        <f>IF(F741&gt;0,#REF!,0)</f>
        <v>0</v>
      </c>
      <c r="AK741" s="394">
        <f t="shared" si="167"/>
        <v>0</v>
      </c>
      <c r="AM741" s="394">
        <f t="shared" si="168"/>
        <v>0</v>
      </c>
    </row>
    <row r="742" spans="3:39" ht="23.25" thickBot="1" x14ac:dyDescent="0.6">
      <c r="C742" s="233" t="s">
        <v>576</v>
      </c>
      <c r="D742" s="421" t="s">
        <v>1594</v>
      </c>
      <c r="E742" s="439">
        <v>15000000000</v>
      </c>
      <c r="F742" s="39">
        <v>0</v>
      </c>
      <c r="G742" s="36"/>
      <c r="H742" s="36">
        <v>0</v>
      </c>
      <c r="I742" s="36"/>
      <c r="J742" s="36"/>
      <c r="K742" s="36"/>
      <c r="L742" s="36"/>
      <c r="M742" s="36"/>
      <c r="N742" s="36"/>
      <c r="O742" s="36"/>
      <c r="P742" s="253">
        <v>0</v>
      </c>
      <c r="Q742" s="259">
        <f t="shared" si="170"/>
        <v>0</v>
      </c>
      <c r="R742" s="259">
        <v>15000000000</v>
      </c>
      <c r="S742" s="509">
        <f t="shared" si="157"/>
        <v>15000000000</v>
      </c>
      <c r="T742" s="34">
        <v>1</v>
      </c>
      <c r="U742" s="33">
        <v>1</v>
      </c>
      <c r="V742" s="33">
        <v>0.94</v>
      </c>
      <c r="W742" s="33">
        <v>0.94</v>
      </c>
      <c r="X742" s="33">
        <f t="shared" si="158"/>
        <v>0.88</v>
      </c>
      <c r="Y742" s="33">
        <f t="shared" si="159"/>
        <v>0.85</v>
      </c>
      <c r="Z742" s="33">
        <f t="shared" si="160"/>
        <v>0.75</v>
      </c>
      <c r="AA742" s="33">
        <f t="shared" si="161"/>
        <v>0.85</v>
      </c>
      <c r="AB742" s="33">
        <f t="shared" si="162"/>
        <v>0.75</v>
      </c>
      <c r="AC742" s="33">
        <f t="shared" si="163"/>
        <v>0.85</v>
      </c>
      <c r="AD742" s="33">
        <f t="shared" si="164"/>
        <v>0.7</v>
      </c>
      <c r="AE742" s="394">
        <f t="shared" si="165"/>
        <v>0</v>
      </c>
      <c r="AF742" s="400">
        <f t="shared" si="166"/>
        <v>15000000000</v>
      </c>
      <c r="AG742" s="257">
        <v>100</v>
      </c>
      <c r="AH742" s="153">
        <f t="shared" si="169"/>
        <v>15000000000</v>
      </c>
      <c r="AJ742" s="394">
        <f>IF(F742&gt;0,#REF!,0)</f>
        <v>0</v>
      </c>
      <c r="AK742" s="394">
        <f t="shared" si="167"/>
        <v>0</v>
      </c>
      <c r="AM742" s="394">
        <f t="shared" si="168"/>
        <v>0</v>
      </c>
    </row>
    <row r="743" spans="3:39" ht="23.25" thickBot="1" x14ac:dyDescent="0.6">
      <c r="C743" s="233" t="s">
        <v>576</v>
      </c>
      <c r="D743" s="421" t="s">
        <v>1594</v>
      </c>
      <c r="E743" s="439">
        <v>15000000000</v>
      </c>
      <c r="F743" s="39">
        <v>0</v>
      </c>
      <c r="G743" s="36"/>
      <c r="H743" s="36">
        <v>0</v>
      </c>
      <c r="I743" s="36"/>
      <c r="J743" s="36"/>
      <c r="K743" s="36"/>
      <c r="L743" s="36"/>
      <c r="M743" s="36"/>
      <c r="N743" s="36"/>
      <c r="O743" s="36"/>
      <c r="P743" s="253">
        <v>0</v>
      </c>
      <c r="Q743" s="259">
        <f t="shared" si="170"/>
        <v>0</v>
      </c>
      <c r="R743" s="259">
        <v>15000000000</v>
      </c>
      <c r="S743" s="509">
        <f t="shared" si="157"/>
        <v>15000000000</v>
      </c>
      <c r="T743" s="34">
        <v>1</v>
      </c>
      <c r="U743" s="33">
        <v>1</v>
      </c>
      <c r="V743" s="33">
        <v>0.94</v>
      </c>
      <c r="W743" s="33">
        <v>0.94</v>
      </c>
      <c r="X743" s="33">
        <f t="shared" si="158"/>
        <v>0.88</v>
      </c>
      <c r="Y743" s="33">
        <f t="shared" si="159"/>
        <v>0.85</v>
      </c>
      <c r="Z743" s="33">
        <f t="shared" si="160"/>
        <v>0.75</v>
      </c>
      <c r="AA743" s="33">
        <f t="shared" si="161"/>
        <v>0.85</v>
      </c>
      <c r="AB743" s="33">
        <f t="shared" si="162"/>
        <v>0.75</v>
      </c>
      <c r="AC743" s="33">
        <f t="shared" si="163"/>
        <v>0.85</v>
      </c>
      <c r="AD743" s="33">
        <f t="shared" si="164"/>
        <v>0.7</v>
      </c>
      <c r="AE743" s="394">
        <f t="shared" si="165"/>
        <v>0</v>
      </c>
      <c r="AF743" s="400">
        <f t="shared" si="166"/>
        <v>15000000000</v>
      </c>
      <c r="AG743" s="257">
        <v>100</v>
      </c>
      <c r="AH743" s="153">
        <f t="shared" si="169"/>
        <v>15000000000</v>
      </c>
      <c r="AJ743" s="394">
        <f>IF(F743&gt;0,#REF!,0)</f>
        <v>0</v>
      </c>
      <c r="AK743" s="394">
        <f t="shared" si="167"/>
        <v>0</v>
      </c>
      <c r="AM743" s="394">
        <f t="shared" si="168"/>
        <v>0</v>
      </c>
    </row>
    <row r="744" spans="3:39" ht="23.25" thickBot="1" x14ac:dyDescent="0.6">
      <c r="C744" s="233" t="s">
        <v>576</v>
      </c>
      <c r="D744" s="421" t="s">
        <v>1595</v>
      </c>
      <c r="E744" s="439">
        <v>6000000000</v>
      </c>
      <c r="F744" s="39">
        <v>0</v>
      </c>
      <c r="G744" s="36"/>
      <c r="H744" s="36">
        <v>0</v>
      </c>
      <c r="I744" s="36"/>
      <c r="J744" s="36"/>
      <c r="K744" s="36"/>
      <c r="L744" s="36"/>
      <c r="M744" s="36"/>
      <c r="N744" s="36"/>
      <c r="O744" s="36"/>
      <c r="P744" s="253">
        <v>0</v>
      </c>
      <c r="Q744" s="259">
        <f t="shared" si="170"/>
        <v>0</v>
      </c>
      <c r="R744" s="259">
        <v>6000000000</v>
      </c>
      <c r="S744" s="509">
        <f t="shared" si="157"/>
        <v>6000000000</v>
      </c>
      <c r="T744" s="34">
        <v>1</v>
      </c>
      <c r="U744" s="33">
        <v>1</v>
      </c>
      <c r="V744" s="33">
        <v>0.94</v>
      </c>
      <c r="W744" s="33">
        <v>0.94</v>
      </c>
      <c r="X744" s="33">
        <f t="shared" si="158"/>
        <v>0.88</v>
      </c>
      <c r="Y744" s="33">
        <f t="shared" si="159"/>
        <v>0.85</v>
      </c>
      <c r="Z744" s="33">
        <f t="shared" si="160"/>
        <v>0.75</v>
      </c>
      <c r="AA744" s="33">
        <f t="shared" si="161"/>
        <v>0.85</v>
      </c>
      <c r="AB744" s="33">
        <f t="shared" si="162"/>
        <v>0.75</v>
      </c>
      <c r="AC744" s="33">
        <f t="shared" si="163"/>
        <v>0.85</v>
      </c>
      <c r="AD744" s="33">
        <f t="shared" si="164"/>
        <v>0.7</v>
      </c>
      <c r="AE744" s="394">
        <f t="shared" si="165"/>
        <v>0</v>
      </c>
      <c r="AF744" s="400">
        <f t="shared" si="166"/>
        <v>6000000000</v>
      </c>
      <c r="AG744" s="257">
        <v>100</v>
      </c>
      <c r="AH744" s="153">
        <f t="shared" si="169"/>
        <v>6000000000</v>
      </c>
      <c r="AJ744" s="394">
        <f>IF(F744&gt;0,#REF!,0)</f>
        <v>0</v>
      </c>
      <c r="AK744" s="394">
        <f t="shared" si="167"/>
        <v>0</v>
      </c>
      <c r="AM744" s="394">
        <f t="shared" si="168"/>
        <v>0</v>
      </c>
    </row>
    <row r="745" spans="3:39" ht="23.25" thickBot="1" x14ac:dyDescent="0.6">
      <c r="C745" s="233" t="s">
        <v>576</v>
      </c>
      <c r="D745" s="421" t="s">
        <v>1596</v>
      </c>
      <c r="E745" s="439">
        <v>15000000000</v>
      </c>
      <c r="F745" s="39">
        <v>0</v>
      </c>
      <c r="G745" s="36"/>
      <c r="H745" s="36">
        <v>0</v>
      </c>
      <c r="I745" s="36"/>
      <c r="J745" s="36"/>
      <c r="K745" s="36"/>
      <c r="L745" s="36"/>
      <c r="M745" s="36"/>
      <c r="N745" s="36"/>
      <c r="O745" s="36"/>
      <c r="P745" s="253">
        <v>0</v>
      </c>
      <c r="Q745" s="259">
        <f t="shared" si="170"/>
        <v>0</v>
      </c>
      <c r="R745" s="259">
        <v>15000000000</v>
      </c>
      <c r="S745" s="509">
        <f t="shared" si="157"/>
        <v>15000000000</v>
      </c>
      <c r="T745" s="34">
        <v>1</v>
      </c>
      <c r="U745" s="33">
        <v>1</v>
      </c>
      <c r="V745" s="33">
        <v>0.94</v>
      </c>
      <c r="W745" s="33">
        <v>0.94</v>
      </c>
      <c r="X745" s="33">
        <f t="shared" si="158"/>
        <v>0.88</v>
      </c>
      <c r="Y745" s="33">
        <f t="shared" si="159"/>
        <v>0.85</v>
      </c>
      <c r="Z745" s="33">
        <f t="shared" si="160"/>
        <v>0.75</v>
      </c>
      <c r="AA745" s="33">
        <f t="shared" si="161"/>
        <v>0.85</v>
      </c>
      <c r="AB745" s="33">
        <f t="shared" si="162"/>
        <v>0.75</v>
      </c>
      <c r="AC745" s="33">
        <f t="shared" si="163"/>
        <v>0.85</v>
      </c>
      <c r="AD745" s="33">
        <f t="shared" si="164"/>
        <v>0.7</v>
      </c>
      <c r="AE745" s="394">
        <f t="shared" si="165"/>
        <v>0</v>
      </c>
      <c r="AF745" s="400">
        <f t="shared" si="166"/>
        <v>15000000000</v>
      </c>
      <c r="AG745" s="257">
        <v>100</v>
      </c>
      <c r="AH745" s="153">
        <f t="shared" si="169"/>
        <v>15000000000</v>
      </c>
      <c r="AJ745" s="394">
        <f>IF(F745&gt;0,#REF!,0)</f>
        <v>0</v>
      </c>
      <c r="AK745" s="394">
        <f t="shared" si="167"/>
        <v>0</v>
      </c>
      <c r="AM745" s="394">
        <f t="shared" si="168"/>
        <v>0</v>
      </c>
    </row>
    <row r="746" spans="3:39" ht="23.25" thickBot="1" x14ac:dyDescent="0.6">
      <c r="C746" s="233" t="s">
        <v>576</v>
      </c>
      <c r="D746" s="421" t="s">
        <v>1597</v>
      </c>
      <c r="E746" s="439">
        <v>2000000000</v>
      </c>
      <c r="F746" s="39">
        <v>2000000000</v>
      </c>
      <c r="G746" s="36"/>
      <c r="H746" s="36">
        <v>0</v>
      </c>
      <c r="I746" s="36"/>
      <c r="J746" s="36"/>
      <c r="K746" s="36"/>
      <c r="L746" s="36"/>
      <c r="M746" s="36"/>
      <c r="N746" s="36"/>
      <c r="O746" s="36"/>
      <c r="P746" s="253">
        <v>0</v>
      </c>
      <c r="Q746" s="259">
        <f t="shared" si="170"/>
        <v>2000000000</v>
      </c>
      <c r="R746" s="259">
        <v>0</v>
      </c>
      <c r="S746" s="509">
        <f t="shared" si="157"/>
        <v>2000000000</v>
      </c>
      <c r="T746" s="34">
        <v>1</v>
      </c>
      <c r="U746" s="33">
        <v>1</v>
      </c>
      <c r="V746" s="33">
        <v>0.94</v>
      </c>
      <c r="W746" s="33">
        <v>0.94</v>
      </c>
      <c r="X746" s="33">
        <f t="shared" si="158"/>
        <v>0.88</v>
      </c>
      <c r="Y746" s="33">
        <f t="shared" si="159"/>
        <v>0.85</v>
      </c>
      <c r="Z746" s="33">
        <f t="shared" si="160"/>
        <v>0.75</v>
      </c>
      <c r="AA746" s="33">
        <f t="shared" si="161"/>
        <v>0.85</v>
      </c>
      <c r="AB746" s="33">
        <f t="shared" si="162"/>
        <v>0.75</v>
      </c>
      <c r="AC746" s="33">
        <f t="shared" si="163"/>
        <v>0.85</v>
      </c>
      <c r="AD746" s="33">
        <f t="shared" si="164"/>
        <v>0.7</v>
      </c>
      <c r="AE746" s="394">
        <f t="shared" si="165"/>
        <v>2000000000</v>
      </c>
      <c r="AF746" s="400">
        <f t="shared" si="166"/>
        <v>0</v>
      </c>
      <c r="AG746" s="257">
        <v>100</v>
      </c>
      <c r="AH746" s="153">
        <f t="shared" si="169"/>
        <v>0</v>
      </c>
      <c r="AJ746" s="394" t="e">
        <f>IF(F746&gt;0,#REF!,0)</f>
        <v>#REF!</v>
      </c>
      <c r="AK746" s="394">
        <f t="shared" si="167"/>
        <v>2000000000</v>
      </c>
      <c r="AM746" s="394">
        <f t="shared" si="168"/>
        <v>0</v>
      </c>
    </row>
    <row r="747" spans="3:39" ht="23.25" thickBot="1" x14ac:dyDescent="0.6">
      <c r="C747" s="233" t="s">
        <v>576</v>
      </c>
      <c r="D747" s="421" t="s">
        <v>1598</v>
      </c>
      <c r="E747" s="439">
        <v>11000000000</v>
      </c>
      <c r="F747" s="39">
        <v>0</v>
      </c>
      <c r="G747" s="36"/>
      <c r="H747" s="36">
        <v>0</v>
      </c>
      <c r="I747" s="36"/>
      <c r="J747" s="36"/>
      <c r="K747" s="36"/>
      <c r="L747" s="36"/>
      <c r="M747" s="36"/>
      <c r="N747" s="36"/>
      <c r="O747" s="36"/>
      <c r="P747" s="253">
        <v>0</v>
      </c>
      <c r="Q747" s="259">
        <f t="shared" si="170"/>
        <v>0</v>
      </c>
      <c r="R747" s="259">
        <v>11000000000</v>
      </c>
      <c r="S747" s="509">
        <f t="shared" si="157"/>
        <v>11000000000</v>
      </c>
      <c r="T747" s="34">
        <v>1</v>
      </c>
      <c r="U747" s="33">
        <v>1</v>
      </c>
      <c r="V747" s="33">
        <v>0.94</v>
      </c>
      <c r="W747" s="33">
        <v>0.94</v>
      </c>
      <c r="X747" s="33">
        <f t="shared" si="158"/>
        <v>0.88</v>
      </c>
      <c r="Y747" s="33">
        <f t="shared" si="159"/>
        <v>0.85</v>
      </c>
      <c r="Z747" s="33">
        <f t="shared" si="160"/>
        <v>0.75</v>
      </c>
      <c r="AA747" s="33">
        <f t="shared" si="161"/>
        <v>0.85</v>
      </c>
      <c r="AB747" s="33">
        <f t="shared" si="162"/>
        <v>0.75</v>
      </c>
      <c r="AC747" s="33">
        <f t="shared" si="163"/>
        <v>0.85</v>
      </c>
      <c r="AD747" s="33">
        <f t="shared" si="164"/>
        <v>0.7</v>
      </c>
      <c r="AE747" s="394">
        <f t="shared" si="165"/>
        <v>0</v>
      </c>
      <c r="AF747" s="400">
        <f t="shared" si="166"/>
        <v>11000000000</v>
      </c>
      <c r="AG747" s="257">
        <v>100</v>
      </c>
      <c r="AH747" s="153">
        <f t="shared" si="169"/>
        <v>11000000000</v>
      </c>
      <c r="AJ747" s="394">
        <f>IF(F747&gt;0,#REF!,0)</f>
        <v>0</v>
      </c>
      <c r="AK747" s="394">
        <f t="shared" si="167"/>
        <v>0</v>
      </c>
      <c r="AM747" s="394">
        <f t="shared" si="168"/>
        <v>0</v>
      </c>
    </row>
    <row r="748" spans="3:39" ht="23.25" thickBot="1" x14ac:dyDescent="0.6">
      <c r="C748" s="233" t="s">
        <v>576</v>
      </c>
      <c r="D748" s="421" t="s">
        <v>1599</v>
      </c>
      <c r="E748" s="439">
        <v>400994968</v>
      </c>
      <c r="F748" s="39">
        <v>0</v>
      </c>
      <c r="G748" s="36"/>
      <c r="H748" s="36">
        <v>0</v>
      </c>
      <c r="I748" s="36"/>
      <c r="J748" s="36"/>
      <c r="K748" s="36"/>
      <c r="L748" s="36"/>
      <c r="M748" s="36"/>
      <c r="N748" s="36"/>
      <c r="O748" s="36"/>
      <c r="P748" s="253">
        <v>0</v>
      </c>
      <c r="Q748" s="259">
        <f t="shared" si="170"/>
        <v>0</v>
      </c>
      <c r="R748" s="259">
        <v>42000000000</v>
      </c>
      <c r="S748" s="509">
        <f t="shared" si="157"/>
        <v>400994968</v>
      </c>
      <c r="T748" s="34">
        <v>1</v>
      </c>
      <c r="U748" s="33">
        <v>1</v>
      </c>
      <c r="V748" s="33">
        <v>0.94</v>
      </c>
      <c r="W748" s="33">
        <v>0.94</v>
      </c>
      <c r="X748" s="33">
        <f t="shared" si="158"/>
        <v>0.88</v>
      </c>
      <c r="Y748" s="33">
        <f t="shared" si="159"/>
        <v>0.85</v>
      </c>
      <c r="Z748" s="33">
        <f t="shared" si="160"/>
        <v>0.75</v>
      </c>
      <c r="AA748" s="33">
        <f t="shared" si="161"/>
        <v>0.85</v>
      </c>
      <c r="AB748" s="33">
        <f t="shared" si="162"/>
        <v>0.75</v>
      </c>
      <c r="AC748" s="33">
        <f t="shared" si="163"/>
        <v>0.85</v>
      </c>
      <c r="AD748" s="33">
        <f t="shared" si="164"/>
        <v>0.7</v>
      </c>
      <c r="AE748" s="394">
        <f t="shared" si="165"/>
        <v>0</v>
      </c>
      <c r="AF748" s="400">
        <f t="shared" si="166"/>
        <v>400994968</v>
      </c>
      <c r="AG748" s="257">
        <v>100</v>
      </c>
      <c r="AH748" s="153">
        <f t="shared" si="169"/>
        <v>400994968</v>
      </c>
      <c r="AJ748" s="394">
        <f>IF(F748&gt;0,#REF!,0)</f>
        <v>0</v>
      </c>
      <c r="AK748" s="394">
        <f t="shared" si="167"/>
        <v>0</v>
      </c>
      <c r="AM748" s="394">
        <f t="shared" si="168"/>
        <v>0</v>
      </c>
    </row>
    <row r="749" spans="3:39" ht="23.25" thickBot="1" x14ac:dyDescent="0.6">
      <c r="C749" s="233" t="s">
        <v>576</v>
      </c>
      <c r="D749" s="421" t="s">
        <v>1599</v>
      </c>
      <c r="E749" s="439">
        <v>178149600000</v>
      </c>
      <c r="F749" s="39">
        <v>0</v>
      </c>
      <c r="G749" s="36"/>
      <c r="H749" s="36">
        <v>0</v>
      </c>
      <c r="I749" s="36"/>
      <c r="J749" s="36"/>
      <c r="K749" s="36"/>
      <c r="L749" s="36"/>
      <c r="M749" s="36"/>
      <c r="N749" s="36"/>
      <c r="O749" s="36"/>
      <c r="P749" s="253">
        <v>0</v>
      </c>
      <c r="Q749" s="259">
        <f t="shared" si="170"/>
        <v>0</v>
      </c>
      <c r="R749" s="259">
        <v>178149600000</v>
      </c>
      <c r="S749" s="509">
        <f t="shared" si="157"/>
        <v>178149600000</v>
      </c>
      <c r="T749" s="34">
        <v>1</v>
      </c>
      <c r="U749" s="33">
        <v>1</v>
      </c>
      <c r="V749" s="33">
        <v>0.94</v>
      </c>
      <c r="W749" s="33">
        <v>0.94</v>
      </c>
      <c r="X749" s="33">
        <f t="shared" si="158"/>
        <v>0.88</v>
      </c>
      <c r="Y749" s="33">
        <f t="shared" si="159"/>
        <v>0.85</v>
      </c>
      <c r="Z749" s="33">
        <f t="shared" si="160"/>
        <v>0.75</v>
      </c>
      <c r="AA749" s="33">
        <f t="shared" si="161"/>
        <v>0.85</v>
      </c>
      <c r="AB749" s="33">
        <f t="shared" si="162"/>
        <v>0.75</v>
      </c>
      <c r="AC749" s="33">
        <f t="shared" si="163"/>
        <v>0.85</v>
      </c>
      <c r="AD749" s="33">
        <f t="shared" si="164"/>
        <v>0.7</v>
      </c>
      <c r="AE749" s="394">
        <f t="shared" si="165"/>
        <v>0</v>
      </c>
      <c r="AF749" s="400">
        <f t="shared" si="166"/>
        <v>178149600000</v>
      </c>
      <c r="AG749" s="257">
        <v>100</v>
      </c>
      <c r="AH749" s="153">
        <f t="shared" si="169"/>
        <v>178149600000</v>
      </c>
      <c r="AJ749" s="394">
        <f>IF(F749&gt;0,#REF!,0)</f>
        <v>0</v>
      </c>
      <c r="AK749" s="394">
        <f t="shared" si="167"/>
        <v>0</v>
      </c>
      <c r="AM749" s="394">
        <f t="shared" si="168"/>
        <v>0</v>
      </c>
    </row>
    <row r="750" spans="3:39" ht="23.25" thickBot="1" x14ac:dyDescent="0.6">
      <c r="C750" s="233" t="s">
        <v>576</v>
      </c>
      <c r="D750" s="421" t="s">
        <v>1599</v>
      </c>
      <c r="E750" s="439">
        <v>80000000000</v>
      </c>
      <c r="F750" s="39">
        <v>0</v>
      </c>
      <c r="G750" s="36"/>
      <c r="H750" s="36">
        <v>0</v>
      </c>
      <c r="I750" s="36"/>
      <c r="J750" s="36"/>
      <c r="K750" s="36"/>
      <c r="L750" s="36"/>
      <c r="M750" s="36"/>
      <c r="N750" s="36"/>
      <c r="O750" s="36"/>
      <c r="P750" s="253">
        <v>0</v>
      </c>
      <c r="Q750" s="259">
        <f t="shared" si="170"/>
        <v>0</v>
      </c>
      <c r="R750" s="259">
        <v>80000000000</v>
      </c>
      <c r="S750" s="509">
        <f t="shared" si="157"/>
        <v>80000000000</v>
      </c>
      <c r="T750" s="34">
        <v>1</v>
      </c>
      <c r="U750" s="33">
        <v>1</v>
      </c>
      <c r="V750" s="33">
        <v>0.94</v>
      </c>
      <c r="W750" s="33">
        <v>0.94</v>
      </c>
      <c r="X750" s="33">
        <f t="shared" si="158"/>
        <v>0.88</v>
      </c>
      <c r="Y750" s="33">
        <f t="shared" si="159"/>
        <v>0.85</v>
      </c>
      <c r="Z750" s="33">
        <f t="shared" si="160"/>
        <v>0.75</v>
      </c>
      <c r="AA750" s="33">
        <f t="shared" si="161"/>
        <v>0.85</v>
      </c>
      <c r="AB750" s="33">
        <f t="shared" si="162"/>
        <v>0.75</v>
      </c>
      <c r="AC750" s="33">
        <f t="shared" si="163"/>
        <v>0.85</v>
      </c>
      <c r="AD750" s="33">
        <f t="shared" si="164"/>
        <v>0.7</v>
      </c>
      <c r="AE750" s="394">
        <f t="shared" si="165"/>
        <v>0</v>
      </c>
      <c r="AF750" s="400">
        <f t="shared" si="166"/>
        <v>80000000000</v>
      </c>
      <c r="AG750" s="257">
        <v>100</v>
      </c>
      <c r="AH750" s="153">
        <f t="shared" si="169"/>
        <v>80000000000</v>
      </c>
      <c r="AJ750" s="394">
        <f>IF(F750&gt;0,#REF!,0)</f>
        <v>0</v>
      </c>
      <c r="AK750" s="394">
        <f t="shared" si="167"/>
        <v>0</v>
      </c>
      <c r="AM750" s="394">
        <f t="shared" si="168"/>
        <v>0</v>
      </c>
    </row>
    <row r="751" spans="3:39" ht="23.25" thickBot="1" x14ac:dyDescent="0.6">
      <c r="C751" s="233" t="s">
        <v>576</v>
      </c>
      <c r="D751" s="421" t="s">
        <v>1599</v>
      </c>
      <c r="E751" s="439">
        <v>50000000000</v>
      </c>
      <c r="F751" s="39">
        <v>0</v>
      </c>
      <c r="G751" s="36"/>
      <c r="H751" s="36">
        <v>0</v>
      </c>
      <c r="I751" s="36"/>
      <c r="J751" s="36"/>
      <c r="K751" s="36"/>
      <c r="L751" s="36"/>
      <c r="M751" s="36"/>
      <c r="N751" s="36"/>
      <c r="O751" s="36"/>
      <c r="P751" s="253">
        <v>0</v>
      </c>
      <c r="Q751" s="259">
        <f t="shared" si="170"/>
        <v>0</v>
      </c>
      <c r="R751" s="259">
        <v>50000000000</v>
      </c>
      <c r="S751" s="509">
        <f t="shared" si="157"/>
        <v>50000000000</v>
      </c>
      <c r="T751" s="34">
        <v>1</v>
      </c>
      <c r="U751" s="33">
        <v>1</v>
      </c>
      <c r="V751" s="33">
        <v>0.94</v>
      </c>
      <c r="W751" s="33">
        <v>0.94</v>
      </c>
      <c r="X751" s="33">
        <f t="shared" si="158"/>
        <v>0.88</v>
      </c>
      <c r="Y751" s="33">
        <f t="shared" si="159"/>
        <v>0.85</v>
      </c>
      <c r="Z751" s="33">
        <f t="shared" si="160"/>
        <v>0.75</v>
      </c>
      <c r="AA751" s="33">
        <f t="shared" si="161"/>
        <v>0.85</v>
      </c>
      <c r="AB751" s="33">
        <f t="shared" si="162"/>
        <v>0.75</v>
      </c>
      <c r="AC751" s="33">
        <f t="shared" si="163"/>
        <v>0.85</v>
      </c>
      <c r="AD751" s="33">
        <f t="shared" si="164"/>
        <v>0.7</v>
      </c>
      <c r="AE751" s="394">
        <f t="shared" si="165"/>
        <v>0</v>
      </c>
      <c r="AF751" s="400">
        <f t="shared" si="166"/>
        <v>50000000000</v>
      </c>
      <c r="AG751" s="257">
        <v>100</v>
      </c>
      <c r="AH751" s="153">
        <f t="shared" si="169"/>
        <v>50000000000</v>
      </c>
      <c r="AJ751" s="394">
        <f>IF(F751&gt;0,#REF!,0)</f>
        <v>0</v>
      </c>
      <c r="AK751" s="394">
        <f t="shared" si="167"/>
        <v>0</v>
      </c>
      <c r="AM751" s="394">
        <f t="shared" si="168"/>
        <v>0</v>
      </c>
    </row>
    <row r="752" spans="3:39" ht="23.25" thickBot="1" x14ac:dyDescent="0.6">
      <c r="C752" s="233" t="s">
        <v>576</v>
      </c>
      <c r="D752" s="421" t="s">
        <v>1600</v>
      </c>
      <c r="E752" s="439">
        <v>10000000000</v>
      </c>
      <c r="F752" s="39">
        <v>0</v>
      </c>
      <c r="G752" s="36"/>
      <c r="H752" s="36">
        <v>0</v>
      </c>
      <c r="I752" s="36"/>
      <c r="J752" s="36"/>
      <c r="K752" s="36"/>
      <c r="L752" s="36"/>
      <c r="M752" s="36"/>
      <c r="N752" s="36"/>
      <c r="O752" s="36"/>
      <c r="P752" s="253">
        <v>0</v>
      </c>
      <c r="Q752" s="259">
        <f t="shared" si="170"/>
        <v>0</v>
      </c>
      <c r="R752" s="259">
        <v>10000000000</v>
      </c>
      <c r="S752" s="509">
        <f t="shared" si="157"/>
        <v>10000000000</v>
      </c>
      <c r="T752" s="34">
        <v>1</v>
      </c>
      <c r="U752" s="33">
        <v>1</v>
      </c>
      <c r="V752" s="33">
        <v>0.94</v>
      </c>
      <c r="W752" s="33">
        <v>0.94</v>
      </c>
      <c r="X752" s="33">
        <f t="shared" si="158"/>
        <v>0.88</v>
      </c>
      <c r="Y752" s="33">
        <f t="shared" si="159"/>
        <v>0.85</v>
      </c>
      <c r="Z752" s="33">
        <f t="shared" si="160"/>
        <v>0.75</v>
      </c>
      <c r="AA752" s="33">
        <f t="shared" si="161"/>
        <v>0.85</v>
      </c>
      <c r="AB752" s="33">
        <f t="shared" si="162"/>
        <v>0.75</v>
      </c>
      <c r="AC752" s="33">
        <f t="shared" si="163"/>
        <v>0.85</v>
      </c>
      <c r="AD752" s="33">
        <f t="shared" si="164"/>
        <v>0.7</v>
      </c>
      <c r="AE752" s="394">
        <f t="shared" si="165"/>
        <v>0</v>
      </c>
      <c r="AF752" s="400">
        <f t="shared" si="166"/>
        <v>10000000000</v>
      </c>
      <c r="AG752" s="257">
        <v>100</v>
      </c>
      <c r="AH752" s="153">
        <f t="shared" si="169"/>
        <v>10000000000</v>
      </c>
      <c r="AJ752" s="394">
        <f>IF(F752&gt;0,#REF!,0)</f>
        <v>0</v>
      </c>
      <c r="AK752" s="394">
        <f t="shared" si="167"/>
        <v>0</v>
      </c>
      <c r="AM752" s="394">
        <f t="shared" si="168"/>
        <v>0</v>
      </c>
    </row>
    <row r="753" spans="3:39" ht="23.25" thickBot="1" x14ac:dyDescent="0.6">
      <c r="C753" s="233" t="s">
        <v>576</v>
      </c>
      <c r="D753" s="421" t="s">
        <v>1600</v>
      </c>
      <c r="E753" s="439">
        <v>20000000000</v>
      </c>
      <c r="F753" s="39">
        <v>0</v>
      </c>
      <c r="G753" s="36"/>
      <c r="H753" s="36">
        <v>0</v>
      </c>
      <c r="I753" s="36"/>
      <c r="J753" s="36"/>
      <c r="K753" s="36"/>
      <c r="L753" s="36"/>
      <c r="M753" s="36"/>
      <c r="N753" s="36"/>
      <c r="O753" s="36"/>
      <c r="P753" s="253">
        <v>0</v>
      </c>
      <c r="Q753" s="259">
        <f t="shared" si="170"/>
        <v>0</v>
      </c>
      <c r="R753" s="259">
        <v>20000000000</v>
      </c>
      <c r="S753" s="509">
        <f t="shared" si="157"/>
        <v>20000000000</v>
      </c>
      <c r="T753" s="34">
        <v>1</v>
      </c>
      <c r="U753" s="33">
        <v>1</v>
      </c>
      <c r="V753" s="33">
        <v>0.94</v>
      </c>
      <c r="W753" s="33">
        <v>0.94</v>
      </c>
      <c r="X753" s="33">
        <f t="shared" si="158"/>
        <v>0.88</v>
      </c>
      <c r="Y753" s="33">
        <f t="shared" si="159"/>
        <v>0.85</v>
      </c>
      <c r="Z753" s="33">
        <f t="shared" si="160"/>
        <v>0.75</v>
      </c>
      <c r="AA753" s="33">
        <f t="shared" si="161"/>
        <v>0.85</v>
      </c>
      <c r="AB753" s="33">
        <f t="shared" si="162"/>
        <v>0.75</v>
      </c>
      <c r="AC753" s="33">
        <f t="shared" si="163"/>
        <v>0.85</v>
      </c>
      <c r="AD753" s="33">
        <f t="shared" si="164"/>
        <v>0.7</v>
      </c>
      <c r="AE753" s="394">
        <f t="shared" si="165"/>
        <v>0</v>
      </c>
      <c r="AF753" s="400">
        <f t="shared" si="166"/>
        <v>20000000000</v>
      </c>
      <c r="AG753" s="257">
        <v>100</v>
      </c>
      <c r="AH753" s="153">
        <f t="shared" si="169"/>
        <v>20000000000</v>
      </c>
      <c r="AJ753" s="394">
        <f>IF(F753&gt;0,#REF!,0)</f>
        <v>0</v>
      </c>
      <c r="AK753" s="394">
        <f t="shared" si="167"/>
        <v>0</v>
      </c>
      <c r="AM753" s="394">
        <f t="shared" si="168"/>
        <v>0</v>
      </c>
    </row>
    <row r="754" spans="3:39" ht="23.25" thickBot="1" x14ac:dyDescent="0.6">
      <c r="C754" s="233" t="s">
        <v>576</v>
      </c>
      <c r="D754" s="421" t="s">
        <v>1601</v>
      </c>
      <c r="E754" s="439">
        <v>7550000000</v>
      </c>
      <c r="F754" s="39">
        <v>0</v>
      </c>
      <c r="G754" s="36"/>
      <c r="H754" s="36">
        <v>0</v>
      </c>
      <c r="I754" s="36"/>
      <c r="J754" s="36"/>
      <c r="K754" s="36"/>
      <c r="L754" s="36"/>
      <c r="M754" s="36"/>
      <c r="N754" s="36"/>
      <c r="O754" s="36"/>
      <c r="P754" s="253">
        <v>0</v>
      </c>
      <c r="Q754" s="259">
        <f t="shared" si="170"/>
        <v>0</v>
      </c>
      <c r="R754" s="259">
        <v>7550000000</v>
      </c>
      <c r="S754" s="509">
        <f t="shared" si="157"/>
        <v>7550000000</v>
      </c>
      <c r="T754" s="34">
        <v>1</v>
      </c>
      <c r="U754" s="33">
        <v>1</v>
      </c>
      <c r="V754" s="33">
        <v>0.94</v>
      </c>
      <c r="W754" s="33">
        <v>0.94</v>
      </c>
      <c r="X754" s="33">
        <f t="shared" si="158"/>
        <v>0.88</v>
      </c>
      <c r="Y754" s="33">
        <f t="shared" si="159"/>
        <v>0.85</v>
      </c>
      <c r="Z754" s="33">
        <f t="shared" si="160"/>
        <v>0.75</v>
      </c>
      <c r="AA754" s="33">
        <f t="shared" si="161"/>
        <v>0.85</v>
      </c>
      <c r="AB754" s="33">
        <f t="shared" si="162"/>
        <v>0.75</v>
      </c>
      <c r="AC754" s="33">
        <f t="shared" si="163"/>
        <v>0.85</v>
      </c>
      <c r="AD754" s="33">
        <f t="shared" si="164"/>
        <v>0.7</v>
      </c>
      <c r="AE754" s="394">
        <f t="shared" si="165"/>
        <v>0</v>
      </c>
      <c r="AF754" s="400">
        <f t="shared" si="166"/>
        <v>7550000000</v>
      </c>
      <c r="AG754" s="257">
        <v>100</v>
      </c>
      <c r="AH754" s="153">
        <f t="shared" si="169"/>
        <v>7550000000</v>
      </c>
      <c r="AJ754" s="394">
        <f>IF(F754&gt;0,#REF!,0)</f>
        <v>0</v>
      </c>
      <c r="AK754" s="394">
        <f t="shared" si="167"/>
        <v>0</v>
      </c>
      <c r="AM754" s="394">
        <f t="shared" si="168"/>
        <v>0</v>
      </c>
    </row>
    <row r="755" spans="3:39" ht="23.25" thickBot="1" x14ac:dyDescent="0.6">
      <c r="C755" s="233" t="s">
        <v>576</v>
      </c>
      <c r="D755" s="421" t="s">
        <v>1396</v>
      </c>
      <c r="E755" s="439">
        <v>383175678</v>
      </c>
      <c r="F755" s="39">
        <v>0</v>
      </c>
      <c r="G755" s="36"/>
      <c r="H755" s="36">
        <v>0</v>
      </c>
      <c r="I755" s="36"/>
      <c r="J755" s="36"/>
      <c r="K755" s="36"/>
      <c r="L755" s="36"/>
      <c r="M755" s="36"/>
      <c r="N755" s="36"/>
      <c r="O755" s="36"/>
      <c r="P755" s="253">
        <v>0</v>
      </c>
      <c r="Q755" s="259">
        <f t="shared" si="170"/>
        <v>0</v>
      </c>
      <c r="R755" s="259">
        <v>10000000000</v>
      </c>
      <c r="S755" s="509">
        <f t="shared" si="157"/>
        <v>383175678</v>
      </c>
      <c r="T755" s="34">
        <v>1</v>
      </c>
      <c r="U755" s="33">
        <v>1</v>
      </c>
      <c r="V755" s="33">
        <v>0.94</v>
      </c>
      <c r="W755" s="33">
        <v>0.94</v>
      </c>
      <c r="X755" s="33">
        <f t="shared" si="158"/>
        <v>0.88</v>
      </c>
      <c r="Y755" s="33">
        <f t="shared" si="159"/>
        <v>0.85</v>
      </c>
      <c r="Z755" s="33">
        <f t="shared" si="160"/>
        <v>0.75</v>
      </c>
      <c r="AA755" s="33">
        <f t="shared" si="161"/>
        <v>0.85</v>
      </c>
      <c r="AB755" s="33">
        <f t="shared" si="162"/>
        <v>0.75</v>
      </c>
      <c r="AC755" s="33">
        <f t="shared" si="163"/>
        <v>0.85</v>
      </c>
      <c r="AD755" s="33">
        <f t="shared" si="164"/>
        <v>0.7</v>
      </c>
      <c r="AE755" s="394">
        <f t="shared" si="165"/>
        <v>0</v>
      </c>
      <c r="AF755" s="400">
        <f t="shared" si="166"/>
        <v>383175678</v>
      </c>
      <c r="AG755" s="257">
        <v>100</v>
      </c>
      <c r="AH755" s="153">
        <f t="shared" si="169"/>
        <v>383175678</v>
      </c>
      <c r="AJ755" s="394">
        <f>IF(F755&gt;0,#REF!,0)</f>
        <v>0</v>
      </c>
      <c r="AK755" s="394">
        <f t="shared" si="167"/>
        <v>0</v>
      </c>
      <c r="AM755" s="394">
        <f t="shared" si="168"/>
        <v>0</v>
      </c>
    </row>
    <row r="756" spans="3:39" ht="23.25" thickBot="1" x14ac:dyDescent="0.6">
      <c r="C756" s="233" t="s">
        <v>576</v>
      </c>
      <c r="D756" s="421" t="s">
        <v>1602</v>
      </c>
      <c r="E756" s="439">
        <v>11000000000</v>
      </c>
      <c r="F756" s="39">
        <v>0</v>
      </c>
      <c r="G756" s="36"/>
      <c r="H756" s="36">
        <v>0</v>
      </c>
      <c r="I756" s="36"/>
      <c r="J756" s="36"/>
      <c r="K756" s="36"/>
      <c r="L756" s="36"/>
      <c r="M756" s="36"/>
      <c r="N756" s="36"/>
      <c r="O756" s="36"/>
      <c r="P756" s="253">
        <v>0</v>
      </c>
      <c r="Q756" s="259">
        <f t="shared" si="170"/>
        <v>0</v>
      </c>
      <c r="R756" s="259">
        <v>11000000000</v>
      </c>
      <c r="S756" s="509">
        <f t="shared" si="157"/>
        <v>11000000000</v>
      </c>
      <c r="T756" s="34">
        <v>1</v>
      </c>
      <c r="U756" s="33">
        <v>1</v>
      </c>
      <c r="V756" s="33">
        <v>0.94</v>
      </c>
      <c r="W756" s="33">
        <v>0.94</v>
      </c>
      <c r="X756" s="33">
        <f t="shared" si="158"/>
        <v>0.88</v>
      </c>
      <c r="Y756" s="33">
        <f t="shared" si="159"/>
        <v>0.85</v>
      </c>
      <c r="Z756" s="33">
        <f t="shared" si="160"/>
        <v>0.75</v>
      </c>
      <c r="AA756" s="33">
        <f t="shared" si="161"/>
        <v>0.85</v>
      </c>
      <c r="AB756" s="33">
        <f t="shared" si="162"/>
        <v>0.75</v>
      </c>
      <c r="AC756" s="33">
        <f t="shared" si="163"/>
        <v>0.85</v>
      </c>
      <c r="AD756" s="33">
        <f t="shared" si="164"/>
        <v>0.7</v>
      </c>
      <c r="AE756" s="394">
        <f t="shared" si="165"/>
        <v>0</v>
      </c>
      <c r="AF756" s="400">
        <f t="shared" si="166"/>
        <v>11000000000</v>
      </c>
      <c r="AG756" s="257">
        <v>100</v>
      </c>
      <c r="AH756" s="153">
        <f t="shared" si="169"/>
        <v>11000000000</v>
      </c>
      <c r="AJ756" s="394">
        <f>IF(F756&gt;0,#REF!,0)</f>
        <v>0</v>
      </c>
      <c r="AK756" s="394">
        <f t="shared" si="167"/>
        <v>0</v>
      </c>
      <c r="AM756" s="394">
        <f t="shared" si="168"/>
        <v>0</v>
      </c>
    </row>
    <row r="757" spans="3:39" ht="23.25" thickBot="1" x14ac:dyDescent="0.6">
      <c r="C757" s="233" t="s">
        <v>576</v>
      </c>
      <c r="D757" s="421" t="s">
        <v>1603</v>
      </c>
      <c r="E757" s="439">
        <v>1455536375</v>
      </c>
      <c r="F757" s="39">
        <v>0</v>
      </c>
      <c r="G757" s="36"/>
      <c r="H757" s="36">
        <v>0</v>
      </c>
      <c r="I757" s="36"/>
      <c r="J757" s="36"/>
      <c r="K757" s="36"/>
      <c r="L757" s="36"/>
      <c r="M757" s="36"/>
      <c r="N757" s="36"/>
      <c r="O757" s="36"/>
      <c r="P757" s="253">
        <v>0</v>
      </c>
      <c r="Q757" s="259">
        <f t="shared" si="170"/>
        <v>0</v>
      </c>
      <c r="R757" s="259">
        <v>32500000000</v>
      </c>
      <c r="S757" s="509">
        <f t="shared" si="157"/>
        <v>1455536375</v>
      </c>
      <c r="T757" s="34">
        <v>1</v>
      </c>
      <c r="U757" s="33">
        <v>1</v>
      </c>
      <c r="V757" s="33">
        <v>0.94</v>
      </c>
      <c r="W757" s="33">
        <v>0.94</v>
      </c>
      <c r="X757" s="33">
        <f t="shared" si="158"/>
        <v>0.88</v>
      </c>
      <c r="Y757" s="33">
        <f t="shared" si="159"/>
        <v>0.85</v>
      </c>
      <c r="Z757" s="33">
        <f t="shared" si="160"/>
        <v>0.75</v>
      </c>
      <c r="AA757" s="33">
        <f t="shared" si="161"/>
        <v>0.85</v>
      </c>
      <c r="AB757" s="33">
        <f t="shared" si="162"/>
        <v>0.75</v>
      </c>
      <c r="AC757" s="33">
        <f t="shared" si="163"/>
        <v>0.85</v>
      </c>
      <c r="AD757" s="33">
        <f t="shared" si="164"/>
        <v>0.7</v>
      </c>
      <c r="AE757" s="394">
        <f t="shared" si="165"/>
        <v>0</v>
      </c>
      <c r="AF757" s="400">
        <f t="shared" si="166"/>
        <v>1455536375</v>
      </c>
      <c r="AG757" s="257">
        <v>100</v>
      </c>
      <c r="AH757" s="153">
        <f t="shared" si="169"/>
        <v>1455536375</v>
      </c>
      <c r="AJ757" s="394">
        <f>IF(F757&gt;0,#REF!,0)</f>
        <v>0</v>
      </c>
      <c r="AK757" s="394">
        <f t="shared" si="167"/>
        <v>0</v>
      </c>
      <c r="AM757" s="394">
        <f t="shared" si="168"/>
        <v>0</v>
      </c>
    </row>
    <row r="758" spans="3:39" ht="23.25" thickBot="1" x14ac:dyDescent="0.6">
      <c r="C758" s="233" t="s">
        <v>576</v>
      </c>
      <c r="D758" s="421" t="s">
        <v>1603</v>
      </c>
      <c r="E758" s="439">
        <v>3648692646</v>
      </c>
      <c r="F758" s="39">
        <v>0</v>
      </c>
      <c r="G758" s="36"/>
      <c r="H758" s="36">
        <v>0</v>
      </c>
      <c r="I758" s="36"/>
      <c r="J758" s="36"/>
      <c r="K758" s="36"/>
      <c r="L758" s="36"/>
      <c r="M758" s="36"/>
      <c r="N758" s="36"/>
      <c r="O758" s="36"/>
      <c r="P758" s="253">
        <v>0</v>
      </c>
      <c r="Q758" s="259">
        <f t="shared" si="170"/>
        <v>0</v>
      </c>
      <c r="R758" s="259">
        <v>37000000000</v>
      </c>
      <c r="S758" s="509">
        <f t="shared" si="157"/>
        <v>3648692646</v>
      </c>
      <c r="T758" s="34">
        <v>1</v>
      </c>
      <c r="U758" s="33">
        <v>1</v>
      </c>
      <c r="V758" s="33">
        <v>0.94</v>
      </c>
      <c r="W758" s="33">
        <v>0.94</v>
      </c>
      <c r="X758" s="33">
        <f t="shared" si="158"/>
        <v>0.88</v>
      </c>
      <c r="Y758" s="33">
        <f t="shared" si="159"/>
        <v>0.85</v>
      </c>
      <c r="Z758" s="33">
        <f t="shared" si="160"/>
        <v>0.75</v>
      </c>
      <c r="AA758" s="33">
        <f t="shared" si="161"/>
        <v>0.85</v>
      </c>
      <c r="AB758" s="33">
        <f t="shared" si="162"/>
        <v>0.75</v>
      </c>
      <c r="AC758" s="33">
        <f t="shared" si="163"/>
        <v>0.85</v>
      </c>
      <c r="AD758" s="33">
        <f t="shared" si="164"/>
        <v>0.7</v>
      </c>
      <c r="AE758" s="394">
        <f t="shared" si="165"/>
        <v>0</v>
      </c>
      <c r="AF758" s="400">
        <f t="shared" si="166"/>
        <v>3648692646</v>
      </c>
      <c r="AG758" s="257">
        <v>100</v>
      </c>
      <c r="AH758" s="153">
        <f t="shared" si="169"/>
        <v>3648692646</v>
      </c>
      <c r="AJ758" s="394">
        <f>IF(F758&gt;0,#REF!,0)</f>
        <v>0</v>
      </c>
      <c r="AK758" s="394">
        <f t="shared" si="167"/>
        <v>0</v>
      </c>
      <c r="AM758" s="394">
        <f t="shared" si="168"/>
        <v>0</v>
      </c>
    </row>
    <row r="759" spans="3:39" ht="23.25" thickBot="1" x14ac:dyDescent="0.6">
      <c r="C759" s="233" t="s">
        <v>576</v>
      </c>
      <c r="D759" s="421" t="s">
        <v>1603</v>
      </c>
      <c r="E759" s="439">
        <v>25000000000</v>
      </c>
      <c r="F759" s="39">
        <v>0</v>
      </c>
      <c r="G759" s="36"/>
      <c r="H759" s="36">
        <v>0</v>
      </c>
      <c r="I759" s="36"/>
      <c r="J759" s="36"/>
      <c r="K759" s="36"/>
      <c r="L759" s="36"/>
      <c r="M759" s="36"/>
      <c r="N759" s="36"/>
      <c r="O759" s="36"/>
      <c r="P759" s="253">
        <v>0</v>
      </c>
      <c r="Q759" s="259">
        <f t="shared" si="170"/>
        <v>0</v>
      </c>
      <c r="R759" s="259">
        <v>25000000000</v>
      </c>
      <c r="S759" s="509">
        <f t="shared" si="157"/>
        <v>25000000000</v>
      </c>
      <c r="T759" s="34">
        <v>1</v>
      </c>
      <c r="U759" s="33">
        <v>1</v>
      </c>
      <c r="V759" s="33">
        <v>0.94</v>
      </c>
      <c r="W759" s="33">
        <v>0.94</v>
      </c>
      <c r="X759" s="33">
        <f t="shared" si="158"/>
        <v>0.88</v>
      </c>
      <c r="Y759" s="33">
        <f t="shared" si="159"/>
        <v>0.85</v>
      </c>
      <c r="Z759" s="33">
        <f t="shared" si="160"/>
        <v>0.75</v>
      </c>
      <c r="AA759" s="33">
        <f t="shared" si="161"/>
        <v>0.85</v>
      </c>
      <c r="AB759" s="33">
        <f t="shared" si="162"/>
        <v>0.75</v>
      </c>
      <c r="AC759" s="33">
        <f t="shared" si="163"/>
        <v>0.85</v>
      </c>
      <c r="AD759" s="33">
        <f t="shared" si="164"/>
        <v>0.7</v>
      </c>
      <c r="AE759" s="394">
        <f t="shared" si="165"/>
        <v>0</v>
      </c>
      <c r="AF759" s="400">
        <f t="shared" si="166"/>
        <v>25000000000</v>
      </c>
      <c r="AG759" s="257">
        <v>100</v>
      </c>
      <c r="AH759" s="153">
        <f t="shared" si="169"/>
        <v>25000000000</v>
      </c>
      <c r="AJ759" s="394">
        <f>IF(F759&gt;0,#REF!,0)</f>
        <v>0</v>
      </c>
      <c r="AK759" s="394">
        <f t="shared" si="167"/>
        <v>0</v>
      </c>
      <c r="AM759" s="394">
        <f t="shared" si="168"/>
        <v>0</v>
      </c>
    </row>
    <row r="760" spans="3:39" ht="23.25" thickBot="1" x14ac:dyDescent="0.6">
      <c r="C760" s="233" t="s">
        <v>576</v>
      </c>
      <c r="D760" s="421" t="s">
        <v>1603</v>
      </c>
      <c r="E760" s="439">
        <v>60000000000</v>
      </c>
      <c r="F760" s="39">
        <v>0</v>
      </c>
      <c r="G760" s="36"/>
      <c r="H760" s="36">
        <v>0</v>
      </c>
      <c r="I760" s="36"/>
      <c r="J760" s="36"/>
      <c r="K760" s="36"/>
      <c r="L760" s="36"/>
      <c r="M760" s="36"/>
      <c r="N760" s="36"/>
      <c r="O760" s="36"/>
      <c r="P760" s="253">
        <v>0</v>
      </c>
      <c r="Q760" s="259">
        <f t="shared" si="170"/>
        <v>0</v>
      </c>
      <c r="R760" s="259">
        <v>60000000000</v>
      </c>
      <c r="S760" s="509">
        <f t="shared" si="157"/>
        <v>60000000000</v>
      </c>
      <c r="T760" s="34">
        <v>1</v>
      </c>
      <c r="U760" s="33">
        <v>1</v>
      </c>
      <c r="V760" s="33">
        <v>0.94</v>
      </c>
      <c r="W760" s="33">
        <v>0.94</v>
      </c>
      <c r="X760" s="33">
        <f t="shared" si="158"/>
        <v>0.88</v>
      </c>
      <c r="Y760" s="33">
        <f t="shared" si="159"/>
        <v>0.85</v>
      </c>
      <c r="Z760" s="33">
        <f t="shared" si="160"/>
        <v>0.75</v>
      </c>
      <c r="AA760" s="33">
        <f t="shared" si="161"/>
        <v>0.85</v>
      </c>
      <c r="AB760" s="33">
        <f t="shared" si="162"/>
        <v>0.75</v>
      </c>
      <c r="AC760" s="33">
        <f t="shared" si="163"/>
        <v>0.85</v>
      </c>
      <c r="AD760" s="33">
        <f t="shared" si="164"/>
        <v>0.7</v>
      </c>
      <c r="AE760" s="394">
        <f t="shared" si="165"/>
        <v>0</v>
      </c>
      <c r="AF760" s="400">
        <f t="shared" si="166"/>
        <v>60000000000</v>
      </c>
      <c r="AG760" s="257">
        <v>100</v>
      </c>
      <c r="AH760" s="153">
        <f t="shared" si="169"/>
        <v>60000000000</v>
      </c>
      <c r="AJ760" s="394">
        <f>IF(F760&gt;0,#REF!,0)</f>
        <v>0</v>
      </c>
      <c r="AK760" s="394">
        <f t="shared" si="167"/>
        <v>0</v>
      </c>
      <c r="AM760" s="394">
        <f t="shared" si="168"/>
        <v>0</v>
      </c>
    </row>
    <row r="761" spans="3:39" ht="23.25" thickBot="1" x14ac:dyDescent="0.6">
      <c r="C761" s="233" t="s">
        <v>576</v>
      </c>
      <c r="D761" s="421" t="s">
        <v>1604</v>
      </c>
      <c r="E761" s="439">
        <v>35822930987</v>
      </c>
      <c r="F761" s="39">
        <v>0</v>
      </c>
      <c r="G761" s="36"/>
      <c r="H761" s="36">
        <v>0</v>
      </c>
      <c r="I761" s="36"/>
      <c r="J761" s="36"/>
      <c r="K761" s="36"/>
      <c r="L761" s="36"/>
      <c r="M761" s="36"/>
      <c r="N761" s="36"/>
      <c r="O761" s="36"/>
      <c r="P761" s="253">
        <v>0</v>
      </c>
      <c r="Q761" s="259">
        <f t="shared" si="170"/>
        <v>0</v>
      </c>
      <c r="R761" s="259">
        <v>97000000000</v>
      </c>
      <c r="S761" s="509">
        <f t="shared" si="157"/>
        <v>35822930987</v>
      </c>
      <c r="T761" s="34">
        <v>1</v>
      </c>
      <c r="U761" s="33">
        <v>1</v>
      </c>
      <c r="V761" s="33">
        <v>0.94</v>
      </c>
      <c r="W761" s="33">
        <v>0.94</v>
      </c>
      <c r="X761" s="33">
        <f t="shared" si="158"/>
        <v>0.88</v>
      </c>
      <c r="Y761" s="33">
        <f t="shared" si="159"/>
        <v>0.85</v>
      </c>
      <c r="Z761" s="33">
        <f t="shared" si="160"/>
        <v>0.75</v>
      </c>
      <c r="AA761" s="33">
        <f t="shared" si="161"/>
        <v>0.85</v>
      </c>
      <c r="AB761" s="33">
        <f t="shared" si="162"/>
        <v>0.75</v>
      </c>
      <c r="AC761" s="33">
        <f t="shared" si="163"/>
        <v>0.85</v>
      </c>
      <c r="AD761" s="33">
        <f t="shared" si="164"/>
        <v>0.7</v>
      </c>
      <c r="AE761" s="394">
        <f t="shared" si="165"/>
        <v>0</v>
      </c>
      <c r="AF761" s="400">
        <f t="shared" si="166"/>
        <v>35822930987</v>
      </c>
      <c r="AG761" s="257">
        <v>100</v>
      </c>
      <c r="AH761" s="153">
        <f t="shared" si="169"/>
        <v>35822930987</v>
      </c>
      <c r="AJ761" s="394">
        <f>IF(F761&gt;0,#REF!,0)</f>
        <v>0</v>
      </c>
      <c r="AK761" s="394">
        <f t="shared" si="167"/>
        <v>0</v>
      </c>
      <c r="AM761" s="394">
        <f t="shared" si="168"/>
        <v>0</v>
      </c>
    </row>
    <row r="762" spans="3:39" ht="23.25" thickBot="1" x14ac:dyDescent="0.6">
      <c r="C762" s="233" t="s">
        <v>576</v>
      </c>
      <c r="D762" s="421" t="s">
        <v>1604</v>
      </c>
      <c r="E762" s="439">
        <v>118000000000</v>
      </c>
      <c r="F762" s="39">
        <v>0</v>
      </c>
      <c r="G762" s="36"/>
      <c r="H762" s="36">
        <v>0</v>
      </c>
      <c r="I762" s="36"/>
      <c r="J762" s="36"/>
      <c r="K762" s="36"/>
      <c r="L762" s="36"/>
      <c r="M762" s="36"/>
      <c r="N762" s="36"/>
      <c r="O762" s="36"/>
      <c r="P762" s="253">
        <v>0</v>
      </c>
      <c r="Q762" s="259">
        <f t="shared" si="170"/>
        <v>0</v>
      </c>
      <c r="R762" s="259">
        <v>118000000000</v>
      </c>
      <c r="S762" s="509">
        <f t="shared" si="157"/>
        <v>118000000000</v>
      </c>
      <c r="T762" s="34">
        <v>1</v>
      </c>
      <c r="U762" s="33">
        <v>1</v>
      </c>
      <c r="V762" s="33">
        <v>0.94</v>
      </c>
      <c r="W762" s="33">
        <v>0.94</v>
      </c>
      <c r="X762" s="33">
        <f t="shared" si="158"/>
        <v>0.88</v>
      </c>
      <c r="Y762" s="33">
        <f t="shared" si="159"/>
        <v>0.85</v>
      </c>
      <c r="Z762" s="33">
        <f t="shared" si="160"/>
        <v>0.75</v>
      </c>
      <c r="AA762" s="33">
        <f t="shared" si="161"/>
        <v>0.85</v>
      </c>
      <c r="AB762" s="33">
        <f t="shared" si="162"/>
        <v>0.75</v>
      </c>
      <c r="AC762" s="33">
        <f t="shared" si="163"/>
        <v>0.85</v>
      </c>
      <c r="AD762" s="33">
        <f t="shared" si="164"/>
        <v>0.7</v>
      </c>
      <c r="AE762" s="394">
        <f t="shared" si="165"/>
        <v>0</v>
      </c>
      <c r="AF762" s="400">
        <f t="shared" si="166"/>
        <v>118000000000</v>
      </c>
      <c r="AG762" s="257">
        <v>100</v>
      </c>
      <c r="AH762" s="153">
        <f t="shared" si="169"/>
        <v>118000000000</v>
      </c>
      <c r="AJ762" s="394">
        <f>IF(F762&gt;0,#REF!,0)</f>
        <v>0</v>
      </c>
      <c r="AK762" s="394">
        <f t="shared" si="167"/>
        <v>0</v>
      </c>
      <c r="AM762" s="394">
        <f t="shared" si="168"/>
        <v>0</v>
      </c>
    </row>
    <row r="763" spans="3:39" ht="23.25" thickBot="1" x14ac:dyDescent="0.6">
      <c r="C763" s="233" t="s">
        <v>576</v>
      </c>
      <c r="D763" s="421" t="s">
        <v>1604</v>
      </c>
      <c r="E763" s="439">
        <v>26000000000</v>
      </c>
      <c r="F763" s="39">
        <v>0</v>
      </c>
      <c r="G763" s="36"/>
      <c r="H763" s="36">
        <v>0</v>
      </c>
      <c r="I763" s="36"/>
      <c r="J763" s="36"/>
      <c r="K763" s="36"/>
      <c r="L763" s="36"/>
      <c r="M763" s="36"/>
      <c r="N763" s="36"/>
      <c r="O763" s="36"/>
      <c r="P763" s="253">
        <v>0</v>
      </c>
      <c r="Q763" s="259">
        <f t="shared" si="170"/>
        <v>0</v>
      </c>
      <c r="R763" s="259">
        <v>26000000000</v>
      </c>
      <c r="S763" s="509">
        <f t="shared" si="157"/>
        <v>26000000000</v>
      </c>
      <c r="T763" s="34">
        <v>1</v>
      </c>
      <c r="U763" s="33">
        <v>1</v>
      </c>
      <c r="V763" s="33">
        <v>0.94</v>
      </c>
      <c r="W763" s="33">
        <v>0.94</v>
      </c>
      <c r="X763" s="33">
        <f t="shared" si="158"/>
        <v>0.88</v>
      </c>
      <c r="Y763" s="33">
        <f t="shared" si="159"/>
        <v>0.85</v>
      </c>
      <c r="Z763" s="33">
        <f t="shared" si="160"/>
        <v>0.75</v>
      </c>
      <c r="AA763" s="33">
        <f t="shared" si="161"/>
        <v>0.85</v>
      </c>
      <c r="AB763" s="33">
        <f t="shared" si="162"/>
        <v>0.75</v>
      </c>
      <c r="AC763" s="33">
        <f t="shared" si="163"/>
        <v>0.85</v>
      </c>
      <c r="AD763" s="33">
        <f t="shared" si="164"/>
        <v>0.7</v>
      </c>
      <c r="AE763" s="394">
        <f t="shared" si="165"/>
        <v>0</v>
      </c>
      <c r="AF763" s="400">
        <f t="shared" si="166"/>
        <v>26000000000</v>
      </c>
      <c r="AG763" s="257">
        <v>100</v>
      </c>
      <c r="AH763" s="153">
        <f t="shared" si="169"/>
        <v>26000000000</v>
      </c>
      <c r="AJ763" s="394">
        <f>IF(F763&gt;0,#REF!,0)</f>
        <v>0</v>
      </c>
      <c r="AK763" s="394">
        <f t="shared" si="167"/>
        <v>0</v>
      </c>
      <c r="AM763" s="394">
        <f t="shared" si="168"/>
        <v>0</v>
      </c>
    </row>
    <row r="764" spans="3:39" ht="23.25" thickBot="1" x14ac:dyDescent="0.6">
      <c r="C764" s="233" t="s">
        <v>576</v>
      </c>
      <c r="D764" s="421" t="s">
        <v>1604</v>
      </c>
      <c r="E764" s="439">
        <v>96000000000</v>
      </c>
      <c r="F764" s="39">
        <v>0</v>
      </c>
      <c r="G764" s="36"/>
      <c r="H764" s="36">
        <v>0</v>
      </c>
      <c r="I764" s="36"/>
      <c r="J764" s="36"/>
      <c r="K764" s="36"/>
      <c r="L764" s="36"/>
      <c r="M764" s="36"/>
      <c r="N764" s="36"/>
      <c r="O764" s="36"/>
      <c r="P764" s="253">
        <v>0</v>
      </c>
      <c r="Q764" s="259">
        <f t="shared" si="170"/>
        <v>0</v>
      </c>
      <c r="R764" s="259">
        <v>96000000000</v>
      </c>
      <c r="S764" s="509">
        <f t="shared" si="157"/>
        <v>96000000000</v>
      </c>
      <c r="T764" s="34">
        <v>1</v>
      </c>
      <c r="U764" s="33">
        <v>1</v>
      </c>
      <c r="V764" s="33">
        <v>0.94</v>
      </c>
      <c r="W764" s="33">
        <v>0.94</v>
      </c>
      <c r="X764" s="33">
        <f t="shared" si="158"/>
        <v>0.88</v>
      </c>
      <c r="Y764" s="33">
        <f t="shared" si="159"/>
        <v>0.85</v>
      </c>
      <c r="Z764" s="33">
        <f t="shared" si="160"/>
        <v>0.75</v>
      </c>
      <c r="AA764" s="33">
        <f t="shared" si="161"/>
        <v>0.85</v>
      </c>
      <c r="AB764" s="33">
        <f t="shared" si="162"/>
        <v>0.75</v>
      </c>
      <c r="AC764" s="33">
        <f t="shared" si="163"/>
        <v>0.85</v>
      </c>
      <c r="AD764" s="33">
        <f t="shared" si="164"/>
        <v>0.7</v>
      </c>
      <c r="AE764" s="394">
        <f t="shared" si="165"/>
        <v>0</v>
      </c>
      <c r="AF764" s="400">
        <f t="shared" si="166"/>
        <v>96000000000</v>
      </c>
      <c r="AG764" s="257">
        <v>100</v>
      </c>
      <c r="AH764" s="153">
        <f t="shared" si="169"/>
        <v>96000000000</v>
      </c>
      <c r="AJ764" s="394">
        <f>IF(F764&gt;0,#REF!,0)</f>
        <v>0</v>
      </c>
      <c r="AK764" s="394">
        <f t="shared" si="167"/>
        <v>0</v>
      </c>
      <c r="AM764" s="394">
        <f t="shared" si="168"/>
        <v>0</v>
      </c>
    </row>
    <row r="765" spans="3:39" ht="23.25" thickBot="1" x14ac:dyDescent="0.6">
      <c r="C765" s="233" t="s">
        <v>576</v>
      </c>
      <c r="D765" s="421" t="s">
        <v>1604</v>
      </c>
      <c r="E765" s="439">
        <v>50500000000</v>
      </c>
      <c r="F765" s="39">
        <v>0</v>
      </c>
      <c r="G765" s="36"/>
      <c r="H765" s="36">
        <v>0</v>
      </c>
      <c r="I765" s="36"/>
      <c r="J765" s="36"/>
      <c r="K765" s="36"/>
      <c r="L765" s="36"/>
      <c r="M765" s="36"/>
      <c r="N765" s="36"/>
      <c r="O765" s="36"/>
      <c r="P765" s="253">
        <v>0</v>
      </c>
      <c r="Q765" s="259">
        <f t="shared" si="170"/>
        <v>0</v>
      </c>
      <c r="R765" s="259">
        <v>50500000000</v>
      </c>
      <c r="S765" s="509">
        <f t="shared" si="157"/>
        <v>50500000000</v>
      </c>
      <c r="T765" s="34">
        <v>1</v>
      </c>
      <c r="U765" s="33">
        <v>1</v>
      </c>
      <c r="V765" s="33">
        <v>0.94</v>
      </c>
      <c r="W765" s="33">
        <v>0.94</v>
      </c>
      <c r="X765" s="33">
        <f t="shared" si="158"/>
        <v>0.88</v>
      </c>
      <c r="Y765" s="33">
        <f t="shared" si="159"/>
        <v>0.85</v>
      </c>
      <c r="Z765" s="33">
        <f t="shared" si="160"/>
        <v>0.75</v>
      </c>
      <c r="AA765" s="33">
        <f t="shared" si="161"/>
        <v>0.85</v>
      </c>
      <c r="AB765" s="33">
        <f t="shared" si="162"/>
        <v>0.75</v>
      </c>
      <c r="AC765" s="33">
        <f t="shared" si="163"/>
        <v>0.85</v>
      </c>
      <c r="AD765" s="33">
        <f t="shared" si="164"/>
        <v>0.7</v>
      </c>
      <c r="AE765" s="394">
        <f t="shared" si="165"/>
        <v>0</v>
      </c>
      <c r="AF765" s="400">
        <f t="shared" si="166"/>
        <v>50500000000</v>
      </c>
      <c r="AG765" s="257">
        <v>100</v>
      </c>
      <c r="AH765" s="153">
        <f t="shared" si="169"/>
        <v>50500000000</v>
      </c>
      <c r="AJ765" s="394">
        <f>IF(F765&gt;0,#REF!,0)</f>
        <v>0</v>
      </c>
      <c r="AK765" s="394">
        <f t="shared" si="167"/>
        <v>0</v>
      </c>
      <c r="AM765" s="394">
        <f t="shared" si="168"/>
        <v>0</v>
      </c>
    </row>
    <row r="766" spans="3:39" ht="23.25" thickBot="1" x14ac:dyDescent="0.6">
      <c r="C766" s="233" t="s">
        <v>576</v>
      </c>
      <c r="D766" s="421" t="s">
        <v>1399</v>
      </c>
      <c r="E766" s="439">
        <v>9800000000</v>
      </c>
      <c r="F766" s="39">
        <v>0</v>
      </c>
      <c r="G766" s="36"/>
      <c r="H766" s="36">
        <v>0</v>
      </c>
      <c r="I766" s="36"/>
      <c r="J766" s="36"/>
      <c r="K766" s="36"/>
      <c r="L766" s="36"/>
      <c r="M766" s="36"/>
      <c r="N766" s="36"/>
      <c r="O766" s="36"/>
      <c r="P766" s="253">
        <v>0</v>
      </c>
      <c r="Q766" s="259">
        <f t="shared" si="170"/>
        <v>0</v>
      </c>
      <c r="R766" s="259">
        <v>9800000000</v>
      </c>
      <c r="S766" s="509">
        <f t="shared" si="157"/>
        <v>9800000000</v>
      </c>
      <c r="T766" s="34">
        <v>1</v>
      </c>
      <c r="U766" s="33">
        <v>1</v>
      </c>
      <c r="V766" s="33">
        <v>0.94</v>
      </c>
      <c r="W766" s="33">
        <v>0.94</v>
      </c>
      <c r="X766" s="33">
        <f t="shared" si="158"/>
        <v>0.88</v>
      </c>
      <c r="Y766" s="33">
        <f t="shared" si="159"/>
        <v>0.85</v>
      </c>
      <c r="Z766" s="33">
        <f t="shared" si="160"/>
        <v>0.75</v>
      </c>
      <c r="AA766" s="33">
        <f t="shared" si="161"/>
        <v>0.85</v>
      </c>
      <c r="AB766" s="33">
        <f t="shared" si="162"/>
        <v>0.75</v>
      </c>
      <c r="AC766" s="33">
        <f t="shared" si="163"/>
        <v>0.85</v>
      </c>
      <c r="AD766" s="33">
        <f t="shared" si="164"/>
        <v>0.7</v>
      </c>
      <c r="AE766" s="394">
        <f t="shared" si="165"/>
        <v>0</v>
      </c>
      <c r="AF766" s="400">
        <f t="shared" si="166"/>
        <v>9800000000</v>
      </c>
      <c r="AG766" s="257">
        <v>100</v>
      </c>
      <c r="AH766" s="153">
        <f t="shared" si="169"/>
        <v>9800000000</v>
      </c>
      <c r="AJ766" s="394">
        <f>IF(F766&gt;0,#REF!,0)</f>
        <v>0</v>
      </c>
      <c r="AK766" s="394">
        <f t="shared" si="167"/>
        <v>0</v>
      </c>
      <c r="AM766" s="394">
        <f t="shared" si="168"/>
        <v>0</v>
      </c>
    </row>
    <row r="767" spans="3:39" ht="23.25" thickBot="1" x14ac:dyDescent="0.6">
      <c r="C767" s="233" t="s">
        <v>576</v>
      </c>
      <c r="D767" s="421" t="s">
        <v>1397</v>
      </c>
      <c r="E767" s="439">
        <v>16325907738</v>
      </c>
      <c r="F767" s="39">
        <v>0</v>
      </c>
      <c r="G767" s="36"/>
      <c r="H767" s="36">
        <v>0</v>
      </c>
      <c r="I767" s="36"/>
      <c r="J767" s="36"/>
      <c r="K767" s="36"/>
      <c r="L767" s="36"/>
      <c r="M767" s="36"/>
      <c r="N767" s="36"/>
      <c r="O767" s="36"/>
      <c r="P767" s="253">
        <v>0</v>
      </c>
      <c r="Q767" s="259">
        <f t="shared" si="170"/>
        <v>0</v>
      </c>
      <c r="R767" s="259">
        <v>250000000000</v>
      </c>
      <c r="S767" s="509">
        <f t="shared" si="157"/>
        <v>16325907738</v>
      </c>
      <c r="T767" s="34">
        <v>1</v>
      </c>
      <c r="U767" s="33">
        <v>1</v>
      </c>
      <c r="V767" s="33">
        <v>0.94</v>
      </c>
      <c r="W767" s="33">
        <v>0.94</v>
      </c>
      <c r="X767" s="33">
        <f t="shared" si="158"/>
        <v>0.88</v>
      </c>
      <c r="Y767" s="33">
        <f t="shared" si="159"/>
        <v>0.85</v>
      </c>
      <c r="Z767" s="33">
        <f t="shared" si="160"/>
        <v>0.75</v>
      </c>
      <c r="AA767" s="33">
        <f t="shared" si="161"/>
        <v>0.85</v>
      </c>
      <c r="AB767" s="33">
        <f t="shared" si="162"/>
        <v>0.75</v>
      </c>
      <c r="AC767" s="33">
        <f t="shared" si="163"/>
        <v>0.85</v>
      </c>
      <c r="AD767" s="33">
        <f t="shared" si="164"/>
        <v>0.7</v>
      </c>
      <c r="AE767" s="394">
        <f t="shared" si="165"/>
        <v>0</v>
      </c>
      <c r="AF767" s="400">
        <f t="shared" si="166"/>
        <v>16325907738</v>
      </c>
      <c r="AG767" s="257">
        <v>100</v>
      </c>
      <c r="AH767" s="153">
        <f t="shared" si="169"/>
        <v>16325907738</v>
      </c>
      <c r="AJ767" s="394">
        <f>IF(F767&gt;0,#REF!,0)</f>
        <v>0</v>
      </c>
      <c r="AK767" s="394">
        <f t="shared" si="167"/>
        <v>0</v>
      </c>
      <c r="AM767" s="394">
        <f t="shared" si="168"/>
        <v>0</v>
      </c>
    </row>
    <row r="768" spans="3:39" ht="23.25" thickBot="1" x14ac:dyDescent="0.6">
      <c r="C768" s="233" t="s">
        <v>576</v>
      </c>
      <c r="D768" s="421" t="s">
        <v>1398</v>
      </c>
      <c r="E768" s="439">
        <v>7018145223</v>
      </c>
      <c r="F768" s="39">
        <v>0</v>
      </c>
      <c r="G768" s="36"/>
      <c r="H768" s="36">
        <v>0</v>
      </c>
      <c r="I768" s="36"/>
      <c r="J768" s="36"/>
      <c r="K768" s="36"/>
      <c r="L768" s="36"/>
      <c r="M768" s="36"/>
      <c r="N768" s="36"/>
      <c r="O768" s="36"/>
      <c r="P768" s="253">
        <v>0</v>
      </c>
      <c r="Q768" s="259">
        <f t="shared" si="170"/>
        <v>0</v>
      </c>
      <c r="R768" s="259">
        <v>20000000000</v>
      </c>
      <c r="S768" s="509">
        <f t="shared" si="157"/>
        <v>7018145223</v>
      </c>
      <c r="T768" s="34">
        <v>1</v>
      </c>
      <c r="U768" s="33">
        <v>1</v>
      </c>
      <c r="V768" s="33">
        <v>0.94</v>
      </c>
      <c r="W768" s="33">
        <v>0.94</v>
      </c>
      <c r="X768" s="33">
        <f t="shared" si="158"/>
        <v>0.88</v>
      </c>
      <c r="Y768" s="33">
        <f t="shared" si="159"/>
        <v>0.85</v>
      </c>
      <c r="Z768" s="33">
        <f t="shared" si="160"/>
        <v>0.75</v>
      </c>
      <c r="AA768" s="33">
        <f t="shared" si="161"/>
        <v>0.85</v>
      </c>
      <c r="AB768" s="33">
        <f t="shared" si="162"/>
        <v>0.75</v>
      </c>
      <c r="AC768" s="33">
        <f t="shared" si="163"/>
        <v>0.85</v>
      </c>
      <c r="AD768" s="33">
        <f t="shared" si="164"/>
        <v>0.7</v>
      </c>
      <c r="AE768" s="394">
        <f t="shared" si="165"/>
        <v>0</v>
      </c>
      <c r="AF768" s="400">
        <f t="shared" si="166"/>
        <v>7018145223</v>
      </c>
      <c r="AG768" s="257">
        <v>100</v>
      </c>
      <c r="AH768" s="153">
        <f t="shared" si="169"/>
        <v>7018145223</v>
      </c>
      <c r="AJ768" s="394">
        <f>IF(F768&gt;0,#REF!,0)</f>
        <v>0</v>
      </c>
      <c r="AK768" s="394">
        <f t="shared" si="167"/>
        <v>0</v>
      </c>
      <c r="AM768" s="394">
        <f t="shared" si="168"/>
        <v>0</v>
      </c>
    </row>
    <row r="769" spans="3:39" ht="23.25" thickBot="1" x14ac:dyDescent="0.6">
      <c r="C769" s="233" t="s">
        <v>576</v>
      </c>
      <c r="D769" s="421" t="s">
        <v>1398</v>
      </c>
      <c r="E769" s="439">
        <v>5476808080</v>
      </c>
      <c r="F769" s="39">
        <v>0</v>
      </c>
      <c r="G769" s="36"/>
      <c r="H769" s="36">
        <v>0</v>
      </c>
      <c r="I769" s="36"/>
      <c r="J769" s="36"/>
      <c r="K769" s="36"/>
      <c r="L769" s="36"/>
      <c r="M769" s="36"/>
      <c r="N769" s="36"/>
      <c r="O769" s="36"/>
      <c r="P769" s="253">
        <v>0</v>
      </c>
      <c r="Q769" s="259">
        <f t="shared" si="170"/>
        <v>0</v>
      </c>
      <c r="R769" s="259">
        <v>20000000000</v>
      </c>
      <c r="S769" s="509">
        <f t="shared" si="157"/>
        <v>5476808080</v>
      </c>
      <c r="T769" s="34">
        <v>1</v>
      </c>
      <c r="U769" s="33">
        <v>1</v>
      </c>
      <c r="V769" s="33">
        <v>0.94</v>
      </c>
      <c r="W769" s="33">
        <v>0.94</v>
      </c>
      <c r="X769" s="33">
        <f t="shared" si="158"/>
        <v>0.88</v>
      </c>
      <c r="Y769" s="33">
        <f t="shared" si="159"/>
        <v>0.85</v>
      </c>
      <c r="Z769" s="33">
        <f t="shared" si="160"/>
        <v>0.75</v>
      </c>
      <c r="AA769" s="33">
        <f t="shared" si="161"/>
        <v>0.85</v>
      </c>
      <c r="AB769" s="33">
        <f t="shared" si="162"/>
        <v>0.75</v>
      </c>
      <c r="AC769" s="33">
        <f t="shared" si="163"/>
        <v>0.85</v>
      </c>
      <c r="AD769" s="33">
        <f t="shared" si="164"/>
        <v>0.7</v>
      </c>
      <c r="AE769" s="394">
        <f t="shared" si="165"/>
        <v>0</v>
      </c>
      <c r="AF769" s="400">
        <f t="shared" si="166"/>
        <v>5476808080</v>
      </c>
      <c r="AG769" s="257">
        <v>100</v>
      </c>
      <c r="AH769" s="153">
        <f t="shared" si="169"/>
        <v>5476808080</v>
      </c>
      <c r="AJ769" s="394">
        <f>IF(F769&gt;0,#REF!,0)</f>
        <v>0</v>
      </c>
      <c r="AK769" s="394">
        <f t="shared" si="167"/>
        <v>0</v>
      </c>
      <c r="AM769" s="394">
        <f t="shared" si="168"/>
        <v>0</v>
      </c>
    </row>
    <row r="770" spans="3:39" ht="23.25" thickBot="1" x14ac:dyDescent="0.6">
      <c r="C770" s="233" t="s">
        <v>576</v>
      </c>
      <c r="D770" s="421" t="s">
        <v>1397</v>
      </c>
      <c r="E770" s="439">
        <v>250000000000</v>
      </c>
      <c r="F770" s="39">
        <v>0</v>
      </c>
      <c r="G770" s="36"/>
      <c r="H770" s="36">
        <v>0</v>
      </c>
      <c r="I770" s="36"/>
      <c r="J770" s="36"/>
      <c r="K770" s="36"/>
      <c r="L770" s="36"/>
      <c r="M770" s="36"/>
      <c r="N770" s="36"/>
      <c r="O770" s="36"/>
      <c r="P770" s="253">
        <v>0</v>
      </c>
      <c r="Q770" s="259">
        <f t="shared" si="170"/>
        <v>0</v>
      </c>
      <c r="R770" s="259">
        <v>250000000000</v>
      </c>
      <c r="S770" s="509">
        <f t="shared" si="157"/>
        <v>250000000000</v>
      </c>
      <c r="T770" s="34">
        <v>1</v>
      </c>
      <c r="U770" s="33">
        <v>1</v>
      </c>
      <c r="V770" s="33">
        <v>0.94</v>
      </c>
      <c r="W770" s="33">
        <v>0.94</v>
      </c>
      <c r="X770" s="33">
        <f t="shared" si="158"/>
        <v>0.88</v>
      </c>
      <c r="Y770" s="33">
        <f t="shared" si="159"/>
        <v>0.85</v>
      </c>
      <c r="Z770" s="33">
        <f t="shared" si="160"/>
        <v>0.75</v>
      </c>
      <c r="AA770" s="33">
        <f t="shared" si="161"/>
        <v>0.85</v>
      </c>
      <c r="AB770" s="33">
        <f t="shared" si="162"/>
        <v>0.75</v>
      </c>
      <c r="AC770" s="33">
        <f t="shared" si="163"/>
        <v>0.85</v>
      </c>
      <c r="AD770" s="33">
        <f t="shared" si="164"/>
        <v>0.7</v>
      </c>
      <c r="AE770" s="394">
        <f t="shared" si="165"/>
        <v>0</v>
      </c>
      <c r="AF770" s="400">
        <f t="shared" si="166"/>
        <v>250000000000</v>
      </c>
      <c r="AG770" s="257">
        <v>100</v>
      </c>
      <c r="AH770" s="153">
        <f t="shared" si="169"/>
        <v>250000000000</v>
      </c>
      <c r="AJ770" s="394">
        <f>IF(F770&gt;0,#REF!,0)</f>
        <v>0</v>
      </c>
      <c r="AK770" s="394">
        <f t="shared" si="167"/>
        <v>0</v>
      </c>
      <c r="AM770" s="394">
        <f t="shared" si="168"/>
        <v>0</v>
      </c>
    </row>
    <row r="771" spans="3:39" ht="23.25" thickBot="1" x14ac:dyDescent="0.6">
      <c r="C771" s="233" t="s">
        <v>576</v>
      </c>
      <c r="D771" s="421" t="s">
        <v>1397</v>
      </c>
      <c r="E771" s="439">
        <v>250000000000</v>
      </c>
      <c r="F771" s="39">
        <v>0</v>
      </c>
      <c r="G771" s="36"/>
      <c r="H771" s="36">
        <v>0</v>
      </c>
      <c r="I771" s="36"/>
      <c r="J771" s="36"/>
      <c r="K771" s="36"/>
      <c r="L771" s="36"/>
      <c r="M771" s="36"/>
      <c r="N771" s="36"/>
      <c r="O771" s="36"/>
      <c r="P771" s="253">
        <v>0</v>
      </c>
      <c r="Q771" s="259">
        <f t="shared" si="170"/>
        <v>0</v>
      </c>
      <c r="R771" s="259">
        <v>250000000000</v>
      </c>
      <c r="S771" s="509">
        <f t="shared" si="157"/>
        <v>250000000000</v>
      </c>
      <c r="T771" s="34">
        <v>1</v>
      </c>
      <c r="U771" s="33">
        <v>1</v>
      </c>
      <c r="V771" s="33">
        <v>0.94</v>
      </c>
      <c r="W771" s="33">
        <v>0.94</v>
      </c>
      <c r="X771" s="33">
        <f t="shared" si="158"/>
        <v>0.88</v>
      </c>
      <c r="Y771" s="33">
        <f t="shared" si="159"/>
        <v>0.85</v>
      </c>
      <c r="Z771" s="33">
        <f t="shared" si="160"/>
        <v>0.75</v>
      </c>
      <c r="AA771" s="33">
        <f t="shared" si="161"/>
        <v>0.85</v>
      </c>
      <c r="AB771" s="33">
        <f t="shared" si="162"/>
        <v>0.75</v>
      </c>
      <c r="AC771" s="33">
        <f t="shared" si="163"/>
        <v>0.85</v>
      </c>
      <c r="AD771" s="33">
        <f t="shared" si="164"/>
        <v>0.7</v>
      </c>
      <c r="AE771" s="394">
        <f t="shared" si="165"/>
        <v>0</v>
      </c>
      <c r="AF771" s="400">
        <f t="shared" si="166"/>
        <v>250000000000</v>
      </c>
      <c r="AG771" s="257">
        <v>100</v>
      </c>
      <c r="AH771" s="153">
        <f t="shared" si="169"/>
        <v>250000000000</v>
      </c>
      <c r="AJ771" s="394">
        <f>IF(F771&gt;0,#REF!,0)</f>
        <v>0</v>
      </c>
      <c r="AK771" s="394">
        <f t="shared" si="167"/>
        <v>0</v>
      </c>
      <c r="AM771" s="394">
        <f t="shared" si="168"/>
        <v>0</v>
      </c>
    </row>
    <row r="772" spans="3:39" ht="23.25" thickBot="1" x14ac:dyDescent="0.6">
      <c r="C772" s="233" t="s">
        <v>576</v>
      </c>
      <c r="D772" s="421" t="s">
        <v>1398</v>
      </c>
      <c r="E772" s="439">
        <v>18000000000</v>
      </c>
      <c r="F772" s="39">
        <v>0</v>
      </c>
      <c r="G772" s="36"/>
      <c r="H772" s="36">
        <v>0</v>
      </c>
      <c r="I772" s="36"/>
      <c r="J772" s="36"/>
      <c r="K772" s="36"/>
      <c r="L772" s="36"/>
      <c r="M772" s="36"/>
      <c r="N772" s="36"/>
      <c r="O772" s="36"/>
      <c r="P772" s="253">
        <v>0</v>
      </c>
      <c r="Q772" s="259">
        <f t="shared" si="170"/>
        <v>0</v>
      </c>
      <c r="R772" s="259">
        <v>18000000000</v>
      </c>
      <c r="S772" s="509">
        <f t="shared" si="157"/>
        <v>18000000000</v>
      </c>
      <c r="T772" s="34">
        <v>1</v>
      </c>
      <c r="U772" s="33">
        <v>1</v>
      </c>
      <c r="V772" s="33">
        <v>0.94</v>
      </c>
      <c r="W772" s="33">
        <v>0.94</v>
      </c>
      <c r="X772" s="33">
        <f t="shared" si="158"/>
        <v>0.88</v>
      </c>
      <c r="Y772" s="33">
        <f t="shared" si="159"/>
        <v>0.85</v>
      </c>
      <c r="Z772" s="33">
        <f t="shared" si="160"/>
        <v>0.75</v>
      </c>
      <c r="AA772" s="33">
        <f t="shared" si="161"/>
        <v>0.85</v>
      </c>
      <c r="AB772" s="33">
        <f t="shared" si="162"/>
        <v>0.75</v>
      </c>
      <c r="AC772" s="33">
        <f t="shared" si="163"/>
        <v>0.85</v>
      </c>
      <c r="AD772" s="33">
        <f t="shared" si="164"/>
        <v>0.7</v>
      </c>
      <c r="AE772" s="394">
        <f t="shared" si="165"/>
        <v>0</v>
      </c>
      <c r="AF772" s="400">
        <f t="shared" si="166"/>
        <v>18000000000</v>
      </c>
      <c r="AG772" s="257">
        <v>100</v>
      </c>
      <c r="AH772" s="153">
        <f t="shared" si="169"/>
        <v>18000000000</v>
      </c>
      <c r="AJ772" s="394">
        <f>IF(F772&gt;0,#REF!,0)</f>
        <v>0</v>
      </c>
      <c r="AK772" s="394">
        <f t="shared" si="167"/>
        <v>0</v>
      </c>
      <c r="AM772" s="394">
        <f t="shared" si="168"/>
        <v>0</v>
      </c>
    </row>
    <row r="773" spans="3:39" ht="23.25" thickBot="1" x14ac:dyDescent="0.6">
      <c r="C773" s="233" t="s">
        <v>576</v>
      </c>
      <c r="D773" s="421" t="s">
        <v>1398</v>
      </c>
      <c r="E773" s="439">
        <v>18000000000</v>
      </c>
      <c r="F773" s="39">
        <v>0</v>
      </c>
      <c r="G773" s="36"/>
      <c r="H773" s="36">
        <v>0</v>
      </c>
      <c r="I773" s="36"/>
      <c r="J773" s="36"/>
      <c r="K773" s="36"/>
      <c r="L773" s="36"/>
      <c r="M773" s="36"/>
      <c r="N773" s="36"/>
      <c r="O773" s="36"/>
      <c r="P773" s="253">
        <v>0</v>
      </c>
      <c r="Q773" s="259">
        <f t="shared" si="170"/>
        <v>0</v>
      </c>
      <c r="R773" s="259">
        <v>18000000000</v>
      </c>
      <c r="S773" s="509">
        <f t="shared" si="157"/>
        <v>18000000000</v>
      </c>
      <c r="T773" s="34">
        <v>1</v>
      </c>
      <c r="U773" s="33">
        <v>1</v>
      </c>
      <c r="V773" s="33">
        <v>0.94</v>
      </c>
      <c r="W773" s="33">
        <v>0.94</v>
      </c>
      <c r="X773" s="33">
        <f t="shared" si="158"/>
        <v>0.88</v>
      </c>
      <c r="Y773" s="33">
        <f t="shared" si="159"/>
        <v>0.85</v>
      </c>
      <c r="Z773" s="33">
        <f t="shared" si="160"/>
        <v>0.75</v>
      </c>
      <c r="AA773" s="33">
        <f t="shared" si="161"/>
        <v>0.85</v>
      </c>
      <c r="AB773" s="33">
        <f t="shared" si="162"/>
        <v>0.75</v>
      </c>
      <c r="AC773" s="33">
        <f t="shared" si="163"/>
        <v>0.85</v>
      </c>
      <c r="AD773" s="33">
        <f t="shared" si="164"/>
        <v>0.7</v>
      </c>
      <c r="AE773" s="394">
        <f t="shared" si="165"/>
        <v>0</v>
      </c>
      <c r="AF773" s="400">
        <f t="shared" si="166"/>
        <v>18000000000</v>
      </c>
      <c r="AG773" s="257">
        <v>100</v>
      </c>
      <c r="AH773" s="153">
        <f t="shared" si="169"/>
        <v>18000000000</v>
      </c>
      <c r="AJ773" s="394">
        <f>IF(F773&gt;0,#REF!,0)</f>
        <v>0</v>
      </c>
      <c r="AK773" s="394">
        <f t="shared" si="167"/>
        <v>0</v>
      </c>
      <c r="AM773" s="394">
        <f t="shared" si="168"/>
        <v>0</v>
      </c>
    </row>
    <row r="774" spans="3:39" ht="23.25" thickBot="1" x14ac:dyDescent="0.6">
      <c r="C774" s="233" t="s">
        <v>576</v>
      </c>
      <c r="D774" s="421" t="s">
        <v>1605</v>
      </c>
      <c r="E774" s="439">
        <v>2000000000</v>
      </c>
      <c r="F774" s="39">
        <v>0</v>
      </c>
      <c r="G774" s="36"/>
      <c r="H774" s="36">
        <v>0</v>
      </c>
      <c r="I774" s="36"/>
      <c r="J774" s="36"/>
      <c r="K774" s="36"/>
      <c r="L774" s="36"/>
      <c r="M774" s="36"/>
      <c r="N774" s="36"/>
      <c r="O774" s="36"/>
      <c r="P774" s="253">
        <v>0</v>
      </c>
      <c r="Q774" s="259">
        <f t="shared" si="170"/>
        <v>0</v>
      </c>
      <c r="R774" s="259">
        <v>2000000000</v>
      </c>
      <c r="S774" s="509">
        <f t="shared" si="157"/>
        <v>2000000000</v>
      </c>
      <c r="T774" s="34">
        <v>1</v>
      </c>
      <c r="U774" s="33">
        <v>1</v>
      </c>
      <c r="V774" s="33">
        <v>0.94</v>
      </c>
      <c r="W774" s="33">
        <v>0.94</v>
      </c>
      <c r="X774" s="33">
        <f t="shared" si="158"/>
        <v>0.88</v>
      </c>
      <c r="Y774" s="33">
        <f t="shared" si="159"/>
        <v>0.85</v>
      </c>
      <c r="Z774" s="33">
        <f t="shared" si="160"/>
        <v>0.75</v>
      </c>
      <c r="AA774" s="33">
        <f t="shared" si="161"/>
        <v>0.85</v>
      </c>
      <c r="AB774" s="33">
        <f t="shared" si="162"/>
        <v>0.75</v>
      </c>
      <c r="AC774" s="33">
        <f t="shared" si="163"/>
        <v>0.85</v>
      </c>
      <c r="AD774" s="33">
        <f t="shared" si="164"/>
        <v>0.7</v>
      </c>
      <c r="AE774" s="394">
        <f t="shared" si="165"/>
        <v>0</v>
      </c>
      <c r="AF774" s="400">
        <f t="shared" si="166"/>
        <v>2000000000</v>
      </c>
      <c r="AG774" s="257">
        <v>100</v>
      </c>
      <c r="AH774" s="153">
        <f t="shared" si="169"/>
        <v>2000000000</v>
      </c>
      <c r="AJ774" s="394">
        <f>IF(F774&gt;0,#REF!,0)</f>
        <v>0</v>
      </c>
      <c r="AK774" s="394">
        <f t="shared" si="167"/>
        <v>0</v>
      </c>
      <c r="AM774" s="394">
        <f t="shared" si="168"/>
        <v>0</v>
      </c>
    </row>
    <row r="775" spans="3:39" ht="23.25" thickBot="1" x14ac:dyDescent="0.6">
      <c r="C775" s="233" t="s">
        <v>576</v>
      </c>
      <c r="D775" s="412"/>
      <c r="E775" s="428"/>
      <c r="F775" s="39">
        <v>0</v>
      </c>
      <c r="G775" s="36"/>
      <c r="H775" s="36">
        <v>0</v>
      </c>
      <c r="I775" s="36"/>
      <c r="J775" s="36"/>
      <c r="K775" s="36"/>
      <c r="L775" s="36"/>
      <c r="M775" s="36"/>
      <c r="N775" s="36"/>
      <c r="O775" s="36"/>
      <c r="P775" s="253">
        <v>0</v>
      </c>
      <c r="Q775" s="259">
        <f t="shared" si="170"/>
        <v>0</v>
      </c>
      <c r="R775" s="259">
        <v>0</v>
      </c>
      <c r="S775" s="509">
        <f t="shared" si="157"/>
        <v>0</v>
      </c>
      <c r="T775" s="34">
        <v>1</v>
      </c>
      <c r="U775" s="33">
        <v>1</v>
      </c>
      <c r="V775" s="33">
        <v>0.94</v>
      </c>
      <c r="W775" s="33">
        <v>0.94</v>
      </c>
      <c r="X775" s="33">
        <f t="shared" si="158"/>
        <v>0.88</v>
      </c>
      <c r="Y775" s="33">
        <f t="shared" si="159"/>
        <v>0.85</v>
      </c>
      <c r="Z775" s="33">
        <f t="shared" si="160"/>
        <v>0.75</v>
      </c>
      <c r="AA775" s="33">
        <f t="shared" si="161"/>
        <v>0.85</v>
      </c>
      <c r="AB775" s="33">
        <f t="shared" si="162"/>
        <v>0.75</v>
      </c>
      <c r="AC775" s="33">
        <f t="shared" si="163"/>
        <v>0.85</v>
      </c>
      <c r="AD775" s="33">
        <f t="shared" si="164"/>
        <v>0.7</v>
      </c>
      <c r="AE775" s="394">
        <f t="shared" si="165"/>
        <v>0</v>
      </c>
      <c r="AF775" s="400">
        <f t="shared" si="166"/>
        <v>0</v>
      </c>
      <c r="AG775" s="257">
        <v>100</v>
      </c>
      <c r="AH775" s="153">
        <f t="shared" si="169"/>
        <v>0</v>
      </c>
      <c r="AJ775" s="394">
        <f>IF(F775&gt;0,#REF!,0)</f>
        <v>0</v>
      </c>
      <c r="AK775" s="394">
        <f t="shared" si="167"/>
        <v>0</v>
      </c>
      <c r="AM775" s="394">
        <f t="shared" si="168"/>
        <v>0</v>
      </c>
    </row>
    <row r="776" spans="3:39" ht="23.25" thickBot="1" x14ac:dyDescent="0.6">
      <c r="C776" s="233" t="s">
        <v>576</v>
      </c>
      <c r="D776" s="422" t="s">
        <v>1606</v>
      </c>
      <c r="E776" s="440">
        <v>15000016601</v>
      </c>
      <c r="F776" s="39">
        <v>0</v>
      </c>
      <c r="G776" s="36"/>
      <c r="H776" s="36">
        <v>0</v>
      </c>
      <c r="I776" s="36"/>
      <c r="J776" s="36"/>
      <c r="K776" s="36"/>
      <c r="L776" s="36"/>
      <c r="M776" s="36"/>
      <c r="N776" s="36"/>
      <c r="O776" s="36"/>
      <c r="P776" s="253">
        <v>0</v>
      </c>
      <c r="Q776" s="259">
        <f t="shared" si="170"/>
        <v>0</v>
      </c>
      <c r="R776" s="259">
        <v>0</v>
      </c>
      <c r="S776" s="509">
        <f t="shared" si="157"/>
        <v>15000016601</v>
      </c>
      <c r="T776" s="34">
        <v>1</v>
      </c>
      <c r="U776" s="33">
        <v>1</v>
      </c>
      <c r="V776" s="33">
        <v>0.94</v>
      </c>
      <c r="W776" s="33">
        <v>0.94</v>
      </c>
      <c r="X776" s="33">
        <f t="shared" si="158"/>
        <v>0.88</v>
      </c>
      <c r="Y776" s="33">
        <f t="shared" si="159"/>
        <v>0.85</v>
      </c>
      <c r="Z776" s="33">
        <f t="shared" si="160"/>
        <v>0.75</v>
      </c>
      <c r="AA776" s="33">
        <f t="shared" si="161"/>
        <v>0.85</v>
      </c>
      <c r="AB776" s="33">
        <f t="shared" si="162"/>
        <v>0.75</v>
      </c>
      <c r="AC776" s="33">
        <f t="shared" si="163"/>
        <v>0.85</v>
      </c>
      <c r="AD776" s="33">
        <f t="shared" si="164"/>
        <v>0.7</v>
      </c>
      <c r="AE776" s="394">
        <f t="shared" si="165"/>
        <v>0</v>
      </c>
      <c r="AF776" s="400">
        <f t="shared" si="166"/>
        <v>15000016601</v>
      </c>
      <c r="AG776" s="257">
        <v>100</v>
      </c>
      <c r="AH776" s="153">
        <f t="shared" si="169"/>
        <v>15000016601</v>
      </c>
      <c r="AJ776" s="394">
        <f>IF(F776&gt;0,#REF!,0)</f>
        <v>0</v>
      </c>
      <c r="AK776" s="394">
        <f t="shared" si="167"/>
        <v>0</v>
      </c>
      <c r="AM776" s="394">
        <f t="shared" si="168"/>
        <v>0</v>
      </c>
    </row>
    <row r="777" spans="3:39" ht="23.25" thickBot="1" x14ac:dyDescent="0.6">
      <c r="C777" s="233" t="s">
        <v>576</v>
      </c>
      <c r="D777" s="423" t="s">
        <v>1607</v>
      </c>
      <c r="E777" s="416">
        <v>15000000000</v>
      </c>
      <c r="F777" s="39">
        <v>0</v>
      </c>
      <c r="G777" s="36"/>
      <c r="H777" s="36">
        <v>0</v>
      </c>
      <c r="I777" s="36"/>
      <c r="J777" s="36"/>
      <c r="K777" s="36"/>
      <c r="L777" s="36"/>
      <c r="M777" s="36"/>
      <c r="N777" s="36"/>
      <c r="O777" s="36"/>
      <c r="P777" s="253">
        <v>0</v>
      </c>
      <c r="Q777" s="259">
        <f t="shared" si="170"/>
        <v>0</v>
      </c>
      <c r="R777" s="259" t="s">
        <v>1771</v>
      </c>
      <c r="S777" s="509">
        <f t="shared" si="157"/>
        <v>15000000000</v>
      </c>
      <c r="T777" s="34">
        <v>1</v>
      </c>
      <c r="U777" s="33">
        <v>1</v>
      </c>
      <c r="V777" s="33">
        <v>0.94</v>
      </c>
      <c r="W777" s="33">
        <v>0.94</v>
      </c>
      <c r="X777" s="33">
        <f t="shared" si="158"/>
        <v>0.88</v>
      </c>
      <c r="Y777" s="33">
        <f t="shared" si="159"/>
        <v>0.85</v>
      </c>
      <c r="Z777" s="33">
        <f t="shared" si="160"/>
        <v>0.75</v>
      </c>
      <c r="AA777" s="33">
        <f t="shared" si="161"/>
        <v>0.85</v>
      </c>
      <c r="AB777" s="33">
        <f t="shared" si="162"/>
        <v>0.75</v>
      </c>
      <c r="AC777" s="33">
        <f t="shared" si="163"/>
        <v>0.85</v>
      </c>
      <c r="AD777" s="33">
        <f t="shared" si="164"/>
        <v>0.7</v>
      </c>
      <c r="AE777" s="394">
        <f t="shared" si="165"/>
        <v>0</v>
      </c>
      <c r="AF777" s="400">
        <f t="shared" si="166"/>
        <v>15000000000</v>
      </c>
      <c r="AG777" s="257">
        <v>100</v>
      </c>
      <c r="AH777" s="153">
        <f t="shared" si="169"/>
        <v>15000000000</v>
      </c>
      <c r="AJ777" s="394">
        <f>IF(F777&gt;0,#REF!,0)</f>
        <v>0</v>
      </c>
      <c r="AK777" s="394">
        <f t="shared" si="167"/>
        <v>0</v>
      </c>
      <c r="AM777" s="394">
        <f t="shared" si="168"/>
        <v>0</v>
      </c>
    </row>
    <row r="778" spans="3:39" ht="23.25" thickBot="1" x14ac:dyDescent="0.6">
      <c r="C778" s="233" t="s">
        <v>576</v>
      </c>
      <c r="D778" s="423" t="s">
        <v>1607</v>
      </c>
      <c r="E778" s="416">
        <v>519889259</v>
      </c>
      <c r="F778" s="39">
        <v>0</v>
      </c>
      <c r="G778" s="36"/>
      <c r="H778" s="36">
        <v>0</v>
      </c>
      <c r="I778" s="36"/>
      <c r="J778" s="36"/>
      <c r="K778" s="36"/>
      <c r="L778" s="36"/>
      <c r="M778" s="36"/>
      <c r="N778" s="36"/>
      <c r="O778" s="36"/>
      <c r="P778" s="253">
        <v>0</v>
      </c>
      <c r="Q778" s="259">
        <f t="shared" si="170"/>
        <v>0</v>
      </c>
      <c r="R778" s="259" t="s">
        <v>1771</v>
      </c>
      <c r="S778" s="509">
        <f t="shared" si="157"/>
        <v>519889259</v>
      </c>
      <c r="T778" s="34">
        <v>1</v>
      </c>
      <c r="U778" s="33">
        <v>1</v>
      </c>
      <c r="V778" s="33">
        <v>0.94</v>
      </c>
      <c r="W778" s="33">
        <v>0.94</v>
      </c>
      <c r="X778" s="33">
        <f t="shared" si="158"/>
        <v>0.88</v>
      </c>
      <c r="Y778" s="33">
        <f t="shared" si="159"/>
        <v>0.85</v>
      </c>
      <c r="Z778" s="33">
        <f t="shared" si="160"/>
        <v>0.75</v>
      </c>
      <c r="AA778" s="33">
        <f t="shared" si="161"/>
        <v>0.85</v>
      </c>
      <c r="AB778" s="33">
        <f t="shared" si="162"/>
        <v>0.75</v>
      </c>
      <c r="AC778" s="33">
        <f t="shared" si="163"/>
        <v>0.85</v>
      </c>
      <c r="AD778" s="33">
        <f t="shared" si="164"/>
        <v>0.7</v>
      </c>
      <c r="AE778" s="394">
        <f t="shared" si="165"/>
        <v>0</v>
      </c>
      <c r="AF778" s="400">
        <f t="shared" si="166"/>
        <v>519889259</v>
      </c>
      <c r="AG778" s="257">
        <v>100</v>
      </c>
      <c r="AH778" s="153">
        <f t="shared" si="169"/>
        <v>519889259</v>
      </c>
      <c r="AJ778" s="394">
        <f>IF(F778&gt;0,#REF!,0)</f>
        <v>0</v>
      </c>
      <c r="AK778" s="394">
        <f t="shared" si="167"/>
        <v>0</v>
      </c>
      <c r="AM778" s="394">
        <f t="shared" si="168"/>
        <v>0</v>
      </c>
    </row>
    <row r="779" spans="3:39" ht="23.25" thickBot="1" x14ac:dyDescent="0.6">
      <c r="C779" s="233" t="s">
        <v>576</v>
      </c>
      <c r="D779" s="423" t="s">
        <v>1608</v>
      </c>
      <c r="E779" s="416">
        <v>6222312870</v>
      </c>
      <c r="F779" s="39">
        <v>0</v>
      </c>
      <c r="G779" s="36"/>
      <c r="H779" s="36">
        <v>0</v>
      </c>
      <c r="I779" s="36"/>
      <c r="J779" s="36"/>
      <c r="K779" s="36"/>
      <c r="L779" s="36"/>
      <c r="M779" s="36"/>
      <c r="N779" s="36"/>
      <c r="O779" s="36"/>
      <c r="P779" s="253">
        <v>0</v>
      </c>
      <c r="Q779" s="259">
        <f t="shared" si="170"/>
        <v>0</v>
      </c>
      <c r="R779" s="259">
        <v>6400000000</v>
      </c>
      <c r="S779" s="509">
        <f t="shared" ref="S779:S842" si="171">IF((OR(Q779&gt;E779,Q779=0)),E779,Q779)</f>
        <v>6222312870</v>
      </c>
      <c r="T779" s="34">
        <v>1</v>
      </c>
      <c r="U779" s="33">
        <v>1</v>
      </c>
      <c r="V779" s="33">
        <v>0.94</v>
      </c>
      <c r="W779" s="33">
        <v>0.94</v>
      </c>
      <c r="X779" s="33">
        <f t="shared" ref="X779:X842" si="172">1-0.12</f>
        <v>0.88</v>
      </c>
      <c r="Y779" s="33">
        <f t="shared" ref="Y779:Y842" si="173">1-0.15</f>
        <v>0.85</v>
      </c>
      <c r="Z779" s="33">
        <f t="shared" ref="Z779:Z842" si="174">1-0.25</f>
        <v>0.75</v>
      </c>
      <c r="AA779" s="33">
        <f t="shared" ref="AA779:AA842" si="175">1-0.15</f>
        <v>0.85</v>
      </c>
      <c r="AB779" s="33">
        <f t="shared" ref="AB779:AB842" si="176">1-0.25</f>
        <v>0.75</v>
      </c>
      <c r="AC779" s="33">
        <f t="shared" ref="AC779:AC842" si="177">1-0.15</f>
        <v>0.85</v>
      </c>
      <c r="AD779" s="33">
        <f t="shared" ref="AD779:AD842" si="178">1-0.3</f>
        <v>0.7</v>
      </c>
      <c r="AE779" s="394">
        <f t="shared" ref="AE779:AE842" si="179">(F779*T779)+(G779*U779)+(H779*V779)+(I779*W779)+(J779*X779)+(K779*Y779)+(L779*Z779)+(M779*AA779)+(N779*AB779)+(O779*AC779)+(P779*AD779)</f>
        <v>0</v>
      </c>
      <c r="AF779" s="400">
        <f t="shared" ref="AF779:AF842" si="180">IF(E779&gt;AE779,E779-AE779,0)</f>
        <v>6222312870</v>
      </c>
      <c r="AG779" s="257">
        <v>100</v>
      </c>
      <c r="AH779" s="153">
        <f t="shared" si="169"/>
        <v>6222312870</v>
      </c>
      <c r="AJ779" s="394">
        <f>IF(F779&gt;0,#REF!,0)</f>
        <v>0</v>
      </c>
      <c r="AK779" s="394">
        <f t="shared" si="167"/>
        <v>0</v>
      </c>
      <c r="AM779" s="394">
        <f t="shared" si="168"/>
        <v>0</v>
      </c>
    </row>
    <row r="780" spans="3:39" ht="23.25" thickBot="1" x14ac:dyDescent="0.6">
      <c r="C780" s="233" t="s">
        <v>576</v>
      </c>
      <c r="D780" s="423" t="s">
        <v>1608</v>
      </c>
      <c r="E780" s="416">
        <v>2625364680</v>
      </c>
      <c r="F780" s="39">
        <v>0</v>
      </c>
      <c r="G780" s="36"/>
      <c r="H780" s="36">
        <v>0</v>
      </c>
      <c r="I780" s="36"/>
      <c r="J780" s="36"/>
      <c r="K780" s="36"/>
      <c r="L780" s="36"/>
      <c r="M780" s="36"/>
      <c r="N780" s="36"/>
      <c r="O780" s="36"/>
      <c r="P780" s="253">
        <v>0</v>
      </c>
      <c r="Q780" s="259">
        <f t="shared" si="170"/>
        <v>0</v>
      </c>
      <c r="R780" s="259">
        <v>2700000000</v>
      </c>
      <c r="S780" s="509">
        <f t="shared" si="171"/>
        <v>2625364680</v>
      </c>
      <c r="T780" s="34">
        <v>1</v>
      </c>
      <c r="U780" s="33">
        <v>1</v>
      </c>
      <c r="V780" s="33">
        <v>0.94</v>
      </c>
      <c r="W780" s="33">
        <v>0.94</v>
      </c>
      <c r="X780" s="33">
        <f t="shared" si="172"/>
        <v>0.88</v>
      </c>
      <c r="Y780" s="33">
        <f t="shared" si="173"/>
        <v>0.85</v>
      </c>
      <c r="Z780" s="33">
        <f t="shared" si="174"/>
        <v>0.75</v>
      </c>
      <c r="AA780" s="33">
        <f t="shared" si="175"/>
        <v>0.85</v>
      </c>
      <c r="AB780" s="33">
        <f t="shared" si="176"/>
        <v>0.75</v>
      </c>
      <c r="AC780" s="33">
        <f t="shared" si="177"/>
        <v>0.85</v>
      </c>
      <c r="AD780" s="33">
        <f t="shared" si="178"/>
        <v>0.7</v>
      </c>
      <c r="AE780" s="394">
        <f t="shared" si="179"/>
        <v>0</v>
      </c>
      <c r="AF780" s="400">
        <f t="shared" si="180"/>
        <v>2625364680</v>
      </c>
      <c r="AG780" s="257">
        <v>100</v>
      </c>
      <c r="AH780" s="153">
        <f t="shared" si="169"/>
        <v>2625364680</v>
      </c>
      <c r="AJ780" s="394">
        <f>IF(F780&gt;0,#REF!,0)</f>
        <v>0</v>
      </c>
      <c r="AK780" s="394">
        <f t="shared" ref="AK780:AK843" si="181">F780</f>
        <v>0</v>
      </c>
      <c r="AM780" s="394">
        <f t="shared" ref="AM780:AM843" si="182">IF(AF780&gt;S780,AF780-S780,0)</f>
        <v>0</v>
      </c>
    </row>
    <row r="781" spans="3:39" ht="23.25" thickBot="1" x14ac:dyDescent="0.6">
      <c r="C781" s="233" t="s">
        <v>576</v>
      </c>
      <c r="D781" s="423" t="s">
        <v>1608</v>
      </c>
      <c r="E781" s="416">
        <v>5140229480</v>
      </c>
      <c r="F781" s="39">
        <v>0</v>
      </c>
      <c r="G781" s="36"/>
      <c r="H781" s="36">
        <v>0</v>
      </c>
      <c r="I781" s="36"/>
      <c r="J781" s="36"/>
      <c r="K781" s="36"/>
      <c r="L781" s="36"/>
      <c r="M781" s="36"/>
      <c r="N781" s="36"/>
      <c r="O781" s="36"/>
      <c r="P781" s="253">
        <v>0</v>
      </c>
      <c r="Q781" s="259">
        <f t="shared" si="170"/>
        <v>0</v>
      </c>
      <c r="R781" s="259">
        <v>5400000000</v>
      </c>
      <c r="S781" s="509">
        <f t="shared" si="171"/>
        <v>5140229480</v>
      </c>
      <c r="T781" s="34">
        <v>1</v>
      </c>
      <c r="U781" s="33">
        <v>1</v>
      </c>
      <c r="V781" s="33">
        <v>0.94</v>
      </c>
      <c r="W781" s="33">
        <v>0.94</v>
      </c>
      <c r="X781" s="33">
        <f t="shared" si="172"/>
        <v>0.88</v>
      </c>
      <c r="Y781" s="33">
        <f t="shared" si="173"/>
        <v>0.85</v>
      </c>
      <c r="Z781" s="33">
        <f t="shared" si="174"/>
        <v>0.75</v>
      </c>
      <c r="AA781" s="33">
        <f t="shared" si="175"/>
        <v>0.85</v>
      </c>
      <c r="AB781" s="33">
        <f t="shared" si="176"/>
        <v>0.75</v>
      </c>
      <c r="AC781" s="33">
        <f t="shared" si="177"/>
        <v>0.85</v>
      </c>
      <c r="AD781" s="33">
        <f t="shared" si="178"/>
        <v>0.7</v>
      </c>
      <c r="AE781" s="394">
        <f t="shared" si="179"/>
        <v>0</v>
      </c>
      <c r="AF781" s="400">
        <f t="shared" si="180"/>
        <v>5140229480</v>
      </c>
      <c r="AG781" s="257">
        <v>100</v>
      </c>
      <c r="AH781" s="153">
        <f t="shared" si="169"/>
        <v>5140229480</v>
      </c>
      <c r="AJ781" s="394">
        <f>IF(F781&gt;0,#REF!,0)</f>
        <v>0</v>
      </c>
      <c r="AK781" s="394">
        <f t="shared" si="181"/>
        <v>0</v>
      </c>
      <c r="AM781" s="394">
        <f t="shared" si="182"/>
        <v>0</v>
      </c>
    </row>
    <row r="782" spans="3:39" ht="23.25" thickBot="1" x14ac:dyDescent="0.6">
      <c r="C782" s="233" t="s">
        <v>576</v>
      </c>
      <c r="D782" s="423" t="s">
        <v>1400</v>
      </c>
      <c r="E782" s="416">
        <v>0</v>
      </c>
      <c r="F782" s="39">
        <v>0</v>
      </c>
      <c r="G782" s="36"/>
      <c r="H782" s="36">
        <v>0</v>
      </c>
      <c r="I782" s="36"/>
      <c r="J782" s="36"/>
      <c r="K782" s="36"/>
      <c r="L782" s="36"/>
      <c r="M782" s="36"/>
      <c r="N782" s="36"/>
      <c r="O782" s="36"/>
      <c r="P782" s="253">
        <v>0</v>
      </c>
      <c r="Q782" s="259">
        <f t="shared" si="170"/>
        <v>0</v>
      </c>
      <c r="R782" s="259">
        <v>39600000000</v>
      </c>
      <c r="S782" s="509">
        <f t="shared" si="171"/>
        <v>0</v>
      </c>
      <c r="T782" s="34">
        <v>1</v>
      </c>
      <c r="U782" s="33">
        <v>1</v>
      </c>
      <c r="V782" s="33">
        <v>0.94</v>
      </c>
      <c r="W782" s="33">
        <v>0.94</v>
      </c>
      <c r="X782" s="33">
        <f t="shared" si="172"/>
        <v>0.88</v>
      </c>
      <c r="Y782" s="33">
        <f t="shared" si="173"/>
        <v>0.85</v>
      </c>
      <c r="Z782" s="33">
        <f t="shared" si="174"/>
        <v>0.75</v>
      </c>
      <c r="AA782" s="33">
        <f t="shared" si="175"/>
        <v>0.85</v>
      </c>
      <c r="AB782" s="33">
        <f t="shared" si="176"/>
        <v>0.75</v>
      </c>
      <c r="AC782" s="33">
        <f t="shared" si="177"/>
        <v>0.85</v>
      </c>
      <c r="AD782" s="33">
        <f t="shared" si="178"/>
        <v>0.7</v>
      </c>
      <c r="AE782" s="394">
        <f t="shared" si="179"/>
        <v>0</v>
      </c>
      <c r="AF782" s="400">
        <f t="shared" si="180"/>
        <v>0</v>
      </c>
      <c r="AG782" s="257">
        <v>100</v>
      </c>
      <c r="AH782" s="153">
        <f t="shared" si="169"/>
        <v>0</v>
      </c>
      <c r="AJ782" s="394">
        <f>IF(F782&gt;0,#REF!,0)</f>
        <v>0</v>
      </c>
      <c r="AK782" s="394">
        <f t="shared" si="181"/>
        <v>0</v>
      </c>
      <c r="AM782" s="394">
        <f t="shared" si="182"/>
        <v>0</v>
      </c>
    </row>
    <row r="783" spans="3:39" ht="23.25" thickBot="1" x14ac:dyDescent="0.6">
      <c r="C783" s="233" t="s">
        <v>576</v>
      </c>
      <c r="D783" s="423" t="s">
        <v>1400</v>
      </c>
      <c r="E783" s="416">
        <v>0</v>
      </c>
      <c r="F783" s="39">
        <v>0</v>
      </c>
      <c r="G783" s="36"/>
      <c r="H783" s="36">
        <v>0</v>
      </c>
      <c r="I783" s="36"/>
      <c r="J783" s="36"/>
      <c r="K783" s="36"/>
      <c r="L783" s="36"/>
      <c r="M783" s="36"/>
      <c r="N783" s="36"/>
      <c r="O783" s="36"/>
      <c r="P783" s="253">
        <v>0</v>
      </c>
      <c r="Q783" s="259">
        <f t="shared" si="170"/>
        <v>0</v>
      </c>
      <c r="R783" s="259">
        <v>11100000000</v>
      </c>
      <c r="S783" s="509">
        <f t="shared" si="171"/>
        <v>0</v>
      </c>
      <c r="T783" s="34">
        <v>1</v>
      </c>
      <c r="U783" s="33">
        <v>1</v>
      </c>
      <c r="V783" s="33">
        <v>0.94</v>
      </c>
      <c r="W783" s="33">
        <v>0.94</v>
      </c>
      <c r="X783" s="33">
        <f t="shared" si="172"/>
        <v>0.88</v>
      </c>
      <c r="Y783" s="33">
        <f t="shared" si="173"/>
        <v>0.85</v>
      </c>
      <c r="Z783" s="33">
        <f t="shared" si="174"/>
        <v>0.75</v>
      </c>
      <c r="AA783" s="33">
        <f t="shared" si="175"/>
        <v>0.85</v>
      </c>
      <c r="AB783" s="33">
        <f t="shared" si="176"/>
        <v>0.75</v>
      </c>
      <c r="AC783" s="33">
        <f t="shared" si="177"/>
        <v>0.85</v>
      </c>
      <c r="AD783" s="33">
        <f t="shared" si="178"/>
        <v>0.7</v>
      </c>
      <c r="AE783" s="394">
        <f t="shared" si="179"/>
        <v>0</v>
      </c>
      <c r="AF783" s="400">
        <f t="shared" si="180"/>
        <v>0</v>
      </c>
      <c r="AG783" s="257">
        <v>100</v>
      </c>
      <c r="AH783" s="153">
        <f t="shared" si="169"/>
        <v>0</v>
      </c>
      <c r="AJ783" s="394">
        <f>IF(F783&gt;0,#REF!,0)</f>
        <v>0</v>
      </c>
      <c r="AK783" s="394">
        <f t="shared" si="181"/>
        <v>0</v>
      </c>
      <c r="AM783" s="394">
        <f t="shared" si="182"/>
        <v>0</v>
      </c>
    </row>
    <row r="784" spans="3:39" ht="23.25" thickBot="1" x14ac:dyDescent="0.6">
      <c r="C784" s="233" t="s">
        <v>576</v>
      </c>
      <c r="D784" s="423" t="s">
        <v>1401</v>
      </c>
      <c r="E784" s="416">
        <v>23866199640</v>
      </c>
      <c r="F784" s="39">
        <v>0</v>
      </c>
      <c r="G784" s="36"/>
      <c r="H784" s="36">
        <v>0</v>
      </c>
      <c r="I784" s="36"/>
      <c r="J784" s="36"/>
      <c r="K784" s="36"/>
      <c r="L784" s="36"/>
      <c r="M784" s="36"/>
      <c r="N784" s="36"/>
      <c r="O784" s="36"/>
      <c r="P784" s="253">
        <v>0</v>
      </c>
      <c r="Q784" s="259">
        <f t="shared" si="170"/>
        <v>0</v>
      </c>
      <c r="R784" s="259">
        <v>26100000000</v>
      </c>
      <c r="S784" s="509">
        <f t="shared" si="171"/>
        <v>23866199640</v>
      </c>
      <c r="T784" s="34">
        <v>1</v>
      </c>
      <c r="U784" s="33">
        <v>1</v>
      </c>
      <c r="V784" s="33">
        <v>0.94</v>
      </c>
      <c r="W784" s="33">
        <v>0.94</v>
      </c>
      <c r="X784" s="33">
        <f t="shared" si="172"/>
        <v>0.88</v>
      </c>
      <c r="Y784" s="33">
        <f t="shared" si="173"/>
        <v>0.85</v>
      </c>
      <c r="Z784" s="33">
        <f t="shared" si="174"/>
        <v>0.75</v>
      </c>
      <c r="AA784" s="33">
        <f t="shared" si="175"/>
        <v>0.85</v>
      </c>
      <c r="AB784" s="33">
        <f t="shared" si="176"/>
        <v>0.75</v>
      </c>
      <c r="AC784" s="33">
        <f t="shared" si="177"/>
        <v>0.85</v>
      </c>
      <c r="AD784" s="33">
        <f t="shared" si="178"/>
        <v>0.7</v>
      </c>
      <c r="AE784" s="394">
        <f t="shared" si="179"/>
        <v>0</v>
      </c>
      <c r="AF784" s="400">
        <f t="shared" si="180"/>
        <v>23866199640</v>
      </c>
      <c r="AG784" s="257">
        <v>100</v>
      </c>
      <c r="AH784" s="153">
        <f t="shared" si="169"/>
        <v>23866199640</v>
      </c>
      <c r="AJ784" s="394">
        <f>IF(F784&gt;0,#REF!,0)</f>
        <v>0</v>
      </c>
      <c r="AK784" s="394">
        <f t="shared" si="181"/>
        <v>0</v>
      </c>
      <c r="AM784" s="394">
        <f t="shared" si="182"/>
        <v>0</v>
      </c>
    </row>
    <row r="785" spans="3:39" ht="23.25" thickBot="1" x14ac:dyDescent="0.6">
      <c r="C785" s="233" t="s">
        <v>576</v>
      </c>
      <c r="D785" s="423" t="s">
        <v>1609</v>
      </c>
      <c r="E785" s="416">
        <v>0</v>
      </c>
      <c r="F785" s="39">
        <v>0</v>
      </c>
      <c r="G785" s="36"/>
      <c r="H785" s="36">
        <v>0</v>
      </c>
      <c r="I785" s="36"/>
      <c r="J785" s="36"/>
      <c r="K785" s="36"/>
      <c r="L785" s="36"/>
      <c r="M785" s="36"/>
      <c r="N785" s="36"/>
      <c r="O785" s="36"/>
      <c r="P785" s="253">
        <v>0</v>
      </c>
      <c r="Q785" s="259">
        <f t="shared" si="170"/>
        <v>0</v>
      </c>
      <c r="R785" s="259">
        <v>23000000000</v>
      </c>
      <c r="S785" s="509">
        <f t="shared" si="171"/>
        <v>0</v>
      </c>
      <c r="T785" s="34">
        <v>1</v>
      </c>
      <c r="U785" s="33">
        <v>1</v>
      </c>
      <c r="V785" s="33">
        <v>0.94</v>
      </c>
      <c r="W785" s="33">
        <v>0.94</v>
      </c>
      <c r="X785" s="33">
        <f t="shared" si="172"/>
        <v>0.88</v>
      </c>
      <c r="Y785" s="33">
        <f t="shared" si="173"/>
        <v>0.85</v>
      </c>
      <c r="Z785" s="33">
        <f t="shared" si="174"/>
        <v>0.75</v>
      </c>
      <c r="AA785" s="33">
        <f t="shared" si="175"/>
        <v>0.85</v>
      </c>
      <c r="AB785" s="33">
        <f t="shared" si="176"/>
        <v>0.75</v>
      </c>
      <c r="AC785" s="33">
        <f t="shared" si="177"/>
        <v>0.85</v>
      </c>
      <c r="AD785" s="33">
        <f t="shared" si="178"/>
        <v>0.7</v>
      </c>
      <c r="AE785" s="394">
        <f t="shared" si="179"/>
        <v>0</v>
      </c>
      <c r="AF785" s="400">
        <f t="shared" si="180"/>
        <v>0</v>
      </c>
      <c r="AG785" s="257">
        <v>100</v>
      </c>
      <c r="AH785" s="153">
        <f t="shared" ref="AH785:AH848" si="183">(AF785*AG785)/100</f>
        <v>0</v>
      </c>
      <c r="AJ785" s="394">
        <f>IF(F785&gt;0,#REF!,0)</f>
        <v>0</v>
      </c>
      <c r="AK785" s="394">
        <f t="shared" si="181"/>
        <v>0</v>
      </c>
      <c r="AM785" s="394">
        <f t="shared" si="182"/>
        <v>0</v>
      </c>
    </row>
    <row r="786" spans="3:39" ht="23.25" thickBot="1" x14ac:dyDescent="0.6">
      <c r="C786" s="233" t="s">
        <v>576</v>
      </c>
      <c r="D786" s="423" t="s">
        <v>1401</v>
      </c>
      <c r="E786" s="416">
        <v>57680445600</v>
      </c>
      <c r="F786" s="39">
        <v>0</v>
      </c>
      <c r="G786" s="36"/>
      <c r="H786" s="36">
        <v>0</v>
      </c>
      <c r="I786" s="36"/>
      <c r="J786" s="36"/>
      <c r="K786" s="36"/>
      <c r="L786" s="36"/>
      <c r="M786" s="36"/>
      <c r="N786" s="36"/>
      <c r="O786" s="36"/>
      <c r="P786" s="253">
        <v>0</v>
      </c>
      <c r="Q786" s="259">
        <f t="shared" si="170"/>
        <v>0</v>
      </c>
      <c r="R786" s="259">
        <v>63000000000</v>
      </c>
      <c r="S786" s="509">
        <f t="shared" si="171"/>
        <v>57680445600</v>
      </c>
      <c r="T786" s="34">
        <v>1</v>
      </c>
      <c r="U786" s="33">
        <v>1</v>
      </c>
      <c r="V786" s="33">
        <v>0.94</v>
      </c>
      <c r="W786" s="33">
        <v>0.94</v>
      </c>
      <c r="X786" s="33">
        <f t="shared" si="172"/>
        <v>0.88</v>
      </c>
      <c r="Y786" s="33">
        <f t="shared" si="173"/>
        <v>0.85</v>
      </c>
      <c r="Z786" s="33">
        <f t="shared" si="174"/>
        <v>0.75</v>
      </c>
      <c r="AA786" s="33">
        <f t="shared" si="175"/>
        <v>0.85</v>
      </c>
      <c r="AB786" s="33">
        <f t="shared" si="176"/>
        <v>0.75</v>
      </c>
      <c r="AC786" s="33">
        <f t="shared" si="177"/>
        <v>0.85</v>
      </c>
      <c r="AD786" s="33">
        <f t="shared" si="178"/>
        <v>0.7</v>
      </c>
      <c r="AE786" s="394">
        <f t="shared" si="179"/>
        <v>0</v>
      </c>
      <c r="AF786" s="400">
        <f t="shared" si="180"/>
        <v>57680445600</v>
      </c>
      <c r="AG786" s="257">
        <v>100</v>
      </c>
      <c r="AH786" s="153">
        <f t="shared" si="183"/>
        <v>57680445600</v>
      </c>
      <c r="AJ786" s="394">
        <f>IF(F786&gt;0,#REF!,0)</f>
        <v>0</v>
      </c>
      <c r="AK786" s="394">
        <f t="shared" si="181"/>
        <v>0</v>
      </c>
      <c r="AM786" s="394">
        <f t="shared" si="182"/>
        <v>0</v>
      </c>
    </row>
    <row r="787" spans="3:39" ht="23.25" thickBot="1" x14ac:dyDescent="0.6">
      <c r="C787" s="233" t="s">
        <v>576</v>
      </c>
      <c r="D787" s="423" t="s">
        <v>1401</v>
      </c>
      <c r="E787" s="416">
        <v>39431962080</v>
      </c>
      <c r="F787" s="39">
        <v>0</v>
      </c>
      <c r="G787" s="36"/>
      <c r="H787" s="36">
        <v>0</v>
      </c>
      <c r="I787" s="36"/>
      <c r="J787" s="36"/>
      <c r="K787" s="36"/>
      <c r="L787" s="36"/>
      <c r="M787" s="36"/>
      <c r="N787" s="36"/>
      <c r="O787" s="36"/>
      <c r="P787" s="253">
        <v>0</v>
      </c>
      <c r="Q787" s="259">
        <f t="shared" si="170"/>
        <v>0</v>
      </c>
      <c r="R787" s="259">
        <v>75000000000</v>
      </c>
      <c r="S787" s="509">
        <f t="shared" si="171"/>
        <v>39431962080</v>
      </c>
      <c r="T787" s="34">
        <v>1</v>
      </c>
      <c r="U787" s="33">
        <v>1</v>
      </c>
      <c r="V787" s="33">
        <v>0.94</v>
      </c>
      <c r="W787" s="33">
        <v>0.94</v>
      </c>
      <c r="X787" s="33">
        <f t="shared" si="172"/>
        <v>0.88</v>
      </c>
      <c r="Y787" s="33">
        <f t="shared" si="173"/>
        <v>0.85</v>
      </c>
      <c r="Z787" s="33">
        <f t="shared" si="174"/>
        <v>0.75</v>
      </c>
      <c r="AA787" s="33">
        <f t="shared" si="175"/>
        <v>0.85</v>
      </c>
      <c r="AB787" s="33">
        <f t="shared" si="176"/>
        <v>0.75</v>
      </c>
      <c r="AC787" s="33">
        <f t="shared" si="177"/>
        <v>0.85</v>
      </c>
      <c r="AD787" s="33">
        <f t="shared" si="178"/>
        <v>0.7</v>
      </c>
      <c r="AE787" s="394">
        <f t="shared" si="179"/>
        <v>0</v>
      </c>
      <c r="AF787" s="400">
        <f t="shared" si="180"/>
        <v>39431962080</v>
      </c>
      <c r="AG787" s="257">
        <v>100</v>
      </c>
      <c r="AH787" s="153">
        <f t="shared" si="183"/>
        <v>39431962080</v>
      </c>
      <c r="AJ787" s="394">
        <f>IF(F787&gt;0,#REF!,0)</f>
        <v>0</v>
      </c>
      <c r="AK787" s="394">
        <f t="shared" si="181"/>
        <v>0</v>
      </c>
      <c r="AM787" s="394">
        <f t="shared" si="182"/>
        <v>0</v>
      </c>
    </row>
    <row r="788" spans="3:39" ht="23.25" thickBot="1" x14ac:dyDescent="0.6">
      <c r="C788" s="233" t="s">
        <v>576</v>
      </c>
      <c r="D788" s="423" t="s">
        <v>1401</v>
      </c>
      <c r="E788" s="416">
        <v>68016261600</v>
      </c>
      <c r="F788" s="39">
        <v>0</v>
      </c>
      <c r="G788" s="36"/>
      <c r="H788" s="36">
        <v>0</v>
      </c>
      <c r="I788" s="36"/>
      <c r="J788" s="36"/>
      <c r="K788" s="36"/>
      <c r="L788" s="36"/>
      <c r="M788" s="36"/>
      <c r="N788" s="36"/>
      <c r="O788" s="36"/>
      <c r="P788" s="253">
        <v>0</v>
      </c>
      <c r="Q788" s="259">
        <f t="shared" si="170"/>
        <v>0</v>
      </c>
      <c r="R788" s="259">
        <v>26100000000</v>
      </c>
      <c r="S788" s="509">
        <f t="shared" si="171"/>
        <v>68016261600</v>
      </c>
      <c r="T788" s="34">
        <v>1</v>
      </c>
      <c r="U788" s="33">
        <v>1</v>
      </c>
      <c r="V788" s="33">
        <v>0.94</v>
      </c>
      <c r="W788" s="33">
        <v>0.94</v>
      </c>
      <c r="X788" s="33">
        <f t="shared" si="172"/>
        <v>0.88</v>
      </c>
      <c r="Y788" s="33">
        <f t="shared" si="173"/>
        <v>0.85</v>
      </c>
      <c r="Z788" s="33">
        <f t="shared" si="174"/>
        <v>0.75</v>
      </c>
      <c r="AA788" s="33">
        <f t="shared" si="175"/>
        <v>0.85</v>
      </c>
      <c r="AB788" s="33">
        <f t="shared" si="176"/>
        <v>0.75</v>
      </c>
      <c r="AC788" s="33">
        <f t="shared" si="177"/>
        <v>0.85</v>
      </c>
      <c r="AD788" s="33">
        <f t="shared" si="178"/>
        <v>0.7</v>
      </c>
      <c r="AE788" s="394">
        <f t="shared" si="179"/>
        <v>0</v>
      </c>
      <c r="AF788" s="400">
        <f t="shared" si="180"/>
        <v>68016261600</v>
      </c>
      <c r="AG788" s="257">
        <v>100</v>
      </c>
      <c r="AH788" s="153">
        <f t="shared" si="183"/>
        <v>68016261600</v>
      </c>
      <c r="AJ788" s="394">
        <f>IF(F788&gt;0,#REF!,0)</f>
        <v>0</v>
      </c>
      <c r="AK788" s="394">
        <f t="shared" si="181"/>
        <v>0</v>
      </c>
      <c r="AM788" s="394">
        <f t="shared" si="182"/>
        <v>0</v>
      </c>
    </row>
    <row r="789" spans="3:39" ht="23.25" thickBot="1" x14ac:dyDescent="0.6">
      <c r="C789" s="233" t="s">
        <v>576</v>
      </c>
      <c r="D789" s="423" t="s">
        <v>1609</v>
      </c>
      <c r="E789" s="416">
        <v>70408724400</v>
      </c>
      <c r="F789" s="39">
        <v>0</v>
      </c>
      <c r="G789" s="36"/>
      <c r="H789" s="36">
        <v>0</v>
      </c>
      <c r="I789" s="36"/>
      <c r="J789" s="36"/>
      <c r="K789" s="36"/>
      <c r="L789" s="36"/>
      <c r="M789" s="36"/>
      <c r="N789" s="36"/>
      <c r="O789" s="36"/>
      <c r="P789" s="253">
        <v>0</v>
      </c>
      <c r="Q789" s="259">
        <f t="shared" ref="Q789:Q852" si="184">SUM(F789:P789)</f>
        <v>0</v>
      </c>
      <c r="R789" s="259">
        <v>80000000000</v>
      </c>
      <c r="S789" s="509">
        <f t="shared" si="171"/>
        <v>70408724400</v>
      </c>
      <c r="T789" s="34">
        <v>1</v>
      </c>
      <c r="U789" s="33">
        <v>1</v>
      </c>
      <c r="V789" s="33">
        <v>0.94</v>
      </c>
      <c r="W789" s="33">
        <v>0.94</v>
      </c>
      <c r="X789" s="33">
        <f t="shared" si="172"/>
        <v>0.88</v>
      </c>
      <c r="Y789" s="33">
        <f t="shared" si="173"/>
        <v>0.85</v>
      </c>
      <c r="Z789" s="33">
        <f t="shared" si="174"/>
        <v>0.75</v>
      </c>
      <c r="AA789" s="33">
        <f t="shared" si="175"/>
        <v>0.85</v>
      </c>
      <c r="AB789" s="33">
        <f t="shared" si="176"/>
        <v>0.75</v>
      </c>
      <c r="AC789" s="33">
        <f t="shared" si="177"/>
        <v>0.85</v>
      </c>
      <c r="AD789" s="33">
        <f t="shared" si="178"/>
        <v>0.7</v>
      </c>
      <c r="AE789" s="394">
        <f t="shared" si="179"/>
        <v>0</v>
      </c>
      <c r="AF789" s="400">
        <f t="shared" si="180"/>
        <v>70408724400</v>
      </c>
      <c r="AG789" s="257">
        <v>100</v>
      </c>
      <c r="AH789" s="153">
        <f t="shared" si="183"/>
        <v>70408724400</v>
      </c>
      <c r="AJ789" s="394">
        <f>IF(F789&gt;0,#REF!,0)</f>
        <v>0</v>
      </c>
      <c r="AK789" s="394">
        <f t="shared" si="181"/>
        <v>0</v>
      </c>
      <c r="AM789" s="394">
        <f t="shared" si="182"/>
        <v>0</v>
      </c>
    </row>
    <row r="790" spans="3:39" ht="23.25" thickBot="1" x14ac:dyDescent="0.6">
      <c r="C790" s="233" t="s">
        <v>576</v>
      </c>
      <c r="D790" s="423" t="s">
        <v>1403</v>
      </c>
      <c r="E790" s="416">
        <v>11000000000</v>
      </c>
      <c r="F790" s="39">
        <v>0</v>
      </c>
      <c r="G790" s="36"/>
      <c r="H790" s="36">
        <v>0</v>
      </c>
      <c r="I790" s="36"/>
      <c r="J790" s="36"/>
      <c r="K790" s="36"/>
      <c r="L790" s="36"/>
      <c r="M790" s="36"/>
      <c r="N790" s="36"/>
      <c r="O790" s="36"/>
      <c r="P790" s="253">
        <v>0</v>
      </c>
      <c r="Q790" s="259">
        <f t="shared" si="184"/>
        <v>0</v>
      </c>
      <c r="R790" s="259">
        <v>12000000000</v>
      </c>
      <c r="S790" s="509">
        <f t="shared" si="171"/>
        <v>11000000000</v>
      </c>
      <c r="T790" s="34">
        <v>1</v>
      </c>
      <c r="U790" s="33">
        <v>1</v>
      </c>
      <c r="V790" s="33">
        <v>0.94</v>
      </c>
      <c r="W790" s="33">
        <v>0.94</v>
      </c>
      <c r="X790" s="33">
        <f t="shared" si="172"/>
        <v>0.88</v>
      </c>
      <c r="Y790" s="33">
        <f t="shared" si="173"/>
        <v>0.85</v>
      </c>
      <c r="Z790" s="33">
        <f t="shared" si="174"/>
        <v>0.75</v>
      </c>
      <c r="AA790" s="33">
        <f t="shared" si="175"/>
        <v>0.85</v>
      </c>
      <c r="AB790" s="33">
        <f t="shared" si="176"/>
        <v>0.75</v>
      </c>
      <c r="AC790" s="33">
        <f t="shared" si="177"/>
        <v>0.85</v>
      </c>
      <c r="AD790" s="33">
        <f t="shared" si="178"/>
        <v>0.7</v>
      </c>
      <c r="AE790" s="394">
        <f t="shared" si="179"/>
        <v>0</v>
      </c>
      <c r="AF790" s="400">
        <f t="shared" si="180"/>
        <v>11000000000</v>
      </c>
      <c r="AG790" s="257">
        <v>100</v>
      </c>
      <c r="AH790" s="153">
        <f t="shared" si="183"/>
        <v>11000000000</v>
      </c>
      <c r="AJ790" s="394">
        <f>IF(F790&gt;0,#REF!,0)</f>
        <v>0</v>
      </c>
      <c r="AK790" s="394">
        <f t="shared" si="181"/>
        <v>0</v>
      </c>
      <c r="AM790" s="394">
        <f t="shared" si="182"/>
        <v>0</v>
      </c>
    </row>
    <row r="791" spans="3:39" ht="23.25" thickBot="1" x14ac:dyDescent="0.6">
      <c r="C791" s="233" t="s">
        <v>576</v>
      </c>
      <c r="D791" s="423" t="s">
        <v>1403</v>
      </c>
      <c r="E791" s="416">
        <v>10000000000</v>
      </c>
      <c r="F791" s="39">
        <v>0</v>
      </c>
      <c r="G791" s="36"/>
      <c r="H791" s="36">
        <v>0</v>
      </c>
      <c r="I791" s="36"/>
      <c r="J791" s="36"/>
      <c r="K791" s="36"/>
      <c r="L791" s="36"/>
      <c r="M791" s="36"/>
      <c r="N791" s="36"/>
      <c r="O791" s="36"/>
      <c r="P791" s="253">
        <v>0</v>
      </c>
      <c r="Q791" s="259">
        <f t="shared" si="184"/>
        <v>0</v>
      </c>
      <c r="R791" s="259">
        <v>11000000000</v>
      </c>
      <c r="S791" s="509">
        <f t="shared" si="171"/>
        <v>10000000000</v>
      </c>
      <c r="T791" s="34">
        <v>1</v>
      </c>
      <c r="U791" s="33">
        <v>1</v>
      </c>
      <c r="V791" s="33">
        <v>0.94</v>
      </c>
      <c r="W791" s="33">
        <v>0.94</v>
      </c>
      <c r="X791" s="33">
        <f t="shared" si="172"/>
        <v>0.88</v>
      </c>
      <c r="Y791" s="33">
        <f t="shared" si="173"/>
        <v>0.85</v>
      </c>
      <c r="Z791" s="33">
        <f t="shared" si="174"/>
        <v>0.75</v>
      </c>
      <c r="AA791" s="33">
        <f t="shared" si="175"/>
        <v>0.85</v>
      </c>
      <c r="AB791" s="33">
        <f t="shared" si="176"/>
        <v>0.75</v>
      </c>
      <c r="AC791" s="33">
        <f t="shared" si="177"/>
        <v>0.85</v>
      </c>
      <c r="AD791" s="33">
        <f t="shared" si="178"/>
        <v>0.7</v>
      </c>
      <c r="AE791" s="394">
        <f t="shared" si="179"/>
        <v>0</v>
      </c>
      <c r="AF791" s="400">
        <f t="shared" si="180"/>
        <v>10000000000</v>
      </c>
      <c r="AG791" s="257">
        <v>100</v>
      </c>
      <c r="AH791" s="153">
        <f t="shared" si="183"/>
        <v>10000000000</v>
      </c>
      <c r="AJ791" s="394">
        <f>IF(F791&gt;0,#REF!,0)</f>
        <v>0</v>
      </c>
      <c r="AK791" s="394">
        <f t="shared" si="181"/>
        <v>0</v>
      </c>
      <c r="AM791" s="394">
        <f t="shared" si="182"/>
        <v>0</v>
      </c>
    </row>
    <row r="792" spans="3:39" ht="23.25" thickBot="1" x14ac:dyDescent="0.6">
      <c r="C792" s="233" t="s">
        <v>576</v>
      </c>
      <c r="D792" s="423" t="s">
        <v>1403</v>
      </c>
      <c r="E792" s="416">
        <v>15000000000</v>
      </c>
      <c r="F792" s="39">
        <v>0</v>
      </c>
      <c r="G792" s="36"/>
      <c r="H792" s="36">
        <v>0</v>
      </c>
      <c r="I792" s="36"/>
      <c r="J792" s="36"/>
      <c r="K792" s="36"/>
      <c r="L792" s="36"/>
      <c r="M792" s="36"/>
      <c r="N792" s="36"/>
      <c r="O792" s="36"/>
      <c r="P792" s="253">
        <v>0</v>
      </c>
      <c r="Q792" s="259">
        <f t="shared" si="184"/>
        <v>0</v>
      </c>
      <c r="R792" s="259">
        <v>16200000000</v>
      </c>
      <c r="S792" s="509">
        <f t="shared" si="171"/>
        <v>15000000000</v>
      </c>
      <c r="T792" s="34">
        <v>1</v>
      </c>
      <c r="U792" s="33">
        <v>1</v>
      </c>
      <c r="V792" s="33">
        <v>0.94</v>
      </c>
      <c r="W792" s="33">
        <v>0.94</v>
      </c>
      <c r="X792" s="33">
        <f t="shared" si="172"/>
        <v>0.88</v>
      </c>
      <c r="Y792" s="33">
        <f t="shared" si="173"/>
        <v>0.85</v>
      </c>
      <c r="Z792" s="33">
        <f t="shared" si="174"/>
        <v>0.75</v>
      </c>
      <c r="AA792" s="33">
        <f t="shared" si="175"/>
        <v>0.85</v>
      </c>
      <c r="AB792" s="33">
        <f t="shared" si="176"/>
        <v>0.75</v>
      </c>
      <c r="AC792" s="33">
        <f t="shared" si="177"/>
        <v>0.85</v>
      </c>
      <c r="AD792" s="33">
        <f t="shared" si="178"/>
        <v>0.7</v>
      </c>
      <c r="AE792" s="394">
        <f t="shared" si="179"/>
        <v>0</v>
      </c>
      <c r="AF792" s="400">
        <f t="shared" si="180"/>
        <v>15000000000</v>
      </c>
      <c r="AG792" s="257">
        <v>100</v>
      </c>
      <c r="AH792" s="153">
        <f t="shared" si="183"/>
        <v>15000000000</v>
      </c>
      <c r="AJ792" s="394">
        <f>IF(F792&gt;0,#REF!,0)</f>
        <v>0</v>
      </c>
      <c r="AK792" s="394">
        <f t="shared" si="181"/>
        <v>0</v>
      </c>
      <c r="AM792" s="394">
        <f t="shared" si="182"/>
        <v>0</v>
      </c>
    </row>
    <row r="793" spans="3:39" ht="23.25" thickBot="1" x14ac:dyDescent="0.6">
      <c r="C793" s="233" t="s">
        <v>576</v>
      </c>
      <c r="D793" s="423" t="s">
        <v>1403</v>
      </c>
      <c r="E793" s="416">
        <v>15000000000</v>
      </c>
      <c r="F793" s="39">
        <v>0</v>
      </c>
      <c r="G793" s="36"/>
      <c r="H793" s="36">
        <v>0</v>
      </c>
      <c r="I793" s="36"/>
      <c r="J793" s="36"/>
      <c r="K793" s="36"/>
      <c r="L793" s="36"/>
      <c r="M793" s="36"/>
      <c r="N793" s="36"/>
      <c r="O793" s="36"/>
      <c r="P793" s="253">
        <v>0</v>
      </c>
      <c r="Q793" s="259">
        <f t="shared" si="184"/>
        <v>0</v>
      </c>
      <c r="R793" s="259">
        <v>16200000000</v>
      </c>
      <c r="S793" s="509">
        <f t="shared" si="171"/>
        <v>15000000000</v>
      </c>
      <c r="T793" s="34">
        <v>1</v>
      </c>
      <c r="U793" s="33">
        <v>1</v>
      </c>
      <c r="V793" s="33">
        <v>0.94</v>
      </c>
      <c r="W793" s="33">
        <v>0.94</v>
      </c>
      <c r="X793" s="33">
        <f t="shared" si="172"/>
        <v>0.88</v>
      </c>
      <c r="Y793" s="33">
        <f t="shared" si="173"/>
        <v>0.85</v>
      </c>
      <c r="Z793" s="33">
        <f t="shared" si="174"/>
        <v>0.75</v>
      </c>
      <c r="AA793" s="33">
        <f t="shared" si="175"/>
        <v>0.85</v>
      </c>
      <c r="AB793" s="33">
        <f t="shared" si="176"/>
        <v>0.75</v>
      </c>
      <c r="AC793" s="33">
        <f t="shared" si="177"/>
        <v>0.85</v>
      </c>
      <c r="AD793" s="33">
        <f t="shared" si="178"/>
        <v>0.7</v>
      </c>
      <c r="AE793" s="394">
        <f t="shared" si="179"/>
        <v>0</v>
      </c>
      <c r="AF793" s="400">
        <f t="shared" si="180"/>
        <v>15000000000</v>
      </c>
      <c r="AG793" s="257">
        <v>100</v>
      </c>
      <c r="AH793" s="153">
        <f t="shared" si="183"/>
        <v>15000000000</v>
      </c>
      <c r="AJ793" s="394">
        <f>IF(F793&gt;0,#REF!,0)</f>
        <v>0</v>
      </c>
      <c r="AK793" s="394">
        <f t="shared" si="181"/>
        <v>0</v>
      </c>
      <c r="AM793" s="394">
        <f t="shared" si="182"/>
        <v>0</v>
      </c>
    </row>
    <row r="794" spans="3:39" ht="23.25" thickBot="1" x14ac:dyDescent="0.6">
      <c r="C794" s="233" t="s">
        <v>576</v>
      </c>
      <c r="D794" s="423" t="s">
        <v>1403</v>
      </c>
      <c r="E794" s="416">
        <v>15000000000</v>
      </c>
      <c r="F794" s="39">
        <v>0</v>
      </c>
      <c r="G794" s="36"/>
      <c r="H794" s="36">
        <v>0</v>
      </c>
      <c r="I794" s="36"/>
      <c r="J794" s="36"/>
      <c r="K794" s="36"/>
      <c r="L794" s="36"/>
      <c r="M794" s="36"/>
      <c r="N794" s="36"/>
      <c r="O794" s="36"/>
      <c r="P794" s="253">
        <v>0</v>
      </c>
      <c r="Q794" s="259">
        <f t="shared" si="184"/>
        <v>0</v>
      </c>
      <c r="R794" s="259" t="s">
        <v>1772</v>
      </c>
      <c r="S794" s="509">
        <f t="shared" si="171"/>
        <v>15000000000</v>
      </c>
      <c r="T794" s="34">
        <v>1</v>
      </c>
      <c r="U794" s="33">
        <v>1</v>
      </c>
      <c r="V794" s="33">
        <v>0.94</v>
      </c>
      <c r="W794" s="33">
        <v>0.94</v>
      </c>
      <c r="X794" s="33">
        <f t="shared" si="172"/>
        <v>0.88</v>
      </c>
      <c r="Y794" s="33">
        <f t="shared" si="173"/>
        <v>0.85</v>
      </c>
      <c r="Z794" s="33">
        <f t="shared" si="174"/>
        <v>0.75</v>
      </c>
      <c r="AA794" s="33">
        <f t="shared" si="175"/>
        <v>0.85</v>
      </c>
      <c r="AB794" s="33">
        <f t="shared" si="176"/>
        <v>0.75</v>
      </c>
      <c r="AC794" s="33">
        <f t="shared" si="177"/>
        <v>0.85</v>
      </c>
      <c r="AD794" s="33">
        <f t="shared" si="178"/>
        <v>0.7</v>
      </c>
      <c r="AE794" s="394">
        <f t="shared" si="179"/>
        <v>0</v>
      </c>
      <c r="AF794" s="400">
        <f t="shared" si="180"/>
        <v>15000000000</v>
      </c>
      <c r="AG794" s="257">
        <v>100</v>
      </c>
      <c r="AH794" s="153">
        <f t="shared" si="183"/>
        <v>15000000000</v>
      </c>
      <c r="AJ794" s="394">
        <f>IF(F794&gt;0,#REF!,0)</f>
        <v>0</v>
      </c>
      <c r="AK794" s="394">
        <f t="shared" si="181"/>
        <v>0</v>
      </c>
      <c r="AM794" s="394">
        <f t="shared" si="182"/>
        <v>0</v>
      </c>
    </row>
    <row r="795" spans="3:39" ht="23.25" thickBot="1" x14ac:dyDescent="0.6">
      <c r="C795" s="233" t="s">
        <v>576</v>
      </c>
      <c r="D795" s="423" t="s">
        <v>1403</v>
      </c>
      <c r="E795" s="416">
        <v>15000000000</v>
      </c>
      <c r="F795" s="39">
        <v>0</v>
      </c>
      <c r="G795" s="36"/>
      <c r="H795" s="36">
        <v>0</v>
      </c>
      <c r="I795" s="36"/>
      <c r="J795" s="36"/>
      <c r="K795" s="36"/>
      <c r="L795" s="36"/>
      <c r="M795" s="36"/>
      <c r="N795" s="36"/>
      <c r="O795" s="36"/>
      <c r="P795" s="253">
        <v>0</v>
      </c>
      <c r="Q795" s="259">
        <f t="shared" si="184"/>
        <v>0</v>
      </c>
      <c r="R795" s="259">
        <v>16200000000</v>
      </c>
      <c r="S795" s="509">
        <f t="shared" si="171"/>
        <v>15000000000</v>
      </c>
      <c r="T795" s="34">
        <v>1</v>
      </c>
      <c r="U795" s="33">
        <v>1</v>
      </c>
      <c r="V795" s="33">
        <v>0.94</v>
      </c>
      <c r="W795" s="33">
        <v>0.94</v>
      </c>
      <c r="X795" s="33">
        <f t="shared" si="172"/>
        <v>0.88</v>
      </c>
      <c r="Y795" s="33">
        <f t="shared" si="173"/>
        <v>0.85</v>
      </c>
      <c r="Z795" s="33">
        <f t="shared" si="174"/>
        <v>0.75</v>
      </c>
      <c r="AA795" s="33">
        <f t="shared" si="175"/>
        <v>0.85</v>
      </c>
      <c r="AB795" s="33">
        <f t="shared" si="176"/>
        <v>0.75</v>
      </c>
      <c r="AC795" s="33">
        <f t="shared" si="177"/>
        <v>0.85</v>
      </c>
      <c r="AD795" s="33">
        <f t="shared" si="178"/>
        <v>0.7</v>
      </c>
      <c r="AE795" s="394">
        <f t="shared" si="179"/>
        <v>0</v>
      </c>
      <c r="AF795" s="400">
        <f t="shared" si="180"/>
        <v>15000000000</v>
      </c>
      <c r="AG795" s="257">
        <v>100</v>
      </c>
      <c r="AH795" s="153">
        <f t="shared" si="183"/>
        <v>15000000000</v>
      </c>
      <c r="AJ795" s="394">
        <f>IF(F795&gt;0,#REF!,0)</f>
        <v>0</v>
      </c>
      <c r="AK795" s="394">
        <f t="shared" si="181"/>
        <v>0</v>
      </c>
      <c r="AM795" s="394">
        <f t="shared" si="182"/>
        <v>0</v>
      </c>
    </row>
    <row r="796" spans="3:39" ht="23.25" thickBot="1" x14ac:dyDescent="0.6">
      <c r="C796" s="233" t="s">
        <v>576</v>
      </c>
      <c r="D796" s="423" t="s">
        <v>1610</v>
      </c>
      <c r="E796" s="416">
        <v>24000000000</v>
      </c>
      <c r="F796" s="39">
        <v>0</v>
      </c>
      <c r="G796" s="36"/>
      <c r="H796" s="36">
        <v>0</v>
      </c>
      <c r="I796" s="36"/>
      <c r="J796" s="36"/>
      <c r="K796" s="36"/>
      <c r="L796" s="36"/>
      <c r="M796" s="36"/>
      <c r="N796" s="36"/>
      <c r="O796" s="36"/>
      <c r="P796" s="253">
        <v>0</v>
      </c>
      <c r="Q796" s="259">
        <f t="shared" si="184"/>
        <v>0</v>
      </c>
      <c r="R796" s="259">
        <v>24000000000</v>
      </c>
      <c r="S796" s="509">
        <f t="shared" si="171"/>
        <v>24000000000</v>
      </c>
      <c r="T796" s="34">
        <v>1</v>
      </c>
      <c r="U796" s="33">
        <v>1</v>
      </c>
      <c r="V796" s="33">
        <v>0.94</v>
      </c>
      <c r="W796" s="33">
        <v>0.94</v>
      </c>
      <c r="X796" s="33">
        <f t="shared" si="172"/>
        <v>0.88</v>
      </c>
      <c r="Y796" s="33">
        <f t="shared" si="173"/>
        <v>0.85</v>
      </c>
      <c r="Z796" s="33">
        <f t="shared" si="174"/>
        <v>0.75</v>
      </c>
      <c r="AA796" s="33">
        <f t="shared" si="175"/>
        <v>0.85</v>
      </c>
      <c r="AB796" s="33">
        <f t="shared" si="176"/>
        <v>0.75</v>
      </c>
      <c r="AC796" s="33">
        <f t="shared" si="177"/>
        <v>0.85</v>
      </c>
      <c r="AD796" s="33">
        <f t="shared" si="178"/>
        <v>0.7</v>
      </c>
      <c r="AE796" s="394">
        <f t="shared" si="179"/>
        <v>0</v>
      </c>
      <c r="AF796" s="400">
        <f t="shared" si="180"/>
        <v>24000000000</v>
      </c>
      <c r="AG796" s="257">
        <v>100</v>
      </c>
      <c r="AH796" s="153">
        <f t="shared" si="183"/>
        <v>24000000000</v>
      </c>
      <c r="AJ796" s="394">
        <f>IF(F796&gt;0,#REF!,0)</f>
        <v>0</v>
      </c>
      <c r="AK796" s="394">
        <f t="shared" si="181"/>
        <v>0</v>
      </c>
      <c r="AM796" s="394">
        <f t="shared" si="182"/>
        <v>0</v>
      </c>
    </row>
    <row r="797" spans="3:39" ht="23.25" thickBot="1" x14ac:dyDescent="0.6">
      <c r="C797" s="233" t="s">
        <v>576</v>
      </c>
      <c r="D797" s="423" t="s">
        <v>1611</v>
      </c>
      <c r="E797" s="416">
        <v>2950000000</v>
      </c>
      <c r="F797" s="39">
        <v>0</v>
      </c>
      <c r="G797" s="36"/>
      <c r="H797" s="36">
        <v>0</v>
      </c>
      <c r="I797" s="36"/>
      <c r="J797" s="36"/>
      <c r="K797" s="36"/>
      <c r="L797" s="36"/>
      <c r="M797" s="36"/>
      <c r="N797" s="36"/>
      <c r="O797" s="36"/>
      <c r="P797" s="253">
        <v>0</v>
      </c>
      <c r="Q797" s="259">
        <f t="shared" si="184"/>
        <v>0</v>
      </c>
      <c r="R797" s="259">
        <v>3200000000</v>
      </c>
      <c r="S797" s="509">
        <f t="shared" si="171"/>
        <v>2950000000</v>
      </c>
      <c r="T797" s="34">
        <v>1</v>
      </c>
      <c r="U797" s="33">
        <v>1</v>
      </c>
      <c r="V797" s="33">
        <v>0.94</v>
      </c>
      <c r="W797" s="33">
        <v>0.94</v>
      </c>
      <c r="X797" s="33">
        <f t="shared" si="172"/>
        <v>0.88</v>
      </c>
      <c r="Y797" s="33">
        <f t="shared" si="173"/>
        <v>0.85</v>
      </c>
      <c r="Z797" s="33">
        <f t="shared" si="174"/>
        <v>0.75</v>
      </c>
      <c r="AA797" s="33">
        <f t="shared" si="175"/>
        <v>0.85</v>
      </c>
      <c r="AB797" s="33">
        <f t="shared" si="176"/>
        <v>0.75</v>
      </c>
      <c r="AC797" s="33">
        <f t="shared" si="177"/>
        <v>0.85</v>
      </c>
      <c r="AD797" s="33">
        <f t="shared" si="178"/>
        <v>0.7</v>
      </c>
      <c r="AE797" s="394">
        <f t="shared" si="179"/>
        <v>0</v>
      </c>
      <c r="AF797" s="400">
        <f t="shared" si="180"/>
        <v>2950000000</v>
      </c>
      <c r="AG797" s="257">
        <v>100</v>
      </c>
      <c r="AH797" s="153">
        <f t="shared" si="183"/>
        <v>2950000000</v>
      </c>
      <c r="AJ797" s="394">
        <f>IF(F797&gt;0,#REF!,0)</f>
        <v>0</v>
      </c>
      <c r="AK797" s="394">
        <f t="shared" si="181"/>
        <v>0</v>
      </c>
      <c r="AM797" s="394">
        <f t="shared" si="182"/>
        <v>0</v>
      </c>
    </row>
    <row r="798" spans="3:39" ht="23.25" thickBot="1" x14ac:dyDescent="0.6">
      <c r="C798" s="233" t="s">
        <v>576</v>
      </c>
      <c r="D798" s="423" t="s">
        <v>1410</v>
      </c>
      <c r="E798" s="416">
        <v>28257620024</v>
      </c>
      <c r="F798" s="39">
        <v>0</v>
      </c>
      <c r="G798" s="36"/>
      <c r="H798" s="36">
        <v>0</v>
      </c>
      <c r="I798" s="36"/>
      <c r="J798" s="36"/>
      <c r="K798" s="36"/>
      <c r="L798" s="36"/>
      <c r="M798" s="36"/>
      <c r="N798" s="36"/>
      <c r="O798" s="36"/>
      <c r="P798" s="253">
        <v>0</v>
      </c>
      <c r="Q798" s="259">
        <f t="shared" si="184"/>
        <v>0</v>
      </c>
      <c r="R798" s="259" t="s">
        <v>1773</v>
      </c>
      <c r="S798" s="509">
        <f t="shared" si="171"/>
        <v>28257620024</v>
      </c>
      <c r="T798" s="34">
        <v>1</v>
      </c>
      <c r="U798" s="33">
        <v>1</v>
      </c>
      <c r="V798" s="33">
        <v>0.94</v>
      </c>
      <c r="W798" s="33">
        <v>0.94</v>
      </c>
      <c r="X798" s="33">
        <f t="shared" si="172"/>
        <v>0.88</v>
      </c>
      <c r="Y798" s="33">
        <f t="shared" si="173"/>
        <v>0.85</v>
      </c>
      <c r="Z798" s="33">
        <f t="shared" si="174"/>
        <v>0.75</v>
      </c>
      <c r="AA798" s="33">
        <f t="shared" si="175"/>
        <v>0.85</v>
      </c>
      <c r="AB798" s="33">
        <f t="shared" si="176"/>
        <v>0.75</v>
      </c>
      <c r="AC798" s="33">
        <f t="shared" si="177"/>
        <v>0.85</v>
      </c>
      <c r="AD798" s="33">
        <f t="shared" si="178"/>
        <v>0.7</v>
      </c>
      <c r="AE798" s="394">
        <f t="shared" si="179"/>
        <v>0</v>
      </c>
      <c r="AF798" s="400">
        <f t="shared" si="180"/>
        <v>28257620024</v>
      </c>
      <c r="AG798" s="257">
        <v>100</v>
      </c>
      <c r="AH798" s="153">
        <f t="shared" si="183"/>
        <v>28257620024</v>
      </c>
      <c r="AJ798" s="394">
        <f>IF(F798&gt;0,#REF!,0)</f>
        <v>0</v>
      </c>
      <c r="AK798" s="394">
        <f t="shared" si="181"/>
        <v>0</v>
      </c>
      <c r="AM798" s="394">
        <f t="shared" si="182"/>
        <v>0</v>
      </c>
    </row>
    <row r="799" spans="3:39" ht="23.25" thickBot="1" x14ac:dyDescent="0.6">
      <c r="C799" s="233" t="s">
        <v>576</v>
      </c>
      <c r="D799" s="423" t="s">
        <v>1410</v>
      </c>
      <c r="E799" s="416">
        <v>46000000000</v>
      </c>
      <c r="F799" s="39">
        <v>0</v>
      </c>
      <c r="G799" s="36"/>
      <c r="H799" s="36">
        <v>0</v>
      </c>
      <c r="I799" s="36"/>
      <c r="J799" s="36"/>
      <c r="K799" s="36"/>
      <c r="L799" s="36"/>
      <c r="M799" s="36"/>
      <c r="N799" s="36"/>
      <c r="O799" s="36"/>
      <c r="P799" s="253">
        <v>0</v>
      </c>
      <c r="Q799" s="259">
        <f t="shared" si="184"/>
        <v>0</v>
      </c>
      <c r="R799" s="259" t="s">
        <v>1774</v>
      </c>
      <c r="S799" s="509">
        <f t="shared" si="171"/>
        <v>46000000000</v>
      </c>
      <c r="T799" s="34">
        <v>1</v>
      </c>
      <c r="U799" s="33">
        <v>1</v>
      </c>
      <c r="V799" s="33">
        <v>0.94</v>
      </c>
      <c r="W799" s="33">
        <v>0.94</v>
      </c>
      <c r="X799" s="33">
        <f t="shared" si="172"/>
        <v>0.88</v>
      </c>
      <c r="Y799" s="33">
        <f t="shared" si="173"/>
        <v>0.85</v>
      </c>
      <c r="Z799" s="33">
        <f t="shared" si="174"/>
        <v>0.75</v>
      </c>
      <c r="AA799" s="33">
        <f t="shared" si="175"/>
        <v>0.85</v>
      </c>
      <c r="AB799" s="33">
        <f t="shared" si="176"/>
        <v>0.75</v>
      </c>
      <c r="AC799" s="33">
        <f t="shared" si="177"/>
        <v>0.85</v>
      </c>
      <c r="AD799" s="33">
        <f t="shared" si="178"/>
        <v>0.7</v>
      </c>
      <c r="AE799" s="394">
        <f t="shared" si="179"/>
        <v>0</v>
      </c>
      <c r="AF799" s="400">
        <f t="shared" si="180"/>
        <v>46000000000</v>
      </c>
      <c r="AG799" s="257">
        <v>100</v>
      </c>
      <c r="AH799" s="153">
        <f t="shared" si="183"/>
        <v>46000000000</v>
      </c>
      <c r="AJ799" s="394">
        <f>IF(F799&gt;0,#REF!,0)</f>
        <v>0</v>
      </c>
      <c r="AK799" s="394">
        <f t="shared" si="181"/>
        <v>0</v>
      </c>
      <c r="AM799" s="394">
        <f t="shared" si="182"/>
        <v>0</v>
      </c>
    </row>
    <row r="800" spans="3:39" ht="23.25" thickBot="1" x14ac:dyDescent="0.6">
      <c r="C800" s="233" t="s">
        <v>576</v>
      </c>
      <c r="D800" s="423" t="s">
        <v>1410</v>
      </c>
      <c r="E800" s="416">
        <v>64000000000</v>
      </c>
      <c r="F800" s="39">
        <v>0</v>
      </c>
      <c r="G800" s="36"/>
      <c r="H800" s="36">
        <v>0</v>
      </c>
      <c r="I800" s="36"/>
      <c r="J800" s="36"/>
      <c r="K800" s="36"/>
      <c r="L800" s="36"/>
      <c r="M800" s="36"/>
      <c r="N800" s="36"/>
      <c r="O800" s="36"/>
      <c r="P800" s="253">
        <v>0</v>
      </c>
      <c r="Q800" s="259">
        <f t="shared" si="184"/>
        <v>0</v>
      </c>
      <c r="R800" s="259" t="s">
        <v>1740</v>
      </c>
      <c r="S800" s="509">
        <f t="shared" si="171"/>
        <v>64000000000</v>
      </c>
      <c r="T800" s="34">
        <v>1</v>
      </c>
      <c r="U800" s="33">
        <v>1</v>
      </c>
      <c r="V800" s="33">
        <v>0.94</v>
      </c>
      <c r="W800" s="33">
        <v>0.94</v>
      </c>
      <c r="X800" s="33">
        <f t="shared" si="172"/>
        <v>0.88</v>
      </c>
      <c r="Y800" s="33">
        <f t="shared" si="173"/>
        <v>0.85</v>
      </c>
      <c r="Z800" s="33">
        <f t="shared" si="174"/>
        <v>0.75</v>
      </c>
      <c r="AA800" s="33">
        <f t="shared" si="175"/>
        <v>0.85</v>
      </c>
      <c r="AB800" s="33">
        <f t="shared" si="176"/>
        <v>0.75</v>
      </c>
      <c r="AC800" s="33">
        <f t="shared" si="177"/>
        <v>0.85</v>
      </c>
      <c r="AD800" s="33">
        <f t="shared" si="178"/>
        <v>0.7</v>
      </c>
      <c r="AE800" s="394">
        <f t="shared" si="179"/>
        <v>0</v>
      </c>
      <c r="AF800" s="400">
        <f t="shared" si="180"/>
        <v>64000000000</v>
      </c>
      <c r="AG800" s="257">
        <v>100</v>
      </c>
      <c r="AH800" s="153">
        <f t="shared" si="183"/>
        <v>64000000000</v>
      </c>
      <c r="AJ800" s="394">
        <f>IF(F800&gt;0,#REF!,0)</f>
        <v>0</v>
      </c>
      <c r="AK800" s="394">
        <f t="shared" si="181"/>
        <v>0</v>
      </c>
      <c r="AM800" s="394">
        <f t="shared" si="182"/>
        <v>0</v>
      </c>
    </row>
    <row r="801" spans="3:39" ht="23.25" thickBot="1" x14ac:dyDescent="0.6">
      <c r="C801" s="233" t="s">
        <v>576</v>
      </c>
      <c r="D801" s="423" t="s">
        <v>1612</v>
      </c>
      <c r="E801" s="416">
        <v>7142379976</v>
      </c>
      <c r="F801" s="39">
        <v>0</v>
      </c>
      <c r="G801" s="36"/>
      <c r="H801" s="36">
        <v>0</v>
      </c>
      <c r="I801" s="36"/>
      <c r="J801" s="36"/>
      <c r="K801" s="36"/>
      <c r="L801" s="36"/>
      <c r="M801" s="36"/>
      <c r="N801" s="36"/>
      <c r="O801" s="36"/>
      <c r="P801" s="253">
        <v>0</v>
      </c>
      <c r="Q801" s="259">
        <f t="shared" si="184"/>
        <v>0</v>
      </c>
      <c r="R801" s="259" t="s">
        <v>1739</v>
      </c>
      <c r="S801" s="509">
        <f t="shared" si="171"/>
        <v>7142379976</v>
      </c>
      <c r="T801" s="34">
        <v>1</v>
      </c>
      <c r="U801" s="33">
        <v>1</v>
      </c>
      <c r="V801" s="33">
        <v>0.94</v>
      </c>
      <c r="W801" s="33">
        <v>0.94</v>
      </c>
      <c r="X801" s="33">
        <f t="shared" si="172"/>
        <v>0.88</v>
      </c>
      <c r="Y801" s="33">
        <f t="shared" si="173"/>
        <v>0.85</v>
      </c>
      <c r="Z801" s="33">
        <f t="shared" si="174"/>
        <v>0.75</v>
      </c>
      <c r="AA801" s="33">
        <f t="shared" si="175"/>
        <v>0.85</v>
      </c>
      <c r="AB801" s="33">
        <f t="shared" si="176"/>
        <v>0.75</v>
      </c>
      <c r="AC801" s="33">
        <f t="shared" si="177"/>
        <v>0.85</v>
      </c>
      <c r="AD801" s="33">
        <f t="shared" si="178"/>
        <v>0.7</v>
      </c>
      <c r="AE801" s="394">
        <f t="shared" si="179"/>
        <v>0</v>
      </c>
      <c r="AF801" s="400">
        <f t="shared" si="180"/>
        <v>7142379976</v>
      </c>
      <c r="AG801" s="257">
        <v>100</v>
      </c>
      <c r="AH801" s="153">
        <f t="shared" si="183"/>
        <v>7142379976</v>
      </c>
      <c r="AJ801" s="394">
        <f>IF(F801&gt;0,#REF!,0)</f>
        <v>0</v>
      </c>
      <c r="AK801" s="394">
        <f t="shared" si="181"/>
        <v>0</v>
      </c>
      <c r="AM801" s="394">
        <f t="shared" si="182"/>
        <v>0</v>
      </c>
    </row>
    <row r="802" spans="3:39" ht="23.25" thickBot="1" x14ac:dyDescent="0.6">
      <c r="C802" s="233" t="s">
        <v>576</v>
      </c>
      <c r="D802" s="423" t="s">
        <v>1613</v>
      </c>
      <c r="E802" s="416">
        <v>42000000000</v>
      </c>
      <c r="F802" s="39">
        <v>0</v>
      </c>
      <c r="G802" s="36"/>
      <c r="H802" s="36">
        <v>0</v>
      </c>
      <c r="I802" s="36"/>
      <c r="J802" s="36"/>
      <c r="K802" s="36"/>
      <c r="L802" s="36"/>
      <c r="M802" s="36"/>
      <c r="N802" s="36"/>
      <c r="O802" s="36"/>
      <c r="P802" s="253">
        <v>0</v>
      </c>
      <c r="Q802" s="259">
        <f t="shared" si="184"/>
        <v>0</v>
      </c>
      <c r="R802" s="259" t="s">
        <v>1775</v>
      </c>
      <c r="S802" s="509">
        <f t="shared" si="171"/>
        <v>42000000000</v>
      </c>
      <c r="T802" s="34">
        <v>1</v>
      </c>
      <c r="U802" s="33">
        <v>1</v>
      </c>
      <c r="V802" s="33">
        <v>0.94</v>
      </c>
      <c r="W802" s="33">
        <v>0.94</v>
      </c>
      <c r="X802" s="33">
        <f t="shared" si="172"/>
        <v>0.88</v>
      </c>
      <c r="Y802" s="33">
        <f t="shared" si="173"/>
        <v>0.85</v>
      </c>
      <c r="Z802" s="33">
        <f t="shared" si="174"/>
        <v>0.75</v>
      </c>
      <c r="AA802" s="33">
        <f t="shared" si="175"/>
        <v>0.85</v>
      </c>
      <c r="AB802" s="33">
        <f t="shared" si="176"/>
        <v>0.75</v>
      </c>
      <c r="AC802" s="33">
        <f t="shared" si="177"/>
        <v>0.85</v>
      </c>
      <c r="AD802" s="33">
        <f t="shared" si="178"/>
        <v>0.7</v>
      </c>
      <c r="AE802" s="394">
        <f t="shared" si="179"/>
        <v>0</v>
      </c>
      <c r="AF802" s="400">
        <f t="shared" si="180"/>
        <v>42000000000</v>
      </c>
      <c r="AG802" s="257">
        <v>100</v>
      </c>
      <c r="AH802" s="153">
        <f t="shared" si="183"/>
        <v>42000000000</v>
      </c>
      <c r="AJ802" s="394">
        <f>IF(F802&gt;0,#REF!,0)</f>
        <v>0</v>
      </c>
      <c r="AK802" s="394">
        <f t="shared" si="181"/>
        <v>0</v>
      </c>
      <c r="AM802" s="394">
        <f t="shared" si="182"/>
        <v>0</v>
      </c>
    </row>
    <row r="803" spans="3:39" ht="23.25" thickBot="1" x14ac:dyDescent="0.6">
      <c r="C803" s="233" t="s">
        <v>576</v>
      </c>
      <c r="D803" s="423" t="s">
        <v>1613</v>
      </c>
      <c r="E803" s="416">
        <v>50000000000</v>
      </c>
      <c r="F803" s="39">
        <v>0</v>
      </c>
      <c r="G803" s="36"/>
      <c r="H803" s="36">
        <v>0</v>
      </c>
      <c r="I803" s="36"/>
      <c r="J803" s="36"/>
      <c r="K803" s="36"/>
      <c r="L803" s="36"/>
      <c r="M803" s="36"/>
      <c r="N803" s="36"/>
      <c r="O803" s="36"/>
      <c r="P803" s="253">
        <v>0</v>
      </c>
      <c r="Q803" s="259">
        <f t="shared" si="184"/>
        <v>0</v>
      </c>
      <c r="R803" s="259" t="s">
        <v>1776</v>
      </c>
      <c r="S803" s="509">
        <f t="shared" si="171"/>
        <v>50000000000</v>
      </c>
      <c r="T803" s="34">
        <v>1</v>
      </c>
      <c r="U803" s="33">
        <v>1</v>
      </c>
      <c r="V803" s="33">
        <v>0.94</v>
      </c>
      <c r="W803" s="33">
        <v>0.94</v>
      </c>
      <c r="X803" s="33">
        <f t="shared" si="172"/>
        <v>0.88</v>
      </c>
      <c r="Y803" s="33">
        <f t="shared" si="173"/>
        <v>0.85</v>
      </c>
      <c r="Z803" s="33">
        <f t="shared" si="174"/>
        <v>0.75</v>
      </c>
      <c r="AA803" s="33">
        <f t="shared" si="175"/>
        <v>0.85</v>
      </c>
      <c r="AB803" s="33">
        <f t="shared" si="176"/>
        <v>0.75</v>
      </c>
      <c r="AC803" s="33">
        <f t="shared" si="177"/>
        <v>0.85</v>
      </c>
      <c r="AD803" s="33">
        <f t="shared" si="178"/>
        <v>0.7</v>
      </c>
      <c r="AE803" s="394">
        <f t="shared" si="179"/>
        <v>0</v>
      </c>
      <c r="AF803" s="400">
        <f t="shared" si="180"/>
        <v>50000000000</v>
      </c>
      <c r="AG803" s="257">
        <v>100</v>
      </c>
      <c r="AH803" s="153">
        <f t="shared" si="183"/>
        <v>50000000000</v>
      </c>
      <c r="AJ803" s="394">
        <f>IF(F803&gt;0,#REF!,0)</f>
        <v>0</v>
      </c>
      <c r="AK803" s="394">
        <f t="shared" si="181"/>
        <v>0</v>
      </c>
      <c r="AM803" s="394">
        <f t="shared" si="182"/>
        <v>0</v>
      </c>
    </row>
    <row r="804" spans="3:39" ht="23.25" thickBot="1" x14ac:dyDescent="0.6">
      <c r="C804" s="233" t="s">
        <v>576</v>
      </c>
      <c r="D804" s="423" t="s">
        <v>1614</v>
      </c>
      <c r="E804" s="416">
        <v>28000000000</v>
      </c>
      <c r="F804" s="39">
        <v>0</v>
      </c>
      <c r="G804" s="36"/>
      <c r="H804" s="36">
        <v>0</v>
      </c>
      <c r="I804" s="36"/>
      <c r="J804" s="36"/>
      <c r="K804" s="36"/>
      <c r="L804" s="36"/>
      <c r="M804" s="36"/>
      <c r="N804" s="36"/>
      <c r="O804" s="36"/>
      <c r="P804" s="253">
        <v>0</v>
      </c>
      <c r="Q804" s="259">
        <f t="shared" si="184"/>
        <v>0</v>
      </c>
      <c r="R804" s="259" t="s">
        <v>1773</v>
      </c>
      <c r="S804" s="509">
        <f t="shared" si="171"/>
        <v>28000000000</v>
      </c>
      <c r="T804" s="34">
        <v>1</v>
      </c>
      <c r="U804" s="33">
        <v>1</v>
      </c>
      <c r="V804" s="33">
        <v>0.94</v>
      </c>
      <c r="W804" s="33">
        <v>0.94</v>
      </c>
      <c r="X804" s="33">
        <f t="shared" si="172"/>
        <v>0.88</v>
      </c>
      <c r="Y804" s="33">
        <f t="shared" si="173"/>
        <v>0.85</v>
      </c>
      <c r="Z804" s="33">
        <f t="shared" si="174"/>
        <v>0.75</v>
      </c>
      <c r="AA804" s="33">
        <f t="shared" si="175"/>
        <v>0.85</v>
      </c>
      <c r="AB804" s="33">
        <f t="shared" si="176"/>
        <v>0.75</v>
      </c>
      <c r="AC804" s="33">
        <f t="shared" si="177"/>
        <v>0.85</v>
      </c>
      <c r="AD804" s="33">
        <f t="shared" si="178"/>
        <v>0.7</v>
      </c>
      <c r="AE804" s="394">
        <f t="shared" si="179"/>
        <v>0</v>
      </c>
      <c r="AF804" s="400">
        <f t="shared" si="180"/>
        <v>28000000000</v>
      </c>
      <c r="AG804" s="257">
        <v>100</v>
      </c>
      <c r="AH804" s="153">
        <f t="shared" si="183"/>
        <v>28000000000</v>
      </c>
      <c r="AJ804" s="394">
        <f>IF(F804&gt;0,#REF!,0)</f>
        <v>0</v>
      </c>
      <c r="AK804" s="394">
        <f t="shared" si="181"/>
        <v>0</v>
      </c>
      <c r="AM804" s="394">
        <f t="shared" si="182"/>
        <v>0</v>
      </c>
    </row>
    <row r="805" spans="3:39" ht="23.25" thickBot="1" x14ac:dyDescent="0.6">
      <c r="C805" s="233" t="s">
        <v>576</v>
      </c>
      <c r="D805" s="423" t="s">
        <v>1614</v>
      </c>
      <c r="E805" s="416">
        <v>28000000000</v>
      </c>
      <c r="F805" s="39">
        <v>0</v>
      </c>
      <c r="G805" s="36"/>
      <c r="H805" s="36">
        <v>0</v>
      </c>
      <c r="I805" s="36"/>
      <c r="J805" s="36"/>
      <c r="K805" s="36"/>
      <c r="L805" s="36"/>
      <c r="M805" s="36"/>
      <c r="N805" s="36"/>
      <c r="O805" s="36"/>
      <c r="P805" s="253">
        <v>0</v>
      </c>
      <c r="Q805" s="259">
        <f t="shared" si="184"/>
        <v>0</v>
      </c>
      <c r="R805" s="259" t="s">
        <v>1773</v>
      </c>
      <c r="S805" s="509">
        <f t="shared" si="171"/>
        <v>28000000000</v>
      </c>
      <c r="T805" s="34">
        <v>1</v>
      </c>
      <c r="U805" s="33">
        <v>1</v>
      </c>
      <c r="V805" s="33">
        <v>0.94</v>
      </c>
      <c r="W805" s="33">
        <v>0.94</v>
      </c>
      <c r="X805" s="33">
        <f t="shared" si="172"/>
        <v>0.88</v>
      </c>
      <c r="Y805" s="33">
        <f t="shared" si="173"/>
        <v>0.85</v>
      </c>
      <c r="Z805" s="33">
        <f t="shared" si="174"/>
        <v>0.75</v>
      </c>
      <c r="AA805" s="33">
        <f t="shared" si="175"/>
        <v>0.85</v>
      </c>
      <c r="AB805" s="33">
        <f t="shared" si="176"/>
        <v>0.75</v>
      </c>
      <c r="AC805" s="33">
        <f t="shared" si="177"/>
        <v>0.85</v>
      </c>
      <c r="AD805" s="33">
        <f t="shared" si="178"/>
        <v>0.7</v>
      </c>
      <c r="AE805" s="394">
        <f t="shared" si="179"/>
        <v>0</v>
      </c>
      <c r="AF805" s="400">
        <f t="shared" si="180"/>
        <v>28000000000</v>
      </c>
      <c r="AG805" s="257">
        <v>100</v>
      </c>
      <c r="AH805" s="153">
        <f t="shared" si="183"/>
        <v>28000000000</v>
      </c>
      <c r="AJ805" s="394">
        <f>IF(F805&gt;0,#REF!,0)</f>
        <v>0</v>
      </c>
      <c r="AK805" s="394">
        <f t="shared" si="181"/>
        <v>0</v>
      </c>
      <c r="AM805" s="394">
        <f t="shared" si="182"/>
        <v>0</v>
      </c>
    </row>
    <row r="806" spans="3:39" ht="23.25" thickBot="1" x14ac:dyDescent="0.6">
      <c r="C806" s="233" t="s">
        <v>576</v>
      </c>
      <c r="D806" s="423" t="s">
        <v>1615</v>
      </c>
      <c r="E806" s="416">
        <v>100000000000</v>
      </c>
      <c r="F806" s="39">
        <v>0</v>
      </c>
      <c r="G806" s="36"/>
      <c r="H806" s="36">
        <v>0</v>
      </c>
      <c r="I806" s="36"/>
      <c r="J806" s="36"/>
      <c r="K806" s="36"/>
      <c r="L806" s="36"/>
      <c r="M806" s="36"/>
      <c r="N806" s="36"/>
      <c r="O806" s="36"/>
      <c r="P806" s="253">
        <v>0</v>
      </c>
      <c r="Q806" s="259">
        <f t="shared" si="184"/>
        <v>0</v>
      </c>
      <c r="R806" s="259" t="s">
        <v>1777</v>
      </c>
      <c r="S806" s="509">
        <f t="shared" si="171"/>
        <v>100000000000</v>
      </c>
      <c r="T806" s="34">
        <v>1</v>
      </c>
      <c r="U806" s="33">
        <v>1</v>
      </c>
      <c r="V806" s="33">
        <v>0.94</v>
      </c>
      <c r="W806" s="33">
        <v>0.94</v>
      </c>
      <c r="X806" s="33">
        <f t="shared" si="172"/>
        <v>0.88</v>
      </c>
      <c r="Y806" s="33">
        <f t="shared" si="173"/>
        <v>0.85</v>
      </c>
      <c r="Z806" s="33">
        <f t="shared" si="174"/>
        <v>0.75</v>
      </c>
      <c r="AA806" s="33">
        <f t="shared" si="175"/>
        <v>0.85</v>
      </c>
      <c r="AB806" s="33">
        <f t="shared" si="176"/>
        <v>0.75</v>
      </c>
      <c r="AC806" s="33">
        <f t="shared" si="177"/>
        <v>0.85</v>
      </c>
      <c r="AD806" s="33">
        <f t="shared" si="178"/>
        <v>0.7</v>
      </c>
      <c r="AE806" s="394">
        <f t="shared" si="179"/>
        <v>0</v>
      </c>
      <c r="AF806" s="400">
        <f t="shared" si="180"/>
        <v>100000000000</v>
      </c>
      <c r="AG806" s="257">
        <v>100</v>
      </c>
      <c r="AH806" s="153">
        <f t="shared" si="183"/>
        <v>100000000000</v>
      </c>
      <c r="AJ806" s="394">
        <f>IF(F806&gt;0,#REF!,0)</f>
        <v>0</v>
      </c>
      <c r="AK806" s="394">
        <f t="shared" si="181"/>
        <v>0</v>
      </c>
      <c r="AM806" s="394">
        <f t="shared" si="182"/>
        <v>0</v>
      </c>
    </row>
    <row r="807" spans="3:39" ht="23.25" thickBot="1" x14ac:dyDescent="0.6">
      <c r="C807" s="233" t="s">
        <v>576</v>
      </c>
      <c r="D807" s="423" t="s">
        <v>1612</v>
      </c>
      <c r="E807" s="416">
        <v>10000000000</v>
      </c>
      <c r="F807" s="39">
        <v>0</v>
      </c>
      <c r="G807" s="36"/>
      <c r="H807" s="36">
        <v>0</v>
      </c>
      <c r="I807" s="36"/>
      <c r="J807" s="36"/>
      <c r="K807" s="36"/>
      <c r="L807" s="36"/>
      <c r="M807" s="36"/>
      <c r="N807" s="36"/>
      <c r="O807" s="36"/>
      <c r="P807" s="253">
        <v>0</v>
      </c>
      <c r="Q807" s="259">
        <f t="shared" si="184"/>
        <v>0</v>
      </c>
      <c r="R807" s="259" t="s">
        <v>1778</v>
      </c>
      <c r="S807" s="509">
        <f t="shared" si="171"/>
        <v>10000000000</v>
      </c>
      <c r="T807" s="34">
        <v>1</v>
      </c>
      <c r="U807" s="33">
        <v>1</v>
      </c>
      <c r="V807" s="33">
        <v>0.94</v>
      </c>
      <c r="W807" s="33">
        <v>0.94</v>
      </c>
      <c r="X807" s="33">
        <f t="shared" si="172"/>
        <v>0.88</v>
      </c>
      <c r="Y807" s="33">
        <f t="shared" si="173"/>
        <v>0.85</v>
      </c>
      <c r="Z807" s="33">
        <f t="shared" si="174"/>
        <v>0.75</v>
      </c>
      <c r="AA807" s="33">
        <f t="shared" si="175"/>
        <v>0.85</v>
      </c>
      <c r="AB807" s="33">
        <f t="shared" si="176"/>
        <v>0.75</v>
      </c>
      <c r="AC807" s="33">
        <f t="shared" si="177"/>
        <v>0.85</v>
      </c>
      <c r="AD807" s="33">
        <f t="shared" si="178"/>
        <v>0.7</v>
      </c>
      <c r="AE807" s="394">
        <f t="shared" si="179"/>
        <v>0</v>
      </c>
      <c r="AF807" s="400">
        <f t="shared" si="180"/>
        <v>10000000000</v>
      </c>
      <c r="AG807" s="257">
        <v>100</v>
      </c>
      <c r="AH807" s="153">
        <f t="shared" si="183"/>
        <v>10000000000</v>
      </c>
      <c r="AJ807" s="394">
        <f>IF(F807&gt;0,#REF!,0)</f>
        <v>0</v>
      </c>
      <c r="AK807" s="394">
        <f t="shared" si="181"/>
        <v>0</v>
      </c>
      <c r="AM807" s="394">
        <f t="shared" si="182"/>
        <v>0</v>
      </c>
    </row>
    <row r="808" spans="3:39" ht="23.25" thickBot="1" x14ac:dyDescent="0.6">
      <c r="C808" s="233" t="s">
        <v>576</v>
      </c>
      <c r="D808" s="423" t="s">
        <v>1410</v>
      </c>
      <c r="E808" s="416">
        <v>25000000000</v>
      </c>
      <c r="F808" s="39">
        <v>0</v>
      </c>
      <c r="G808" s="36"/>
      <c r="H808" s="36">
        <v>0</v>
      </c>
      <c r="I808" s="36"/>
      <c r="J808" s="36"/>
      <c r="K808" s="36"/>
      <c r="L808" s="36"/>
      <c r="M808" s="36"/>
      <c r="N808" s="36"/>
      <c r="O808" s="36"/>
      <c r="P808" s="253">
        <v>0</v>
      </c>
      <c r="Q808" s="259">
        <f t="shared" si="184"/>
        <v>0</v>
      </c>
      <c r="R808" s="259" t="s">
        <v>1773</v>
      </c>
      <c r="S808" s="509">
        <f t="shared" si="171"/>
        <v>25000000000</v>
      </c>
      <c r="T808" s="34">
        <v>1</v>
      </c>
      <c r="U808" s="33">
        <v>1</v>
      </c>
      <c r="V808" s="33">
        <v>0.94</v>
      </c>
      <c r="W808" s="33">
        <v>0.94</v>
      </c>
      <c r="X808" s="33">
        <f t="shared" si="172"/>
        <v>0.88</v>
      </c>
      <c r="Y808" s="33">
        <f t="shared" si="173"/>
        <v>0.85</v>
      </c>
      <c r="Z808" s="33">
        <f t="shared" si="174"/>
        <v>0.75</v>
      </c>
      <c r="AA808" s="33">
        <f t="shared" si="175"/>
        <v>0.85</v>
      </c>
      <c r="AB808" s="33">
        <f t="shared" si="176"/>
        <v>0.75</v>
      </c>
      <c r="AC808" s="33">
        <f t="shared" si="177"/>
        <v>0.85</v>
      </c>
      <c r="AD808" s="33">
        <f t="shared" si="178"/>
        <v>0.7</v>
      </c>
      <c r="AE808" s="394">
        <f t="shared" si="179"/>
        <v>0</v>
      </c>
      <c r="AF808" s="400">
        <f t="shared" si="180"/>
        <v>25000000000</v>
      </c>
      <c r="AG808" s="257">
        <v>100</v>
      </c>
      <c r="AH808" s="153">
        <f t="shared" si="183"/>
        <v>25000000000</v>
      </c>
      <c r="AJ808" s="394">
        <f>IF(F808&gt;0,#REF!,0)</f>
        <v>0</v>
      </c>
      <c r="AK808" s="394">
        <f t="shared" si="181"/>
        <v>0</v>
      </c>
      <c r="AM808" s="394">
        <f t="shared" si="182"/>
        <v>0</v>
      </c>
    </row>
    <row r="809" spans="3:39" ht="23.25" thickBot="1" x14ac:dyDescent="0.6">
      <c r="C809" s="233" t="s">
        <v>576</v>
      </c>
      <c r="D809" s="423" t="s">
        <v>1616</v>
      </c>
      <c r="E809" s="416">
        <v>0</v>
      </c>
      <c r="F809" s="39">
        <v>0</v>
      </c>
      <c r="G809" s="36"/>
      <c r="H809" s="36">
        <v>0</v>
      </c>
      <c r="I809" s="36"/>
      <c r="J809" s="36"/>
      <c r="K809" s="36"/>
      <c r="L809" s="36"/>
      <c r="M809" s="36"/>
      <c r="N809" s="36"/>
      <c r="O809" s="36"/>
      <c r="P809" s="253">
        <v>0</v>
      </c>
      <c r="Q809" s="259">
        <f t="shared" si="184"/>
        <v>0</v>
      </c>
      <c r="R809" s="259">
        <v>32400000000</v>
      </c>
      <c r="S809" s="509">
        <f t="shared" si="171"/>
        <v>0</v>
      </c>
      <c r="T809" s="34">
        <v>1</v>
      </c>
      <c r="U809" s="33">
        <v>1</v>
      </c>
      <c r="V809" s="33">
        <v>0.94</v>
      </c>
      <c r="W809" s="33">
        <v>0.94</v>
      </c>
      <c r="X809" s="33">
        <f t="shared" si="172"/>
        <v>0.88</v>
      </c>
      <c r="Y809" s="33">
        <f t="shared" si="173"/>
        <v>0.85</v>
      </c>
      <c r="Z809" s="33">
        <f t="shared" si="174"/>
        <v>0.75</v>
      </c>
      <c r="AA809" s="33">
        <f t="shared" si="175"/>
        <v>0.85</v>
      </c>
      <c r="AB809" s="33">
        <f t="shared" si="176"/>
        <v>0.75</v>
      </c>
      <c r="AC809" s="33">
        <f t="shared" si="177"/>
        <v>0.85</v>
      </c>
      <c r="AD809" s="33">
        <f t="shared" si="178"/>
        <v>0.7</v>
      </c>
      <c r="AE809" s="394">
        <f t="shared" si="179"/>
        <v>0</v>
      </c>
      <c r="AF809" s="400">
        <f t="shared" si="180"/>
        <v>0</v>
      </c>
      <c r="AG809" s="257">
        <v>100</v>
      </c>
      <c r="AH809" s="153">
        <f t="shared" si="183"/>
        <v>0</v>
      </c>
      <c r="AJ809" s="394">
        <f>IF(F809&gt;0,#REF!,0)</f>
        <v>0</v>
      </c>
      <c r="AK809" s="394">
        <f t="shared" si="181"/>
        <v>0</v>
      </c>
      <c r="AM809" s="394">
        <f t="shared" si="182"/>
        <v>0</v>
      </c>
    </row>
    <row r="810" spans="3:39" ht="23.25" thickBot="1" x14ac:dyDescent="0.6">
      <c r="C810" s="233" t="s">
        <v>576</v>
      </c>
      <c r="D810" s="423" t="s">
        <v>1617</v>
      </c>
      <c r="E810" s="416">
        <v>6350000000</v>
      </c>
      <c r="F810" s="39">
        <v>0</v>
      </c>
      <c r="G810" s="36"/>
      <c r="H810" s="36">
        <v>0</v>
      </c>
      <c r="I810" s="36"/>
      <c r="J810" s="36"/>
      <c r="K810" s="36"/>
      <c r="L810" s="36"/>
      <c r="M810" s="36"/>
      <c r="N810" s="36"/>
      <c r="O810" s="36"/>
      <c r="P810" s="253">
        <v>0</v>
      </c>
      <c r="Q810" s="259">
        <f t="shared" si="184"/>
        <v>0</v>
      </c>
      <c r="R810" s="259">
        <v>4572000000</v>
      </c>
      <c r="S810" s="509">
        <f t="shared" si="171"/>
        <v>6350000000</v>
      </c>
      <c r="T810" s="34">
        <v>1</v>
      </c>
      <c r="U810" s="33">
        <v>1</v>
      </c>
      <c r="V810" s="33">
        <v>0.94</v>
      </c>
      <c r="W810" s="33">
        <v>0.94</v>
      </c>
      <c r="X810" s="33">
        <f t="shared" si="172"/>
        <v>0.88</v>
      </c>
      <c r="Y810" s="33">
        <f t="shared" si="173"/>
        <v>0.85</v>
      </c>
      <c r="Z810" s="33">
        <f t="shared" si="174"/>
        <v>0.75</v>
      </c>
      <c r="AA810" s="33">
        <f t="shared" si="175"/>
        <v>0.85</v>
      </c>
      <c r="AB810" s="33">
        <f t="shared" si="176"/>
        <v>0.75</v>
      </c>
      <c r="AC810" s="33">
        <f t="shared" si="177"/>
        <v>0.85</v>
      </c>
      <c r="AD810" s="33">
        <f t="shared" si="178"/>
        <v>0.7</v>
      </c>
      <c r="AE810" s="394">
        <f t="shared" si="179"/>
        <v>0</v>
      </c>
      <c r="AF810" s="400">
        <f t="shared" si="180"/>
        <v>6350000000</v>
      </c>
      <c r="AG810" s="257">
        <v>100</v>
      </c>
      <c r="AH810" s="153">
        <f t="shared" si="183"/>
        <v>6350000000</v>
      </c>
      <c r="AJ810" s="394">
        <f>IF(F810&gt;0,#REF!,0)</f>
        <v>0</v>
      </c>
      <c r="AK810" s="394">
        <f t="shared" si="181"/>
        <v>0</v>
      </c>
      <c r="AM810" s="394">
        <f t="shared" si="182"/>
        <v>0</v>
      </c>
    </row>
    <row r="811" spans="3:39" ht="23.25" thickBot="1" x14ac:dyDescent="0.6">
      <c r="C811" s="233" t="s">
        <v>576</v>
      </c>
      <c r="D811" s="423" t="s">
        <v>1616</v>
      </c>
      <c r="E811" s="416">
        <v>15000000000</v>
      </c>
      <c r="F811" s="39">
        <v>0</v>
      </c>
      <c r="G811" s="36"/>
      <c r="H811" s="36">
        <v>0</v>
      </c>
      <c r="I811" s="36"/>
      <c r="J811" s="36"/>
      <c r="K811" s="36"/>
      <c r="L811" s="36"/>
      <c r="M811" s="36"/>
      <c r="N811" s="36"/>
      <c r="O811" s="36"/>
      <c r="P811" s="253">
        <v>0</v>
      </c>
      <c r="Q811" s="259">
        <f t="shared" si="184"/>
        <v>0</v>
      </c>
      <c r="R811" s="259">
        <v>16200000000</v>
      </c>
      <c r="S811" s="509">
        <f t="shared" si="171"/>
        <v>15000000000</v>
      </c>
      <c r="T811" s="34">
        <v>1</v>
      </c>
      <c r="U811" s="33">
        <v>1</v>
      </c>
      <c r="V811" s="33">
        <v>0.94</v>
      </c>
      <c r="W811" s="33">
        <v>0.94</v>
      </c>
      <c r="X811" s="33">
        <f t="shared" si="172"/>
        <v>0.88</v>
      </c>
      <c r="Y811" s="33">
        <f t="shared" si="173"/>
        <v>0.85</v>
      </c>
      <c r="Z811" s="33">
        <f t="shared" si="174"/>
        <v>0.75</v>
      </c>
      <c r="AA811" s="33">
        <f t="shared" si="175"/>
        <v>0.85</v>
      </c>
      <c r="AB811" s="33">
        <f t="shared" si="176"/>
        <v>0.75</v>
      </c>
      <c r="AC811" s="33">
        <f t="shared" si="177"/>
        <v>0.85</v>
      </c>
      <c r="AD811" s="33">
        <f t="shared" si="178"/>
        <v>0.7</v>
      </c>
      <c r="AE811" s="394">
        <f t="shared" si="179"/>
        <v>0</v>
      </c>
      <c r="AF811" s="400">
        <f t="shared" si="180"/>
        <v>15000000000</v>
      </c>
      <c r="AG811" s="257">
        <v>100</v>
      </c>
      <c r="AH811" s="153">
        <f t="shared" si="183"/>
        <v>15000000000</v>
      </c>
      <c r="AJ811" s="394">
        <f>IF(F811&gt;0,#REF!,0)</f>
        <v>0</v>
      </c>
      <c r="AK811" s="394">
        <f t="shared" si="181"/>
        <v>0</v>
      </c>
      <c r="AM811" s="394">
        <f t="shared" si="182"/>
        <v>0</v>
      </c>
    </row>
    <row r="812" spans="3:39" ht="23.25" thickBot="1" x14ac:dyDescent="0.6">
      <c r="C812" s="233" t="s">
        <v>576</v>
      </c>
      <c r="D812" s="423" t="s">
        <v>1617</v>
      </c>
      <c r="E812" s="416">
        <v>12500000000</v>
      </c>
      <c r="F812" s="39">
        <v>0</v>
      </c>
      <c r="G812" s="36"/>
      <c r="H812" s="36">
        <v>0</v>
      </c>
      <c r="I812" s="36"/>
      <c r="J812" s="36"/>
      <c r="K812" s="36"/>
      <c r="L812" s="36"/>
      <c r="M812" s="36"/>
      <c r="N812" s="36"/>
      <c r="O812" s="36"/>
      <c r="P812" s="253">
        <v>0</v>
      </c>
      <c r="Q812" s="259">
        <f t="shared" si="184"/>
        <v>0</v>
      </c>
      <c r="R812" s="259">
        <v>13500000000</v>
      </c>
      <c r="S812" s="509">
        <f t="shared" si="171"/>
        <v>12500000000</v>
      </c>
      <c r="T812" s="34">
        <v>1</v>
      </c>
      <c r="U812" s="33">
        <v>1</v>
      </c>
      <c r="V812" s="33">
        <v>0.94</v>
      </c>
      <c r="W812" s="33">
        <v>0.94</v>
      </c>
      <c r="X812" s="33">
        <f t="shared" si="172"/>
        <v>0.88</v>
      </c>
      <c r="Y812" s="33">
        <f t="shared" si="173"/>
        <v>0.85</v>
      </c>
      <c r="Z812" s="33">
        <f t="shared" si="174"/>
        <v>0.75</v>
      </c>
      <c r="AA812" s="33">
        <f t="shared" si="175"/>
        <v>0.85</v>
      </c>
      <c r="AB812" s="33">
        <f t="shared" si="176"/>
        <v>0.75</v>
      </c>
      <c r="AC812" s="33">
        <f t="shared" si="177"/>
        <v>0.85</v>
      </c>
      <c r="AD812" s="33">
        <f t="shared" si="178"/>
        <v>0.7</v>
      </c>
      <c r="AE812" s="394">
        <f t="shared" si="179"/>
        <v>0</v>
      </c>
      <c r="AF812" s="400">
        <f t="shared" si="180"/>
        <v>12500000000</v>
      </c>
      <c r="AG812" s="257">
        <v>100</v>
      </c>
      <c r="AH812" s="153">
        <f t="shared" si="183"/>
        <v>12500000000</v>
      </c>
      <c r="AJ812" s="394">
        <f>IF(F812&gt;0,#REF!,0)</f>
        <v>0</v>
      </c>
      <c r="AK812" s="394">
        <f t="shared" si="181"/>
        <v>0</v>
      </c>
      <c r="AM812" s="394">
        <f t="shared" si="182"/>
        <v>0</v>
      </c>
    </row>
    <row r="813" spans="3:39" ht="23.25" thickBot="1" x14ac:dyDescent="0.6">
      <c r="C813" s="233" t="s">
        <v>576</v>
      </c>
      <c r="D813" s="423" t="s">
        <v>1616</v>
      </c>
      <c r="E813" s="416">
        <v>26500000000</v>
      </c>
      <c r="F813" s="39">
        <v>0</v>
      </c>
      <c r="G813" s="36"/>
      <c r="H813" s="36">
        <v>0</v>
      </c>
      <c r="I813" s="36"/>
      <c r="J813" s="36"/>
      <c r="K813" s="36"/>
      <c r="L813" s="36"/>
      <c r="M813" s="36"/>
      <c r="N813" s="36"/>
      <c r="O813" s="36"/>
      <c r="P813" s="253">
        <v>0</v>
      </c>
      <c r="Q813" s="259">
        <f t="shared" si="184"/>
        <v>0</v>
      </c>
      <c r="R813" s="259">
        <v>28620000000</v>
      </c>
      <c r="S813" s="509">
        <f t="shared" si="171"/>
        <v>26500000000</v>
      </c>
      <c r="T813" s="34">
        <v>1</v>
      </c>
      <c r="U813" s="33">
        <v>1</v>
      </c>
      <c r="V813" s="33">
        <v>0.94</v>
      </c>
      <c r="W813" s="33">
        <v>0.94</v>
      </c>
      <c r="X813" s="33">
        <f t="shared" si="172"/>
        <v>0.88</v>
      </c>
      <c r="Y813" s="33">
        <f t="shared" si="173"/>
        <v>0.85</v>
      </c>
      <c r="Z813" s="33">
        <f t="shared" si="174"/>
        <v>0.75</v>
      </c>
      <c r="AA813" s="33">
        <f t="shared" si="175"/>
        <v>0.85</v>
      </c>
      <c r="AB813" s="33">
        <f t="shared" si="176"/>
        <v>0.75</v>
      </c>
      <c r="AC813" s="33">
        <f t="shared" si="177"/>
        <v>0.85</v>
      </c>
      <c r="AD813" s="33">
        <f t="shared" si="178"/>
        <v>0.7</v>
      </c>
      <c r="AE813" s="394">
        <f t="shared" si="179"/>
        <v>0</v>
      </c>
      <c r="AF813" s="400">
        <f t="shared" si="180"/>
        <v>26500000000</v>
      </c>
      <c r="AG813" s="257">
        <v>100</v>
      </c>
      <c r="AH813" s="153">
        <f t="shared" si="183"/>
        <v>26500000000</v>
      </c>
      <c r="AJ813" s="394">
        <f>IF(F813&gt;0,#REF!,0)</f>
        <v>0</v>
      </c>
      <c r="AK813" s="394">
        <f t="shared" si="181"/>
        <v>0</v>
      </c>
      <c r="AM813" s="394">
        <f t="shared" si="182"/>
        <v>0</v>
      </c>
    </row>
    <row r="814" spans="3:39" ht="23.25" thickBot="1" x14ac:dyDescent="0.6">
      <c r="C814" s="233" t="s">
        <v>576</v>
      </c>
      <c r="D814" s="423" t="s">
        <v>1616</v>
      </c>
      <c r="E814" s="416">
        <v>10500000000</v>
      </c>
      <c r="F814" s="39">
        <v>0</v>
      </c>
      <c r="G814" s="36"/>
      <c r="H814" s="36">
        <v>0</v>
      </c>
      <c r="I814" s="36"/>
      <c r="J814" s="36"/>
      <c r="K814" s="36"/>
      <c r="L814" s="36"/>
      <c r="M814" s="36"/>
      <c r="N814" s="36"/>
      <c r="O814" s="36"/>
      <c r="P814" s="253">
        <v>0</v>
      </c>
      <c r="Q814" s="259">
        <f t="shared" si="184"/>
        <v>0</v>
      </c>
      <c r="R814" s="259">
        <v>11340000000</v>
      </c>
      <c r="S814" s="509">
        <f t="shared" si="171"/>
        <v>10500000000</v>
      </c>
      <c r="T814" s="34">
        <v>1</v>
      </c>
      <c r="U814" s="33">
        <v>1</v>
      </c>
      <c r="V814" s="33">
        <v>0.94</v>
      </c>
      <c r="W814" s="33">
        <v>0.94</v>
      </c>
      <c r="X814" s="33">
        <f t="shared" si="172"/>
        <v>0.88</v>
      </c>
      <c r="Y814" s="33">
        <f t="shared" si="173"/>
        <v>0.85</v>
      </c>
      <c r="Z814" s="33">
        <f t="shared" si="174"/>
        <v>0.75</v>
      </c>
      <c r="AA814" s="33">
        <f t="shared" si="175"/>
        <v>0.85</v>
      </c>
      <c r="AB814" s="33">
        <f t="shared" si="176"/>
        <v>0.75</v>
      </c>
      <c r="AC814" s="33">
        <f t="shared" si="177"/>
        <v>0.85</v>
      </c>
      <c r="AD814" s="33">
        <f t="shared" si="178"/>
        <v>0.7</v>
      </c>
      <c r="AE814" s="394">
        <f t="shared" si="179"/>
        <v>0</v>
      </c>
      <c r="AF814" s="400">
        <f t="shared" si="180"/>
        <v>10500000000</v>
      </c>
      <c r="AG814" s="257">
        <v>100</v>
      </c>
      <c r="AH814" s="153">
        <f t="shared" si="183"/>
        <v>10500000000</v>
      </c>
      <c r="AJ814" s="394">
        <f>IF(F814&gt;0,#REF!,0)</f>
        <v>0</v>
      </c>
      <c r="AK814" s="394">
        <f t="shared" si="181"/>
        <v>0</v>
      </c>
      <c r="AM814" s="394">
        <f t="shared" si="182"/>
        <v>0</v>
      </c>
    </row>
    <row r="815" spans="3:39" ht="23.25" thickBot="1" x14ac:dyDescent="0.6">
      <c r="C815" s="233" t="s">
        <v>576</v>
      </c>
      <c r="D815" s="423" t="s">
        <v>1616</v>
      </c>
      <c r="E815" s="416">
        <v>16000000000</v>
      </c>
      <c r="F815" s="39">
        <v>0</v>
      </c>
      <c r="G815" s="36"/>
      <c r="H815" s="36">
        <v>0</v>
      </c>
      <c r="I815" s="36"/>
      <c r="J815" s="36"/>
      <c r="K815" s="36"/>
      <c r="L815" s="36"/>
      <c r="M815" s="36"/>
      <c r="N815" s="36"/>
      <c r="O815" s="36"/>
      <c r="P815" s="253">
        <v>0</v>
      </c>
      <c r="Q815" s="259">
        <f t="shared" si="184"/>
        <v>0</v>
      </c>
      <c r="R815" s="259">
        <v>13500000000</v>
      </c>
      <c r="S815" s="509">
        <f t="shared" si="171"/>
        <v>16000000000</v>
      </c>
      <c r="T815" s="34">
        <v>1</v>
      </c>
      <c r="U815" s="33">
        <v>1</v>
      </c>
      <c r="V815" s="33">
        <v>0.94</v>
      </c>
      <c r="W815" s="33">
        <v>0.94</v>
      </c>
      <c r="X815" s="33">
        <f t="shared" si="172"/>
        <v>0.88</v>
      </c>
      <c r="Y815" s="33">
        <f t="shared" si="173"/>
        <v>0.85</v>
      </c>
      <c r="Z815" s="33">
        <f t="shared" si="174"/>
        <v>0.75</v>
      </c>
      <c r="AA815" s="33">
        <f t="shared" si="175"/>
        <v>0.85</v>
      </c>
      <c r="AB815" s="33">
        <f t="shared" si="176"/>
        <v>0.75</v>
      </c>
      <c r="AC815" s="33">
        <f t="shared" si="177"/>
        <v>0.85</v>
      </c>
      <c r="AD815" s="33">
        <f t="shared" si="178"/>
        <v>0.7</v>
      </c>
      <c r="AE815" s="394">
        <f t="shared" si="179"/>
        <v>0</v>
      </c>
      <c r="AF815" s="400">
        <f t="shared" si="180"/>
        <v>16000000000</v>
      </c>
      <c r="AG815" s="257">
        <v>100</v>
      </c>
      <c r="AH815" s="153">
        <f t="shared" si="183"/>
        <v>16000000000</v>
      </c>
      <c r="AJ815" s="394">
        <f>IF(F815&gt;0,#REF!,0)</f>
        <v>0</v>
      </c>
      <c r="AK815" s="394">
        <f t="shared" si="181"/>
        <v>0</v>
      </c>
      <c r="AM815" s="394">
        <f t="shared" si="182"/>
        <v>0</v>
      </c>
    </row>
    <row r="816" spans="3:39" ht="23.25" thickBot="1" x14ac:dyDescent="0.6">
      <c r="C816" s="233" t="s">
        <v>576</v>
      </c>
      <c r="D816" s="423" t="s">
        <v>1617</v>
      </c>
      <c r="E816" s="416">
        <v>6600000000</v>
      </c>
      <c r="F816" s="39">
        <v>0</v>
      </c>
      <c r="G816" s="36"/>
      <c r="H816" s="36">
        <v>0</v>
      </c>
      <c r="I816" s="36"/>
      <c r="J816" s="36"/>
      <c r="K816" s="36"/>
      <c r="L816" s="36"/>
      <c r="M816" s="36"/>
      <c r="N816" s="36"/>
      <c r="O816" s="36"/>
      <c r="P816" s="253">
        <v>0</v>
      </c>
      <c r="Q816" s="259">
        <f t="shared" si="184"/>
        <v>0</v>
      </c>
      <c r="R816" s="259">
        <v>0</v>
      </c>
      <c r="S816" s="509">
        <f t="shared" si="171"/>
        <v>6600000000</v>
      </c>
      <c r="T816" s="34">
        <v>1</v>
      </c>
      <c r="U816" s="33">
        <v>1</v>
      </c>
      <c r="V816" s="33">
        <v>0.94</v>
      </c>
      <c r="W816" s="33">
        <v>0.94</v>
      </c>
      <c r="X816" s="33">
        <f t="shared" si="172"/>
        <v>0.88</v>
      </c>
      <c r="Y816" s="33">
        <f t="shared" si="173"/>
        <v>0.85</v>
      </c>
      <c r="Z816" s="33">
        <f t="shared" si="174"/>
        <v>0.75</v>
      </c>
      <c r="AA816" s="33">
        <f t="shared" si="175"/>
        <v>0.85</v>
      </c>
      <c r="AB816" s="33">
        <f t="shared" si="176"/>
        <v>0.75</v>
      </c>
      <c r="AC816" s="33">
        <f t="shared" si="177"/>
        <v>0.85</v>
      </c>
      <c r="AD816" s="33">
        <f t="shared" si="178"/>
        <v>0.7</v>
      </c>
      <c r="AE816" s="394">
        <f t="shared" si="179"/>
        <v>0</v>
      </c>
      <c r="AF816" s="400">
        <f t="shared" si="180"/>
        <v>6600000000</v>
      </c>
      <c r="AG816" s="257">
        <v>100</v>
      </c>
      <c r="AH816" s="153">
        <f t="shared" si="183"/>
        <v>6600000000</v>
      </c>
      <c r="AJ816" s="394">
        <f>IF(F816&gt;0,#REF!,0)</f>
        <v>0</v>
      </c>
      <c r="AK816" s="394">
        <f t="shared" si="181"/>
        <v>0</v>
      </c>
      <c r="AM816" s="394">
        <f t="shared" si="182"/>
        <v>0</v>
      </c>
    </row>
    <row r="817" spans="3:39" ht="23.25" thickBot="1" x14ac:dyDescent="0.6">
      <c r="C817" s="233" t="s">
        <v>576</v>
      </c>
      <c r="D817" s="423" t="s">
        <v>1402</v>
      </c>
      <c r="E817" s="416">
        <v>15000000000</v>
      </c>
      <c r="F817" s="39">
        <v>0</v>
      </c>
      <c r="G817" s="36"/>
      <c r="H817" s="36">
        <v>0</v>
      </c>
      <c r="I817" s="36"/>
      <c r="J817" s="36"/>
      <c r="K817" s="36"/>
      <c r="L817" s="36"/>
      <c r="M817" s="36"/>
      <c r="N817" s="36"/>
      <c r="O817" s="36"/>
      <c r="P817" s="253">
        <v>0</v>
      </c>
      <c r="Q817" s="259">
        <f t="shared" si="184"/>
        <v>0</v>
      </c>
      <c r="R817" s="259">
        <v>16200000000</v>
      </c>
      <c r="S817" s="509">
        <f t="shared" si="171"/>
        <v>15000000000</v>
      </c>
      <c r="T817" s="34">
        <v>1</v>
      </c>
      <c r="U817" s="33">
        <v>1</v>
      </c>
      <c r="V817" s="33">
        <v>0.94</v>
      </c>
      <c r="W817" s="33">
        <v>0.94</v>
      </c>
      <c r="X817" s="33">
        <f t="shared" si="172"/>
        <v>0.88</v>
      </c>
      <c r="Y817" s="33">
        <f t="shared" si="173"/>
        <v>0.85</v>
      </c>
      <c r="Z817" s="33">
        <f t="shared" si="174"/>
        <v>0.75</v>
      </c>
      <c r="AA817" s="33">
        <f t="shared" si="175"/>
        <v>0.85</v>
      </c>
      <c r="AB817" s="33">
        <f t="shared" si="176"/>
        <v>0.75</v>
      </c>
      <c r="AC817" s="33">
        <f t="shared" si="177"/>
        <v>0.85</v>
      </c>
      <c r="AD817" s="33">
        <f t="shared" si="178"/>
        <v>0.7</v>
      </c>
      <c r="AE817" s="394">
        <f t="shared" si="179"/>
        <v>0</v>
      </c>
      <c r="AF817" s="400">
        <f t="shared" si="180"/>
        <v>15000000000</v>
      </c>
      <c r="AG817" s="257">
        <v>100</v>
      </c>
      <c r="AH817" s="153">
        <f t="shared" si="183"/>
        <v>15000000000</v>
      </c>
      <c r="AJ817" s="394">
        <f>IF(F817&gt;0,#REF!,0)</f>
        <v>0</v>
      </c>
      <c r="AK817" s="394">
        <f t="shared" si="181"/>
        <v>0</v>
      </c>
      <c r="AM817" s="394">
        <f t="shared" si="182"/>
        <v>0</v>
      </c>
    </row>
    <row r="818" spans="3:39" ht="23.25" thickBot="1" x14ac:dyDescent="0.6">
      <c r="C818" s="233" t="s">
        <v>576</v>
      </c>
      <c r="D818" s="423" t="s">
        <v>1402</v>
      </c>
      <c r="E818" s="416">
        <v>20000000000</v>
      </c>
      <c r="F818" s="39">
        <v>0</v>
      </c>
      <c r="G818" s="36"/>
      <c r="H818" s="36">
        <v>0</v>
      </c>
      <c r="I818" s="36"/>
      <c r="J818" s="36"/>
      <c r="K818" s="36"/>
      <c r="L818" s="36"/>
      <c r="M818" s="36"/>
      <c r="N818" s="36"/>
      <c r="O818" s="36"/>
      <c r="P818" s="253">
        <v>0</v>
      </c>
      <c r="Q818" s="259">
        <f t="shared" si="184"/>
        <v>0</v>
      </c>
      <c r="R818" s="259">
        <v>21600000000</v>
      </c>
      <c r="S818" s="509">
        <f t="shared" si="171"/>
        <v>20000000000</v>
      </c>
      <c r="T818" s="34">
        <v>1</v>
      </c>
      <c r="U818" s="33">
        <v>1</v>
      </c>
      <c r="V818" s="33">
        <v>0.94</v>
      </c>
      <c r="W818" s="33">
        <v>0.94</v>
      </c>
      <c r="X818" s="33">
        <f t="shared" si="172"/>
        <v>0.88</v>
      </c>
      <c r="Y818" s="33">
        <f t="shared" si="173"/>
        <v>0.85</v>
      </c>
      <c r="Z818" s="33">
        <f t="shared" si="174"/>
        <v>0.75</v>
      </c>
      <c r="AA818" s="33">
        <f t="shared" si="175"/>
        <v>0.85</v>
      </c>
      <c r="AB818" s="33">
        <f t="shared" si="176"/>
        <v>0.75</v>
      </c>
      <c r="AC818" s="33">
        <f t="shared" si="177"/>
        <v>0.85</v>
      </c>
      <c r="AD818" s="33">
        <f t="shared" si="178"/>
        <v>0.7</v>
      </c>
      <c r="AE818" s="394">
        <f t="shared" si="179"/>
        <v>0</v>
      </c>
      <c r="AF818" s="400">
        <f t="shared" si="180"/>
        <v>20000000000</v>
      </c>
      <c r="AG818" s="257">
        <v>100</v>
      </c>
      <c r="AH818" s="153">
        <f t="shared" si="183"/>
        <v>20000000000</v>
      </c>
      <c r="AJ818" s="394">
        <f>IF(F818&gt;0,#REF!,0)</f>
        <v>0</v>
      </c>
      <c r="AK818" s="394">
        <f t="shared" si="181"/>
        <v>0</v>
      </c>
      <c r="AM818" s="394">
        <f t="shared" si="182"/>
        <v>0</v>
      </c>
    </row>
    <row r="819" spans="3:39" ht="23.25" thickBot="1" x14ac:dyDescent="0.6">
      <c r="C819" s="233" t="s">
        <v>576</v>
      </c>
      <c r="D819" s="423" t="s">
        <v>1402</v>
      </c>
      <c r="E819" s="416">
        <v>50000000000</v>
      </c>
      <c r="F819" s="39">
        <v>0</v>
      </c>
      <c r="G819" s="36"/>
      <c r="H819" s="36">
        <v>0</v>
      </c>
      <c r="I819" s="36"/>
      <c r="J819" s="36"/>
      <c r="K819" s="36"/>
      <c r="L819" s="36"/>
      <c r="M819" s="36"/>
      <c r="N819" s="36"/>
      <c r="O819" s="36"/>
      <c r="P819" s="253">
        <v>0</v>
      </c>
      <c r="Q819" s="259">
        <f t="shared" si="184"/>
        <v>0</v>
      </c>
      <c r="R819" s="259">
        <v>54000000000</v>
      </c>
      <c r="S819" s="509">
        <f t="shared" si="171"/>
        <v>50000000000</v>
      </c>
      <c r="T819" s="34">
        <v>1</v>
      </c>
      <c r="U819" s="33">
        <v>1</v>
      </c>
      <c r="V819" s="33">
        <v>0.94</v>
      </c>
      <c r="W819" s="33">
        <v>0.94</v>
      </c>
      <c r="X819" s="33">
        <f t="shared" si="172"/>
        <v>0.88</v>
      </c>
      <c r="Y819" s="33">
        <f t="shared" si="173"/>
        <v>0.85</v>
      </c>
      <c r="Z819" s="33">
        <f t="shared" si="174"/>
        <v>0.75</v>
      </c>
      <c r="AA819" s="33">
        <f t="shared" si="175"/>
        <v>0.85</v>
      </c>
      <c r="AB819" s="33">
        <f t="shared" si="176"/>
        <v>0.75</v>
      </c>
      <c r="AC819" s="33">
        <f t="shared" si="177"/>
        <v>0.85</v>
      </c>
      <c r="AD819" s="33">
        <f t="shared" si="178"/>
        <v>0.7</v>
      </c>
      <c r="AE819" s="394">
        <f t="shared" si="179"/>
        <v>0</v>
      </c>
      <c r="AF819" s="400">
        <f t="shared" si="180"/>
        <v>50000000000</v>
      </c>
      <c r="AG819" s="257">
        <v>100</v>
      </c>
      <c r="AH819" s="153">
        <f t="shared" si="183"/>
        <v>50000000000</v>
      </c>
      <c r="AJ819" s="394">
        <f>IF(F819&gt;0,#REF!,0)</f>
        <v>0</v>
      </c>
      <c r="AK819" s="394">
        <f t="shared" si="181"/>
        <v>0</v>
      </c>
      <c r="AM819" s="394">
        <f t="shared" si="182"/>
        <v>0</v>
      </c>
    </row>
    <row r="820" spans="3:39" ht="23.25" thickBot="1" x14ac:dyDescent="0.6">
      <c r="C820" s="233" t="s">
        <v>576</v>
      </c>
      <c r="D820" s="423" t="s">
        <v>1402</v>
      </c>
      <c r="E820" s="416">
        <v>50000000000</v>
      </c>
      <c r="F820" s="39">
        <v>0</v>
      </c>
      <c r="G820" s="36"/>
      <c r="H820" s="36">
        <v>0</v>
      </c>
      <c r="I820" s="36"/>
      <c r="J820" s="36"/>
      <c r="K820" s="36"/>
      <c r="L820" s="36"/>
      <c r="M820" s="36"/>
      <c r="N820" s="36"/>
      <c r="O820" s="36"/>
      <c r="P820" s="253">
        <v>0</v>
      </c>
      <c r="Q820" s="259">
        <f t="shared" si="184"/>
        <v>0</v>
      </c>
      <c r="R820" s="259">
        <v>54000000000</v>
      </c>
      <c r="S820" s="509">
        <f t="shared" si="171"/>
        <v>50000000000</v>
      </c>
      <c r="T820" s="34">
        <v>1</v>
      </c>
      <c r="U820" s="33">
        <v>1</v>
      </c>
      <c r="V820" s="33">
        <v>0.94</v>
      </c>
      <c r="W820" s="33">
        <v>0.94</v>
      </c>
      <c r="X820" s="33">
        <f t="shared" si="172"/>
        <v>0.88</v>
      </c>
      <c r="Y820" s="33">
        <f t="shared" si="173"/>
        <v>0.85</v>
      </c>
      <c r="Z820" s="33">
        <f t="shared" si="174"/>
        <v>0.75</v>
      </c>
      <c r="AA820" s="33">
        <f t="shared" si="175"/>
        <v>0.85</v>
      </c>
      <c r="AB820" s="33">
        <f t="shared" si="176"/>
        <v>0.75</v>
      </c>
      <c r="AC820" s="33">
        <f t="shared" si="177"/>
        <v>0.85</v>
      </c>
      <c r="AD820" s="33">
        <f t="shared" si="178"/>
        <v>0.7</v>
      </c>
      <c r="AE820" s="394">
        <f t="shared" si="179"/>
        <v>0</v>
      </c>
      <c r="AF820" s="400">
        <f t="shared" si="180"/>
        <v>50000000000</v>
      </c>
      <c r="AG820" s="257">
        <v>100</v>
      </c>
      <c r="AH820" s="153">
        <f t="shared" si="183"/>
        <v>50000000000</v>
      </c>
      <c r="AJ820" s="394">
        <f>IF(F820&gt;0,#REF!,0)</f>
        <v>0</v>
      </c>
      <c r="AK820" s="394">
        <f t="shared" si="181"/>
        <v>0</v>
      </c>
      <c r="AM820" s="394">
        <f t="shared" si="182"/>
        <v>0</v>
      </c>
    </row>
    <row r="821" spans="3:39" ht="23.25" thickBot="1" x14ac:dyDescent="0.6">
      <c r="C821" s="233" t="s">
        <v>576</v>
      </c>
      <c r="D821" s="423" t="s">
        <v>1618</v>
      </c>
      <c r="E821" s="416">
        <v>49601938538</v>
      </c>
      <c r="F821" s="39">
        <v>0</v>
      </c>
      <c r="G821" s="36"/>
      <c r="H821" s="36">
        <v>0</v>
      </c>
      <c r="I821" s="36"/>
      <c r="J821" s="36"/>
      <c r="K821" s="36"/>
      <c r="L821" s="36"/>
      <c r="M821" s="36"/>
      <c r="N821" s="36"/>
      <c r="O821" s="36"/>
      <c r="P821" s="253">
        <v>0</v>
      </c>
      <c r="Q821" s="259">
        <f t="shared" si="184"/>
        <v>0</v>
      </c>
      <c r="R821" s="259">
        <v>53600000000</v>
      </c>
      <c r="S821" s="509">
        <f t="shared" si="171"/>
        <v>49601938538</v>
      </c>
      <c r="T821" s="34">
        <v>1</v>
      </c>
      <c r="U821" s="33">
        <v>1</v>
      </c>
      <c r="V821" s="33">
        <v>0.94</v>
      </c>
      <c r="W821" s="33">
        <v>0.94</v>
      </c>
      <c r="X821" s="33">
        <f t="shared" si="172"/>
        <v>0.88</v>
      </c>
      <c r="Y821" s="33">
        <f t="shared" si="173"/>
        <v>0.85</v>
      </c>
      <c r="Z821" s="33">
        <f t="shared" si="174"/>
        <v>0.75</v>
      </c>
      <c r="AA821" s="33">
        <f t="shared" si="175"/>
        <v>0.85</v>
      </c>
      <c r="AB821" s="33">
        <f t="shared" si="176"/>
        <v>0.75</v>
      </c>
      <c r="AC821" s="33">
        <f t="shared" si="177"/>
        <v>0.85</v>
      </c>
      <c r="AD821" s="33">
        <f t="shared" si="178"/>
        <v>0.7</v>
      </c>
      <c r="AE821" s="394">
        <f t="shared" si="179"/>
        <v>0</v>
      </c>
      <c r="AF821" s="400">
        <f t="shared" si="180"/>
        <v>49601938538</v>
      </c>
      <c r="AG821" s="257">
        <v>100</v>
      </c>
      <c r="AH821" s="153">
        <f t="shared" si="183"/>
        <v>49601938538</v>
      </c>
      <c r="AJ821" s="394">
        <f>IF(F821&gt;0,#REF!,0)</f>
        <v>0</v>
      </c>
      <c r="AK821" s="394">
        <f t="shared" si="181"/>
        <v>0</v>
      </c>
      <c r="AM821" s="394">
        <f t="shared" si="182"/>
        <v>0</v>
      </c>
    </row>
    <row r="822" spans="3:39" ht="23.25" thickBot="1" x14ac:dyDescent="0.6">
      <c r="C822" s="233" t="s">
        <v>576</v>
      </c>
      <c r="D822" s="423" t="s">
        <v>1618</v>
      </c>
      <c r="E822" s="416">
        <v>34239473639</v>
      </c>
      <c r="F822" s="39">
        <v>0</v>
      </c>
      <c r="G822" s="36"/>
      <c r="H822" s="36">
        <v>0</v>
      </c>
      <c r="I822" s="36"/>
      <c r="J822" s="36"/>
      <c r="K822" s="36"/>
      <c r="L822" s="36"/>
      <c r="M822" s="36"/>
      <c r="N822" s="36"/>
      <c r="O822" s="36"/>
      <c r="P822" s="253">
        <v>0</v>
      </c>
      <c r="Q822" s="259">
        <f t="shared" si="184"/>
        <v>0</v>
      </c>
      <c r="R822" s="259">
        <v>37000000000</v>
      </c>
      <c r="S822" s="509">
        <f t="shared" si="171"/>
        <v>34239473639</v>
      </c>
      <c r="T822" s="34">
        <v>1</v>
      </c>
      <c r="U822" s="33">
        <v>1</v>
      </c>
      <c r="V822" s="33">
        <v>0.94</v>
      </c>
      <c r="W822" s="33">
        <v>0.94</v>
      </c>
      <c r="X822" s="33">
        <f t="shared" si="172"/>
        <v>0.88</v>
      </c>
      <c r="Y822" s="33">
        <f t="shared" si="173"/>
        <v>0.85</v>
      </c>
      <c r="Z822" s="33">
        <f t="shared" si="174"/>
        <v>0.75</v>
      </c>
      <c r="AA822" s="33">
        <f t="shared" si="175"/>
        <v>0.85</v>
      </c>
      <c r="AB822" s="33">
        <f t="shared" si="176"/>
        <v>0.75</v>
      </c>
      <c r="AC822" s="33">
        <f t="shared" si="177"/>
        <v>0.85</v>
      </c>
      <c r="AD822" s="33">
        <f t="shared" si="178"/>
        <v>0.7</v>
      </c>
      <c r="AE822" s="394">
        <f t="shared" si="179"/>
        <v>0</v>
      </c>
      <c r="AF822" s="400">
        <f t="shared" si="180"/>
        <v>34239473639</v>
      </c>
      <c r="AG822" s="257">
        <v>100</v>
      </c>
      <c r="AH822" s="153">
        <f t="shared" si="183"/>
        <v>34239473639</v>
      </c>
      <c r="AJ822" s="394">
        <f>IF(F822&gt;0,#REF!,0)</f>
        <v>0</v>
      </c>
      <c r="AK822" s="394">
        <f t="shared" si="181"/>
        <v>0</v>
      </c>
      <c r="AM822" s="394">
        <f t="shared" si="182"/>
        <v>0</v>
      </c>
    </row>
    <row r="823" spans="3:39" ht="23.25" thickBot="1" x14ac:dyDescent="0.6">
      <c r="C823" s="233" t="s">
        <v>576</v>
      </c>
      <c r="D823" s="423" t="s">
        <v>1618</v>
      </c>
      <c r="E823" s="416">
        <v>39210423972</v>
      </c>
      <c r="F823" s="39">
        <v>0</v>
      </c>
      <c r="G823" s="36"/>
      <c r="H823" s="36">
        <v>0</v>
      </c>
      <c r="I823" s="36"/>
      <c r="J823" s="36"/>
      <c r="K823" s="36"/>
      <c r="L823" s="36"/>
      <c r="M823" s="36"/>
      <c r="N823" s="36"/>
      <c r="O823" s="36"/>
      <c r="P823" s="253">
        <v>0</v>
      </c>
      <c r="Q823" s="259">
        <f t="shared" si="184"/>
        <v>0</v>
      </c>
      <c r="R823" s="259">
        <v>42350000000</v>
      </c>
      <c r="S823" s="509">
        <f t="shared" si="171"/>
        <v>39210423972</v>
      </c>
      <c r="T823" s="34">
        <v>1</v>
      </c>
      <c r="U823" s="33">
        <v>1</v>
      </c>
      <c r="V823" s="33">
        <v>0.94</v>
      </c>
      <c r="W823" s="33">
        <v>0.94</v>
      </c>
      <c r="X823" s="33">
        <f t="shared" si="172"/>
        <v>0.88</v>
      </c>
      <c r="Y823" s="33">
        <f t="shared" si="173"/>
        <v>0.85</v>
      </c>
      <c r="Z823" s="33">
        <f t="shared" si="174"/>
        <v>0.75</v>
      </c>
      <c r="AA823" s="33">
        <f t="shared" si="175"/>
        <v>0.85</v>
      </c>
      <c r="AB823" s="33">
        <f t="shared" si="176"/>
        <v>0.75</v>
      </c>
      <c r="AC823" s="33">
        <f t="shared" si="177"/>
        <v>0.85</v>
      </c>
      <c r="AD823" s="33">
        <f t="shared" si="178"/>
        <v>0.7</v>
      </c>
      <c r="AE823" s="394">
        <f t="shared" si="179"/>
        <v>0</v>
      </c>
      <c r="AF823" s="400">
        <f t="shared" si="180"/>
        <v>39210423972</v>
      </c>
      <c r="AG823" s="257">
        <v>100</v>
      </c>
      <c r="AH823" s="153">
        <f t="shared" si="183"/>
        <v>39210423972</v>
      </c>
      <c r="AJ823" s="394">
        <f>IF(F823&gt;0,#REF!,0)</f>
        <v>0</v>
      </c>
      <c r="AK823" s="394">
        <f t="shared" si="181"/>
        <v>0</v>
      </c>
      <c r="AM823" s="394">
        <f t="shared" si="182"/>
        <v>0</v>
      </c>
    </row>
    <row r="824" spans="3:39" ht="23.25" thickBot="1" x14ac:dyDescent="0.6">
      <c r="C824" s="233" t="s">
        <v>576</v>
      </c>
      <c r="D824" s="423" t="s">
        <v>1408</v>
      </c>
      <c r="E824" s="416">
        <v>9183078870</v>
      </c>
      <c r="F824" s="39">
        <v>9920000000</v>
      </c>
      <c r="G824" s="36"/>
      <c r="H824" s="36">
        <v>0</v>
      </c>
      <c r="I824" s="36"/>
      <c r="J824" s="36"/>
      <c r="K824" s="36"/>
      <c r="L824" s="36"/>
      <c r="M824" s="36"/>
      <c r="N824" s="36"/>
      <c r="O824" s="36"/>
      <c r="P824" s="253">
        <v>0</v>
      </c>
      <c r="Q824" s="259">
        <f t="shared" si="184"/>
        <v>9920000000</v>
      </c>
      <c r="R824" s="259">
        <v>0</v>
      </c>
      <c r="S824" s="509">
        <f t="shared" si="171"/>
        <v>9183078870</v>
      </c>
      <c r="T824" s="34">
        <v>1</v>
      </c>
      <c r="U824" s="33">
        <v>1</v>
      </c>
      <c r="V824" s="33">
        <v>0.94</v>
      </c>
      <c r="W824" s="33">
        <v>0.94</v>
      </c>
      <c r="X824" s="33">
        <f t="shared" si="172"/>
        <v>0.88</v>
      </c>
      <c r="Y824" s="33">
        <f t="shared" si="173"/>
        <v>0.85</v>
      </c>
      <c r="Z824" s="33">
        <f t="shared" si="174"/>
        <v>0.75</v>
      </c>
      <c r="AA824" s="33">
        <f t="shared" si="175"/>
        <v>0.85</v>
      </c>
      <c r="AB824" s="33">
        <f t="shared" si="176"/>
        <v>0.75</v>
      </c>
      <c r="AC824" s="33">
        <f t="shared" si="177"/>
        <v>0.85</v>
      </c>
      <c r="AD824" s="33">
        <f t="shared" si="178"/>
        <v>0.7</v>
      </c>
      <c r="AE824" s="394">
        <f t="shared" si="179"/>
        <v>9920000000</v>
      </c>
      <c r="AF824" s="400">
        <f t="shared" si="180"/>
        <v>0</v>
      </c>
      <c r="AG824" s="257">
        <v>100</v>
      </c>
      <c r="AH824" s="153">
        <f t="shared" si="183"/>
        <v>0</v>
      </c>
      <c r="AJ824" s="394" t="e">
        <f>IF(F824&gt;0,#REF!,0)</f>
        <v>#REF!</v>
      </c>
      <c r="AK824" s="394">
        <f t="shared" si="181"/>
        <v>9920000000</v>
      </c>
      <c r="AM824" s="394">
        <f t="shared" si="182"/>
        <v>0</v>
      </c>
    </row>
    <row r="825" spans="3:39" ht="23.25" thickBot="1" x14ac:dyDescent="0.6">
      <c r="C825" s="233" t="s">
        <v>576</v>
      </c>
      <c r="D825" s="423" t="s">
        <v>1408</v>
      </c>
      <c r="E825" s="416">
        <v>21500228200</v>
      </c>
      <c r="F825" s="39">
        <v>23300000000</v>
      </c>
      <c r="G825" s="36"/>
      <c r="H825" s="36">
        <v>0</v>
      </c>
      <c r="I825" s="36"/>
      <c r="J825" s="36"/>
      <c r="K825" s="36"/>
      <c r="L825" s="36"/>
      <c r="M825" s="36"/>
      <c r="N825" s="36"/>
      <c r="O825" s="36"/>
      <c r="P825" s="253">
        <v>0</v>
      </c>
      <c r="Q825" s="259">
        <f t="shared" si="184"/>
        <v>23300000000</v>
      </c>
      <c r="R825" s="259">
        <v>0</v>
      </c>
      <c r="S825" s="509">
        <f t="shared" si="171"/>
        <v>21500228200</v>
      </c>
      <c r="T825" s="34">
        <v>1</v>
      </c>
      <c r="U825" s="33">
        <v>1</v>
      </c>
      <c r="V825" s="33">
        <v>0.94</v>
      </c>
      <c r="W825" s="33">
        <v>0.94</v>
      </c>
      <c r="X825" s="33">
        <f t="shared" si="172"/>
        <v>0.88</v>
      </c>
      <c r="Y825" s="33">
        <f t="shared" si="173"/>
        <v>0.85</v>
      </c>
      <c r="Z825" s="33">
        <f t="shared" si="174"/>
        <v>0.75</v>
      </c>
      <c r="AA825" s="33">
        <f t="shared" si="175"/>
        <v>0.85</v>
      </c>
      <c r="AB825" s="33">
        <f t="shared" si="176"/>
        <v>0.75</v>
      </c>
      <c r="AC825" s="33">
        <f t="shared" si="177"/>
        <v>0.85</v>
      </c>
      <c r="AD825" s="33">
        <f t="shared" si="178"/>
        <v>0.7</v>
      </c>
      <c r="AE825" s="394">
        <f t="shared" si="179"/>
        <v>23300000000</v>
      </c>
      <c r="AF825" s="400">
        <f t="shared" si="180"/>
        <v>0</v>
      </c>
      <c r="AG825" s="257">
        <v>100</v>
      </c>
      <c r="AH825" s="153">
        <f t="shared" si="183"/>
        <v>0</v>
      </c>
      <c r="AJ825" s="394" t="e">
        <f>IF(F825&gt;0,#REF!,0)</f>
        <v>#REF!</v>
      </c>
      <c r="AK825" s="394">
        <f t="shared" si="181"/>
        <v>23300000000</v>
      </c>
      <c r="AM825" s="394">
        <f t="shared" si="182"/>
        <v>0</v>
      </c>
    </row>
    <row r="826" spans="3:39" ht="23.25" thickBot="1" x14ac:dyDescent="0.6">
      <c r="C826" s="233" t="s">
        <v>576</v>
      </c>
      <c r="D826" s="423" t="s">
        <v>1408</v>
      </c>
      <c r="E826" s="416">
        <v>1263515958</v>
      </c>
      <c r="F826" s="39">
        <v>6380000000</v>
      </c>
      <c r="G826" s="36"/>
      <c r="H826" s="36">
        <v>0</v>
      </c>
      <c r="I826" s="36"/>
      <c r="J826" s="36"/>
      <c r="K826" s="36"/>
      <c r="L826" s="36"/>
      <c r="M826" s="36"/>
      <c r="N826" s="36"/>
      <c r="O826" s="36"/>
      <c r="P826" s="253">
        <v>0</v>
      </c>
      <c r="Q826" s="259">
        <f t="shared" si="184"/>
        <v>6380000000</v>
      </c>
      <c r="R826" s="259">
        <v>0</v>
      </c>
      <c r="S826" s="509">
        <f t="shared" si="171"/>
        <v>1263515958</v>
      </c>
      <c r="T826" s="34">
        <v>1</v>
      </c>
      <c r="U826" s="33">
        <v>1</v>
      </c>
      <c r="V826" s="33">
        <v>0.94</v>
      </c>
      <c r="W826" s="33">
        <v>0.94</v>
      </c>
      <c r="X826" s="33">
        <f t="shared" si="172"/>
        <v>0.88</v>
      </c>
      <c r="Y826" s="33">
        <f t="shared" si="173"/>
        <v>0.85</v>
      </c>
      <c r="Z826" s="33">
        <f t="shared" si="174"/>
        <v>0.75</v>
      </c>
      <c r="AA826" s="33">
        <f t="shared" si="175"/>
        <v>0.85</v>
      </c>
      <c r="AB826" s="33">
        <f t="shared" si="176"/>
        <v>0.75</v>
      </c>
      <c r="AC826" s="33">
        <f t="shared" si="177"/>
        <v>0.85</v>
      </c>
      <c r="AD826" s="33">
        <f t="shared" si="178"/>
        <v>0.7</v>
      </c>
      <c r="AE826" s="394">
        <f t="shared" si="179"/>
        <v>6380000000</v>
      </c>
      <c r="AF826" s="400">
        <f t="shared" si="180"/>
        <v>0</v>
      </c>
      <c r="AG826" s="257">
        <v>100</v>
      </c>
      <c r="AH826" s="153">
        <f t="shared" si="183"/>
        <v>0</v>
      </c>
      <c r="AJ826" s="394" t="e">
        <f>IF(F826&gt;0,#REF!,0)</f>
        <v>#REF!</v>
      </c>
      <c r="AK826" s="394">
        <f t="shared" si="181"/>
        <v>6380000000</v>
      </c>
      <c r="AM826" s="394">
        <f t="shared" si="182"/>
        <v>0</v>
      </c>
    </row>
    <row r="827" spans="3:39" ht="23.25" thickBot="1" x14ac:dyDescent="0.6">
      <c r="C827" s="233" t="s">
        <v>576</v>
      </c>
      <c r="D827" s="423" t="s">
        <v>1408</v>
      </c>
      <c r="E827" s="416">
        <v>69000000000</v>
      </c>
      <c r="F827" s="39">
        <v>74520000000</v>
      </c>
      <c r="G827" s="36"/>
      <c r="H827" s="36">
        <v>0</v>
      </c>
      <c r="I827" s="36"/>
      <c r="J827" s="36"/>
      <c r="K827" s="36"/>
      <c r="L827" s="36"/>
      <c r="M827" s="36"/>
      <c r="N827" s="36"/>
      <c r="O827" s="36"/>
      <c r="P827" s="253">
        <v>0</v>
      </c>
      <c r="Q827" s="259">
        <f t="shared" si="184"/>
        <v>74520000000</v>
      </c>
      <c r="R827" s="259">
        <v>0</v>
      </c>
      <c r="S827" s="509">
        <f t="shared" si="171"/>
        <v>69000000000</v>
      </c>
      <c r="T827" s="34">
        <v>1</v>
      </c>
      <c r="U827" s="33">
        <v>1</v>
      </c>
      <c r="V827" s="33">
        <v>0.94</v>
      </c>
      <c r="W827" s="33">
        <v>0.94</v>
      </c>
      <c r="X827" s="33">
        <f t="shared" si="172"/>
        <v>0.88</v>
      </c>
      <c r="Y827" s="33">
        <f t="shared" si="173"/>
        <v>0.85</v>
      </c>
      <c r="Z827" s="33">
        <f t="shared" si="174"/>
        <v>0.75</v>
      </c>
      <c r="AA827" s="33">
        <f t="shared" si="175"/>
        <v>0.85</v>
      </c>
      <c r="AB827" s="33">
        <f t="shared" si="176"/>
        <v>0.75</v>
      </c>
      <c r="AC827" s="33">
        <f t="shared" si="177"/>
        <v>0.85</v>
      </c>
      <c r="AD827" s="33">
        <f t="shared" si="178"/>
        <v>0.7</v>
      </c>
      <c r="AE827" s="394">
        <f t="shared" si="179"/>
        <v>74520000000</v>
      </c>
      <c r="AF827" s="400">
        <f t="shared" si="180"/>
        <v>0</v>
      </c>
      <c r="AG827" s="257">
        <v>100</v>
      </c>
      <c r="AH827" s="153">
        <f t="shared" si="183"/>
        <v>0</v>
      </c>
      <c r="AJ827" s="394" t="e">
        <f>IF(F827&gt;0,#REF!,0)</f>
        <v>#REF!</v>
      </c>
      <c r="AK827" s="394">
        <f t="shared" si="181"/>
        <v>74520000000</v>
      </c>
      <c r="AM827" s="394">
        <f t="shared" si="182"/>
        <v>0</v>
      </c>
    </row>
    <row r="828" spans="3:39" ht="23.25" thickBot="1" x14ac:dyDescent="0.6">
      <c r="C828" s="233" t="s">
        <v>576</v>
      </c>
      <c r="D828" s="423" t="s">
        <v>1408</v>
      </c>
      <c r="E828" s="416">
        <v>52956297855</v>
      </c>
      <c r="F828" s="39">
        <v>57200000000</v>
      </c>
      <c r="G828" s="36"/>
      <c r="H828" s="36">
        <v>0</v>
      </c>
      <c r="I828" s="36"/>
      <c r="J828" s="36"/>
      <c r="K828" s="36"/>
      <c r="L828" s="36"/>
      <c r="M828" s="36"/>
      <c r="N828" s="36"/>
      <c r="O828" s="36"/>
      <c r="P828" s="253">
        <v>0</v>
      </c>
      <c r="Q828" s="259">
        <f t="shared" si="184"/>
        <v>57200000000</v>
      </c>
      <c r="R828" s="259">
        <v>0</v>
      </c>
      <c r="S828" s="509">
        <f t="shared" si="171"/>
        <v>52956297855</v>
      </c>
      <c r="T828" s="34">
        <v>1</v>
      </c>
      <c r="U828" s="33">
        <v>1</v>
      </c>
      <c r="V828" s="33">
        <v>0.94</v>
      </c>
      <c r="W828" s="33">
        <v>0.94</v>
      </c>
      <c r="X828" s="33">
        <f t="shared" si="172"/>
        <v>0.88</v>
      </c>
      <c r="Y828" s="33">
        <f t="shared" si="173"/>
        <v>0.85</v>
      </c>
      <c r="Z828" s="33">
        <f t="shared" si="174"/>
        <v>0.75</v>
      </c>
      <c r="AA828" s="33">
        <f t="shared" si="175"/>
        <v>0.85</v>
      </c>
      <c r="AB828" s="33">
        <f t="shared" si="176"/>
        <v>0.75</v>
      </c>
      <c r="AC828" s="33">
        <f t="shared" si="177"/>
        <v>0.85</v>
      </c>
      <c r="AD828" s="33">
        <f t="shared" si="178"/>
        <v>0.7</v>
      </c>
      <c r="AE828" s="394">
        <f t="shared" si="179"/>
        <v>57200000000</v>
      </c>
      <c r="AF828" s="400">
        <f t="shared" si="180"/>
        <v>0</v>
      </c>
      <c r="AG828" s="257">
        <v>100</v>
      </c>
      <c r="AH828" s="153">
        <f t="shared" si="183"/>
        <v>0</v>
      </c>
      <c r="AJ828" s="394" t="e">
        <f>IF(F828&gt;0,#REF!,0)</f>
        <v>#REF!</v>
      </c>
      <c r="AK828" s="394">
        <f t="shared" si="181"/>
        <v>57200000000</v>
      </c>
      <c r="AM828" s="394">
        <f t="shared" si="182"/>
        <v>0</v>
      </c>
    </row>
    <row r="829" spans="3:39" ht="23.25" thickBot="1" x14ac:dyDescent="0.6">
      <c r="C829" s="233" t="s">
        <v>576</v>
      </c>
      <c r="D829" s="423" t="s">
        <v>1408</v>
      </c>
      <c r="E829" s="416">
        <v>52650000000</v>
      </c>
      <c r="F829" s="39">
        <v>56900000000</v>
      </c>
      <c r="G829" s="36"/>
      <c r="H829" s="36">
        <v>0</v>
      </c>
      <c r="I829" s="36"/>
      <c r="J829" s="36"/>
      <c r="K829" s="36"/>
      <c r="L829" s="36"/>
      <c r="M829" s="36"/>
      <c r="N829" s="36"/>
      <c r="O829" s="36"/>
      <c r="P829" s="253">
        <v>0</v>
      </c>
      <c r="Q829" s="259">
        <f t="shared" si="184"/>
        <v>56900000000</v>
      </c>
      <c r="R829" s="259">
        <v>0</v>
      </c>
      <c r="S829" s="509">
        <f t="shared" si="171"/>
        <v>52650000000</v>
      </c>
      <c r="T829" s="34">
        <v>1</v>
      </c>
      <c r="U829" s="33">
        <v>1</v>
      </c>
      <c r="V829" s="33">
        <v>0.94</v>
      </c>
      <c r="W829" s="33">
        <v>0.94</v>
      </c>
      <c r="X829" s="33">
        <f t="shared" si="172"/>
        <v>0.88</v>
      </c>
      <c r="Y829" s="33">
        <f t="shared" si="173"/>
        <v>0.85</v>
      </c>
      <c r="Z829" s="33">
        <f t="shared" si="174"/>
        <v>0.75</v>
      </c>
      <c r="AA829" s="33">
        <f t="shared" si="175"/>
        <v>0.85</v>
      </c>
      <c r="AB829" s="33">
        <f t="shared" si="176"/>
        <v>0.75</v>
      </c>
      <c r="AC829" s="33">
        <f t="shared" si="177"/>
        <v>0.85</v>
      </c>
      <c r="AD829" s="33">
        <f t="shared" si="178"/>
        <v>0.7</v>
      </c>
      <c r="AE829" s="394">
        <f t="shared" si="179"/>
        <v>56900000000</v>
      </c>
      <c r="AF829" s="400">
        <f t="shared" si="180"/>
        <v>0</v>
      </c>
      <c r="AG829" s="257">
        <v>100</v>
      </c>
      <c r="AH829" s="153">
        <f t="shared" si="183"/>
        <v>0</v>
      </c>
      <c r="AJ829" s="394" t="e">
        <f>IF(F829&gt;0,#REF!,0)</f>
        <v>#REF!</v>
      </c>
      <c r="AK829" s="394">
        <f t="shared" si="181"/>
        <v>56900000000</v>
      </c>
      <c r="AM829" s="394">
        <f t="shared" si="182"/>
        <v>0</v>
      </c>
    </row>
    <row r="830" spans="3:39" ht="23.25" thickBot="1" x14ac:dyDescent="0.6">
      <c r="C830" s="233" t="s">
        <v>576</v>
      </c>
      <c r="D830" s="423" t="s">
        <v>1408</v>
      </c>
      <c r="E830" s="416">
        <v>95000000000</v>
      </c>
      <c r="F830" s="39">
        <v>102600000000</v>
      </c>
      <c r="G830" s="36"/>
      <c r="H830" s="36">
        <v>0</v>
      </c>
      <c r="I830" s="36"/>
      <c r="J830" s="36"/>
      <c r="K830" s="36"/>
      <c r="L830" s="36"/>
      <c r="M830" s="36"/>
      <c r="N830" s="36"/>
      <c r="O830" s="36"/>
      <c r="P830" s="253">
        <v>0</v>
      </c>
      <c r="Q830" s="259">
        <f t="shared" si="184"/>
        <v>102600000000</v>
      </c>
      <c r="R830" s="259">
        <v>0</v>
      </c>
      <c r="S830" s="509">
        <f t="shared" si="171"/>
        <v>95000000000</v>
      </c>
      <c r="T830" s="34">
        <v>1</v>
      </c>
      <c r="U830" s="33">
        <v>1</v>
      </c>
      <c r="V830" s="33">
        <v>0.94</v>
      </c>
      <c r="W830" s="33">
        <v>0.94</v>
      </c>
      <c r="X830" s="33">
        <f t="shared" si="172"/>
        <v>0.88</v>
      </c>
      <c r="Y830" s="33">
        <f t="shared" si="173"/>
        <v>0.85</v>
      </c>
      <c r="Z830" s="33">
        <f t="shared" si="174"/>
        <v>0.75</v>
      </c>
      <c r="AA830" s="33">
        <f t="shared" si="175"/>
        <v>0.85</v>
      </c>
      <c r="AB830" s="33">
        <f t="shared" si="176"/>
        <v>0.75</v>
      </c>
      <c r="AC830" s="33">
        <f t="shared" si="177"/>
        <v>0.85</v>
      </c>
      <c r="AD830" s="33">
        <f t="shared" si="178"/>
        <v>0.7</v>
      </c>
      <c r="AE830" s="394">
        <f t="shared" si="179"/>
        <v>102600000000</v>
      </c>
      <c r="AF830" s="400">
        <f t="shared" si="180"/>
        <v>0</v>
      </c>
      <c r="AG830" s="257">
        <v>100</v>
      </c>
      <c r="AH830" s="153">
        <f t="shared" si="183"/>
        <v>0</v>
      </c>
      <c r="AJ830" s="394" t="e">
        <f>IF(F830&gt;0,#REF!,0)</f>
        <v>#REF!</v>
      </c>
      <c r="AK830" s="394">
        <f t="shared" si="181"/>
        <v>102600000000</v>
      </c>
      <c r="AM830" s="394">
        <f t="shared" si="182"/>
        <v>0</v>
      </c>
    </row>
    <row r="831" spans="3:39" ht="23.25" thickBot="1" x14ac:dyDescent="0.6">
      <c r="C831" s="233" t="s">
        <v>576</v>
      </c>
      <c r="D831" s="423" t="s">
        <v>1408</v>
      </c>
      <c r="E831" s="416">
        <v>56000000000</v>
      </c>
      <c r="F831" s="39">
        <v>67200000000</v>
      </c>
      <c r="G831" s="36"/>
      <c r="H831" s="36">
        <v>0</v>
      </c>
      <c r="I831" s="36"/>
      <c r="J831" s="36"/>
      <c r="K831" s="36"/>
      <c r="L831" s="36"/>
      <c r="M831" s="36"/>
      <c r="N831" s="36"/>
      <c r="O831" s="36"/>
      <c r="P831" s="253">
        <v>0</v>
      </c>
      <c r="Q831" s="259">
        <f t="shared" si="184"/>
        <v>67200000000</v>
      </c>
      <c r="R831" s="259">
        <v>0</v>
      </c>
      <c r="S831" s="509">
        <f t="shared" si="171"/>
        <v>56000000000</v>
      </c>
      <c r="T831" s="34">
        <v>1</v>
      </c>
      <c r="U831" s="33">
        <v>1</v>
      </c>
      <c r="V831" s="33">
        <v>0.94</v>
      </c>
      <c r="W831" s="33">
        <v>0.94</v>
      </c>
      <c r="X831" s="33">
        <f t="shared" si="172"/>
        <v>0.88</v>
      </c>
      <c r="Y831" s="33">
        <f t="shared" si="173"/>
        <v>0.85</v>
      </c>
      <c r="Z831" s="33">
        <f t="shared" si="174"/>
        <v>0.75</v>
      </c>
      <c r="AA831" s="33">
        <f t="shared" si="175"/>
        <v>0.85</v>
      </c>
      <c r="AB831" s="33">
        <f t="shared" si="176"/>
        <v>0.75</v>
      </c>
      <c r="AC831" s="33">
        <f t="shared" si="177"/>
        <v>0.85</v>
      </c>
      <c r="AD831" s="33">
        <f t="shared" si="178"/>
        <v>0.7</v>
      </c>
      <c r="AE831" s="394">
        <f t="shared" si="179"/>
        <v>67200000000</v>
      </c>
      <c r="AF831" s="400">
        <f t="shared" si="180"/>
        <v>0</v>
      </c>
      <c r="AG831" s="257">
        <v>100</v>
      </c>
      <c r="AH831" s="153">
        <f t="shared" si="183"/>
        <v>0</v>
      </c>
      <c r="AJ831" s="394" t="e">
        <f>IF(F831&gt;0,#REF!,0)</f>
        <v>#REF!</v>
      </c>
      <c r="AK831" s="394">
        <f t="shared" si="181"/>
        <v>67200000000</v>
      </c>
      <c r="AM831" s="394">
        <f t="shared" si="182"/>
        <v>0</v>
      </c>
    </row>
    <row r="832" spans="3:39" ht="23.25" thickBot="1" x14ac:dyDescent="0.6">
      <c r="C832" s="233" t="s">
        <v>576</v>
      </c>
      <c r="D832" s="423" t="s">
        <v>1619</v>
      </c>
      <c r="E832" s="416">
        <v>1458639464</v>
      </c>
      <c r="F832" s="39">
        <v>0</v>
      </c>
      <c r="G832" s="36"/>
      <c r="H832" s="36">
        <v>0</v>
      </c>
      <c r="I832" s="36"/>
      <c r="J832" s="36"/>
      <c r="K832" s="36"/>
      <c r="L832" s="36"/>
      <c r="M832" s="36"/>
      <c r="N832" s="36"/>
      <c r="O832" s="36"/>
      <c r="P832" s="253">
        <v>0</v>
      </c>
      <c r="Q832" s="259">
        <f t="shared" si="184"/>
        <v>0</v>
      </c>
      <c r="R832" s="259">
        <v>28000000000</v>
      </c>
      <c r="S832" s="509">
        <f t="shared" si="171"/>
        <v>1458639464</v>
      </c>
      <c r="T832" s="34">
        <v>1</v>
      </c>
      <c r="U832" s="33">
        <v>1</v>
      </c>
      <c r="V832" s="33">
        <v>0.94</v>
      </c>
      <c r="W832" s="33">
        <v>0.94</v>
      </c>
      <c r="X832" s="33">
        <f t="shared" si="172"/>
        <v>0.88</v>
      </c>
      <c r="Y832" s="33">
        <f t="shared" si="173"/>
        <v>0.85</v>
      </c>
      <c r="Z832" s="33">
        <f t="shared" si="174"/>
        <v>0.75</v>
      </c>
      <c r="AA832" s="33">
        <f t="shared" si="175"/>
        <v>0.85</v>
      </c>
      <c r="AB832" s="33">
        <f t="shared" si="176"/>
        <v>0.75</v>
      </c>
      <c r="AC832" s="33">
        <f t="shared" si="177"/>
        <v>0.85</v>
      </c>
      <c r="AD832" s="33">
        <f t="shared" si="178"/>
        <v>0.7</v>
      </c>
      <c r="AE832" s="394">
        <f t="shared" si="179"/>
        <v>0</v>
      </c>
      <c r="AF832" s="400">
        <f t="shared" si="180"/>
        <v>1458639464</v>
      </c>
      <c r="AG832" s="257">
        <v>100</v>
      </c>
      <c r="AH832" s="153">
        <f t="shared" si="183"/>
        <v>1458639464</v>
      </c>
      <c r="AJ832" s="394">
        <f>IF(F832&gt;0,#REF!,0)</f>
        <v>0</v>
      </c>
      <c r="AK832" s="394">
        <f t="shared" si="181"/>
        <v>0</v>
      </c>
      <c r="AM832" s="394">
        <f t="shared" si="182"/>
        <v>0</v>
      </c>
    </row>
    <row r="833" spans="3:39" ht="23.25" thickBot="1" x14ac:dyDescent="0.6">
      <c r="C833" s="233" t="s">
        <v>576</v>
      </c>
      <c r="D833" s="423" t="s">
        <v>1619</v>
      </c>
      <c r="E833" s="416">
        <v>1647782988</v>
      </c>
      <c r="F833" s="39">
        <v>0</v>
      </c>
      <c r="G833" s="36"/>
      <c r="H833" s="36">
        <v>0</v>
      </c>
      <c r="I833" s="36"/>
      <c r="J833" s="36"/>
      <c r="K833" s="36"/>
      <c r="L833" s="36"/>
      <c r="M833" s="36"/>
      <c r="N833" s="36"/>
      <c r="O833" s="36"/>
      <c r="P833" s="253">
        <v>0</v>
      </c>
      <c r="Q833" s="259">
        <f t="shared" si="184"/>
        <v>0</v>
      </c>
      <c r="R833" s="259">
        <v>25000000000</v>
      </c>
      <c r="S833" s="509">
        <f t="shared" si="171"/>
        <v>1647782988</v>
      </c>
      <c r="T833" s="34">
        <v>1</v>
      </c>
      <c r="U833" s="33">
        <v>1</v>
      </c>
      <c r="V833" s="33">
        <v>0.94</v>
      </c>
      <c r="W833" s="33">
        <v>0.94</v>
      </c>
      <c r="X833" s="33">
        <f t="shared" si="172"/>
        <v>0.88</v>
      </c>
      <c r="Y833" s="33">
        <f t="shared" si="173"/>
        <v>0.85</v>
      </c>
      <c r="Z833" s="33">
        <f t="shared" si="174"/>
        <v>0.75</v>
      </c>
      <c r="AA833" s="33">
        <f t="shared" si="175"/>
        <v>0.85</v>
      </c>
      <c r="AB833" s="33">
        <f t="shared" si="176"/>
        <v>0.75</v>
      </c>
      <c r="AC833" s="33">
        <f t="shared" si="177"/>
        <v>0.85</v>
      </c>
      <c r="AD833" s="33">
        <f t="shared" si="178"/>
        <v>0.7</v>
      </c>
      <c r="AE833" s="394">
        <f t="shared" si="179"/>
        <v>0</v>
      </c>
      <c r="AF833" s="400">
        <f t="shared" si="180"/>
        <v>1647782988</v>
      </c>
      <c r="AG833" s="257">
        <v>100</v>
      </c>
      <c r="AH833" s="153">
        <f t="shared" si="183"/>
        <v>1647782988</v>
      </c>
      <c r="AJ833" s="394">
        <f>IF(F833&gt;0,#REF!,0)</f>
        <v>0</v>
      </c>
      <c r="AK833" s="394">
        <f t="shared" si="181"/>
        <v>0</v>
      </c>
      <c r="AM833" s="394">
        <f t="shared" si="182"/>
        <v>0</v>
      </c>
    </row>
    <row r="834" spans="3:39" ht="23.25" thickBot="1" x14ac:dyDescent="0.6">
      <c r="C834" s="233" t="s">
        <v>576</v>
      </c>
      <c r="D834" s="423" t="s">
        <v>1619</v>
      </c>
      <c r="E834" s="416">
        <v>30000000000</v>
      </c>
      <c r="F834" s="39">
        <v>0</v>
      </c>
      <c r="G834" s="36"/>
      <c r="H834" s="36">
        <v>0</v>
      </c>
      <c r="I834" s="36"/>
      <c r="J834" s="36"/>
      <c r="K834" s="36"/>
      <c r="L834" s="36"/>
      <c r="M834" s="36"/>
      <c r="N834" s="36"/>
      <c r="O834" s="36"/>
      <c r="P834" s="253">
        <v>0</v>
      </c>
      <c r="Q834" s="259">
        <f t="shared" si="184"/>
        <v>0</v>
      </c>
      <c r="R834" s="259">
        <v>30000000000</v>
      </c>
      <c r="S834" s="509">
        <f t="shared" si="171"/>
        <v>30000000000</v>
      </c>
      <c r="T834" s="34">
        <v>1</v>
      </c>
      <c r="U834" s="33">
        <v>1</v>
      </c>
      <c r="V834" s="33">
        <v>0.94</v>
      </c>
      <c r="W834" s="33">
        <v>0.94</v>
      </c>
      <c r="X834" s="33">
        <f t="shared" si="172"/>
        <v>0.88</v>
      </c>
      <c r="Y834" s="33">
        <f t="shared" si="173"/>
        <v>0.85</v>
      </c>
      <c r="Z834" s="33">
        <f t="shared" si="174"/>
        <v>0.75</v>
      </c>
      <c r="AA834" s="33">
        <f t="shared" si="175"/>
        <v>0.85</v>
      </c>
      <c r="AB834" s="33">
        <f t="shared" si="176"/>
        <v>0.75</v>
      </c>
      <c r="AC834" s="33">
        <f t="shared" si="177"/>
        <v>0.85</v>
      </c>
      <c r="AD834" s="33">
        <f t="shared" si="178"/>
        <v>0.7</v>
      </c>
      <c r="AE834" s="394">
        <f t="shared" si="179"/>
        <v>0</v>
      </c>
      <c r="AF834" s="400">
        <f t="shared" si="180"/>
        <v>30000000000</v>
      </c>
      <c r="AG834" s="257">
        <v>100</v>
      </c>
      <c r="AH834" s="153">
        <f t="shared" si="183"/>
        <v>30000000000</v>
      </c>
      <c r="AJ834" s="394">
        <f>IF(F834&gt;0,#REF!,0)</f>
        <v>0</v>
      </c>
      <c r="AK834" s="394">
        <f t="shared" si="181"/>
        <v>0</v>
      </c>
      <c r="AM834" s="394">
        <f t="shared" si="182"/>
        <v>0</v>
      </c>
    </row>
    <row r="835" spans="3:39" ht="23.25" thickBot="1" x14ac:dyDescent="0.6">
      <c r="C835" s="233" t="s">
        <v>576</v>
      </c>
      <c r="D835" s="423" t="s">
        <v>1619</v>
      </c>
      <c r="E835" s="416">
        <v>35000000000</v>
      </c>
      <c r="F835" s="39">
        <v>0</v>
      </c>
      <c r="G835" s="36"/>
      <c r="H835" s="36">
        <v>0</v>
      </c>
      <c r="I835" s="36"/>
      <c r="J835" s="36"/>
      <c r="K835" s="36"/>
      <c r="L835" s="36"/>
      <c r="M835" s="36"/>
      <c r="N835" s="36"/>
      <c r="O835" s="36"/>
      <c r="P835" s="253">
        <v>0</v>
      </c>
      <c r="Q835" s="259">
        <f t="shared" si="184"/>
        <v>0</v>
      </c>
      <c r="R835" s="259">
        <v>35000000000</v>
      </c>
      <c r="S835" s="509">
        <f t="shared" si="171"/>
        <v>35000000000</v>
      </c>
      <c r="T835" s="34">
        <v>1</v>
      </c>
      <c r="U835" s="33">
        <v>1</v>
      </c>
      <c r="V835" s="33">
        <v>0.94</v>
      </c>
      <c r="W835" s="33">
        <v>0.94</v>
      </c>
      <c r="X835" s="33">
        <f t="shared" si="172"/>
        <v>0.88</v>
      </c>
      <c r="Y835" s="33">
        <f t="shared" si="173"/>
        <v>0.85</v>
      </c>
      <c r="Z835" s="33">
        <f t="shared" si="174"/>
        <v>0.75</v>
      </c>
      <c r="AA835" s="33">
        <f t="shared" si="175"/>
        <v>0.85</v>
      </c>
      <c r="AB835" s="33">
        <f t="shared" si="176"/>
        <v>0.75</v>
      </c>
      <c r="AC835" s="33">
        <f t="shared" si="177"/>
        <v>0.85</v>
      </c>
      <c r="AD835" s="33">
        <f t="shared" si="178"/>
        <v>0.7</v>
      </c>
      <c r="AE835" s="394">
        <f t="shared" si="179"/>
        <v>0</v>
      </c>
      <c r="AF835" s="400">
        <f t="shared" si="180"/>
        <v>35000000000</v>
      </c>
      <c r="AG835" s="257">
        <v>100</v>
      </c>
      <c r="AH835" s="153">
        <f t="shared" si="183"/>
        <v>35000000000</v>
      </c>
      <c r="AJ835" s="394">
        <f>IF(F835&gt;0,#REF!,0)</f>
        <v>0</v>
      </c>
      <c r="AK835" s="394">
        <f t="shared" si="181"/>
        <v>0</v>
      </c>
      <c r="AM835" s="394">
        <f t="shared" si="182"/>
        <v>0</v>
      </c>
    </row>
    <row r="836" spans="3:39" ht="23.25" thickBot="1" x14ac:dyDescent="0.6">
      <c r="C836" s="233" t="s">
        <v>576</v>
      </c>
      <c r="D836" s="423" t="s">
        <v>1406</v>
      </c>
      <c r="E836" s="416">
        <v>670821476</v>
      </c>
      <c r="F836" s="39">
        <v>0</v>
      </c>
      <c r="G836" s="36"/>
      <c r="H836" s="36">
        <v>0</v>
      </c>
      <c r="I836" s="36"/>
      <c r="J836" s="36"/>
      <c r="K836" s="36"/>
      <c r="L836" s="36"/>
      <c r="M836" s="36"/>
      <c r="N836" s="36"/>
      <c r="O836" s="36"/>
      <c r="P836" s="253">
        <v>0</v>
      </c>
      <c r="Q836" s="259">
        <f t="shared" si="184"/>
        <v>0</v>
      </c>
      <c r="R836" s="259">
        <v>21600000000</v>
      </c>
      <c r="S836" s="509">
        <f t="shared" si="171"/>
        <v>670821476</v>
      </c>
      <c r="T836" s="34">
        <v>1</v>
      </c>
      <c r="U836" s="33">
        <v>1</v>
      </c>
      <c r="V836" s="33">
        <v>0.94</v>
      </c>
      <c r="W836" s="33">
        <v>0.94</v>
      </c>
      <c r="X836" s="33">
        <f t="shared" si="172"/>
        <v>0.88</v>
      </c>
      <c r="Y836" s="33">
        <f t="shared" si="173"/>
        <v>0.85</v>
      </c>
      <c r="Z836" s="33">
        <f t="shared" si="174"/>
        <v>0.75</v>
      </c>
      <c r="AA836" s="33">
        <f t="shared" si="175"/>
        <v>0.85</v>
      </c>
      <c r="AB836" s="33">
        <f t="shared" si="176"/>
        <v>0.75</v>
      </c>
      <c r="AC836" s="33">
        <f t="shared" si="177"/>
        <v>0.85</v>
      </c>
      <c r="AD836" s="33">
        <f t="shared" si="178"/>
        <v>0.7</v>
      </c>
      <c r="AE836" s="394">
        <f t="shared" si="179"/>
        <v>0</v>
      </c>
      <c r="AF836" s="400">
        <f t="shared" si="180"/>
        <v>670821476</v>
      </c>
      <c r="AG836" s="257">
        <v>100</v>
      </c>
      <c r="AH836" s="153">
        <f t="shared" si="183"/>
        <v>670821476</v>
      </c>
      <c r="AJ836" s="394">
        <f>IF(F836&gt;0,#REF!,0)</f>
        <v>0</v>
      </c>
      <c r="AK836" s="394">
        <f t="shared" si="181"/>
        <v>0</v>
      </c>
      <c r="AM836" s="394">
        <f t="shared" si="182"/>
        <v>0</v>
      </c>
    </row>
    <row r="837" spans="3:39" ht="23.25" thickBot="1" x14ac:dyDescent="0.6">
      <c r="C837" s="233" t="s">
        <v>576</v>
      </c>
      <c r="D837" s="423" t="s">
        <v>1405</v>
      </c>
      <c r="E837" s="416">
        <v>222651129</v>
      </c>
      <c r="F837" s="39">
        <v>0</v>
      </c>
      <c r="G837" s="36"/>
      <c r="H837" s="36">
        <v>0</v>
      </c>
      <c r="I837" s="36"/>
      <c r="J837" s="36"/>
      <c r="K837" s="36"/>
      <c r="L837" s="36"/>
      <c r="M837" s="36"/>
      <c r="N837" s="36"/>
      <c r="O837" s="36"/>
      <c r="P837" s="253">
        <v>0</v>
      </c>
      <c r="Q837" s="259">
        <f t="shared" si="184"/>
        <v>0</v>
      </c>
      <c r="R837" s="259">
        <v>10800000000</v>
      </c>
      <c r="S837" s="509">
        <f t="shared" si="171"/>
        <v>222651129</v>
      </c>
      <c r="T837" s="34">
        <v>1</v>
      </c>
      <c r="U837" s="33">
        <v>1</v>
      </c>
      <c r="V837" s="33">
        <v>0.94</v>
      </c>
      <c r="W837" s="33">
        <v>0.94</v>
      </c>
      <c r="X837" s="33">
        <f t="shared" si="172"/>
        <v>0.88</v>
      </c>
      <c r="Y837" s="33">
        <f t="shared" si="173"/>
        <v>0.85</v>
      </c>
      <c r="Z837" s="33">
        <f t="shared" si="174"/>
        <v>0.75</v>
      </c>
      <c r="AA837" s="33">
        <f t="shared" si="175"/>
        <v>0.85</v>
      </c>
      <c r="AB837" s="33">
        <f t="shared" si="176"/>
        <v>0.75</v>
      </c>
      <c r="AC837" s="33">
        <f t="shared" si="177"/>
        <v>0.85</v>
      </c>
      <c r="AD837" s="33">
        <f t="shared" si="178"/>
        <v>0.7</v>
      </c>
      <c r="AE837" s="394">
        <f t="shared" si="179"/>
        <v>0</v>
      </c>
      <c r="AF837" s="400">
        <f t="shared" si="180"/>
        <v>222651129</v>
      </c>
      <c r="AG837" s="257">
        <v>100</v>
      </c>
      <c r="AH837" s="153">
        <f t="shared" si="183"/>
        <v>222651129</v>
      </c>
      <c r="AJ837" s="394">
        <f>IF(F837&gt;0,#REF!,0)</f>
        <v>0</v>
      </c>
      <c r="AK837" s="394">
        <f t="shared" si="181"/>
        <v>0</v>
      </c>
      <c r="AM837" s="394">
        <f t="shared" si="182"/>
        <v>0</v>
      </c>
    </row>
    <row r="838" spans="3:39" ht="23.25" thickBot="1" x14ac:dyDescent="0.6">
      <c r="C838" s="233" t="s">
        <v>576</v>
      </c>
      <c r="D838" s="423" t="s">
        <v>1404</v>
      </c>
      <c r="E838" s="416">
        <v>0</v>
      </c>
      <c r="F838" s="39">
        <v>0</v>
      </c>
      <c r="G838" s="36"/>
      <c r="H838" s="36">
        <v>0</v>
      </c>
      <c r="I838" s="36"/>
      <c r="J838" s="36"/>
      <c r="K838" s="36"/>
      <c r="L838" s="36"/>
      <c r="M838" s="36"/>
      <c r="N838" s="36"/>
      <c r="O838" s="36"/>
      <c r="P838" s="253">
        <v>0</v>
      </c>
      <c r="Q838" s="259">
        <f t="shared" si="184"/>
        <v>0</v>
      </c>
      <c r="R838" s="259">
        <v>29160000000</v>
      </c>
      <c r="S838" s="509">
        <f t="shared" si="171"/>
        <v>0</v>
      </c>
      <c r="T838" s="34">
        <v>1</v>
      </c>
      <c r="U838" s="33">
        <v>1</v>
      </c>
      <c r="V838" s="33">
        <v>0.94</v>
      </c>
      <c r="W838" s="33">
        <v>0.94</v>
      </c>
      <c r="X838" s="33">
        <f t="shared" si="172"/>
        <v>0.88</v>
      </c>
      <c r="Y838" s="33">
        <f t="shared" si="173"/>
        <v>0.85</v>
      </c>
      <c r="Z838" s="33">
        <f t="shared" si="174"/>
        <v>0.75</v>
      </c>
      <c r="AA838" s="33">
        <f t="shared" si="175"/>
        <v>0.85</v>
      </c>
      <c r="AB838" s="33">
        <f t="shared" si="176"/>
        <v>0.75</v>
      </c>
      <c r="AC838" s="33">
        <f t="shared" si="177"/>
        <v>0.85</v>
      </c>
      <c r="AD838" s="33">
        <f t="shared" si="178"/>
        <v>0.7</v>
      </c>
      <c r="AE838" s="394">
        <f t="shared" si="179"/>
        <v>0</v>
      </c>
      <c r="AF838" s="400">
        <f t="shared" si="180"/>
        <v>0</v>
      </c>
      <c r="AG838" s="257">
        <v>100</v>
      </c>
      <c r="AH838" s="153">
        <f t="shared" si="183"/>
        <v>0</v>
      </c>
      <c r="AJ838" s="394">
        <f>IF(F838&gt;0,#REF!,0)</f>
        <v>0</v>
      </c>
      <c r="AK838" s="394">
        <f t="shared" si="181"/>
        <v>0</v>
      </c>
      <c r="AM838" s="394">
        <f t="shared" si="182"/>
        <v>0</v>
      </c>
    </row>
    <row r="839" spans="3:39" ht="23.25" thickBot="1" x14ac:dyDescent="0.6">
      <c r="C839" s="233" t="s">
        <v>576</v>
      </c>
      <c r="D839" s="423" t="s">
        <v>1404</v>
      </c>
      <c r="E839" s="416">
        <v>451312014</v>
      </c>
      <c r="F839" s="39">
        <v>0</v>
      </c>
      <c r="G839" s="36"/>
      <c r="H839" s="36">
        <v>0</v>
      </c>
      <c r="I839" s="36"/>
      <c r="J839" s="36"/>
      <c r="K839" s="36"/>
      <c r="L839" s="36"/>
      <c r="M839" s="36"/>
      <c r="N839" s="36"/>
      <c r="O839" s="36"/>
      <c r="P839" s="253">
        <v>0</v>
      </c>
      <c r="Q839" s="259">
        <f t="shared" si="184"/>
        <v>0</v>
      </c>
      <c r="R839" s="259">
        <v>29160000000</v>
      </c>
      <c r="S839" s="509">
        <f t="shared" si="171"/>
        <v>451312014</v>
      </c>
      <c r="T839" s="34">
        <v>1</v>
      </c>
      <c r="U839" s="33">
        <v>1</v>
      </c>
      <c r="V839" s="33">
        <v>0.94</v>
      </c>
      <c r="W839" s="33">
        <v>0.94</v>
      </c>
      <c r="X839" s="33">
        <f t="shared" si="172"/>
        <v>0.88</v>
      </c>
      <c r="Y839" s="33">
        <f t="shared" si="173"/>
        <v>0.85</v>
      </c>
      <c r="Z839" s="33">
        <f t="shared" si="174"/>
        <v>0.75</v>
      </c>
      <c r="AA839" s="33">
        <f t="shared" si="175"/>
        <v>0.85</v>
      </c>
      <c r="AB839" s="33">
        <f t="shared" si="176"/>
        <v>0.75</v>
      </c>
      <c r="AC839" s="33">
        <f t="shared" si="177"/>
        <v>0.85</v>
      </c>
      <c r="AD839" s="33">
        <f t="shared" si="178"/>
        <v>0.7</v>
      </c>
      <c r="AE839" s="394">
        <f t="shared" si="179"/>
        <v>0</v>
      </c>
      <c r="AF839" s="400">
        <f t="shared" si="180"/>
        <v>451312014</v>
      </c>
      <c r="AG839" s="257">
        <v>100</v>
      </c>
      <c r="AH839" s="153">
        <f t="shared" si="183"/>
        <v>451312014</v>
      </c>
      <c r="AJ839" s="394">
        <f>IF(F839&gt;0,#REF!,0)</f>
        <v>0</v>
      </c>
      <c r="AK839" s="394">
        <f t="shared" si="181"/>
        <v>0</v>
      </c>
      <c r="AM839" s="394">
        <f t="shared" si="182"/>
        <v>0</v>
      </c>
    </row>
    <row r="840" spans="3:39" ht="23.25" thickBot="1" x14ac:dyDescent="0.6">
      <c r="C840" s="233" t="s">
        <v>576</v>
      </c>
      <c r="D840" s="423" t="s">
        <v>1405</v>
      </c>
      <c r="E840" s="416">
        <v>839953481</v>
      </c>
      <c r="F840" s="39">
        <v>0</v>
      </c>
      <c r="G840" s="36"/>
      <c r="H840" s="36">
        <v>0</v>
      </c>
      <c r="I840" s="36"/>
      <c r="J840" s="36"/>
      <c r="K840" s="36"/>
      <c r="L840" s="36"/>
      <c r="M840" s="36"/>
      <c r="N840" s="36"/>
      <c r="O840" s="36"/>
      <c r="P840" s="253">
        <v>0</v>
      </c>
      <c r="Q840" s="259">
        <f t="shared" si="184"/>
        <v>0</v>
      </c>
      <c r="R840" s="259">
        <v>10800000000</v>
      </c>
      <c r="S840" s="509">
        <f t="shared" si="171"/>
        <v>839953481</v>
      </c>
      <c r="T840" s="34">
        <v>1</v>
      </c>
      <c r="U840" s="33">
        <v>1</v>
      </c>
      <c r="V840" s="33">
        <v>0.94</v>
      </c>
      <c r="W840" s="33">
        <v>0.94</v>
      </c>
      <c r="X840" s="33">
        <f t="shared" si="172"/>
        <v>0.88</v>
      </c>
      <c r="Y840" s="33">
        <f t="shared" si="173"/>
        <v>0.85</v>
      </c>
      <c r="Z840" s="33">
        <f t="shared" si="174"/>
        <v>0.75</v>
      </c>
      <c r="AA840" s="33">
        <f t="shared" si="175"/>
        <v>0.85</v>
      </c>
      <c r="AB840" s="33">
        <f t="shared" si="176"/>
        <v>0.75</v>
      </c>
      <c r="AC840" s="33">
        <f t="shared" si="177"/>
        <v>0.85</v>
      </c>
      <c r="AD840" s="33">
        <f t="shared" si="178"/>
        <v>0.7</v>
      </c>
      <c r="AE840" s="394">
        <f t="shared" si="179"/>
        <v>0</v>
      </c>
      <c r="AF840" s="400">
        <f t="shared" si="180"/>
        <v>839953481</v>
      </c>
      <c r="AG840" s="257">
        <v>100</v>
      </c>
      <c r="AH840" s="153">
        <f t="shared" si="183"/>
        <v>839953481</v>
      </c>
      <c r="AJ840" s="394">
        <f>IF(F840&gt;0,#REF!,0)</f>
        <v>0</v>
      </c>
      <c r="AK840" s="394">
        <f t="shared" si="181"/>
        <v>0</v>
      </c>
      <c r="AM840" s="394">
        <f t="shared" si="182"/>
        <v>0</v>
      </c>
    </row>
    <row r="841" spans="3:39" ht="23.25" thickBot="1" x14ac:dyDescent="0.6">
      <c r="C841" s="233" t="s">
        <v>576</v>
      </c>
      <c r="D841" s="423" t="s">
        <v>1405</v>
      </c>
      <c r="E841" s="416">
        <v>393380893</v>
      </c>
      <c r="F841" s="39">
        <v>0</v>
      </c>
      <c r="G841" s="36"/>
      <c r="H841" s="36">
        <v>0</v>
      </c>
      <c r="I841" s="36"/>
      <c r="J841" s="36"/>
      <c r="K841" s="36"/>
      <c r="L841" s="36"/>
      <c r="M841" s="36"/>
      <c r="N841" s="36"/>
      <c r="O841" s="36"/>
      <c r="P841" s="253">
        <v>0</v>
      </c>
      <c r="Q841" s="259">
        <f t="shared" si="184"/>
        <v>0</v>
      </c>
      <c r="R841" s="259">
        <v>32400000000</v>
      </c>
      <c r="S841" s="509">
        <f t="shared" si="171"/>
        <v>393380893</v>
      </c>
      <c r="T841" s="34">
        <v>1</v>
      </c>
      <c r="U841" s="33">
        <v>1</v>
      </c>
      <c r="V841" s="33">
        <v>0.94</v>
      </c>
      <c r="W841" s="33">
        <v>0.94</v>
      </c>
      <c r="X841" s="33">
        <f t="shared" si="172"/>
        <v>0.88</v>
      </c>
      <c r="Y841" s="33">
        <f t="shared" si="173"/>
        <v>0.85</v>
      </c>
      <c r="Z841" s="33">
        <f t="shared" si="174"/>
        <v>0.75</v>
      </c>
      <c r="AA841" s="33">
        <f t="shared" si="175"/>
        <v>0.85</v>
      </c>
      <c r="AB841" s="33">
        <f t="shared" si="176"/>
        <v>0.75</v>
      </c>
      <c r="AC841" s="33">
        <f t="shared" si="177"/>
        <v>0.85</v>
      </c>
      <c r="AD841" s="33">
        <f t="shared" si="178"/>
        <v>0.7</v>
      </c>
      <c r="AE841" s="394">
        <f t="shared" si="179"/>
        <v>0</v>
      </c>
      <c r="AF841" s="400">
        <f t="shared" si="180"/>
        <v>393380893</v>
      </c>
      <c r="AG841" s="257">
        <v>100</v>
      </c>
      <c r="AH841" s="153">
        <f t="shared" si="183"/>
        <v>393380893</v>
      </c>
      <c r="AJ841" s="394">
        <f>IF(F841&gt;0,#REF!,0)</f>
        <v>0</v>
      </c>
      <c r="AK841" s="394">
        <f t="shared" si="181"/>
        <v>0</v>
      </c>
      <c r="AM841" s="394">
        <f t="shared" si="182"/>
        <v>0</v>
      </c>
    </row>
    <row r="842" spans="3:39" ht="23.25" thickBot="1" x14ac:dyDescent="0.6">
      <c r="C842" s="233" t="s">
        <v>576</v>
      </c>
      <c r="D842" s="423" t="s">
        <v>1405</v>
      </c>
      <c r="E842" s="416">
        <v>12201452877</v>
      </c>
      <c r="F842" s="39">
        <v>0</v>
      </c>
      <c r="G842" s="36"/>
      <c r="H842" s="36">
        <v>0</v>
      </c>
      <c r="I842" s="36"/>
      <c r="J842" s="36"/>
      <c r="K842" s="36"/>
      <c r="L842" s="36"/>
      <c r="M842" s="36"/>
      <c r="N842" s="36"/>
      <c r="O842" s="36"/>
      <c r="P842" s="253">
        <v>0</v>
      </c>
      <c r="Q842" s="259">
        <f t="shared" si="184"/>
        <v>0</v>
      </c>
      <c r="R842" s="259">
        <v>32400000000</v>
      </c>
      <c r="S842" s="509">
        <f t="shared" si="171"/>
        <v>12201452877</v>
      </c>
      <c r="T842" s="34">
        <v>1</v>
      </c>
      <c r="U842" s="33">
        <v>1</v>
      </c>
      <c r="V842" s="33">
        <v>0.94</v>
      </c>
      <c r="W842" s="33">
        <v>0.94</v>
      </c>
      <c r="X842" s="33">
        <f t="shared" si="172"/>
        <v>0.88</v>
      </c>
      <c r="Y842" s="33">
        <f t="shared" si="173"/>
        <v>0.85</v>
      </c>
      <c r="Z842" s="33">
        <f t="shared" si="174"/>
        <v>0.75</v>
      </c>
      <c r="AA842" s="33">
        <f t="shared" si="175"/>
        <v>0.85</v>
      </c>
      <c r="AB842" s="33">
        <f t="shared" si="176"/>
        <v>0.75</v>
      </c>
      <c r="AC842" s="33">
        <f t="shared" si="177"/>
        <v>0.85</v>
      </c>
      <c r="AD842" s="33">
        <f t="shared" si="178"/>
        <v>0.7</v>
      </c>
      <c r="AE842" s="394">
        <f t="shared" si="179"/>
        <v>0</v>
      </c>
      <c r="AF842" s="400">
        <f t="shared" si="180"/>
        <v>12201452877</v>
      </c>
      <c r="AG842" s="257">
        <v>100</v>
      </c>
      <c r="AH842" s="153">
        <f t="shared" si="183"/>
        <v>12201452877</v>
      </c>
      <c r="AJ842" s="394">
        <f>IF(F842&gt;0,#REF!,0)</f>
        <v>0</v>
      </c>
      <c r="AK842" s="394">
        <f t="shared" si="181"/>
        <v>0</v>
      </c>
      <c r="AM842" s="394">
        <f t="shared" si="182"/>
        <v>0</v>
      </c>
    </row>
    <row r="843" spans="3:39" ht="23.25" thickBot="1" x14ac:dyDescent="0.6">
      <c r="C843" s="233" t="s">
        <v>576</v>
      </c>
      <c r="D843" s="423" t="s">
        <v>1404</v>
      </c>
      <c r="E843" s="416">
        <v>1466650608</v>
      </c>
      <c r="F843" s="39">
        <v>0</v>
      </c>
      <c r="G843" s="36"/>
      <c r="H843" s="36">
        <v>0</v>
      </c>
      <c r="I843" s="36"/>
      <c r="J843" s="36"/>
      <c r="K843" s="36"/>
      <c r="L843" s="36"/>
      <c r="M843" s="36"/>
      <c r="N843" s="36"/>
      <c r="O843" s="36"/>
      <c r="P843" s="253">
        <v>0</v>
      </c>
      <c r="Q843" s="259">
        <f t="shared" si="184"/>
        <v>0</v>
      </c>
      <c r="R843" s="259">
        <v>57000000000</v>
      </c>
      <c r="S843" s="509">
        <f t="shared" ref="S843:S906" si="185">IF((OR(Q843&gt;E843,Q843=0)),E843,Q843)</f>
        <v>1466650608</v>
      </c>
      <c r="T843" s="34">
        <v>1</v>
      </c>
      <c r="U843" s="33">
        <v>1</v>
      </c>
      <c r="V843" s="33">
        <v>0.94</v>
      </c>
      <c r="W843" s="33">
        <v>0.94</v>
      </c>
      <c r="X843" s="33">
        <f t="shared" ref="X843:X906" si="186">1-0.12</f>
        <v>0.88</v>
      </c>
      <c r="Y843" s="33">
        <f t="shared" ref="Y843:Y906" si="187">1-0.15</f>
        <v>0.85</v>
      </c>
      <c r="Z843" s="33">
        <f t="shared" ref="Z843:Z906" si="188">1-0.25</f>
        <v>0.75</v>
      </c>
      <c r="AA843" s="33">
        <f t="shared" ref="AA843:AA906" si="189">1-0.15</f>
        <v>0.85</v>
      </c>
      <c r="AB843" s="33">
        <f t="shared" ref="AB843:AB906" si="190">1-0.25</f>
        <v>0.75</v>
      </c>
      <c r="AC843" s="33">
        <f t="shared" ref="AC843:AC906" si="191">1-0.15</f>
        <v>0.85</v>
      </c>
      <c r="AD843" s="33">
        <f t="shared" ref="AD843:AD906" si="192">1-0.3</f>
        <v>0.7</v>
      </c>
      <c r="AE843" s="394">
        <f t="shared" ref="AE843:AE906" si="193">(F843*T843)+(G843*U843)+(H843*V843)+(I843*W843)+(J843*X843)+(K843*Y843)+(L843*Z843)+(M843*AA843)+(N843*AB843)+(O843*AC843)+(P843*AD843)</f>
        <v>0</v>
      </c>
      <c r="AF843" s="400">
        <f t="shared" ref="AF843:AF906" si="194">IF(E843&gt;AE843,E843-AE843,0)</f>
        <v>1466650608</v>
      </c>
      <c r="AG843" s="257">
        <v>100</v>
      </c>
      <c r="AH843" s="153">
        <f t="shared" si="183"/>
        <v>1466650608</v>
      </c>
      <c r="AJ843" s="394">
        <f>IF(F843&gt;0,#REF!,0)</f>
        <v>0</v>
      </c>
      <c r="AK843" s="394">
        <f t="shared" si="181"/>
        <v>0</v>
      </c>
      <c r="AM843" s="394">
        <f t="shared" si="182"/>
        <v>0</v>
      </c>
    </row>
    <row r="844" spans="3:39" ht="23.25" thickBot="1" x14ac:dyDescent="0.6">
      <c r="C844" s="233" t="s">
        <v>576</v>
      </c>
      <c r="D844" s="423" t="s">
        <v>1404</v>
      </c>
      <c r="E844" s="416">
        <v>0</v>
      </c>
      <c r="F844" s="39">
        <v>0</v>
      </c>
      <c r="G844" s="36"/>
      <c r="H844" s="36">
        <v>0</v>
      </c>
      <c r="I844" s="36"/>
      <c r="J844" s="36"/>
      <c r="K844" s="36"/>
      <c r="L844" s="36"/>
      <c r="M844" s="36"/>
      <c r="N844" s="36"/>
      <c r="O844" s="36"/>
      <c r="P844" s="253">
        <v>0</v>
      </c>
      <c r="Q844" s="259">
        <f t="shared" si="184"/>
        <v>0</v>
      </c>
      <c r="R844" s="259">
        <v>57000000000</v>
      </c>
      <c r="S844" s="509">
        <f t="shared" si="185"/>
        <v>0</v>
      </c>
      <c r="T844" s="34">
        <v>1</v>
      </c>
      <c r="U844" s="33">
        <v>1</v>
      </c>
      <c r="V844" s="33">
        <v>0.94</v>
      </c>
      <c r="W844" s="33">
        <v>0.94</v>
      </c>
      <c r="X844" s="33">
        <f t="shared" si="186"/>
        <v>0.88</v>
      </c>
      <c r="Y844" s="33">
        <f t="shared" si="187"/>
        <v>0.85</v>
      </c>
      <c r="Z844" s="33">
        <f t="shared" si="188"/>
        <v>0.75</v>
      </c>
      <c r="AA844" s="33">
        <f t="shared" si="189"/>
        <v>0.85</v>
      </c>
      <c r="AB844" s="33">
        <f t="shared" si="190"/>
        <v>0.75</v>
      </c>
      <c r="AC844" s="33">
        <f t="shared" si="191"/>
        <v>0.85</v>
      </c>
      <c r="AD844" s="33">
        <f t="shared" si="192"/>
        <v>0.7</v>
      </c>
      <c r="AE844" s="394">
        <f t="shared" si="193"/>
        <v>0</v>
      </c>
      <c r="AF844" s="400">
        <f t="shared" si="194"/>
        <v>0</v>
      </c>
      <c r="AG844" s="257">
        <v>100</v>
      </c>
      <c r="AH844" s="153">
        <f t="shared" si="183"/>
        <v>0</v>
      </c>
      <c r="AJ844" s="394">
        <f>IF(F844&gt;0,#REF!,0)</f>
        <v>0</v>
      </c>
      <c r="AK844" s="394">
        <f t="shared" ref="AK844:AK907" si="195">F844</f>
        <v>0</v>
      </c>
      <c r="AM844" s="394">
        <f t="shared" ref="AM844:AM907" si="196">IF(AF844&gt;S844,AF844-S844,0)</f>
        <v>0</v>
      </c>
    </row>
    <row r="845" spans="3:39" ht="23.25" thickBot="1" x14ac:dyDescent="0.6">
      <c r="C845" s="233" t="s">
        <v>576</v>
      </c>
      <c r="D845" s="423" t="s">
        <v>1405</v>
      </c>
      <c r="E845" s="416">
        <v>20000000000</v>
      </c>
      <c r="F845" s="39">
        <v>0</v>
      </c>
      <c r="G845" s="36"/>
      <c r="H845" s="36">
        <v>0</v>
      </c>
      <c r="I845" s="36"/>
      <c r="J845" s="36"/>
      <c r="K845" s="36"/>
      <c r="L845" s="36"/>
      <c r="M845" s="36"/>
      <c r="N845" s="36"/>
      <c r="O845" s="36"/>
      <c r="P845" s="253">
        <v>0</v>
      </c>
      <c r="Q845" s="259">
        <f t="shared" si="184"/>
        <v>0</v>
      </c>
      <c r="R845" s="259">
        <v>21600000000</v>
      </c>
      <c r="S845" s="509">
        <f t="shared" si="185"/>
        <v>20000000000</v>
      </c>
      <c r="T845" s="34">
        <v>1</v>
      </c>
      <c r="U845" s="33">
        <v>1</v>
      </c>
      <c r="V845" s="33">
        <v>0.94</v>
      </c>
      <c r="W845" s="33">
        <v>0.94</v>
      </c>
      <c r="X845" s="33">
        <f t="shared" si="186"/>
        <v>0.88</v>
      </c>
      <c r="Y845" s="33">
        <f t="shared" si="187"/>
        <v>0.85</v>
      </c>
      <c r="Z845" s="33">
        <f t="shared" si="188"/>
        <v>0.75</v>
      </c>
      <c r="AA845" s="33">
        <f t="shared" si="189"/>
        <v>0.85</v>
      </c>
      <c r="AB845" s="33">
        <f t="shared" si="190"/>
        <v>0.75</v>
      </c>
      <c r="AC845" s="33">
        <f t="shared" si="191"/>
        <v>0.85</v>
      </c>
      <c r="AD845" s="33">
        <f t="shared" si="192"/>
        <v>0.7</v>
      </c>
      <c r="AE845" s="394">
        <f t="shared" si="193"/>
        <v>0</v>
      </c>
      <c r="AF845" s="400">
        <f t="shared" si="194"/>
        <v>20000000000</v>
      </c>
      <c r="AG845" s="257">
        <v>100</v>
      </c>
      <c r="AH845" s="153">
        <f t="shared" si="183"/>
        <v>20000000000</v>
      </c>
      <c r="AJ845" s="394">
        <f>IF(F845&gt;0,#REF!,0)</f>
        <v>0</v>
      </c>
      <c r="AK845" s="394">
        <f t="shared" si="195"/>
        <v>0</v>
      </c>
      <c r="AM845" s="394">
        <f t="shared" si="196"/>
        <v>0</v>
      </c>
    </row>
    <row r="846" spans="3:39" ht="23.25" thickBot="1" x14ac:dyDescent="0.6">
      <c r="C846" s="233" t="s">
        <v>576</v>
      </c>
      <c r="D846" s="423" t="s">
        <v>1404</v>
      </c>
      <c r="E846" s="416">
        <v>20000000000</v>
      </c>
      <c r="F846" s="39">
        <v>0</v>
      </c>
      <c r="G846" s="36"/>
      <c r="H846" s="36">
        <v>0</v>
      </c>
      <c r="I846" s="36"/>
      <c r="J846" s="36"/>
      <c r="K846" s="36"/>
      <c r="L846" s="36"/>
      <c r="M846" s="36"/>
      <c r="N846" s="36"/>
      <c r="O846" s="36"/>
      <c r="P846" s="253">
        <v>0</v>
      </c>
      <c r="Q846" s="259">
        <f t="shared" si="184"/>
        <v>0</v>
      </c>
      <c r="R846" s="259">
        <v>22800000000</v>
      </c>
      <c r="S846" s="509">
        <f t="shared" si="185"/>
        <v>20000000000</v>
      </c>
      <c r="T846" s="34">
        <v>1</v>
      </c>
      <c r="U846" s="33">
        <v>1</v>
      </c>
      <c r="V846" s="33">
        <v>0.94</v>
      </c>
      <c r="W846" s="33">
        <v>0.94</v>
      </c>
      <c r="X846" s="33">
        <f t="shared" si="186"/>
        <v>0.88</v>
      </c>
      <c r="Y846" s="33">
        <f t="shared" si="187"/>
        <v>0.85</v>
      </c>
      <c r="Z846" s="33">
        <f t="shared" si="188"/>
        <v>0.75</v>
      </c>
      <c r="AA846" s="33">
        <f t="shared" si="189"/>
        <v>0.85</v>
      </c>
      <c r="AB846" s="33">
        <f t="shared" si="190"/>
        <v>0.75</v>
      </c>
      <c r="AC846" s="33">
        <f t="shared" si="191"/>
        <v>0.85</v>
      </c>
      <c r="AD846" s="33">
        <f t="shared" si="192"/>
        <v>0.7</v>
      </c>
      <c r="AE846" s="394">
        <f t="shared" si="193"/>
        <v>0</v>
      </c>
      <c r="AF846" s="400">
        <f t="shared" si="194"/>
        <v>20000000000</v>
      </c>
      <c r="AG846" s="257">
        <v>100</v>
      </c>
      <c r="AH846" s="153">
        <f t="shared" si="183"/>
        <v>20000000000</v>
      </c>
      <c r="AJ846" s="394">
        <f>IF(F846&gt;0,#REF!,0)</f>
        <v>0</v>
      </c>
      <c r="AK846" s="394">
        <f t="shared" si="195"/>
        <v>0</v>
      </c>
      <c r="AM846" s="394">
        <f t="shared" si="196"/>
        <v>0</v>
      </c>
    </row>
    <row r="847" spans="3:39" ht="23.25" thickBot="1" x14ac:dyDescent="0.6">
      <c r="C847" s="233" t="s">
        <v>576</v>
      </c>
      <c r="D847" s="423" t="s">
        <v>1404</v>
      </c>
      <c r="E847" s="416">
        <v>11097304066</v>
      </c>
      <c r="F847" s="39">
        <v>0</v>
      </c>
      <c r="G847" s="36"/>
      <c r="H847" s="36">
        <v>0</v>
      </c>
      <c r="I847" s="36"/>
      <c r="J847" s="36"/>
      <c r="K847" s="36"/>
      <c r="L847" s="36"/>
      <c r="M847" s="36"/>
      <c r="N847" s="36"/>
      <c r="O847" s="36"/>
      <c r="P847" s="253">
        <v>0</v>
      </c>
      <c r="Q847" s="259">
        <f t="shared" si="184"/>
        <v>0</v>
      </c>
      <c r="R847" s="259">
        <v>22800000000</v>
      </c>
      <c r="S847" s="509">
        <f t="shared" si="185"/>
        <v>11097304066</v>
      </c>
      <c r="T847" s="34">
        <v>1</v>
      </c>
      <c r="U847" s="33">
        <v>1</v>
      </c>
      <c r="V847" s="33">
        <v>0.94</v>
      </c>
      <c r="W847" s="33">
        <v>0.94</v>
      </c>
      <c r="X847" s="33">
        <f t="shared" si="186"/>
        <v>0.88</v>
      </c>
      <c r="Y847" s="33">
        <f t="shared" si="187"/>
        <v>0.85</v>
      </c>
      <c r="Z847" s="33">
        <f t="shared" si="188"/>
        <v>0.75</v>
      </c>
      <c r="AA847" s="33">
        <f t="shared" si="189"/>
        <v>0.85</v>
      </c>
      <c r="AB847" s="33">
        <f t="shared" si="190"/>
        <v>0.75</v>
      </c>
      <c r="AC847" s="33">
        <f t="shared" si="191"/>
        <v>0.85</v>
      </c>
      <c r="AD847" s="33">
        <f t="shared" si="192"/>
        <v>0.7</v>
      </c>
      <c r="AE847" s="394">
        <f t="shared" si="193"/>
        <v>0</v>
      </c>
      <c r="AF847" s="400">
        <f t="shared" si="194"/>
        <v>11097304066</v>
      </c>
      <c r="AG847" s="257">
        <v>100</v>
      </c>
      <c r="AH847" s="153">
        <f t="shared" si="183"/>
        <v>11097304066</v>
      </c>
      <c r="AJ847" s="394">
        <f>IF(F847&gt;0,#REF!,0)</f>
        <v>0</v>
      </c>
      <c r="AK847" s="394">
        <f t="shared" si="195"/>
        <v>0</v>
      </c>
      <c r="AM847" s="394">
        <f t="shared" si="196"/>
        <v>0</v>
      </c>
    </row>
    <row r="848" spans="3:39" ht="23.25" thickBot="1" x14ac:dyDescent="0.6">
      <c r="C848" s="233" t="s">
        <v>576</v>
      </c>
      <c r="D848" s="423" t="s">
        <v>1405</v>
      </c>
      <c r="E848" s="416">
        <v>110000000000</v>
      </c>
      <c r="F848" s="39">
        <v>0</v>
      </c>
      <c r="G848" s="36"/>
      <c r="H848" s="36">
        <v>0</v>
      </c>
      <c r="I848" s="36"/>
      <c r="J848" s="36"/>
      <c r="K848" s="36"/>
      <c r="L848" s="36"/>
      <c r="M848" s="36"/>
      <c r="N848" s="36"/>
      <c r="O848" s="36"/>
      <c r="P848" s="253">
        <v>0</v>
      </c>
      <c r="Q848" s="259">
        <f t="shared" si="184"/>
        <v>0</v>
      </c>
      <c r="R848" s="259">
        <v>125400000000</v>
      </c>
      <c r="S848" s="509">
        <f t="shared" si="185"/>
        <v>110000000000</v>
      </c>
      <c r="T848" s="34">
        <v>1</v>
      </c>
      <c r="U848" s="33">
        <v>1</v>
      </c>
      <c r="V848" s="33">
        <v>0.94</v>
      </c>
      <c r="W848" s="33">
        <v>0.94</v>
      </c>
      <c r="X848" s="33">
        <f t="shared" si="186"/>
        <v>0.88</v>
      </c>
      <c r="Y848" s="33">
        <f t="shared" si="187"/>
        <v>0.85</v>
      </c>
      <c r="Z848" s="33">
        <f t="shared" si="188"/>
        <v>0.75</v>
      </c>
      <c r="AA848" s="33">
        <f t="shared" si="189"/>
        <v>0.85</v>
      </c>
      <c r="AB848" s="33">
        <f t="shared" si="190"/>
        <v>0.75</v>
      </c>
      <c r="AC848" s="33">
        <f t="shared" si="191"/>
        <v>0.85</v>
      </c>
      <c r="AD848" s="33">
        <f t="shared" si="192"/>
        <v>0.7</v>
      </c>
      <c r="AE848" s="394">
        <f t="shared" si="193"/>
        <v>0</v>
      </c>
      <c r="AF848" s="400">
        <f t="shared" si="194"/>
        <v>110000000000</v>
      </c>
      <c r="AG848" s="257">
        <v>100</v>
      </c>
      <c r="AH848" s="153">
        <f t="shared" si="183"/>
        <v>110000000000</v>
      </c>
      <c r="AJ848" s="394">
        <f>IF(F848&gt;0,#REF!,0)</f>
        <v>0</v>
      </c>
      <c r="AK848" s="394">
        <f t="shared" si="195"/>
        <v>0</v>
      </c>
      <c r="AM848" s="394">
        <f t="shared" si="196"/>
        <v>0</v>
      </c>
    </row>
    <row r="849" spans="3:39" ht="23.25" thickBot="1" x14ac:dyDescent="0.6">
      <c r="C849" s="233" t="s">
        <v>576</v>
      </c>
      <c r="D849" s="423" t="s">
        <v>1404</v>
      </c>
      <c r="E849" s="416">
        <v>157000000000</v>
      </c>
      <c r="F849" s="39">
        <v>0</v>
      </c>
      <c r="G849" s="36"/>
      <c r="H849" s="36">
        <v>0</v>
      </c>
      <c r="I849" s="36"/>
      <c r="J849" s="36"/>
      <c r="K849" s="36"/>
      <c r="L849" s="36"/>
      <c r="M849" s="36"/>
      <c r="N849" s="36"/>
      <c r="O849" s="36"/>
      <c r="P849" s="253">
        <v>0</v>
      </c>
      <c r="Q849" s="259">
        <f t="shared" si="184"/>
        <v>0</v>
      </c>
      <c r="R849" s="259">
        <v>178980000000</v>
      </c>
      <c r="S849" s="509">
        <f t="shared" si="185"/>
        <v>157000000000</v>
      </c>
      <c r="T849" s="34">
        <v>1</v>
      </c>
      <c r="U849" s="33">
        <v>1</v>
      </c>
      <c r="V849" s="33">
        <v>0.94</v>
      </c>
      <c r="W849" s="33">
        <v>0.94</v>
      </c>
      <c r="X849" s="33">
        <f t="shared" si="186"/>
        <v>0.88</v>
      </c>
      <c r="Y849" s="33">
        <f t="shared" si="187"/>
        <v>0.85</v>
      </c>
      <c r="Z849" s="33">
        <f t="shared" si="188"/>
        <v>0.75</v>
      </c>
      <c r="AA849" s="33">
        <f t="shared" si="189"/>
        <v>0.85</v>
      </c>
      <c r="AB849" s="33">
        <f t="shared" si="190"/>
        <v>0.75</v>
      </c>
      <c r="AC849" s="33">
        <f t="shared" si="191"/>
        <v>0.85</v>
      </c>
      <c r="AD849" s="33">
        <f t="shared" si="192"/>
        <v>0.7</v>
      </c>
      <c r="AE849" s="394">
        <f t="shared" si="193"/>
        <v>0</v>
      </c>
      <c r="AF849" s="400">
        <f t="shared" si="194"/>
        <v>157000000000</v>
      </c>
      <c r="AG849" s="257">
        <v>100</v>
      </c>
      <c r="AH849" s="153">
        <f t="shared" ref="AH849:AH912" si="197">(AF849*AG849)/100</f>
        <v>157000000000</v>
      </c>
      <c r="AJ849" s="394">
        <f>IF(F849&gt;0,#REF!,0)</f>
        <v>0</v>
      </c>
      <c r="AK849" s="394">
        <f t="shared" si="195"/>
        <v>0</v>
      </c>
      <c r="AM849" s="394">
        <f t="shared" si="196"/>
        <v>0</v>
      </c>
    </row>
    <row r="850" spans="3:39" ht="23.25" thickBot="1" x14ac:dyDescent="0.6">
      <c r="C850" s="233" t="s">
        <v>576</v>
      </c>
      <c r="D850" s="423" t="s">
        <v>1405</v>
      </c>
      <c r="E850" s="416">
        <v>80000000000</v>
      </c>
      <c r="F850" s="39">
        <v>0</v>
      </c>
      <c r="G850" s="36"/>
      <c r="H850" s="36">
        <v>0</v>
      </c>
      <c r="I850" s="36"/>
      <c r="J850" s="36"/>
      <c r="K850" s="36"/>
      <c r="L850" s="36"/>
      <c r="M850" s="36"/>
      <c r="N850" s="36"/>
      <c r="O850" s="36"/>
      <c r="P850" s="253">
        <v>0</v>
      </c>
      <c r="Q850" s="259">
        <f t="shared" si="184"/>
        <v>0</v>
      </c>
      <c r="R850" s="259">
        <v>91200000000</v>
      </c>
      <c r="S850" s="509">
        <f t="shared" si="185"/>
        <v>80000000000</v>
      </c>
      <c r="T850" s="34">
        <v>1</v>
      </c>
      <c r="U850" s="33">
        <v>1</v>
      </c>
      <c r="V850" s="33">
        <v>0.94</v>
      </c>
      <c r="W850" s="33">
        <v>0.94</v>
      </c>
      <c r="X850" s="33">
        <f t="shared" si="186"/>
        <v>0.88</v>
      </c>
      <c r="Y850" s="33">
        <f t="shared" si="187"/>
        <v>0.85</v>
      </c>
      <c r="Z850" s="33">
        <f t="shared" si="188"/>
        <v>0.75</v>
      </c>
      <c r="AA850" s="33">
        <f t="shared" si="189"/>
        <v>0.85</v>
      </c>
      <c r="AB850" s="33">
        <f t="shared" si="190"/>
        <v>0.75</v>
      </c>
      <c r="AC850" s="33">
        <f t="shared" si="191"/>
        <v>0.85</v>
      </c>
      <c r="AD850" s="33">
        <f t="shared" si="192"/>
        <v>0.7</v>
      </c>
      <c r="AE850" s="394">
        <f t="shared" si="193"/>
        <v>0</v>
      </c>
      <c r="AF850" s="400">
        <f t="shared" si="194"/>
        <v>80000000000</v>
      </c>
      <c r="AG850" s="257">
        <v>100</v>
      </c>
      <c r="AH850" s="153">
        <f t="shared" si="197"/>
        <v>80000000000</v>
      </c>
      <c r="AJ850" s="394">
        <f>IF(F850&gt;0,#REF!,0)</f>
        <v>0</v>
      </c>
      <c r="AK850" s="394">
        <f t="shared" si="195"/>
        <v>0</v>
      </c>
      <c r="AM850" s="394">
        <f t="shared" si="196"/>
        <v>0</v>
      </c>
    </row>
    <row r="851" spans="3:39" ht="23.25" thickBot="1" x14ac:dyDescent="0.6">
      <c r="C851" s="233" t="s">
        <v>576</v>
      </c>
      <c r="D851" s="423" t="s">
        <v>1620</v>
      </c>
      <c r="E851" s="416">
        <v>14999985000</v>
      </c>
      <c r="F851" s="39">
        <v>0</v>
      </c>
      <c r="G851" s="36"/>
      <c r="H851" s="36">
        <v>0</v>
      </c>
      <c r="I851" s="36"/>
      <c r="J851" s="36"/>
      <c r="K851" s="36"/>
      <c r="L851" s="36"/>
      <c r="M851" s="36"/>
      <c r="N851" s="36"/>
      <c r="O851" s="36"/>
      <c r="P851" s="253">
        <v>0</v>
      </c>
      <c r="Q851" s="259">
        <f t="shared" si="184"/>
        <v>0</v>
      </c>
      <c r="R851" s="259">
        <v>20000000000</v>
      </c>
      <c r="S851" s="509">
        <f t="shared" si="185"/>
        <v>14999985000</v>
      </c>
      <c r="T851" s="34">
        <v>1</v>
      </c>
      <c r="U851" s="33">
        <v>1</v>
      </c>
      <c r="V851" s="33">
        <v>0.94</v>
      </c>
      <c r="W851" s="33">
        <v>0.94</v>
      </c>
      <c r="X851" s="33">
        <f t="shared" si="186"/>
        <v>0.88</v>
      </c>
      <c r="Y851" s="33">
        <f t="shared" si="187"/>
        <v>0.85</v>
      </c>
      <c r="Z851" s="33">
        <f t="shared" si="188"/>
        <v>0.75</v>
      </c>
      <c r="AA851" s="33">
        <f t="shared" si="189"/>
        <v>0.85</v>
      </c>
      <c r="AB851" s="33">
        <f t="shared" si="190"/>
        <v>0.75</v>
      </c>
      <c r="AC851" s="33">
        <f t="shared" si="191"/>
        <v>0.85</v>
      </c>
      <c r="AD851" s="33">
        <f t="shared" si="192"/>
        <v>0.7</v>
      </c>
      <c r="AE851" s="394">
        <f t="shared" si="193"/>
        <v>0</v>
      </c>
      <c r="AF851" s="400">
        <f t="shared" si="194"/>
        <v>14999985000</v>
      </c>
      <c r="AG851" s="257">
        <v>100</v>
      </c>
      <c r="AH851" s="153">
        <f t="shared" si="197"/>
        <v>14999985000</v>
      </c>
      <c r="AJ851" s="394">
        <f>IF(F851&gt;0,#REF!,0)</f>
        <v>0</v>
      </c>
      <c r="AK851" s="394">
        <f t="shared" si="195"/>
        <v>0</v>
      </c>
      <c r="AM851" s="394">
        <f t="shared" si="196"/>
        <v>0</v>
      </c>
    </row>
    <row r="852" spans="3:39" ht="23.25" thickBot="1" x14ac:dyDescent="0.6">
      <c r="C852" s="233" t="s">
        <v>576</v>
      </c>
      <c r="D852" s="423" t="s">
        <v>1407</v>
      </c>
      <c r="E852" s="416">
        <v>189143248</v>
      </c>
      <c r="F852" s="39">
        <v>0</v>
      </c>
      <c r="G852" s="36"/>
      <c r="H852" s="36">
        <v>0</v>
      </c>
      <c r="I852" s="36"/>
      <c r="J852" s="36"/>
      <c r="K852" s="36"/>
      <c r="L852" s="36"/>
      <c r="M852" s="36"/>
      <c r="N852" s="36"/>
      <c r="O852" s="36"/>
      <c r="P852" s="253">
        <v>0</v>
      </c>
      <c r="Q852" s="259">
        <f t="shared" si="184"/>
        <v>0</v>
      </c>
      <c r="R852" s="259">
        <v>2400000000</v>
      </c>
      <c r="S852" s="509">
        <f t="shared" si="185"/>
        <v>189143248</v>
      </c>
      <c r="T852" s="34">
        <v>1</v>
      </c>
      <c r="U852" s="33">
        <v>1</v>
      </c>
      <c r="V852" s="33">
        <v>0.94</v>
      </c>
      <c r="W852" s="33">
        <v>0.94</v>
      </c>
      <c r="X852" s="33">
        <f t="shared" si="186"/>
        <v>0.88</v>
      </c>
      <c r="Y852" s="33">
        <f t="shared" si="187"/>
        <v>0.85</v>
      </c>
      <c r="Z852" s="33">
        <f t="shared" si="188"/>
        <v>0.75</v>
      </c>
      <c r="AA852" s="33">
        <f t="shared" si="189"/>
        <v>0.85</v>
      </c>
      <c r="AB852" s="33">
        <f t="shared" si="190"/>
        <v>0.75</v>
      </c>
      <c r="AC852" s="33">
        <f t="shared" si="191"/>
        <v>0.85</v>
      </c>
      <c r="AD852" s="33">
        <f t="shared" si="192"/>
        <v>0.7</v>
      </c>
      <c r="AE852" s="394">
        <f t="shared" si="193"/>
        <v>0</v>
      </c>
      <c r="AF852" s="400">
        <f t="shared" si="194"/>
        <v>189143248</v>
      </c>
      <c r="AG852" s="257">
        <v>100</v>
      </c>
      <c r="AH852" s="153">
        <f t="shared" si="197"/>
        <v>189143248</v>
      </c>
      <c r="AJ852" s="394">
        <f>IF(F852&gt;0,#REF!,0)</f>
        <v>0</v>
      </c>
      <c r="AK852" s="394">
        <f t="shared" si="195"/>
        <v>0</v>
      </c>
      <c r="AM852" s="394">
        <f t="shared" si="196"/>
        <v>0</v>
      </c>
    </row>
    <row r="853" spans="3:39" ht="23.25" thickBot="1" x14ac:dyDescent="0.6">
      <c r="C853" s="233" t="s">
        <v>576</v>
      </c>
      <c r="D853" s="423" t="s">
        <v>1407</v>
      </c>
      <c r="E853" s="416">
        <v>461788514</v>
      </c>
      <c r="F853" s="39">
        <v>0</v>
      </c>
      <c r="G853" s="36"/>
      <c r="H853" s="36">
        <v>0</v>
      </c>
      <c r="I853" s="36"/>
      <c r="J853" s="36"/>
      <c r="K853" s="36"/>
      <c r="L853" s="36"/>
      <c r="M853" s="36"/>
      <c r="N853" s="36"/>
      <c r="O853" s="36"/>
      <c r="P853" s="253">
        <v>0</v>
      </c>
      <c r="Q853" s="259">
        <f t="shared" ref="Q853:Q916" si="198">SUM(F853:P853)</f>
        <v>0</v>
      </c>
      <c r="R853" s="259">
        <v>2400000000</v>
      </c>
      <c r="S853" s="509">
        <f t="shared" si="185"/>
        <v>461788514</v>
      </c>
      <c r="T853" s="34">
        <v>1</v>
      </c>
      <c r="U853" s="33">
        <v>1</v>
      </c>
      <c r="V853" s="33">
        <v>0.94</v>
      </c>
      <c r="W853" s="33">
        <v>0.94</v>
      </c>
      <c r="X853" s="33">
        <f t="shared" si="186"/>
        <v>0.88</v>
      </c>
      <c r="Y853" s="33">
        <f t="shared" si="187"/>
        <v>0.85</v>
      </c>
      <c r="Z853" s="33">
        <f t="shared" si="188"/>
        <v>0.75</v>
      </c>
      <c r="AA853" s="33">
        <f t="shared" si="189"/>
        <v>0.85</v>
      </c>
      <c r="AB853" s="33">
        <f t="shared" si="190"/>
        <v>0.75</v>
      </c>
      <c r="AC853" s="33">
        <f t="shared" si="191"/>
        <v>0.85</v>
      </c>
      <c r="AD853" s="33">
        <f t="shared" si="192"/>
        <v>0.7</v>
      </c>
      <c r="AE853" s="394">
        <f t="shared" si="193"/>
        <v>0</v>
      </c>
      <c r="AF853" s="400">
        <f t="shared" si="194"/>
        <v>461788514</v>
      </c>
      <c r="AG853" s="257">
        <v>100</v>
      </c>
      <c r="AH853" s="153">
        <f t="shared" si="197"/>
        <v>461788514</v>
      </c>
      <c r="AJ853" s="394">
        <f>IF(F853&gt;0,#REF!,0)</f>
        <v>0</v>
      </c>
      <c r="AK853" s="394">
        <f t="shared" si="195"/>
        <v>0</v>
      </c>
      <c r="AM853" s="394">
        <f t="shared" si="196"/>
        <v>0</v>
      </c>
    </row>
    <row r="854" spans="3:39" ht="23.25" thickBot="1" x14ac:dyDescent="0.6">
      <c r="C854" s="233" t="s">
        <v>576</v>
      </c>
      <c r="D854" s="423" t="s">
        <v>1407</v>
      </c>
      <c r="E854" s="416">
        <v>20704102766</v>
      </c>
      <c r="F854" s="39">
        <v>0</v>
      </c>
      <c r="G854" s="36"/>
      <c r="H854" s="36">
        <v>0</v>
      </c>
      <c r="I854" s="36"/>
      <c r="J854" s="36"/>
      <c r="K854" s="36"/>
      <c r="L854" s="36"/>
      <c r="M854" s="36"/>
      <c r="N854" s="36"/>
      <c r="O854" s="36"/>
      <c r="P854" s="253">
        <v>0</v>
      </c>
      <c r="Q854" s="259">
        <f t="shared" si="198"/>
        <v>0</v>
      </c>
      <c r="R854" s="259">
        <v>45100000000</v>
      </c>
      <c r="S854" s="509">
        <f t="shared" si="185"/>
        <v>20704102766</v>
      </c>
      <c r="T854" s="34">
        <v>1</v>
      </c>
      <c r="U854" s="33">
        <v>1</v>
      </c>
      <c r="V854" s="33">
        <v>0.94</v>
      </c>
      <c r="W854" s="33">
        <v>0.94</v>
      </c>
      <c r="X854" s="33">
        <f t="shared" si="186"/>
        <v>0.88</v>
      </c>
      <c r="Y854" s="33">
        <f t="shared" si="187"/>
        <v>0.85</v>
      </c>
      <c r="Z854" s="33">
        <f t="shared" si="188"/>
        <v>0.75</v>
      </c>
      <c r="AA854" s="33">
        <f t="shared" si="189"/>
        <v>0.85</v>
      </c>
      <c r="AB854" s="33">
        <f t="shared" si="190"/>
        <v>0.75</v>
      </c>
      <c r="AC854" s="33">
        <f t="shared" si="191"/>
        <v>0.85</v>
      </c>
      <c r="AD854" s="33">
        <f t="shared" si="192"/>
        <v>0.7</v>
      </c>
      <c r="AE854" s="394">
        <f t="shared" si="193"/>
        <v>0</v>
      </c>
      <c r="AF854" s="400">
        <f t="shared" si="194"/>
        <v>20704102766</v>
      </c>
      <c r="AG854" s="257">
        <v>100</v>
      </c>
      <c r="AH854" s="153">
        <f t="shared" si="197"/>
        <v>20704102766</v>
      </c>
      <c r="AJ854" s="394">
        <f>IF(F854&gt;0,#REF!,0)</f>
        <v>0</v>
      </c>
      <c r="AK854" s="394">
        <f t="shared" si="195"/>
        <v>0</v>
      </c>
      <c r="AM854" s="394">
        <f t="shared" si="196"/>
        <v>0</v>
      </c>
    </row>
    <row r="855" spans="3:39" ht="23.25" thickBot="1" x14ac:dyDescent="0.6">
      <c r="C855" s="233" t="s">
        <v>576</v>
      </c>
      <c r="D855" s="423" t="s">
        <v>1407</v>
      </c>
      <c r="E855" s="416">
        <v>46955122725</v>
      </c>
      <c r="F855" s="39">
        <v>0</v>
      </c>
      <c r="G855" s="36"/>
      <c r="H855" s="36">
        <v>0</v>
      </c>
      <c r="I855" s="36"/>
      <c r="J855" s="36"/>
      <c r="K855" s="36"/>
      <c r="L855" s="36"/>
      <c r="M855" s="36"/>
      <c r="N855" s="36"/>
      <c r="O855" s="36"/>
      <c r="P855" s="253">
        <v>0</v>
      </c>
      <c r="Q855" s="259">
        <f t="shared" si="198"/>
        <v>0</v>
      </c>
      <c r="R855" s="259">
        <v>58500000000</v>
      </c>
      <c r="S855" s="509">
        <f t="shared" si="185"/>
        <v>46955122725</v>
      </c>
      <c r="T855" s="34">
        <v>1</v>
      </c>
      <c r="U855" s="33">
        <v>1</v>
      </c>
      <c r="V855" s="33">
        <v>0.94</v>
      </c>
      <c r="W855" s="33">
        <v>0.94</v>
      </c>
      <c r="X855" s="33">
        <f t="shared" si="186"/>
        <v>0.88</v>
      </c>
      <c r="Y855" s="33">
        <f t="shared" si="187"/>
        <v>0.85</v>
      </c>
      <c r="Z855" s="33">
        <f t="shared" si="188"/>
        <v>0.75</v>
      </c>
      <c r="AA855" s="33">
        <f t="shared" si="189"/>
        <v>0.85</v>
      </c>
      <c r="AB855" s="33">
        <f t="shared" si="190"/>
        <v>0.75</v>
      </c>
      <c r="AC855" s="33">
        <f t="shared" si="191"/>
        <v>0.85</v>
      </c>
      <c r="AD855" s="33">
        <f t="shared" si="192"/>
        <v>0.7</v>
      </c>
      <c r="AE855" s="394">
        <f t="shared" si="193"/>
        <v>0</v>
      </c>
      <c r="AF855" s="400">
        <f t="shared" si="194"/>
        <v>46955122725</v>
      </c>
      <c r="AG855" s="257">
        <v>100</v>
      </c>
      <c r="AH855" s="153">
        <f t="shared" si="197"/>
        <v>46955122725</v>
      </c>
      <c r="AJ855" s="394">
        <f>IF(F855&gt;0,#REF!,0)</f>
        <v>0</v>
      </c>
      <c r="AK855" s="394">
        <f t="shared" si="195"/>
        <v>0</v>
      </c>
      <c r="AM855" s="394">
        <f t="shared" si="196"/>
        <v>0</v>
      </c>
    </row>
    <row r="856" spans="3:39" ht="23.25" thickBot="1" x14ac:dyDescent="0.6">
      <c r="C856" s="233" t="s">
        <v>576</v>
      </c>
      <c r="D856" s="423" t="s">
        <v>1621</v>
      </c>
      <c r="E856" s="416">
        <v>10161060660</v>
      </c>
      <c r="F856" s="39">
        <v>0</v>
      </c>
      <c r="G856" s="36"/>
      <c r="H856" s="36">
        <v>0</v>
      </c>
      <c r="I856" s="36"/>
      <c r="J856" s="36"/>
      <c r="K856" s="36"/>
      <c r="L856" s="36"/>
      <c r="M856" s="36"/>
      <c r="N856" s="36"/>
      <c r="O856" s="36"/>
      <c r="P856" s="253">
        <v>0</v>
      </c>
      <c r="Q856" s="259">
        <f t="shared" si="198"/>
        <v>0</v>
      </c>
      <c r="R856" s="259">
        <v>11000000000</v>
      </c>
      <c r="S856" s="509">
        <f t="shared" si="185"/>
        <v>10161060660</v>
      </c>
      <c r="T856" s="34">
        <v>1</v>
      </c>
      <c r="U856" s="33">
        <v>1</v>
      </c>
      <c r="V856" s="33">
        <v>0.94</v>
      </c>
      <c r="W856" s="33">
        <v>0.94</v>
      </c>
      <c r="X856" s="33">
        <f t="shared" si="186"/>
        <v>0.88</v>
      </c>
      <c r="Y856" s="33">
        <f t="shared" si="187"/>
        <v>0.85</v>
      </c>
      <c r="Z856" s="33">
        <f t="shared" si="188"/>
        <v>0.75</v>
      </c>
      <c r="AA856" s="33">
        <f t="shared" si="189"/>
        <v>0.85</v>
      </c>
      <c r="AB856" s="33">
        <f t="shared" si="190"/>
        <v>0.75</v>
      </c>
      <c r="AC856" s="33">
        <f t="shared" si="191"/>
        <v>0.85</v>
      </c>
      <c r="AD856" s="33">
        <f t="shared" si="192"/>
        <v>0.7</v>
      </c>
      <c r="AE856" s="394">
        <f t="shared" si="193"/>
        <v>0</v>
      </c>
      <c r="AF856" s="400">
        <f t="shared" si="194"/>
        <v>10161060660</v>
      </c>
      <c r="AG856" s="257">
        <v>100</v>
      </c>
      <c r="AH856" s="153">
        <f t="shared" si="197"/>
        <v>10161060660</v>
      </c>
      <c r="AJ856" s="394">
        <f>IF(F856&gt;0,#REF!,0)</f>
        <v>0</v>
      </c>
      <c r="AK856" s="394">
        <f t="shared" si="195"/>
        <v>0</v>
      </c>
      <c r="AM856" s="394">
        <f t="shared" si="196"/>
        <v>0</v>
      </c>
    </row>
    <row r="857" spans="3:39" ht="23.25" thickBot="1" x14ac:dyDescent="0.6">
      <c r="C857" s="233" t="s">
        <v>576</v>
      </c>
      <c r="D857" s="423" t="s">
        <v>1622</v>
      </c>
      <c r="E857" s="416">
        <v>7500000000</v>
      </c>
      <c r="F857" s="39">
        <v>0</v>
      </c>
      <c r="G857" s="36"/>
      <c r="H857" s="36">
        <v>0</v>
      </c>
      <c r="I857" s="36"/>
      <c r="J857" s="36"/>
      <c r="K857" s="36"/>
      <c r="L857" s="36"/>
      <c r="M857" s="36"/>
      <c r="N857" s="36"/>
      <c r="O857" s="36"/>
      <c r="P857" s="253">
        <v>0</v>
      </c>
      <c r="Q857" s="259">
        <f t="shared" si="198"/>
        <v>0</v>
      </c>
      <c r="R857" s="259" t="s">
        <v>1779</v>
      </c>
      <c r="S857" s="509">
        <f t="shared" si="185"/>
        <v>7500000000</v>
      </c>
      <c r="T857" s="34">
        <v>1</v>
      </c>
      <c r="U857" s="33">
        <v>1</v>
      </c>
      <c r="V857" s="33">
        <v>0.94</v>
      </c>
      <c r="W857" s="33">
        <v>0.94</v>
      </c>
      <c r="X857" s="33">
        <f t="shared" si="186"/>
        <v>0.88</v>
      </c>
      <c r="Y857" s="33">
        <f t="shared" si="187"/>
        <v>0.85</v>
      </c>
      <c r="Z857" s="33">
        <f t="shared" si="188"/>
        <v>0.75</v>
      </c>
      <c r="AA857" s="33">
        <f t="shared" si="189"/>
        <v>0.85</v>
      </c>
      <c r="AB857" s="33">
        <f t="shared" si="190"/>
        <v>0.75</v>
      </c>
      <c r="AC857" s="33">
        <f t="shared" si="191"/>
        <v>0.85</v>
      </c>
      <c r="AD857" s="33">
        <f t="shared" si="192"/>
        <v>0.7</v>
      </c>
      <c r="AE857" s="394">
        <f t="shared" si="193"/>
        <v>0</v>
      </c>
      <c r="AF857" s="400">
        <f t="shared" si="194"/>
        <v>7500000000</v>
      </c>
      <c r="AG857" s="257">
        <v>100</v>
      </c>
      <c r="AH857" s="153">
        <f t="shared" si="197"/>
        <v>7500000000</v>
      </c>
      <c r="AJ857" s="394">
        <f>IF(F857&gt;0,#REF!,0)</f>
        <v>0</v>
      </c>
      <c r="AK857" s="394">
        <f t="shared" si="195"/>
        <v>0</v>
      </c>
      <c r="AM857" s="394">
        <f t="shared" si="196"/>
        <v>0</v>
      </c>
    </row>
    <row r="858" spans="3:39" ht="23.25" thickBot="1" x14ac:dyDescent="0.6">
      <c r="C858" s="233" t="s">
        <v>576</v>
      </c>
      <c r="D858" s="423" t="s">
        <v>1621</v>
      </c>
      <c r="E858" s="416">
        <v>70629155100</v>
      </c>
      <c r="F858" s="39">
        <v>0</v>
      </c>
      <c r="G858" s="36"/>
      <c r="H858" s="36">
        <v>0</v>
      </c>
      <c r="I858" s="36"/>
      <c r="J858" s="36"/>
      <c r="K858" s="36"/>
      <c r="L858" s="36"/>
      <c r="M858" s="36"/>
      <c r="N858" s="36"/>
      <c r="O858" s="36"/>
      <c r="P858" s="253">
        <v>0</v>
      </c>
      <c r="Q858" s="259">
        <f t="shared" si="198"/>
        <v>0</v>
      </c>
      <c r="R858" s="259" t="s">
        <v>1780</v>
      </c>
      <c r="S858" s="509">
        <f t="shared" si="185"/>
        <v>70629155100</v>
      </c>
      <c r="T858" s="34">
        <v>1</v>
      </c>
      <c r="U858" s="33">
        <v>1</v>
      </c>
      <c r="V858" s="33">
        <v>0.94</v>
      </c>
      <c r="W858" s="33">
        <v>0.94</v>
      </c>
      <c r="X858" s="33">
        <f t="shared" si="186"/>
        <v>0.88</v>
      </c>
      <c r="Y858" s="33">
        <f t="shared" si="187"/>
        <v>0.85</v>
      </c>
      <c r="Z858" s="33">
        <f t="shared" si="188"/>
        <v>0.75</v>
      </c>
      <c r="AA858" s="33">
        <f t="shared" si="189"/>
        <v>0.85</v>
      </c>
      <c r="AB858" s="33">
        <f t="shared" si="190"/>
        <v>0.75</v>
      </c>
      <c r="AC858" s="33">
        <f t="shared" si="191"/>
        <v>0.85</v>
      </c>
      <c r="AD858" s="33">
        <f t="shared" si="192"/>
        <v>0.7</v>
      </c>
      <c r="AE858" s="394">
        <f t="shared" si="193"/>
        <v>0</v>
      </c>
      <c r="AF858" s="400">
        <f t="shared" si="194"/>
        <v>70629155100</v>
      </c>
      <c r="AG858" s="257">
        <v>100</v>
      </c>
      <c r="AH858" s="153">
        <f t="shared" si="197"/>
        <v>70629155100</v>
      </c>
      <c r="AJ858" s="394">
        <f>IF(F858&gt;0,#REF!,0)</f>
        <v>0</v>
      </c>
      <c r="AK858" s="394">
        <f t="shared" si="195"/>
        <v>0</v>
      </c>
      <c r="AM858" s="394">
        <f t="shared" si="196"/>
        <v>0</v>
      </c>
    </row>
    <row r="859" spans="3:39" ht="23.25" thickBot="1" x14ac:dyDescent="0.6">
      <c r="C859" s="233" t="s">
        <v>576</v>
      </c>
      <c r="D859" s="423" t="s">
        <v>1623</v>
      </c>
      <c r="E859" s="416">
        <v>18400000000</v>
      </c>
      <c r="F859" s="39">
        <v>0</v>
      </c>
      <c r="G859" s="36"/>
      <c r="H859" s="36">
        <v>0</v>
      </c>
      <c r="I859" s="36"/>
      <c r="J859" s="36"/>
      <c r="K859" s="36"/>
      <c r="L859" s="36"/>
      <c r="M859" s="36"/>
      <c r="N859" s="36"/>
      <c r="O859" s="36"/>
      <c r="P859" s="253">
        <v>0</v>
      </c>
      <c r="Q859" s="259">
        <f t="shared" si="198"/>
        <v>0</v>
      </c>
      <c r="R859" s="259" t="s">
        <v>1781</v>
      </c>
      <c r="S859" s="509">
        <f t="shared" si="185"/>
        <v>18400000000</v>
      </c>
      <c r="T859" s="34">
        <v>1</v>
      </c>
      <c r="U859" s="33">
        <v>1</v>
      </c>
      <c r="V859" s="33">
        <v>0.94</v>
      </c>
      <c r="W859" s="33">
        <v>0.94</v>
      </c>
      <c r="X859" s="33">
        <f t="shared" si="186"/>
        <v>0.88</v>
      </c>
      <c r="Y859" s="33">
        <f t="shared" si="187"/>
        <v>0.85</v>
      </c>
      <c r="Z859" s="33">
        <f t="shared" si="188"/>
        <v>0.75</v>
      </c>
      <c r="AA859" s="33">
        <f t="shared" si="189"/>
        <v>0.85</v>
      </c>
      <c r="AB859" s="33">
        <f t="shared" si="190"/>
        <v>0.75</v>
      </c>
      <c r="AC859" s="33">
        <f t="shared" si="191"/>
        <v>0.85</v>
      </c>
      <c r="AD859" s="33">
        <f t="shared" si="192"/>
        <v>0.7</v>
      </c>
      <c r="AE859" s="394">
        <f t="shared" si="193"/>
        <v>0</v>
      </c>
      <c r="AF859" s="400">
        <f t="shared" si="194"/>
        <v>18400000000</v>
      </c>
      <c r="AG859" s="257">
        <v>100</v>
      </c>
      <c r="AH859" s="153">
        <f t="shared" si="197"/>
        <v>18400000000</v>
      </c>
      <c r="AJ859" s="394">
        <f>IF(F859&gt;0,#REF!,0)</f>
        <v>0</v>
      </c>
      <c r="AK859" s="394">
        <f t="shared" si="195"/>
        <v>0</v>
      </c>
      <c r="AM859" s="394">
        <f t="shared" si="196"/>
        <v>0</v>
      </c>
    </row>
    <row r="860" spans="3:39" ht="23.25" thickBot="1" x14ac:dyDescent="0.6">
      <c r="C860" s="233" t="s">
        <v>576</v>
      </c>
      <c r="D860" s="423" t="s">
        <v>1624</v>
      </c>
      <c r="E860" s="416">
        <v>35700000000</v>
      </c>
      <c r="F860" s="39">
        <v>0</v>
      </c>
      <c r="G860" s="36"/>
      <c r="H860" s="36">
        <v>0</v>
      </c>
      <c r="I860" s="36"/>
      <c r="J860" s="36"/>
      <c r="K860" s="36"/>
      <c r="L860" s="36"/>
      <c r="M860" s="36"/>
      <c r="N860" s="36"/>
      <c r="O860" s="36"/>
      <c r="P860" s="253">
        <v>0</v>
      </c>
      <c r="Q860" s="259">
        <f t="shared" si="198"/>
        <v>0</v>
      </c>
      <c r="R860" s="259">
        <v>45000000000</v>
      </c>
      <c r="S860" s="509">
        <f t="shared" si="185"/>
        <v>35700000000</v>
      </c>
      <c r="T860" s="34">
        <v>1</v>
      </c>
      <c r="U860" s="33">
        <v>1</v>
      </c>
      <c r="V860" s="33">
        <v>0.94</v>
      </c>
      <c r="W860" s="33">
        <v>0.94</v>
      </c>
      <c r="X860" s="33">
        <f t="shared" si="186"/>
        <v>0.88</v>
      </c>
      <c r="Y860" s="33">
        <f t="shared" si="187"/>
        <v>0.85</v>
      </c>
      <c r="Z860" s="33">
        <f t="shared" si="188"/>
        <v>0.75</v>
      </c>
      <c r="AA860" s="33">
        <f t="shared" si="189"/>
        <v>0.85</v>
      </c>
      <c r="AB860" s="33">
        <f t="shared" si="190"/>
        <v>0.75</v>
      </c>
      <c r="AC860" s="33">
        <f t="shared" si="191"/>
        <v>0.85</v>
      </c>
      <c r="AD860" s="33">
        <f t="shared" si="192"/>
        <v>0.7</v>
      </c>
      <c r="AE860" s="394">
        <f t="shared" si="193"/>
        <v>0</v>
      </c>
      <c r="AF860" s="400">
        <f t="shared" si="194"/>
        <v>35700000000</v>
      </c>
      <c r="AG860" s="257">
        <v>100</v>
      </c>
      <c r="AH860" s="153">
        <f t="shared" si="197"/>
        <v>35700000000</v>
      </c>
      <c r="AJ860" s="394">
        <f>IF(F860&gt;0,#REF!,0)</f>
        <v>0</v>
      </c>
      <c r="AK860" s="394">
        <f t="shared" si="195"/>
        <v>0</v>
      </c>
      <c r="AM860" s="394">
        <f t="shared" si="196"/>
        <v>0</v>
      </c>
    </row>
    <row r="861" spans="3:39" ht="23.25" thickBot="1" x14ac:dyDescent="0.6">
      <c r="C861" s="233" t="s">
        <v>576</v>
      </c>
      <c r="D861" s="423" t="s">
        <v>1409</v>
      </c>
      <c r="E861" s="416">
        <v>90000000000</v>
      </c>
      <c r="F861" s="39">
        <v>0</v>
      </c>
      <c r="G861" s="36"/>
      <c r="H861" s="36">
        <v>0</v>
      </c>
      <c r="I861" s="36"/>
      <c r="J861" s="36"/>
      <c r="K861" s="36"/>
      <c r="L861" s="36"/>
      <c r="M861" s="36"/>
      <c r="N861" s="36"/>
      <c r="O861" s="36"/>
      <c r="P861" s="253">
        <v>0</v>
      </c>
      <c r="Q861" s="259">
        <f t="shared" si="198"/>
        <v>0</v>
      </c>
      <c r="R861" s="259">
        <v>90000000000</v>
      </c>
      <c r="S861" s="509">
        <f t="shared" si="185"/>
        <v>90000000000</v>
      </c>
      <c r="T861" s="34">
        <v>1</v>
      </c>
      <c r="U861" s="33">
        <v>1</v>
      </c>
      <c r="V861" s="33">
        <v>0.94</v>
      </c>
      <c r="W861" s="33">
        <v>0.94</v>
      </c>
      <c r="X861" s="33">
        <f t="shared" si="186"/>
        <v>0.88</v>
      </c>
      <c r="Y861" s="33">
        <f t="shared" si="187"/>
        <v>0.85</v>
      </c>
      <c r="Z861" s="33">
        <f t="shared" si="188"/>
        <v>0.75</v>
      </c>
      <c r="AA861" s="33">
        <f t="shared" si="189"/>
        <v>0.85</v>
      </c>
      <c r="AB861" s="33">
        <f t="shared" si="190"/>
        <v>0.75</v>
      </c>
      <c r="AC861" s="33">
        <f t="shared" si="191"/>
        <v>0.85</v>
      </c>
      <c r="AD861" s="33">
        <f t="shared" si="192"/>
        <v>0.7</v>
      </c>
      <c r="AE861" s="394">
        <f t="shared" si="193"/>
        <v>0</v>
      </c>
      <c r="AF861" s="400">
        <f t="shared" si="194"/>
        <v>90000000000</v>
      </c>
      <c r="AG861" s="257">
        <v>100</v>
      </c>
      <c r="AH861" s="153">
        <f t="shared" si="197"/>
        <v>90000000000</v>
      </c>
      <c r="AJ861" s="394">
        <f>IF(F861&gt;0,#REF!,0)</f>
        <v>0</v>
      </c>
      <c r="AK861" s="394">
        <f t="shared" si="195"/>
        <v>0</v>
      </c>
      <c r="AM861" s="394">
        <f t="shared" si="196"/>
        <v>0</v>
      </c>
    </row>
    <row r="862" spans="3:39" ht="23.25" thickBot="1" x14ac:dyDescent="0.6">
      <c r="C862" s="233" t="s">
        <v>576</v>
      </c>
      <c r="D862" s="423" t="s">
        <v>1409</v>
      </c>
      <c r="E862" s="416">
        <v>165000000000</v>
      </c>
      <c r="F862" s="39">
        <v>0</v>
      </c>
      <c r="G862" s="36"/>
      <c r="H862" s="36">
        <v>0</v>
      </c>
      <c r="I862" s="36"/>
      <c r="J862" s="36"/>
      <c r="K862" s="36"/>
      <c r="L862" s="36"/>
      <c r="M862" s="36"/>
      <c r="N862" s="36"/>
      <c r="O862" s="36"/>
      <c r="P862" s="253">
        <v>0</v>
      </c>
      <c r="Q862" s="259">
        <f t="shared" si="198"/>
        <v>0</v>
      </c>
      <c r="R862" s="259" t="s">
        <v>1782</v>
      </c>
      <c r="S862" s="509">
        <f t="shared" si="185"/>
        <v>165000000000</v>
      </c>
      <c r="T862" s="34">
        <v>1</v>
      </c>
      <c r="U862" s="33">
        <v>1</v>
      </c>
      <c r="V862" s="33">
        <v>0.94</v>
      </c>
      <c r="W862" s="33">
        <v>0.94</v>
      </c>
      <c r="X862" s="33">
        <f t="shared" si="186"/>
        <v>0.88</v>
      </c>
      <c r="Y862" s="33">
        <f t="shared" si="187"/>
        <v>0.85</v>
      </c>
      <c r="Z862" s="33">
        <f t="shared" si="188"/>
        <v>0.75</v>
      </c>
      <c r="AA862" s="33">
        <f t="shared" si="189"/>
        <v>0.85</v>
      </c>
      <c r="AB862" s="33">
        <f t="shared" si="190"/>
        <v>0.75</v>
      </c>
      <c r="AC862" s="33">
        <f t="shared" si="191"/>
        <v>0.85</v>
      </c>
      <c r="AD862" s="33">
        <f t="shared" si="192"/>
        <v>0.7</v>
      </c>
      <c r="AE862" s="394">
        <f t="shared" si="193"/>
        <v>0</v>
      </c>
      <c r="AF862" s="400">
        <f t="shared" si="194"/>
        <v>165000000000</v>
      </c>
      <c r="AG862" s="257">
        <v>100</v>
      </c>
      <c r="AH862" s="153">
        <f t="shared" si="197"/>
        <v>165000000000</v>
      </c>
      <c r="AJ862" s="394">
        <f>IF(F862&gt;0,#REF!,0)</f>
        <v>0</v>
      </c>
      <c r="AK862" s="394">
        <f t="shared" si="195"/>
        <v>0</v>
      </c>
      <c r="AM862" s="394">
        <f t="shared" si="196"/>
        <v>0</v>
      </c>
    </row>
    <row r="863" spans="3:39" ht="23.25" thickBot="1" x14ac:dyDescent="0.6">
      <c r="C863" s="233" t="s">
        <v>576</v>
      </c>
      <c r="D863" s="423" t="s">
        <v>1409</v>
      </c>
      <c r="E863" s="416">
        <v>17000000000</v>
      </c>
      <c r="F863" s="39">
        <v>0</v>
      </c>
      <c r="G863" s="36"/>
      <c r="H863" s="36">
        <v>0</v>
      </c>
      <c r="I863" s="36"/>
      <c r="J863" s="36"/>
      <c r="K863" s="36"/>
      <c r="L863" s="36"/>
      <c r="M863" s="36"/>
      <c r="N863" s="36"/>
      <c r="O863" s="36"/>
      <c r="P863" s="253">
        <v>0</v>
      </c>
      <c r="Q863" s="259">
        <f t="shared" si="198"/>
        <v>0</v>
      </c>
      <c r="R863" s="259" t="s">
        <v>1783</v>
      </c>
      <c r="S863" s="509">
        <f t="shared" si="185"/>
        <v>17000000000</v>
      </c>
      <c r="T863" s="34">
        <v>1</v>
      </c>
      <c r="U863" s="33">
        <v>1</v>
      </c>
      <c r="V863" s="33">
        <v>0.94</v>
      </c>
      <c r="W863" s="33">
        <v>0.94</v>
      </c>
      <c r="X863" s="33">
        <f t="shared" si="186"/>
        <v>0.88</v>
      </c>
      <c r="Y863" s="33">
        <f t="shared" si="187"/>
        <v>0.85</v>
      </c>
      <c r="Z863" s="33">
        <f t="shared" si="188"/>
        <v>0.75</v>
      </c>
      <c r="AA863" s="33">
        <f t="shared" si="189"/>
        <v>0.85</v>
      </c>
      <c r="AB863" s="33">
        <f t="shared" si="190"/>
        <v>0.75</v>
      </c>
      <c r="AC863" s="33">
        <f t="shared" si="191"/>
        <v>0.85</v>
      </c>
      <c r="AD863" s="33">
        <f t="shared" si="192"/>
        <v>0.7</v>
      </c>
      <c r="AE863" s="394">
        <f t="shared" si="193"/>
        <v>0</v>
      </c>
      <c r="AF863" s="400">
        <f t="shared" si="194"/>
        <v>17000000000</v>
      </c>
      <c r="AG863" s="257">
        <v>100</v>
      </c>
      <c r="AH863" s="153">
        <f t="shared" si="197"/>
        <v>17000000000</v>
      </c>
      <c r="AJ863" s="394">
        <f>IF(F863&gt;0,#REF!,0)</f>
        <v>0</v>
      </c>
      <c r="AK863" s="394">
        <f t="shared" si="195"/>
        <v>0</v>
      </c>
      <c r="AM863" s="394">
        <f t="shared" si="196"/>
        <v>0</v>
      </c>
    </row>
    <row r="864" spans="3:39" ht="23.25" thickBot="1" x14ac:dyDescent="0.6">
      <c r="C864" s="233" t="s">
        <v>576</v>
      </c>
      <c r="D864" s="423" t="s">
        <v>1409</v>
      </c>
      <c r="E864" s="416">
        <v>13000000000</v>
      </c>
      <c r="F864" s="39">
        <v>0</v>
      </c>
      <c r="G864" s="36"/>
      <c r="H864" s="36">
        <v>0</v>
      </c>
      <c r="I864" s="36"/>
      <c r="J864" s="36"/>
      <c r="K864" s="36"/>
      <c r="L864" s="36"/>
      <c r="M864" s="36"/>
      <c r="N864" s="36"/>
      <c r="O864" s="36"/>
      <c r="P864" s="253">
        <v>0</v>
      </c>
      <c r="Q864" s="259">
        <f t="shared" si="198"/>
        <v>0</v>
      </c>
      <c r="R864" s="259" t="s">
        <v>1784</v>
      </c>
      <c r="S864" s="509">
        <f t="shared" si="185"/>
        <v>13000000000</v>
      </c>
      <c r="T864" s="34">
        <v>1</v>
      </c>
      <c r="U864" s="33">
        <v>1</v>
      </c>
      <c r="V864" s="33">
        <v>0.94</v>
      </c>
      <c r="W864" s="33">
        <v>0.94</v>
      </c>
      <c r="X864" s="33">
        <f t="shared" si="186"/>
        <v>0.88</v>
      </c>
      <c r="Y864" s="33">
        <f t="shared" si="187"/>
        <v>0.85</v>
      </c>
      <c r="Z864" s="33">
        <f t="shared" si="188"/>
        <v>0.75</v>
      </c>
      <c r="AA864" s="33">
        <f t="shared" si="189"/>
        <v>0.85</v>
      </c>
      <c r="AB864" s="33">
        <f t="shared" si="190"/>
        <v>0.75</v>
      </c>
      <c r="AC864" s="33">
        <f t="shared" si="191"/>
        <v>0.85</v>
      </c>
      <c r="AD864" s="33">
        <f t="shared" si="192"/>
        <v>0.7</v>
      </c>
      <c r="AE864" s="394">
        <f t="shared" si="193"/>
        <v>0</v>
      </c>
      <c r="AF864" s="400">
        <f t="shared" si="194"/>
        <v>13000000000</v>
      </c>
      <c r="AG864" s="257">
        <v>100</v>
      </c>
      <c r="AH864" s="153">
        <f t="shared" si="197"/>
        <v>13000000000</v>
      </c>
      <c r="AJ864" s="394">
        <f>IF(F864&gt;0,#REF!,0)</f>
        <v>0</v>
      </c>
      <c r="AK864" s="394">
        <f t="shared" si="195"/>
        <v>0</v>
      </c>
      <c r="AM864" s="394">
        <f t="shared" si="196"/>
        <v>0</v>
      </c>
    </row>
    <row r="865" spans="3:39" ht="23.25" thickBot="1" x14ac:dyDescent="0.6">
      <c r="C865" s="233" t="s">
        <v>576</v>
      </c>
      <c r="D865" s="423" t="s">
        <v>1625</v>
      </c>
      <c r="E865" s="416">
        <v>34089619200</v>
      </c>
      <c r="F865" s="39">
        <v>0</v>
      </c>
      <c r="G865" s="36"/>
      <c r="H865" s="36">
        <v>0</v>
      </c>
      <c r="I865" s="36"/>
      <c r="J865" s="36"/>
      <c r="K865" s="36"/>
      <c r="L865" s="36"/>
      <c r="M865" s="36"/>
      <c r="N865" s="36"/>
      <c r="O865" s="36"/>
      <c r="P865" s="253">
        <v>0</v>
      </c>
      <c r="Q865" s="259">
        <f t="shared" si="198"/>
        <v>0</v>
      </c>
      <c r="R865" s="259">
        <v>41328960000</v>
      </c>
      <c r="S865" s="509">
        <f t="shared" si="185"/>
        <v>34089619200</v>
      </c>
      <c r="T865" s="34">
        <v>1</v>
      </c>
      <c r="U865" s="33">
        <v>1</v>
      </c>
      <c r="V865" s="33">
        <v>0.94</v>
      </c>
      <c r="W865" s="33">
        <v>0.94</v>
      </c>
      <c r="X865" s="33">
        <f t="shared" si="186"/>
        <v>0.88</v>
      </c>
      <c r="Y865" s="33">
        <f t="shared" si="187"/>
        <v>0.85</v>
      </c>
      <c r="Z865" s="33">
        <f t="shared" si="188"/>
        <v>0.75</v>
      </c>
      <c r="AA865" s="33">
        <f t="shared" si="189"/>
        <v>0.85</v>
      </c>
      <c r="AB865" s="33">
        <f t="shared" si="190"/>
        <v>0.75</v>
      </c>
      <c r="AC865" s="33">
        <f t="shared" si="191"/>
        <v>0.85</v>
      </c>
      <c r="AD865" s="33">
        <f t="shared" si="192"/>
        <v>0.7</v>
      </c>
      <c r="AE865" s="394">
        <f t="shared" si="193"/>
        <v>0</v>
      </c>
      <c r="AF865" s="400">
        <f t="shared" si="194"/>
        <v>34089619200</v>
      </c>
      <c r="AG865" s="257">
        <v>100</v>
      </c>
      <c r="AH865" s="153">
        <f t="shared" si="197"/>
        <v>34089619200</v>
      </c>
      <c r="AJ865" s="394">
        <f>IF(F865&gt;0,#REF!,0)</f>
        <v>0</v>
      </c>
      <c r="AK865" s="394">
        <f t="shared" si="195"/>
        <v>0</v>
      </c>
      <c r="AM865" s="394">
        <f t="shared" si="196"/>
        <v>0</v>
      </c>
    </row>
    <row r="866" spans="3:39" ht="23.25" thickBot="1" x14ac:dyDescent="0.6">
      <c r="C866" s="233" t="s">
        <v>576</v>
      </c>
      <c r="D866" s="423" t="s">
        <v>1626</v>
      </c>
      <c r="E866" s="416">
        <v>7300000000</v>
      </c>
      <c r="F866" s="39">
        <v>0</v>
      </c>
      <c r="G866" s="36"/>
      <c r="H866" s="36">
        <v>0</v>
      </c>
      <c r="I866" s="36"/>
      <c r="J866" s="36"/>
      <c r="K866" s="36"/>
      <c r="L866" s="36"/>
      <c r="M866" s="36"/>
      <c r="N866" s="36"/>
      <c r="O866" s="36"/>
      <c r="P866" s="253">
        <v>0</v>
      </c>
      <c r="Q866" s="259">
        <f t="shared" si="198"/>
        <v>0</v>
      </c>
      <c r="R866" s="259">
        <v>8100000000</v>
      </c>
      <c r="S866" s="509">
        <f t="shared" si="185"/>
        <v>7300000000</v>
      </c>
      <c r="T866" s="34">
        <v>1</v>
      </c>
      <c r="U866" s="33">
        <v>1</v>
      </c>
      <c r="V866" s="33">
        <v>0.94</v>
      </c>
      <c r="W866" s="33">
        <v>0.94</v>
      </c>
      <c r="X866" s="33">
        <f t="shared" si="186"/>
        <v>0.88</v>
      </c>
      <c r="Y866" s="33">
        <f t="shared" si="187"/>
        <v>0.85</v>
      </c>
      <c r="Z866" s="33">
        <f t="shared" si="188"/>
        <v>0.75</v>
      </c>
      <c r="AA866" s="33">
        <f t="shared" si="189"/>
        <v>0.85</v>
      </c>
      <c r="AB866" s="33">
        <f t="shared" si="190"/>
        <v>0.75</v>
      </c>
      <c r="AC866" s="33">
        <f t="shared" si="191"/>
        <v>0.85</v>
      </c>
      <c r="AD866" s="33">
        <f t="shared" si="192"/>
        <v>0.7</v>
      </c>
      <c r="AE866" s="394">
        <f t="shared" si="193"/>
        <v>0</v>
      </c>
      <c r="AF866" s="400">
        <f t="shared" si="194"/>
        <v>7300000000</v>
      </c>
      <c r="AG866" s="257">
        <v>100</v>
      </c>
      <c r="AH866" s="153">
        <f t="shared" si="197"/>
        <v>7300000000</v>
      </c>
      <c r="AJ866" s="394">
        <f>IF(F866&gt;0,#REF!,0)</f>
        <v>0</v>
      </c>
      <c r="AK866" s="394">
        <f t="shared" si="195"/>
        <v>0</v>
      </c>
      <c r="AM866" s="394">
        <f t="shared" si="196"/>
        <v>0</v>
      </c>
    </row>
    <row r="867" spans="3:39" ht="23.25" thickBot="1" x14ac:dyDescent="0.6">
      <c r="C867" s="233" t="s">
        <v>576</v>
      </c>
      <c r="D867" s="423" t="s">
        <v>1627</v>
      </c>
      <c r="E867" s="416">
        <v>0</v>
      </c>
      <c r="F867" s="39">
        <v>0</v>
      </c>
      <c r="G867" s="36"/>
      <c r="H867" s="36">
        <v>0</v>
      </c>
      <c r="I867" s="36"/>
      <c r="J867" s="36"/>
      <c r="K867" s="36"/>
      <c r="L867" s="36"/>
      <c r="M867" s="36"/>
      <c r="N867" s="36"/>
      <c r="O867" s="36"/>
      <c r="P867" s="253">
        <v>0</v>
      </c>
      <c r="Q867" s="259">
        <f t="shared" si="198"/>
        <v>0</v>
      </c>
      <c r="R867" s="259">
        <v>37500000000</v>
      </c>
      <c r="S867" s="509">
        <f t="shared" si="185"/>
        <v>0</v>
      </c>
      <c r="T867" s="34">
        <v>1</v>
      </c>
      <c r="U867" s="33">
        <v>1</v>
      </c>
      <c r="V867" s="33">
        <v>0.94</v>
      </c>
      <c r="W867" s="33">
        <v>0.94</v>
      </c>
      <c r="X867" s="33">
        <f t="shared" si="186"/>
        <v>0.88</v>
      </c>
      <c r="Y867" s="33">
        <f t="shared" si="187"/>
        <v>0.85</v>
      </c>
      <c r="Z867" s="33">
        <f t="shared" si="188"/>
        <v>0.75</v>
      </c>
      <c r="AA867" s="33">
        <f t="shared" si="189"/>
        <v>0.85</v>
      </c>
      <c r="AB867" s="33">
        <f t="shared" si="190"/>
        <v>0.75</v>
      </c>
      <c r="AC867" s="33">
        <f t="shared" si="191"/>
        <v>0.85</v>
      </c>
      <c r="AD867" s="33">
        <f t="shared" si="192"/>
        <v>0.7</v>
      </c>
      <c r="AE867" s="394">
        <f t="shared" si="193"/>
        <v>0</v>
      </c>
      <c r="AF867" s="400">
        <f t="shared" si="194"/>
        <v>0</v>
      </c>
      <c r="AG867" s="257">
        <v>100</v>
      </c>
      <c r="AH867" s="153">
        <f t="shared" si="197"/>
        <v>0</v>
      </c>
      <c r="AJ867" s="394">
        <f>IF(F867&gt;0,#REF!,0)</f>
        <v>0</v>
      </c>
      <c r="AK867" s="394">
        <f t="shared" si="195"/>
        <v>0</v>
      </c>
      <c r="AM867" s="394">
        <f t="shared" si="196"/>
        <v>0</v>
      </c>
    </row>
    <row r="868" spans="3:39" ht="23.25" thickBot="1" x14ac:dyDescent="0.6">
      <c r="C868" s="233" t="s">
        <v>576</v>
      </c>
      <c r="D868" s="423" t="s">
        <v>1628</v>
      </c>
      <c r="E868" s="416">
        <v>9700000000</v>
      </c>
      <c r="F868" s="39">
        <v>0</v>
      </c>
      <c r="G868" s="36"/>
      <c r="H868" s="36">
        <v>0</v>
      </c>
      <c r="I868" s="36"/>
      <c r="J868" s="36"/>
      <c r="K868" s="36"/>
      <c r="L868" s="36"/>
      <c r="M868" s="36"/>
      <c r="N868" s="36"/>
      <c r="O868" s="36"/>
      <c r="P868" s="253">
        <v>0</v>
      </c>
      <c r="Q868" s="259">
        <f t="shared" si="198"/>
        <v>0</v>
      </c>
      <c r="R868" s="259">
        <v>10800000000</v>
      </c>
      <c r="S868" s="509">
        <f t="shared" si="185"/>
        <v>9700000000</v>
      </c>
      <c r="T868" s="34">
        <v>1</v>
      </c>
      <c r="U868" s="33">
        <v>1</v>
      </c>
      <c r="V868" s="33">
        <v>0.94</v>
      </c>
      <c r="W868" s="33">
        <v>0.94</v>
      </c>
      <c r="X868" s="33">
        <f t="shared" si="186"/>
        <v>0.88</v>
      </c>
      <c r="Y868" s="33">
        <f t="shared" si="187"/>
        <v>0.85</v>
      </c>
      <c r="Z868" s="33">
        <f t="shared" si="188"/>
        <v>0.75</v>
      </c>
      <c r="AA868" s="33">
        <f t="shared" si="189"/>
        <v>0.85</v>
      </c>
      <c r="AB868" s="33">
        <f t="shared" si="190"/>
        <v>0.75</v>
      </c>
      <c r="AC868" s="33">
        <f t="shared" si="191"/>
        <v>0.85</v>
      </c>
      <c r="AD868" s="33">
        <f t="shared" si="192"/>
        <v>0.7</v>
      </c>
      <c r="AE868" s="394">
        <f t="shared" si="193"/>
        <v>0</v>
      </c>
      <c r="AF868" s="400">
        <f t="shared" si="194"/>
        <v>9700000000</v>
      </c>
      <c r="AG868" s="257">
        <v>100</v>
      </c>
      <c r="AH868" s="153">
        <f t="shared" si="197"/>
        <v>9700000000</v>
      </c>
      <c r="AJ868" s="394">
        <f>IF(F868&gt;0,#REF!,0)</f>
        <v>0</v>
      </c>
      <c r="AK868" s="394">
        <f t="shared" si="195"/>
        <v>0</v>
      </c>
      <c r="AM868" s="394">
        <f t="shared" si="196"/>
        <v>0</v>
      </c>
    </row>
    <row r="869" spans="3:39" ht="23.25" thickBot="1" x14ac:dyDescent="0.6">
      <c r="C869" s="233" t="s">
        <v>576</v>
      </c>
      <c r="D869" s="423" t="s">
        <v>1629</v>
      </c>
      <c r="E869" s="416">
        <v>44000000000</v>
      </c>
      <c r="F869" s="39">
        <v>0</v>
      </c>
      <c r="G869" s="36"/>
      <c r="H869" s="36">
        <v>0</v>
      </c>
      <c r="I869" s="36"/>
      <c r="J869" s="36"/>
      <c r="K869" s="36"/>
      <c r="L869" s="36"/>
      <c r="M869" s="36"/>
      <c r="N869" s="36"/>
      <c r="O869" s="36"/>
      <c r="P869" s="253">
        <v>0</v>
      </c>
      <c r="Q869" s="259">
        <f t="shared" si="198"/>
        <v>0</v>
      </c>
      <c r="R869" s="259">
        <v>44000000000</v>
      </c>
      <c r="S869" s="509">
        <f t="shared" si="185"/>
        <v>44000000000</v>
      </c>
      <c r="T869" s="34">
        <v>1</v>
      </c>
      <c r="U869" s="33">
        <v>1</v>
      </c>
      <c r="V869" s="33">
        <v>0.94</v>
      </c>
      <c r="W869" s="33">
        <v>0.94</v>
      </c>
      <c r="X869" s="33">
        <f t="shared" si="186"/>
        <v>0.88</v>
      </c>
      <c r="Y869" s="33">
        <f t="shared" si="187"/>
        <v>0.85</v>
      </c>
      <c r="Z869" s="33">
        <f t="shared" si="188"/>
        <v>0.75</v>
      </c>
      <c r="AA869" s="33">
        <f t="shared" si="189"/>
        <v>0.85</v>
      </c>
      <c r="AB869" s="33">
        <f t="shared" si="190"/>
        <v>0.75</v>
      </c>
      <c r="AC869" s="33">
        <f t="shared" si="191"/>
        <v>0.85</v>
      </c>
      <c r="AD869" s="33">
        <f t="shared" si="192"/>
        <v>0.7</v>
      </c>
      <c r="AE869" s="394">
        <f t="shared" si="193"/>
        <v>0</v>
      </c>
      <c r="AF869" s="400">
        <f t="shared" si="194"/>
        <v>44000000000</v>
      </c>
      <c r="AG869" s="257">
        <v>100</v>
      </c>
      <c r="AH869" s="153">
        <f t="shared" si="197"/>
        <v>44000000000</v>
      </c>
      <c r="AJ869" s="394">
        <f>IF(F869&gt;0,#REF!,0)</f>
        <v>0</v>
      </c>
      <c r="AK869" s="394">
        <f t="shared" si="195"/>
        <v>0</v>
      </c>
      <c r="AM869" s="394">
        <f t="shared" si="196"/>
        <v>0</v>
      </c>
    </row>
    <row r="870" spans="3:39" ht="23.25" thickBot="1" x14ac:dyDescent="0.6">
      <c r="C870" s="233" t="s">
        <v>576</v>
      </c>
      <c r="D870" s="423" t="s">
        <v>1630</v>
      </c>
      <c r="E870" s="416">
        <v>50000000000</v>
      </c>
      <c r="F870" s="39">
        <v>0</v>
      </c>
      <c r="G870" s="36"/>
      <c r="H870" s="36">
        <v>0</v>
      </c>
      <c r="I870" s="36"/>
      <c r="J870" s="36"/>
      <c r="K870" s="36"/>
      <c r="L870" s="36"/>
      <c r="M870" s="36"/>
      <c r="N870" s="36"/>
      <c r="O870" s="36"/>
      <c r="P870" s="253">
        <v>0</v>
      </c>
      <c r="Q870" s="259">
        <f t="shared" si="198"/>
        <v>0</v>
      </c>
      <c r="R870" s="259">
        <v>0</v>
      </c>
      <c r="S870" s="509">
        <f t="shared" si="185"/>
        <v>50000000000</v>
      </c>
      <c r="T870" s="34">
        <v>1</v>
      </c>
      <c r="U870" s="33">
        <v>1</v>
      </c>
      <c r="V870" s="33">
        <v>0.94</v>
      </c>
      <c r="W870" s="33">
        <v>0.94</v>
      </c>
      <c r="X870" s="33">
        <f t="shared" si="186"/>
        <v>0.88</v>
      </c>
      <c r="Y870" s="33">
        <f t="shared" si="187"/>
        <v>0.85</v>
      </c>
      <c r="Z870" s="33">
        <f t="shared" si="188"/>
        <v>0.75</v>
      </c>
      <c r="AA870" s="33">
        <f t="shared" si="189"/>
        <v>0.85</v>
      </c>
      <c r="AB870" s="33">
        <f t="shared" si="190"/>
        <v>0.75</v>
      </c>
      <c r="AC870" s="33">
        <f t="shared" si="191"/>
        <v>0.85</v>
      </c>
      <c r="AD870" s="33">
        <f t="shared" si="192"/>
        <v>0.7</v>
      </c>
      <c r="AE870" s="394">
        <f t="shared" si="193"/>
        <v>0</v>
      </c>
      <c r="AF870" s="400">
        <f t="shared" si="194"/>
        <v>50000000000</v>
      </c>
      <c r="AG870" s="257">
        <v>100</v>
      </c>
      <c r="AH870" s="153">
        <f t="shared" si="197"/>
        <v>50000000000</v>
      </c>
      <c r="AJ870" s="394">
        <f>IF(F870&gt;0,#REF!,0)</f>
        <v>0</v>
      </c>
      <c r="AK870" s="394">
        <f t="shared" si="195"/>
        <v>0</v>
      </c>
      <c r="AM870" s="394">
        <f t="shared" si="196"/>
        <v>0</v>
      </c>
    </row>
    <row r="871" spans="3:39" ht="23.25" thickBot="1" x14ac:dyDescent="0.6">
      <c r="C871" s="233" t="s">
        <v>576</v>
      </c>
      <c r="D871" s="423" t="s">
        <v>1627</v>
      </c>
      <c r="E871" s="416">
        <v>85000000000</v>
      </c>
      <c r="F871" s="39">
        <v>0</v>
      </c>
      <c r="G871" s="36"/>
      <c r="H871" s="36">
        <v>0</v>
      </c>
      <c r="I871" s="36"/>
      <c r="J871" s="36"/>
      <c r="K871" s="36"/>
      <c r="L871" s="36"/>
      <c r="M871" s="36"/>
      <c r="N871" s="36"/>
      <c r="O871" s="36"/>
      <c r="P871" s="253">
        <v>0</v>
      </c>
      <c r="Q871" s="259">
        <f t="shared" si="198"/>
        <v>0</v>
      </c>
      <c r="R871" s="259">
        <v>92000000000</v>
      </c>
      <c r="S871" s="509">
        <f t="shared" si="185"/>
        <v>85000000000</v>
      </c>
      <c r="T871" s="34">
        <v>1</v>
      </c>
      <c r="U871" s="33">
        <v>1</v>
      </c>
      <c r="V871" s="33">
        <v>0.94</v>
      </c>
      <c r="W871" s="33">
        <v>0.94</v>
      </c>
      <c r="X871" s="33">
        <f t="shared" si="186"/>
        <v>0.88</v>
      </c>
      <c r="Y871" s="33">
        <f t="shared" si="187"/>
        <v>0.85</v>
      </c>
      <c r="Z871" s="33">
        <f t="shared" si="188"/>
        <v>0.75</v>
      </c>
      <c r="AA871" s="33">
        <f t="shared" si="189"/>
        <v>0.85</v>
      </c>
      <c r="AB871" s="33">
        <f t="shared" si="190"/>
        <v>0.75</v>
      </c>
      <c r="AC871" s="33">
        <f t="shared" si="191"/>
        <v>0.85</v>
      </c>
      <c r="AD871" s="33">
        <f t="shared" si="192"/>
        <v>0.7</v>
      </c>
      <c r="AE871" s="394">
        <f t="shared" si="193"/>
        <v>0</v>
      </c>
      <c r="AF871" s="400">
        <f t="shared" si="194"/>
        <v>85000000000</v>
      </c>
      <c r="AG871" s="257">
        <v>100</v>
      </c>
      <c r="AH871" s="153">
        <f t="shared" si="197"/>
        <v>85000000000</v>
      </c>
      <c r="AJ871" s="394">
        <f>IF(F871&gt;0,#REF!,0)</f>
        <v>0</v>
      </c>
      <c r="AK871" s="394">
        <f t="shared" si="195"/>
        <v>0</v>
      </c>
      <c r="AM871" s="394">
        <f t="shared" si="196"/>
        <v>0</v>
      </c>
    </row>
    <row r="872" spans="3:39" ht="23.25" thickBot="1" x14ac:dyDescent="0.6">
      <c r="C872" s="233" t="s">
        <v>576</v>
      </c>
      <c r="D872" s="423" t="s">
        <v>1631</v>
      </c>
      <c r="E872" s="416">
        <v>8138248580</v>
      </c>
      <c r="F872" s="39">
        <v>0</v>
      </c>
      <c r="G872" s="36"/>
      <c r="H872" s="36">
        <v>0</v>
      </c>
      <c r="I872" s="36"/>
      <c r="J872" s="36"/>
      <c r="K872" s="36"/>
      <c r="L872" s="36"/>
      <c r="M872" s="36"/>
      <c r="N872" s="36"/>
      <c r="O872" s="36"/>
      <c r="P872" s="253">
        <v>0</v>
      </c>
      <c r="Q872" s="259">
        <f t="shared" si="198"/>
        <v>0</v>
      </c>
      <c r="R872" s="259">
        <v>9000000000</v>
      </c>
      <c r="S872" s="509">
        <f t="shared" si="185"/>
        <v>8138248580</v>
      </c>
      <c r="T872" s="34">
        <v>1</v>
      </c>
      <c r="U872" s="33">
        <v>1</v>
      </c>
      <c r="V872" s="33">
        <v>0.94</v>
      </c>
      <c r="W872" s="33">
        <v>0.94</v>
      </c>
      <c r="X872" s="33">
        <f t="shared" si="186"/>
        <v>0.88</v>
      </c>
      <c r="Y872" s="33">
        <f t="shared" si="187"/>
        <v>0.85</v>
      </c>
      <c r="Z872" s="33">
        <f t="shared" si="188"/>
        <v>0.75</v>
      </c>
      <c r="AA872" s="33">
        <f t="shared" si="189"/>
        <v>0.85</v>
      </c>
      <c r="AB872" s="33">
        <f t="shared" si="190"/>
        <v>0.75</v>
      </c>
      <c r="AC872" s="33">
        <f t="shared" si="191"/>
        <v>0.85</v>
      </c>
      <c r="AD872" s="33">
        <f t="shared" si="192"/>
        <v>0.7</v>
      </c>
      <c r="AE872" s="394">
        <f t="shared" si="193"/>
        <v>0</v>
      </c>
      <c r="AF872" s="400">
        <f t="shared" si="194"/>
        <v>8138248580</v>
      </c>
      <c r="AG872" s="257">
        <v>100</v>
      </c>
      <c r="AH872" s="153">
        <f t="shared" si="197"/>
        <v>8138248580</v>
      </c>
      <c r="AJ872" s="394">
        <f>IF(F872&gt;0,#REF!,0)</f>
        <v>0</v>
      </c>
      <c r="AK872" s="394">
        <f t="shared" si="195"/>
        <v>0</v>
      </c>
      <c r="AM872" s="394">
        <f t="shared" si="196"/>
        <v>0</v>
      </c>
    </row>
    <row r="873" spans="3:39" ht="23.25" thickBot="1" x14ac:dyDescent="0.6">
      <c r="C873" s="233" t="s">
        <v>576</v>
      </c>
      <c r="D873" s="423" t="s">
        <v>1631</v>
      </c>
      <c r="E873" s="416">
        <v>8408655640</v>
      </c>
      <c r="F873" s="39">
        <v>0</v>
      </c>
      <c r="G873" s="36"/>
      <c r="H873" s="36">
        <v>0</v>
      </c>
      <c r="I873" s="36"/>
      <c r="J873" s="36"/>
      <c r="K873" s="36"/>
      <c r="L873" s="36"/>
      <c r="M873" s="36"/>
      <c r="N873" s="36"/>
      <c r="O873" s="36"/>
      <c r="P873" s="253">
        <v>0</v>
      </c>
      <c r="Q873" s="259">
        <f t="shared" si="198"/>
        <v>0</v>
      </c>
      <c r="R873" s="259">
        <v>9100000000</v>
      </c>
      <c r="S873" s="509">
        <f t="shared" si="185"/>
        <v>8408655640</v>
      </c>
      <c r="T873" s="34">
        <v>1</v>
      </c>
      <c r="U873" s="33">
        <v>1</v>
      </c>
      <c r="V873" s="33">
        <v>0.94</v>
      </c>
      <c r="W873" s="33">
        <v>0.94</v>
      </c>
      <c r="X873" s="33">
        <f t="shared" si="186"/>
        <v>0.88</v>
      </c>
      <c r="Y873" s="33">
        <f t="shared" si="187"/>
        <v>0.85</v>
      </c>
      <c r="Z873" s="33">
        <f t="shared" si="188"/>
        <v>0.75</v>
      </c>
      <c r="AA873" s="33">
        <f t="shared" si="189"/>
        <v>0.85</v>
      </c>
      <c r="AB873" s="33">
        <f t="shared" si="190"/>
        <v>0.75</v>
      </c>
      <c r="AC873" s="33">
        <f t="shared" si="191"/>
        <v>0.85</v>
      </c>
      <c r="AD873" s="33">
        <f t="shared" si="192"/>
        <v>0.7</v>
      </c>
      <c r="AE873" s="394">
        <f t="shared" si="193"/>
        <v>0</v>
      </c>
      <c r="AF873" s="400">
        <f t="shared" si="194"/>
        <v>8408655640</v>
      </c>
      <c r="AG873" s="257">
        <v>100</v>
      </c>
      <c r="AH873" s="153">
        <f t="shared" si="197"/>
        <v>8408655640</v>
      </c>
      <c r="AJ873" s="394">
        <f>IF(F873&gt;0,#REF!,0)</f>
        <v>0</v>
      </c>
      <c r="AK873" s="394">
        <f t="shared" si="195"/>
        <v>0</v>
      </c>
      <c r="AM873" s="394">
        <f t="shared" si="196"/>
        <v>0</v>
      </c>
    </row>
    <row r="874" spans="3:39" ht="23.25" thickBot="1" x14ac:dyDescent="0.6">
      <c r="C874" s="233" t="s">
        <v>576</v>
      </c>
      <c r="D874" s="423" t="s">
        <v>1632</v>
      </c>
      <c r="E874" s="416">
        <v>7488308520</v>
      </c>
      <c r="F874" s="39">
        <v>0</v>
      </c>
      <c r="G874" s="36"/>
      <c r="H874" s="36">
        <v>0</v>
      </c>
      <c r="I874" s="36"/>
      <c r="J874" s="36"/>
      <c r="K874" s="36"/>
      <c r="L874" s="36"/>
      <c r="M874" s="36"/>
      <c r="N874" s="36"/>
      <c r="O874" s="36"/>
      <c r="P874" s="253">
        <v>0</v>
      </c>
      <c r="Q874" s="259">
        <f t="shared" si="198"/>
        <v>0</v>
      </c>
      <c r="R874" s="259">
        <v>8100000000</v>
      </c>
      <c r="S874" s="509">
        <f t="shared" si="185"/>
        <v>7488308520</v>
      </c>
      <c r="T874" s="34">
        <v>1</v>
      </c>
      <c r="U874" s="33">
        <v>1</v>
      </c>
      <c r="V874" s="33">
        <v>0.94</v>
      </c>
      <c r="W874" s="33">
        <v>0.94</v>
      </c>
      <c r="X874" s="33">
        <f t="shared" si="186"/>
        <v>0.88</v>
      </c>
      <c r="Y874" s="33">
        <f t="shared" si="187"/>
        <v>0.85</v>
      </c>
      <c r="Z874" s="33">
        <f t="shared" si="188"/>
        <v>0.75</v>
      </c>
      <c r="AA874" s="33">
        <f t="shared" si="189"/>
        <v>0.85</v>
      </c>
      <c r="AB874" s="33">
        <f t="shared" si="190"/>
        <v>0.75</v>
      </c>
      <c r="AC874" s="33">
        <f t="shared" si="191"/>
        <v>0.85</v>
      </c>
      <c r="AD874" s="33">
        <f t="shared" si="192"/>
        <v>0.7</v>
      </c>
      <c r="AE874" s="394">
        <f t="shared" si="193"/>
        <v>0</v>
      </c>
      <c r="AF874" s="400">
        <f t="shared" si="194"/>
        <v>7488308520</v>
      </c>
      <c r="AG874" s="257">
        <v>100</v>
      </c>
      <c r="AH874" s="153">
        <f t="shared" si="197"/>
        <v>7488308520</v>
      </c>
      <c r="AJ874" s="394">
        <f>IF(F874&gt;0,#REF!,0)</f>
        <v>0</v>
      </c>
      <c r="AK874" s="394">
        <f t="shared" si="195"/>
        <v>0</v>
      </c>
      <c r="AM874" s="394">
        <f t="shared" si="196"/>
        <v>0</v>
      </c>
    </row>
    <row r="875" spans="3:39" ht="23.25" thickBot="1" x14ac:dyDescent="0.6">
      <c r="C875" s="233" t="s">
        <v>576</v>
      </c>
      <c r="D875" s="423" t="s">
        <v>1632</v>
      </c>
      <c r="E875" s="416">
        <v>8408655640</v>
      </c>
      <c r="F875" s="39">
        <v>0</v>
      </c>
      <c r="G875" s="36"/>
      <c r="H875" s="36">
        <v>0</v>
      </c>
      <c r="I875" s="36"/>
      <c r="J875" s="36"/>
      <c r="K875" s="36"/>
      <c r="L875" s="36"/>
      <c r="M875" s="36"/>
      <c r="N875" s="36"/>
      <c r="O875" s="36"/>
      <c r="P875" s="253">
        <v>0</v>
      </c>
      <c r="Q875" s="259">
        <f t="shared" si="198"/>
        <v>0</v>
      </c>
      <c r="R875" s="259">
        <v>9100000000</v>
      </c>
      <c r="S875" s="509">
        <f t="shared" si="185"/>
        <v>8408655640</v>
      </c>
      <c r="T875" s="34">
        <v>1</v>
      </c>
      <c r="U875" s="33">
        <v>1</v>
      </c>
      <c r="V875" s="33">
        <v>0.94</v>
      </c>
      <c r="W875" s="33">
        <v>0.94</v>
      </c>
      <c r="X875" s="33">
        <f t="shared" si="186"/>
        <v>0.88</v>
      </c>
      <c r="Y875" s="33">
        <f t="shared" si="187"/>
        <v>0.85</v>
      </c>
      <c r="Z875" s="33">
        <f t="shared" si="188"/>
        <v>0.75</v>
      </c>
      <c r="AA875" s="33">
        <f t="shared" si="189"/>
        <v>0.85</v>
      </c>
      <c r="AB875" s="33">
        <f t="shared" si="190"/>
        <v>0.75</v>
      </c>
      <c r="AC875" s="33">
        <f t="shared" si="191"/>
        <v>0.85</v>
      </c>
      <c r="AD875" s="33">
        <f t="shared" si="192"/>
        <v>0.7</v>
      </c>
      <c r="AE875" s="394">
        <f t="shared" si="193"/>
        <v>0</v>
      </c>
      <c r="AF875" s="400">
        <f t="shared" si="194"/>
        <v>8408655640</v>
      </c>
      <c r="AG875" s="257">
        <v>100</v>
      </c>
      <c r="AH875" s="153">
        <f t="shared" si="197"/>
        <v>8408655640</v>
      </c>
      <c r="AJ875" s="394">
        <f>IF(F875&gt;0,#REF!,0)</f>
        <v>0</v>
      </c>
      <c r="AK875" s="394">
        <f t="shared" si="195"/>
        <v>0</v>
      </c>
      <c r="AM875" s="394">
        <f t="shared" si="196"/>
        <v>0</v>
      </c>
    </row>
    <row r="876" spans="3:39" ht="23.25" thickBot="1" x14ac:dyDescent="0.6">
      <c r="C876" s="233" t="s">
        <v>576</v>
      </c>
      <c r="D876" s="423" t="s">
        <v>1632</v>
      </c>
      <c r="E876" s="416">
        <v>13180930400</v>
      </c>
      <c r="F876" s="39">
        <v>0</v>
      </c>
      <c r="G876" s="36"/>
      <c r="H876" s="36">
        <v>0</v>
      </c>
      <c r="I876" s="36"/>
      <c r="J876" s="36"/>
      <c r="K876" s="36"/>
      <c r="L876" s="36"/>
      <c r="M876" s="36"/>
      <c r="N876" s="36"/>
      <c r="O876" s="36"/>
      <c r="P876" s="253">
        <v>0</v>
      </c>
      <c r="Q876" s="259">
        <f t="shared" si="198"/>
        <v>0</v>
      </c>
      <c r="R876" s="259">
        <v>8100000000</v>
      </c>
      <c r="S876" s="509">
        <f t="shared" si="185"/>
        <v>13180930400</v>
      </c>
      <c r="T876" s="34">
        <v>1</v>
      </c>
      <c r="U876" s="33">
        <v>1</v>
      </c>
      <c r="V876" s="33">
        <v>0.94</v>
      </c>
      <c r="W876" s="33">
        <v>0.94</v>
      </c>
      <c r="X876" s="33">
        <f t="shared" si="186"/>
        <v>0.88</v>
      </c>
      <c r="Y876" s="33">
        <f t="shared" si="187"/>
        <v>0.85</v>
      </c>
      <c r="Z876" s="33">
        <f t="shared" si="188"/>
        <v>0.75</v>
      </c>
      <c r="AA876" s="33">
        <f t="shared" si="189"/>
        <v>0.85</v>
      </c>
      <c r="AB876" s="33">
        <f t="shared" si="190"/>
        <v>0.75</v>
      </c>
      <c r="AC876" s="33">
        <f t="shared" si="191"/>
        <v>0.85</v>
      </c>
      <c r="AD876" s="33">
        <f t="shared" si="192"/>
        <v>0.7</v>
      </c>
      <c r="AE876" s="394">
        <f t="shared" si="193"/>
        <v>0</v>
      </c>
      <c r="AF876" s="400">
        <f t="shared" si="194"/>
        <v>13180930400</v>
      </c>
      <c r="AG876" s="257">
        <v>100</v>
      </c>
      <c r="AH876" s="153">
        <f t="shared" si="197"/>
        <v>13180930400</v>
      </c>
      <c r="AJ876" s="394">
        <f>IF(F876&gt;0,#REF!,0)</f>
        <v>0</v>
      </c>
      <c r="AK876" s="394">
        <f t="shared" si="195"/>
        <v>0</v>
      </c>
      <c r="AM876" s="394">
        <f t="shared" si="196"/>
        <v>0</v>
      </c>
    </row>
    <row r="877" spans="3:39" ht="23.25" thickBot="1" x14ac:dyDescent="0.6">
      <c r="C877" s="233" t="s">
        <v>576</v>
      </c>
      <c r="D877" s="423" t="s">
        <v>1631</v>
      </c>
      <c r="E877" s="416">
        <v>9342808200</v>
      </c>
      <c r="F877" s="39">
        <v>0</v>
      </c>
      <c r="G877" s="36"/>
      <c r="H877" s="36">
        <v>0</v>
      </c>
      <c r="I877" s="36"/>
      <c r="J877" s="36"/>
      <c r="K877" s="36"/>
      <c r="L877" s="36"/>
      <c r="M877" s="36"/>
      <c r="N877" s="36"/>
      <c r="O877" s="36"/>
      <c r="P877" s="253">
        <v>0</v>
      </c>
      <c r="Q877" s="259">
        <f t="shared" si="198"/>
        <v>0</v>
      </c>
      <c r="R877" s="259">
        <v>14500000000</v>
      </c>
      <c r="S877" s="509">
        <f t="shared" si="185"/>
        <v>9342808200</v>
      </c>
      <c r="T877" s="34">
        <v>1</v>
      </c>
      <c r="U877" s="33">
        <v>1</v>
      </c>
      <c r="V877" s="33">
        <v>0.94</v>
      </c>
      <c r="W877" s="33">
        <v>0.94</v>
      </c>
      <c r="X877" s="33">
        <f t="shared" si="186"/>
        <v>0.88</v>
      </c>
      <c r="Y877" s="33">
        <f t="shared" si="187"/>
        <v>0.85</v>
      </c>
      <c r="Z877" s="33">
        <f t="shared" si="188"/>
        <v>0.75</v>
      </c>
      <c r="AA877" s="33">
        <f t="shared" si="189"/>
        <v>0.85</v>
      </c>
      <c r="AB877" s="33">
        <f t="shared" si="190"/>
        <v>0.75</v>
      </c>
      <c r="AC877" s="33">
        <f t="shared" si="191"/>
        <v>0.85</v>
      </c>
      <c r="AD877" s="33">
        <f t="shared" si="192"/>
        <v>0.7</v>
      </c>
      <c r="AE877" s="394">
        <f t="shared" si="193"/>
        <v>0</v>
      </c>
      <c r="AF877" s="400">
        <f t="shared" si="194"/>
        <v>9342808200</v>
      </c>
      <c r="AG877" s="257">
        <v>100</v>
      </c>
      <c r="AH877" s="153">
        <f t="shared" si="197"/>
        <v>9342808200</v>
      </c>
      <c r="AJ877" s="394">
        <f>IF(F877&gt;0,#REF!,0)</f>
        <v>0</v>
      </c>
      <c r="AK877" s="394">
        <f t="shared" si="195"/>
        <v>0</v>
      </c>
      <c r="AM877" s="394">
        <f t="shared" si="196"/>
        <v>0</v>
      </c>
    </row>
    <row r="878" spans="3:39" ht="23.25" thickBot="1" x14ac:dyDescent="0.6">
      <c r="C878" s="233" t="s">
        <v>576</v>
      </c>
      <c r="D878" s="423" t="s">
        <v>1632</v>
      </c>
      <c r="E878" s="416">
        <v>9342808200</v>
      </c>
      <c r="F878" s="39">
        <v>0</v>
      </c>
      <c r="G878" s="36"/>
      <c r="H878" s="36">
        <v>0</v>
      </c>
      <c r="I878" s="36"/>
      <c r="J878" s="36"/>
      <c r="K878" s="36"/>
      <c r="L878" s="36"/>
      <c r="M878" s="36"/>
      <c r="N878" s="36"/>
      <c r="O878" s="36"/>
      <c r="P878" s="253">
        <v>0</v>
      </c>
      <c r="Q878" s="259">
        <f t="shared" si="198"/>
        <v>0</v>
      </c>
      <c r="R878" s="259">
        <v>14500000000</v>
      </c>
      <c r="S878" s="509">
        <f t="shared" si="185"/>
        <v>9342808200</v>
      </c>
      <c r="T878" s="34">
        <v>1</v>
      </c>
      <c r="U878" s="33">
        <v>1</v>
      </c>
      <c r="V878" s="33">
        <v>0.94</v>
      </c>
      <c r="W878" s="33">
        <v>0.94</v>
      </c>
      <c r="X878" s="33">
        <f t="shared" si="186"/>
        <v>0.88</v>
      </c>
      <c r="Y878" s="33">
        <f t="shared" si="187"/>
        <v>0.85</v>
      </c>
      <c r="Z878" s="33">
        <f t="shared" si="188"/>
        <v>0.75</v>
      </c>
      <c r="AA878" s="33">
        <f t="shared" si="189"/>
        <v>0.85</v>
      </c>
      <c r="AB878" s="33">
        <f t="shared" si="190"/>
        <v>0.75</v>
      </c>
      <c r="AC878" s="33">
        <f t="shared" si="191"/>
        <v>0.85</v>
      </c>
      <c r="AD878" s="33">
        <f t="shared" si="192"/>
        <v>0.7</v>
      </c>
      <c r="AE878" s="394">
        <f t="shared" si="193"/>
        <v>0</v>
      </c>
      <c r="AF878" s="400">
        <f t="shared" si="194"/>
        <v>9342808200</v>
      </c>
      <c r="AG878" s="257">
        <v>100</v>
      </c>
      <c r="AH878" s="153">
        <f t="shared" si="197"/>
        <v>9342808200</v>
      </c>
      <c r="AJ878" s="394">
        <f>IF(F878&gt;0,#REF!,0)</f>
        <v>0</v>
      </c>
      <c r="AK878" s="394">
        <f t="shared" si="195"/>
        <v>0</v>
      </c>
      <c r="AM878" s="394">
        <f t="shared" si="196"/>
        <v>0</v>
      </c>
    </row>
    <row r="879" spans="3:39" ht="23.25" thickBot="1" x14ac:dyDescent="0.6">
      <c r="C879" s="233" t="s">
        <v>576</v>
      </c>
      <c r="D879" s="423" t="s">
        <v>1632</v>
      </c>
      <c r="E879" s="416">
        <v>0</v>
      </c>
      <c r="F879" s="39">
        <v>0</v>
      </c>
      <c r="G879" s="36"/>
      <c r="H879" s="36">
        <v>0</v>
      </c>
      <c r="I879" s="36"/>
      <c r="J879" s="36"/>
      <c r="K879" s="36"/>
      <c r="L879" s="36"/>
      <c r="M879" s="36"/>
      <c r="N879" s="36"/>
      <c r="O879" s="36"/>
      <c r="P879" s="253">
        <v>0</v>
      </c>
      <c r="Q879" s="259">
        <f t="shared" si="198"/>
        <v>0</v>
      </c>
      <c r="R879" s="259">
        <v>15400000000</v>
      </c>
      <c r="S879" s="509">
        <f t="shared" si="185"/>
        <v>0</v>
      </c>
      <c r="T879" s="34">
        <v>1</v>
      </c>
      <c r="U879" s="33">
        <v>1</v>
      </c>
      <c r="V879" s="33">
        <v>0.94</v>
      </c>
      <c r="W879" s="33">
        <v>0.94</v>
      </c>
      <c r="X879" s="33">
        <f t="shared" si="186"/>
        <v>0.88</v>
      </c>
      <c r="Y879" s="33">
        <f t="shared" si="187"/>
        <v>0.85</v>
      </c>
      <c r="Z879" s="33">
        <f t="shared" si="188"/>
        <v>0.75</v>
      </c>
      <c r="AA879" s="33">
        <f t="shared" si="189"/>
        <v>0.85</v>
      </c>
      <c r="AB879" s="33">
        <f t="shared" si="190"/>
        <v>0.75</v>
      </c>
      <c r="AC879" s="33">
        <f t="shared" si="191"/>
        <v>0.85</v>
      </c>
      <c r="AD879" s="33">
        <f t="shared" si="192"/>
        <v>0.7</v>
      </c>
      <c r="AE879" s="394">
        <f t="shared" si="193"/>
        <v>0</v>
      </c>
      <c r="AF879" s="400">
        <f t="shared" si="194"/>
        <v>0</v>
      </c>
      <c r="AG879" s="257">
        <v>100</v>
      </c>
      <c r="AH879" s="153">
        <f t="shared" si="197"/>
        <v>0</v>
      </c>
      <c r="AJ879" s="394">
        <f>IF(F879&gt;0,#REF!,0)</f>
        <v>0</v>
      </c>
      <c r="AK879" s="394">
        <f t="shared" si="195"/>
        <v>0</v>
      </c>
      <c r="AM879" s="394">
        <f t="shared" si="196"/>
        <v>0</v>
      </c>
    </row>
    <row r="880" spans="3:39" ht="23.25" thickBot="1" x14ac:dyDescent="0.6">
      <c r="C880" s="233" t="s">
        <v>576</v>
      </c>
      <c r="D880" s="423" t="s">
        <v>1631</v>
      </c>
      <c r="E880" s="416">
        <v>5374653680</v>
      </c>
      <c r="F880" s="39">
        <v>0</v>
      </c>
      <c r="G880" s="36"/>
      <c r="H880" s="36">
        <v>0</v>
      </c>
      <c r="I880" s="36"/>
      <c r="J880" s="36"/>
      <c r="K880" s="36"/>
      <c r="L880" s="36"/>
      <c r="M880" s="36"/>
      <c r="N880" s="36"/>
      <c r="O880" s="36"/>
      <c r="P880" s="253">
        <v>0</v>
      </c>
      <c r="Q880" s="259">
        <f t="shared" si="198"/>
        <v>0</v>
      </c>
      <c r="R880" s="259">
        <v>5900000000</v>
      </c>
      <c r="S880" s="509">
        <f t="shared" si="185"/>
        <v>5374653680</v>
      </c>
      <c r="T880" s="34">
        <v>1</v>
      </c>
      <c r="U880" s="33">
        <v>1</v>
      </c>
      <c r="V880" s="33">
        <v>0.94</v>
      </c>
      <c r="W880" s="33">
        <v>0.94</v>
      </c>
      <c r="X880" s="33">
        <f t="shared" si="186"/>
        <v>0.88</v>
      </c>
      <c r="Y880" s="33">
        <f t="shared" si="187"/>
        <v>0.85</v>
      </c>
      <c r="Z880" s="33">
        <f t="shared" si="188"/>
        <v>0.75</v>
      </c>
      <c r="AA880" s="33">
        <f t="shared" si="189"/>
        <v>0.85</v>
      </c>
      <c r="AB880" s="33">
        <f t="shared" si="190"/>
        <v>0.75</v>
      </c>
      <c r="AC880" s="33">
        <f t="shared" si="191"/>
        <v>0.85</v>
      </c>
      <c r="AD880" s="33">
        <f t="shared" si="192"/>
        <v>0.7</v>
      </c>
      <c r="AE880" s="394">
        <f t="shared" si="193"/>
        <v>0</v>
      </c>
      <c r="AF880" s="400">
        <f t="shared" si="194"/>
        <v>5374653680</v>
      </c>
      <c r="AG880" s="257">
        <v>100</v>
      </c>
      <c r="AH880" s="153">
        <f t="shared" si="197"/>
        <v>5374653680</v>
      </c>
      <c r="AJ880" s="394">
        <f>IF(F880&gt;0,#REF!,0)</f>
        <v>0</v>
      </c>
      <c r="AK880" s="394">
        <f t="shared" si="195"/>
        <v>0</v>
      </c>
      <c r="AM880" s="394">
        <f t="shared" si="196"/>
        <v>0</v>
      </c>
    </row>
    <row r="881" spans="3:39" ht="23.25" thickBot="1" x14ac:dyDescent="0.6">
      <c r="C881" s="233" t="s">
        <v>576</v>
      </c>
      <c r="D881" s="423" t="s">
        <v>1631</v>
      </c>
      <c r="E881" s="416">
        <v>8339278640</v>
      </c>
      <c r="F881" s="39">
        <v>0</v>
      </c>
      <c r="G881" s="36"/>
      <c r="H881" s="36">
        <v>0</v>
      </c>
      <c r="I881" s="36"/>
      <c r="J881" s="36"/>
      <c r="K881" s="36"/>
      <c r="L881" s="36"/>
      <c r="M881" s="36"/>
      <c r="N881" s="36"/>
      <c r="O881" s="36"/>
      <c r="P881" s="253">
        <v>0</v>
      </c>
      <c r="Q881" s="259">
        <f t="shared" si="198"/>
        <v>0</v>
      </c>
      <c r="R881" s="259">
        <v>9050000000</v>
      </c>
      <c r="S881" s="509">
        <f t="shared" si="185"/>
        <v>8339278640</v>
      </c>
      <c r="T881" s="34">
        <v>1</v>
      </c>
      <c r="U881" s="33">
        <v>1</v>
      </c>
      <c r="V881" s="33">
        <v>0.94</v>
      </c>
      <c r="W881" s="33">
        <v>0.94</v>
      </c>
      <c r="X881" s="33">
        <f t="shared" si="186"/>
        <v>0.88</v>
      </c>
      <c r="Y881" s="33">
        <f t="shared" si="187"/>
        <v>0.85</v>
      </c>
      <c r="Z881" s="33">
        <f t="shared" si="188"/>
        <v>0.75</v>
      </c>
      <c r="AA881" s="33">
        <f t="shared" si="189"/>
        <v>0.85</v>
      </c>
      <c r="AB881" s="33">
        <f t="shared" si="190"/>
        <v>0.75</v>
      </c>
      <c r="AC881" s="33">
        <f t="shared" si="191"/>
        <v>0.85</v>
      </c>
      <c r="AD881" s="33">
        <f t="shared" si="192"/>
        <v>0.7</v>
      </c>
      <c r="AE881" s="394">
        <f t="shared" si="193"/>
        <v>0</v>
      </c>
      <c r="AF881" s="400">
        <f t="shared" si="194"/>
        <v>8339278640</v>
      </c>
      <c r="AG881" s="257">
        <v>100</v>
      </c>
      <c r="AH881" s="153">
        <f t="shared" si="197"/>
        <v>8339278640</v>
      </c>
      <c r="AJ881" s="394">
        <f>IF(F881&gt;0,#REF!,0)</f>
        <v>0</v>
      </c>
      <c r="AK881" s="394">
        <f t="shared" si="195"/>
        <v>0</v>
      </c>
      <c r="AM881" s="394">
        <f t="shared" si="196"/>
        <v>0</v>
      </c>
    </row>
    <row r="882" spans="3:39" ht="23.25" thickBot="1" x14ac:dyDescent="0.6">
      <c r="C882" s="233" t="s">
        <v>576</v>
      </c>
      <c r="D882" s="423" t="s">
        <v>1633</v>
      </c>
      <c r="E882" s="416">
        <v>8339278640</v>
      </c>
      <c r="F882" s="39">
        <v>0</v>
      </c>
      <c r="G882" s="36"/>
      <c r="H882" s="36">
        <v>0</v>
      </c>
      <c r="I882" s="36"/>
      <c r="J882" s="36"/>
      <c r="K882" s="36"/>
      <c r="L882" s="36"/>
      <c r="M882" s="36"/>
      <c r="N882" s="36"/>
      <c r="O882" s="36"/>
      <c r="P882" s="253">
        <v>0</v>
      </c>
      <c r="Q882" s="259">
        <f t="shared" si="198"/>
        <v>0</v>
      </c>
      <c r="R882" s="259">
        <v>9050000000</v>
      </c>
      <c r="S882" s="509">
        <f t="shared" si="185"/>
        <v>8339278640</v>
      </c>
      <c r="T882" s="34">
        <v>1</v>
      </c>
      <c r="U882" s="33">
        <v>1</v>
      </c>
      <c r="V882" s="33">
        <v>0.94</v>
      </c>
      <c r="W882" s="33">
        <v>0.94</v>
      </c>
      <c r="X882" s="33">
        <f t="shared" si="186"/>
        <v>0.88</v>
      </c>
      <c r="Y882" s="33">
        <f t="shared" si="187"/>
        <v>0.85</v>
      </c>
      <c r="Z882" s="33">
        <f t="shared" si="188"/>
        <v>0.75</v>
      </c>
      <c r="AA882" s="33">
        <f t="shared" si="189"/>
        <v>0.85</v>
      </c>
      <c r="AB882" s="33">
        <f t="shared" si="190"/>
        <v>0.75</v>
      </c>
      <c r="AC882" s="33">
        <f t="shared" si="191"/>
        <v>0.85</v>
      </c>
      <c r="AD882" s="33">
        <f t="shared" si="192"/>
        <v>0.7</v>
      </c>
      <c r="AE882" s="394">
        <f t="shared" si="193"/>
        <v>0</v>
      </c>
      <c r="AF882" s="400">
        <f t="shared" si="194"/>
        <v>8339278640</v>
      </c>
      <c r="AG882" s="257">
        <v>100</v>
      </c>
      <c r="AH882" s="153">
        <f t="shared" si="197"/>
        <v>8339278640</v>
      </c>
      <c r="AJ882" s="394">
        <f>IF(F882&gt;0,#REF!,0)</f>
        <v>0</v>
      </c>
      <c r="AK882" s="394">
        <f t="shared" si="195"/>
        <v>0</v>
      </c>
      <c r="AM882" s="394">
        <f t="shared" si="196"/>
        <v>0</v>
      </c>
    </row>
    <row r="883" spans="3:39" ht="23.25" thickBot="1" x14ac:dyDescent="0.6">
      <c r="C883" s="233" t="s">
        <v>576</v>
      </c>
      <c r="D883" s="423" t="s">
        <v>1633</v>
      </c>
      <c r="E883" s="416">
        <v>5374653680</v>
      </c>
      <c r="F883" s="39">
        <v>0</v>
      </c>
      <c r="G883" s="36"/>
      <c r="H883" s="36">
        <v>0</v>
      </c>
      <c r="I883" s="36"/>
      <c r="J883" s="36"/>
      <c r="K883" s="36"/>
      <c r="L883" s="36"/>
      <c r="M883" s="36"/>
      <c r="N883" s="36"/>
      <c r="O883" s="36"/>
      <c r="P883" s="253">
        <v>0</v>
      </c>
      <c r="Q883" s="259">
        <f t="shared" si="198"/>
        <v>0</v>
      </c>
      <c r="R883" s="259">
        <v>5900000000</v>
      </c>
      <c r="S883" s="509">
        <f t="shared" si="185"/>
        <v>5374653680</v>
      </c>
      <c r="T883" s="34">
        <v>1</v>
      </c>
      <c r="U883" s="33">
        <v>1</v>
      </c>
      <c r="V883" s="33">
        <v>0.94</v>
      </c>
      <c r="W883" s="33">
        <v>0.94</v>
      </c>
      <c r="X883" s="33">
        <f t="shared" si="186"/>
        <v>0.88</v>
      </c>
      <c r="Y883" s="33">
        <f t="shared" si="187"/>
        <v>0.85</v>
      </c>
      <c r="Z883" s="33">
        <f t="shared" si="188"/>
        <v>0.75</v>
      </c>
      <c r="AA883" s="33">
        <f t="shared" si="189"/>
        <v>0.85</v>
      </c>
      <c r="AB883" s="33">
        <f t="shared" si="190"/>
        <v>0.75</v>
      </c>
      <c r="AC883" s="33">
        <f t="shared" si="191"/>
        <v>0.85</v>
      </c>
      <c r="AD883" s="33">
        <f t="shared" si="192"/>
        <v>0.7</v>
      </c>
      <c r="AE883" s="394">
        <f t="shared" si="193"/>
        <v>0</v>
      </c>
      <c r="AF883" s="400">
        <f t="shared" si="194"/>
        <v>5374653680</v>
      </c>
      <c r="AG883" s="257">
        <v>100</v>
      </c>
      <c r="AH883" s="153">
        <f t="shared" si="197"/>
        <v>5374653680</v>
      </c>
      <c r="AJ883" s="394">
        <f>IF(F883&gt;0,#REF!,0)</f>
        <v>0</v>
      </c>
      <c r="AK883" s="394">
        <f t="shared" si="195"/>
        <v>0</v>
      </c>
      <c r="AM883" s="394">
        <f t="shared" si="196"/>
        <v>0</v>
      </c>
    </row>
    <row r="884" spans="3:39" ht="23.25" thickBot="1" x14ac:dyDescent="0.6">
      <c r="C884" s="233" t="s">
        <v>576</v>
      </c>
      <c r="D884" s="423" t="s">
        <v>1633</v>
      </c>
      <c r="E884" s="416">
        <v>5183429680</v>
      </c>
      <c r="F884" s="39">
        <v>0</v>
      </c>
      <c r="G884" s="36"/>
      <c r="H884" s="36">
        <v>0</v>
      </c>
      <c r="I884" s="36"/>
      <c r="J884" s="36"/>
      <c r="K884" s="36"/>
      <c r="L884" s="36"/>
      <c r="M884" s="36"/>
      <c r="N884" s="36"/>
      <c r="O884" s="36"/>
      <c r="P884" s="253">
        <v>0</v>
      </c>
      <c r="Q884" s="259">
        <f t="shared" si="198"/>
        <v>0</v>
      </c>
      <c r="R884" s="259" t="s">
        <v>1785</v>
      </c>
      <c r="S884" s="509">
        <f t="shared" si="185"/>
        <v>5183429680</v>
      </c>
      <c r="T884" s="34">
        <v>1</v>
      </c>
      <c r="U884" s="33">
        <v>1</v>
      </c>
      <c r="V884" s="33">
        <v>0.94</v>
      </c>
      <c r="W884" s="33">
        <v>0.94</v>
      </c>
      <c r="X884" s="33">
        <f t="shared" si="186"/>
        <v>0.88</v>
      </c>
      <c r="Y884" s="33">
        <f t="shared" si="187"/>
        <v>0.85</v>
      </c>
      <c r="Z884" s="33">
        <f t="shared" si="188"/>
        <v>0.75</v>
      </c>
      <c r="AA884" s="33">
        <f t="shared" si="189"/>
        <v>0.85</v>
      </c>
      <c r="AB884" s="33">
        <f t="shared" si="190"/>
        <v>0.75</v>
      </c>
      <c r="AC884" s="33">
        <f t="shared" si="191"/>
        <v>0.85</v>
      </c>
      <c r="AD884" s="33">
        <f t="shared" si="192"/>
        <v>0.7</v>
      </c>
      <c r="AE884" s="394">
        <f t="shared" si="193"/>
        <v>0</v>
      </c>
      <c r="AF884" s="400">
        <f t="shared" si="194"/>
        <v>5183429680</v>
      </c>
      <c r="AG884" s="257">
        <v>100</v>
      </c>
      <c r="AH884" s="153">
        <f t="shared" si="197"/>
        <v>5183429680</v>
      </c>
      <c r="AJ884" s="394">
        <f>IF(F884&gt;0,#REF!,0)</f>
        <v>0</v>
      </c>
      <c r="AK884" s="394">
        <f t="shared" si="195"/>
        <v>0</v>
      </c>
      <c r="AM884" s="394">
        <f t="shared" si="196"/>
        <v>0</v>
      </c>
    </row>
    <row r="885" spans="3:39" ht="23.25" thickBot="1" x14ac:dyDescent="0.6">
      <c r="C885" s="233" t="s">
        <v>576</v>
      </c>
      <c r="D885" s="423" t="s">
        <v>1633</v>
      </c>
      <c r="E885" s="416">
        <v>5326334640</v>
      </c>
      <c r="F885" s="39">
        <v>0</v>
      </c>
      <c r="G885" s="36"/>
      <c r="H885" s="36">
        <v>0</v>
      </c>
      <c r="I885" s="36"/>
      <c r="J885" s="36"/>
      <c r="K885" s="36"/>
      <c r="L885" s="36"/>
      <c r="M885" s="36"/>
      <c r="N885" s="36"/>
      <c r="O885" s="36"/>
      <c r="P885" s="253">
        <v>0</v>
      </c>
      <c r="Q885" s="259">
        <f t="shared" si="198"/>
        <v>0</v>
      </c>
      <c r="R885" s="259" t="s">
        <v>1786</v>
      </c>
      <c r="S885" s="509">
        <f t="shared" si="185"/>
        <v>5326334640</v>
      </c>
      <c r="T885" s="34">
        <v>1</v>
      </c>
      <c r="U885" s="33">
        <v>1</v>
      </c>
      <c r="V885" s="33">
        <v>0.94</v>
      </c>
      <c r="W885" s="33">
        <v>0.94</v>
      </c>
      <c r="X885" s="33">
        <f t="shared" si="186"/>
        <v>0.88</v>
      </c>
      <c r="Y885" s="33">
        <f t="shared" si="187"/>
        <v>0.85</v>
      </c>
      <c r="Z885" s="33">
        <f t="shared" si="188"/>
        <v>0.75</v>
      </c>
      <c r="AA885" s="33">
        <f t="shared" si="189"/>
        <v>0.85</v>
      </c>
      <c r="AB885" s="33">
        <f t="shared" si="190"/>
        <v>0.75</v>
      </c>
      <c r="AC885" s="33">
        <f t="shared" si="191"/>
        <v>0.85</v>
      </c>
      <c r="AD885" s="33">
        <f t="shared" si="192"/>
        <v>0.7</v>
      </c>
      <c r="AE885" s="394">
        <f t="shared" si="193"/>
        <v>0</v>
      </c>
      <c r="AF885" s="400">
        <f t="shared" si="194"/>
        <v>5326334640</v>
      </c>
      <c r="AG885" s="257">
        <v>100</v>
      </c>
      <c r="AH885" s="153">
        <f t="shared" si="197"/>
        <v>5326334640</v>
      </c>
      <c r="AJ885" s="394">
        <f>IF(F885&gt;0,#REF!,0)</f>
        <v>0</v>
      </c>
      <c r="AK885" s="394">
        <f t="shared" si="195"/>
        <v>0</v>
      </c>
      <c r="AM885" s="394">
        <f t="shared" si="196"/>
        <v>0</v>
      </c>
    </row>
    <row r="886" spans="3:39" ht="23.25" thickBot="1" x14ac:dyDescent="0.6">
      <c r="C886" s="233" t="s">
        <v>576</v>
      </c>
      <c r="D886" s="423" t="s">
        <v>1633</v>
      </c>
      <c r="E886" s="416">
        <v>4475994160</v>
      </c>
      <c r="F886" s="39">
        <v>0</v>
      </c>
      <c r="G886" s="36"/>
      <c r="H886" s="36">
        <v>0</v>
      </c>
      <c r="I886" s="36"/>
      <c r="J886" s="36"/>
      <c r="K886" s="36"/>
      <c r="L886" s="36"/>
      <c r="M886" s="36"/>
      <c r="N886" s="36"/>
      <c r="O886" s="36"/>
      <c r="P886" s="253">
        <v>0</v>
      </c>
      <c r="Q886" s="259">
        <f t="shared" si="198"/>
        <v>0</v>
      </c>
      <c r="R886" s="259" t="s">
        <v>1787</v>
      </c>
      <c r="S886" s="509">
        <f t="shared" si="185"/>
        <v>4475994160</v>
      </c>
      <c r="T886" s="34">
        <v>1</v>
      </c>
      <c r="U886" s="33">
        <v>1</v>
      </c>
      <c r="V886" s="33">
        <v>0.94</v>
      </c>
      <c r="W886" s="33">
        <v>0.94</v>
      </c>
      <c r="X886" s="33">
        <f t="shared" si="186"/>
        <v>0.88</v>
      </c>
      <c r="Y886" s="33">
        <f t="shared" si="187"/>
        <v>0.85</v>
      </c>
      <c r="Z886" s="33">
        <f t="shared" si="188"/>
        <v>0.75</v>
      </c>
      <c r="AA886" s="33">
        <f t="shared" si="189"/>
        <v>0.85</v>
      </c>
      <c r="AB886" s="33">
        <f t="shared" si="190"/>
        <v>0.75</v>
      </c>
      <c r="AC886" s="33">
        <f t="shared" si="191"/>
        <v>0.85</v>
      </c>
      <c r="AD886" s="33">
        <f t="shared" si="192"/>
        <v>0.7</v>
      </c>
      <c r="AE886" s="394">
        <f t="shared" si="193"/>
        <v>0</v>
      </c>
      <c r="AF886" s="400">
        <f t="shared" si="194"/>
        <v>4475994160</v>
      </c>
      <c r="AG886" s="257">
        <v>100</v>
      </c>
      <c r="AH886" s="153">
        <f t="shared" si="197"/>
        <v>4475994160</v>
      </c>
      <c r="AJ886" s="394">
        <f>IF(F886&gt;0,#REF!,0)</f>
        <v>0</v>
      </c>
      <c r="AK886" s="394">
        <f t="shared" si="195"/>
        <v>0</v>
      </c>
      <c r="AM886" s="394">
        <f t="shared" si="196"/>
        <v>0</v>
      </c>
    </row>
    <row r="887" spans="3:39" ht="23.25" thickBot="1" x14ac:dyDescent="0.6">
      <c r="C887" s="233" t="s">
        <v>576</v>
      </c>
      <c r="D887" s="423" t="s">
        <v>1631</v>
      </c>
      <c r="E887" s="416">
        <v>4475994160</v>
      </c>
      <c r="F887" s="39">
        <v>0</v>
      </c>
      <c r="G887" s="36"/>
      <c r="H887" s="36">
        <v>0</v>
      </c>
      <c r="I887" s="36"/>
      <c r="J887" s="36"/>
      <c r="K887" s="36"/>
      <c r="L887" s="36"/>
      <c r="M887" s="36"/>
      <c r="N887" s="36"/>
      <c r="O887" s="36"/>
      <c r="P887" s="253">
        <v>0</v>
      </c>
      <c r="Q887" s="259">
        <f t="shared" si="198"/>
        <v>0</v>
      </c>
      <c r="R887" s="259" t="s">
        <v>1788</v>
      </c>
      <c r="S887" s="509">
        <f t="shared" si="185"/>
        <v>4475994160</v>
      </c>
      <c r="T887" s="34">
        <v>1</v>
      </c>
      <c r="U887" s="33">
        <v>1</v>
      </c>
      <c r="V887" s="33">
        <v>0.94</v>
      </c>
      <c r="W887" s="33">
        <v>0.94</v>
      </c>
      <c r="X887" s="33">
        <f t="shared" si="186"/>
        <v>0.88</v>
      </c>
      <c r="Y887" s="33">
        <f t="shared" si="187"/>
        <v>0.85</v>
      </c>
      <c r="Z887" s="33">
        <f t="shared" si="188"/>
        <v>0.75</v>
      </c>
      <c r="AA887" s="33">
        <f t="shared" si="189"/>
        <v>0.85</v>
      </c>
      <c r="AB887" s="33">
        <f t="shared" si="190"/>
        <v>0.75</v>
      </c>
      <c r="AC887" s="33">
        <f t="shared" si="191"/>
        <v>0.85</v>
      </c>
      <c r="AD887" s="33">
        <f t="shared" si="192"/>
        <v>0.7</v>
      </c>
      <c r="AE887" s="394">
        <f t="shared" si="193"/>
        <v>0</v>
      </c>
      <c r="AF887" s="400">
        <f t="shared" si="194"/>
        <v>4475994160</v>
      </c>
      <c r="AG887" s="257">
        <v>100</v>
      </c>
      <c r="AH887" s="153">
        <f t="shared" si="197"/>
        <v>4475994160</v>
      </c>
      <c r="AJ887" s="394">
        <f>IF(F887&gt;0,#REF!,0)</f>
        <v>0</v>
      </c>
      <c r="AK887" s="394">
        <f t="shared" si="195"/>
        <v>0</v>
      </c>
      <c r="AM887" s="394">
        <f t="shared" si="196"/>
        <v>0</v>
      </c>
    </row>
    <row r="888" spans="3:39" ht="23.25" thickBot="1" x14ac:dyDescent="0.6">
      <c r="C888" s="233" t="s">
        <v>576</v>
      </c>
      <c r="D888" s="423" t="s">
        <v>1631</v>
      </c>
      <c r="E888" s="416">
        <v>5326334640</v>
      </c>
      <c r="F888" s="39">
        <v>0</v>
      </c>
      <c r="G888" s="36"/>
      <c r="H888" s="36">
        <v>0</v>
      </c>
      <c r="I888" s="36"/>
      <c r="J888" s="36"/>
      <c r="K888" s="36"/>
      <c r="L888" s="36"/>
      <c r="M888" s="36"/>
      <c r="N888" s="36"/>
      <c r="O888" s="36"/>
      <c r="P888" s="253">
        <v>0</v>
      </c>
      <c r="Q888" s="259">
        <f t="shared" si="198"/>
        <v>0</v>
      </c>
      <c r="R888" s="259" t="s">
        <v>1789</v>
      </c>
      <c r="S888" s="509">
        <f t="shared" si="185"/>
        <v>5326334640</v>
      </c>
      <c r="T888" s="34">
        <v>1</v>
      </c>
      <c r="U888" s="33">
        <v>1</v>
      </c>
      <c r="V888" s="33">
        <v>0.94</v>
      </c>
      <c r="W888" s="33">
        <v>0.94</v>
      </c>
      <c r="X888" s="33">
        <f t="shared" si="186"/>
        <v>0.88</v>
      </c>
      <c r="Y888" s="33">
        <f t="shared" si="187"/>
        <v>0.85</v>
      </c>
      <c r="Z888" s="33">
        <f t="shared" si="188"/>
        <v>0.75</v>
      </c>
      <c r="AA888" s="33">
        <f t="shared" si="189"/>
        <v>0.85</v>
      </c>
      <c r="AB888" s="33">
        <f t="shared" si="190"/>
        <v>0.75</v>
      </c>
      <c r="AC888" s="33">
        <f t="shared" si="191"/>
        <v>0.85</v>
      </c>
      <c r="AD888" s="33">
        <f t="shared" si="192"/>
        <v>0.7</v>
      </c>
      <c r="AE888" s="394">
        <f t="shared" si="193"/>
        <v>0</v>
      </c>
      <c r="AF888" s="400">
        <f t="shared" si="194"/>
        <v>5326334640</v>
      </c>
      <c r="AG888" s="257">
        <v>100</v>
      </c>
      <c r="AH888" s="153">
        <f t="shared" si="197"/>
        <v>5326334640</v>
      </c>
      <c r="AJ888" s="394">
        <f>IF(F888&gt;0,#REF!,0)</f>
        <v>0</v>
      </c>
      <c r="AK888" s="394">
        <f t="shared" si="195"/>
        <v>0</v>
      </c>
      <c r="AM888" s="394">
        <f t="shared" si="196"/>
        <v>0</v>
      </c>
    </row>
    <row r="889" spans="3:39" ht="23.25" thickBot="1" x14ac:dyDescent="0.6">
      <c r="C889" s="233" t="s">
        <v>576</v>
      </c>
      <c r="D889" s="423" t="s">
        <v>1631</v>
      </c>
      <c r="E889" s="416">
        <v>5779022480</v>
      </c>
      <c r="F889" s="39">
        <v>0</v>
      </c>
      <c r="G889" s="36"/>
      <c r="H889" s="36">
        <v>0</v>
      </c>
      <c r="I889" s="36"/>
      <c r="J889" s="36"/>
      <c r="K889" s="36"/>
      <c r="L889" s="36"/>
      <c r="M889" s="36"/>
      <c r="N889" s="36"/>
      <c r="O889" s="36"/>
      <c r="P889" s="253">
        <v>0</v>
      </c>
      <c r="Q889" s="259">
        <f t="shared" si="198"/>
        <v>0</v>
      </c>
      <c r="R889" s="259" t="s">
        <v>1790</v>
      </c>
      <c r="S889" s="509">
        <f t="shared" si="185"/>
        <v>5779022480</v>
      </c>
      <c r="T889" s="34">
        <v>1</v>
      </c>
      <c r="U889" s="33">
        <v>1</v>
      </c>
      <c r="V889" s="33">
        <v>0.94</v>
      </c>
      <c r="W889" s="33">
        <v>0.94</v>
      </c>
      <c r="X889" s="33">
        <f t="shared" si="186"/>
        <v>0.88</v>
      </c>
      <c r="Y889" s="33">
        <f t="shared" si="187"/>
        <v>0.85</v>
      </c>
      <c r="Z889" s="33">
        <f t="shared" si="188"/>
        <v>0.75</v>
      </c>
      <c r="AA889" s="33">
        <f t="shared" si="189"/>
        <v>0.85</v>
      </c>
      <c r="AB889" s="33">
        <f t="shared" si="190"/>
        <v>0.75</v>
      </c>
      <c r="AC889" s="33">
        <f t="shared" si="191"/>
        <v>0.85</v>
      </c>
      <c r="AD889" s="33">
        <f t="shared" si="192"/>
        <v>0.7</v>
      </c>
      <c r="AE889" s="394">
        <f t="shared" si="193"/>
        <v>0</v>
      </c>
      <c r="AF889" s="400">
        <f t="shared" si="194"/>
        <v>5779022480</v>
      </c>
      <c r="AG889" s="257">
        <v>100</v>
      </c>
      <c r="AH889" s="153">
        <f t="shared" si="197"/>
        <v>5779022480</v>
      </c>
      <c r="AJ889" s="394">
        <f>IF(F889&gt;0,#REF!,0)</f>
        <v>0</v>
      </c>
      <c r="AK889" s="394">
        <f t="shared" si="195"/>
        <v>0</v>
      </c>
      <c r="AM889" s="394">
        <f t="shared" si="196"/>
        <v>0</v>
      </c>
    </row>
    <row r="890" spans="3:39" ht="23.25" thickBot="1" x14ac:dyDescent="0.6">
      <c r="C890" s="233" t="s">
        <v>576</v>
      </c>
      <c r="D890" s="423" t="s">
        <v>1631</v>
      </c>
      <c r="E890" s="416">
        <v>5823004000</v>
      </c>
      <c r="F890" s="39">
        <v>0</v>
      </c>
      <c r="G890" s="36"/>
      <c r="H890" s="36">
        <v>0</v>
      </c>
      <c r="I890" s="36"/>
      <c r="J890" s="36"/>
      <c r="K890" s="36"/>
      <c r="L890" s="36"/>
      <c r="M890" s="36"/>
      <c r="N890" s="36"/>
      <c r="O890" s="36"/>
      <c r="P890" s="253">
        <v>0</v>
      </c>
      <c r="Q890" s="259">
        <f t="shared" si="198"/>
        <v>0</v>
      </c>
      <c r="R890" s="259" t="s">
        <v>1791</v>
      </c>
      <c r="S890" s="509">
        <f t="shared" si="185"/>
        <v>5823004000</v>
      </c>
      <c r="T890" s="34">
        <v>1</v>
      </c>
      <c r="U890" s="33">
        <v>1</v>
      </c>
      <c r="V890" s="33">
        <v>0.94</v>
      </c>
      <c r="W890" s="33">
        <v>0.94</v>
      </c>
      <c r="X890" s="33">
        <f t="shared" si="186"/>
        <v>0.88</v>
      </c>
      <c r="Y890" s="33">
        <f t="shared" si="187"/>
        <v>0.85</v>
      </c>
      <c r="Z890" s="33">
        <f t="shared" si="188"/>
        <v>0.75</v>
      </c>
      <c r="AA890" s="33">
        <f t="shared" si="189"/>
        <v>0.85</v>
      </c>
      <c r="AB890" s="33">
        <f t="shared" si="190"/>
        <v>0.75</v>
      </c>
      <c r="AC890" s="33">
        <f t="shared" si="191"/>
        <v>0.85</v>
      </c>
      <c r="AD890" s="33">
        <f t="shared" si="192"/>
        <v>0.7</v>
      </c>
      <c r="AE890" s="394">
        <f t="shared" si="193"/>
        <v>0</v>
      </c>
      <c r="AF890" s="400">
        <f t="shared" si="194"/>
        <v>5823004000</v>
      </c>
      <c r="AG890" s="257">
        <v>100</v>
      </c>
      <c r="AH890" s="153">
        <f t="shared" si="197"/>
        <v>5823004000</v>
      </c>
      <c r="AJ890" s="394">
        <f>IF(F890&gt;0,#REF!,0)</f>
        <v>0</v>
      </c>
      <c r="AK890" s="394">
        <f t="shared" si="195"/>
        <v>0</v>
      </c>
      <c r="AM890" s="394">
        <f t="shared" si="196"/>
        <v>0</v>
      </c>
    </row>
    <row r="891" spans="3:39" ht="23.25" thickBot="1" x14ac:dyDescent="0.6">
      <c r="C891" s="233" t="s">
        <v>576</v>
      </c>
      <c r="D891" s="423" t="s">
        <v>1633</v>
      </c>
      <c r="E891" s="416">
        <v>5823004000</v>
      </c>
      <c r="F891" s="39">
        <v>0</v>
      </c>
      <c r="G891" s="36"/>
      <c r="H891" s="36">
        <v>0</v>
      </c>
      <c r="I891" s="36"/>
      <c r="J891" s="36"/>
      <c r="K891" s="36"/>
      <c r="L891" s="36"/>
      <c r="M891" s="36"/>
      <c r="N891" s="36"/>
      <c r="O891" s="36"/>
      <c r="P891" s="253">
        <v>0</v>
      </c>
      <c r="Q891" s="259">
        <f t="shared" si="198"/>
        <v>0</v>
      </c>
      <c r="R891" s="259" t="s">
        <v>1792</v>
      </c>
      <c r="S891" s="509">
        <f t="shared" si="185"/>
        <v>5823004000</v>
      </c>
      <c r="T891" s="34">
        <v>1</v>
      </c>
      <c r="U891" s="33">
        <v>1</v>
      </c>
      <c r="V891" s="33">
        <v>0.94</v>
      </c>
      <c r="W891" s="33">
        <v>0.94</v>
      </c>
      <c r="X891" s="33">
        <f t="shared" si="186"/>
        <v>0.88</v>
      </c>
      <c r="Y891" s="33">
        <f t="shared" si="187"/>
        <v>0.85</v>
      </c>
      <c r="Z891" s="33">
        <f t="shared" si="188"/>
        <v>0.75</v>
      </c>
      <c r="AA891" s="33">
        <f t="shared" si="189"/>
        <v>0.85</v>
      </c>
      <c r="AB891" s="33">
        <f t="shared" si="190"/>
        <v>0.75</v>
      </c>
      <c r="AC891" s="33">
        <f t="shared" si="191"/>
        <v>0.85</v>
      </c>
      <c r="AD891" s="33">
        <f t="shared" si="192"/>
        <v>0.7</v>
      </c>
      <c r="AE891" s="394">
        <f t="shared" si="193"/>
        <v>0</v>
      </c>
      <c r="AF891" s="400">
        <f t="shared" si="194"/>
        <v>5823004000</v>
      </c>
      <c r="AG891" s="257">
        <v>100</v>
      </c>
      <c r="AH891" s="153">
        <f t="shared" si="197"/>
        <v>5823004000</v>
      </c>
      <c r="AJ891" s="394">
        <f>IF(F891&gt;0,#REF!,0)</f>
        <v>0</v>
      </c>
      <c r="AK891" s="394">
        <f t="shared" si="195"/>
        <v>0</v>
      </c>
      <c r="AM891" s="394">
        <f t="shared" si="196"/>
        <v>0</v>
      </c>
    </row>
    <row r="892" spans="3:39" ht="23.25" thickBot="1" x14ac:dyDescent="0.6">
      <c r="C892" s="233" t="s">
        <v>576</v>
      </c>
      <c r="D892" s="423" t="s">
        <v>1633</v>
      </c>
      <c r="E892" s="416">
        <v>5779022480</v>
      </c>
      <c r="F892" s="39">
        <v>0</v>
      </c>
      <c r="G892" s="36"/>
      <c r="H892" s="36">
        <v>0</v>
      </c>
      <c r="I892" s="36"/>
      <c r="J892" s="36"/>
      <c r="K892" s="36"/>
      <c r="L892" s="36"/>
      <c r="M892" s="36"/>
      <c r="N892" s="36"/>
      <c r="O892" s="36"/>
      <c r="P892" s="253">
        <v>0</v>
      </c>
      <c r="Q892" s="259">
        <f t="shared" si="198"/>
        <v>0</v>
      </c>
      <c r="R892" s="259" t="s">
        <v>1790</v>
      </c>
      <c r="S892" s="509">
        <f t="shared" si="185"/>
        <v>5779022480</v>
      </c>
      <c r="T892" s="34">
        <v>1</v>
      </c>
      <c r="U892" s="33">
        <v>1</v>
      </c>
      <c r="V892" s="33">
        <v>0.94</v>
      </c>
      <c r="W892" s="33">
        <v>0.94</v>
      </c>
      <c r="X892" s="33">
        <f t="shared" si="186"/>
        <v>0.88</v>
      </c>
      <c r="Y892" s="33">
        <f t="shared" si="187"/>
        <v>0.85</v>
      </c>
      <c r="Z892" s="33">
        <f t="shared" si="188"/>
        <v>0.75</v>
      </c>
      <c r="AA892" s="33">
        <f t="shared" si="189"/>
        <v>0.85</v>
      </c>
      <c r="AB892" s="33">
        <f t="shared" si="190"/>
        <v>0.75</v>
      </c>
      <c r="AC892" s="33">
        <f t="shared" si="191"/>
        <v>0.85</v>
      </c>
      <c r="AD892" s="33">
        <f t="shared" si="192"/>
        <v>0.7</v>
      </c>
      <c r="AE892" s="394">
        <f t="shared" si="193"/>
        <v>0</v>
      </c>
      <c r="AF892" s="400">
        <f t="shared" si="194"/>
        <v>5779022480</v>
      </c>
      <c r="AG892" s="257">
        <v>100</v>
      </c>
      <c r="AH892" s="153">
        <f t="shared" si="197"/>
        <v>5779022480</v>
      </c>
      <c r="AJ892" s="394">
        <f>IF(F892&gt;0,#REF!,0)</f>
        <v>0</v>
      </c>
      <c r="AK892" s="394">
        <f t="shared" si="195"/>
        <v>0</v>
      </c>
      <c r="AM892" s="394">
        <f t="shared" si="196"/>
        <v>0</v>
      </c>
    </row>
    <row r="893" spans="3:39" ht="23.25" thickBot="1" x14ac:dyDescent="0.6">
      <c r="C893" s="233" t="s">
        <v>576</v>
      </c>
      <c r="D893" s="423" t="s">
        <v>1631</v>
      </c>
      <c r="E893" s="416">
        <v>5183429680</v>
      </c>
      <c r="F893" s="39">
        <v>0</v>
      </c>
      <c r="G893" s="36"/>
      <c r="H893" s="36">
        <v>0</v>
      </c>
      <c r="I893" s="36"/>
      <c r="J893" s="36"/>
      <c r="K893" s="36"/>
      <c r="L893" s="36"/>
      <c r="M893" s="36"/>
      <c r="N893" s="36"/>
      <c r="O893" s="36"/>
      <c r="P893" s="253">
        <v>0</v>
      </c>
      <c r="Q893" s="259">
        <f t="shared" si="198"/>
        <v>0</v>
      </c>
      <c r="R893" s="259" t="s">
        <v>1785</v>
      </c>
      <c r="S893" s="509">
        <f t="shared" si="185"/>
        <v>5183429680</v>
      </c>
      <c r="T893" s="34">
        <v>1</v>
      </c>
      <c r="U893" s="33">
        <v>1</v>
      </c>
      <c r="V893" s="33">
        <v>0.94</v>
      </c>
      <c r="W893" s="33">
        <v>0.94</v>
      </c>
      <c r="X893" s="33">
        <f t="shared" si="186"/>
        <v>0.88</v>
      </c>
      <c r="Y893" s="33">
        <f t="shared" si="187"/>
        <v>0.85</v>
      </c>
      <c r="Z893" s="33">
        <f t="shared" si="188"/>
        <v>0.75</v>
      </c>
      <c r="AA893" s="33">
        <f t="shared" si="189"/>
        <v>0.85</v>
      </c>
      <c r="AB893" s="33">
        <f t="shared" si="190"/>
        <v>0.75</v>
      </c>
      <c r="AC893" s="33">
        <f t="shared" si="191"/>
        <v>0.85</v>
      </c>
      <c r="AD893" s="33">
        <f t="shared" si="192"/>
        <v>0.7</v>
      </c>
      <c r="AE893" s="394">
        <f t="shared" si="193"/>
        <v>0</v>
      </c>
      <c r="AF893" s="400">
        <f t="shared" si="194"/>
        <v>5183429680</v>
      </c>
      <c r="AG893" s="257">
        <v>100</v>
      </c>
      <c r="AH893" s="153">
        <f t="shared" si="197"/>
        <v>5183429680</v>
      </c>
      <c r="AJ893" s="394">
        <f>IF(F893&gt;0,#REF!,0)</f>
        <v>0</v>
      </c>
      <c r="AK893" s="394">
        <f t="shared" si="195"/>
        <v>0</v>
      </c>
      <c r="AM893" s="394">
        <f t="shared" si="196"/>
        <v>0</v>
      </c>
    </row>
    <row r="894" spans="3:39" ht="23.25" thickBot="1" x14ac:dyDescent="0.6">
      <c r="C894" s="233" t="s">
        <v>576</v>
      </c>
      <c r="D894" s="423" t="s">
        <v>1631</v>
      </c>
      <c r="E894" s="416">
        <v>9075572660</v>
      </c>
      <c r="F894" s="39">
        <v>0</v>
      </c>
      <c r="G894" s="36"/>
      <c r="H894" s="36">
        <v>0</v>
      </c>
      <c r="I894" s="36"/>
      <c r="J894" s="36"/>
      <c r="K894" s="36"/>
      <c r="L894" s="36"/>
      <c r="M894" s="36"/>
      <c r="N894" s="36"/>
      <c r="O894" s="36"/>
      <c r="P894" s="253">
        <v>0</v>
      </c>
      <c r="Q894" s="259">
        <f t="shared" si="198"/>
        <v>0</v>
      </c>
      <c r="R894" s="259" t="s">
        <v>1738</v>
      </c>
      <c r="S894" s="509">
        <f t="shared" si="185"/>
        <v>9075572660</v>
      </c>
      <c r="T894" s="34">
        <v>1</v>
      </c>
      <c r="U894" s="33">
        <v>1</v>
      </c>
      <c r="V894" s="33">
        <v>0.94</v>
      </c>
      <c r="W894" s="33">
        <v>0.94</v>
      </c>
      <c r="X894" s="33">
        <f t="shared" si="186"/>
        <v>0.88</v>
      </c>
      <c r="Y894" s="33">
        <f t="shared" si="187"/>
        <v>0.85</v>
      </c>
      <c r="Z894" s="33">
        <f t="shared" si="188"/>
        <v>0.75</v>
      </c>
      <c r="AA894" s="33">
        <f t="shared" si="189"/>
        <v>0.85</v>
      </c>
      <c r="AB894" s="33">
        <f t="shared" si="190"/>
        <v>0.75</v>
      </c>
      <c r="AC894" s="33">
        <f t="shared" si="191"/>
        <v>0.85</v>
      </c>
      <c r="AD894" s="33">
        <f t="shared" si="192"/>
        <v>0.7</v>
      </c>
      <c r="AE894" s="394">
        <f t="shared" si="193"/>
        <v>0</v>
      </c>
      <c r="AF894" s="400">
        <f t="shared" si="194"/>
        <v>9075572660</v>
      </c>
      <c r="AG894" s="257">
        <v>100</v>
      </c>
      <c r="AH894" s="153">
        <f t="shared" si="197"/>
        <v>9075572660</v>
      </c>
      <c r="AJ894" s="394">
        <f>IF(F894&gt;0,#REF!,0)</f>
        <v>0</v>
      </c>
      <c r="AK894" s="394">
        <f t="shared" si="195"/>
        <v>0</v>
      </c>
      <c r="AM894" s="394">
        <f t="shared" si="196"/>
        <v>0</v>
      </c>
    </row>
    <row r="895" spans="3:39" ht="23.25" thickBot="1" x14ac:dyDescent="0.6">
      <c r="C895" s="233" t="s">
        <v>576</v>
      </c>
      <c r="D895" s="423" t="s">
        <v>1632</v>
      </c>
      <c r="E895" s="416">
        <v>13409000000</v>
      </c>
      <c r="F895" s="39">
        <v>0</v>
      </c>
      <c r="G895" s="36"/>
      <c r="H895" s="36">
        <v>0</v>
      </c>
      <c r="I895" s="36"/>
      <c r="J895" s="36"/>
      <c r="K895" s="36"/>
      <c r="L895" s="36"/>
      <c r="M895" s="36"/>
      <c r="N895" s="36"/>
      <c r="O895" s="36"/>
      <c r="P895" s="253">
        <v>0</v>
      </c>
      <c r="Q895" s="259">
        <f t="shared" si="198"/>
        <v>0</v>
      </c>
      <c r="R895" s="259">
        <v>15000000000</v>
      </c>
      <c r="S895" s="509">
        <f t="shared" si="185"/>
        <v>13409000000</v>
      </c>
      <c r="T895" s="34">
        <v>1</v>
      </c>
      <c r="U895" s="33">
        <v>1</v>
      </c>
      <c r="V895" s="33">
        <v>0.94</v>
      </c>
      <c r="W895" s="33">
        <v>0.94</v>
      </c>
      <c r="X895" s="33">
        <f t="shared" si="186"/>
        <v>0.88</v>
      </c>
      <c r="Y895" s="33">
        <f t="shared" si="187"/>
        <v>0.85</v>
      </c>
      <c r="Z895" s="33">
        <f t="shared" si="188"/>
        <v>0.75</v>
      </c>
      <c r="AA895" s="33">
        <f t="shared" si="189"/>
        <v>0.85</v>
      </c>
      <c r="AB895" s="33">
        <f t="shared" si="190"/>
        <v>0.75</v>
      </c>
      <c r="AC895" s="33">
        <f t="shared" si="191"/>
        <v>0.85</v>
      </c>
      <c r="AD895" s="33">
        <f t="shared" si="192"/>
        <v>0.7</v>
      </c>
      <c r="AE895" s="394">
        <f t="shared" si="193"/>
        <v>0</v>
      </c>
      <c r="AF895" s="400">
        <f t="shared" si="194"/>
        <v>13409000000</v>
      </c>
      <c r="AG895" s="257">
        <v>100</v>
      </c>
      <c r="AH895" s="153">
        <f t="shared" si="197"/>
        <v>13409000000</v>
      </c>
      <c r="AJ895" s="394">
        <f>IF(F895&gt;0,#REF!,0)</f>
        <v>0</v>
      </c>
      <c r="AK895" s="394">
        <f t="shared" si="195"/>
        <v>0</v>
      </c>
      <c r="AM895" s="394">
        <f t="shared" si="196"/>
        <v>0</v>
      </c>
    </row>
    <row r="896" spans="3:39" ht="23.25" thickBot="1" x14ac:dyDescent="0.6">
      <c r="C896" s="233" t="s">
        <v>576</v>
      </c>
      <c r="D896" s="423" t="s">
        <v>1632</v>
      </c>
      <c r="E896" s="416">
        <v>8138248580</v>
      </c>
      <c r="F896" s="39">
        <v>0</v>
      </c>
      <c r="G896" s="36"/>
      <c r="H896" s="36">
        <v>0</v>
      </c>
      <c r="I896" s="36"/>
      <c r="J896" s="36"/>
      <c r="K896" s="36"/>
      <c r="L896" s="36"/>
      <c r="M896" s="36"/>
      <c r="N896" s="36"/>
      <c r="O896" s="36"/>
      <c r="P896" s="253">
        <v>0</v>
      </c>
      <c r="Q896" s="259">
        <f t="shared" si="198"/>
        <v>0</v>
      </c>
      <c r="R896" s="259">
        <v>9000000000</v>
      </c>
      <c r="S896" s="509">
        <f t="shared" si="185"/>
        <v>8138248580</v>
      </c>
      <c r="T896" s="34">
        <v>1</v>
      </c>
      <c r="U896" s="33">
        <v>1</v>
      </c>
      <c r="V896" s="33">
        <v>0.94</v>
      </c>
      <c r="W896" s="33">
        <v>0.94</v>
      </c>
      <c r="X896" s="33">
        <f t="shared" si="186"/>
        <v>0.88</v>
      </c>
      <c r="Y896" s="33">
        <f t="shared" si="187"/>
        <v>0.85</v>
      </c>
      <c r="Z896" s="33">
        <f t="shared" si="188"/>
        <v>0.75</v>
      </c>
      <c r="AA896" s="33">
        <f t="shared" si="189"/>
        <v>0.85</v>
      </c>
      <c r="AB896" s="33">
        <f t="shared" si="190"/>
        <v>0.75</v>
      </c>
      <c r="AC896" s="33">
        <f t="shared" si="191"/>
        <v>0.85</v>
      </c>
      <c r="AD896" s="33">
        <f t="shared" si="192"/>
        <v>0.7</v>
      </c>
      <c r="AE896" s="394">
        <f t="shared" si="193"/>
        <v>0</v>
      </c>
      <c r="AF896" s="400">
        <f t="shared" si="194"/>
        <v>8138248580</v>
      </c>
      <c r="AG896" s="257">
        <v>100</v>
      </c>
      <c r="AH896" s="153">
        <f t="shared" si="197"/>
        <v>8138248580</v>
      </c>
      <c r="AJ896" s="394">
        <f>IF(F896&gt;0,#REF!,0)</f>
        <v>0</v>
      </c>
      <c r="AK896" s="394">
        <f t="shared" si="195"/>
        <v>0</v>
      </c>
      <c r="AM896" s="394">
        <f t="shared" si="196"/>
        <v>0</v>
      </c>
    </row>
    <row r="897" spans="3:39" ht="23.25" thickBot="1" x14ac:dyDescent="0.6">
      <c r="C897" s="233" t="s">
        <v>576</v>
      </c>
      <c r="D897" s="423" t="s">
        <v>1631</v>
      </c>
      <c r="E897" s="416">
        <v>4589329360</v>
      </c>
      <c r="F897" s="39">
        <v>0</v>
      </c>
      <c r="G897" s="36"/>
      <c r="H897" s="36">
        <v>0</v>
      </c>
      <c r="I897" s="36"/>
      <c r="J897" s="36"/>
      <c r="K897" s="36"/>
      <c r="L897" s="36"/>
      <c r="M897" s="36"/>
      <c r="N897" s="36"/>
      <c r="O897" s="36"/>
      <c r="P897" s="253">
        <v>0</v>
      </c>
      <c r="Q897" s="259">
        <f t="shared" si="198"/>
        <v>0</v>
      </c>
      <c r="R897" s="259">
        <v>5400000000</v>
      </c>
      <c r="S897" s="509">
        <f t="shared" si="185"/>
        <v>4589329360</v>
      </c>
      <c r="T897" s="34">
        <v>1</v>
      </c>
      <c r="U897" s="33">
        <v>1</v>
      </c>
      <c r="V897" s="33">
        <v>0.94</v>
      </c>
      <c r="W897" s="33">
        <v>0.94</v>
      </c>
      <c r="X897" s="33">
        <f t="shared" si="186"/>
        <v>0.88</v>
      </c>
      <c r="Y897" s="33">
        <f t="shared" si="187"/>
        <v>0.85</v>
      </c>
      <c r="Z897" s="33">
        <f t="shared" si="188"/>
        <v>0.75</v>
      </c>
      <c r="AA897" s="33">
        <f t="shared" si="189"/>
        <v>0.85</v>
      </c>
      <c r="AB897" s="33">
        <f t="shared" si="190"/>
        <v>0.75</v>
      </c>
      <c r="AC897" s="33">
        <f t="shared" si="191"/>
        <v>0.85</v>
      </c>
      <c r="AD897" s="33">
        <f t="shared" si="192"/>
        <v>0.7</v>
      </c>
      <c r="AE897" s="394">
        <f t="shared" si="193"/>
        <v>0</v>
      </c>
      <c r="AF897" s="400">
        <f t="shared" si="194"/>
        <v>4589329360</v>
      </c>
      <c r="AG897" s="257">
        <v>100</v>
      </c>
      <c r="AH897" s="153">
        <f t="shared" si="197"/>
        <v>4589329360</v>
      </c>
      <c r="AJ897" s="394">
        <f>IF(F897&gt;0,#REF!,0)</f>
        <v>0</v>
      </c>
      <c r="AK897" s="394">
        <f t="shared" si="195"/>
        <v>0</v>
      </c>
      <c r="AM897" s="394">
        <f t="shared" si="196"/>
        <v>0</v>
      </c>
    </row>
    <row r="898" spans="3:39" ht="23.25" thickBot="1" x14ac:dyDescent="0.6">
      <c r="C898" s="233" t="s">
        <v>576</v>
      </c>
      <c r="D898" s="412"/>
      <c r="E898" s="428"/>
      <c r="F898" s="39">
        <v>0</v>
      </c>
      <c r="G898" s="36"/>
      <c r="H898" s="36">
        <v>0</v>
      </c>
      <c r="I898" s="36"/>
      <c r="J898" s="36"/>
      <c r="K898" s="36"/>
      <c r="L898" s="36"/>
      <c r="M898" s="36"/>
      <c r="N898" s="36"/>
      <c r="O898" s="36"/>
      <c r="P898" s="253">
        <v>0</v>
      </c>
      <c r="Q898" s="259">
        <f t="shared" si="198"/>
        <v>0</v>
      </c>
      <c r="R898" s="259">
        <v>0</v>
      </c>
      <c r="S898" s="509">
        <f t="shared" si="185"/>
        <v>0</v>
      </c>
      <c r="T898" s="34">
        <v>1</v>
      </c>
      <c r="U898" s="33">
        <v>1</v>
      </c>
      <c r="V898" s="33">
        <v>0.94</v>
      </c>
      <c r="W898" s="33">
        <v>0.94</v>
      </c>
      <c r="X898" s="33">
        <f t="shared" si="186"/>
        <v>0.88</v>
      </c>
      <c r="Y898" s="33">
        <f t="shared" si="187"/>
        <v>0.85</v>
      </c>
      <c r="Z898" s="33">
        <f t="shared" si="188"/>
        <v>0.75</v>
      </c>
      <c r="AA898" s="33">
        <f t="shared" si="189"/>
        <v>0.85</v>
      </c>
      <c r="AB898" s="33">
        <f t="shared" si="190"/>
        <v>0.75</v>
      </c>
      <c r="AC898" s="33">
        <f t="shared" si="191"/>
        <v>0.85</v>
      </c>
      <c r="AD898" s="33">
        <f t="shared" si="192"/>
        <v>0.7</v>
      </c>
      <c r="AE898" s="394">
        <f t="shared" si="193"/>
        <v>0</v>
      </c>
      <c r="AF898" s="400">
        <f t="shared" si="194"/>
        <v>0</v>
      </c>
      <c r="AG898" s="257">
        <v>100</v>
      </c>
      <c r="AH898" s="153">
        <f t="shared" si="197"/>
        <v>0</v>
      </c>
      <c r="AJ898" s="394">
        <f>IF(F898&gt;0,#REF!,0)</f>
        <v>0</v>
      </c>
      <c r="AK898" s="394">
        <f t="shared" si="195"/>
        <v>0</v>
      </c>
      <c r="AM898" s="394">
        <f t="shared" si="196"/>
        <v>0</v>
      </c>
    </row>
    <row r="899" spans="3:39" ht="23.25" thickBot="1" x14ac:dyDescent="0.6">
      <c r="C899" s="233" t="s">
        <v>576</v>
      </c>
      <c r="D899" s="411" t="s">
        <v>1411</v>
      </c>
      <c r="E899" s="435">
        <v>22000000000</v>
      </c>
      <c r="F899" s="39">
        <v>0</v>
      </c>
      <c r="G899" s="36"/>
      <c r="H899" s="36">
        <v>0</v>
      </c>
      <c r="I899" s="36"/>
      <c r="J899" s="36"/>
      <c r="K899" s="36"/>
      <c r="L899" s="36"/>
      <c r="M899" s="36"/>
      <c r="N899" s="36"/>
      <c r="O899" s="36"/>
      <c r="P899" s="253">
        <v>0</v>
      </c>
      <c r="Q899" s="259">
        <f t="shared" si="198"/>
        <v>0</v>
      </c>
      <c r="R899" s="259">
        <v>25200000000</v>
      </c>
      <c r="S899" s="509">
        <f t="shared" si="185"/>
        <v>22000000000</v>
      </c>
      <c r="T899" s="34">
        <v>1</v>
      </c>
      <c r="U899" s="33">
        <v>1</v>
      </c>
      <c r="V899" s="33">
        <v>0.94</v>
      </c>
      <c r="W899" s="33">
        <v>0.94</v>
      </c>
      <c r="X899" s="33">
        <f t="shared" si="186"/>
        <v>0.88</v>
      </c>
      <c r="Y899" s="33">
        <f t="shared" si="187"/>
        <v>0.85</v>
      </c>
      <c r="Z899" s="33">
        <f t="shared" si="188"/>
        <v>0.75</v>
      </c>
      <c r="AA899" s="33">
        <f t="shared" si="189"/>
        <v>0.85</v>
      </c>
      <c r="AB899" s="33">
        <f t="shared" si="190"/>
        <v>0.75</v>
      </c>
      <c r="AC899" s="33">
        <f t="shared" si="191"/>
        <v>0.85</v>
      </c>
      <c r="AD899" s="33">
        <f t="shared" si="192"/>
        <v>0.7</v>
      </c>
      <c r="AE899" s="394">
        <f t="shared" si="193"/>
        <v>0</v>
      </c>
      <c r="AF899" s="400">
        <f t="shared" si="194"/>
        <v>22000000000</v>
      </c>
      <c r="AG899" s="257">
        <v>100</v>
      </c>
      <c r="AH899" s="153">
        <f t="shared" si="197"/>
        <v>22000000000</v>
      </c>
      <c r="AJ899" s="394">
        <f>IF(F899&gt;0,#REF!,0)</f>
        <v>0</v>
      </c>
      <c r="AK899" s="394">
        <f t="shared" si="195"/>
        <v>0</v>
      </c>
      <c r="AM899" s="394">
        <f t="shared" si="196"/>
        <v>0</v>
      </c>
    </row>
    <row r="900" spans="3:39" ht="23.25" thickBot="1" x14ac:dyDescent="0.6">
      <c r="C900" s="233" t="s">
        <v>576</v>
      </c>
      <c r="D900" s="411" t="s">
        <v>1411</v>
      </c>
      <c r="E900" s="435">
        <v>69000000000</v>
      </c>
      <c r="F900" s="39">
        <v>0</v>
      </c>
      <c r="G900" s="36"/>
      <c r="H900" s="36">
        <v>0</v>
      </c>
      <c r="I900" s="36"/>
      <c r="J900" s="36"/>
      <c r="K900" s="36"/>
      <c r="L900" s="36"/>
      <c r="M900" s="36"/>
      <c r="N900" s="36"/>
      <c r="O900" s="36"/>
      <c r="P900" s="253">
        <v>0</v>
      </c>
      <c r="Q900" s="259">
        <f t="shared" si="198"/>
        <v>0</v>
      </c>
      <c r="R900" s="259">
        <v>74520000000</v>
      </c>
      <c r="S900" s="509">
        <f t="shared" si="185"/>
        <v>69000000000</v>
      </c>
      <c r="T900" s="34">
        <v>1</v>
      </c>
      <c r="U900" s="33">
        <v>1</v>
      </c>
      <c r="V900" s="33">
        <v>0.94</v>
      </c>
      <c r="W900" s="33">
        <v>0.94</v>
      </c>
      <c r="X900" s="33">
        <f t="shared" si="186"/>
        <v>0.88</v>
      </c>
      <c r="Y900" s="33">
        <f t="shared" si="187"/>
        <v>0.85</v>
      </c>
      <c r="Z900" s="33">
        <f t="shared" si="188"/>
        <v>0.75</v>
      </c>
      <c r="AA900" s="33">
        <f t="shared" si="189"/>
        <v>0.85</v>
      </c>
      <c r="AB900" s="33">
        <f t="shared" si="190"/>
        <v>0.75</v>
      </c>
      <c r="AC900" s="33">
        <f t="shared" si="191"/>
        <v>0.85</v>
      </c>
      <c r="AD900" s="33">
        <f t="shared" si="192"/>
        <v>0.7</v>
      </c>
      <c r="AE900" s="394">
        <f t="shared" si="193"/>
        <v>0</v>
      </c>
      <c r="AF900" s="400">
        <f t="shared" si="194"/>
        <v>69000000000</v>
      </c>
      <c r="AG900" s="257">
        <v>100</v>
      </c>
      <c r="AH900" s="153">
        <f t="shared" si="197"/>
        <v>69000000000</v>
      </c>
      <c r="AJ900" s="394">
        <f>IF(F900&gt;0,#REF!,0)</f>
        <v>0</v>
      </c>
      <c r="AK900" s="394">
        <f t="shared" si="195"/>
        <v>0</v>
      </c>
      <c r="AM900" s="394">
        <f t="shared" si="196"/>
        <v>0</v>
      </c>
    </row>
    <row r="901" spans="3:39" ht="23.25" thickBot="1" x14ac:dyDescent="0.6">
      <c r="C901" s="233" t="s">
        <v>576</v>
      </c>
      <c r="D901" s="411" t="s">
        <v>1411</v>
      </c>
      <c r="E901" s="435">
        <v>52650000000</v>
      </c>
      <c r="F901" s="39">
        <v>0</v>
      </c>
      <c r="G901" s="36"/>
      <c r="H901" s="36">
        <v>0</v>
      </c>
      <c r="I901" s="36"/>
      <c r="J901" s="36"/>
      <c r="K901" s="36"/>
      <c r="L901" s="36"/>
      <c r="M901" s="36"/>
      <c r="N901" s="36"/>
      <c r="O901" s="36"/>
      <c r="P901" s="253">
        <v>0</v>
      </c>
      <c r="Q901" s="259">
        <f t="shared" si="198"/>
        <v>0</v>
      </c>
      <c r="R901" s="259">
        <v>57600000000</v>
      </c>
      <c r="S901" s="509">
        <f t="shared" si="185"/>
        <v>52650000000</v>
      </c>
      <c r="T901" s="34">
        <v>1</v>
      </c>
      <c r="U901" s="33">
        <v>1</v>
      </c>
      <c r="V901" s="33">
        <v>0.94</v>
      </c>
      <c r="W901" s="33">
        <v>0.94</v>
      </c>
      <c r="X901" s="33">
        <f t="shared" si="186"/>
        <v>0.88</v>
      </c>
      <c r="Y901" s="33">
        <f t="shared" si="187"/>
        <v>0.85</v>
      </c>
      <c r="Z901" s="33">
        <f t="shared" si="188"/>
        <v>0.75</v>
      </c>
      <c r="AA901" s="33">
        <f t="shared" si="189"/>
        <v>0.85</v>
      </c>
      <c r="AB901" s="33">
        <f t="shared" si="190"/>
        <v>0.75</v>
      </c>
      <c r="AC901" s="33">
        <f t="shared" si="191"/>
        <v>0.85</v>
      </c>
      <c r="AD901" s="33">
        <f t="shared" si="192"/>
        <v>0.7</v>
      </c>
      <c r="AE901" s="394">
        <f t="shared" si="193"/>
        <v>0</v>
      </c>
      <c r="AF901" s="400">
        <f t="shared" si="194"/>
        <v>52650000000</v>
      </c>
      <c r="AG901" s="257">
        <v>100</v>
      </c>
      <c r="AH901" s="153">
        <f t="shared" si="197"/>
        <v>52650000000</v>
      </c>
      <c r="AJ901" s="394">
        <f>IF(F901&gt;0,#REF!,0)</f>
        <v>0</v>
      </c>
      <c r="AK901" s="394">
        <f t="shared" si="195"/>
        <v>0</v>
      </c>
      <c r="AM901" s="394">
        <f t="shared" si="196"/>
        <v>0</v>
      </c>
    </row>
    <row r="902" spans="3:39" ht="23.25" thickBot="1" x14ac:dyDescent="0.6">
      <c r="C902" s="233" t="s">
        <v>576</v>
      </c>
      <c r="D902" s="411" t="s">
        <v>1411</v>
      </c>
      <c r="E902" s="435">
        <v>125000000000</v>
      </c>
      <c r="F902" s="39">
        <v>0</v>
      </c>
      <c r="G902" s="36"/>
      <c r="H902" s="36">
        <v>0</v>
      </c>
      <c r="I902" s="36"/>
      <c r="J902" s="36"/>
      <c r="K902" s="36"/>
      <c r="L902" s="36"/>
      <c r="M902" s="36"/>
      <c r="N902" s="36"/>
      <c r="O902" s="36"/>
      <c r="P902" s="253">
        <v>0</v>
      </c>
      <c r="Q902" s="259">
        <f t="shared" si="198"/>
        <v>0</v>
      </c>
      <c r="R902" s="259">
        <v>135000000000</v>
      </c>
      <c r="S902" s="509">
        <f t="shared" si="185"/>
        <v>125000000000</v>
      </c>
      <c r="T902" s="34">
        <v>1</v>
      </c>
      <c r="U902" s="33">
        <v>1</v>
      </c>
      <c r="V902" s="33">
        <v>0.94</v>
      </c>
      <c r="W902" s="33">
        <v>0.94</v>
      </c>
      <c r="X902" s="33">
        <f t="shared" si="186"/>
        <v>0.88</v>
      </c>
      <c r="Y902" s="33">
        <f t="shared" si="187"/>
        <v>0.85</v>
      </c>
      <c r="Z902" s="33">
        <f t="shared" si="188"/>
        <v>0.75</v>
      </c>
      <c r="AA902" s="33">
        <f t="shared" si="189"/>
        <v>0.85</v>
      </c>
      <c r="AB902" s="33">
        <f t="shared" si="190"/>
        <v>0.75</v>
      </c>
      <c r="AC902" s="33">
        <f t="shared" si="191"/>
        <v>0.85</v>
      </c>
      <c r="AD902" s="33">
        <f t="shared" si="192"/>
        <v>0.7</v>
      </c>
      <c r="AE902" s="394">
        <f t="shared" si="193"/>
        <v>0</v>
      </c>
      <c r="AF902" s="400">
        <f t="shared" si="194"/>
        <v>125000000000</v>
      </c>
      <c r="AG902" s="257">
        <v>100</v>
      </c>
      <c r="AH902" s="153">
        <f t="shared" si="197"/>
        <v>125000000000</v>
      </c>
      <c r="AJ902" s="394">
        <f>IF(F902&gt;0,#REF!,0)</f>
        <v>0</v>
      </c>
      <c r="AK902" s="394">
        <f t="shared" si="195"/>
        <v>0</v>
      </c>
      <c r="AM902" s="394">
        <f t="shared" si="196"/>
        <v>0</v>
      </c>
    </row>
    <row r="903" spans="3:39" ht="23.25" thickBot="1" x14ac:dyDescent="0.6">
      <c r="C903" s="233" t="s">
        <v>576</v>
      </c>
      <c r="D903" s="419"/>
      <c r="E903" s="441"/>
      <c r="F903" s="39">
        <v>0</v>
      </c>
      <c r="G903" s="36"/>
      <c r="H903" s="36">
        <v>0</v>
      </c>
      <c r="I903" s="36"/>
      <c r="J903" s="36"/>
      <c r="K903" s="36"/>
      <c r="L903" s="36"/>
      <c r="M903" s="36"/>
      <c r="N903" s="36"/>
      <c r="O903" s="36"/>
      <c r="P903" s="253">
        <v>0</v>
      </c>
      <c r="Q903" s="259">
        <f t="shared" si="198"/>
        <v>0</v>
      </c>
      <c r="R903" s="259">
        <v>0</v>
      </c>
      <c r="S903" s="509">
        <f t="shared" si="185"/>
        <v>0</v>
      </c>
      <c r="T903" s="34">
        <v>1</v>
      </c>
      <c r="U903" s="33">
        <v>1</v>
      </c>
      <c r="V903" s="33">
        <v>0.94</v>
      </c>
      <c r="W903" s="33">
        <v>0.94</v>
      </c>
      <c r="X903" s="33">
        <f t="shared" si="186"/>
        <v>0.88</v>
      </c>
      <c r="Y903" s="33">
        <f t="shared" si="187"/>
        <v>0.85</v>
      </c>
      <c r="Z903" s="33">
        <f t="shared" si="188"/>
        <v>0.75</v>
      </c>
      <c r="AA903" s="33">
        <f t="shared" si="189"/>
        <v>0.85</v>
      </c>
      <c r="AB903" s="33">
        <f t="shared" si="190"/>
        <v>0.75</v>
      </c>
      <c r="AC903" s="33">
        <f t="shared" si="191"/>
        <v>0.85</v>
      </c>
      <c r="AD903" s="33">
        <f t="shared" si="192"/>
        <v>0.7</v>
      </c>
      <c r="AE903" s="394">
        <f t="shared" si="193"/>
        <v>0</v>
      </c>
      <c r="AF903" s="400">
        <f t="shared" si="194"/>
        <v>0</v>
      </c>
      <c r="AG903" s="257">
        <v>100</v>
      </c>
      <c r="AH903" s="153">
        <f t="shared" si="197"/>
        <v>0</v>
      </c>
      <c r="AJ903" s="394">
        <f>IF(F903&gt;0,#REF!,0)</f>
        <v>0</v>
      </c>
      <c r="AK903" s="394">
        <f t="shared" si="195"/>
        <v>0</v>
      </c>
      <c r="AM903" s="394">
        <f t="shared" si="196"/>
        <v>0</v>
      </c>
    </row>
    <row r="904" spans="3:39" ht="23.25" thickBot="1" x14ac:dyDescent="0.6">
      <c r="C904" s="233" t="s">
        <v>576</v>
      </c>
      <c r="D904" s="411" t="s">
        <v>1412</v>
      </c>
      <c r="E904" s="435">
        <v>5000000000</v>
      </c>
      <c r="F904" s="39">
        <v>0</v>
      </c>
      <c r="G904" s="36"/>
      <c r="H904" s="36">
        <v>0</v>
      </c>
      <c r="I904" s="36"/>
      <c r="J904" s="36"/>
      <c r="K904" s="36"/>
      <c r="L904" s="36"/>
      <c r="M904" s="36"/>
      <c r="N904" s="36"/>
      <c r="O904" s="36"/>
      <c r="P904" s="253">
        <v>0</v>
      </c>
      <c r="Q904" s="259">
        <f t="shared" si="198"/>
        <v>0</v>
      </c>
      <c r="R904" s="259">
        <v>5400000000</v>
      </c>
      <c r="S904" s="509">
        <f t="shared" si="185"/>
        <v>5000000000</v>
      </c>
      <c r="T904" s="34">
        <v>1</v>
      </c>
      <c r="U904" s="33">
        <v>1</v>
      </c>
      <c r="V904" s="33">
        <v>0.94</v>
      </c>
      <c r="W904" s="33">
        <v>0.94</v>
      </c>
      <c r="X904" s="33">
        <f t="shared" si="186"/>
        <v>0.88</v>
      </c>
      <c r="Y904" s="33">
        <f t="shared" si="187"/>
        <v>0.85</v>
      </c>
      <c r="Z904" s="33">
        <f t="shared" si="188"/>
        <v>0.75</v>
      </c>
      <c r="AA904" s="33">
        <f t="shared" si="189"/>
        <v>0.85</v>
      </c>
      <c r="AB904" s="33">
        <f t="shared" si="190"/>
        <v>0.75</v>
      </c>
      <c r="AC904" s="33">
        <f t="shared" si="191"/>
        <v>0.85</v>
      </c>
      <c r="AD904" s="33">
        <f t="shared" si="192"/>
        <v>0.7</v>
      </c>
      <c r="AE904" s="394">
        <f t="shared" si="193"/>
        <v>0</v>
      </c>
      <c r="AF904" s="400">
        <f t="shared" si="194"/>
        <v>5000000000</v>
      </c>
      <c r="AG904" s="257">
        <v>100</v>
      </c>
      <c r="AH904" s="153">
        <f t="shared" si="197"/>
        <v>5000000000</v>
      </c>
      <c r="AJ904" s="394">
        <f>IF(F904&gt;0,#REF!,0)</f>
        <v>0</v>
      </c>
      <c r="AK904" s="394">
        <f t="shared" si="195"/>
        <v>0</v>
      </c>
      <c r="AM904" s="394">
        <f t="shared" si="196"/>
        <v>0</v>
      </c>
    </row>
    <row r="905" spans="3:39" ht="23.25" thickBot="1" x14ac:dyDescent="0.6">
      <c r="C905" s="233" t="s">
        <v>576</v>
      </c>
      <c r="D905" s="411" t="s">
        <v>1412</v>
      </c>
      <c r="E905" s="435">
        <v>10000000000</v>
      </c>
      <c r="F905" s="39">
        <v>0</v>
      </c>
      <c r="G905" s="36"/>
      <c r="H905" s="36">
        <v>0</v>
      </c>
      <c r="I905" s="36"/>
      <c r="J905" s="36"/>
      <c r="K905" s="36"/>
      <c r="L905" s="36"/>
      <c r="M905" s="36"/>
      <c r="N905" s="36"/>
      <c r="O905" s="36"/>
      <c r="P905" s="253">
        <v>0</v>
      </c>
      <c r="Q905" s="259">
        <f t="shared" si="198"/>
        <v>0</v>
      </c>
      <c r="R905" s="259">
        <v>11200000000</v>
      </c>
      <c r="S905" s="509">
        <f t="shared" si="185"/>
        <v>10000000000</v>
      </c>
      <c r="T905" s="34">
        <v>1</v>
      </c>
      <c r="U905" s="33">
        <v>1</v>
      </c>
      <c r="V905" s="33">
        <v>0.94</v>
      </c>
      <c r="W905" s="33">
        <v>0.94</v>
      </c>
      <c r="X905" s="33">
        <f t="shared" si="186"/>
        <v>0.88</v>
      </c>
      <c r="Y905" s="33">
        <f t="shared" si="187"/>
        <v>0.85</v>
      </c>
      <c r="Z905" s="33">
        <f t="shared" si="188"/>
        <v>0.75</v>
      </c>
      <c r="AA905" s="33">
        <f t="shared" si="189"/>
        <v>0.85</v>
      </c>
      <c r="AB905" s="33">
        <f t="shared" si="190"/>
        <v>0.75</v>
      </c>
      <c r="AC905" s="33">
        <f t="shared" si="191"/>
        <v>0.85</v>
      </c>
      <c r="AD905" s="33">
        <f t="shared" si="192"/>
        <v>0.7</v>
      </c>
      <c r="AE905" s="394">
        <f t="shared" si="193"/>
        <v>0</v>
      </c>
      <c r="AF905" s="400">
        <f t="shared" si="194"/>
        <v>10000000000</v>
      </c>
      <c r="AG905" s="257">
        <v>100</v>
      </c>
      <c r="AH905" s="153">
        <f t="shared" si="197"/>
        <v>10000000000</v>
      </c>
      <c r="AJ905" s="394">
        <f>IF(F905&gt;0,#REF!,0)</f>
        <v>0</v>
      </c>
      <c r="AK905" s="394">
        <f t="shared" si="195"/>
        <v>0</v>
      </c>
      <c r="AM905" s="394">
        <f t="shared" si="196"/>
        <v>0</v>
      </c>
    </row>
    <row r="906" spans="3:39" ht="23.25" thickBot="1" x14ac:dyDescent="0.6">
      <c r="C906" s="233" t="s">
        <v>576</v>
      </c>
      <c r="D906" s="411" t="s">
        <v>1412</v>
      </c>
      <c r="E906" s="435">
        <v>10000000000</v>
      </c>
      <c r="F906" s="39">
        <v>0</v>
      </c>
      <c r="G906" s="36"/>
      <c r="H906" s="36">
        <v>0</v>
      </c>
      <c r="I906" s="36"/>
      <c r="J906" s="36"/>
      <c r="K906" s="36"/>
      <c r="L906" s="36"/>
      <c r="M906" s="36"/>
      <c r="N906" s="36"/>
      <c r="O906" s="36"/>
      <c r="P906" s="253">
        <v>0</v>
      </c>
      <c r="Q906" s="259">
        <f t="shared" si="198"/>
        <v>0</v>
      </c>
      <c r="R906" s="259">
        <v>11500000000</v>
      </c>
      <c r="S906" s="509">
        <f t="shared" si="185"/>
        <v>10000000000</v>
      </c>
      <c r="T906" s="34">
        <v>1</v>
      </c>
      <c r="U906" s="33">
        <v>1</v>
      </c>
      <c r="V906" s="33">
        <v>0.94</v>
      </c>
      <c r="W906" s="33">
        <v>0.94</v>
      </c>
      <c r="X906" s="33">
        <f t="shared" si="186"/>
        <v>0.88</v>
      </c>
      <c r="Y906" s="33">
        <f t="shared" si="187"/>
        <v>0.85</v>
      </c>
      <c r="Z906" s="33">
        <f t="shared" si="188"/>
        <v>0.75</v>
      </c>
      <c r="AA906" s="33">
        <f t="shared" si="189"/>
        <v>0.85</v>
      </c>
      <c r="AB906" s="33">
        <f t="shared" si="190"/>
        <v>0.75</v>
      </c>
      <c r="AC906" s="33">
        <f t="shared" si="191"/>
        <v>0.85</v>
      </c>
      <c r="AD906" s="33">
        <f t="shared" si="192"/>
        <v>0.7</v>
      </c>
      <c r="AE906" s="394">
        <f t="shared" si="193"/>
        <v>0</v>
      </c>
      <c r="AF906" s="400">
        <f t="shared" si="194"/>
        <v>10000000000</v>
      </c>
      <c r="AG906" s="257">
        <v>100</v>
      </c>
      <c r="AH906" s="153">
        <f t="shared" si="197"/>
        <v>10000000000</v>
      </c>
      <c r="AJ906" s="394">
        <f>IF(F906&gt;0,#REF!,0)</f>
        <v>0</v>
      </c>
      <c r="AK906" s="394">
        <f t="shared" si="195"/>
        <v>0</v>
      </c>
      <c r="AM906" s="394">
        <f t="shared" si="196"/>
        <v>0</v>
      </c>
    </row>
    <row r="907" spans="3:39" ht="23.25" thickBot="1" x14ac:dyDescent="0.6">
      <c r="C907" s="233" t="s">
        <v>576</v>
      </c>
      <c r="D907" s="411" t="s">
        <v>1634</v>
      </c>
      <c r="E907" s="435">
        <v>25000000000</v>
      </c>
      <c r="F907" s="39">
        <v>0</v>
      </c>
      <c r="G907" s="36"/>
      <c r="H907" s="36">
        <v>0</v>
      </c>
      <c r="I907" s="36"/>
      <c r="J907" s="36"/>
      <c r="K907" s="36"/>
      <c r="L907" s="36"/>
      <c r="M907" s="36"/>
      <c r="N907" s="36"/>
      <c r="O907" s="36"/>
      <c r="P907" s="253">
        <v>0</v>
      </c>
      <c r="Q907" s="259">
        <f t="shared" si="198"/>
        <v>0</v>
      </c>
      <c r="R907" s="259">
        <v>46000000000</v>
      </c>
      <c r="S907" s="509">
        <f t="shared" ref="S907:S970" si="199">IF((OR(Q907&gt;E907,Q907=0)),E907,Q907)</f>
        <v>25000000000</v>
      </c>
      <c r="T907" s="34">
        <v>1</v>
      </c>
      <c r="U907" s="33">
        <v>1</v>
      </c>
      <c r="V907" s="33">
        <v>0.94</v>
      </c>
      <c r="W907" s="33">
        <v>0.94</v>
      </c>
      <c r="X907" s="33">
        <f t="shared" ref="X907:X970" si="200">1-0.12</f>
        <v>0.88</v>
      </c>
      <c r="Y907" s="33">
        <f t="shared" ref="Y907:Y970" si="201">1-0.15</f>
        <v>0.85</v>
      </c>
      <c r="Z907" s="33">
        <f t="shared" ref="Z907:Z970" si="202">1-0.25</f>
        <v>0.75</v>
      </c>
      <c r="AA907" s="33">
        <f t="shared" ref="AA907:AA970" si="203">1-0.15</f>
        <v>0.85</v>
      </c>
      <c r="AB907" s="33">
        <f t="shared" ref="AB907:AB970" si="204">1-0.25</f>
        <v>0.75</v>
      </c>
      <c r="AC907" s="33">
        <f t="shared" ref="AC907:AC970" si="205">1-0.15</f>
        <v>0.85</v>
      </c>
      <c r="AD907" s="33">
        <f t="shared" ref="AD907:AD970" si="206">1-0.3</f>
        <v>0.7</v>
      </c>
      <c r="AE907" s="394">
        <f t="shared" ref="AE907:AE970" si="207">(F907*T907)+(G907*U907)+(H907*V907)+(I907*W907)+(J907*X907)+(K907*Y907)+(L907*Z907)+(M907*AA907)+(N907*AB907)+(O907*AC907)+(P907*AD907)</f>
        <v>0</v>
      </c>
      <c r="AF907" s="400">
        <f t="shared" ref="AF907:AF970" si="208">IF(E907&gt;AE907,E907-AE907,0)</f>
        <v>25000000000</v>
      </c>
      <c r="AG907" s="257">
        <v>100</v>
      </c>
      <c r="AH907" s="153">
        <f t="shared" si="197"/>
        <v>25000000000</v>
      </c>
      <c r="AJ907" s="394">
        <f>IF(F907&gt;0,#REF!,0)</f>
        <v>0</v>
      </c>
      <c r="AK907" s="394">
        <f t="shared" si="195"/>
        <v>0</v>
      </c>
      <c r="AM907" s="394">
        <f t="shared" si="196"/>
        <v>0</v>
      </c>
    </row>
    <row r="908" spans="3:39" ht="23.25" thickBot="1" x14ac:dyDescent="0.6">
      <c r="C908" s="233" t="s">
        <v>576</v>
      </c>
      <c r="D908" s="419"/>
      <c r="E908" s="441"/>
      <c r="F908" s="39">
        <v>0</v>
      </c>
      <c r="G908" s="36"/>
      <c r="H908" s="36">
        <v>0</v>
      </c>
      <c r="I908" s="36"/>
      <c r="J908" s="36"/>
      <c r="K908" s="36"/>
      <c r="L908" s="36"/>
      <c r="M908" s="36"/>
      <c r="N908" s="36"/>
      <c r="O908" s="36"/>
      <c r="P908" s="253">
        <v>0</v>
      </c>
      <c r="Q908" s="259">
        <f t="shared" si="198"/>
        <v>0</v>
      </c>
      <c r="R908" s="259">
        <v>0</v>
      </c>
      <c r="S908" s="509">
        <f t="shared" si="199"/>
        <v>0</v>
      </c>
      <c r="T908" s="34">
        <v>1</v>
      </c>
      <c r="U908" s="33">
        <v>1</v>
      </c>
      <c r="V908" s="33">
        <v>0.94</v>
      </c>
      <c r="W908" s="33">
        <v>0.94</v>
      </c>
      <c r="X908" s="33">
        <f t="shared" si="200"/>
        <v>0.88</v>
      </c>
      <c r="Y908" s="33">
        <f t="shared" si="201"/>
        <v>0.85</v>
      </c>
      <c r="Z908" s="33">
        <f t="shared" si="202"/>
        <v>0.75</v>
      </c>
      <c r="AA908" s="33">
        <f t="shared" si="203"/>
        <v>0.85</v>
      </c>
      <c r="AB908" s="33">
        <f t="shared" si="204"/>
        <v>0.75</v>
      </c>
      <c r="AC908" s="33">
        <f t="shared" si="205"/>
        <v>0.85</v>
      </c>
      <c r="AD908" s="33">
        <f t="shared" si="206"/>
        <v>0.7</v>
      </c>
      <c r="AE908" s="394">
        <f t="shared" si="207"/>
        <v>0</v>
      </c>
      <c r="AF908" s="400">
        <f t="shared" si="208"/>
        <v>0</v>
      </c>
      <c r="AG908" s="257">
        <v>100</v>
      </c>
      <c r="AH908" s="153">
        <f t="shared" si="197"/>
        <v>0</v>
      </c>
      <c r="AJ908" s="394">
        <f>IF(F908&gt;0,#REF!,0)</f>
        <v>0</v>
      </c>
      <c r="AK908" s="394">
        <f t="shared" ref="AK908:AK971" si="209">F908</f>
        <v>0</v>
      </c>
      <c r="AM908" s="394">
        <f t="shared" ref="AM908:AM971" si="210">IF(AF908&gt;S908,AF908-S908,0)</f>
        <v>0</v>
      </c>
    </row>
    <row r="909" spans="3:39" ht="23.25" thickBot="1" x14ac:dyDescent="0.6">
      <c r="C909" s="233" t="s">
        <v>576</v>
      </c>
      <c r="D909" s="411" t="s">
        <v>1414</v>
      </c>
      <c r="E909" s="435">
        <v>20000000000</v>
      </c>
      <c r="F909" s="39">
        <v>0</v>
      </c>
      <c r="G909" s="36"/>
      <c r="H909" s="36">
        <v>0</v>
      </c>
      <c r="I909" s="36"/>
      <c r="J909" s="36"/>
      <c r="K909" s="36"/>
      <c r="L909" s="36"/>
      <c r="M909" s="36"/>
      <c r="N909" s="36"/>
      <c r="O909" s="36"/>
      <c r="P909" s="253">
        <v>0</v>
      </c>
      <c r="Q909" s="259">
        <f t="shared" si="198"/>
        <v>0</v>
      </c>
      <c r="R909" s="259">
        <v>0</v>
      </c>
      <c r="S909" s="509">
        <f t="shared" si="199"/>
        <v>20000000000</v>
      </c>
      <c r="T909" s="34">
        <v>1</v>
      </c>
      <c r="U909" s="33">
        <v>1</v>
      </c>
      <c r="V909" s="33">
        <v>0.94</v>
      </c>
      <c r="W909" s="33">
        <v>0.94</v>
      </c>
      <c r="X909" s="33">
        <f t="shared" si="200"/>
        <v>0.88</v>
      </c>
      <c r="Y909" s="33">
        <f t="shared" si="201"/>
        <v>0.85</v>
      </c>
      <c r="Z909" s="33">
        <f t="shared" si="202"/>
        <v>0.75</v>
      </c>
      <c r="AA909" s="33">
        <f t="shared" si="203"/>
        <v>0.85</v>
      </c>
      <c r="AB909" s="33">
        <f t="shared" si="204"/>
        <v>0.75</v>
      </c>
      <c r="AC909" s="33">
        <f t="shared" si="205"/>
        <v>0.85</v>
      </c>
      <c r="AD909" s="33">
        <f t="shared" si="206"/>
        <v>0.7</v>
      </c>
      <c r="AE909" s="394">
        <f t="shared" si="207"/>
        <v>0</v>
      </c>
      <c r="AF909" s="400">
        <f t="shared" si="208"/>
        <v>20000000000</v>
      </c>
      <c r="AG909" s="257">
        <v>100</v>
      </c>
      <c r="AH909" s="153">
        <f t="shared" si="197"/>
        <v>20000000000</v>
      </c>
      <c r="AJ909" s="394">
        <f>IF(F909&gt;0,#REF!,0)</f>
        <v>0</v>
      </c>
      <c r="AK909" s="394">
        <f t="shared" si="209"/>
        <v>0</v>
      </c>
      <c r="AM909" s="394">
        <f t="shared" si="210"/>
        <v>0</v>
      </c>
    </row>
    <row r="910" spans="3:39" ht="23.25" thickBot="1" x14ac:dyDescent="0.6">
      <c r="C910" s="233" t="s">
        <v>576</v>
      </c>
      <c r="D910" s="411" t="s">
        <v>1414</v>
      </c>
      <c r="E910" s="435">
        <v>20000000000</v>
      </c>
      <c r="F910" s="39">
        <v>2500000000</v>
      </c>
      <c r="G910" s="36"/>
      <c r="H910" s="36">
        <v>0</v>
      </c>
      <c r="I910" s="36"/>
      <c r="J910" s="36"/>
      <c r="K910" s="36"/>
      <c r="L910" s="36"/>
      <c r="M910" s="36"/>
      <c r="N910" s="36"/>
      <c r="O910" s="36"/>
      <c r="P910" s="253">
        <v>0</v>
      </c>
      <c r="Q910" s="259">
        <f t="shared" si="198"/>
        <v>2500000000</v>
      </c>
      <c r="R910" s="259">
        <v>0</v>
      </c>
      <c r="S910" s="509">
        <f t="shared" si="199"/>
        <v>2500000000</v>
      </c>
      <c r="T910" s="34">
        <v>1</v>
      </c>
      <c r="U910" s="33">
        <v>1</v>
      </c>
      <c r="V910" s="33">
        <v>0.94</v>
      </c>
      <c r="W910" s="33">
        <v>0.94</v>
      </c>
      <c r="X910" s="33">
        <f t="shared" si="200"/>
        <v>0.88</v>
      </c>
      <c r="Y910" s="33">
        <f t="shared" si="201"/>
        <v>0.85</v>
      </c>
      <c r="Z910" s="33">
        <f t="shared" si="202"/>
        <v>0.75</v>
      </c>
      <c r="AA910" s="33">
        <f t="shared" si="203"/>
        <v>0.85</v>
      </c>
      <c r="AB910" s="33">
        <f t="shared" si="204"/>
        <v>0.75</v>
      </c>
      <c r="AC910" s="33">
        <f t="shared" si="205"/>
        <v>0.85</v>
      </c>
      <c r="AD910" s="33">
        <f t="shared" si="206"/>
        <v>0.7</v>
      </c>
      <c r="AE910" s="394">
        <f t="shared" si="207"/>
        <v>2500000000</v>
      </c>
      <c r="AF910" s="400">
        <f t="shared" si="208"/>
        <v>17500000000</v>
      </c>
      <c r="AG910" s="257">
        <v>100</v>
      </c>
      <c r="AH910" s="153">
        <f t="shared" si="197"/>
        <v>17500000000</v>
      </c>
      <c r="AJ910" s="394" t="e">
        <f>IF(F910&gt;0,#REF!,0)</f>
        <v>#REF!</v>
      </c>
      <c r="AK910" s="394">
        <f t="shared" si="209"/>
        <v>2500000000</v>
      </c>
      <c r="AM910" s="394">
        <f t="shared" si="210"/>
        <v>15000000000</v>
      </c>
    </row>
    <row r="911" spans="3:39" ht="23.25" thickBot="1" x14ac:dyDescent="0.6">
      <c r="C911" s="233" t="s">
        <v>576</v>
      </c>
      <c r="D911" s="411" t="s">
        <v>1635</v>
      </c>
      <c r="E911" s="435">
        <v>100000000000</v>
      </c>
      <c r="F911" s="39">
        <v>0</v>
      </c>
      <c r="G911" s="36"/>
      <c r="H911" s="36">
        <v>0</v>
      </c>
      <c r="I911" s="36"/>
      <c r="J911" s="36"/>
      <c r="K911" s="36"/>
      <c r="L911" s="36"/>
      <c r="M911" s="36"/>
      <c r="N911" s="36"/>
      <c r="O911" s="36"/>
      <c r="P911" s="253">
        <v>3325952000</v>
      </c>
      <c r="Q911" s="259">
        <f t="shared" si="198"/>
        <v>3325952000</v>
      </c>
      <c r="R911" s="259">
        <v>0</v>
      </c>
      <c r="S911" s="509">
        <f t="shared" si="199"/>
        <v>3325952000</v>
      </c>
      <c r="T911" s="34">
        <v>1</v>
      </c>
      <c r="U911" s="33">
        <v>1</v>
      </c>
      <c r="V911" s="33">
        <v>0.94</v>
      </c>
      <c r="W911" s="33">
        <v>0.94</v>
      </c>
      <c r="X911" s="33">
        <f t="shared" si="200"/>
        <v>0.88</v>
      </c>
      <c r="Y911" s="33">
        <f t="shared" si="201"/>
        <v>0.85</v>
      </c>
      <c r="Z911" s="33">
        <f t="shared" si="202"/>
        <v>0.75</v>
      </c>
      <c r="AA911" s="33">
        <f t="shared" si="203"/>
        <v>0.85</v>
      </c>
      <c r="AB911" s="33">
        <f t="shared" si="204"/>
        <v>0.75</v>
      </c>
      <c r="AC911" s="33">
        <f t="shared" si="205"/>
        <v>0.85</v>
      </c>
      <c r="AD911" s="33">
        <f t="shared" si="206"/>
        <v>0.7</v>
      </c>
      <c r="AE911" s="394">
        <f t="shared" si="207"/>
        <v>2328166400</v>
      </c>
      <c r="AF911" s="400">
        <f t="shared" si="208"/>
        <v>97671833600</v>
      </c>
      <c r="AG911" s="257">
        <v>100</v>
      </c>
      <c r="AH911" s="153">
        <f t="shared" si="197"/>
        <v>97671833600</v>
      </c>
      <c r="AJ911" s="394">
        <f>IF(F911&gt;0,#REF!,0)</f>
        <v>0</v>
      </c>
      <c r="AK911" s="394">
        <f t="shared" si="209"/>
        <v>0</v>
      </c>
      <c r="AM911" s="394">
        <f t="shared" si="210"/>
        <v>94345881600</v>
      </c>
    </row>
    <row r="912" spans="3:39" ht="23.25" thickBot="1" x14ac:dyDescent="0.6">
      <c r="C912" s="233" t="s">
        <v>576</v>
      </c>
      <c r="D912" s="411" t="s">
        <v>1414</v>
      </c>
      <c r="E912" s="435">
        <v>20000000000</v>
      </c>
      <c r="F912" s="39">
        <v>0</v>
      </c>
      <c r="G912" s="36"/>
      <c r="H912" s="36">
        <v>0</v>
      </c>
      <c r="I912" s="36"/>
      <c r="J912" s="36"/>
      <c r="K912" s="36"/>
      <c r="L912" s="36"/>
      <c r="M912" s="36"/>
      <c r="N912" s="36"/>
      <c r="O912" s="36"/>
      <c r="P912" s="253">
        <v>0</v>
      </c>
      <c r="Q912" s="259">
        <f t="shared" si="198"/>
        <v>0</v>
      </c>
      <c r="R912" s="259">
        <v>160000000000</v>
      </c>
      <c r="S912" s="509">
        <f t="shared" si="199"/>
        <v>20000000000</v>
      </c>
      <c r="T912" s="34">
        <v>1</v>
      </c>
      <c r="U912" s="33">
        <v>1</v>
      </c>
      <c r="V912" s="33">
        <v>0.94</v>
      </c>
      <c r="W912" s="33">
        <v>0.94</v>
      </c>
      <c r="X912" s="33">
        <f t="shared" si="200"/>
        <v>0.88</v>
      </c>
      <c r="Y912" s="33">
        <f t="shared" si="201"/>
        <v>0.85</v>
      </c>
      <c r="Z912" s="33">
        <f t="shared" si="202"/>
        <v>0.75</v>
      </c>
      <c r="AA912" s="33">
        <f t="shared" si="203"/>
        <v>0.85</v>
      </c>
      <c r="AB912" s="33">
        <f t="shared" si="204"/>
        <v>0.75</v>
      </c>
      <c r="AC912" s="33">
        <f t="shared" si="205"/>
        <v>0.85</v>
      </c>
      <c r="AD912" s="33">
        <f t="shared" si="206"/>
        <v>0.7</v>
      </c>
      <c r="AE912" s="394">
        <f t="shared" si="207"/>
        <v>0</v>
      </c>
      <c r="AF912" s="400">
        <f t="shared" si="208"/>
        <v>20000000000</v>
      </c>
      <c r="AG912" s="257">
        <v>100</v>
      </c>
      <c r="AH912" s="153">
        <f t="shared" si="197"/>
        <v>20000000000</v>
      </c>
      <c r="AJ912" s="394">
        <f>IF(F912&gt;0,#REF!,0)</f>
        <v>0</v>
      </c>
      <c r="AK912" s="394">
        <f t="shared" si="209"/>
        <v>0</v>
      </c>
      <c r="AM912" s="394">
        <f t="shared" si="210"/>
        <v>0</v>
      </c>
    </row>
    <row r="913" spans="3:39" ht="23.25" thickBot="1" x14ac:dyDescent="0.6">
      <c r="C913" s="233" t="s">
        <v>576</v>
      </c>
      <c r="D913" s="411" t="s">
        <v>1413</v>
      </c>
      <c r="E913" s="435">
        <v>11011707873</v>
      </c>
      <c r="F913" s="39">
        <v>0</v>
      </c>
      <c r="G913" s="36"/>
      <c r="H913" s="36">
        <v>0</v>
      </c>
      <c r="I913" s="36"/>
      <c r="J913" s="36"/>
      <c r="K913" s="36"/>
      <c r="L913" s="36"/>
      <c r="M913" s="36"/>
      <c r="N913" s="36"/>
      <c r="O913" s="36"/>
      <c r="P913" s="253">
        <v>0</v>
      </c>
      <c r="Q913" s="259">
        <f t="shared" si="198"/>
        <v>0</v>
      </c>
      <c r="R913" s="259" t="s">
        <v>1793</v>
      </c>
      <c r="S913" s="509">
        <f t="shared" si="199"/>
        <v>11011707873</v>
      </c>
      <c r="T913" s="34">
        <v>1</v>
      </c>
      <c r="U913" s="33">
        <v>1</v>
      </c>
      <c r="V913" s="33">
        <v>0.94</v>
      </c>
      <c r="W913" s="33">
        <v>0.94</v>
      </c>
      <c r="X913" s="33">
        <f t="shared" si="200"/>
        <v>0.88</v>
      </c>
      <c r="Y913" s="33">
        <f t="shared" si="201"/>
        <v>0.85</v>
      </c>
      <c r="Z913" s="33">
        <f t="shared" si="202"/>
        <v>0.75</v>
      </c>
      <c r="AA913" s="33">
        <f t="shared" si="203"/>
        <v>0.85</v>
      </c>
      <c r="AB913" s="33">
        <f t="shared" si="204"/>
        <v>0.75</v>
      </c>
      <c r="AC913" s="33">
        <f t="shared" si="205"/>
        <v>0.85</v>
      </c>
      <c r="AD913" s="33">
        <f t="shared" si="206"/>
        <v>0.7</v>
      </c>
      <c r="AE913" s="394">
        <f t="shared" si="207"/>
        <v>0</v>
      </c>
      <c r="AF913" s="400">
        <f t="shared" si="208"/>
        <v>11011707873</v>
      </c>
      <c r="AG913" s="257">
        <v>100</v>
      </c>
      <c r="AH913" s="153">
        <f t="shared" ref="AH913:AH976" si="211">(AF913*AG913)/100</f>
        <v>11011707873</v>
      </c>
      <c r="AJ913" s="394">
        <f>IF(F913&gt;0,#REF!,0)</f>
        <v>0</v>
      </c>
      <c r="AK913" s="394">
        <f t="shared" si="209"/>
        <v>0</v>
      </c>
      <c r="AM913" s="394">
        <f t="shared" si="210"/>
        <v>0</v>
      </c>
    </row>
    <row r="914" spans="3:39" ht="23.25" thickBot="1" x14ac:dyDescent="0.6">
      <c r="C914" s="233" t="s">
        <v>576</v>
      </c>
      <c r="D914" s="411" t="s">
        <v>1636</v>
      </c>
      <c r="E914" s="435">
        <v>40000000000</v>
      </c>
      <c r="F914" s="39">
        <v>0</v>
      </c>
      <c r="G914" s="36"/>
      <c r="H914" s="36">
        <v>0</v>
      </c>
      <c r="I914" s="36"/>
      <c r="J914" s="36"/>
      <c r="K914" s="36"/>
      <c r="L914" s="36"/>
      <c r="M914" s="36"/>
      <c r="N914" s="36"/>
      <c r="O914" s="36"/>
      <c r="P914" s="253">
        <v>0</v>
      </c>
      <c r="Q914" s="259">
        <f t="shared" si="198"/>
        <v>0</v>
      </c>
      <c r="R914" s="259">
        <v>43200000000</v>
      </c>
      <c r="S914" s="509">
        <f t="shared" si="199"/>
        <v>40000000000</v>
      </c>
      <c r="T914" s="34">
        <v>1</v>
      </c>
      <c r="U914" s="33">
        <v>1</v>
      </c>
      <c r="V914" s="33">
        <v>0.94</v>
      </c>
      <c r="W914" s="33">
        <v>0.94</v>
      </c>
      <c r="X914" s="33">
        <f t="shared" si="200"/>
        <v>0.88</v>
      </c>
      <c r="Y914" s="33">
        <f t="shared" si="201"/>
        <v>0.85</v>
      </c>
      <c r="Z914" s="33">
        <f t="shared" si="202"/>
        <v>0.75</v>
      </c>
      <c r="AA914" s="33">
        <f t="shared" si="203"/>
        <v>0.85</v>
      </c>
      <c r="AB914" s="33">
        <f t="shared" si="204"/>
        <v>0.75</v>
      </c>
      <c r="AC914" s="33">
        <f t="shared" si="205"/>
        <v>0.85</v>
      </c>
      <c r="AD914" s="33">
        <f t="shared" si="206"/>
        <v>0.7</v>
      </c>
      <c r="AE914" s="394">
        <f t="shared" si="207"/>
        <v>0</v>
      </c>
      <c r="AF914" s="400">
        <f t="shared" si="208"/>
        <v>40000000000</v>
      </c>
      <c r="AG914" s="257">
        <v>100</v>
      </c>
      <c r="AH914" s="153">
        <f t="shared" si="211"/>
        <v>40000000000</v>
      </c>
      <c r="AJ914" s="394">
        <f>IF(F914&gt;0,#REF!,0)</f>
        <v>0</v>
      </c>
      <c r="AK914" s="394">
        <f t="shared" si="209"/>
        <v>0</v>
      </c>
      <c r="AM914" s="394">
        <f t="shared" si="210"/>
        <v>0</v>
      </c>
    </row>
    <row r="915" spans="3:39" ht="23.25" thickBot="1" x14ac:dyDescent="0.6">
      <c r="C915" s="233" t="s">
        <v>576</v>
      </c>
      <c r="D915" s="411" t="s">
        <v>1637</v>
      </c>
      <c r="E915" s="435">
        <v>4800000000</v>
      </c>
      <c r="F915" s="39">
        <v>0</v>
      </c>
      <c r="G915" s="36"/>
      <c r="H915" s="36">
        <v>0</v>
      </c>
      <c r="I915" s="36"/>
      <c r="J915" s="36"/>
      <c r="K915" s="36"/>
      <c r="L915" s="36"/>
      <c r="M915" s="36"/>
      <c r="N915" s="36"/>
      <c r="O915" s="36"/>
      <c r="P915" s="253">
        <v>0</v>
      </c>
      <c r="Q915" s="259">
        <f t="shared" si="198"/>
        <v>0</v>
      </c>
      <c r="R915" s="259">
        <v>5400000000</v>
      </c>
      <c r="S915" s="509">
        <f t="shared" si="199"/>
        <v>4800000000</v>
      </c>
      <c r="T915" s="34">
        <v>1</v>
      </c>
      <c r="U915" s="33">
        <v>1</v>
      </c>
      <c r="V915" s="33">
        <v>0.94</v>
      </c>
      <c r="W915" s="33">
        <v>0.94</v>
      </c>
      <c r="X915" s="33">
        <f t="shared" si="200"/>
        <v>0.88</v>
      </c>
      <c r="Y915" s="33">
        <f t="shared" si="201"/>
        <v>0.85</v>
      </c>
      <c r="Z915" s="33">
        <f t="shared" si="202"/>
        <v>0.75</v>
      </c>
      <c r="AA915" s="33">
        <f t="shared" si="203"/>
        <v>0.85</v>
      </c>
      <c r="AB915" s="33">
        <f t="shared" si="204"/>
        <v>0.75</v>
      </c>
      <c r="AC915" s="33">
        <f t="shared" si="205"/>
        <v>0.85</v>
      </c>
      <c r="AD915" s="33">
        <f t="shared" si="206"/>
        <v>0.7</v>
      </c>
      <c r="AE915" s="394">
        <f t="shared" si="207"/>
        <v>0</v>
      </c>
      <c r="AF915" s="400">
        <f t="shared" si="208"/>
        <v>4800000000</v>
      </c>
      <c r="AG915" s="257">
        <v>100</v>
      </c>
      <c r="AH915" s="153">
        <f t="shared" si="211"/>
        <v>4800000000</v>
      </c>
      <c r="AJ915" s="394">
        <f>IF(F915&gt;0,#REF!,0)</f>
        <v>0</v>
      </c>
      <c r="AK915" s="394">
        <f t="shared" si="209"/>
        <v>0</v>
      </c>
      <c r="AM915" s="394">
        <f t="shared" si="210"/>
        <v>0</v>
      </c>
    </row>
    <row r="916" spans="3:39" ht="23.25" thickBot="1" x14ac:dyDescent="0.6">
      <c r="C916" s="233" t="s">
        <v>576</v>
      </c>
      <c r="D916" s="411" t="s">
        <v>1637</v>
      </c>
      <c r="E916" s="435">
        <v>6000000000</v>
      </c>
      <c r="F916" s="39">
        <v>0</v>
      </c>
      <c r="G916" s="36"/>
      <c r="H916" s="36">
        <v>0</v>
      </c>
      <c r="I916" s="36"/>
      <c r="J916" s="36"/>
      <c r="K916" s="36"/>
      <c r="L916" s="36"/>
      <c r="M916" s="36"/>
      <c r="N916" s="36"/>
      <c r="O916" s="36"/>
      <c r="P916" s="253">
        <v>0</v>
      </c>
      <c r="Q916" s="259">
        <f t="shared" si="198"/>
        <v>0</v>
      </c>
      <c r="R916" s="259">
        <v>7500000000</v>
      </c>
      <c r="S916" s="509">
        <f t="shared" si="199"/>
        <v>6000000000</v>
      </c>
      <c r="T916" s="34">
        <v>1</v>
      </c>
      <c r="U916" s="33">
        <v>1</v>
      </c>
      <c r="V916" s="33">
        <v>0.94</v>
      </c>
      <c r="W916" s="33">
        <v>0.94</v>
      </c>
      <c r="X916" s="33">
        <f t="shared" si="200"/>
        <v>0.88</v>
      </c>
      <c r="Y916" s="33">
        <f t="shared" si="201"/>
        <v>0.85</v>
      </c>
      <c r="Z916" s="33">
        <f t="shared" si="202"/>
        <v>0.75</v>
      </c>
      <c r="AA916" s="33">
        <f t="shared" si="203"/>
        <v>0.85</v>
      </c>
      <c r="AB916" s="33">
        <f t="shared" si="204"/>
        <v>0.75</v>
      </c>
      <c r="AC916" s="33">
        <f t="shared" si="205"/>
        <v>0.85</v>
      </c>
      <c r="AD916" s="33">
        <f t="shared" si="206"/>
        <v>0.7</v>
      </c>
      <c r="AE916" s="394">
        <f t="shared" si="207"/>
        <v>0</v>
      </c>
      <c r="AF916" s="400">
        <f t="shared" si="208"/>
        <v>6000000000</v>
      </c>
      <c r="AG916" s="257">
        <v>100</v>
      </c>
      <c r="AH916" s="153">
        <f t="shared" si="211"/>
        <v>6000000000</v>
      </c>
      <c r="AJ916" s="394">
        <f>IF(F916&gt;0,#REF!,0)</f>
        <v>0</v>
      </c>
      <c r="AK916" s="394">
        <f t="shared" si="209"/>
        <v>0</v>
      </c>
      <c r="AM916" s="394">
        <f t="shared" si="210"/>
        <v>0</v>
      </c>
    </row>
    <row r="917" spans="3:39" ht="23.25" thickBot="1" x14ac:dyDescent="0.6">
      <c r="C917" s="233" t="s">
        <v>576</v>
      </c>
      <c r="D917" s="412"/>
      <c r="E917" s="428"/>
      <c r="F917" s="39">
        <v>0</v>
      </c>
      <c r="G917" s="36"/>
      <c r="H917" s="36">
        <v>0</v>
      </c>
      <c r="I917" s="36"/>
      <c r="J917" s="36"/>
      <c r="K917" s="36"/>
      <c r="L917" s="36"/>
      <c r="M917" s="36"/>
      <c r="N917" s="36"/>
      <c r="O917" s="36"/>
      <c r="P917" s="253">
        <v>0</v>
      </c>
      <c r="Q917" s="259">
        <f t="shared" ref="Q917:Q980" si="212">SUM(F917:P917)</f>
        <v>0</v>
      </c>
      <c r="R917" s="259">
        <v>0</v>
      </c>
      <c r="S917" s="509">
        <f t="shared" si="199"/>
        <v>0</v>
      </c>
      <c r="T917" s="34">
        <v>1</v>
      </c>
      <c r="U917" s="33">
        <v>1</v>
      </c>
      <c r="V917" s="33">
        <v>0.94</v>
      </c>
      <c r="W917" s="33">
        <v>0.94</v>
      </c>
      <c r="X917" s="33">
        <f t="shared" si="200"/>
        <v>0.88</v>
      </c>
      <c r="Y917" s="33">
        <f t="shared" si="201"/>
        <v>0.85</v>
      </c>
      <c r="Z917" s="33">
        <f t="shared" si="202"/>
        <v>0.75</v>
      </c>
      <c r="AA917" s="33">
        <f t="shared" si="203"/>
        <v>0.85</v>
      </c>
      <c r="AB917" s="33">
        <f t="shared" si="204"/>
        <v>0.75</v>
      </c>
      <c r="AC917" s="33">
        <f t="shared" si="205"/>
        <v>0.85</v>
      </c>
      <c r="AD917" s="33">
        <f t="shared" si="206"/>
        <v>0.7</v>
      </c>
      <c r="AE917" s="394">
        <f t="shared" si="207"/>
        <v>0</v>
      </c>
      <c r="AF917" s="400">
        <f t="shared" si="208"/>
        <v>0</v>
      </c>
      <c r="AG917" s="257">
        <v>100</v>
      </c>
      <c r="AH917" s="153">
        <f t="shared" si="211"/>
        <v>0</v>
      </c>
      <c r="AJ917" s="394">
        <f>IF(F917&gt;0,#REF!,0)</f>
        <v>0</v>
      </c>
      <c r="AK917" s="394">
        <f t="shared" si="209"/>
        <v>0</v>
      </c>
      <c r="AM917" s="394">
        <f t="shared" si="210"/>
        <v>0</v>
      </c>
    </row>
    <row r="918" spans="3:39" ht="23.25" thickBot="1" x14ac:dyDescent="0.6">
      <c r="C918" s="233" t="s">
        <v>576</v>
      </c>
      <c r="D918" s="411" t="s">
        <v>1416</v>
      </c>
      <c r="E918" s="435">
        <v>90865122279</v>
      </c>
      <c r="F918" s="39">
        <v>0</v>
      </c>
      <c r="G918" s="36"/>
      <c r="H918" s="36">
        <v>0</v>
      </c>
      <c r="I918" s="36"/>
      <c r="J918" s="36"/>
      <c r="K918" s="36"/>
      <c r="L918" s="36"/>
      <c r="M918" s="36"/>
      <c r="N918" s="36"/>
      <c r="O918" s="36"/>
      <c r="P918" s="253">
        <v>0</v>
      </c>
      <c r="Q918" s="259">
        <f t="shared" si="212"/>
        <v>0</v>
      </c>
      <c r="R918" s="259">
        <v>98200000000</v>
      </c>
      <c r="S918" s="509">
        <f t="shared" si="199"/>
        <v>90865122279</v>
      </c>
      <c r="T918" s="34">
        <v>1</v>
      </c>
      <c r="U918" s="33">
        <v>1</v>
      </c>
      <c r="V918" s="33">
        <v>0.94</v>
      </c>
      <c r="W918" s="33">
        <v>0.94</v>
      </c>
      <c r="X918" s="33">
        <f t="shared" si="200"/>
        <v>0.88</v>
      </c>
      <c r="Y918" s="33">
        <f t="shared" si="201"/>
        <v>0.85</v>
      </c>
      <c r="Z918" s="33">
        <f t="shared" si="202"/>
        <v>0.75</v>
      </c>
      <c r="AA918" s="33">
        <f t="shared" si="203"/>
        <v>0.85</v>
      </c>
      <c r="AB918" s="33">
        <f t="shared" si="204"/>
        <v>0.75</v>
      </c>
      <c r="AC918" s="33">
        <f t="shared" si="205"/>
        <v>0.85</v>
      </c>
      <c r="AD918" s="33">
        <f t="shared" si="206"/>
        <v>0.7</v>
      </c>
      <c r="AE918" s="394">
        <f t="shared" si="207"/>
        <v>0</v>
      </c>
      <c r="AF918" s="400">
        <f t="shared" si="208"/>
        <v>90865122279</v>
      </c>
      <c r="AG918" s="257">
        <v>100</v>
      </c>
      <c r="AH918" s="153">
        <f t="shared" si="211"/>
        <v>90865122279</v>
      </c>
      <c r="AJ918" s="394">
        <f>IF(F918&gt;0,#REF!,0)</f>
        <v>0</v>
      </c>
      <c r="AK918" s="394">
        <f t="shared" si="209"/>
        <v>0</v>
      </c>
      <c r="AM918" s="394">
        <f t="shared" si="210"/>
        <v>0</v>
      </c>
    </row>
    <row r="919" spans="3:39" ht="23.25" thickBot="1" x14ac:dyDescent="0.6">
      <c r="C919" s="233" t="s">
        <v>576</v>
      </c>
      <c r="D919" s="411" t="s">
        <v>1638</v>
      </c>
      <c r="E919" s="435">
        <v>6228369000</v>
      </c>
      <c r="F919" s="39">
        <v>0</v>
      </c>
      <c r="G919" s="36"/>
      <c r="H919" s="36">
        <v>0</v>
      </c>
      <c r="I919" s="36"/>
      <c r="J919" s="36"/>
      <c r="K919" s="36"/>
      <c r="L919" s="36"/>
      <c r="M919" s="36"/>
      <c r="N919" s="36"/>
      <c r="O919" s="36"/>
      <c r="P919" s="253">
        <v>0</v>
      </c>
      <c r="Q919" s="259">
        <f t="shared" si="212"/>
        <v>0</v>
      </c>
      <c r="R919" s="259">
        <v>6800000000</v>
      </c>
      <c r="S919" s="509">
        <f t="shared" si="199"/>
        <v>6228369000</v>
      </c>
      <c r="T919" s="34">
        <v>1</v>
      </c>
      <c r="U919" s="33">
        <v>1</v>
      </c>
      <c r="V919" s="33">
        <v>0.94</v>
      </c>
      <c r="W919" s="33">
        <v>0.94</v>
      </c>
      <c r="X919" s="33">
        <f t="shared" si="200"/>
        <v>0.88</v>
      </c>
      <c r="Y919" s="33">
        <f t="shared" si="201"/>
        <v>0.85</v>
      </c>
      <c r="Z919" s="33">
        <f t="shared" si="202"/>
        <v>0.75</v>
      </c>
      <c r="AA919" s="33">
        <f t="shared" si="203"/>
        <v>0.85</v>
      </c>
      <c r="AB919" s="33">
        <f t="shared" si="204"/>
        <v>0.75</v>
      </c>
      <c r="AC919" s="33">
        <f t="shared" si="205"/>
        <v>0.85</v>
      </c>
      <c r="AD919" s="33">
        <f t="shared" si="206"/>
        <v>0.7</v>
      </c>
      <c r="AE919" s="394">
        <f t="shared" si="207"/>
        <v>0</v>
      </c>
      <c r="AF919" s="400">
        <f t="shared" si="208"/>
        <v>6228369000</v>
      </c>
      <c r="AG919" s="257">
        <v>100</v>
      </c>
      <c r="AH919" s="153">
        <f t="shared" si="211"/>
        <v>6228369000</v>
      </c>
      <c r="AJ919" s="394">
        <f>IF(F919&gt;0,#REF!,0)</f>
        <v>0</v>
      </c>
      <c r="AK919" s="394">
        <f t="shared" si="209"/>
        <v>0</v>
      </c>
      <c r="AM919" s="394">
        <f t="shared" si="210"/>
        <v>0</v>
      </c>
    </row>
    <row r="920" spans="3:39" ht="23.25" thickBot="1" x14ac:dyDescent="0.6">
      <c r="C920" s="233" t="s">
        <v>576</v>
      </c>
      <c r="D920" s="411" t="s">
        <v>1415</v>
      </c>
      <c r="E920" s="435">
        <v>163918516400</v>
      </c>
      <c r="F920" s="39">
        <v>0</v>
      </c>
      <c r="G920" s="36"/>
      <c r="H920" s="36">
        <v>0</v>
      </c>
      <c r="I920" s="36"/>
      <c r="J920" s="36"/>
      <c r="K920" s="36"/>
      <c r="L920" s="36"/>
      <c r="M920" s="36"/>
      <c r="N920" s="36"/>
      <c r="O920" s="36"/>
      <c r="P920" s="253">
        <v>0</v>
      </c>
      <c r="Q920" s="259">
        <f t="shared" si="212"/>
        <v>0</v>
      </c>
      <c r="R920" s="259">
        <v>177040000000</v>
      </c>
      <c r="S920" s="509">
        <f t="shared" si="199"/>
        <v>163918516400</v>
      </c>
      <c r="T920" s="34">
        <v>1</v>
      </c>
      <c r="U920" s="33">
        <v>1</v>
      </c>
      <c r="V920" s="33">
        <v>0.94</v>
      </c>
      <c r="W920" s="33">
        <v>0.94</v>
      </c>
      <c r="X920" s="33">
        <f t="shared" si="200"/>
        <v>0.88</v>
      </c>
      <c r="Y920" s="33">
        <f t="shared" si="201"/>
        <v>0.85</v>
      </c>
      <c r="Z920" s="33">
        <f t="shared" si="202"/>
        <v>0.75</v>
      </c>
      <c r="AA920" s="33">
        <f t="shared" si="203"/>
        <v>0.85</v>
      </c>
      <c r="AB920" s="33">
        <f t="shared" si="204"/>
        <v>0.75</v>
      </c>
      <c r="AC920" s="33">
        <f t="shared" si="205"/>
        <v>0.85</v>
      </c>
      <c r="AD920" s="33">
        <f t="shared" si="206"/>
        <v>0.7</v>
      </c>
      <c r="AE920" s="394">
        <f t="shared" si="207"/>
        <v>0</v>
      </c>
      <c r="AF920" s="400">
        <f t="shared" si="208"/>
        <v>163918516400</v>
      </c>
      <c r="AG920" s="257">
        <v>100</v>
      </c>
      <c r="AH920" s="153">
        <f t="shared" si="211"/>
        <v>163918516400</v>
      </c>
      <c r="AJ920" s="394">
        <f>IF(F920&gt;0,#REF!,0)</f>
        <v>0</v>
      </c>
      <c r="AK920" s="394">
        <f t="shared" si="209"/>
        <v>0</v>
      </c>
      <c r="AM920" s="394">
        <f t="shared" si="210"/>
        <v>0</v>
      </c>
    </row>
    <row r="921" spans="3:39" ht="23.25" thickBot="1" x14ac:dyDescent="0.6">
      <c r="C921" s="233" t="s">
        <v>576</v>
      </c>
      <c r="D921" s="411" t="s">
        <v>1639</v>
      </c>
      <c r="E921" s="435">
        <v>23518703280</v>
      </c>
      <c r="F921" s="39">
        <v>0</v>
      </c>
      <c r="G921" s="36"/>
      <c r="H921" s="36">
        <v>0</v>
      </c>
      <c r="I921" s="36"/>
      <c r="J921" s="36"/>
      <c r="K921" s="36"/>
      <c r="L921" s="36"/>
      <c r="M921" s="36"/>
      <c r="N921" s="36"/>
      <c r="O921" s="36"/>
      <c r="P921" s="253">
        <v>0</v>
      </c>
      <c r="Q921" s="259">
        <f t="shared" si="212"/>
        <v>0</v>
      </c>
      <c r="R921" s="259">
        <v>25401000000</v>
      </c>
      <c r="S921" s="509">
        <f t="shared" si="199"/>
        <v>23518703280</v>
      </c>
      <c r="T921" s="34">
        <v>1</v>
      </c>
      <c r="U921" s="33">
        <v>1</v>
      </c>
      <c r="V921" s="33">
        <v>0.94</v>
      </c>
      <c r="W921" s="33">
        <v>0.94</v>
      </c>
      <c r="X921" s="33">
        <f t="shared" si="200"/>
        <v>0.88</v>
      </c>
      <c r="Y921" s="33">
        <f t="shared" si="201"/>
        <v>0.85</v>
      </c>
      <c r="Z921" s="33">
        <f t="shared" si="202"/>
        <v>0.75</v>
      </c>
      <c r="AA921" s="33">
        <f t="shared" si="203"/>
        <v>0.85</v>
      </c>
      <c r="AB921" s="33">
        <f t="shared" si="204"/>
        <v>0.75</v>
      </c>
      <c r="AC921" s="33">
        <f t="shared" si="205"/>
        <v>0.85</v>
      </c>
      <c r="AD921" s="33">
        <f t="shared" si="206"/>
        <v>0.7</v>
      </c>
      <c r="AE921" s="394">
        <f t="shared" si="207"/>
        <v>0</v>
      </c>
      <c r="AF921" s="400">
        <f t="shared" si="208"/>
        <v>23518703280</v>
      </c>
      <c r="AG921" s="257">
        <v>100</v>
      </c>
      <c r="AH921" s="153">
        <f t="shared" si="211"/>
        <v>23518703280</v>
      </c>
      <c r="AJ921" s="394">
        <f>IF(F921&gt;0,#REF!,0)</f>
        <v>0</v>
      </c>
      <c r="AK921" s="394">
        <f t="shared" si="209"/>
        <v>0</v>
      </c>
      <c r="AM921" s="394">
        <f t="shared" si="210"/>
        <v>0</v>
      </c>
    </row>
    <row r="922" spans="3:39" ht="23.25" thickBot="1" x14ac:dyDescent="0.6">
      <c r="C922" s="233" t="s">
        <v>576</v>
      </c>
      <c r="D922" s="411" t="s">
        <v>1638</v>
      </c>
      <c r="E922" s="435">
        <v>10322648800</v>
      </c>
      <c r="F922" s="39">
        <v>0</v>
      </c>
      <c r="G922" s="36"/>
      <c r="H922" s="36">
        <v>0</v>
      </c>
      <c r="I922" s="36"/>
      <c r="J922" s="36"/>
      <c r="K922" s="36"/>
      <c r="L922" s="36"/>
      <c r="M922" s="36"/>
      <c r="N922" s="36"/>
      <c r="O922" s="36"/>
      <c r="P922" s="253">
        <v>0</v>
      </c>
      <c r="Q922" s="259">
        <f t="shared" si="212"/>
        <v>0</v>
      </c>
      <c r="R922" s="259">
        <v>11150000000</v>
      </c>
      <c r="S922" s="509">
        <f t="shared" si="199"/>
        <v>10322648800</v>
      </c>
      <c r="T922" s="34">
        <v>1</v>
      </c>
      <c r="U922" s="33">
        <v>1</v>
      </c>
      <c r="V922" s="33">
        <v>0.94</v>
      </c>
      <c r="W922" s="33">
        <v>0.94</v>
      </c>
      <c r="X922" s="33">
        <f t="shared" si="200"/>
        <v>0.88</v>
      </c>
      <c r="Y922" s="33">
        <f t="shared" si="201"/>
        <v>0.85</v>
      </c>
      <c r="Z922" s="33">
        <f t="shared" si="202"/>
        <v>0.75</v>
      </c>
      <c r="AA922" s="33">
        <f t="shared" si="203"/>
        <v>0.85</v>
      </c>
      <c r="AB922" s="33">
        <f t="shared" si="204"/>
        <v>0.75</v>
      </c>
      <c r="AC922" s="33">
        <f t="shared" si="205"/>
        <v>0.85</v>
      </c>
      <c r="AD922" s="33">
        <f t="shared" si="206"/>
        <v>0.7</v>
      </c>
      <c r="AE922" s="394">
        <f t="shared" si="207"/>
        <v>0</v>
      </c>
      <c r="AF922" s="400">
        <f t="shared" si="208"/>
        <v>10322648800</v>
      </c>
      <c r="AG922" s="257">
        <v>100</v>
      </c>
      <c r="AH922" s="153">
        <f t="shared" si="211"/>
        <v>10322648800</v>
      </c>
      <c r="AJ922" s="394">
        <f>IF(F922&gt;0,#REF!,0)</f>
        <v>0</v>
      </c>
      <c r="AK922" s="394">
        <f t="shared" si="209"/>
        <v>0</v>
      </c>
      <c r="AM922" s="394">
        <f t="shared" si="210"/>
        <v>0</v>
      </c>
    </row>
    <row r="923" spans="3:39" ht="23.25" thickBot="1" x14ac:dyDescent="0.6">
      <c r="C923" s="233" t="s">
        <v>576</v>
      </c>
      <c r="D923" s="411" t="s">
        <v>1417</v>
      </c>
      <c r="E923" s="435">
        <v>4387471392</v>
      </c>
      <c r="F923" s="39">
        <v>0</v>
      </c>
      <c r="G923" s="36"/>
      <c r="H923" s="36">
        <v>0</v>
      </c>
      <c r="I923" s="36"/>
      <c r="J923" s="36"/>
      <c r="K923" s="36"/>
      <c r="L923" s="36"/>
      <c r="M923" s="36"/>
      <c r="N923" s="36"/>
      <c r="O923" s="36"/>
      <c r="P923" s="253">
        <v>0</v>
      </c>
      <c r="Q923" s="259">
        <f t="shared" si="212"/>
        <v>0</v>
      </c>
      <c r="R923" s="259">
        <v>4740000000</v>
      </c>
      <c r="S923" s="509">
        <f t="shared" si="199"/>
        <v>4387471392</v>
      </c>
      <c r="T923" s="34">
        <v>1</v>
      </c>
      <c r="U923" s="33">
        <v>1</v>
      </c>
      <c r="V923" s="33">
        <v>0.94</v>
      </c>
      <c r="W923" s="33">
        <v>0.94</v>
      </c>
      <c r="X923" s="33">
        <f t="shared" si="200"/>
        <v>0.88</v>
      </c>
      <c r="Y923" s="33">
        <f t="shared" si="201"/>
        <v>0.85</v>
      </c>
      <c r="Z923" s="33">
        <f t="shared" si="202"/>
        <v>0.75</v>
      </c>
      <c r="AA923" s="33">
        <f t="shared" si="203"/>
        <v>0.85</v>
      </c>
      <c r="AB923" s="33">
        <f t="shared" si="204"/>
        <v>0.75</v>
      </c>
      <c r="AC923" s="33">
        <f t="shared" si="205"/>
        <v>0.85</v>
      </c>
      <c r="AD923" s="33">
        <f t="shared" si="206"/>
        <v>0.7</v>
      </c>
      <c r="AE923" s="394">
        <f t="shared" si="207"/>
        <v>0</v>
      </c>
      <c r="AF923" s="400">
        <f t="shared" si="208"/>
        <v>4387471392</v>
      </c>
      <c r="AG923" s="257">
        <v>100</v>
      </c>
      <c r="AH923" s="153">
        <f t="shared" si="211"/>
        <v>4387471392</v>
      </c>
      <c r="AJ923" s="394">
        <f>IF(F923&gt;0,#REF!,0)</f>
        <v>0</v>
      </c>
      <c r="AK923" s="394">
        <f t="shared" si="209"/>
        <v>0</v>
      </c>
      <c r="AM923" s="394">
        <f t="shared" si="210"/>
        <v>0</v>
      </c>
    </row>
    <row r="924" spans="3:39" ht="23.25" thickBot="1" x14ac:dyDescent="0.6">
      <c r="C924" s="233" t="s">
        <v>576</v>
      </c>
      <c r="D924" s="411" t="s">
        <v>1417</v>
      </c>
      <c r="E924" s="435">
        <v>3155096961</v>
      </c>
      <c r="F924" s="39">
        <v>0</v>
      </c>
      <c r="G924" s="36"/>
      <c r="H924" s="36">
        <v>0</v>
      </c>
      <c r="I924" s="36"/>
      <c r="J924" s="36"/>
      <c r="K924" s="36"/>
      <c r="L924" s="36"/>
      <c r="M924" s="36"/>
      <c r="N924" s="36"/>
      <c r="O924" s="36"/>
      <c r="P924" s="253">
        <v>0</v>
      </c>
      <c r="Q924" s="259">
        <f t="shared" si="212"/>
        <v>0</v>
      </c>
      <c r="R924" s="259">
        <v>3410000000</v>
      </c>
      <c r="S924" s="509">
        <f t="shared" si="199"/>
        <v>3155096961</v>
      </c>
      <c r="T924" s="34">
        <v>1</v>
      </c>
      <c r="U924" s="33">
        <v>1</v>
      </c>
      <c r="V924" s="33">
        <v>0.94</v>
      </c>
      <c r="W924" s="33">
        <v>0.94</v>
      </c>
      <c r="X924" s="33">
        <f t="shared" si="200"/>
        <v>0.88</v>
      </c>
      <c r="Y924" s="33">
        <f t="shared" si="201"/>
        <v>0.85</v>
      </c>
      <c r="Z924" s="33">
        <f t="shared" si="202"/>
        <v>0.75</v>
      </c>
      <c r="AA924" s="33">
        <f t="shared" si="203"/>
        <v>0.85</v>
      </c>
      <c r="AB924" s="33">
        <f t="shared" si="204"/>
        <v>0.75</v>
      </c>
      <c r="AC924" s="33">
        <f t="shared" si="205"/>
        <v>0.85</v>
      </c>
      <c r="AD924" s="33">
        <f t="shared" si="206"/>
        <v>0.7</v>
      </c>
      <c r="AE924" s="394">
        <f t="shared" si="207"/>
        <v>0</v>
      </c>
      <c r="AF924" s="400">
        <f t="shared" si="208"/>
        <v>3155096961</v>
      </c>
      <c r="AG924" s="257">
        <v>100</v>
      </c>
      <c r="AH924" s="153">
        <f t="shared" si="211"/>
        <v>3155096961</v>
      </c>
      <c r="AJ924" s="394">
        <f>IF(F924&gt;0,#REF!,0)</f>
        <v>0</v>
      </c>
      <c r="AK924" s="394">
        <f t="shared" si="209"/>
        <v>0</v>
      </c>
      <c r="AM924" s="394">
        <f t="shared" si="210"/>
        <v>0</v>
      </c>
    </row>
    <row r="925" spans="3:39" ht="23.25" thickBot="1" x14ac:dyDescent="0.6">
      <c r="C925" s="233" t="s">
        <v>576</v>
      </c>
      <c r="D925" s="411" t="s">
        <v>1418</v>
      </c>
      <c r="E925" s="435">
        <v>41804331297</v>
      </c>
      <c r="F925" s="39">
        <v>0</v>
      </c>
      <c r="G925" s="36"/>
      <c r="H925" s="36">
        <v>0</v>
      </c>
      <c r="I925" s="36"/>
      <c r="J925" s="36"/>
      <c r="K925" s="36"/>
      <c r="L925" s="36"/>
      <c r="M925" s="36"/>
      <c r="N925" s="36"/>
      <c r="O925" s="36"/>
      <c r="P925" s="253">
        <v>0</v>
      </c>
      <c r="Q925" s="259">
        <f t="shared" si="212"/>
        <v>0</v>
      </c>
      <c r="R925" s="259">
        <v>45200000000</v>
      </c>
      <c r="S925" s="509">
        <f t="shared" si="199"/>
        <v>41804331297</v>
      </c>
      <c r="T925" s="34">
        <v>1</v>
      </c>
      <c r="U925" s="33">
        <v>1</v>
      </c>
      <c r="V925" s="33">
        <v>0.94</v>
      </c>
      <c r="W925" s="33">
        <v>0.94</v>
      </c>
      <c r="X925" s="33">
        <f t="shared" si="200"/>
        <v>0.88</v>
      </c>
      <c r="Y925" s="33">
        <f t="shared" si="201"/>
        <v>0.85</v>
      </c>
      <c r="Z925" s="33">
        <f t="shared" si="202"/>
        <v>0.75</v>
      </c>
      <c r="AA925" s="33">
        <f t="shared" si="203"/>
        <v>0.85</v>
      </c>
      <c r="AB925" s="33">
        <f t="shared" si="204"/>
        <v>0.75</v>
      </c>
      <c r="AC925" s="33">
        <f t="shared" si="205"/>
        <v>0.85</v>
      </c>
      <c r="AD925" s="33">
        <f t="shared" si="206"/>
        <v>0.7</v>
      </c>
      <c r="AE925" s="394">
        <f t="shared" si="207"/>
        <v>0</v>
      </c>
      <c r="AF925" s="400">
        <f t="shared" si="208"/>
        <v>41804331297</v>
      </c>
      <c r="AG925" s="257">
        <v>100</v>
      </c>
      <c r="AH925" s="153">
        <f t="shared" si="211"/>
        <v>41804331297</v>
      </c>
      <c r="AJ925" s="394">
        <f>IF(F925&gt;0,#REF!,0)</f>
        <v>0</v>
      </c>
      <c r="AK925" s="394">
        <f t="shared" si="209"/>
        <v>0</v>
      </c>
      <c r="AM925" s="394">
        <f t="shared" si="210"/>
        <v>0</v>
      </c>
    </row>
    <row r="926" spans="3:39" ht="23.25" thickBot="1" x14ac:dyDescent="0.6">
      <c r="C926" s="233" t="s">
        <v>576</v>
      </c>
      <c r="D926" s="411" t="s">
        <v>1640</v>
      </c>
      <c r="E926" s="435">
        <v>41804331297</v>
      </c>
      <c r="F926" s="39">
        <v>0</v>
      </c>
      <c r="G926" s="36"/>
      <c r="H926" s="36">
        <v>0</v>
      </c>
      <c r="I926" s="36"/>
      <c r="J926" s="36"/>
      <c r="K926" s="36"/>
      <c r="L926" s="36"/>
      <c r="M926" s="36"/>
      <c r="N926" s="36"/>
      <c r="O926" s="36"/>
      <c r="P926" s="253">
        <v>0</v>
      </c>
      <c r="Q926" s="259">
        <f t="shared" si="212"/>
        <v>0</v>
      </c>
      <c r="R926" s="259">
        <v>45200000000</v>
      </c>
      <c r="S926" s="509">
        <f t="shared" si="199"/>
        <v>41804331297</v>
      </c>
      <c r="T926" s="34">
        <v>1</v>
      </c>
      <c r="U926" s="33">
        <v>1</v>
      </c>
      <c r="V926" s="33">
        <v>0.94</v>
      </c>
      <c r="W926" s="33">
        <v>0.94</v>
      </c>
      <c r="X926" s="33">
        <f t="shared" si="200"/>
        <v>0.88</v>
      </c>
      <c r="Y926" s="33">
        <f t="shared" si="201"/>
        <v>0.85</v>
      </c>
      <c r="Z926" s="33">
        <f t="shared" si="202"/>
        <v>0.75</v>
      </c>
      <c r="AA926" s="33">
        <f t="shared" si="203"/>
        <v>0.85</v>
      </c>
      <c r="AB926" s="33">
        <f t="shared" si="204"/>
        <v>0.75</v>
      </c>
      <c r="AC926" s="33">
        <f t="shared" si="205"/>
        <v>0.85</v>
      </c>
      <c r="AD926" s="33">
        <f t="shared" si="206"/>
        <v>0.7</v>
      </c>
      <c r="AE926" s="394">
        <f t="shared" si="207"/>
        <v>0</v>
      </c>
      <c r="AF926" s="400">
        <f t="shared" si="208"/>
        <v>41804331297</v>
      </c>
      <c r="AG926" s="257">
        <v>100</v>
      </c>
      <c r="AH926" s="153">
        <f t="shared" si="211"/>
        <v>41804331297</v>
      </c>
      <c r="AJ926" s="394">
        <f>IF(F926&gt;0,#REF!,0)</f>
        <v>0</v>
      </c>
      <c r="AK926" s="394">
        <f t="shared" si="209"/>
        <v>0</v>
      </c>
      <c r="AM926" s="394">
        <f t="shared" si="210"/>
        <v>0</v>
      </c>
    </row>
    <row r="927" spans="3:39" ht="23.25" thickBot="1" x14ac:dyDescent="0.6">
      <c r="C927" s="233" t="s">
        <v>576</v>
      </c>
      <c r="D927" s="411" t="s">
        <v>1641</v>
      </c>
      <c r="E927" s="435">
        <v>40937215805</v>
      </c>
      <c r="F927" s="39">
        <v>0</v>
      </c>
      <c r="G927" s="36"/>
      <c r="H927" s="36">
        <v>0</v>
      </c>
      <c r="I927" s="36"/>
      <c r="J927" s="36"/>
      <c r="K927" s="36"/>
      <c r="L927" s="36"/>
      <c r="M927" s="36"/>
      <c r="N927" s="36"/>
      <c r="O927" s="36"/>
      <c r="P927" s="253">
        <v>0</v>
      </c>
      <c r="Q927" s="259">
        <f t="shared" si="212"/>
        <v>0</v>
      </c>
      <c r="R927" s="259">
        <v>44215000000</v>
      </c>
      <c r="S927" s="509">
        <f t="shared" si="199"/>
        <v>40937215805</v>
      </c>
      <c r="T927" s="34">
        <v>1</v>
      </c>
      <c r="U927" s="33">
        <v>1</v>
      </c>
      <c r="V927" s="33">
        <v>0.94</v>
      </c>
      <c r="W927" s="33">
        <v>0.94</v>
      </c>
      <c r="X927" s="33">
        <f t="shared" si="200"/>
        <v>0.88</v>
      </c>
      <c r="Y927" s="33">
        <f t="shared" si="201"/>
        <v>0.85</v>
      </c>
      <c r="Z927" s="33">
        <f t="shared" si="202"/>
        <v>0.75</v>
      </c>
      <c r="AA927" s="33">
        <f t="shared" si="203"/>
        <v>0.85</v>
      </c>
      <c r="AB927" s="33">
        <f t="shared" si="204"/>
        <v>0.75</v>
      </c>
      <c r="AC927" s="33">
        <f t="shared" si="205"/>
        <v>0.85</v>
      </c>
      <c r="AD927" s="33">
        <f t="shared" si="206"/>
        <v>0.7</v>
      </c>
      <c r="AE927" s="394">
        <f t="shared" si="207"/>
        <v>0</v>
      </c>
      <c r="AF927" s="400">
        <f t="shared" si="208"/>
        <v>40937215805</v>
      </c>
      <c r="AG927" s="257">
        <v>100</v>
      </c>
      <c r="AH927" s="153">
        <f t="shared" si="211"/>
        <v>40937215805</v>
      </c>
      <c r="AJ927" s="394">
        <f>IF(F927&gt;0,#REF!,0)</f>
        <v>0</v>
      </c>
      <c r="AK927" s="394">
        <f t="shared" si="209"/>
        <v>0</v>
      </c>
      <c r="AM927" s="394">
        <f t="shared" si="210"/>
        <v>0</v>
      </c>
    </row>
    <row r="928" spans="3:39" ht="23.25" thickBot="1" x14ac:dyDescent="0.6">
      <c r="C928" s="233" t="s">
        <v>576</v>
      </c>
      <c r="D928" s="411" t="s">
        <v>1641</v>
      </c>
      <c r="E928" s="435">
        <v>2494315640</v>
      </c>
      <c r="F928" s="39">
        <v>0</v>
      </c>
      <c r="G928" s="36"/>
      <c r="H928" s="36">
        <v>0</v>
      </c>
      <c r="I928" s="36"/>
      <c r="J928" s="36"/>
      <c r="K928" s="36"/>
      <c r="L928" s="36"/>
      <c r="M928" s="36"/>
      <c r="N928" s="36"/>
      <c r="O928" s="36"/>
      <c r="P928" s="253">
        <v>0</v>
      </c>
      <c r="Q928" s="259">
        <f t="shared" si="212"/>
        <v>0</v>
      </c>
      <c r="R928" s="259">
        <v>2700000000</v>
      </c>
      <c r="S928" s="509">
        <f t="shared" si="199"/>
        <v>2494315640</v>
      </c>
      <c r="T928" s="34">
        <v>1</v>
      </c>
      <c r="U928" s="33">
        <v>1</v>
      </c>
      <c r="V928" s="33">
        <v>0.94</v>
      </c>
      <c r="W928" s="33">
        <v>0.94</v>
      </c>
      <c r="X928" s="33">
        <f t="shared" si="200"/>
        <v>0.88</v>
      </c>
      <c r="Y928" s="33">
        <f t="shared" si="201"/>
        <v>0.85</v>
      </c>
      <c r="Z928" s="33">
        <f t="shared" si="202"/>
        <v>0.75</v>
      </c>
      <c r="AA928" s="33">
        <f t="shared" si="203"/>
        <v>0.85</v>
      </c>
      <c r="AB928" s="33">
        <f t="shared" si="204"/>
        <v>0.75</v>
      </c>
      <c r="AC928" s="33">
        <f t="shared" si="205"/>
        <v>0.85</v>
      </c>
      <c r="AD928" s="33">
        <f t="shared" si="206"/>
        <v>0.7</v>
      </c>
      <c r="AE928" s="394">
        <f t="shared" si="207"/>
        <v>0</v>
      </c>
      <c r="AF928" s="400">
        <f t="shared" si="208"/>
        <v>2494315640</v>
      </c>
      <c r="AG928" s="257">
        <v>100</v>
      </c>
      <c r="AH928" s="153">
        <f t="shared" si="211"/>
        <v>2494315640</v>
      </c>
      <c r="AJ928" s="394">
        <f>IF(F928&gt;0,#REF!,0)</f>
        <v>0</v>
      </c>
      <c r="AK928" s="394">
        <f t="shared" si="209"/>
        <v>0</v>
      </c>
      <c r="AM928" s="394">
        <f t="shared" si="210"/>
        <v>0</v>
      </c>
    </row>
    <row r="929" spans="3:39" ht="23.25" thickBot="1" x14ac:dyDescent="0.6">
      <c r="C929" s="233" t="s">
        <v>576</v>
      </c>
      <c r="D929" s="411" t="s">
        <v>1639</v>
      </c>
      <c r="E929" s="435">
        <v>19755510544</v>
      </c>
      <c r="F929" s="39">
        <v>0</v>
      </c>
      <c r="G929" s="36"/>
      <c r="H929" s="36">
        <v>0</v>
      </c>
      <c r="I929" s="36"/>
      <c r="J929" s="36"/>
      <c r="K929" s="36"/>
      <c r="L929" s="36"/>
      <c r="M929" s="36"/>
      <c r="N929" s="36"/>
      <c r="O929" s="36"/>
      <c r="P929" s="253">
        <v>0</v>
      </c>
      <c r="Q929" s="259">
        <f t="shared" si="212"/>
        <v>0</v>
      </c>
      <c r="R929" s="259">
        <v>21350000000</v>
      </c>
      <c r="S929" s="509">
        <f t="shared" si="199"/>
        <v>19755510544</v>
      </c>
      <c r="T929" s="34">
        <v>1</v>
      </c>
      <c r="U929" s="33">
        <v>1</v>
      </c>
      <c r="V929" s="33">
        <v>0.94</v>
      </c>
      <c r="W929" s="33">
        <v>0.94</v>
      </c>
      <c r="X929" s="33">
        <f t="shared" si="200"/>
        <v>0.88</v>
      </c>
      <c r="Y929" s="33">
        <f t="shared" si="201"/>
        <v>0.85</v>
      </c>
      <c r="Z929" s="33">
        <f t="shared" si="202"/>
        <v>0.75</v>
      </c>
      <c r="AA929" s="33">
        <f t="shared" si="203"/>
        <v>0.85</v>
      </c>
      <c r="AB929" s="33">
        <f t="shared" si="204"/>
        <v>0.75</v>
      </c>
      <c r="AC929" s="33">
        <f t="shared" si="205"/>
        <v>0.85</v>
      </c>
      <c r="AD929" s="33">
        <f t="shared" si="206"/>
        <v>0.7</v>
      </c>
      <c r="AE929" s="394">
        <f t="shared" si="207"/>
        <v>0</v>
      </c>
      <c r="AF929" s="400">
        <f t="shared" si="208"/>
        <v>19755510544</v>
      </c>
      <c r="AG929" s="257">
        <v>100</v>
      </c>
      <c r="AH929" s="153">
        <f t="shared" si="211"/>
        <v>19755510544</v>
      </c>
      <c r="AJ929" s="394">
        <f>IF(F929&gt;0,#REF!,0)</f>
        <v>0</v>
      </c>
      <c r="AK929" s="394">
        <f t="shared" si="209"/>
        <v>0</v>
      </c>
      <c r="AM929" s="394">
        <f t="shared" si="210"/>
        <v>0</v>
      </c>
    </row>
    <row r="930" spans="3:39" ht="23.25" thickBot="1" x14ac:dyDescent="0.6">
      <c r="C930" s="233" t="s">
        <v>576</v>
      </c>
      <c r="D930" s="411" t="s">
        <v>1639</v>
      </c>
      <c r="E930" s="435">
        <v>6547931712</v>
      </c>
      <c r="F930" s="39">
        <v>0</v>
      </c>
      <c r="G930" s="36"/>
      <c r="H930" s="36">
        <v>0</v>
      </c>
      <c r="I930" s="36"/>
      <c r="J930" s="36"/>
      <c r="K930" s="36"/>
      <c r="L930" s="36"/>
      <c r="M930" s="36"/>
      <c r="N930" s="36"/>
      <c r="O930" s="36"/>
      <c r="P930" s="253">
        <v>0</v>
      </c>
      <c r="Q930" s="259">
        <f t="shared" si="212"/>
        <v>0</v>
      </c>
      <c r="R930" s="259">
        <v>7071766249</v>
      </c>
      <c r="S930" s="509">
        <f t="shared" si="199"/>
        <v>6547931712</v>
      </c>
      <c r="T930" s="34">
        <v>1</v>
      </c>
      <c r="U930" s="33">
        <v>1</v>
      </c>
      <c r="V930" s="33">
        <v>0.94</v>
      </c>
      <c r="W930" s="33">
        <v>0.94</v>
      </c>
      <c r="X930" s="33">
        <f t="shared" si="200"/>
        <v>0.88</v>
      </c>
      <c r="Y930" s="33">
        <f t="shared" si="201"/>
        <v>0.85</v>
      </c>
      <c r="Z930" s="33">
        <f t="shared" si="202"/>
        <v>0.75</v>
      </c>
      <c r="AA930" s="33">
        <f t="shared" si="203"/>
        <v>0.85</v>
      </c>
      <c r="AB930" s="33">
        <f t="shared" si="204"/>
        <v>0.75</v>
      </c>
      <c r="AC930" s="33">
        <f t="shared" si="205"/>
        <v>0.85</v>
      </c>
      <c r="AD930" s="33">
        <f t="shared" si="206"/>
        <v>0.7</v>
      </c>
      <c r="AE930" s="394">
        <f t="shared" si="207"/>
        <v>0</v>
      </c>
      <c r="AF930" s="400">
        <f t="shared" si="208"/>
        <v>6547931712</v>
      </c>
      <c r="AG930" s="257">
        <v>100</v>
      </c>
      <c r="AH930" s="153">
        <f t="shared" si="211"/>
        <v>6547931712</v>
      </c>
      <c r="AJ930" s="394">
        <f>IF(F930&gt;0,#REF!,0)</f>
        <v>0</v>
      </c>
      <c r="AK930" s="394">
        <f t="shared" si="209"/>
        <v>0</v>
      </c>
      <c r="AM930" s="394">
        <f t="shared" si="210"/>
        <v>0</v>
      </c>
    </row>
    <row r="931" spans="3:39" ht="23.25" thickBot="1" x14ac:dyDescent="0.6">
      <c r="C931" s="233" t="s">
        <v>576</v>
      </c>
      <c r="D931" s="411" t="s">
        <v>1416</v>
      </c>
      <c r="E931" s="435">
        <v>26198118285</v>
      </c>
      <c r="F931" s="39">
        <v>0</v>
      </c>
      <c r="G931" s="36"/>
      <c r="H931" s="36">
        <v>0</v>
      </c>
      <c r="I931" s="36"/>
      <c r="J931" s="36"/>
      <c r="K931" s="36"/>
      <c r="L931" s="36"/>
      <c r="M931" s="36"/>
      <c r="N931" s="36"/>
      <c r="O931" s="36"/>
      <c r="P931" s="253">
        <v>0</v>
      </c>
      <c r="Q931" s="259">
        <f t="shared" si="212"/>
        <v>0</v>
      </c>
      <c r="R931" s="259">
        <v>28300000000</v>
      </c>
      <c r="S931" s="509">
        <f t="shared" si="199"/>
        <v>26198118285</v>
      </c>
      <c r="T931" s="34">
        <v>1</v>
      </c>
      <c r="U931" s="33">
        <v>1</v>
      </c>
      <c r="V931" s="33">
        <v>0.94</v>
      </c>
      <c r="W931" s="33">
        <v>0.94</v>
      </c>
      <c r="X931" s="33">
        <f t="shared" si="200"/>
        <v>0.88</v>
      </c>
      <c r="Y931" s="33">
        <f t="shared" si="201"/>
        <v>0.85</v>
      </c>
      <c r="Z931" s="33">
        <f t="shared" si="202"/>
        <v>0.75</v>
      </c>
      <c r="AA931" s="33">
        <f t="shared" si="203"/>
        <v>0.85</v>
      </c>
      <c r="AB931" s="33">
        <f t="shared" si="204"/>
        <v>0.75</v>
      </c>
      <c r="AC931" s="33">
        <f t="shared" si="205"/>
        <v>0.85</v>
      </c>
      <c r="AD931" s="33">
        <f t="shared" si="206"/>
        <v>0.7</v>
      </c>
      <c r="AE931" s="394">
        <f t="shared" si="207"/>
        <v>0</v>
      </c>
      <c r="AF931" s="400">
        <f t="shared" si="208"/>
        <v>26198118285</v>
      </c>
      <c r="AG931" s="257">
        <v>100</v>
      </c>
      <c r="AH931" s="153">
        <f t="shared" si="211"/>
        <v>26198118285</v>
      </c>
      <c r="AJ931" s="394">
        <f>IF(F931&gt;0,#REF!,0)</f>
        <v>0</v>
      </c>
      <c r="AK931" s="394">
        <f t="shared" si="209"/>
        <v>0</v>
      </c>
      <c r="AM931" s="394">
        <f t="shared" si="210"/>
        <v>0</v>
      </c>
    </row>
    <row r="932" spans="3:39" ht="23.25" thickBot="1" x14ac:dyDescent="0.6">
      <c r="C932" s="233" t="s">
        <v>576</v>
      </c>
      <c r="D932" s="411" t="s">
        <v>1416</v>
      </c>
      <c r="E932" s="435">
        <v>12067081312</v>
      </c>
      <c r="F932" s="39">
        <v>0</v>
      </c>
      <c r="G932" s="36"/>
      <c r="H932" s="36">
        <v>0</v>
      </c>
      <c r="I932" s="36"/>
      <c r="J932" s="36"/>
      <c r="K932" s="36"/>
      <c r="L932" s="36"/>
      <c r="M932" s="36"/>
      <c r="N932" s="36"/>
      <c r="O932" s="36"/>
      <c r="P932" s="253">
        <v>0</v>
      </c>
      <c r="Q932" s="259">
        <f t="shared" si="212"/>
        <v>0</v>
      </c>
      <c r="R932" s="259">
        <v>13050000000</v>
      </c>
      <c r="S932" s="509">
        <f t="shared" si="199"/>
        <v>12067081312</v>
      </c>
      <c r="T932" s="34">
        <v>1</v>
      </c>
      <c r="U932" s="33">
        <v>1</v>
      </c>
      <c r="V932" s="33">
        <v>0.94</v>
      </c>
      <c r="W932" s="33">
        <v>0.94</v>
      </c>
      <c r="X932" s="33">
        <f t="shared" si="200"/>
        <v>0.88</v>
      </c>
      <c r="Y932" s="33">
        <f t="shared" si="201"/>
        <v>0.85</v>
      </c>
      <c r="Z932" s="33">
        <f t="shared" si="202"/>
        <v>0.75</v>
      </c>
      <c r="AA932" s="33">
        <f t="shared" si="203"/>
        <v>0.85</v>
      </c>
      <c r="AB932" s="33">
        <f t="shared" si="204"/>
        <v>0.75</v>
      </c>
      <c r="AC932" s="33">
        <f t="shared" si="205"/>
        <v>0.85</v>
      </c>
      <c r="AD932" s="33">
        <f t="shared" si="206"/>
        <v>0.7</v>
      </c>
      <c r="AE932" s="394">
        <f t="shared" si="207"/>
        <v>0</v>
      </c>
      <c r="AF932" s="400">
        <f t="shared" si="208"/>
        <v>12067081312</v>
      </c>
      <c r="AG932" s="257">
        <v>100</v>
      </c>
      <c r="AH932" s="153">
        <f t="shared" si="211"/>
        <v>12067081312</v>
      </c>
      <c r="AJ932" s="394">
        <f>IF(F932&gt;0,#REF!,0)</f>
        <v>0</v>
      </c>
      <c r="AK932" s="394">
        <f t="shared" si="209"/>
        <v>0</v>
      </c>
      <c r="AM932" s="394">
        <f t="shared" si="210"/>
        <v>0</v>
      </c>
    </row>
    <row r="933" spans="3:39" ht="23.25" thickBot="1" x14ac:dyDescent="0.6">
      <c r="C933" s="233" t="s">
        <v>576</v>
      </c>
      <c r="D933" s="411" t="s">
        <v>1641</v>
      </c>
      <c r="E933" s="435">
        <v>126124090968</v>
      </c>
      <c r="F933" s="39">
        <v>0</v>
      </c>
      <c r="G933" s="36"/>
      <c r="H933" s="36">
        <v>0</v>
      </c>
      <c r="I933" s="36"/>
      <c r="J933" s="36"/>
      <c r="K933" s="36"/>
      <c r="L933" s="36"/>
      <c r="M933" s="36"/>
      <c r="N933" s="36"/>
      <c r="O933" s="36"/>
      <c r="P933" s="253">
        <v>0</v>
      </c>
      <c r="Q933" s="259">
        <f t="shared" si="212"/>
        <v>0</v>
      </c>
      <c r="R933" s="259">
        <v>136215000000</v>
      </c>
      <c r="S933" s="509">
        <f t="shared" si="199"/>
        <v>126124090968</v>
      </c>
      <c r="T933" s="34">
        <v>1</v>
      </c>
      <c r="U933" s="33">
        <v>1</v>
      </c>
      <c r="V933" s="33">
        <v>0.94</v>
      </c>
      <c r="W933" s="33">
        <v>0.94</v>
      </c>
      <c r="X933" s="33">
        <f t="shared" si="200"/>
        <v>0.88</v>
      </c>
      <c r="Y933" s="33">
        <f t="shared" si="201"/>
        <v>0.85</v>
      </c>
      <c r="Z933" s="33">
        <f t="shared" si="202"/>
        <v>0.75</v>
      </c>
      <c r="AA933" s="33">
        <f t="shared" si="203"/>
        <v>0.85</v>
      </c>
      <c r="AB933" s="33">
        <f t="shared" si="204"/>
        <v>0.75</v>
      </c>
      <c r="AC933" s="33">
        <f t="shared" si="205"/>
        <v>0.85</v>
      </c>
      <c r="AD933" s="33">
        <f t="shared" si="206"/>
        <v>0.7</v>
      </c>
      <c r="AE933" s="394">
        <f t="shared" si="207"/>
        <v>0</v>
      </c>
      <c r="AF933" s="400">
        <f t="shared" si="208"/>
        <v>126124090968</v>
      </c>
      <c r="AG933" s="257">
        <v>100</v>
      </c>
      <c r="AH933" s="153">
        <f t="shared" si="211"/>
        <v>126124090968</v>
      </c>
      <c r="AJ933" s="394">
        <f>IF(F933&gt;0,#REF!,0)</f>
        <v>0</v>
      </c>
      <c r="AK933" s="394">
        <f t="shared" si="209"/>
        <v>0</v>
      </c>
      <c r="AM933" s="394">
        <f t="shared" si="210"/>
        <v>0</v>
      </c>
    </row>
    <row r="934" spans="3:39" ht="23.25" thickBot="1" x14ac:dyDescent="0.6">
      <c r="C934" s="233" t="s">
        <v>576</v>
      </c>
      <c r="D934" s="411" t="s">
        <v>1642</v>
      </c>
      <c r="E934" s="435">
        <v>1285988279</v>
      </c>
      <c r="F934" s="39">
        <v>0</v>
      </c>
      <c r="G934" s="36"/>
      <c r="H934" s="36">
        <v>0</v>
      </c>
      <c r="I934" s="36"/>
      <c r="J934" s="36"/>
      <c r="K934" s="36"/>
      <c r="L934" s="36"/>
      <c r="M934" s="36"/>
      <c r="N934" s="36"/>
      <c r="O934" s="36"/>
      <c r="P934" s="253">
        <v>1542000000</v>
      </c>
      <c r="Q934" s="259">
        <f t="shared" si="212"/>
        <v>1542000000</v>
      </c>
      <c r="R934" s="259">
        <v>0</v>
      </c>
      <c r="S934" s="509">
        <f t="shared" si="199"/>
        <v>1285988279</v>
      </c>
      <c r="T934" s="34">
        <v>1</v>
      </c>
      <c r="U934" s="33">
        <v>1</v>
      </c>
      <c r="V934" s="33">
        <v>0.94</v>
      </c>
      <c r="W934" s="33">
        <v>0.94</v>
      </c>
      <c r="X934" s="33">
        <f t="shared" si="200"/>
        <v>0.88</v>
      </c>
      <c r="Y934" s="33">
        <f t="shared" si="201"/>
        <v>0.85</v>
      </c>
      <c r="Z934" s="33">
        <f t="shared" si="202"/>
        <v>0.75</v>
      </c>
      <c r="AA934" s="33">
        <f t="shared" si="203"/>
        <v>0.85</v>
      </c>
      <c r="AB934" s="33">
        <f t="shared" si="204"/>
        <v>0.75</v>
      </c>
      <c r="AC934" s="33">
        <f t="shared" si="205"/>
        <v>0.85</v>
      </c>
      <c r="AD934" s="33">
        <f t="shared" si="206"/>
        <v>0.7</v>
      </c>
      <c r="AE934" s="394">
        <f t="shared" si="207"/>
        <v>1079400000</v>
      </c>
      <c r="AF934" s="400">
        <f t="shared" si="208"/>
        <v>206588279</v>
      </c>
      <c r="AG934" s="257">
        <v>100</v>
      </c>
      <c r="AH934" s="153">
        <f t="shared" si="211"/>
        <v>206588279</v>
      </c>
      <c r="AJ934" s="394">
        <f>IF(F934&gt;0,#REF!,0)</f>
        <v>0</v>
      </c>
      <c r="AK934" s="394">
        <f t="shared" si="209"/>
        <v>0</v>
      </c>
      <c r="AM934" s="394">
        <f t="shared" si="210"/>
        <v>0</v>
      </c>
    </row>
    <row r="935" spans="3:39" ht="23.25" thickBot="1" x14ac:dyDescent="0.6">
      <c r="C935" s="233" t="s">
        <v>576</v>
      </c>
      <c r="D935" s="411" t="s">
        <v>1642</v>
      </c>
      <c r="E935" s="435">
        <v>905603392</v>
      </c>
      <c r="F935" s="39">
        <v>0</v>
      </c>
      <c r="G935" s="36"/>
      <c r="H935" s="36">
        <v>0</v>
      </c>
      <c r="I935" s="36"/>
      <c r="J935" s="36"/>
      <c r="K935" s="36"/>
      <c r="L935" s="36"/>
      <c r="M935" s="36"/>
      <c r="N935" s="36"/>
      <c r="O935" s="36"/>
      <c r="P935" s="253">
        <v>1086000000</v>
      </c>
      <c r="Q935" s="259">
        <f t="shared" si="212"/>
        <v>1086000000</v>
      </c>
      <c r="R935" s="259">
        <v>0</v>
      </c>
      <c r="S935" s="509">
        <f t="shared" si="199"/>
        <v>905603392</v>
      </c>
      <c r="T935" s="34">
        <v>1</v>
      </c>
      <c r="U935" s="33">
        <v>1</v>
      </c>
      <c r="V935" s="33">
        <v>0.94</v>
      </c>
      <c r="W935" s="33">
        <v>0.94</v>
      </c>
      <c r="X935" s="33">
        <f t="shared" si="200"/>
        <v>0.88</v>
      </c>
      <c r="Y935" s="33">
        <f t="shared" si="201"/>
        <v>0.85</v>
      </c>
      <c r="Z935" s="33">
        <f t="shared" si="202"/>
        <v>0.75</v>
      </c>
      <c r="AA935" s="33">
        <f t="shared" si="203"/>
        <v>0.85</v>
      </c>
      <c r="AB935" s="33">
        <f t="shared" si="204"/>
        <v>0.75</v>
      </c>
      <c r="AC935" s="33">
        <f t="shared" si="205"/>
        <v>0.85</v>
      </c>
      <c r="AD935" s="33">
        <f t="shared" si="206"/>
        <v>0.7</v>
      </c>
      <c r="AE935" s="394">
        <f t="shared" si="207"/>
        <v>760200000</v>
      </c>
      <c r="AF935" s="400">
        <f t="shared" si="208"/>
        <v>145403392</v>
      </c>
      <c r="AG935" s="257">
        <v>100</v>
      </c>
      <c r="AH935" s="153">
        <f t="shared" si="211"/>
        <v>145403392</v>
      </c>
      <c r="AJ935" s="394">
        <f>IF(F935&gt;0,#REF!,0)</f>
        <v>0</v>
      </c>
      <c r="AK935" s="394">
        <f t="shared" si="209"/>
        <v>0</v>
      </c>
      <c r="AM935" s="394">
        <f t="shared" si="210"/>
        <v>0</v>
      </c>
    </row>
    <row r="936" spans="3:39" ht="23.25" thickBot="1" x14ac:dyDescent="0.6">
      <c r="C936" s="233" t="s">
        <v>576</v>
      </c>
      <c r="D936" s="411" t="s">
        <v>1642</v>
      </c>
      <c r="E936" s="435">
        <v>1170010883</v>
      </c>
      <c r="F936" s="39">
        <v>0</v>
      </c>
      <c r="G936" s="36"/>
      <c r="H936" s="36">
        <v>0</v>
      </c>
      <c r="I936" s="36"/>
      <c r="J936" s="36"/>
      <c r="K936" s="36"/>
      <c r="L936" s="36"/>
      <c r="M936" s="36"/>
      <c r="N936" s="36"/>
      <c r="O936" s="36"/>
      <c r="P936" s="253">
        <v>1404000000</v>
      </c>
      <c r="Q936" s="259">
        <f t="shared" si="212"/>
        <v>1404000000</v>
      </c>
      <c r="R936" s="259">
        <v>0</v>
      </c>
      <c r="S936" s="509">
        <f t="shared" si="199"/>
        <v>1170010883</v>
      </c>
      <c r="T936" s="34">
        <v>1</v>
      </c>
      <c r="U936" s="33">
        <v>1</v>
      </c>
      <c r="V936" s="33">
        <v>0.94</v>
      </c>
      <c r="W936" s="33">
        <v>0.94</v>
      </c>
      <c r="X936" s="33">
        <f t="shared" si="200"/>
        <v>0.88</v>
      </c>
      <c r="Y936" s="33">
        <f t="shared" si="201"/>
        <v>0.85</v>
      </c>
      <c r="Z936" s="33">
        <f t="shared" si="202"/>
        <v>0.75</v>
      </c>
      <c r="AA936" s="33">
        <f t="shared" si="203"/>
        <v>0.85</v>
      </c>
      <c r="AB936" s="33">
        <f t="shared" si="204"/>
        <v>0.75</v>
      </c>
      <c r="AC936" s="33">
        <f t="shared" si="205"/>
        <v>0.85</v>
      </c>
      <c r="AD936" s="33">
        <f t="shared" si="206"/>
        <v>0.7</v>
      </c>
      <c r="AE936" s="394">
        <f t="shared" si="207"/>
        <v>982799999.99999988</v>
      </c>
      <c r="AF936" s="400">
        <f t="shared" si="208"/>
        <v>187210883.00000012</v>
      </c>
      <c r="AG936" s="257">
        <v>100</v>
      </c>
      <c r="AH936" s="153">
        <f t="shared" si="211"/>
        <v>187210883.00000012</v>
      </c>
      <c r="AJ936" s="394">
        <f>IF(F936&gt;0,#REF!,0)</f>
        <v>0</v>
      </c>
      <c r="AK936" s="394">
        <f t="shared" si="209"/>
        <v>0</v>
      </c>
      <c r="AM936" s="394">
        <f t="shared" si="210"/>
        <v>0</v>
      </c>
    </row>
    <row r="937" spans="3:39" ht="23.25" thickBot="1" x14ac:dyDescent="0.6">
      <c r="C937" s="233" t="s">
        <v>576</v>
      </c>
      <c r="D937" s="411" t="s">
        <v>1643</v>
      </c>
      <c r="E937" s="435">
        <v>20050112605</v>
      </c>
      <c r="F937" s="39">
        <v>0</v>
      </c>
      <c r="G937" s="36"/>
      <c r="H937" s="36">
        <v>0</v>
      </c>
      <c r="I937" s="36"/>
      <c r="J937" s="36"/>
      <c r="K937" s="36"/>
      <c r="L937" s="36"/>
      <c r="M937" s="36"/>
      <c r="N937" s="36"/>
      <c r="O937" s="36"/>
      <c r="P937" s="253">
        <v>0</v>
      </c>
      <c r="Q937" s="259">
        <f t="shared" si="212"/>
        <v>0</v>
      </c>
      <c r="R937" s="259">
        <v>21600000000</v>
      </c>
      <c r="S937" s="509">
        <f t="shared" si="199"/>
        <v>20050112605</v>
      </c>
      <c r="T937" s="34">
        <v>1</v>
      </c>
      <c r="U937" s="33">
        <v>1</v>
      </c>
      <c r="V937" s="33">
        <v>0.94</v>
      </c>
      <c r="W937" s="33">
        <v>0.94</v>
      </c>
      <c r="X937" s="33">
        <f t="shared" si="200"/>
        <v>0.88</v>
      </c>
      <c r="Y937" s="33">
        <f t="shared" si="201"/>
        <v>0.85</v>
      </c>
      <c r="Z937" s="33">
        <f t="shared" si="202"/>
        <v>0.75</v>
      </c>
      <c r="AA937" s="33">
        <f t="shared" si="203"/>
        <v>0.85</v>
      </c>
      <c r="AB937" s="33">
        <f t="shared" si="204"/>
        <v>0.75</v>
      </c>
      <c r="AC937" s="33">
        <f t="shared" si="205"/>
        <v>0.85</v>
      </c>
      <c r="AD937" s="33">
        <f t="shared" si="206"/>
        <v>0.7</v>
      </c>
      <c r="AE937" s="394">
        <f t="shared" si="207"/>
        <v>0</v>
      </c>
      <c r="AF937" s="400">
        <f t="shared" si="208"/>
        <v>20050112605</v>
      </c>
      <c r="AG937" s="257">
        <v>100</v>
      </c>
      <c r="AH937" s="153">
        <f t="shared" si="211"/>
        <v>20050112605</v>
      </c>
      <c r="AJ937" s="394">
        <f>IF(F937&gt;0,#REF!,0)</f>
        <v>0</v>
      </c>
      <c r="AK937" s="394">
        <f t="shared" si="209"/>
        <v>0</v>
      </c>
      <c r="AM937" s="394">
        <f t="shared" si="210"/>
        <v>0</v>
      </c>
    </row>
    <row r="938" spans="3:39" ht="23.25" thickBot="1" x14ac:dyDescent="0.6">
      <c r="C938" s="233" t="s">
        <v>576</v>
      </c>
      <c r="D938" s="411" t="s">
        <v>1644</v>
      </c>
      <c r="E938" s="435">
        <v>63823406560</v>
      </c>
      <c r="F938" s="39">
        <v>0</v>
      </c>
      <c r="G938" s="36"/>
      <c r="H938" s="36">
        <v>0</v>
      </c>
      <c r="I938" s="36"/>
      <c r="J938" s="36"/>
      <c r="K938" s="36"/>
      <c r="L938" s="36"/>
      <c r="M938" s="36"/>
      <c r="N938" s="36"/>
      <c r="O938" s="36"/>
      <c r="P938" s="253">
        <v>0</v>
      </c>
      <c r="Q938" s="259">
        <f t="shared" si="212"/>
        <v>0</v>
      </c>
      <c r="R938" s="259">
        <v>69000000000</v>
      </c>
      <c r="S938" s="509">
        <f t="shared" si="199"/>
        <v>63823406560</v>
      </c>
      <c r="T938" s="34">
        <v>1</v>
      </c>
      <c r="U938" s="33">
        <v>1</v>
      </c>
      <c r="V938" s="33">
        <v>0.94</v>
      </c>
      <c r="W938" s="33">
        <v>0.94</v>
      </c>
      <c r="X938" s="33">
        <f t="shared" si="200"/>
        <v>0.88</v>
      </c>
      <c r="Y938" s="33">
        <f t="shared" si="201"/>
        <v>0.85</v>
      </c>
      <c r="Z938" s="33">
        <f t="shared" si="202"/>
        <v>0.75</v>
      </c>
      <c r="AA938" s="33">
        <f t="shared" si="203"/>
        <v>0.85</v>
      </c>
      <c r="AB938" s="33">
        <f t="shared" si="204"/>
        <v>0.75</v>
      </c>
      <c r="AC938" s="33">
        <f t="shared" si="205"/>
        <v>0.85</v>
      </c>
      <c r="AD938" s="33">
        <f t="shared" si="206"/>
        <v>0.7</v>
      </c>
      <c r="AE938" s="394">
        <f t="shared" si="207"/>
        <v>0</v>
      </c>
      <c r="AF938" s="400">
        <f t="shared" si="208"/>
        <v>63823406560</v>
      </c>
      <c r="AG938" s="257">
        <v>100</v>
      </c>
      <c r="AH938" s="153">
        <f t="shared" si="211"/>
        <v>63823406560</v>
      </c>
      <c r="AJ938" s="394">
        <f>IF(F938&gt;0,#REF!,0)</f>
        <v>0</v>
      </c>
      <c r="AK938" s="394">
        <f t="shared" si="209"/>
        <v>0</v>
      </c>
      <c r="AM938" s="394">
        <f t="shared" si="210"/>
        <v>0</v>
      </c>
    </row>
    <row r="939" spans="3:39" ht="23.25" thickBot="1" x14ac:dyDescent="0.6">
      <c r="C939" s="233" t="s">
        <v>576</v>
      </c>
      <c r="D939" s="411" t="s">
        <v>1322</v>
      </c>
      <c r="E939" s="435">
        <v>86631803</v>
      </c>
      <c r="F939" s="39">
        <v>0</v>
      </c>
      <c r="G939" s="36"/>
      <c r="H939" s="36">
        <v>0</v>
      </c>
      <c r="I939" s="36"/>
      <c r="J939" s="36"/>
      <c r="K939" s="36"/>
      <c r="L939" s="36"/>
      <c r="M939" s="36"/>
      <c r="N939" s="36"/>
      <c r="O939" s="36"/>
      <c r="P939" s="253">
        <v>0</v>
      </c>
      <c r="Q939" s="259">
        <f t="shared" si="212"/>
        <v>0</v>
      </c>
      <c r="R939" s="259">
        <v>11000000000</v>
      </c>
      <c r="S939" s="509">
        <f t="shared" si="199"/>
        <v>86631803</v>
      </c>
      <c r="T939" s="34">
        <v>1</v>
      </c>
      <c r="U939" s="33">
        <v>1</v>
      </c>
      <c r="V939" s="33">
        <v>0.94</v>
      </c>
      <c r="W939" s="33">
        <v>0.94</v>
      </c>
      <c r="X939" s="33">
        <f t="shared" si="200"/>
        <v>0.88</v>
      </c>
      <c r="Y939" s="33">
        <f t="shared" si="201"/>
        <v>0.85</v>
      </c>
      <c r="Z939" s="33">
        <f t="shared" si="202"/>
        <v>0.75</v>
      </c>
      <c r="AA939" s="33">
        <f t="shared" si="203"/>
        <v>0.85</v>
      </c>
      <c r="AB939" s="33">
        <f t="shared" si="204"/>
        <v>0.75</v>
      </c>
      <c r="AC939" s="33">
        <f t="shared" si="205"/>
        <v>0.85</v>
      </c>
      <c r="AD939" s="33">
        <f t="shared" si="206"/>
        <v>0.7</v>
      </c>
      <c r="AE939" s="394">
        <f t="shared" si="207"/>
        <v>0</v>
      </c>
      <c r="AF939" s="400">
        <f t="shared" si="208"/>
        <v>86631803</v>
      </c>
      <c r="AG939" s="257">
        <v>100</v>
      </c>
      <c r="AH939" s="153">
        <f t="shared" si="211"/>
        <v>86631803</v>
      </c>
      <c r="AJ939" s="394">
        <f>IF(F939&gt;0,#REF!,0)</f>
        <v>0</v>
      </c>
      <c r="AK939" s="394">
        <f t="shared" si="209"/>
        <v>0</v>
      </c>
      <c r="AM939" s="394">
        <f t="shared" si="210"/>
        <v>0</v>
      </c>
    </row>
    <row r="940" spans="3:39" ht="23.25" thickBot="1" x14ac:dyDescent="0.6">
      <c r="C940" s="233" t="s">
        <v>576</v>
      </c>
      <c r="D940" s="411" t="s">
        <v>1322</v>
      </c>
      <c r="E940" s="435">
        <v>1982621383</v>
      </c>
      <c r="F940" s="39">
        <v>0</v>
      </c>
      <c r="G940" s="36"/>
      <c r="H940" s="36">
        <v>0</v>
      </c>
      <c r="I940" s="36"/>
      <c r="J940" s="36"/>
      <c r="K940" s="36"/>
      <c r="L940" s="36"/>
      <c r="M940" s="36"/>
      <c r="N940" s="36"/>
      <c r="O940" s="36"/>
      <c r="P940" s="253">
        <v>0</v>
      </c>
      <c r="Q940" s="259">
        <f t="shared" si="212"/>
        <v>0</v>
      </c>
      <c r="R940" s="259">
        <v>15800000000</v>
      </c>
      <c r="S940" s="509">
        <f t="shared" si="199"/>
        <v>1982621383</v>
      </c>
      <c r="T940" s="34">
        <v>1</v>
      </c>
      <c r="U940" s="33">
        <v>1</v>
      </c>
      <c r="V940" s="33">
        <v>0.94</v>
      </c>
      <c r="W940" s="33">
        <v>0.94</v>
      </c>
      <c r="X940" s="33">
        <f t="shared" si="200"/>
        <v>0.88</v>
      </c>
      <c r="Y940" s="33">
        <f t="shared" si="201"/>
        <v>0.85</v>
      </c>
      <c r="Z940" s="33">
        <f t="shared" si="202"/>
        <v>0.75</v>
      </c>
      <c r="AA940" s="33">
        <f t="shared" si="203"/>
        <v>0.85</v>
      </c>
      <c r="AB940" s="33">
        <f t="shared" si="204"/>
        <v>0.75</v>
      </c>
      <c r="AC940" s="33">
        <f t="shared" si="205"/>
        <v>0.85</v>
      </c>
      <c r="AD940" s="33">
        <f t="shared" si="206"/>
        <v>0.7</v>
      </c>
      <c r="AE940" s="394">
        <f t="shared" si="207"/>
        <v>0</v>
      </c>
      <c r="AF940" s="400">
        <f t="shared" si="208"/>
        <v>1982621383</v>
      </c>
      <c r="AG940" s="257">
        <v>100</v>
      </c>
      <c r="AH940" s="153">
        <f t="shared" si="211"/>
        <v>1982621383</v>
      </c>
      <c r="AJ940" s="394">
        <f>IF(F940&gt;0,#REF!,0)</f>
        <v>0</v>
      </c>
      <c r="AK940" s="394">
        <f t="shared" si="209"/>
        <v>0</v>
      </c>
      <c r="AM940" s="394">
        <f t="shared" si="210"/>
        <v>0</v>
      </c>
    </row>
    <row r="941" spans="3:39" ht="23.25" thickBot="1" x14ac:dyDescent="0.6">
      <c r="C941" s="233" t="s">
        <v>576</v>
      </c>
      <c r="D941" s="411" t="s">
        <v>1322</v>
      </c>
      <c r="E941" s="435">
        <v>556227000</v>
      </c>
      <c r="F941" s="39">
        <v>0</v>
      </c>
      <c r="G941" s="36"/>
      <c r="H941" s="36">
        <v>0</v>
      </c>
      <c r="I941" s="36"/>
      <c r="J941" s="36"/>
      <c r="K941" s="36"/>
      <c r="L941" s="36"/>
      <c r="M941" s="36"/>
      <c r="N941" s="36"/>
      <c r="O941" s="36"/>
      <c r="P941" s="253">
        <v>0</v>
      </c>
      <c r="Q941" s="259">
        <f t="shared" si="212"/>
        <v>0</v>
      </c>
      <c r="R941" s="259">
        <v>556227000</v>
      </c>
      <c r="S941" s="509">
        <f t="shared" si="199"/>
        <v>556227000</v>
      </c>
      <c r="T941" s="34">
        <v>1</v>
      </c>
      <c r="U941" s="33">
        <v>1</v>
      </c>
      <c r="V941" s="33">
        <v>0.94</v>
      </c>
      <c r="W941" s="33">
        <v>0.94</v>
      </c>
      <c r="X941" s="33">
        <f t="shared" si="200"/>
        <v>0.88</v>
      </c>
      <c r="Y941" s="33">
        <f t="shared" si="201"/>
        <v>0.85</v>
      </c>
      <c r="Z941" s="33">
        <f t="shared" si="202"/>
        <v>0.75</v>
      </c>
      <c r="AA941" s="33">
        <f t="shared" si="203"/>
        <v>0.85</v>
      </c>
      <c r="AB941" s="33">
        <f t="shared" si="204"/>
        <v>0.75</v>
      </c>
      <c r="AC941" s="33">
        <f t="shared" si="205"/>
        <v>0.85</v>
      </c>
      <c r="AD941" s="33">
        <f t="shared" si="206"/>
        <v>0.7</v>
      </c>
      <c r="AE941" s="394">
        <f t="shared" si="207"/>
        <v>0</v>
      </c>
      <c r="AF941" s="400">
        <f t="shared" si="208"/>
        <v>556227000</v>
      </c>
      <c r="AG941" s="257">
        <v>100</v>
      </c>
      <c r="AH941" s="153">
        <f t="shared" si="211"/>
        <v>556227000</v>
      </c>
      <c r="AJ941" s="394">
        <f>IF(F941&gt;0,#REF!,0)</f>
        <v>0</v>
      </c>
      <c r="AK941" s="394">
        <f t="shared" si="209"/>
        <v>0</v>
      </c>
      <c r="AM941" s="394">
        <f t="shared" si="210"/>
        <v>0</v>
      </c>
    </row>
    <row r="942" spans="3:39" ht="23.25" thickBot="1" x14ac:dyDescent="0.6">
      <c r="C942" s="233" t="s">
        <v>576</v>
      </c>
      <c r="D942" s="411" t="s">
        <v>1645</v>
      </c>
      <c r="E942" s="435">
        <v>2968333788</v>
      </c>
      <c r="F942" s="39">
        <v>0</v>
      </c>
      <c r="G942" s="36"/>
      <c r="H942" s="36">
        <v>0</v>
      </c>
      <c r="I942" s="36"/>
      <c r="J942" s="36"/>
      <c r="K942" s="36"/>
      <c r="L942" s="36"/>
      <c r="M942" s="36"/>
      <c r="N942" s="36"/>
      <c r="O942" s="36"/>
      <c r="P942" s="253">
        <v>8500000000</v>
      </c>
      <c r="Q942" s="259">
        <f t="shared" si="212"/>
        <v>8500000000</v>
      </c>
      <c r="R942" s="259">
        <v>0</v>
      </c>
      <c r="S942" s="509">
        <f t="shared" si="199"/>
        <v>2968333788</v>
      </c>
      <c r="T942" s="34">
        <v>1</v>
      </c>
      <c r="U942" s="33">
        <v>1</v>
      </c>
      <c r="V942" s="33">
        <v>0.94</v>
      </c>
      <c r="W942" s="33">
        <v>0.94</v>
      </c>
      <c r="X942" s="33">
        <f t="shared" si="200"/>
        <v>0.88</v>
      </c>
      <c r="Y942" s="33">
        <f t="shared" si="201"/>
        <v>0.85</v>
      </c>
      <c r="Z942" s="33">
        <f t="shared" si="202"/>
        <v>0.75</v>
      </c>
      <c r="AA942" s="33">
        <f t="shared" si="203"/>
        <v>0.85</v>
      </c>
      <c r="AB942" s="33">
        <f t="shared" si="204"/>
        <v>0.75</v>
      </c>
      <c r="AC942" s="33">
        <f t="shared" si="205"/>
        <v>0.85</v>
      </c>
      <c r="AD942" s="33">
        <f t="shared" si="206"/>
        <v>0.7</v>
      </c>
      <c r="AE942" s="394">
        <f t="shared" si="207"/>
        <v>5950000000</v>
      </c>
      <c r="AF942" s="400">
        <f t="shared" si="208"/>
        <v>0</v>
      </c>
      <c r="AG942" s="257">
        <v>100</v>
      </c>
      <c r="AH942" s="153">
        <f t="shared" si="211"/>
        <v>0</v>
      </c>
      <c r="AJ942" s="394">
        <f>IF(F942&gt;0,#REF!,0)</f>
        <v>0</v>
      </c>
      <c r="AK942" s="394">
        <f t="shared" si="209"/>
        <v>0</v>
      </c>
      <c r="AM942" s="394">
        <f t="shared" si="210"/>
        <v>0</v>
      </c>
    </row>
    <row r="943" spans="3:39" ht="23.25" thickBot="1" x14ac:dyDescent="0.6">
      <c r="C943" s="233" t="s">
        <v>576</v>
      </c>
      <c r="D943" s="411" t="s">
        <v>1645</v>
      </c>
      <c r="E943" s="435">
        <v>2252552370</v>
      </c>
      <c r="F943" s="39">
        <v>0</v>
      </c>
      <c r="G943" s="36"/>
      <c r="H943" s="36">
        <v>0</v>
      </c>
      <c r="I943" s="36"/>
      <c r="J943" s="36"/>
      <c r="K943" s="36"/>
      <c r="L943" s="36"/>
      <c r="M943" s="36"/>
      <c r="N943" s="36"/>
      <c r="O943" s="36"/>
      <c r="P943" s="253">
        <v>8500000000</v>
      </c>
      <c r="Q943" s="259">
        <f t="shared" si="212"/>
        <v>8500000000</v>
      </c>
      <c r="R943" s="259">
        <v>0</v>
      </c>
      <c r="S943" s="509">
        <f t="shared" si="199"/>
        <v>2252552370</v>
      </c>
      <c r="T943" s="34">
        <v>1</v>
      </c>
      <c r="U943" s="33">
        <v>1</v>
      </c>
      <c r="V943" s="33">
        <v>0.94</v>
      </c>
      <c r="W943" s="33">
        <v>0.94</v>
      </c>
      <c r="X943" s="33">
        <f t="shared" si="200"/>
        <v>0.88</v>
      </c>
      <c r="Y943" s="33">
        <f t="shared" si="201"/>
        <v>0.85</v>
      </c>
      <c r="Z943" s="33">
        <f t="shared" si="202"/>
        <v>0.75</v>
      </c>
      <c r="AA943" s="33">
        <f t="shared" si="203"/>
        <v>0.85</v>
      </c>
      <c r="AB943" s="33">
        <f t="shared" si="204"/>
        <v>0.75</v>
      </c>
      <c r="AC943" s="33">
        <f t="shared" si="205"/>
        <v>0.85</v>
      </c>
      <c r="AD943" s="33">
        <f t="shared" si="206"/>
        <v>0.7</v>
      </c>
      <c r="AE943" s="394">
        <f t="shared" si="207"/>
        <v>5950000000</v>
      </c>
      <c r="AF943" s="400">
        <f t="shared" si="208"/>
        <v>0</v>
      </c>
      <c r="AG943" s="257">
        <v>100</v>
      </c>
      <c r="AH943" s="153">
        <f t="shared" si="211"/>
        <v>0</v>
      </c>
      <c r="AJ943" s="394">
        <f>IF(F943&gt;0,#REF!,0)</f>
        <v>0</v>
      </c>
      <c r="AK943" s="394">
        <f t="shared" si="209"/>
        <v>0</v>
      </c>
      <c r="AM943" s="394">
        <f t="shared" si="210"/>
        <v>0</v>
      </c>
    </row>
    <row r="944" spans="3:39" ht="23.25" thickBot="1" x14ac:dyDescent="0.6">
      <c r="C944" s="233" t="s">
        <v>576</v>
      </c>
      <c r="D944" s="411" t="s">
        <v>1646</v>
      </c>
      <c r="E944" s="435">
        <v>1827104173</v>
      </c>
      <c r="F944" s="39">
        <v>0</v>
      </c>
      <c r="G944" s="36"/>
      <c r="H944" s="36">
        <v>0</v>
      </c>
      <c r="I944" s="36"/>
      <c r="J944" s="36"/>
      <c r="K944" s="36"/>
      <c r="L944" s="36"/>
      <c r="M944" s="36"/>
      <c r="N944" s="36"/>
      <c r="O944" s="36"/>
      <c r="P944" s="253">
        <v>0</v>
      </c>
      <c r="Q944" s="259">
        <f t="shared" si="212"/>
        <v>0</v>
      </c>
      <c r="R944" s="259">
        <v>1990000000</v>
      </c>
      <c r="S944" s="509">
        <f t="shared" si="199"/>
        <v>1827104173</v>
      </c>
      <c r="T944" s="34">
        <v>1</v>
      </c>
      <c r="U944" s="33">
        <v>1</v>
      </c>
      <c r="V944" s="33">
        <v>0.94</v>
      </c>
      <c r="W944" s="33">
        <v>0.94</v>
      </c>
      <c r="X944" s="33">
        <f t="shared" si="200"/>
        <v>0.88</v>
      </c>
      <c r="Y944" s="33">
        <f t="shared" si="201"/>
        <v>0.85</v>
      </c>
      <c r="Z944" s="33">
        <f t="shared" si="202"/>
        <v>0.75</v>
      </c>
      <c r="AA944" s="33">
        <f t="shared" si="203"/>
        <v>0.85</v>
      </c>
      <c r="AB944" s="33">
        <f t="shared" si="204"/>
        <v>0.75</v>
      </c>
      <c r="AC944" s="33">
        <f t="shared" si="205"/>
        <v>0.85</v>
      </c>
      <c r="AD944" s="33">
        <f t="shared" si="206"/>
        <v>0.7</v>
      </c>
      <c r="AE944" s="394">
        <f t="shared" si="207"/>
        <v>0</v>
      </c>
      <c r="AF944" s="400">
        <f t="shared" si="208"/>
        <v>1827104173</v>
      </c>
      <c r="AG944" s="257">
        <v>100</v>
      </c>
      <c r="AH944" s="153">
        <f t="shared" si="211"/>
        <v>1827104173</v>
      </c>
      <c r="AJ944" s="394">
        <f>IF(F944&gt;0,#REF!,0)</f>
        <v>0</v>
      </c>
      <c r="AK944" s="394">
        <f t="shared" si="209"/>
        <v>0</v>
      </c>
      <c r="AM944" s="394">
        <f t="shared" si="210"/>
        <v>0</v>
      </c>
    </row>
    <row r="945" spans="3:39" ht="23.25" thickBot="1" x14ac:dyDescent="0.6">
      <c r="C945" s="233" t="s">
        <v>576</v>
      </c>
      <c r="D945" s="411" t="s">
        <v>1646</v>
      </c>
      <c r="E945" s="435">
        <v>2552936263</v>
      </c>
      <c r="F945" s="39">
        <v>0</v>
      </c>
      <c r="G945" s="36"/>
      <c r="H945" s="36">
        <v>0</v>
      </c>
      <c r="I945" s="36"/>
      <c r="J945" s="36"/>
      <c r="K945" s="36"/>
      <c r="L945" s="36"/>
      <c r="M945" s="36"/>
      <c r="N945" s="36"/>
      <c r="O945" s="36"/>
      <c r="P945" s="253">
        <v>0</v>
      </c>
      <c r="Q945" s="259">
        <f t="shared" si="212"/>
        <v>0</v>
      </c>
      <c r="R945" s="259">
        <v>2760000000</v>
      </c>
      <c r="S945" s="509">
        <f t="shared" si="199"/>
        <v>2552936263</v>
      </c>
      <c r="T945" s="34">
        <v>1</v>
      </c>
      <c r="U945" s="33">
        <v>1</v>
      </c>
      <c r="V945" s="33">
        <v>0.94</v>
      </c>
      <c r="W945" s="33">
        <v>0.94</v>
      </c>
      <c r="X945" s="33">
        <f t="shared" si="200"/>
        <v>0.88</v>
      </c>
      <c r="Y945" s="33">
        <f t="shared" si="201"/>
        <v>0.85</v>
      </c>
      <c r="Z945" s="33">
        <f t="shared" si="202"/>
        <v>0.75</v>
      </c>
      <c r="AA945" s="33">
        <f t="shared" si="203"/>
        <v>0.85</v>
      </c>
      <c r="AB945" s="33">
        <f t="shared" si="204"/>
        <v>0.75</v>
      </c>
      <c r="AC945" s="33">
        <f t="shared" si="205"/>
        <v>0.85</v>
      </c>
      <c r="AD945" s="33">
        <f t="shared" si="206"/>
        <v>0.7</v>
      </c>
      <c r="AE945" s="394">
        <f t="shared" si="207"/>
        <v>0</v>
      </c>
      <c r="AF945" s="400">
        <f t="shared" si="208"/>
        <v>2552936263</v>
      </c>
      <c r="AG945" s="257">
        <v>100</v>
      </c>
      <c r="AH945" s="153">
        <f t="shared" si="211"/>
        <v>2552936263</v>
      </c>
      <c r="AJ945" s="394">
        <f>IF(F945&gt;0,#REF!,0)</f>
        <v>0</v>
      </c>
      <c r="AK945" s="394">
        <f t="shared" si="209"/>
        <v>0</v>
      </c>
      <c r="AM945" s="394">
        <f t="shared" si="210"/>
        <v>0</v>
      </c>
    </row>
    <row r="946" spans="3:39" ht="23.25" thickBot="1" x14ac:dyDescent="0.6">
      <c r="C946" s="233" t="s">
        <v>576</v>
      </c>
      <c r="D946" s="411" t="s">
        <v>1646</v>
      </c>
      <c r="E946" s="435">
        <v>4186713719</v>
      </c>
      <c r="F946" s="39">
        <v>0</v>
      </c>
      <c r="G946" s="36"/>
      <c r="H946" s="36">
        <v>0</v>
      </c>
      <c r="I946" s="36"/>
      <c r="J946" s="36"/>
      <c r="K946" s="36"/>
      <c r="L946" s="36"/>
      <c r="M946" s="36"/>
      <c r="N946" s="36"/>
      <c r="O946" s="36"/>
      <c r="P946" s="253">
        <v>0</v>
      </c>
      <c r="Q946" s="259">
        <f t="shared" si="212"/>
        <v>0</v>
      </c>
      <c r="R946" s="259">
        <v>3539000000</v>
      </c>
      <c r="S946" s="509">
        <f t="shared" si="199"/>
        <v>4186713719</v>
      </c>
      <c r="T946" s="34">
        <v>1</v>
      </c>
      <c r="U946" s="33">
        <v>1</v>
      </c>
      <c r="V946" s="33">
        <v>0.94</v>
      </c>
      <c r="W946" s="33">
        <v>0.94</v>
      </c>
      <c r="X946" s="33">
        <f t="shared" si="200"/>
        <v>0.88</v>
      </c>
      <c r="Y946" s="33">
        <f t="shared" si="201"/>
        <v>0.85</v>
      </c>
      <c r="Z946" s="33">
        <f t="shared" si="202"/>
        <v>0.75</v>
      </c>
      <c r="AA946" s="33">
        <f t="shared" si="203"/>
        <v>0.85</v>
      </c>
      <c r="AB946" s="33">
        <f t="shared" si="204"/>
        <v>0.75</v>
      </c>
      <c r="AC946" s="33">
        <f t="shared" si="205"/>
        <v>0.85</v>
      </c>
      <c r="AD946" s="33">
        <f t="shared" si="206"/>
        <v>0.7</v>
      </c>
      <c r="AE946" s="394">
        <f t="shared" si="207"/>
        <v>0</v>
      </c>
      <c r="AF946" s="400">
        <f t="shared" si="208"/>
        <v>4186713719</v>
      </c>
      <c r="AG946" s="257">
        <v>100</v>
      </c>
      <c r="AH946" s="153">
        <f t="shared" si="211"/>
        <v>4186713719</v>
      </c>
      <c r="AJ946" s="394">
        <f>IF(F946&gt;0,#REF!,0)</f>
        <v>0</v>
      </c>
      <c r="AK946" s="394">
        <f t="shared" si="209"/>
        <v>0</v>
      </c>
      <c r="AM946" s="394">
        <f t="shared" si="210"/>
        <v>0</v>
      </c>
    </row>
    <row r="947" spans="3:39" ht="23.25" thickBot="1" x14ac:dyDescent="0.6">
      <c r="C947" s="233" t="s">
        <v>576</v>
      </c>
      <c r="D947" s="411" t="s">
        <v>1646</v>
      </c>
      <c r="E947" s="435">
        <v>8258900352</v>
      </c>
      <c r="F947" s="39">
        <v>0</v>
      </c>
      <c r="G947" s="36"/>
      <c r="H947" s="36">
        <v>0</v>
      </c>
      <c r="I947" s="36"/>
      <c r="J947" s="36"/>
      <c r="K947" s="36"/>
      <c r="L947" s="36"/>
      <c r="M947" s="36"/>
      <c r="N947" s="36"/>
      <c r="O947" s="36"/>
      <c r="P947" s="253">
        <v>0</v>
      </c>
      <c r="Q947" s="259">
        <f t="shared" si="212"/>
        <v>0</v>
      </c>
      <c r="R947" s="259">
        <v>9911000000</v>
      </c>
      <c r="S947" s="509">
        <f t="shared" si="199"/>
        <v>8258900352</v>
      </c>
      <c r="T947" s="34">
        <v>1</v>
      </c>
      <c r="U947" s="33">
        <v>1</v>
      </c>
      <c r="V947" s="33">
        <v>0.94</v>
      </c>
      <c r="W947" s="33">
        <v>0.94</v>
      </c>
      <c r="X947" s="33">
        <f t="shared" si="200"/>
        <v>0.88</v>
      </c>
      <c r="Y947" s="33">
        <f t="shared" si="201"/>
        <v>0.85</v>
      </c>
      <c r="Z947" s="33">
        <f t="shared" si="202"/>
        <v>0.75</v>
      </c>
      <c r="AA947" s="33">
        <f t="shared" si="203"/>
        <v>0.85</v>
      </c>
      <c r="AB947" s="33">
        <f t="shared" si="204"/>
        <v>0.75</v>
      </c>
      <c r="AC947" s="33">
        <f t="shared" si="205"/>
        <v>0.85</v>
      </c>
      <c r="AD947" s="33">
        <f t="shared" si="206"/>
        <v>0.7</v>
      </c>
      <c r="AE947" s="394">
        <f t="shared" si="207"/>
        <v>0</v>
      </c>
      <c r="AF947" s="400">
        <f t="shared" si="208"/>
        <v>8258900352</v>
      </c>
      <c r="AG947" s="257">
        <v>100</v>
      </c>
      <c r="AH947" s="153">
        <f t="shared" si="211"/>
        <v>8258900352</v>
      </c>
      <c r="AJ947" s="394">
        <f>IF(F947&gt;0,#REF!,0)</f>
        <v>0</v>
      </c>
      <c r="AK947" s="394">
        <f t="shared" si="209"/>
        <v>0</v>
      </c>
      <c r="AM947" s="394">
        <f t="shared" si="210"/>
        <v>0</v>
      </c>
    </row>
    <row r="948" spans="3:39" ht="23.25" thickBot="1" x14ac:dyDescent="0.6">
      <c r="C948" s="233" t="s">
        <v>576</v>
      </c>
      <c r="D948" s="411" t="s">
        <v>1647</v>
      </c>
      <c r="E948" s="435">
        <v>2841231975</v>
      </c>
      <c r="F948" s="39">
        <v>2941000000</v>
      </c>
      <c r="G948" s="36"/>
      <c r="H948" s="36">
        <v>0</v>
      </c>
      <c r="I948" s="36"/>
      <c r="J948" s="36"/>
      <c r="K948" s="36"/>
      <c r="L948" s="36"/>
      <c r="M948" s="36"/>
      <c r="N948" s="36"/>
      <c r="O948" s="36"/>
      <c r="P948" s="253">
        <v>0</v>
      </c>
      <c r="Q948" s="259">
        <f t="shared" si="212"/>
        <v>2941000000</v>
      </c>
      <c r="R948" s="259">
        <v>0</v>
      </c>
      <c r="S948" s="509">
        <f t="shared" si="199"/>
        <v>2841231975</v>
      </c>
      <c r="T948" s="34">
        <v>1</v>
      </c>
      <c r="U948" s="33">
        <v>1</v>
      </c>
      <c r="V948" s="33">
        <v>0.94</v>
      </c>
      <c r="W948" s="33">
        <v>0.94</v>
      </c>
      <c r="X948" s="33">
        <f t="shared" si="200"/>
        <v>0.88</v>
      </c>
      <c r="Y948" s="33">
        <f t="shared" si="201"/>
        <v>0.85</v>
      </c>
      <c r="Z948" s="33">
        <f t="shared" si="202"/>
        <v>0.75</v>
      </c>
      <c r="AA948" s="33">
        <f t="shared" si="203"/>
        <v>0.85</v>
      </c>
      <c r="AB948" s="33">
        <f t="shared" si="204"/>
        <v>0.75</v>
      </c>
      <c r="AC948" s="33">
        <f t="shared" si="205"/>
        <v>0.85</v>
      </c>
      <c r="AD948" s="33">
        <f t="shared" si="206"/>
        <v>0.7</v>
      </c>
      <c r="AE948" s="394">
        <f t="shared" si="207"/>
        <v>2941000000</v>
      </c>
      <c r="AF948" s="400">
        <f t="shared" si="208"/>
        <v>0</v>
      </c>
      <c r="AG948" s="257">
        <v>100</v>
      </c>
      <c r="AH948" s="153">
        <f t="shared" si="211"/>
        <v>0</v>
      </c>
      <c r="AJ948" s="394" t="e">
        <f>IF(F948&gt;0,#REF!,0)</f>
        <v>#REF!</v>
      </c>
      <c r="AK948" s="394">
        <f t="shared" si="209"/>
        <v>2941000000</v>
      </c>
      <c r="AM948" s="394">
        <f t="shared" si="210"/>
        <v>0</v>
      </c>
    </row>
    <row r="949" spans="3:39" ht="23.25" thickBot="1" x14ac:dyDescent="0.6">
      <c r="C949" s="233" t="s">
        <v>576</v>
      </c>
      <c r="D949" s="411" t="s">
        <v>1647</v>
      </c>
      <c r="E949" s="435">
        <v>3619330176</v>
      </c>
      <c r="F949" s="39">
        <v>0</v>
      </c>
      <c r="G949" s="36"/>
      <c r="H949" s="36">
        <v>0</v>
      </c>
      <c r="I949" s="36"/>
      <c r="J949" s="36"/>
      <c r="K949" s="36"/>
      <c r="L949" s="36"/>
      <c r="M949" s="36"/>
      <c r="N949" s="36"/>
      <c r="O949" s="36"/>
      <c r="P949" s="253">
        <v>0</v>
      </c>
      <c r="Q949" s="259">
        <f t="shared" si="212"/>
        <v>0</v>
      </c>
      <c r="R949" s="259">
        <v>4000000000</v>
      </c>
      <c r="S949" s="509">
        <f t="shared" si="199"/>
        <v>3619330176</v>
      </c>
      <c r="T949" s="34">
        <v>1</v>
      </c>
      <c r="U949" s="33">
        <v>1</v>
      </c>
      <c r="V949" s="33">
        <v>0.94</v>
      </c>
      <c r="W949" s="33">
        <v>0.94</v>
      </c>
      <c r="X949" s="33">
        <f t="shared" si="200"/>
        <v>0.88</v>
      </c>
      <c r="Y949" s="33">
        <f t="shared" si="201"/>
        <v>0.85</v>
      </c>
      <c r="Z949" s="33">
        <f t="shared" si="202"/>
        <v>0.75</v>
      </c>
      <c r="AA949" s="33">
        <f t="shared" si="203"/>
        <v>0.85</v>
      </c>
      <c r="AB949" s="33">
        <f t="shared" si="204"/>
        <v>0.75</v>
      </c>
      <c r="AC949" s="33">
        <f t="shared" si="205"/>
        <v>0.85</v>
      </c>
      <c r="AD949" s="33">
        <f t="shared" si="206"/>
        <v>0.7</v>
      </c>
      <c r="AE949" s="394">
        <f t="shared" si="207"/>
        <v>0</v>
      </c>
      <c r="AF949" s="400">
        <f t="shared" si="208"/>
        <v>3619330176</v>
      </c>
      <c r="AG949" s="257">
        <v>100</v>
      </c>
      <c r="AH949" s="153">
        <f t="shared" si="211"/>
        <v>3619330176</v>
      </c>
      <c r="AJ949" s="394">
        <f>IF(F949&gt;0,#REF!,0)</f>
        <v>0</v>
      </c>
      <c r="AK949" s="394">
        <f t="shared" si="209"/>
        <v>0</v>
      </c>
      <c r="AM949" s="394">
        <f t="shared" si="210"/>
        <v>0</v>
      </c>
    </row>
    <row r="950" spans="3:39" ht="23.25" thickBot="1" x14ac:dyDescent="0.6">
      <c r="C950" s="233" t="s">
        <v>576</v>
      </c>
      <c r="D950" s="411" t="s">
        <v>1647</v>
      </c>
      <c r="E950" s="435">
        <v>5149300915</v>
      </c>
      <c r="F950" s="39">
        <v>5330000000</v>
      </c>
      <c r="G950" s="36"/>
      <c r="H950" s="36">
        <v>0</v>
      </c>
      <c r="I950" s="36"/>
      <c r="J950" s="36"/>
      <c r="K950" s="36"/>
      <c r="L950" s="36"/>
      <c r="M950" s="36"/>
      <c r="N950" s="36"/>
      <c r="O950" s="36"/>
      <c r="P950" s="253">
        <v>0</v>
      </c>
      <c r="Q950" s="259">
        <f t="shared" si="212"/>
        <v>5330000000</v>
      </c>
      <c r="R950" s="259">
        <v>0</v>
      </c>
      <c r="S950" s="509">
        <f t="shared" si="199"/>
        <v>5149300915</v>
      </c>
      <c r="T950" s="34">
        <v>1</v>
      </c>
      <c r="U950" s="33">
        <v>1</v>
      </c>
      <c r="V950" s="33">
        <v>0.94</v>
      </c>
      <c r="W950" s="33">
        <v>0.94</v>
      </c>
      <c r="X950" s="33">
        <f t="shared" si="200"/>
        <v>0.88</v>
      </c>
      <c r="Y950" s="33">
        <f t="shared" si="201"/>
        <v>0.85</v>
      </c>
      <c r="Z950" s="33">
        <f t="shared" si="202"/>
        <v>0.75</v>
      </c>
      <c r="AA950" s="33">
        <f t="shared" si="203"/>
        <v>0.85</v>
      </c>
      <c r="AB950" s="33">
        <f t="shared" si="204"/>
        <v>0.75</v>
      </c>
      <c r="AC950" s="33">
        <f t="shared" si="205"/>
        <v>0.85</v>
      </c>
      <c r="AD950" s="33">
        <f t="shared" si="206"/>
        <v>0.7</v>
      </c>
      <c r="AE950" s="394">
        <f t="shared" si="207"/>
        <v>5330000000</v>
      </c>
      <c r="AF950" s="400">
        <f t="shared" si="208"/>
        <v>0</v>
      </c>
      <c r="AG950" s="257">
        <v>100</v>
      </c>
      <c r="AH950" s="153">
        <f t="shared" si="211"/>
        <v>0</v>
      </c>
      <c r="AJ950" s="394" t="e">
        <f>IF(F950&gt;0,#REF!,0)</f>
        <v>#REF!</v>
      </c>
      <c r="AK950" s="394">
        <f t="shared" si="209"/>
        <v>5330000000</v>
      </c>
      <c r="AM950" s="394">
        <f t="shared" si="210"/>
        <v>0</v>
      </c>
    </row>
    <row r="951" spans="3:39" ht="23.25" thickBot="1" x14ac:dyDescent="0.6">
      <c r="C951" s="233" t="s">
        <v>576</v>
      </c>
      <c r="D951" s="411" t="s">
        <v>1648</v>
      </c>
      <c r="E951" s="435">
        <v>6865734553</v>
      </c>
      <c r="F951" s="39">
        <v>7110000000</v>
      </c>
      <c r="G951" s="36"/>
      <c r="H951" s="36">
        <v>0</v>
      </c>
      <c r="I951" s="36"/>
      <c r="J951" s="36"/>
      <c r="K951" s="36"/>
      <c r="L951" s="36"/>
      <c r="M951" s="36"/>
      <c r="N951" s="36"/>
      <c r="O951" s="36"/>
      <c r="P951" s="253">
        <v>0</v>
      </c>
      <c r="Q951" s="259">
        <f t="shared" si="212"/>
        <v>7110000000</v>
      </c>
      <c r="R951" s="259">
        <v>0</v>
      </c>
      <c r="S951" s="509">
        <f t="shared" si="199"/>
        <v>6865734553</v>
      </c>
      <c r="T951" s="34">
        <v>1</v>
      </c>
      <c r="U951" s="33">
        <v>1</v>
      </c>
      <c r="V951" s="33">
        <v>0.94</v>
      </c>
      <c r="W951" s="33">
        <v>0.94</v>
      </c>
      <c r="X951" s="33">
        <f t="shared" si="200"/>
        <v>0.88</v>
      </c>
      <c r="Y951" s="33">
        <f t="shared" si="201"/>
        <v>0.85</v>
      </c>
      <c r="Z951" s="33">
        <f t="shared" si="202"/>
        <v>0.75</v>
      </c>
      <c r="AA951" s="33">
        <f t="shared" si="203"/>
        <v>0.85</v>
      </c>
      <c r="AB951" s="33">
        <f t="shared" si="204"/>
        <v>0.75</v>
      </c>
      <c r="AC951" s="33">
        <f t="shared" si="205"/>
        <v>0.85</v>
      </c>
      <c r="AD951" s="33">
        <f t="shared" si="206"/>
        <v>0.7</v>
      </c>
      <c r="AE951" s="394">
        <f t="shared" si="207"/>
        <v>7110000000</v>
      </c>
      <c r="AF951" s="400">
        <f t="shared" si="208"/>
        <v>0</v>
      </c>
      <c r="AG951" s="257">
        <v>100</v>
      </c>
      <c r="AH951" s="153">
        <f t="shared" si="211"/>
        <v>0</v>
      </c>
      <c r="AJ951" s="394" t="e">
        <f>IF(F951&gt;0,#REF!,0)</f>
        <v>#REF!</v>
      </c>
      <c r="AK951" s="394">
        <f t="shared" si="209"/>
        <v>7110000000</v>
      </c>
      <c r="AM951" s="394">
        <f t="shared" si="210"/>
        <v>0</v>
      </c>
    </row>
    <row r="952" spans="3:39" ht="23.25" thickBot="1" x14ac:dyDescent="0.6">
      <c r="C952" s="233" t="s">
        <v>576</v>
      </c>
      <c r="D952" s="411" t="s">
        <v>1648</v>
      </c>
      <c r="E952" s="435">
        <v>6454472147</v>
      </c>
      <c r="F952" s="39">
        <v>6681000000</v>
      </c>
      <c r="G952" s="36"/>
      <c r="H952" s="36">
        <v>0</v>
      </c>
      <c r="I952" s="36"/>
      <c r="J952" s="36"/>
      <c r="K952" s="36"/>
      <c r="L952" s="36"/>
      <c r="M952" s="36"/>
      <c r="N952" s="36"/>
      <c r="O952" s="36"/>
      <c r="P952" s="253">
        <v>0</v>
      </c>
      <c r="Q952" s="259">
        <f t="shared" si="212"/>
        <v>6681000000</v>
      </c>
      <c r="R952" s="259">
        <v>0</v>
      </c>
      <c r="S952" s="509">
        <f t="shared" si="199"/>
        <v>6454472147</v>
      </c>
      <c r="T952" s="34">
        <v>1</v>
      </c>
      <c r="U952" s="33">
        <v>1</v>
      </c>
      <c r="V952" s="33">
        <v>0.94</v>
      </c>
      <c r="W952" s="33">
        <v>0.94</v>
      </c>
      <c r="X952" s="33">
        <f t="shared" si="200"/>
        <v>0.88</v>
      </c>
      <c r="Y952" s="33">
        <f t="shared" si="201"/>
        <v>0.85</v>
      </c>
      <c r="Z952" s="33">
        <f t="shared" si="202"/>
        <v>0.75</v>
      </c>
      <c r="AA952" s="33">
        <f t="shared" si="203"/>
        <v>0.85</v>
      </c>
      <c r="AB952" s="33">
        <f t="shared" si="204"/>
        <v>0.75</v>
      </c>
      <c r="AC952" s="33">
        <f t="shared" si="205"/>
        <v>0.85</v>
      </c>
      <c r="AD952" s="33">
        <f t="shared" si="206"/>
        <v>0.7</v>
      </c>
      <c r="AE952" s="394">
        <f t="shared" si="207"/>
        <v>6681000000</v>
      </c>
      <c r="AF952" s="400">
        <f t="shared" si="208"/>
        <v>0</v>
      </c>
      <c r="AG952" s="257">
        <v>100</v>
      </c>
      <c r="AH952" s="153">
        <f t="shared" si="211"/>
        <v>0</v>
      </c>
      <c r="AJ952" s="394" t="e">
        <f>IF(F952&gt;0,#REF!,0)</f>
        <v>#REF!</v>
      </c>
      <c r="AK952" s="394">
        <f t="shared" si="209"/>
        <v>6681000000</v>
      </c>
      <c r="AM952" s="394">
        <f t="shared" si="210"/>
        <v>0</v>
      </c>
    </row>
    <row r="953" spans="3:39" ht="23.25" thickBot="1" x14ac:dyDescent="0.6">
      <c r="C953" s="233" t="s">
        <v>576</v>
      </c>
      <c r="D953" s="411" t="s">
        <v>1648</v>
      </c>
      <c r="E953" s="435">
        <v>4897021200</v>
      </c>
      <c r="F953" s="39">
        <v>5069000000</v>
      </c>
      <c r="G953" s="36"/>
      <c r="H953" s="36">
        <v>0</v>
      </c>
      <c r="I953" s="36"/>
      <c r="J953" s="36"/>
      <c r="K953" s="36"/>
      <c r="L953" s="36"/>
      <c r="M953" s="36"/>
      <c r="N953" s="36"/>
      <c r="O953" s="36"/>
      <c r="P953" s="253">
        <v>0</v>
      </c>
      <c r="Q953" s="259">
        <f t="shared" si="212"/>
        <v>5069000000</v>
      </c>
      <c r="R953" s="259">
        <v>0</v>
      </c>
      <c r="S953" s="509">
        <f t="shared" si="199"/>
        <v>4897021200</v>
      </c>
      <c r="T953" s="34">
        <v>1</v>
      </c>
      <c r="U953" s="33">
        <v>1</v>
      </c>
      <c r="V953" s="33">
        <v>0.94</v>
      </c>
      <c r="W953" s="33">
        <v>0.94</v>
      </c>
      <c r="X953" s="33">
        <f t="shared" si="200"/>
        <v>0.88</v>
      </c>
      <c r="Y953" s="33">
        <f t="shared" si="201"/>
        <v>0.85</v>
      </c>
      <c r="Z953" s="33">
        <f t="shared" si="202"/>
        <v>0.75</v>
      </c>
      <c r="AA953" s="33">
        <f t="shared" si="203"/>
        <v>0.85</v>
      </c>
      <c r="AB953" s="33">
        <f t="shared" si="204"/>
        <v>0.75</v>
      </c>
      <c r="AC953" s="33">
        <f t="shared" si="205"/>
        <v>0.85</v>
      </c>
      <c r="AD953" s="33">
        <f t="shared" si="206"/>
        <v>0.7</v>
      </c>
      <c r="AE953" s="394">
        <f t="shared" si="207"/>
        <v>5069000000</v>
      </c>
      <c r="AF953" s="400">
        <f t="shared" si="208"/>
        <v>0</v>
      </c>
      <c r="AG953" s="257">
        <v>100</v>
      </c>
      <c r="AH953" s="153">
        <f t="shared" si="211"/>
        <v>0</v>
      </c>
      <c r="AJ953" s="394" t="e">
        <f>IF(F953&gt;0,#REF!,0)</f>
        <v>#REF!</v>
      </c>
      <c r="AK953" s="394">
        <f t="shared" si="209"/>
        <v>5069000000</v>
      </c>
      <c r="AM953" s="394">
        <f t="shared" si="210"/>
        <v>0</v>
      </c>
    </row>
    <row r="954" spans="3:39" ht="23.25" thickBot="1" x14ac:dyDescent="0.6">
      <c r="C954" s="233" t="s">
        <v>576</v>
      </c>
      <c r="D954" s="411" t="s">
        <v>1649</v>
      </c>
      <c r="E954" s="435">
        <v>8028446422</v>
      </c>
      <c r="F954" s="39">
        <v>0</v>
      </c>
      <c r="G954" s="36"/>
      <c r="H954" s="36">
        <v>0</v>
      </c>
      <c r="I954" s="36"/>
      <c r="J954" s="36"/>
      <c r="K954" s="36"/>
      <c r="L954" s="36"/>
      <c r="M954" s="36"/>
      <c r="N954" s="36"/>
      <c r="O954" s="36"/>
      <c r="P954" s="253">
        <v>0</v>
      </c>
      <c r="Q954" s="259">
        <f t="shared" si="212"/>
        <v>0</v>
      </c>
      <c r="R954" s="259">
        <v>8700000000</v>
      </c>
      <c r="S954" s="509">
        <f t="shared" si="199"/>
        <v>8028446422</v>
      </c>
      <c r="T954" s="34">
        <v>1</v>
      </c>
      <c r="U954" s="33">
        <v>1</v>
      </c>
      <c r="V954" s="33">
        <v>0.94</v>
      </c>
      <c r="W954" s="33">
        <v>0.94</v>
      </c>
      <c r="X954" s="33">
        <f t="shared" si="200"/>
        <v>0.88</v>
      </c>
      <c r="Y954" s="33">
        <f t="shared" si="201"/>
        <v>0.85</v>
      </c>
      <c r="Z954" s="33">
        <f t="shared" si="202"/>
        <v>0.75</v>
      </c>
      <c r="AA954" s="33">
        <f t="shared" si="203"/>
        <v>0.85</v>
      </c>
      <c r="AB954" s="33">
        <f t="shared" si="204"/>
        <v>0.75</v>
      </c>
      <c r="AC954" s="33">
        <f t="shared" si="205"/>
        <v>0.85</v>
      </c>
      <c r="AD954" s="33">
        <f t="shared" si="206"/>
        <v>0.7</v>
      </c>
      <c r="AE954" s="394">
        <f t="shared" si="207"/>
        <v>0</v>
      </c>
      <c r="AF954" s="400">
        <f t="shared" si="208"/>
        <v>8028446422</v>
      </c>
      <c r="AG954" s="257">
        <v>100</v>
      </c>
      <c r="AH954" s="153">
        <f t="shared" si="211"/>
        <v>8028446422</v>
      </c>
      <c r="AJ954" s="394">
        <f>IF(F954&gt;0,#REF!,0)</f>
        <v>0</v>
      </c>
      <c r="AK954" s="394">
        <f t="shared" si="209"/>
        <v>0</v>
      </c>
      <c r="AM954" s="394">
        <f t="shared" si="210"/>
        <v>0</v>
      </c>
    </row>
    <row r="955" spans="3:39" ht="23.25" thickBot="1" x14ac:dyDescent="0.6">
      <c r="C955" s="233" t="s">
        <v>576</v>
      </c>
      <c r="D955" s="411" t="s">
        <v>1649</v>
      </c>
      <c r="E955" s="435">
        <v>9372434149</v>
      </c>
      <c r="F955" s="39">
        <v>0</v>
      </c>
      <c r="G955" s="36"/>
      <c r="H955" s="36">
        <v>0</v>
      </c>
      <c r="I955" s="36"/>
      <c r="J955" s="36"/>
      <c r="K955" s="36"/>
      <c r="L955" s="36"/>
      <c r="M955" s="36"/>
      <c r="N955" s="36"/>
      <c r="O955" s="36"/>
      <c r="P955" s="253">
        <v>0</v>
      </c>
      <c r="Q955" s="259">
        <f t="shared" si="212"/>
        <v>0</v>
      </c>
      <c r="R955" s="259">
        <v>10200000000</v>
      </c>
      <c r="S955" s="509">
        <f t="shared" si="199"/>
        <v>9372434149</v>
      </c>
      <c r="T955" s="34">
        <v>1</v>
      </c>
      <c r="U955" s="33">
        <v>1</v>
      </c>
      <c r="V955" s="33">
        <v>0.94</v>
      </c>
      <c r="W955" s="33">
        <v>0.94</v>
      </c>
      <c r="X955" s="33">
        <f t="shared" si="200"/>
        <v>0.88</v>
      </c>
      <c r="Y955" s="33">
        <f t="shared" si="201"/>
        <v>0.85</v>
      </c>
      <c r="Z955" s="33">
        <f t="shared" si="202"/>
        <v>0.75</v>
      </c>
      <c r="AA955" s="33">
        <f t="shared" si="203"/>
        <v>0.85</v>
      </c>
      <c r="AB955" s="33">
        <f t="shared" si="204"/>
        <v>0.75</v>
      </c>
      <c r="AC955" s="33">
        <f t="shared" si="205"/>
        <v>0.85</v>
      </c>
      <c r="AD955" s="33">
        <f t="shared" si="206"/>
        <v>0.7</v>
      </c>
      <c r="AE955" s="394">
        <f t="shared" si="207"/>
        <v>0</v>
      </c>
      <c r="AF955" s="400">
        <f t="shared" si="208"/>
        <v>9372434149</v>
      </c>
      <c r="AG955" s="257">
        <v>100</v>
      </c>
      <c r="AH955" s="153">
        <f t="shared" si="211"/>
        <v>9372434149</v>
      </c>
      <c r="AJ955" s="394">
        <f>IF(F955&gt;0,#REF!,0)</f>
        <v>0</v>
      </c>
      <c r="AK955" s="394">
        <f t="shared" si="209"/>
        <v>0</v>
      </c>
      <c r="AM955" s="394">
        <f t="shared" si="210"/>
        <v>0</v>
      </c>
    </row>
    <row r="956" spans="3:39" ht="23.25" thickBot="1" x14ac:dyDescent="0.6">
      <c r="C956" s="233" t="s">
        <v>576</v>
      </c>
      <c r="D956" s="411" t="s">
        <v>1649</v>
      </c>
      <c r="E956" s="435">
        <v>15180463136</v>
      </c>
      <c r="F956" s="39">
        <v>0</v>
      </c>
      <c r="G956" s="36"/>
      <c r="H956" s="36">
        <v>0</v>
      </c>
      <c r="I956" s="36"/>
      <c r="J956" s="36"/>
      <c r="K956" s="36"/>
      <c r="L956" s="36"/>
      <c r="M956" s="36"/>
      <c r="N956" s="36"/>
      <c r="O956" s="36"/>
      <c r="P956" s="253">
        <v>0</v>
      </c>
      <c r="Q956" s="259">
        <f t="shared" si="212"/>
        <v>0</v>
      </c>
      <c r="R956" s="259">
        <v>16500000000</v>
      </c>
      <c r="S956" s="509">
        <f t="shared" si="199"/>
        <v>15180463136</v>
      </c>
      <c r="T956" s="34">
        <v>1</v>
      </c>
      <c r="U956" s="33">
        <v>1</v>
      </c>
      <c r="V956" s="33">
        <v>0.94</v>
      </c>
      <c r="W956" s="33">
        <v>0.94</v>
      </c>
      <c r="X956" s="33">
        <f t="shared" si="200"/>
        <v>0.88</v>
      </c>
      <c r="Y956" s="33">
        <f t="shared" si="201"/>
        <v>0.85</v>
      </c>
      <c r="Z956" s="33">
        <f t="shared" si="202"/>
        <v>0.75</v>
      </c>
      <c r="AA956" s="33">
        <f t="shared" si="203"/>
        <v>0.85</v>
      </c>
      <c r="AB956" s="33">
        <f t="shared" si="204"/>
        <v>0.75</v>
      </c>
      <c r="AC956" s="33">
        <f t="shared" si="205"/>
        <v>0.85</v>
      </c>
      <c r="AD956" s="33">
        <f t="shared" si="206"/>
        <v>0.7</v>
      </c>
      <c r="AE956" s="394">
        <f t="shared" si="207"/>
        <v>0</v>
      </c>
      <c r="AF956" s="400">
        <f t="shared" si="208"/>
        <v>15180463136</v>
      </c>
      <c r="AG956" s="257">
        <v>100</v>
      </c>
      <c r="AH956" s="153">
        <f t="shared" si="211"/>
        <v>15180463136</v>
      </c>
      <c r="AJ956" s="394">
        <f>IF(F956&gt;0,#REF!,0)</f>
        <v>0</v>
      </c>
      <c r="AK956" s="394">
        <f t="shared" si="209"/>
        <v>0</v>
      </c>
      <c r="AM956" s="394">
        <f t="shared" si="210"/>
        <v>0</v>
      </c>
    </row>
    <row r="957" spans="3:39" ht="23.25" thickBot="1" x14ac:dyDescent="0.6">
      <c r="C957" s="233" t="s">
        <v>576</v>
      </c>
      <c r="D957" s="411" t="s">
        <v>1649</v>
      </c>
      <c r="E957" s="435">
        <v>10821960535</v>
      </c>
      <c r="F957" s="39">
        <v>0</v>
      </c>
      <c r="G957" s="36"/>
      <c r="H957" s="36">
        <v>0</v>
      </c>
      <c r="I957" s="36"/>
      <c r="J957" s="36"/>
      <c r="K957" s="36"/>
      <c r="L957" s="36"/>
      <c r="M957" s="36"/>
      <c r="N957" s="36"/>
      <c r="O957" s="36"/>
      <c r="P957" s="253">
        <v>0</v>
      </c>
      <c r="Q957" s="259">
        <f t="shared" si="212"/>
        <v>0</v>
      </c>
      <c r="R957" s="259">
        <v>11690000000</v>
      </c>
      <c r="S957" s="509">
        <f t="shared" si="199"/>
        <v>10821960535</v>
      </c>
      <c r="T957" s="34">
        <v>1</v>
      </c>
      <c r="U957" s="33">
        <v>1</v>
      </c>
      <c r="V957" s="33">
        <v>0.94</v>
      </c>
      <c r="W957" s="33">
        <v>0.94</v>
      </c>
      <c r="X957" s="33">
        <f t="shared" si="200"/>
        <v>0.88</v>
      </c>
      <c r="Y957" s="33">
        <f t="shared" si="201"/>
        <v>0.85</v>
      </c>
      <c r="Z957" s="33">
        <f t="shared" si="202"/>
        <v>0.75</v>
      </c>
      <c r="AA957" s="33">
        <f t="shared" si="203"/>
        <v>0.85</v>
      </c>
      <c r="AB957" s="33">
        <f t="shared" si="204"/>
        <v>0.75</v>
      </c>
      <c r="AC957" s="33">
        <f t="shared" si="205"/>
        <v>0.85</v>
      </c>
      <c r="AD957" s="33">
        <f t="shared" si="206"/>
        <v>0.7</v>
      </c>
      <c r="AE957" s="394">
        <f t="shared" si="207"/>
        <v>0</v>
      </c>
      <c r="AF957" s="400">
        <f t="shared" si="208"/>
        <v>10821960535</v>
      </c>
      <c r="AG957" s="257">
        <v>100</v>
      </c>
      <c r="AH957" s="153">
        <f t="shared" si="211"/>
        <v>10821960535</v>
      </c>
      <c r="AJ957" s="394">
        <f>IF(F957&gt;0,#REF!,0)</f>
        <v>0</v>
      </c>
      <c r="AK957" s="394">
        <f t="shared" si="209"/>
        <v>0</v>
      </c>
      <c r="AM957" s="394">
        <f t="shared" si="210"/>
        <v>0</v>
      </c>
    </row>
    <row r="958" spans="3:39" ht="23.25" thickBot="1" x14ac:dyDescent="0.6">
      <c r="C958" s="233" t="s">
        <v>576</v>
      </c>
      <c r="D958" s="411" t="s">
        <v>1649</v>
      </c>
      <c r="E958" s="435">
        <v>13868070175</v>
      </c>
      <c r="F958" s="39">
        <v>0</v>
      </c>
      <c r="G958" s="36"/>
      <c r="H958" s="36">
        <v>0</v>
      </c>
      <c r="I958" s="36"/>
      <c r="J958" s="36"/>
      <c r="K958" s="36"/>
      <c r="L958" s="36"/>
      <c r="M958" s="36"/>
      <c r="N958" s="36"/>
      <c r="O958" s="36"/>
      <c r="P958" s="253">
        <v>0</v>
      </c>
      <c r="Q958" s="259">
        <f t="shared" si="212"/>
        <v>0</v>
      </c>
      <c r="R958" s="259">
        <v>15000000000</v>
      </c>
      <c r="S958" s="509">
        <f t="shared" si="199"/>
        <v>13868070175</v>
      </c>
      <c r="T958" s="34">
        <v>1</v>
      </c>
      <c r="U958" s="33">
        <v>1</v>
      </c>
      <c r="V958" s="33">
        <v>0.94</v>
      </c>
      <c r="W958" s="33">
        <v>0.94</v>
      </c>
      <c r="X958" s="33">
        <f t="shared" si="200"/>
        <v>0.88</v>
      </c>
      <c r="Y958" s="33">
        <f t="shared" si="201"/>
        <v>0.85</v>
      </c>
      <c r="Z958" s="33">
        <f t="shared" si="202"/>
        <v>0.75</v>
      </c>
      <c r="AA958" s="33">
        <f t="shared" si="203"/>
        <v>0.85</v>
      </c>
      <c r="AB958" s="33">
        <f t="shared" si="204"/>
        <v>0.75</v>
      </c>
      <c r="AC958" s="33">
        <f t="shared" si="205"/>
        <v>0.85</v>
      </c>
      <c r="AD958" s="33">
        <f t="shared" si="206"/>
        <v>0.7</v>
      </c>
      <c r="AE958" s="394">
        <f t="shared" si="207"/>
        <v>0</v>
      </c>
      <c r="AF958" s="400">
        <f t="shared" si="208"/>
        <v>13868070175</v>
      </c>
      <c r="AG958" s="257">
        <v>100</v>
      </c>
      <c r="AH958" s="153">
        <f t="shared" si="211"/>
        <v>13868070175</v>
      </c>
      <c r="AJ958" s="394">
        <f>IF(F958&gt;0,#REF!,0)</f>
        <v>0</v>
      </c>
      <c r="AK958" s="394">
        <f t="shared" si="209"/>
        <v>0</v>
      </c>
      <c r="AM958" s="394">
        <f t="shared" si="210"/>
        <v>0</v>
      </c>
    </row>
    <row r="959" spans="3:39" ht="23.25" thickBot="1" x14ac:dyDescent="0.6">
      <c r="C959" s="233" t="s">
        <v>576</v>
      </c>
      <c r="D959" s="411" t="s">
        <v>1650</v>
      </c>
      <c r="E959" s="435">
        <v>14125831020</v>
      </c>
      <c r="F959" s="39">
        <v>0</v>
      </c>
      <c r="G959" s="36"/>
      <c r="H959" s="36">
        <v>0</v>
      </c>
      <c r="I959" s="36"/>
      <c r="J959" s="36"/>
      <c r="K959" s="36"/>
      <c r="L959" s="36"/>
      <c r="M959" s="36"/>
      <c r="N959" s="36"/>
      <c r="O959" s="36"/>
      <c r="P959" s="253">
        <v>0</v>
      </c>
      <c r="Q959" s="259">
        <f t="shared" si="212"/>
        <v>0</v>
      </c>
      <c r="R959" s="259">
        <v>13930000000</v>
      </c>
      <c r="S959" s="509">
        <f t="shared" si="199"/>
        <v>14125831020</v>
      </c>
      <c r="T959" s="34">
        <v>1</v>
      </c>
      <c r="U959" s="33">
        <v>1</v>
      </c>
      <c r="V959" s="33">
        <v>0.94</v>
      </c>
      <c r="W959" s="33">
        <v>0.94</v>
      </c>
      <c r="X959" s="33">
        <f t="shared" si="200"/>
        <v>0.88</v>
      </c>
      <c r="Y959" s="33">
        <f t="shared" si="201"/>
        <v>0.85</v>
      </c>
      <c r="Z959" s="33">
        <f t="shared" si="202"/>
        <v>0.75</v>
      </c>
      <c r="AA959" s="33">
        <f t="shared" si="203"/>
        <v>0.85</v>
      </c>
      <c r="AB959" s="33">
        <f t="shared" si="204"/>
        <v>0.75</v>
      </c>
      <c r="AC959" s="33">
        <f t="shared" si="205"/>
        <v>0.85</v>
      </c>
      <c r="AD959" s="33">
        <f t="shared" si="206"/>
        <v>0.7</v>
      </c>
      <c r="AE959" s="394">
        <f t="shared" si="207"/>
        <v>0</v>
      </c>
      <c r="AF959" s="400">
        <f t="shared" si="208"/>
        <v>14125831020</v>
      </c>
      <c r="AG959" s="257">
        <v>100</v>
      </c>
      <c r="AH959" s="153">
        <f t="shared" si="211"/>
        <v>14125831020</v>
      </c>
      <c r="AJ959" s="394">
        <f>IF(F959&gt;0,#REF!,0)</f>
        <v>0</v>
      </c>
      <c r="AK959" s="394">
        <f t="shared" si="209"/>
        <v>0</v>
      </c>
      <c r="AM959" s="394">
        <f t="shared" si="210"/>
        <v>0</v>
      </c>
    </row>
    <row r="960" spans="3:39" ht="23.25" thickBot="1" x14ac:dyDescent="0.6">
      <c r="C960" s="233" t="s">
        <v>576</v>
      </c>
      <c r="D960" s="411" t="s">
        <v>1419</v>
      </c>
      <c r="E960" s="435">
        <v>2499682524</v>
      </c>
      <c r="F960" s="39">
        <v>0</v>
      </c>
      <c r="G960" s="36"/>
      <c r="H960" s="36">
        <v>0</v>
      </c>
      <c r="I960" s="36"/>
      <c r="J960" s="36"/>
      <c r="K960" s="36"/>
      <c r="L960" s="36"/>
      <c r="M960" s="36"/>
      <c r="N960" s="36"/>
      <c r="O960" s="36"/>
      <c r="P960" s="253">
        <v>0</v>
      </c>
      <c r="Q960" s="259">
        <f t="shared" si="212"/>
        <v>0</v>
      </c>
      <c r="R960" s="259">
        <v>3300000000</v>
      </c>
      <c r="S960" s="509">
        <f t="shared" si="199"/>
        <v>2499682524</v>
      </c>
      <c r="T960" s="34">
        <v>1</v>
      </c>
      <c r="U960" s="33">
        <v>1</v>
      </c>
      <c r="V960" s="33">
        <v>0.94</v>
      </c>
      <c r="W960" s="33">
        <v>0.94</v>
      </c>
      <c r="X960" s="33">
        <f t="shared" si="200"/>
        <v>0.88</v>
      </c>
      <c r="Y960" s="33">
        <f t="shared" si="201"/>
        <v>0.85</v>
      </c>
      <c r="Z960" s="33">
        <f t="shared" si="202"/>
        <v>0.75</v>
      </c>
      <c r="AA960" s="33">
        <f t="shared" si="203"/>
        <v>0.85</v>
      </c>
      <c r="AB960" s="33">
        <f t="shared" si="204"/>
        <v>0.75</v>
      </c>
      <c r="AC960" s="33">
        <f t="shared" si="205"/>
        <v>0.85</v>
      </c>
      <c r="AD960" s="33">
        <f t="shared" si="206"/>
        <v>0.7</v>
      </c>
      <c r="AE960" s="394">
        <f t="shared" si="207"/>
        <v>0</v>
      </c>
      <c r="AF960" s="400">
        <f t="shared" si="208"/>
        <v>2499682524</v>
      </c>
      <c r="AG960" s="257">
        <v>100</v>
      </c>
      <c r="AH960" s="153">
        <f t="shared" si="211"/>
        <v>2499682524</v>
      </c>
      <c r="AJ960" s="394">
        <f>IF(F960&gt;0,#REF!,0)</f>
        <v>0</v>
      </c>
      <c r="AK960" s="394">
        <f t="shared" si="209"/>
        <v>0</v>
      </c>
      <c r="AM960" s="394">
        <f t="shared" si="210"/>
        <v>0</v>
      </c>
    </row>
    <row r="961" spans="3:39" ht="23.25" thickBot="1" x14ac:dyDescent="0.6">
      <c r="C961" s="233" t="s">
        <v>576</v>
      </c>
      <c r="D961" s="411" t="s">
        <v>1651</v>
      </c>
      <c r="E961" s="435">
        <v>33200000000</v>
      </c>
      <c r="F961" s="39">
        <v>0</v>
      </c>
      <c r="G961" s="36"/>
      <c r="H961" s="36">
        <v>0</v>
      </c>
      <c r="I961" s="36"/>
      <c r="J961" s="36"/>
      <c r="K961" s="36"/>
      <c r="L961" s="36"/>
      <c r="M961" s="36"/>
      <c r="N961" s="36"/>
      <c r="O961" s="36"/>
      <c r="P961" s="253">
        <v>0</v>
      </c>
      <c r="Q961" s="259">
        <f t="shared" si="212"/>
        <v>0</v>
      </c>
      <c r="R961" s="259">
        <v>44000000000</v>
      </c>
      <c r="S961" s="509">
        <f t="shared" si="199"/>
        <v>33200000000</v>
      </c>
      <c r="T961" s="34">
        <v>1</v>
      </c>
      <c r="U961" s="33">
        <v>1</v>
      </c>
      <c r="V961" s="33">
        <v>0.94</v>
      </c>
      <c r="W961" s="33">
        <v>0.94</v>
      </c>
      <c r="X961" s="33">
        <f t="shared" si="200"/>
        <v>0.88</v>
      </c>
      <c r="Y961" s="33">
        <f t="shared" si="201"/>
        <v>0.85</v>
      </c>
      <c r="Z961" s="33">
        <f t="shared" si="202"/>
        <v>0.75</v>
      </c>
      <c r="AA961" s="33">
        <f t="shared" si="203"/>
        <v>0.85</v>
      </c>
      <c r="AB961" s="33">
        <f t="shared" si="204"/>
        <v>0.75</v>
      </c>
      <c r="AC961" s="33">
        <f t="shared" si="205"/>
        <v>0.85</v>
      </c>
      <c r="AD961" s="33">
        <f t="shared" si="206"/>
        <v>0.7</v>
      </c>
      <c r="AE961" s="394">
        <f t="shared" si="207"/>
        <v>0</v>
      </c>
      <c r="AF961" s="400">
        <f t="shared" si="208"/>
        <v>33200000000</v>
      </c>
      <c r="AG961" s="257">
        <v>100</v>
      </c>
      <c r="AH961" s="153">
        <f t="shared" si="211"/>
        <v>33200000000</v>
      </c>
      <c r="AJ961" s="394">
        <f>IF(F961&gt;0,#REF!,0)</f>
        <v>0</v>
      </c>
      <c r="AK961" s="394">
        <f t="shared" si="209"/>
        <v>0</v>
      </c>
      <c r="AM961" s="394">
        <f t="shared" si="210"/>
        <v>0</v>
      </c>
    </row>
    <row r="962" spans="3:39" ht="23.25" thickBot="1" x14ac:dyDescent="0.6">
      <c r="C962" s="233" t="s">
        <v>576</v>
      </c>
      <c r="D962" s="411" t="s">
        <v>1652</v>
      </c>
      <c r="E962" s="435">
        <v>9203826915</v>
      </c>
      <c r="F962" s="39">
        <v>0</v>
      </c>
      <c r="G962" s="36"/>
      <c r="H962" s="36">
        <v>0</v>
      </c>
      <c r="I962" s="36"/>
      <c r="J962" s="36"/>
      <c r="K962" s="36"/>
      <c r="L962" s="36"/>
      <c r="M962" s="36"/>
      <c r="N962" s="36"/>
      <c r="O962" s="36"/>
      <c r="P962" s="253">
        <v>0</v>
      </c>
      <c r="Q962" s="259">
        <f t="shared" si="212"/>
        <v>0</v>
      </c>
      <c r="R962" s="259">
        <v>9945000000</v>
      </c>
      <c r="S962" s="509">
        <f t="shared" si="199"/>
        <v>9203826915</v>
      </c>
      <c r="T962" s="34">
        <v>1</v>
      </c>
      <c r="U962" s="33">
        <v>1</v>
      </c>
      <c r="V962" s="33">
        <v>0.94</v>
      </c>
      <c r="W962" s="33">
        <v>0.94</v>
      </c>
      <c r="X962" s="33">
        <f t="shared" si="200"/>
        <v>0.88</v>
      </c>
      <c r="Y962" s="33">
        <f t="shared" si="201"/>
        <v>0.85</v>
      </c>
      <c r="Z962" s="33">
        <f t="shared" si="202"/>
        <v>0.75</v>
      </c>
      <c r="AA962" s="33">
        <f t="shared" si="203"/>
        <v>0.85</v>
      </c>
      <c r="AB962" s="33">
        <f t="shared" si="204"/>
        <v>0.75</v>
      </c>
      <c r="AC962" s="33">
        <f t="shared" si="205"/>
        <v>0.85</v>
      </c>
      <c r="AD962" s="33">
        <f t="shared" si="206"/>
        <v>0.7</v>
      </c>
      <c r="AE962" s="394">
        <f t="shared" si="207"/>
        <v>0</v>
      </c>
      <c r="AF962" s="400">
        <f t="shared" si="208"/>
        <v>9203826915</v>
      </c>
      <c r="AG962" s="257">
        <v>100</v>
      </c>
      <c r="AH962" s="153">
        <f t="shared" si="211"/>
        <v>9203826915</v>
      </c>
      <c r="AJ962" s="394">
        <f>IF(F962&gt;0,#REF!,0)</f>
        <v>0</v>
      </c>
      <c r="AK962" s="394">
        <f t="shared" si="209"/>
        <v>0</v>
      </c>
      <c r="AM962" s="394">
        <f t="shared" si="210"/>
        <v>0</v>
      </c>
    </row>
    <row r="963" spans="3:39" ht="23.25" thickBot="1" x14ac:dyDescent="0.6">
      <c r="C963" s="233" t="s">
        <v>576</v>
      </c>
      <c r="D963" s="411" t="s">
        <v>1420</v>
      </c>
      <c r="E963" s="435">
        <v>82933152708</v>
      </c>
      <c r="F963" s="39">
        <v>0</v>
      </c>
      <c r="G963" s="36"/>
      <c r="H963" s="36">
        <v>0</v>
      </c>
      <c r="I963" s="36"/>
      <c r="J963" s="36"/>
      <c r="K963" s="36"/>
      <c r="L963" s="36"/>
      <c r="M963" s="36"/>
      <c r="N963" s="36"/>
      <c r="O963" s="36"/>
      <c r="P963" s="253">
        <v>0</v>
      </c>
      <c r="Q963" s="259">
        <f t="shared" si="212"/>
        <v>0</v>
      </c>
      <c r="R963" s="259">
        <v>89570000000</v>
      </c>
      <c r="S963" s="509">
        <f t="shared" si="199"/>
        <v>82933152708</v>
      </c>
      <c r="T963" s="34">
        <v>1</v>
      </c>
      <c r="U963" s="33">
        <v>1</v>
      </c>
      <c r="V963" s="33">
        <v>0.94</v>
      </c>
      <c r="W963" s="33">
        <v>0.94</v>
      </c>
      <c r="X963" s="33">
        <f t="shared" si="200"/>
        <v>0.88</v>
      </c>
      <c r="Y963" s="33">
        <f t="shared" si="201"/>
        <v>0.85</v>
      </c>
      <c r="Z963" s="33">
        <f t="shared" si="202"/>
        <v>0.75</v>
      </c>
      <c r="AA963" s="33">
        <f t="shared" si="203"/>
        <v>0.85</v>
      </c>
      <c r="AB963" s="33">
        <f t="shared" si="204"/>
        <v>0.75</v>
      </c>
      <c r="AC963" s="33">
        <f t="shared" si="205"/>
        <v>0.85</v>
      </c>
      <c r="AD963" s="33">
        <f t="shared" si="206"/>
        <v>0.7</v>
      </c>
      <c r="AE963" s="394">
        <f t="shared" si="207"/>
        <v>0</v>
      </c>
      <c r="AF963" s="400">
        <f t="shared" si="208"/>
        <v>82933152708</v>
      </c>
      <c r="AG963" s="257">
        <v>100</v>
      </c>
      <c r="AH963" s="153">
        <f t="shared" si="211"/>
        <v>82933152708</v>
      </c>
      <c r="AJ963" s="394">
        <f>IF(F963&gt;0,#REF!,0)</f>
        <v>0</v>
      </c>
      <c r="AK963" s="394">
        <f t="shared" si="209"/>
        <v>0</v>
      </c>
      <c r="AM963" s="394">
        <f t="shared" si="210"/>
        <v>0</v>
      </c>
    </row>
    <row r="964" spans="3:39" ht="23.25" thickBot="1" x14ac:dyDescent="0.6">
      <c r="C964" s="233" t="s">
        <v>576</v>
      </c>
      <c r="D964" s="411" t="s">
        <v>1652</v>
      </c>
      <c r="E964" s="435">
        <v>9094835435</v>
      </c>
      <c r="F964" s="39">
        <v>0</v>
      </c>
      <c r="G964" s="36"/>
      <c r="H964" s="36">
        <v>0</v>
      </c>
      <c r="I964" s="36"/>
      <c r="J964" s="36"/>
      <c r="K964" s="36"/>
      <c r="L964" s="36"/>
      <c r="M964" s="36"/>
      <c r="N964" s="36"/>
      <c r="O964" s="36"/>
      <c r="P964" s="253">
        <v>0</v>
      </c>
      <c r="Q964" s="259">
        <f t="shared" si="212"/>
        <v>0</v>
      </c>
      <c r="R964" s="259">
        <v>9825000000</v>
      </c>
      <c r="S964" s="509">
        <f t="shared" si="199"/>
        <v>9094835435</v>
      </c>
      <c r="T964" s="34">
        <v>1</v>
      </c>
      <c r="U964" s="33">
        <v>1</v>
      </c>
      <c r="V964" s="33">
        <v>0.94</v>
      </c>
      <c r="W964" s="33">
        <v>0.94</v>
      </c>
      <c r="X964" s="33">
        <f t="shared" si="200"/>
        <v>0.88</v>
      </c>
      <c r="Y964" s="33">
        <f t="shared" si="201"/>
        <v>0.85</v>
      </c>
      <c r="Z964" s="33">
        <f t="shared" si="202"/>
        <v>0.75</v>
      </c>
      <c r="AA964" s="33">
        <f t="shared" si="203"/>
        <v>0.85</v>
      </c>
      <c r="AB964" s="33">
        <f t="shared" si="204"/>
        <v>0.75</v>
      </c>
      <c r="AC964" s="33">
        <f t="shared" si="205"/>
        <v>0.85</v>
      </c>
      <c r="AD964" s="33">
        <f t="shared" si="206"/>
        <v>0.7</v>
      </c>
      <c r="AE964" s="394">
        <f t="shared" si="207"/>
        <v>0</v>
      </c>
      <c r="AF964" s="400">
        <f t="shared" si="208"/>
        <v>9094835435</v>
      </c>
      <c r="AG964" s="257">
        <v>100</v>
      </c>
      <c r="AH964" s="153">
        <f t="shared" si="211"/>
        <v>9094835435</v>
      </c>
      <c r="AJ964" s="394">
        <f>IF(F964&gt;0,#REF!,0)</f>
        <v>0</v>
      </c>
      <c r="AK964" s="394">
        <f t="shared" si="209"/>
        <v>0</v>
      </c>
      <c r="AM964" s="394">
        <f t="shared" si="210"/>
        <v>0</v>
      </c>
    </row>
    <row r="965" spans="3:39" ht="23.25" thickBot="1" x14ac:dyDescent="0.6">
      <c r="C965" s="233" t="s">
        <v>576</v>
      </c>
      <c r="D965" s="411" t="s">
        <v>1652</v>
      </c>
      <c r="E965" s="435">
        <v>3472548448</v>
      </c>
      <c r="F965" s="39">
        <v>0</v>
      </c>
      <c r="G965" s="36"/>
      <c r="H965" s="36">
        <v>0</v>
      </c>
      <c r="I965" s="36"/>
      <c r="J965" s="36"/>
      <c r="K965" s="36"/>
      <c r="L965" s="36"/>
      <c r="M965" s="36"/>
      <c r="N965" s="36"/>
      <c r="O965" s="36"/>
      <c r="P965" s="253">
        <v>0</v>
      </c>
      <c r="Q965" s="259">
        <f t="shared" si="212"/>
        <v>0</v>
      </c>
      <c r="R965" s="259">
        <v>3755000000</v>
      </c>
      <c r="S965" s="509">
        <f t="shared" si="199"/>
        <v>3472548448</v>
      </c>
      <c r="T965" s="34">
        <v>1</v>
      </c>
      <c r="U965" s="33">
        <v>1</v>
      </c>
      <c r="V965" s="33">
        <v>0.94</v>
      </c>
      <c r="W965" s="33">
        <v>0.94</v>
      </c>
      <c r="X965" s="33">
        <f t="shared" si="200"/>
        <v>0.88</v>
      </c>
      <c r="Y965" s="33">
        <f t="shared" si="201"/>
        <v>0.85</v>
      </c>
      <c r="Z965" s="33">
        <f t="shared" si="202"/>
        <v>0.75</v>
      </c>
      <c r="AA965" s="33">
        <f t="shared" si="203"/>
        <v>0.85</v>
      </c>
      <c r="AB965" s="33">
        <f t="shared" si="204"/>
        <v>0.75</v>
      </c>
      <c r="AC965" s="33">
        <f t="shared" si="205"/>
        <v>0.85</v>
      </c>
      <c r="AD965" s="33">
        <f t="shared" si="206"/>
        <v>0.7</v>
      </c>
      <c r="AE965" s="394">
        <f t="shared" si="207"/>
        <v>0</v>
      </c>
      <c r="AF965" s="400">
        <f t="shared" si="208"/>
        <v>3472548448</v>
      </c>
      <c r="AG965" s="257">
        <v>100</v>
      </c>
      <c r="AH965" s="153">
        <f t="shared" si="211"/>
        <v>3472548448</v>
      </c>
      <c r="AJ965" s="394">
        <f>IF(F965&gt;0,#REF!,0)</f>
        <v>0</v>
      </c>
      <c r="AK965" s="394">
        <f t="shared" si="209"/>
        <v>0</v>
      </c>
      <c r="AM965" s="394">
        <f t="shared" si="210"/>
        <v>0</v>
      </c>
    </row>
    <row r="966" spans="3:39" ht="23.25" thickBot="1" x14ac:dyDescent="0.6">
      <c r="C966" s="233" t="s">
        <v>576</v>
      </c>
      <c r="D966" s="411" t="s">
        <v>1652</v>
      </c>
      <c r="E966" s="435">
        <v>4946550321</v>
      </c>
      <c r="F966" s="39">
        <v>0</v>
      </c>
      <c r="G966" s="36"/>
      <c r="H966" s="36">
        <v>0</v>
      </c>
      <c r="I966" s="36"/>
      <c r="J966" s="36"/>
      <c r="K966" s="36"/>
      <c r="L966" s="36"/>
      <c r="M966" s="36"/>
      <c r="N966" s="36"/>
      <c r="O966" s="36"/>
      <c r="P966" s="253">
        <v>0</v>
      </c>
      <c r="Q966" s="259">
        <f t="shared" si="212"/>
        <v>0</v>
      </c>
      <c r="R966" s="259">
        <v>5345000000</v>
      </c>
      <c r="S966" s="509">
        <f t="shared" si="199"/>
        <v>4946550321</v>
      </c>
      <c r="T966" s="34">
        <v>1</v>
      </c>
      <c r="U966" s="33">
        <v>1</v>
      </c>
      <c r="V966" s="33">
        <v>0.94</v>
      </c>
      <c r="W966" s="33">
        <v>0.94</v>
      </c>
      <c r="X966" s="33">
        <f t="shared" si="200"/>
        <v>0.88</v>
      </c>
      <c r="Y966" s="33">
        <f t="shared" si="201"/>
        <v>0.85</v>
      </c>
      <c r="Z966" s="33">
        <f t="shared" si="202"/>
        <v>0.75</v>
      </c>
      <c r="AA966" s="33">
        <f t="shared" si="203"/>
        <v>0.85</v>
      </c>
      <c r="AB966" s="33">
        <f t="shared" si="204"/>
        <v>0.75</v>
      </c>
      <c r="AC966" s="33">
        <f t="shared" si="205"/>
        <v>0.85</v>
      </c>
      <c r="AD966" s="33">
        <f t="shared" si="206"/>
        <v>0.7</v>
      </c>
      <c r="AE966" s="394">
        <f t="shared" si="207"/>
        <v>0</v>
      </c>
      <c r="AF966" s="400">
        <f t="shared" si="208"/>
        <v>4946550321</v>
      </c>
      <c r="AG966" s="257">
        <v>100</v>
      </c>
      <c r="AH966" s="153">
        <f t="shared" si="211"/>
        <v>4946550321</v>
      </c>
      <c r="AJ966" s="394">
        <f>IF(F966&gt;0,#REF!,0)</f>
        <v>0</v>
      </c>
      <c r="AK966" s="394">
        <f t="shared" si="209"/>
        <v>0</v>
      </c>
      <c r="AM966" s="394">
        <f t="shared" si="210"/>
        <v>0</v>
      </c>
    </row>
    <row r="967" spans="3:39" ht="23.25" thickBot="1" x14ac:dyDescent="0.6">
      <c r="C967" s="233" t="s">
        <v>576</v>
      </c>
      <c r="D967" s="412"/>
      <c r="E967" s="428"/>
      <c r="F967" s="39">
        <v>0</v>
      </c>
      <c r="G967" s="36"/>
      <c r="H967" s="36">
        <v>0</v>
      </c>
      <c r="I967" s="36"/>
      <c r="J967" s="36"/>
      <c r="K967" s="36"/>
      <c r="L967" s="36"/>
      <c r="M967" s="36"/>
      <c r="N967" s="36"/>
      <c r="O967" s="36"/>
      <c r="P967" s="253">
        <v>0</v>
      </c>
      <c r="Q967" s="259">
        <f t="shared" si="212"/>
        <v>0</v>
      </c>
      <c r="R967" s="259">
        <v>0</v>
      </c>
      <c r="S967" s="509">
        <f t="shared" si="199"/>
        <v>0</v>
      </c>
      <c r="T967" s="34">
        <v>1</v>
      </c>
      <c r="U967" s="33">
        <v>1</v>
      </c>
      <c r="V967" s="33">
        <v>0.94</v>
      </c>
      <c r="W967" s="33">
        <v>0.94</v>
      </c>
      <c r="X967" s="33">
        <f t="shared" si="200"/>
        <v>0.88</v>
      </c>
      <c r="Y967" s="33">
        <f t="shared" si="201"/>
        <v>0.85</v>
      </c>
      <c r="Z967" s="33">
        <f t="shared" si="202"/>
        <v>0.75</v>
      </c>
      <c r="AA967" s="33">
        <f t="shared" si="203"/>
        <v>0.85</v>
      </c>
      <c r="AB967" s="33">
        <f t="shared" si="204"/>
        <v>0.75</v>
      </c>
      <c r="AC967" s="33">
        <f t="shared" si="205"/>
        <v>0.85</v>
      </c>
      <c r="AD967" s="33">
        <f t="shared" si="206"/>
        <v>0.7</v>
      </c>
      <c r="AE967" s="394">
        <f t="shared" si="207"/>
        <v>0</v>
      </c>
      <c r="AF967" s="400">
        <f t="shared" si="208"/>
        <v>0</v>
      </c>
      <c r="AG967" s="257">
        <v>100</v>
      </c>
      <c r="AH967" s="153">
        <f t="shared" si="211"/>
        <v>0</v>
      </c>
      <c r="AJ967" s="394">
        <f>IF(F967&gt;0,#REF!,0)</f>
        <v>0</v>
      </c>
      <c r="AK967" s="394">
        <f t="shared" si="209"/>
        <v>0</v>
      </c>
      <c r="AM967" s="394">
        <f t="shared" si="210"/>
        <v>0</v>
      </c>
    </row>
    <row r="968" spans="3:39" ht="23.25" thickBot="1" x14ac:dyDescent="0.6">
      <c r="C968" s="233" t="s">
        <v>576</v>
      </c>
      <c r="D968" s="411" t="s">
        <v>1421</v>
      </c>
      <c r="E968" s="435">
        <v>476752199</v>
      </c>
      <c r="F968" s="39">
        <v>0</v>
      </c>
      <c r="G968" s="36"/>
      <c r="H968" s="36">
        <v>0</v>
      </c>
      <c r="I968" s="36"/>
      <c r="J968" s="36"/>
      <c r="K968" s="36"/>
      <c r="L968" s="36"/>
      <c r="M968" s="36"/>
      <c r="N968" s="36"/>
      <c r="O968" s="36"/>
      <c r="P968" s="253">
        <v>0</v>
      </c>
      <c r="Q968" s="259">
        <f t="shared" si="212"/>
        <v>0</v>
      </c>
      <c r="R968" s="259">
        <v>2000000000</v>
      </c>
      <c r="S968" s="509">
        <f t="shared" si="199"/>
        <v>476752199</v>
      </c>
      <c r="T968" s="34">
        <v>1</v>
      </c>
      <c r="U968" s="33">
        <v>1</v>
      </c>
      <c r="V968" s="33">
        <v>0.94</v>
      </c>
      <c r="W968" s="33">
        <v>0.94</v>
      </c>
      <c r="X968" s="33">
        <f t="shared" si="200"/>
        <v>0.88</v>
      </c>
      <c r="Y968" s="33">
        <f t="shared" si="201"/>
        <v>0.85</v>
      </c>
      <c r="Z968" s="33">
        <f t="shared" si="202"/>
        <v>0.75</v>
      </c>
      <c r="AA968" s="33">
        <f t="shared" si="203"/>
        <v>0.85</v>
      </c>
      <c r="AB968" s="33">
        <f t="shared" si="204"/>
        <v>0.75</v>
      </c>
      <c r="AC968" s="33">
        <f t="shared" si="205"/>
        <v>0.85</v>
      </c>
      <c r="AD968" s="33">
        <f t="shared" si="206"/>
        <v>0.7</v>
      </c>
      <c r="AE968" s="394">
        <f t="shared" si="207"/>
        <v>0</v>
      </c>
      <c r="AF968" s="400">
        <f t="shared" si="208"/>
        <v>476752199</v>
      </c>
      <c r="AG968" s="257">
        <v>100</v>
      </c>
      <c r="AH968" s="153">
        <f t="shared" si="211"/>
        <v>476752199</v>
      </c>
      <c r="AJ968" s="394">
        <f>IF(F968&gt;0,#REF!,0)</f>
        <v>0</v>
      </c>
      <c r="AK968" s="394">
        <f t="shared" si="209"/>
        <v>0</v>
      </c>
      <c r="AM968" s="394">
        <f t="shared" si="210"/>
        <v>0</v>
      </c>
    </row>
    <row r="969" spans="3:39" ht="23.25" thickBot="1" x14ac:dyDescent="0.6">
      <c r="C969" s="233" t="s">
        <v>576</v>
      </c>
      <c r="D969" s="411" t="s">
        <v>1421</v>
      </c>
      <c r="E969" s="435">
        <v>625911495</v>
      </c>
      <c r="F969" s="39">
        <v>0</v>
      </c>
      <c r="G969" s="36"/>
      <c r="H969" s="36">
        <v>0</v>
      </c>
      <c r="I969" s="36"/>
      <c r="J969" s="36"/>
      <c r="K969" s="36"/>
      <c r="L969" s="36"/>
      <c r="M969" s="36"/>
      <c r="N969" s="36"/>
      <c r="O969" s="36"/>
      <c r="P969" s="253">
        <v>0</v>
      </c>
      <c r="Q969" s="259">
        <f t="shared" si="212"/>
        <v>0</v>
      </c>
      <c r="R969" s="259">
        <v>15000000000</v>
      </c>
      <c r="S969" s="509">
        <f t="shared" si="199"/>
        <v>625911495</v>
      </c>
      <c r="T969" s="34">
        <v>1</v>
      </c>
      <c r="U969" s="33">
        <v>1</v>
      </c>
      <c r="V969" s="33">
        <v>0.94</v>
      </c>
      <c r="W969" s="33">
        <v>0.94</v>
      </c>
      <c r="X969" s="33">
        <f t="shared" si="200"/>
        <v>0.88</v>
      </c>
      <c r="Y969" s="33">
        <f t="shared" si="201"/>
        <v>0.85</v>
      </c>
      <c r="Z969" s="33">
        <f t="shared" si="202"/>
        <v>0.75</v>
      </c>
      <c r="AA969" s="33">
        <f t="shared" si="203"/>
        <v>0.85</v>
      </c>
      <c r="AB969" s="33">
        <f t="shared" si="204"/>
        <v>0.75</v>
      </c>
      <c r="AC969" s="33">
        <f t="shared" si="205"/>
        <v>0.85</v>
      </c>
      <c r="AD969" s="33">
        <f t="shared" si="206"/>
        <v>0.7</v>
      </c>
      <c r="AE969" s="394">
        <f t="shared" si="207"/>
        <v>0</v>
      </c>
      <c r="AF969" s="400">
        <f t="shared" si="208"/>
        <v>625911495</v>
      </c>
      <c r="AG969" s="257">
        <v>100</v>
      </c>
      <c r="AH969" s="153">
        <f t="shared" si="211"/>
        <v>625911495</v>
      </c>
      <c r="AJ969" s="394">
        <f>IF(F969&gt;0,#REF!,0)</f>
        <v>0</v>
      </c>
      <c r="AK969" s="394">
        <f t="shared" si="209"/>
        <v>0</v>
      </c>
      <c r="AM969" s="394">
        <f t="shared" si="210"/>
        <v>0</v>
      </c>
    </row>
    <row r="970" spans="3:39" ht="23.25" thickBot="1" x14ac:dyDescent="0.6">
      <c r="C970" s="233" t="s">
        <v>576</v>
      </c>
      <c r="D970" s="411" t="s">
        <v>1421</v>
      </c>
      <c r="E970" s="435">
        <v>534010841</v>
      </c>
      <c r="F970" s="39">
        <v>0</v>
      </c>
      <c r="G970" s="36"/>
      <c r="H970" s="36">
        <v>0</v>
      </c>
      <c r="I970" s="36"/>
      <c r="J970" s="36"/>
      <c r="K970" s="36"/>
      <c r="L970" s="36"/>
      <c r="M970" s="36"/>
      <c r="N970" s="36"/>
      <c r="O970" s="36"/>
      <c r="P970" s="253">
        <v>0</v>
      </c>
      <c r="Q970" s="259">
        <f t="shared" si="212"/>
        <v>0</v>
      </c>
      <c r="R970" s="259">
        <v>0</v>
      </c>
      <c r="S970" s="509">
        <f t="shared" si="199"/>
        <v>534010841</v>
      </c>
      <c r="T970" s="34">
        <v>1</v>
      </c>
      <c r="U970" s="33">
        <v>1</v>
      </c>
      <c r="V970" s="33">
        <v>0.94</v>
      </c>
      <c r="W970" s="33">
        <v>0.94</v>
      </c>
      <c r="X970" s="33">
        <f t="shared" si="200"/>
        <v>0.88</v>
      </c>
      <c r="Y970" s="33">
        <f t="shared" si="201"/>
        <v>0.85</v>
      </c>
      <c r="Z970" s="33">
        <f t="shared" si="202"/>
        <v>0.75</v>
      </c>
      <c r="AA970" s="33">
        <f t="shared" si="203"/>
        <v>0.85</v>
      </c>
      <c r="AB970" s="33">
        <f t="shared" si="204"/>
        <v>0.75</v>
      </c>
      <c r="AC970" s="33">
        <f t="shared" si="205"/>
        <v>0.85</v>
      </c>
      <c r="AD970" s="33">
        <f t="shared" si="206"/>
        <v>0.7</v>
      </c>
      <c r="AE970" s="394">
        <f t="shared" si="207"/>
        <v>0</v>
      </c>
      <c r="AF970" s="400">
        <f t="shared" si="208"/>
        <v>534010841</v>
      </c>
      <c r="AG970" s="257">
        <v>100</v>
      </c>
      <c r="AH970" s="153">
        <f t="shared" si="211"/>
        <v>534010841</v>
      </c>
      <c r="AJ970" s="394">
        <f>IF(F970&gt;0,#REF!,0)</f>
        <v>0</v>
      </c>
      <c r="AK970" s="394">
        <f t="shared" si="209"/>
        <v>0</v>
      </c>
      <c r="AM970" s="394">
        <f t="shared" si="210"/>
        <v>0</v>
      </c>
    </row>
    <row r="971" spans="3:39" ht="23.25" thickBot="1" x14ac:dyDescent="0.6">
      <c r="C971" s="233" t="s">
        <v>576</v>
      </c>
      <c r="D971" s="411" t="s">
        <v>1421</v>
      </c>
      <c r="E971" s="435">
        <v>559361796</v>
      </c>
      <c r="F971" s="39">
        <v>0</v>
      </c>
      <c r="G971" s="36"/>
      <c r="H971" s="36">
        <v>0</v>
      </c>
      <c r="I971" s="36"/>
      <c r="J971" s="36"/>
      <c r="K971" s="36"/>
      <c r="L971" s="36"/>
      <c r="M971" s="36"/>
      <c r="N971" s="36"/>
      <c r="O971" s="36"/>
      <c r="P971" s="253">
        <v>0</v>
      </c>
      <c r="Q971" s="259">
        <f t="shared" si="212"/>
        <v>0</v>
      </c>
      <c r="R971" s="259">
        <v>5000000000</v>
      </c>
      <c r="S971" s="509">
        <f t="shared" ref="S971:S1034" si="213">IF((OR(Q971&gt;E971,Q971=0)),E971,Q971)</f>
        <v>559361796</v>
      </c>
      <c r="T971" s="34">
        <v>1</v>
      </c>
      <c r="U971" s="33">
        <v>1</v>
      </c>
      <c r="V971" s="33">
        <v>0.94</v>
      </c>
      <c r="W971" s="33">
        <v>0.94</v>
      </c>
      <c r="X971" s="33">
        <f t="shared" ref="X971:X1034" si="214">1-0.12</f>
        <v>0.88</v>
      </c>
      <c r="Y971" s="33">
        <f t="shared" ref="Y971:Y1034" si="215">1-0.15</f>
        <v>0.85</v>
      </c>
      <c r="Z971" s="33">
        <f t="shared" ref="Z971:Z1034" si="216">1-0.25</f>
        <v>0.75</v>
      </c>
      <c r="AA971" s="33">
        <f t="shared" ref="AA971:AA1034" si="217">1-0.15</f>
        <v>0.85</v>
      </c>
      <c r="AB971" s="33">
        <f t="shared" ref="AB971:AB1034" si="218">1-0.25</f>
        <v>0.75</v>
      </c>
      <c r="AC971" s="33">
        <f t="shared" ref="AC971:AC1034" si="219">1-0.15</f>
        <v>0.85</v>
      </c>
      <c r="AD971" s="33">
        <f t="shared" ref="AD971:AD1034" si="220">1-0.3</f>
        <v>0.7</v>
      </c>
      <c r="AE971" s="394">
        <f t="shared" ref="AE971:AE1034" si="221">(F971*T971)+(G971*U971)+(H971*V971)+(I971*W971)+(J971*X971)+(K971*Y971)+(L971*Z971)+(M971*AA971)+(N971*AB971)+(O971*AC971)+(P971*AD971)</f>
        <v>0</v>
      </c>
      <c r="AF971" s="400">
        <f t="shared" ref="AF971:AF1034" si="222">IF(E971&gt;AE971,E971-AE971,0)</f>
        <v>559361796</v>
      </c>
      <c r="AG971" s="257">
        <v>100</v>
      </c>
      <c r="AH971" s="153">
        <f t="shared" si="211"/>
        <v>559361796</v>
      </c>
      <c r="AJ971" s="394">
        <f>IF(F971&gt;0,#REF!,0)</f>
        <v>0</v>
      </c>
      <c r="AK971" s="394">
        <f t="shared" si="209"/>
        <v>0</v>
      </c>
      <c r="AM971" s="394">
        <f t="shared" si="210"/>
        <v>0</v>
      </c>
    </row>
    <row r="972" spans="3:39" ht="23.25" thickBot="1" x14ac:dyDescent="0.6">
      <c r="C972" s="233" t="s">
        <v>576</v>
      </c>
      <c r="D972" s="411" t="s">
        <v>1653</v>
      </c>
      <c r="E972" s="435">
        <v>39431962080</v>
      </c>
      <c r="F972" s="39">
        <v>0</v>
      </c>
      <c r="G972" s="36"/>
      <c r="H972" s="36">
        <v>0</v>
      </c>
      <c r="I972" s="36"/>
      <c r="J972" s="36"/>
      <c r="K972" s="36"/>
      <c r="L972" s="36"/>
      <c r="M972" s="36"/>
      <c r="N972" s="36"/>
      <c r="O972" s="36"/>
      <c r="P972" s="253">
        <v>0</v>
      </c>
      <c r="Q972" s="259">
        <f t="shared" si="212"/>
        <v>0</v>
      </c>
      <c r="R972" s="259">
        <v>43150000000</v>
      </c>
      <c r="S972" s="509">
        <f t="shared" si="213"/>
        <v>39431962080</v>
      </c>
      <c r="T972" s="34">
        <v>1</v>
      </c>
      <c r="U972" s="33">
        <v>1</v>
      </c>
      <c r="V972" s="33">
        <v>0.94</v>
      </c>
      <c r="W972" s="33">
        <v>0.94</v>
      </c>
      <c r="X972" s="33">
        <f t="shared" si="214"/>
        <v>0.88</v>
      </c>
      <c r="Y972" s="33">
        <f t="shared" si="215"/>
        <v>0.85</v>
      </c>
      <c r="Z972" s="33">
        <f t="shared" si="216"/>
        <v>0.75</v>
      </c>
      <c r="AA972" s="33">
        <f t="shared" si="217"/>
        <v>0.85</v>
      </c>
      <c r="AB972" s="33">
        <f t="shared" si="218"/>
        <v>0.75</v>
      </c>
      <c r="AC972" s="33">
        <f t="shared" si="219"/>
        <v>0.85</v>
      </c>
      <c r="AD972" s="33">
        <f t="shared" si="220"/>
        <v>0.7</v>
      </c>
      <c r="AE972" s="394">
        <f t="shared" si="221"/>
        <v>0</v>
      </c>
      <c r="AF972" s="400">
        <f t="shared" si="222"/>
        <v>39431962080</v>
      </c>
      <c r="AG972" s="257">
        <v>100</v>
      </c>
      <c r="AH972" s="153">
        <f t="shared" si="211"/>
        <v>39431962080</v>
      </c>
      <c r="AJ972" s="394">
        <f>IF(F972&gt;0,#REF!,0)</f>
        <v>0</v>
      </c>
      <c r="AK972" s="394">
        <f t="shared" ref="AK972:AK1035" si="223">F972</f>
        <v>0</v>
      </c>
      <c r="AM972" s="394">
        <f t="shared" ref="AM972:AM1035" si="224">IF(AF972&gt;S972,AF972-S972,0)</f>
        <v>0</v>
      </c>
    </row>
    <row r="973" spans="3:39" ht="23.25" thickBot="1" x14ac:dyDescent="0.6">
      <c r="C973" s="233" t="s">
        <v>576</v>
      </c>
      <c r="D973" s="411" t="s">
        <v>1653</v>
      </c>
      <c r="E973" s="435">
        <v>31792993560</v>
      </c>
      <c r="F973" s="39">
        <v>0</v>
      </c>
      <c r="G973" s="36"/>
      <c r="H973" s="36">
        <v>0</v>
      </c>
      <c r="I973" s="36"/>
      <c r="J973" s="36"/>
      <c r="K973" s="36"/>
      <c r="L973" s="36"/>
      <c r="M973" s="36"/>
      <c r="N973" s="36"/>
      <c r="O973" s="36"/>
      <c r="P973" s="253">
        <v>0</v>
      </c>
      <c r="Q973" s="259">
        <f t="shared" si="212"/>
        <v>0</v>
      </c>
      <c r="R973" s="259">
        <v>34500000000</v>
      </c>
      <c r="S973" s="509">
        <f t="shared" si="213"/>
        <v>31792993560</v>
      </c>
      <c r="T973" s="34">
        <v>1</v>
      </c>
      <c r="U973" s="33">
        <v>1</v>
      </c>
      <c r="V973" s="33">
        <v>0.94</v>
      </c>
      <c r="W973" s="33">
        <v>0.94</v>
      </c>
      <c r="X973" s="33">
        <f t="shared" si="214"/>
        <v>0.88</v>
      </c>
      <c r="Y973" s="33">
        <f t="shared" si="215"/>
        <v>0.85</v>
      </c>
      <c r="Z973" s="33">
        <f t="shared" si="216"/>
        <v>0.75</v>
      </c>
      <c r="AA973" s="33">
        <f t="shared" si="217"/>
        <v>0.85</v>
      </c>
      <c r="AB973" s="33">
        <f t="shared" si="218"/>
        <v>0.75</v>
      </c>
      <c r="AC973" s="33">
        <f t="shared" si="219"/>
        <v>0.85</v>
      </c>
      <c r="AD973" s="33">
        <f t="shared" si="220"/>
        <v>0.7</v>
      </c>
      <c r="AE973" s="394">
        <f t="shared" si="221"/>
        <v>0</v>
      </c>
      <c r="AF973" s="400">
        <f t="shared" si="222"/>
        <v>31792993560</v>
      </c>
      <c r="AG973" s="257">
        <v>100</v>
      </c>
      <c r="AH973" s="153">
        <f t="shared" si="211"/>
        <v>31792993560</v>
      </c>
      <c r="AJ973" s="394">
        <f>IF(F973&gt;0,#REF!,0)</f>
        <v>0</v>
      </c>
      <c r="AK973" s="394">
        <f t="shared" si="223"/>
        <v>0</v>
      </c>
      <c r="AM973" s="394">
        <f t="shared" si="224"/>
        <v>0</v>
      </c>
    </row>
    <row r="974" spans="3:39" ht="23.25" thickBot="1" x14ac:dyDescent="0.6">
      <c r="C974" s="233" t="s">
        <v>576</v>
      </c>
      <c r="D974" s="411" t="s">
        <v>1654</v>
      </c>
      <c r="E974" s="435">
        <v>4100000000</v>
      </c>
      <c r="F974" s="39">
        <v>0</v>
      </c>
      <c r="G974" s="36"/>
      <c r="H974" s="36">
        <v>0</v>
      </c>
      <c r="I974" s="36"/>
      <c r="J974" s="36"/>
      <c r="K974" s="36"/>
      <c r="L974" s="36"/>
      <c r="M974" s="36"/>
      <c r="N974" s="36"/>
      <c r="O974" s="36"/>
      <c r="P974" s="253">
        <v>0</v>
      </c>
      <c r="Q974" s="259">
        <f t="shared" si="212"/>
        <v>0</v>
      </c>
      <c r="R974" s="259">
        <v>5100000000</v>
      </c>
      <c r="S974" s="509">
        <f t="shared" si="213"/>
        <v>4100000000</v>
      </c>
      <c r="T974" s="34">
        <v>1</v>
      </c>
      <c r="U974" s="33">
        <v>1</v>
      </c>
      <c r="V974" s="33">
        <v>0.94</v>
      </c>
      <c r="W974" s="33">
        <v>0.94</v>
      </c>
      <c r="X974" s="33">
        <f t="shared" si="214"/>
        <v>0.88</v>
      </c>
      <c r="Y974" s="33">
        <f t="shared" si="215"/>
        <v>0.85</v>
      </c>
      <c r="Z974" s="33">
        <f t="shared" si="216"/>
        <v>0.75</v>
      </c>
      <c r="AA974" s="33">
        <f t="shared" si="217"/>
        <v>0.85</v>
      </c>
      <c r="AB974" s="33">
        <f t="shared" si="218"/>
        <v>0.75</v>
      </c>
      <c r="AC974" s="33">
        <f t="shared" si="219"/>
        <v>0.85</v>
      </c>
      <c r="AD974" s="33">
        <f t="shared" si="220"/>
        <v>0.7</v>
      </c>
      <c r="AE974" s="394">
        <f t="shared" si="221"/>
        <v>0</v>
      </c>
      <c r="AF974" s="400">
        <f t="shared" si="222"/>
        <v>4100000000</v>
      </c>
      <c r="AG974" s="257">
        <v>100</v>
      </c>
      <c r="AH974" s="153">
        <f t="shared" si="211"/>
        <v>4100000000</v>
      </c>
      <c r="AJ974" s="394">
        <f>IF(F974&gt;0,#REF!,0)</f>
        <v>0</v>
      </c>
      <c r="AK974" s="394">
        <f t="shared" si="223"/>
        <v>0</v>
      </c>
      <c r="AM974" s="394">
        <f t="shared" si="224"/>
        <v>0</v>
      </c>
    </row>
    <row r="975" spans="3:39" ht="23.25" thickBot="1" x14ac:dyDescent="0.6">
      <c r="C975" s="233" t="s">
        <v>576</v>
      </c>
      <c r="D975" s="411" t="s">
        <v>1654</v>
      </c>
      <c r="E975" s="435">
        <v>4610000000</v>
      </c>
      <c r="F975" s="39">
        <v>0</v>
      </c>
      <c r="G975" s="36"/>
      <c r="H975" s="36">
        <v>0</v>
      </c>
      <c r="I975" s="36"/>
      <c r="J975" s="36"/>
      <c r="K975" s="36"/>
      <c r="L975" s="36"/>
      <c r="M975" s="36"/>
      <c r="N975" s="36"/>
      <c r="O975" s="36"/>
      <c r="P975" s="253">
        <v>0</v>
      </c>
      <c r="Q975" s="259">
        <f t="shared" si="212"/>
        <v>0</v>
      </c>
      <c r="R975" s="259">
        <v>5400000000</v>
      </c>
      <c r="S975" s="509">
        <f t="shared" si="213"/>
        <v>4610000000</v>
      </c>
      <c r="T975" s="34">
        <v>1</v>
      </c>
      <c r="U975" s="33">
        <v>1</v>
      </c>
      <c r="V975" s="33">
        <v>0.94</v>
      </c>
      <c r="W975" s="33">
        <v>0.94</v>
      </c>
      <c r="X975" s="33">
        <f t="shared" si="214"/>
        <v>0.88</v>
      </c>
      <c r="Y975" s="33">
        <f t="shared" si="215"/>
        <v>0.85</v>
      </c>
      <c r="Z975" s="33">
        <f t="shared" si="216"/>
        <v>0.75</v>
      </c>
      <c r="AA975" s="33">
        <f t="shared" si="217"/>
        <v>0.85</v>
      </c>
      <c r="AB975" s="33">
        <f t="shared" si="218"/>
        <v>0.75</v>
      </c>
      <c r="AC975" s="33">
        <f t="shared" si="219"/>
        <v>0.85</v>
      </c>
      <c r="AD975" s="33">
        <f t="shared" si="220"/>
        <v>0.7</v>
      </c>
      <c r="AE975" s="394">
        <f t="shared" si="221"/>
        <v>0</v>
      </c>
      <c r="AF975" s="400">
        <f t="shared" si="222"/>
        <v>4610000000</v>
      </c>
      <c r="AG975" s="257">
        <v>100</v>
      </c>
      <c r="AH975" s="153">
        <f t="shared" si="211"/>
        <v>4610000000</v>
      </c>
      <c r="AJ975" s="394">
        <f>IF(F975&gt;0,#REF!,0)</f>
        <v>0</v>
      </c>
      <c r="AK975" s="394">
        <f t="shared" si="223"/>
        <v>0</v>
      </c>
      <c r="AM975" s="394">
        <f t="shared" si="224"/>
        <v>0</v>
      </c>
    </row>
    <row r="976" spans="3:39" ht="23.25" thickBot="1" x14ac:dyDescent="0.6">
      <c r="C976" s="233" t="s">
        <v>576</v>
      </c>
      <c r="D976" s="412"/>
      <c r="E976" s="428"/>
      <c r="F976" s="39">
        <v>0</v>
      </c>
      <c r="G976" s="36"/>
      <c r="H976" s="36">
        <v>0</v>
      </c>
      <c r="I976" s="36"/>
      <c r="J976" s="36"/>
      <c r="K976" s="36"/>
      <c r="L976" s="36"/>
      <c r="M976" s="36"/>
      <c r="N976" s="36"/>
      <c r="O976" s="36"/>
      <c r="P976" s="253">
        <v>0</v>
      </c>
      <c r="Q976" s="259">
        <f t="shared" si="212"/>
        <v>0</v>
      </c>
      <c r="R976" s="259">
        <v>0</v>
      </c>
      <c r="S976" s="509">
        <f t="shared" si="213"/>
        <v>0</v>
      </c>
      <c r="T976" s="34">
        <v>1</v>
      </c>
      <c r="U976" s="33">
        <v>1</v>
      </c>
      <c r="V976" s="33">
        <v>0.94</v>
      </c>
      <c r="W976" s="33">
        <v>0.94</v>
      </c>
      <c r="X976" s="33">
        <f t="shared" si="214"/>
        <v>0.88</v>
      </c>
      <c r="Y976" s="33">
        <f t="shared" si="215"/>
        <v>0.85</v>
      </c>
      <c r="Z976" s="33">
        <f t="shared" si="216"/>
        <v>0.75</v>
      </c>
      <c r="AA976" s="33">
        <f t="shared" si="217"/>
        <v>0.85</v>
      </c>
      <c r="AB976" s="33">
        <f t="shared" si="218"/>
        <v>0.75</v>
      </c>
      <c r="AC976" s="33">
        <f t="shared" si="219"/>
        <v>0.85</v>
      </c>
      <c r="AD976" s="33">
        <f t="shared" si="220"/>
        <v>0.7</v>
      </c>
      <c r="AE976" s="394">
        <f t="shared" si="221"/>
        <v>0</v>
      </c>
      <c r="AF976" s="400">
        <f t="shared" si="222"/>
        <v>0</v>
      </c>
      <c r="AG976" s="257">
        <v>100</v>
      </c>
      <c r="AH976" s="153">
        <f t="shared" si="211"/>
        <v>0</v>
      </c>
      <c r="AJ976" s="394">
        <f>IF(F976&gt;0,#REF!,0)</f>
        <v>0</v>
      </c>
      <c r="AK976" s="394">
        <f t="shared" si="223"/>
        <v>0</v>
      </c>
      <c r="AM976" s="394">
        <f t="shared" si="224"/>
        <v>0</v>
      </c>
    </row>
    <row r="977" spans="3:39" ht="23.25" thickBot="1" x14ac:dyDescent="0.6">
      <c r="C977" s="233" t="s">
        <v>576</v>
      </c>
      <c r="D977" s="411" t="s">
        <v>1655</v>
      </c>
      <c r="E977" s="442">
        <v>40000000000</v>
      </c>
      <c r="F977" s="39">
        <v>0</v>
      </c>
      <c r="G977" s="36"/>
      <c r="H977" s="36">
        <v>0</v>
      </c>
      <c r="I977" s="36"/>
      <c r="J977" s="36"/>
      <c r="K977" s="36"/>
      <c r="L977" s="36"/>
      <c r="M977" s="36"/>
      <c r="N977" s="36"/>
      <c r="O977" s="36"/>
      <c r="P977" s="253">
        <v>0</v>
      </c>
      <c r="Q977" s="259">
        <f t="shared" si="212"/>
        <v>0</v>
      </c>
      <c r="R977" s="259">
        <v>45600000000</v>
      </c>
      <c r="S977" s="509">
        <f t="shared" si="213"/>
        <v>40000000000</v>
      </c>
      <c r="T977" s="34">
        <v>1</v>
      </c>
      <c r="U977" s="33">
        <v>1</v>
      </c>
      <c r="V977" s="33">
        <v>0.94</v>
      </c>
      <c r="W977" s="33">
        <v>0.94</v>
      </c>
      <c r="X977" s="33">
        <f t="shared" si="214"/>
        <v>0.88</v>
      </c>
      <c r="Y977" s="33">
        <f t="shared" si="215"/>
        <v>0.85</v>
      </c>
      <c r="Z977" s="33">
        <f t="shared" si="216"/>
        <v>0.75</v>
      </c>
      <c r="AA977" s="33">
        <f t="shared" si="217"/>
        <v>0.85</v>
      </c>
      <c r="AB977" s="33">
        <f t="shared" si="218"/>
        <v>0.75</v>
      </c>
      <c r="AC977" s="33">
        <f t="shared" si="219"/>
        <v>0.85</v>
      </c>
      <c r="AD977" s="33">
        <f t="shared" si="220"/>
        <v>0.7</v>
      </c>
      <c r="AE977" s="394">
        <f t="shared" si="221"/>
        <v>0</v>
      </c>
      <c r="AF977" s="400">
        <f t="shared" si="222"/>
        <v>40000000000</v>
      </c>
      <c r="AG977" s="257">
        <v>100</v>
      </c>
      <c r="AH977" s="153">
        <f t="shared" ref="AH977:AH1040" si="225">(AF977*AG977)/100</f>
        <v>40000000000</v>
      </c>
      <c r="AJ977" s="394">
        <f>IF(F977&gt;0,#REF!,0)</f>
        <v>0</v>
      </c>
      <c r="AK977" s="394">
        <f t="shared" si="223"/>
        <v>0</v>
      </c>
      <c r="AM977" s="394">
        <f t="shared" si="224"/>
        <v>0</v>
      </c>
    </row>
    <row r="978" spans="3:39" ht="23.25" thickBot="1" x14ac:dyDescent="0.6">
      <c r="C978" s="233" t="s">
        <v>576</v>
      </c>
      <c r="D978" s="411" t="s">
        <v>1655</v>
      </c>
      <c r="E978" s="442">
        <v>40000000000</v>
      </c>
      <c r="F978" s="39">
        <v>0</v>
      </c>
      <c r="G978" s="36"/>
      <c r="H978" s="36">
        <v>0</v>
      </c>
      <c r="I978" s="36"/>
      <c r="J978" s="36"/>
      <c r="K978" s="36"/>
      <c r="L978" s="36"/>
      <c r="M978" s="36"/>
      <c r="N978" s="36"/>
      <c r="O978" s="36"/>
      <c r="P978" s="253">
        <v>0</v>
      </c>
      <c r="Q978" s="259">
        <f t="shared" si="212"/>
        <v>0</v>
      </c>
      <c r="R978" s="259">
        <v>43200000000</v>
      </c>
      <c r="S978" s="509">
        <f t="shared" si="213"/>
        <v>40000000000</v>
      </c>
      <c r="T978" s="34">
        <v>1</v>
      </c>
      <c r="U978" s="33">
        <v>1</v>
      </c>
      <c r="V978" s="33">
        <v>0.94</v>
      </c>
      <c r="W978" s="33">
        <v>0.94</v>
      </c>
      <c r="X978" s="33">
        <f t="shared" si="214"/>
        <v>0.88</v>
      </c>
      <c r="Y978" s="33">
        <f t="shared" si="215"/>
        <v>0.85</v>
      </c>
      <c r="Z978" s="33">
        <f t="shared" si="216"/>
        <v>0.75</v>
      </c>
      <c r="AA978" s="33">
        <f t="shared" si="217"/>
        <v>0.85</v>
      </c>
      <c r="AB978" s="33">
        <f t="shared" si="218"/>
        <v>0.75</v>
      </c>
      <c r="AC978" s="33">
        <f t="shared" si="219"/>
        <v>0.85</v>
      </c>
      <c r="AD978" s="33">
        <f t="shared" si="220"/>
        <v>0.7</v>
      </c>
      <c r="AE978" s="394">
        <f t="shared" si="221"/>
        <v>0</v>
      </c>
      <c r="AF978" s="400">
        <f t="shared" si="222"/>
        <v>40000000000</v>
      </c>
      <c r="AG978" s="257">
        <v>100</v>
      </c>
      <c r="AH978" s="153">
        <f t="shared" si="225"/>
        <v>40000000000</v>
      </c>
      <c r="AJ978" s="394">
        <f>IF(F978&gt;0,#REF!,0)</f>
        <v>0</v>
      </c>
      <c r="AK978" s="394">
        <f t="shared" si="223"/>
        <v>0</v>
      </c>
      <c r="AM978" s="394">
        <f t="shared" si="224"/>
        <v>0</v>
      </c>
    </row>
    <row r="979" spans="3:39" ht="23.25" thickBot="1" x14ac:dyDescent="0.6">
      <c r="C979" s="233" t="s">
        <v>576</v>
      </c>
      <c r="D979" s="411" t="s">
        <v>1655</v>
      </c>
      <c r="E979" s="442">
        <v>91000000000</v>
      </c>
      <c r="F979" s="39">
        <v>0</v>
      </c>
      <c r="G979" s="36"/>
      <c r="H979" s="36">
        <v>0</v>
      </c>
      <c r="I979" s="36"/>
      <c r="J979" s="36"/>
      <c r="K979" s="36"/>
      <c r="L979" s="36"/>
      <c r="M979" s="36"/>
      <c r="N979" s="36"/>
      <c r="O979" s="36"/>
      <c r="P979" s="253">
        <v>0</v>
      </c>
      <c r="Q979" s="259">
        <f t="shared" si="212"/>
        <v>0</v>
      </c>
      <c r="R979" s="259">
        <v>100000000000</v>
      </c>
      <c r="S979" s="509">
        <f t="shared" si="213"/>
        <v>91000000000</v>
      </c>
      <c r="T979" s="34">
        <v>1</v>
      </c>
      <c r="U979" s="33">
        <v>1</v>
      </c>
      <c r="V979" s="33">
        <v>0.94</v>
      </c>
      <c r="W979" s="33">
        <v>0.94</v>
      </c>
      <c r="X979" s="33">
        <f t="shared" si="214"/>
        <v>0.88</v>
      </c>
      <c r="Y979" s="33">
        <f t="shared" si="215"/>
        <v>0.85</v>
      </c>
      <c r="Z979" s="33">
        <f t="shared" si="216"/>
        <v>0.75</v>
      </c>
      <c r="AA979" s="33">
        <f t="shared" si="217"/>
        <v>0.85</v>
      </c>
      <c r="AB979" s="33">
        <f t="shared" si="218"/>
        <v>0.75</v>
      </c>
      <c r="AC979" s="33">
        <f t="shared" si="219"/>
        <v>0.85</v>
      </c>
      <c r="AD979" s="33">
        <f t="shared" si="220"/>
        <v>0.7</v>
      </c>
      <c r="AE979" s="394">
        <f t="shared" si="221"/>
        <v>0</v>
      </c>
      <c r="AF979" s="400">
        <f t="shared" si="222"/>
        <v>91000000000</v>
      </c>
      <c r="AG979" s="257">
        <v>100</v>
      </c>
      <c r="AH979" s="153">
        <f t="shared" si="225"/>
        <v>91000000000</v>
      </c>
      <c r="AJ979" s="394">
        <f>IF(F979&gt;0,#REF!,0)</f>
        <v>0</v>
      </c>
      <c r="AK979" s="394">
        <f t="shared" si="223"/>
        <v>0</v>
      </c>
      <c r="AM979" s="394">
        <f t="shared" si="224"/>
        <v>0</v>
      </c>
    </row>
    <row r="980" spans="3:39" ht="23.25" thickBot="1" x14ac:dyDescent="0.6">
      <c r="C980" s="233" t="s">
        <v>576</v>
      </c>
      <c r="D980" s="411" t="s">
        <v>1655</v>
      </c>
      <c r="E980" s="442">
        <v>180000000000</v>
      </c>
      <c r="F980" s="39">
        <v>0</v>
      </c>
      <c r="G980" s="36"/>
      <c r="H980" s="36">
        <v>0</v>
      </c>
      <c r="I980" s="36"/>
      <c r="J980" s="36"/>
      <c r="K980" s="36"/>
      <c r="L980" s="36"/>
      <c r="M980" s="36"/>
      <c r="N980" s="36"/>
      <c r="O980" s="36"/>
      <c r="P980" s="253">
        <v>0</v>
      </c>
      <c r="Q980" s="259">
        <f t="shared" si="212"/>
        <v>0</v>
      </c>
      <c r="R980" s="259">
        <v>100000000000</v>
      </c>
      <c r="S980" s="509">
        <f t="shared" si="213"/>
        <v>180000000000</v>
      </c>
      <c r="T980" s="34">
        <v>1</v>
      </c>
      <c r="U980" s="33">
        <v>1</v>
      </c>
      <c r="V980" s="33">
        <v>0.94</v>
      </c>
      <c r="W980" s="33">
        <v>0.94</v>
      </c>
      <c r="X980" s="33">
        <f t="shared" si="214"/>
        <v>0.88</v>
      </c>
      <c r="Y980" s="33">
        <f t="shared" si="215"/>
        <v>0.85</v>
      </c>
      <c r="Z980" s="33">
        <f t="shared" si="216"/>
        <v>0.75</v>
      </c>
      <c r="AA980" s="33">
        <f t="shared" si="217"/>
        <v>0.85</v>
      </c>
      <c r="AB980" s="33">
        <f t="shared" si="218"/>
        <v>0.75</v>
      </c>
      <c r="AC980" s="33">
        <f t="shared" si="219"/>
        <v>0.85</v>
      </c>
      <c r="AD980" s="33">
        <f t="shared" si="220"/>
        <v>0.7</v>
      </c>
      <c r="AE980" s="394">
        <f t="shared" si="221"/>
        <v>0</v>
      </c>
      <c r="AF980" s="400">
        <f t="shared" si="222"/>
        <v>180000000000</v>
      </c>
      <c r="AG980" s="257">
        <v>100</v>
      </c>
      <c r="AH980" s="153">
        <f t="shared" si="225"/>
        <v>180000000000</v>
      </c>
      <c r="AJ980" s="394">
        <f>IF(F980&gt;0,#REF!,0)</f>
        <v>0</v>
      </c>
      <c r="AK980" s="394">
        <f t="shared" si="223"/>
        <v>0</v>
      </c>
      <c r="AM980" s="394">
        <f t="shared" si="224"/>
        <v>0</v>
      </c>
    </row>
    <row r="981" spans="3:39" ht="23.25" thickBot="1" x14ac:dyDescent="0.6">
      <c r="C981" s="233" t="s">
        <v>576</v>
      </c>
      <c r="D981" s="412"/>
      <c r="E981" s="428"/>
      <c r="F981" s="39">
        <v>0</v>
      </c>
      <c r="G981" s="36"/>
      <c r="H981" s="36">
        <v>0</v>
      </c>
      <c r="I981" s="36"/>
      <c r="J981" s="36"/>
      <c r="K981" s="36"/>
      <c r="L981" s="36"/>
      <c r="M981" s="36"/>
      <c r="N981" s="36"/>
      <c r="O981" s="36"/>
      <c r="P981" s="253">
        <v>0</v>
      </c>
      <c r="Q981" s="259">
        <f t="shared" ref="Q981:Q1044" si="226">SUM(F981:P981)</f>
        <v>0</v>
      </c>
      <c r="R981" s="259">
        <v>0</v>
      </c>
      <c r="S981" s="509">
        <f t="shared" si="213"/>
        <v>0</v>
      </c>
      <c r="T981" s="34">
        <v>1</v>
      </c>
      <c r="U981" s="33">
        <v>1</v>
      </c>
      <c r="V981" s="33">
        <v>0.94</v>
      </c>
      <c r="W981" s="33">
        <v>0.94</v>
      </c>
      <c r="X981" s="33">
        <f t="shared" si="214"/>
        <v>0.88</v>
      </c>
      <c r="Y981" s="33">
        <f t="shared" si="215"/>
        <v>0.85</v>
      </c>
      <c r="Z981" s="33">
        <f t="shared" si="216"/>
        <v>0.75</v>
      </c>
      <c r="AA981" s="33">
        <f t="shared" si="217"/>
        <v>0.85</v>
      </c>
      <c r="AB981" s="33">
        <f t="shared" si="218"/>
        <v>0.75</v>
      </c>
      <c r="AC981" s="33">
        <f t="shared" si="219"/>
        <v>0.85</v>
      </c>
      <c r="AD981" s="33">
        <f t="shared" si="220"/>
        <v>0.7</v>
      </c>
      <c r="AE981" s="394">
        <f t="shared" si="221"/>
        <v>0</v>
      </c>
      <c r="AF981" s="400">
        <f t="shared" si="222"/>
        <v>0</v>
      </c>
      <c r="AG981" s="257">
        <v>100</v>
      </c>
      <c r="AH981" s="153">
        <f t="shared" si="225"/>
        <v>0</v>
      </c>
      <c r="AJ981" s="394">
        <f>IF(F981&gt;0,#REF!,0)</f>
        <v>0</v>
      </c>
      <c r="AK981" s="394">
        <f t="shared" si="223"/>
        <v>0</v>
      </c>
      <c r="AM981" s="394">
        <f t="shared" si="224"/>
        <v>0</v>
      </c>
    </row>
    <row r="982" spans="3:39" ht="23.25" thickBot="1" x14ac:dyDescent="0.6">
      <c r="C982" s="233" t="s">
        <v>576</v>
      </c>
      <c r="D982" s="424" t="s">
        <v>1656</v>
      </c>
      <c r="E982" s="443">
        <v>12263345295</v>
      </c>
      <c r="F982" s="39">
        <v>0</v>
      </c>
      <c r="G982" s="36"/>
      <c r="H982" s="36">
        <v>0</v>
      </c>
      <c r="I982" s="36"/>
      <c r="J982" s="36"/>
      <c r="K982" s="36"/>
      <c r="L982" s="36"/>
      <c r="M982" s="36"/>
      <c r="N982" s="36"/>
      <c r="O982" s="36"/>
      <c r="P982" s="253">
        <v>0</v>
      </c>
      <c r="Q982" s="259">
        <f t="shared" si="226"/>
        <v>0</v>
      </c>
      <c r="R982" s="259">
        <v>14000000000</v>
      </c>
      <c r="S982" s="509">
        <f t="shared" si="213"/>
        <v>12263345295</v>
      </c>
      <c r="T982" s="34">
        <v>1</v>
      </c>
      <c r="U982" s="33">
        <v>1</v>
      </c>
      <c r="V982" s="33">
        <v>0.94</v>
      </c>
      <c r="W982" s="33">
        <v>0.94</v>
      </c>
      <c r="X982" s="33">
        <f t="shared" si="214"/>
        <v>0.88</v>
      </c>
      <c r="Y982" s="33">
        <f t="shared" si="215"/>
        <v>0.85</v>
      </c>
      <c r="Z982" s="33">
        <f t="shared" si="216"/>
        <v>0.75</v>
      </c>
      <c r="AA982" s="33">
        <f t="shared" si="217"/>
        <v>0.85</v>
      </c>
      <c r="AB982" s="33">
        <f t="shared" si="218"/>
        <v>0.75</v>
      </c>
      <c r="AC982" s="33">
        <f t="shared" si="219"/>
        <v>0.85</v>
      </c>
      <c r="AD982" s="33">
        <f t="shared" si="220"/>
        <v>0.7</v>
      </c>
      <c r="AE982" s="394">
        <f t="shared" si="221"/>
        <v>0</v>
      </c>
      <c r="AF982" s="400">
        <f t="shared" si="222"/>
        <v>12263345295</v>
      </c>
      <c r="AG982" s="257">
        <v>100</v>
      </c>
      <c r="AH982" s="153">
        <f t="shared" si="225"/>
        <v>12263345295</v>
      </c>
      <c r="AJ982" s="394">
        <f>IF(F982&gt;0,#REF!,0)</f>
        <v>0</v>
      </c>
      <c r="AK982" s="394">
        <f t="shared" si="223"/>
        <v>0</v>
      </c>
      <c r="AM982" s="394">
        <f t="shared" si="224"/>
        <v>0</v>
      </c>
    </row>
    <row r="983" spans="3:39" ht="23.25" thickBot="1" x14ac:dyDescent="0.6">
      <c r="C983" s="233" t="s">
        <v>576</v>
      </c>
      <c r="D983" s="424" t="s">
        <v>1656</v>
      </c>
      <c r="E983" s="443">
        <v>38559131500</v>
      </c>
      <c r="F983" s="39">
        <v>0</v>
      </c>
      <c r="G983" s="36"/>
      <c r="H983" s="36">
        <v>0</v>
      </c>
      <c r="I983" s="36"/>
      <c r="J983" s="36"/>
      <c r="K983" s="36"/>
      <c r="L983" s="36"/>
      <c r="M983" s="36"/>
      <c r="N983" s="36"/>
      <c r="O983" s="36"/>
      <c r="P983" s="253">
        <v>0</v>
      </c>
      <c r="Q983" s="259">
        <f t="shared" si="226"/>
        <v>0</v>
      </c>
      <c r="R983" s="259">
        <v>47300000000</v>
      </c>
      <c r="S983" s="509">
        <f t="shared" si="213"/>
        <v>38559131500</v>
      </c>
      <c r="T983" s="34">
        <v>1</v>
      </c>
      <c r="U983" s="33">
        <v>1</v>
      </c>
      <c r="V983" s="33">
        <v>0.94</v>
      </c>
      <c r="W983" s="33">
        <v>0.94</v>
      </c>
      <c r="X983" s="33">
        <f t="shared" si="214"/>
        <v>0.88</v>
      </c>
      <c r="Y983" s="33">
        <f t="shared" si="215"/>
        <v>0.85</v>
      </c>
      <c r="Z983" s="33">
        <f t="shared" si="216"/>
        <v>0.75</v>
      </c>
      <c r="AA983" s="33">
        <f t="shared" si="217"/>
        <v>0.85</v>
      </c>
      <c r="AB983" s="33">
        <f t="shared" si="218"/>
        <v>0.75</v>
      </c>
      <c r="AC983" s="33">
        <f t="shared" si="219"/>
        <v>0.85</v>
      </c>
      <c r="AD983" s="33">
        <f t="shared" si="220"/>
        <v>0.7</v>
      </c>
      <c r="AE983" s="394">
        <f t="shared" si="221"/>
        <v>0</v>
      </c>
      <c r="AF983" s="400">
        <f t="shared" si="222"/>
        <v>38559131500</v>
      </c>
      <c r="AG983" s="257">
        <v>100</v>
      </c>
      <c r="AH983" s="153">
        <f t="shared" si="225"/>
        <v>38559131500</v>
      </c>
      <c r="AJ983" s="394">
        <f>IF(F983&gt;0,#REF!,0)</f>
        <v>0</v>
      </c>
      <c r="AK983" s="394">
        <f t="shared" si="223"/>
        <v>0</v>
      </c>
      <c r="AM983" s="394">
        <f t="shared" si="224"/>
        <v>0</v>
      </c>
    </row>
    <row r="984" spans="3:39" ht="23.25" thickBot="1" x14ac:dyDescent="0.6">
      <c r="C984" s="233" t="s">
        <v>576</v>
      </c>
      <c r="D984" s="424" t="s">
        <v>1657</v>
      </c>
      <c r="E984" s="443">
        <v>107999999988</v>
      </c>
      <c r="F984" s="39">
        <v>0</v>
      </c>
      <c r="G984" s="36"/>
      <c r="H984" s="36">
        <v>0</v>
      </c>
      <c r="I984" s="36"/>
      <c r="J984" s="36"/>
      <c r="K984" s="36"/>
      <c r="L984" s="36"/>
      <c r="M984" s="36"/>
      <c r="N984" s="36"/>
      <c r="O984" s="36"/>
      <c r="P984" s="253">
        <v>0</v>
      </c>
      <c r="Q984" s="259">
        <f t="shared" si="226"/>
        <v>0</v>
      </c>
      <c r="R984" s="259">
        <v>107999999988</v>
      </c>
      <c r="S984" s="509">
        <f t="shared" si="213"/>
        <v>107999999988</v>
      </c>
      <c r="T984" s="34">
        <v>1</v>
      </c>
      <c r="U984" s="33">
        <v>1</v>
      </c>
      <c r="V984" s="33">
        <v>0.94</v>
      </c>
      <c r="W984" s="33">
        <v>0.94</v>
      </c>
      <c r="X984" s="33">
        <f t="shared" si="214"/>
        <v>0.88</v>
      </c>
      <c r="Y984" s="33">
        <f t="shared" si="215"/>
        <v>0.85</v>
      </c>
      <c r="Z984" s="33">
        <f t="shared" si="216"/>
        <v>0.75</v>
      </c>
      <c r="AA984" s="33">
        <f t="shared" si="217"/>
        <v>0.85</v>
      </c>
      <c r="AB984" s="33">
        <f t="shared" si="218"/>
        <v>0.75</v>
      </c>
      <c r="AC984" s="33">
        <f t="shared" si="219"/>
        <v>0.85</v>
      </c>
      <c r="AD984" s="33">
        <f t="shared" si="220"/>
        <v>0.7</v>
      </c>
      <c r="AE984" s="394">
        <f t="shared" si="221"/>
        <v>0</v>
      </c>
      <c r="AF984" s="400">
        <f t="shared" si="222"/>
        <v>107999999988</v>
      </c>
      <c r="AG984" s="257">
        <v>100</v>
      </c>
      <c r="AH984" s="153">
        <f t="shared" si="225"/>
        <v>107999999988</v>
      </c>
      <c r="AJ984" s="394">
        <f>IF(F984&gt;0,#REF!,0)</f>
        <v>0</v>
      </c>
      <c r="AK984" s="394">
        <f t="shared" si="223"/>
        <v>0</v>
      </c>
      <c r="AM984" s="394">
        <f t="shared" si="224"/>
        <v>0</v>
      </c>
    </row>
    <row r="985" spans="3:39" ht="23.25" thickBot="1" x14ac:dyDescent="0.6">
      <c r="C985" s="233" t="s">
        <v>576</v>
      </c>
      <c r="D985" s="424" t="s">
        <v>1423</v>
      </c>
      <c r="E985" s="443">
        <v>6661944000</v>
      </c>
      <c r="F985" s="39">
        <v>0</v>
      </c>
      <c r="G985" s="36"/>
      <c r="H985" s="36">
        <v>0</v>
      </c>
      <c r="I985" s="36"/>
      <c r="J985" s="36"/>
      <c r="K985" s="36"/>
      <c r="L985" s="36"/>
      <c r="M985" s="36"/>
      <c r="N985" s="36"/>
      <c r="O985" s="36"/>
      <c r="P985" s="253">
        <v>0</v>
      </c>
      <c r="Q985" s="259">
        <f t="shared" si="226"/>
        <v>0</v>
      </c>
      <c r="R985" s="259">
        <v>6661944000</v>
      </c>
      <c r="S985" s="509">
        <f t="shared" si="213"/>
        <v>6661944000</v>
      </c>
      <c r="T985" s="34">
        <v>1</v>
      </c>
      <c r="U985" s="33">
        <v>1</v>
      </c>
      <c r="V985" s="33">
        <v>0.94</v>
      </c>
      <c r="W985" s="33">
        <v>0.94</v>
      </c>
      <c r="X985" s="33">
        <f t="shared" si="214"/>
        <v>0.88</v>
      </c>
      <c r="Y985" s="33">
        <f t="shared" si="215"/>
        <v>0.85</v>
      </c>
      <c r="Z985" s="33">
        <f t="shared" si="216"/>
        <v>0.75</v>
      </c>
      <c r="AA985" s="33">
        <f t="shared" si="217"/>
        <v>0.85</v>
      </c>
      <c r="AB985" s="33">
        <f t="shared" si="218"/>
        <v>0.75</v>
      </c>
      <c r="AC985" s="33">
        <f t="shared" si="219"/>
        <v>0.85</v>
      </c>
      <c r="AD985" s="33">
        <f t="shared" si="220"/>
        <v>0.7</v>
      </c>
      <c r="AE985" s="394">
        <f t="shared" si="221"/>
        <v>0</v>
      </c>
      <c r="AF985" s="400">
        <f t="shared" si="222"/>
        <v>6661944000</v>
      </c>
      <c r="AG985" s="257">
        <v>100</v>
      </c>
      <c r="AH985" s="153">
        <f t="shared" si="225"/>
        <v>6661944000</v>
      </c>
      <c r="AJ985" s="394">
        <f>IF(F985&gt;0,#REF!,0)</f>
        <v>0</v>
      </c>
      <c r="AK985" s="394">
        <f t="shared" si="223"/>
        <v>0</v>
      </c>
      <c r="AM985" s="394">
        <f t="shared" si="224"/>
        <v>0</v>
      </c>
    </row>
    <row r="986" spans="3:39" ht="23.25" thickBot="1" x14ac:dyDescent="0.6">
      <c r="C986" s="233" t="s">
        <v>576</v>
      </c>
      <c r="D986" s="424" t="s">
        <v>1422</v>
      </c>
      <c r="E986" s="443">
        <v>31908201655</v>
      </c>
      <c r="F986" s="39">
        <v>0</v>
      </c>
      <c r="G986" s="36"/>
      <c r="H986" s="36">
        <v>0</v>
      </c>
      <c r="I986" s="36"/>
      <c r="J986" s="36"/>
      <c r="K986" s="36"/>
      <c r="L986" s="36"/>
      <c r="M986" s="36"/>
      <c r="N986" s="36"/>
      <c r="O986" s="36"/>
      <c r="P986" s="253">
        <v>0</v>
      </c>
      <c r="Q986" s="259">
        <f t="shared" si="226"/>
        <v>0</v>
      </c>
      <c r="R986" s="259">
        <v>48203883140</v>
      </c>
      <c r="S986" s="509">
        <f t="shared" si="213"/>
        <v>31908201655</v>
      </c>
      <c r="T986" s="34">
        <v>1</v>
      </c>
      <c r="U986" s="33">
        <v>1</v>
      </c>
      <c r="V986" s="33">
        <v>0.94</v>
      </c>
      <c r="W986" s="33">
        <v>0.94</v>
      </c>
      <c r="X986" s="33">
        <f t="shared" si="214"/>
        <v>0.88</v>
      </c>
      <c r="Y986" s="33">
        <f t="shared" si="215"/>
        <v>0.85</v>
      </c>
      <c r="Z986" s="33">
        <f t="shared" si="216"/>
        <v>0.75</v>
      </c>
      <c r="AA986" s="33">
        <f t="shared" si="217"/>
        <v>0.85</v>
      </c>
      <c r="AB986" s="33">
        <f t="shared" si="218"/>
        <v>0.75</v>
      </c>
      <c r="AC986" s="33">
        <f t="shared" si="219"/>
        <v>0.85</v>
      </c>
      <c r="AD986" s="33">
        <f t="shared" si="220"/>
        <v>0.7</v>
      </c>
      <c r="AE986" s="394">
        <f t="shared" si="221"/>
        <v>0</v>
      </c>
      <c r="AF986" s="400">
        <f t="shared" si="222"/>
        <v>31908201655</v>
      </c>
      <c r="AG986" s="257">
        <v>100</v>
      </c>
      <c r="AH986" s="153">
        <f t="shared" si="225"/>
        <v>31908201655</v>
      </c>
      <c r="AJ986" s="394">
        <f>IF(F986&gt;0,#REF!,0)</f>
        <v>0</v>
      </c>
      <c r="AK986" s="394">
        <f t="shared" si="223"/>
        <v>0</v>
      </c>
      <c r="AM986" s="394">
        <f t="shared" si="224"/>
        <v>0</v>
      </c>
    </row>
    <row r="987" spans="3:39" ht="23.25" thickBot="1" x14ac:dyDescent="0.6">
      <c r="C987" s="233" t="s">
        <v>576</v>
      </c>
      <c r="D987" s="424" t="s">
        <v>1658</v>
      </c>
      <c r="E987" s="443">
        <v>14361402036</v>
      </c>
      <c r="F987" s="39">
        <v>0</v>
      </c>
      <c r="G987" s="36"/>
      <c r="H987" s="36">
        <v>0</v>
      </c>
      <c r="I987" s="36"/>
      <c r="J987" s="36"/>
      <c r="K987" s="36"/>
      <c r="L987" s="36"/>
      <c r="M987" s="36"/>
      <c r="N987" s="36"/>
      <c r="O987" s="36"/>
      <c r="P987" s="253">
        <v>0</v>
      </c>
      <c r="Q987" s="259">
        <f t="shared" si="226"/>
        <v>0</v>
      </c>
      <c r="R987" s="259">
        <v>17233200000</v>
      </c>
      <c r="S987" s="509">
        <f t="shared" si="213"/>
        <v>14361402036</v>
      </c>
      <c r="T987" s="34">
        <v>1</v>
      </c>
      <c r="U987" s="33">
        <v>1</v>
      </c>
      <c r="V987" s="33">
        <v>0.94</v>
      </c>
      <c r="W987" s="33">
        <v>0.94</v>
      </c>
      <c r="X987" s="33">
        <f t="shared" si="214"/>
        <v>0.88</v>
      </c>
      <c r="Y987" s="33">
        <f t="shared" si="215"/>
        <v>0.85</v>
      </c>
      <c r="Z987" s="33">
        <f t="shared" si="216"/>
        <v>0.75</v>
      </c>
      <c r="AA987" s="33">
        <f t="shared" si="217"/>
        <v>0.85</v>
      </c>
      <c r="AB987" s="33">
        <f t="shared" si="218"/>
        <v>0.75</v>
      </c>
      <c r="AC987" s="33">
        <f t="shared" si="219"/>
        <v>0.85</v>
      </c>
      <c r="AD987" s="33">
        <f t="shared" si="220"/>
        <v>0.7</v>
      </c>
      <c r="AE987" s="394">
        <f t="shared" si="221"/>
        <v>0</v>
      </c>
      <c r="AF987" s="400">
        <f t="shared" si="222"/>
        <v>14361402036</v>
      </c>
      <c r="AG987" s="257">
        <v>100</v>
      </c>
      <c r="AH987" s="153">
        <f t="shared" si="225"/>
        <v>14361402036</v>
      </c>
      <c r="AJ987" s="394">
        <f>IF(F987&gt;0,#REF!,0)</f>
        <v>0</v>
      </c>
      <c r="AK987" s="394">
        <f t="shared" si="223"/>
        <v>0</v>
      </c>
      <c r="AM987" s="394">
        <f t="shared" si="224"/>
        <v>0</v>
      </c>
    </row>
    <row r="988" spans="3:39" ht="23.25" thickBot="1" x14ac:dyDescent="0.6">
      <c r="C988" s="233" t="s">
        <v>576</v>
      </c>
      <c r="D988" s="424" t="s">
        <v>1659</v>
      </c>
      <c r="E988" s="443">
        <v>103088118266</v>
      </c>
      <c r="F988" s="39">
        <v>0</v>
      </c>
      <c r="G988" s="36"/>
      <c r="H988" s="36">
        <v>0</v>
      </c>
      <c r="I988" s="36"/>
      <c r="J988" s="36"/>
      <c r="K988" s="36"/>
      <c r="L988" s="36"/>
      <c r="M988" s="36"/>
      <c r="N988" s="36"/>
      <c r="O988" s="36"/>
      <c r="P988" s="253">
        <v>0</v>
      </c>
      <c r="Q988" s="259">
        <f t="shared" si="226"/>
        <v>0</v>
      </c>
      <c r="R988" s="259">
        <v>162000000000</v>
      </c>
      <c r="S988" s="509">
        <f t="shared" si="213"/>
        <v>103088118266</v>
      </c>
      <c r="T988" s="34">
        <v>1</v>
      </c>
      <c r="U988" s="33">
        <v>1</v>
      </c>
      <c r="V988" s="33">
        <v>0.94</v>
      </c>
      <c r="W988" s="33">
        <v>0.94</v>
      </c>
      <c r="X988" s="33">
        <f t="shared" si="214"/>
        <v>0.88</v>
      </c>
      <c r="Y988" s="33">
        <f t="shared" si="215"/>
        <v>0.85</v>
      </c>
      <c r="Z988" s="33">
        <f t="shared" si="216"/>
        <v>0.75</v>
      </c>
      <c r="AA988" s="33">
        <f t="shared" si="217"/>
        <v>0.85</v>
      </c>
      <c r="AB988" s="33">
        <f t="shared" si="218"/>
        <v>0.75</v>
      </c>
      <c r="AC988" s="33">
        <f t="shared" si="219"/>
        <v>0.85</v>
      </c>
      <c r="AD988" s="33">
        <f t="shared" si="220"/>
        <v>0.7</v>
      </c>
      <c r="AE988" s="394">
        <f t="shared" si="221"/>
        <v>0</v>
      </c>
      <c r="AF988" s="400">
        <f t="shared" si="222"/>
        <v>103088118266</v>
      </c>
      <c r="AG988" s="257">
        <v>100</v>
      </c>
      <c r="AH988" s="153">
        <f t="shared" si="225"/>
        <v>103088118266</v>
      </c>
      <c r="AJ988" s="394">
        <f>IF(F988&gt;0,#REF!,0)</f>
        <v>0</v>
      </c>
      <c r="AK988" s="394">
        <f t="shared" si="223"/>
        <v>0</v>
      </c>
      <c r="AM988" s="394">
        <f t="shared" si="224"/>
        <v>0</v>
      </c>
    </row>
    <row r="989" spans="3:39" ht="23.25" thickBot="1" x14ac:dyDescent="0.6">
      <c r="C989" s="233" t="s">
        <v>576</v>
      </c>
      <c r="D989" s="424" t="s">
        <v>1659</v>
      </c>
      <c r="E989" s="443">
        <v>60000000000</v>
      </c>
      <c r="F989" s="39">
        <v>0</v>
      </c>
      <c r="G989" s="36"/>
      <c r="H989" s="36">
        <v>0</v>
      </c>
      <c r="I989" s="36"/>
      <c r="J989" s="36"/>
      <c r="K989" s="36"/>
      <c r="L989" s="36"/>
      <c r="M989" s="36"/>
      <c r="N989" s="36"/>
      <c r="O989" s="36"/>
      <c r="P989" s="253">
        <v>0</v>
      </c>
      <c r="Q989" s="259">
        <f t="shared" si="226"/>
        <v>0</v>
      </c>
      <c r="R989" s="259">
        <v>90000000000</v>
      </c>
      <c r="S989" s="509">
        <f t="shared" si="213"/>
        <v>60000000000</v>
      </c>
      <c r="T989" s="34">
        <v>1</v>
      </c>
      <c r="U989" s="33">
        <v>1</v>
      </c>
      <c r="V989" s="33">
        <v>0.94</v>
      </c>
      <c r="W989" s="33">
        <v>0.94</v>
      </c>
      <c r="X989" s="33">
        <f t="shared" si="214"/>
        <v>0.88</v>
      </c>
      <c r="Y989" s="33">
        <f t="shared" si="215"/>
        <v>0.85</v>
      </c>
      <c r="Z989" s="33">
        <f t="shared" si="216"/>
        <v>0.75</v>
      </c>
      <c r="AA989" s="33">
        <f t="shared" si="217"/>
        <v>0.85</v>
      </c>
      <c r="AB989" s="33">
        <f t="shared" si="218"/>
        <v>0.75</v>
      </c>
      <c r="AC989" s="33">
        <f t="shared" si="219"/>
        <v>0.85</v>
      </c>
      <c r="AD989" s="33">
        <f t="shared" si="220"/>
        <v>0.7</v>
      </c>
      <c r="AE989" s="394">
        <f t="shared" si="221"/>
        <v>0</v>
      </c>
      <c r="AF989" s="400">
        <f t="shared" si="222"/>
        <v>60000000000</v>
      </c>
      <c r="AG989" s="257">
        <v>100</v>
      </c>
      <c r="AH989" s="153">
        <f t="shared" si="225"/>
        <v>60000000000</v>
      </c>
      <c r="AJ989" s="394">
        <f>IF(F989&gt;0,#REF!,0)</f>
        <v>0</v>
      </c>
      <c r="AK989" s="394">
        <f t="shared" si="223"/>
        <v>0</v>
      </c>
      <c r="AM989" s="394">
        <f t="shared" si="224"/>
        <v>0</v>
      </c>
    </row>
    <row r="990" spans="3:39" ht="23.25" thickBot="1" x14ac:dyDescent="0.6">
      <c r="C990" s="233" t="s">
        <v>576</v>
      </c>
      <c r="D990" s="424" t="s">
        <v>1659</v>
      </c>
      <c r="E990" s="443">
        <v>50000000000</v>
      </c>
      <c r="F990" s="39">
        <v>0</v>
      </c>
      <c r="G990" s="36"/>
      <c r="H990" s="36">
        <v>0</v>
      </c>
      <c r="I990" s="36"/>
      <c r="J990" s="36"/>
      <c r="K990" s="36"/>
      <c r="L990" s="36"/>
      <c r="M990" s="36"/>
      <c r="N990" s="36"/>
      <c r="O990" s="36"/>
      <c r="P990" s="253">
        <v>0</v>
      </c>
      <c r="Q990" s="259">
        <f t="shared" si="226"/>
        <v>0</v>
      </c>
      <c r="R990" s="259">
        <v>75000000000</v>
      </c>
      <c r="S990" s="509">
        <f t="shared" si="213"/>
        <v>50000000000</v>
      </c>
      <c r="T990" s="34">
        <v>1</v>
      </c>
      <c r="U990" s="33">
        <v>1</v>
      </c>
      <c r="V990" s="33">
        <v>0.94</v>
      </c>
      <c r="W990" s="33">
        <v>0.94</v>
      </c>
      <c r="X990" s="33">
        <f t="shared" si="214"/>
        <v>0.88</v>
      </c>
      <c r="Y990" s="33">
        <f t="shared" si="215"/>
        <v>0.85</v>
      </c>
      <c r="Z990" s="33">
        <f t="shared" si="216"/>
        <v>0.75</v>
      </c>
      <c r="AA990" s="33">
        <f t="shared" si="217"/>
        <v>0.85</v>
      </c>
      <c r="AB990" s="33">
        <f t="shared" si="218"/>
        <v>0.75</v>
      </c>
      <c r="AC990" s="33">
        <f t="shared" si="219"/>
        <v>0.85</v>
      </c>
      <c r="AD990" s="33">
        <f t="shared" si="220"/>
        <v>0.7</v>
      </c>
      <c r="AE990" s="394">
        <f t="shared" si="221"/>
        <v>0</v>
      </c>
      <c r="AF990" s="400">
        <f t="shared" si="222"/>
        <v>50000000000</v>
      </c>
      <c r="AG990" s="257">
        <v>100</v>
      </c>
      <c r="AH990" s="153">
        <f t="shared" si="225"/>
        <v>50000000000</v>
      </c>
      <c r="AJ990" s="394">
        <f>IF(F990&gt;0,#REF!,0)</f>
        <v>0</v>
      </c>
      <c r="AK990" s="394">
        <f t="shared" si="223"/>
        <v>0</v>
      </c>
      <c r="AM990" s="394">
        <f t="shared" si="224"/>
        <v>0</v>
      </c>
    </row>
    <row r="991" spans="3:39" ht="23.25" thickBot="1" x14ac:dyDescent="0.6">
      <c r="C991" s="233" t="s">
        <v>576</v>
      </c>
      <c r="D991" s="424" t="s">
        <v>1659</v>
      </c>
      <c r="E991" s="443">
        <v>50000000000</v>
      </c>
      <c r="F991" s="39">
        <v>0</v>
      </c>
      <c r="G991" s="36"/>
      <c r="H991" s="36">
        <v>0</v>
      </c>
      <c r="I991" s="36"/>
      <c r="J991" s="36"/>
      <c r="K991" s="36"/>
      <c r="L991" s="36"/>
      <c r="M991" s="36"/>
      <c r="N991" s="36"/>
      <c r="O991" s="36"/>
      <c r="P991" s="253">
        <v>0</v>
      </c>
      <c r="Q991" s="259">
        <f t="shared" si="226"/>
        <v>0</v>
      </c>
      <c r="R991" s="259">
        <v>75000000000</v>
      </c>
      <c r="S991" s="509">
        <f t="shared" si="213"/>
        <v>50000000000</v>
      </c>
      <c r="T991" s="34">
        <v>1</v>
      </c>
      <c r="U991" s="33">
        <v>1</v>
      </c>
      <c r="V991" s="33">
        <v>0.94</v>
      </c>
      <c r="W991" s="33">
        <v>0.94</v>
      </c>
      <c r="X991" s="33">
        <f t="shared" si="214"/>
        <v>0.88</v>
      </c>
      <c r="Y991" s="33">
        <f t="shared" si="215"/>
        <v>0.85</v>
      </c>
      <c r="Z991" s="33">
        <f t="shared" si="216"/>
        <v>0.75</v>
      </c>
      <c r="AA991" s="33">
        <f t="shared" si="217"/>
        <v>0.85</v>
      </c>
      <c r="AB991" s="33">
        <f t="shared" si="218"/>
        <v>0.75</v>
      </c>
      <c r="AC991" s="33">
        <f t="shared" si="219"/>
        <v>0.85</v>
      </c>
      <c r="AD991" s="33">
        <f t="shared" si="220"/>
        <v>0.7</v>
      </c>
      <c r="AE991" s="394">
        <f t="shared" si="221"/>
        <v>0</v>
      </c>
      <c r="AF991" s="400">
        <f t="shared" si="222"/>
        <v>50000000000</v>
      </c>
      <c r="AG991" s="257">
        <v>100</v>
      </c>
      <c r="AH991" s="153">
        <f t="shared" si="225"/>
        <v>50000000000</v>
      </c>
      <c r="AJ991" s="394">
        <f>IF(F991&gt;0,#REF!,0)</f>
        <v>0</v>
      </c>
      <c r="AK991" s="394">
        <f t="shared" si="223"/>
        <v>0</v>
      </c>
      <c r="AM991" s="394">
        <f t="shared" si="224"/>
        <v>0</v>
      </c>
    </row>
    <row r="992" spans="3:39" ht="23.25" thickBot="1" x14ac:dyDescent="0.6">
      <c r="C992" s="233" t="s">
        <v>576</v>
      </c>
      <c r="D992" s="424" t="s">
        <v>1659</v>
      </c>
      <c r="E992" s="443">
        <v>80000000000</v>
      </c>
      <c r="F992" s="39">
        <v>0</v>
      </c>
      <c r="G992" s="36"/>
      <c r="H992" s="36">
        <v>0</v>
      </c>
      <c r="I992" s="36"/>
      <c r="J992" s="36"/>
      <c r="K992" s="36"/>
      <c r="L992" s="36"/>
      <c r="M992" s="36"/>
      <c r="N992" s="36"/>
      <c r="O992" s="36"/>
      <c r="P992" s="253">
        <v>0</v>
      </c>
      <c r="Q992" s="259">
        <f t="shared" si="226"/>
        <v>0</v>
      </c>
      <c r="R992" s="259">
        <v>120000000000</v>
      </c>
      <c r="S992" s="509">
        <f t="shared" si="213"/>
        <v>80000000000</v>
      </c>
      <c r="T992" s="34">
        <v>1</v>
      </c>
      <c r="U992" s="33">
        <v>1</v>
      </c>
      <c r="V992" s="33">
        <v>0.94</v>
      </c>
      <c r="W992" s="33">
        <v>0.94</v>
      </c>
      <c r="X992" s="33">
        <f t="shared" si="214"/>
        <v>0.88</v>
      </c>
      <c r="Y992" s="33">
        <f t="shared" si="215"/>
        <v>0.85</v>
      </c>
      <c r="Z992" s="33">
        <f t="shared" si="216"/>
        <v>0.75</v>
      </c>
      <c r="AA992" s="33">
        <f t="shared" si="217"/>
        <v>0.85</v>
      </c>
      <c r="AB992" s="33">
        <f t="shared" si="218"/>
        <v>0.75</v>
      </c>
      <c r="AC992" s="33">
        <f t="shared" si="219"/>
        <v>0.85</v>
      </c>
      <c r="AD992" s="33">
        <f t="shared" si="220"/>
        <v>0.7</v>
      </c>
      <c r="AE992" s="394">
        <f t="shared" si="221"/>
        <v>0</v>
      </c>
      <c r="AF992" s="400">
        <f t="shared" si="222"/>
        <v>80000000000</v>
      </c>
      <c r="AG992" s="257">
        <v>100</v>
      </c>
      <c r="AH992" s="153">
        <f t="shared" si="225"/>
        <v>80000000000</v>
      </c>
      <c r="AJ992" s="394">
        <f>IF(F992&gt;0,#REF!,0)</f>
        <v>0</v>
      </c>
      <c r="AK992" s="394">
        <f t="shared" si="223"/>
        <v>0</v>
      </c>
      <c r="AM992" s="394">
        <f t="shared" si="224"/>
        <v>0</v>
      </c>
    </row>
    <row r="993" spans="3:39" ht="23.25" thickBot="1" x14ac:dyDescent="0.6">
      <c r="C993" s="233" t="s">
        <v>576</v>
      </c>
      <c r="D993" s="424" t="s">
        <v>1424</v>
      </c>
      <c r="E993" s="443">
        <v>5501679625</v>
      </c>
      <c r="F993" s="39">
        <v>0</v>
      </c>
      <c r="G993" s="36"/>
      <c r="H993" s="36">
        <v>0</v>
      </c>
      <c r="I993" s="36"/>
      <c r="J993" s="36"/>
      <c r="K993" s="36"/>
      <c r="L993" s="36"/>
      <c r="M993" s="36"/>
      <c r="N993" s="36"/>
      <c r="O993" s="36"/>
      <c r="P993" s="253">
        <v>0</v>
      </c>
      <c r="Q993" s="259">
        <f t="shared" si="226"/>
        <v>0</v>
      </c>
      <c r="R993" s="259">
        <v>8253000000</v>
      </c>
      <c r="S993" s="509">
        <f t="shared" si="213"/>
        <v>5501679625</v>
      </c>
      <c r="T993" s="34">
        <v>1</v>
      </c>
      <c r="U993" s="33">
        <v>1</v>
      </c>
      <c r="V993" s="33">
        <v>0.94</v>
      </c>
      <c r="W993" s="33">
        <v>0.94</v>
      </c>
      <c r="X993" s="33">
        <f t="shared" si="214"/>
        <v>0.88</v>
      </c>
      <c r="Y993" s="33">
        <f t="shared" si="215"/>
        <v>0.85</v>
      </c>
      <c r="Z993" s="33">
        <f t="shared" si="216"/>
        <v>0.75</v>
      </c>
      <c r="AA993" s="33">
        <f t="shared" si="217"/>
        <v>0.85</v>
      </c>
      <c r="AB993" s="33">
        <f t="shared" si="218"/>
        <v>0.75</v>
      </c>
      <c r="AC993" s="33">
        <f t="shared" si="219"/>
        <v>0.85</v>
      </c>
      <c r="AD993" s="33">
        <f t="shared" si="220"/>
        <v>0.7</v>
      </c>
      <c r="AE993" s="394">
        <f t="shared" si="221"/>
        <v>0</v>
      </c>
      <c r="AF993" s="400">
        <f t="shared" si="222"/>
        <v>5501679625</v>
      </c>
      <c r="AG993" s="257">
        <v>100</v>
      </c>
      <c r="AH993" s="153">
        <f t="shared" si="225"/>
        <v>5501679625</v>
      </c>
      <c r="AJ993" s="394">
        <f>IF(F993&gt;0,#REF!,0)</f>
        <v>0</v>
      </c>
      <c r="AK993" s="394">
        <f t="shared" si="223"/>
        <v>0</v>
      </c>
      <c r="AM993" s="394">
        <f t="shared" si="224"/>
        <v>0</v>
      </c>
    </row>
    <row r="994" spans="3:39" ht="23.25" thickBot="1" x14ac:dyDescent="0.6">
      <c r="C994" s="233" t="s">
        <v>576</v>
      </c>
      <c r="D994" s="424" t="s">
        <v>1424</v>
      </c>
      <c r="E994" s="443">
        <v>12000000000</v>
      </c>
      <c r="F994" s="39">
        <v>0</v>
      </c>
      <c r="G994" s="36"/>
      <c r="H994" s="36">
        <v>0</v>
      </c>
      <c r="I994" s="36"/>
      <c r="J994" s="36"/>
      <c r="K994" s="36"/>
      <c r="L994" s="36"/>
      <c r="M994" s="36"/>
      <c r="N994" s="36"/>
      <c r="O994" s="36"/>
      <c r="P994" s="253">
        <v>0</v>
      </c>
      <c r="Q994" s="259">
        <f t="shared" si="226"/>
        <v>0</v>
      </c>
      <c r="R994" s="259">
        <v>18000000000</v>
      </c>
      <c r="S994" s="509">
        <f t="shared" si="213"/>
        <v>12000000000</v>
      </c>
      <c r="T994" s="34">
        <v>1</v>
      </c>
      <c r="U994" s="33">
        <v>1</v>
      </c>
      <c r="V994" s="33">
        <v>0.94</v>
      </c>
      <c r="W994" s="33">
        <v>0.94</v>
      </c>
      <c r="X994" s="33">
        <f t="shared" si="214"/>
        <v>0.88</v>
      </c>
      <c r="Y994" s="33">
        <f t="shared" si="215"/>
        <v>0.85</v>
      </c>
      <c r="Z994" s="33">
        <f t="shared" si="216"/>
        <v>0.75</v>
      </c>
      <c r="AA994" s="33">
        <f t="shared" si="217"/>
        <v>0.85</v>
      </c>
      <c r="AB994" s="33">
        <f t="shared" si="218"/>
        <v>0.75</v>
      </c>
      <c r="AC994" s="33">
        <f t="shared" si="219"/>
        <v>0.85</v>
      </c>
      <c r="AD994" s="33">
        <f t="shared" si="220"/>
        <v>0.7</v>
      </c>
      <c r="AE994" s="394">
        <f t="shared" si="221"/>
        <v>0</v>
      </c>
      <c r="AF994" s="400">
        <f t="shared" si="222"/>
        <v>12000000000</v>
      </c>
      <c r="AG994" s="257">
        <v>100</v>
      </c>
      <c r="AH994" s="153">
        <f t="shared" si="225"/>
        <v>12000000000</v>
      </c>
      <c r="AJ994" s="394">
        <f>IF(F994&gt;0,#REF!,0)</f>
        <v>0</v>
      </c>
      <c r="AK994" s="394">
        <f t="shared" si="223"/>
        <v>0</v>
      </c>
      <c r="AM994" s="394">
        <f t="shared" si="224"/>
        <v>0</v>
      </c>
    </row>
    <row r="995" spans="3:39" ht="23.25" thickBot="1" x14ac:dyDescent="0.6">
      <c r="C995" s="233" t="s">
        <v>576</v>
      </c>
      <c r="D995" s="424" t="s">
        <v>1424</v>
      </c>
      <c r="E995" s="443">
        <v>35000000000</v>
      </c>
      <c r="F995" s="39">
        <v>0</v>
      </c>
      <c r="G995" s="36"/>
      <c r="H995" s="36">
        <v>0</v>
      </c>
      <c r="I995" s="36"/>
      <c r="J995" s="36"/>
      <c r="K995" s="36"/>
      <c r="L995" s="36"/>
      <c r="M995" s="36"/>
      <c r="N995" s="36"/>
      <c r="O995" s="36"/>
      <c r="P995" s="253">
        <v>0</v>
      </c>
      <c r="Q995" s="259">
        <f t="shared" si="226"/>
        <v>0</v>
      </c>
      <c r="R995" s="259">
        <v>52500000000</v>
      </c>
      <c r="S995" s="509">
        <f t="shared" si="213"/>
        <v>35000000000</v>
      </c>
      <c r="T995" s="34">
        <v>1</v>
      </c>
      <c r="U995" s="33">
        <v>1</v>
      </c>
      <c r="V995" s="33">
        <v>0.94</v>
      </c>
      <c r="W995" s="33">
        <v>0.94</v>
      </c>
      <c r="X995" s="33">
        <f t="shared" si="214"/>
        <v>0.88</v>
      </c>
      <c r="Y995" s="33">
        <f t="shared" si="215"/>
        <v>0.85</v>
      </c>
      <c r="Z995" s="33">
        <f t="shared" si="216"/>
        <v>0.75</v>
      </c>
      <c r="AA995" s="33">
        <f t="shared" si="217"/>
        <v>0.85</v>
      </c>
      <c r="AB995" s="33">
        <f t="shared" si="218"/>
        <v>0.75</v>
      </c>
      <c r="AC995" s="33">
        <f t="shared" si="219"/>
        <v>0.85</v>
      </c>
      <c r="AD995" s="33">
        <f t="shared" si="220"/>
        <v>0.7</v>
      </c>
      <c r="AE995" s="394">
        <f t="shared" si="221"/>
        <v>0</v>
      </c>
      <c r="AF995" s="400">
        <f t="shared" si="222"/>
        <v>35000000000</v>
      </c>
      <c r="AG995" s="257">
        <v>100</v>
      </c>
      <c r="AH995" s="153">
        <f t="shared" si="225"/>
        <v>35000000000</v>
      </c>
      <c r="AJ995" s="394">
        <f>IF(F995&gt;0,#REF!,0)</f>
        <v>0</v>
      </c>
      <c r="AK995" s="394">
        <f t="shared" si="223"/>
        <v>0</v>
      </c>
      <c r="AM995" s="394">
        <f t="shared" si="224"/>
        <v>0</v>
      </c>
    </row>
    <row r="996" spans="3:39" ht="23.25" thickBot="1" x14ac:dyDescent="0.6">
      <c r="C996" s="233" t="s">
        <v>576</v>
      </c>
      <c r="D996" s="424" t="s">
        <v>1660</v>
      </c>
      <c r="E996" s="443">
        <v>3998090679</v>
      </c>
      <c r="F996" s="39">
        <v>0</v>
      </c>
      <c r="G996" s="36"/>
      <c r="H996" s="36">
        <v>0</v>
      </c>
      <c r="I996" s="36"/>
      <c r="J996" s="36"/>
      <c r="K996" s="36"/>
      <c r="L996" s="36"/>
      <c r="M996" s="36"/>
      <c r="N996" s="36"/>
      <c r="O996" s="36"/>
      <c r="P996" s="253">
        <v>0</v>
      </c>
      <c r="Q996" s="259">
        <f t="shared" si="226"/>
        <v>0</v>
      </c>
      <c r="R996" s="259">
        <v>5000000000</v>
      </c>
      <c r="S996" s="509">
        <f t="shared" si="213"/>
        <v>3998090679</v>
      </c>
      <c r="T996" s="34">
        <v>1</v>
      </c>
      <c r="U996" s="33">
        <v>1</v>
      </c>
      <c r="V996" s="33">
        <v>0.94</v>
      </c>
      <c r="W996" s="33">
        <v>0.94</v>
      </c>
      <c r="X996" s="33">
        <f t="shared" si="214"/>
        <v>0.88</v>
      </c>
      <c r="Y996" s="33">
        <f t="shared" si="215"/>
        <v>0.85</v>
      </c>
      <c r="Z996" s="33">
        <f t="shared" si="216"/>
        <v>0.75</v>
      </c>
      <c r="AA996" s="33">
        <f t="shared" si="217"/>
        <v>0.85</v>
      </c>
      <c r="AB996" s="33">
        <f t="shared" si="218"/>
        <v>0.75</v>
      </c>
      <c r="AC996" s="33">
        <f t="shared" si="219"/>
        <v>0.85</v>
      </c>
      <c r="AD996" s="33">
        <f t="shared" si="220"/>
        <v>0.7</v>
      </c>
      <c r="AE996" s="394">
        <f t="shared" si="221"/>
        <v>0</v>
      </c>
      <c r="AF996" s="400">
        <f t="shared" si="222"/>
        <v>3998090679</v>
      </c>
      <c r="AG996" s="257">
        <v>100</v>
      </c>
      <c r="AH996" s="153">
        <f t="shared" si="225"/>
        <v>3998090679</v>
      </c>
      <c r="AJ996" s="394">
        <f>IF(F996&gt;0,#REF!,0)</f>
        <v>0</v>
      </c>
      <c r="AK996" s="394">
        <f t="shared" si="223"/>
        <v>0</v>
      </c>
      <c r="AM996" s="394">
        <f t="shared" si="224"/>
        <v>0</v>
      </c>
    </row>
    <row r="997" spans="3:39" ht="23.25" thickBot="1" x14ac:dyDescent="0.6">
      <c r="C997" s="233" t="s">
        <v>576</v>
      </c>
      <c r="D997" s="412"/>
      <c r="E997" s="428"/>
      <c r="F997" s="39">
        <v>0</v>
      </c>
      <c r="G997" s="36"/>
      <c r="H997" s="36">
        <v>0</v>
      </c>
      <c r="I997" s="36"/>
      <c r="J997" s="36"/>
      <c r="K997" s="36"/>
      <c r="L997" s="36"/>
      <c r="M997" s="36"/>
      <c r="N997" s="36"/>
      <c r="O997" s="36"/>
      <c r="P997" s="253">
        <v>0</v>
      </c>
      <c r="Q997" s="259">
        <f t="shared" si="226"/>
        <v>0</v>
      </c>
      <c r="R997" s="259">
        <v>0</v>
      </c>
      <c r="S997" s="509">
        <f t="shared" si="213"/>
        <v>0</v>
      </c>
      <c r="T997" s="34">
        <v>1</v>
      </c>
      <c r="U997" s="33">
        <v>1</v>
      </c>
      <c r="V997" s="33">
        <v>0.94</v>
      </c>
      <c r="W997" s="33">
        <v>0.94</v>
      </c>
      <c r="X997" s="33">
        <f t="shared" si="214"/>
        <v>0.88</v>
      </c>
      <c r="Y997" s="33">
        <f t="shared" si="215"/>
        <v>0.85</v>
      </c>
      <c r="Z997" s="33">
        <f t="shared" si="216"/>
        <v>0.75</v>
      </c>
      <c r="AA997" s="33">
        <f t="shared" si="217"/>
        <v>0.85</v>
      </c>
      <c r="AB997" s="33">
        <f t="shared" si="218"/>
        <v>0.75</v>
      </c>
      <c r="AC997" s="33">
        <f t="shared" si="219"/>
        <v>0.85</v>
      </c>
      <c r="AD997" s="33">
        <f t="shared" si="220"/>
        <v>0.7</v>
      </c>
      <c r="AE997" s="394">
        <f t="shared" si="221"/>
        <v>0</v>
      </c>
      <c r="AF997" s="400">
        <f t="shared" si="222"/>
        <v>0</v>
      </c>
      <c r="AG997" s="257">
        <v>100</v>
      </c>
      <c r="AH997" s="153">
        <f t="shared" si="225"/>
        <v>0</v>
      </c>
      <c r="AJ997" s="394">
        <f>IF(F997&gt;0,#REF!,0)</f>
        <v>0</v>
      </c>
      <c r="AK997" s="394">
        <f t="shared" si="223"/>
        <v>0</v>
      </c>
      <c r="AM997" s="394">
        <f t="shared" si="224"/>
        <v>0</v>
      </c>
    </row>
    <row r="998" spans="3:39" ht="23.25" thickBot="1" x14ac:dyDescent="0.6">
      <c r="C998" s="233" t="s">
        <v>576</v>
      </c>
      <c r="D998" s="424" t="s">
        <v>1661</v>
      </c>
      <c r="E998" s="443">
        <v>2713330782</v>
      </c>
      <c r="F998" s="39">
        <v>0</v>
      </c>
      <c r="G998" s="36"/>
      <c r="H998" s="36">
        <v>0</v>
      </c>
      <c r="I998" s="36"/>
      <c r="J998" s="36"/>
      <c r="K998" s="36"/>
      <c r="L998" s="36"/>
      <c r="M998" s="36"/>
      <c r="N998" s="36"/>
      <c r="O998" s="36"/>
      <c r="P998" s="253">
        <v>0</v>
      </c>
      <c r="Q998" s="259">
        <f t="shared" si="226"/>
        <v>0</v>
      </c>
      <c r="R998" s="259">
        <v>6100000000</v>
      </c>
      <c r="S998" s="509">
        <f t="shared" si="213"/>
        <v>2713330782</v>
      </c>
      <c r="T998" s="34">
        <v>1</v>
      </c>
      <c r="U998" s="33">
        <v>1</v>
      </c>
      <c r="V998" s="33">
        <v>0.94</v>
      </c>
      <c r="W998" s="33">
        <v>0.94</v>
      </c>
      <c r="X998" s="33">
        <f t="shared" si="214"/>
        <v>0.88</v>
      </c>
      <c r="Y998" s="33">
        <f t="shared" si="215"/>
        <v>0.85</v>
      </c>
      <c r="Z998" s="33">
        <f t="shared" si="216"/>
        <v>0.75</v>
      </c>
      <c r="AA998" s="33">
        <f t="shared" si="217"/>
        <v>0.85</v>
      </c>
      <c r="AB998" s="33">
        <f t="shared" si="218"/>
        <v>0.75</v>
      </c>
      <c r="AC998" s="33">
        <f t="shared" si="219"/>
        <v>0.85</v>
      </c>
      <c r="AD998" s="33">
        <f t="shared" si="220"/>
        <v>0.7</v>
      </c>
      <c r="AE998" s="394">
        <f t="shared" si="221"/>
        <v>0</v>
      </c>
      <c r="AF998" s="400">
        <f t="shared" si="222"/>
        <v>2713330782</v>
      </c>
      <c r="AG998" s="257">
        <v>100</v>
      </c>
      <c r="AH998" s="153">
        <f t="shared" si="225"/>
        <v>2713330782</v>
      </c>
      <c r="AJ998" s="394">
        <f>IF(F998&gt;0,#REF!,0)</f>
        <v>0</v>
      </c>
      <c r="AK998" s="394">
        <f t="shared" si="223"/>
        <v>0</v>
      </c>
      <c r="AM998" s="394">
        <f t="shared" si="224"/>
        <v>0</v>
      </c>
    </row>
    <row r="999" spans="3:39" ht="23.25" thickBot="1" x14ac:dyDescent="0.6">
      <c r="C999" s="233" t="s">
        <v>576</v>
      </c>
      <c r="D999" s="424" t="s">
        <v>1662</v>
      </c>
      <c r="E999" s="443">
        <v>21730992228</v>
      </c>
      <c r="F999" s="39">
        <v>0</v>
      </c>
      <c r="G999" s="36"/>
      <c r="H999" s="36">
        <v>0</v>
      </c>
      <c r="I999" s="36"/>
      <c r="J999" s="36"/>
      <c r="K999" s="36"/>
      <c r="L999" s="36"/>
      <c r="M999" s="36"/>
      <c r="N999" s="36"/>
      <c r="O999" s="36"/>
      <c r="P999" s="253">
        <v>0</v>
      </c>
      <c r="Q999" s="259">
        <f t="shared" si="226"/>
        <v>0</v>
      </c>
      <c r="R999" s="259">
        <v>102000000000</v>
      </c>
      <c r="S999" s="509">
        <f t="shared" si="213"/>
        <v>21730992228</v>
      </c>
      <c r="T999" s="34">
        <v>1</v>
      </c>
      <c r="U999" s="33">
        <v>1</v>
      </c>
      <c r="V999" s="33">
        <v>0.94</v>
      </c>
      <c r="W999" s="33">
        <v>0.94</v>
      </c>
      <c r="X999" s="33">
        <f t="shared" si="214"/>
        <v>0.88</v>
      </c>
      <c r="Y999" s="33">
        <f t="shared" si="215"/>
        <v>0.85</v>
      </c>
      <c r="Z999" s="33">
        <f t="shared" si="216"/>
        <v>0.75</v>
      </c>
      <c r="AA999" s="33">
        <f t="shared" si="217"/>
        <v>0.85</v>
      </c>
      <c r="AB999" s="33">
        <f t="shared" si="218"/>
        <v>0.75</v>
      </c>
      <c r="AC999" s="33">
        <f t="shared" si="219"/>
        <v>0.85</v>
      </c>
      <c r="AD999" s="33">
        <f t="shared" si="220"/>
        <v>0.7</v>
      </c>
      <c r="AE999" s="394">
        <f t="shared" si="221"/>
        <v>0</v>
      </c>
      <c r="AF999" s="400">
        <f t="shared" si="222"/>
        <v>21730992228</v>
      </c>
      <c r="AG999" s="257">
        <v>100</v>
      </c>
      <c r="AH999" s="153">
        <f t="shared" si="225"/>
        <v>21730992228</v>
      </c>
      <c r="AJ999" s="394">
        <f>IF(F999&gt;0,#REF!,0)</f>
        <v>0</v>
      </c>
      <c r="AK999" s="394">
        <f t="shared" si="223"/>
        <v>0</v>
      </c>
      <c r="AM999" s="394">
        <f t="shared" si="224"/>
        <v>0</v>
      </c>
    </row>
    <row r="1000" spans="3:39" ht="23.25" thickBot="1" x14ac:dyDescent="0.6">
      <c r="C1000" s="233" t="s">
        <v>576</v>
      </c>
      <c r="D1000" s="424" t="s">
        <v>1425</v>
      </c>
      <c r="E1000" s="443">
        <v>471582080</v>
      </c>
      <c r="F1000" s="39">
        <v>0</v>
      </c>
      <c r="G1000" s="36"/>
      <c r="H1000" s="36">
        <v>0</v>
      </c>
      <c r="I1000" s="36"/>
      <c r="J1000" s="36"/>
      <c r="K1000" s="36"/>
      <c r="L1000" s="36"/>
      <c r="M1000" s="36"/>
      <c r="N1000" s="36"/>
      <c r="O1000" s="36"/>
      <c r="P1000" s="253">
        <v>0</v>
      </c>
      <c r="Q1000" s="259">
        <f t="shared" si="226"/>
        <v>0</v>
      </c>
      <c r="R1000" s="259">
        <v>16400000000</v>
      </c>
      <c r="S1000" s="509">
        <f t="shared" si="213"/>
        <v>471582080</v>
      </c>
      <c r="T1000" s="34">
        <v>1</v>
      </c>
      <c r="U1000" s="33">
        <v>1</v>
      </c>
      <c r="V1000" s="33">
        <v>0.94</v>
      </c>
      <c r="W1000" s="33">
        <v>0.94</v>
      </c>
      <c r="X1000" s="33">
        <f t="shared" si="214"/>
        <v>0.88</v>
      </c>
      <c r="Y1000" s="33">
        <f t="shared" si="215"/>
        <v>0.85</v>
      </c>
      <c r="Z1000" s="33">
        <f t="shared" si="216"/>
        <v>0.75</v>
      </c>
      <c r="AA1000" s="33">
        <f t="shared" si="217"/>
        <v>0.85</v>
      </c>
      <c r="AB1000" s="33">
        <f t="shared" si="218"/>
        <v>0.75</v>
      </c>
      <c r="AC1000" s="33">
        <f t="shared" si="219"/>
        <v>0.85</v>
      </c>
      <c r="AD1000" s="33">
        <f t="shared" si="220"/>
        <v>0.7</v>
      </c>
      <c r="AE1000" s="394">
        <f t="shared" si="221"/>
        <v>0</v>
      </c>
      <c r="AF1000" s="400">
        <f t="shared" si="222"/>
        <v>471582080</v>
      </c>
      <c r="AG1000" s="257">
        <v>100</v>
      </c>
      <c r="AH1000" s="153">
        <f t="shared" si="225"/>
        <v>471582080</v>
      </c>
      <c r="AJ1000" s="394">
        <f>IF(F1000&gt;0,#REF!,0)</f>
        <v>0</v>
      </c>
      <c r="AK1000" s="394">
        <f t="shared" si="223"/>
        <v>0</v>
      </c>
      <c r="AM1000" s="394">
        <f t="shared" si="224"/>
        <v>0</v>
      </c>
    </row>
    <row r="1001" spans="3:39" ht="23.25" thickBot="1" x14ac:dyDescent="0.6">
      <c r="C1001" s="233" t="s">
        <v>576</v>
      </c>
      <c r="D1001" s="424" t="s">
        <v>1425</v>
      </c>
      <c r="E1001" s="443">
        <v>12376647916</v>
      </c>
      <c r="F1001" s="39">
        <v>0</v>
      </c>
      <c r="G1001" s="36"/>
      <c r="H1001" s="36">
        <v>0</v>
      </c>
      <c r="I1001" s="36"/>
      <c r="J1001" s="36"/>
      <c r="K1001" s="36"/>
      <c r="L1001" s="36"/>
      <c r="M1001" s="36"/>
      <c r="N1001" s="36"/>
      <c r="O1001" s="36"/>
      <c r="P1001" s="253">
        <v>0</v>
      </c>
      <c r="Q1001" s="259">
        <f t="shared" si="226"/>
        <v>0</v>
      </c>
      <c r="R1001" s="259">
        <v>34000000000</v>
      </c>
      <c r="S1001" s="509">
        <f t="shared" si="213"/>
        <v>12376647916</v>
      </c>
      <c r="T1001" s="34">
        <v>1</v>
      </c>
      <c r="U1001" s="33">
        <v>1</v>
      </c>
      <c r="V1001" s="33">
        <v>0.94</v>
      </c>
      <c r="W1001" s="33">
        <v>0.94</v>
      </c>
      <c r="X1001" s="33">
        <f t="shared" si="214"/>
        <v>0.88</v>
      </c>
      <c r="Y1001" s="33">
        <f t="shared" si="215"/>
        <v>0.85</v>
      </c>
      <c r="Z1001" s="33">
        <f t="shared" si="216"/>
        <v>0.75</v>
      </c>
      <c r="AA1001" s="33">
        <f t="shared" si="217"/>
        <v>0.85</v>
      </c>
      <c r="AB1001" s="33">
        <f t="shared" si="218"/>
        <v>0.75</v>
      </c>
      <c r="AC1001" s="33">
        <f t="shared" si="219"/>
        <v>0.85</v>
      </c>
      <c r="AD1001" s="33">
        <f t="shared" si="220"/>
        <v>0.7</v>
      </c>
      <c r="AE1001" s="394">
        <f t="shared" si="221"/>
        <v>0</v>
      </c>
      <c r="AF1001" s="400">
        <f t="shared" si="222"/>
        <v>12376647916</v>
      </c>
      <c r="AG1001" s="257">
        <v>100</v>
      </c>
      <c r="AH1001" s="153">
        <f t="shared" si="225"/>
        <v>12376647916</v>
      </c>
      <c r="AJ1001" s="394">
        <f>IF(F1001&gt;0,#REF!,0)</f>
        <v>0</v>
      </c>
      <c r="AK1001" s="394">
        <f t="shared" si="223"/>
        <v>0</v>
      </c>
      <c r="AM1001" s="394">
        <f t="shared" si="224"/>
        <v>0</v>
      </c>
    </row>
    <row r="1002" spans="3:39" ht="23.25" thickBot="1" x14ac:dyDescent="0.6">
      <c r="C1002" s="233" t="s">
        <v>576</v>
      </c>
      <c r="D1002" s="424" t="s">
        <v>1425</v>
      </c>
      <c r="E1002" s="443">
        <v>24000000000</v>
      </c>
      <c r="F1002" s="39">
        <v>0</v>
      </c>
      <c r="G1002" s="36"/>
      <c r="H1002" s="36">
        <v>0</v>
      </c>
      <c r="I1002" s="36"/>
      <c r="J1002" s="36"/>
      <c r="K1002" s="36"/>
      <c r="L1002" s="36"/>
      <c r="M1002" s="36"/>
      <c r="N1002" s="36"/>
      <c r="O1002" s="36"/>
      <c r="P1002" s="253">
        <v>0</v>
      </c>
      <c r="Q1002" s="259">
        <f t="shared" si="226"/>
        <v>0</v>
      </c>
      <c r="R1002" s="259">
        <v>25000000000</v>
      </c>
      <c r="S1002" s="509">
        <f t="shared" si="213"/>
        <v>24000000000</v>
      </c>
      <c r="T1002" s="34">
        <v>1</v>
      </c>
      <c r="U1002" s="33">
        <v>1</v>
      </c>
      <c r="V1002" s="33">
        <v>0.94</v>
      </c>
      <c r="W1002" s="33">
        <v>0.94</v>
      </c>
      <c r="X1002" s="33">
        <f t="shared" si="214"/>
        <v>0.88</v>
      </c>
      <c r="Y1002" s="33">
        <f t="shared" si="215"/>
        <v>0.85</v>
      </c>
      <c r="Z1002" s="33">
        <f t="shared" si="216"/>
        <v>0.75</v>
      </c>
      <c r="AA1002" s="33">
        <f t="shared" si="217"/>
        <v>0.85</v>
      </c>
      <c r="AB1002" s="33">
        <f t="shared" si="218"/>
        <v>0.75</v>
      </c>
      <c r="AC1002" s="33">
        <f t="shared" si="219"/>
        <v>0.85</v>
      </c>
      <c r="AD1002" s="33">
        <f t="shared" si="220"/>
        <v>0.7</v>
      </c>
      <c r="AE1002" s="394">
        <f t="shared" si="221"/>
        <v>0</v>
      </c>
      <c r="AF1002" s="400">
        <f t="shared" si="222"/>
        <v>24000000000</v>
      </c>
      <c r="AG1002" s="257">
        <v>100</v>
      </c>
      <c r="AH1002" s="153">
        <f t="shared" si="225"/>
        <v>24000000000</v>
      </c>
      <c r="AJ1002" s="394">
        <f>IF(F1002&gt;0,#REF!,0)</f>
        <v>0</v>
      </c>
      <c r="AK1002" s="394">
        <f t="shared" si="223"/>
        <v>0</v>
      </c>
      <c r="AM1002" s="394">
        <f t="shared" si="224"/>
        <v>0</v>
      </c>
    </row>
    <row r="1003" spans="3:39" ht="23.25" thickBot="1" x14ac:dyDescent="0.6">
      <c r="C1003" s="233" t="s">
        <v>576</v>
      </c>
      <c r="D1003" s="424" t="s">
        <v>1663</v>
      </c>
      <c r="E1003" s="443">
        <v>56500000000</v>
      </c>
      <c r="F1003" s="39">
        <v>0</v>
      </c>
      <c r="G1003" s="36"/>
      <c r="H1003" s="36">
        <v>0</v>
      </c>
      <c r="I1003" s="36"/>
      <c r="J1003" s="36"/>
      <c r="K1003" s="36"/>
      <c r="L1003" s="36"/>
      <c r="M1003" s="36"/>
      <c r="N1003" s="36"/>
      <c r="O1003" s="36"/>
      <c r="P1003" s="253">
        <v>0</v>
      </c>
      <c r="Q1003" s="259">
        <f t="shared" si="226"/>
        <v>0</v>
      </c>
      <c r="R1003" s="259">
        <v>61000000000</v>
      </c>
      <c r="S1003" s="509">
        <f t="shared" si="213"/>
        <v>56500000000</v>
      </c>
      <c r="T1003" s="34">
        <v>1</v>
      </c>
      <c r="U1003" s="33">
        <v>1</v>
      </c>
      <c r="V1003" s="33">
        <v>0.94</v>
      </c>
      <c r="W1003" s="33">
        <v>0.94</v>
      </c>
      <c r="X1003" s="33">
        <f t="shared" si="214"/>
        <v>0.88</v>
      </c>
      <c r="Y1003" s="33">
        <f t="shared" si="215"/>
        <v>0.85</v>
      </c>
      <c r="Z1003" s="33">
        <f t="shared" si="216"/>
        <v>0.75</v>
      </c>
      <c r="AA1003" s="33">
        <f t="shared" si="217"/>
        <v>0.85</v>
      </c>
      <c r="AB1003" s="33">
        <f t="shared" si="218"/>
        <v>0.75</v>
      </c>
      <c r="AC1003" s="33">
        <f t="shared" si="219"/>
        <v>0.85</v>
      </c>
      <c r="AD1003" s="33">
        <f t="shared" si="220"/>
        <v>0.7</v>
      </c>
      <c r="AE1003" s="394">
        <f t="shared" si="221"/>
        <v>0</v>
      </c>
      <c r="AF1003" s="400">
        <f t="shared" si="222"/>
        <v>56500000000</v>
      </c>
      <c r="AG1003" s="257">
        <v>100</v>
      </c>
      <c r="AH1003" s="153">
        <f t="shared" si="225"/>
        <v>56500000000</v>
      </c>
      <c r="AJ1003" s="394">
        <f>IF(F1003&gt;0,#REF!,0)</f>
        <v>0</v>
      </c>
      <c r="AK1003" s="394">
        <f t="shared" si="223"/>
        <v>0</v>
      </c>
      <c r="AM1003" s="394">
        <f t="shared" si="224"/>
        <v>0</v>
      </c>
    </row>
    <row r="1004" spans="3:39" ht="23.25" thickBot="1" x14ac:dyDescent="0.6">
      <c r="C1004" s="233" t="s">
        <v>576</v>
      </c>
      <c r="D1004" s="424" t="s">
        <v>1664</v>
      </c>
      <c r="E1004" s="443">
        <v>15000000000</v>
      </c>
      <c r="F1004" s="39">
        <v>0</v>
      </c>
      <c r="G1004" s="36"/>
      <c r="H1004" s="36">
        <v>0</v>
      </c>
      <c r="I1004" s="36"/>
      <c r="J1004" s="36"/>
      <c r="K1004" s="36"/>
      <c r="L1004" s="36"/>
      <c r="M1004" s="36"/>
      <c r="N1004" s="36"/>
      <c r="O1004" s="36"/>
      <c r="P1004" s="253">
        <v>0</v>
      </c>
      <c r="Q1004" s="259">
        <f t="shared" si="226"/>
        <v>0</v>
      </c>
      <c r="R1004" s="259">
        <v>16300000000</v>
      </c>
      <c r="S1004" s="509">
        <f t="shared" si="213"/>
        <v>15000000000</v>
      </c>
      <c r="T1004" s="34">
        <v>1</v>
      </c>
      <c r="U1004" s="33">
        <v>1</v>
      </c>
      <c r="V1004" s="33">
        <v>0.94</v>
      </c>
      <c r="W1004" s="33">
        <v>0.94</v>
      </c>
      <c r="X1004" s="33">
        <f t="shared" si="214"/>
        <v>0.88</v>
      </c>
      <c r="Y1004" s="33">
        <f t="shared" si="215"/>
        <v>0.85</v>
      </c>
      <c r="Z1004" s="33">
        <f t="shared" si="216"/>
        <v>0.75</v>
      </c>
      <c r="AA1004" s="33">
        <f t="shared" si="217"/>
        <v>0.85</v>
      </c>
      <c r="AB1004" s="33">
        <f t="shared" si="218"/>
        <v>0.75</v>
      </c>
      <c r="AC1004" s="33">
        <f t="shared" si="219"/>
        <v>0.85</v>
      </c>
      <c r="AD1004" s="33">
        <f t="shared" si="220"/>
        <v>0.7</v>
      </c>
      <c r="AE1004" s="394">
        <f t="shared" si="221"/>
        <v>0</v>
      </c>
      <c r="AF1004" s="400">
        <f t="shared" si="222"/>
        <v>15000000000</v>
      </c>
      <c r="AG1004" s="257">
        <v>100</v>
      </c>
      <c r="AH1004" s="153">
        <f t="shared" si="225"/>
        <v>15000000000</v>
      </c>
      <c r="AJ1004" s="394">
        <f>IF(F1004&gt;0,#REF!,0)</f>
        <v>0</v>
      </c>
      <c r="AK1004" s="394">
        <f t="shared" si="223"/>
        <v>0</v>
      </c>
      <c r="AM1004" s="394">
        <f t="shared" si="224"/>
        <v>0</v>
      </c>
    </row>
    <row r="1005" spans="3:39" ht="23.25" thickBot="1" x14ac:dyDescent="0.6">
      <c r="C1005" s="233" t="s">
        <v>576</v>
      </c>
      <c r="D1005" s="424" t="s">
        <v>1664</v>
      </c>
      <c r="E1005" s="443">
        <v>17100000000</v>
      </c>
      <c r="F1005" s="39">
        <v>0</v>
      </c>
      <c r="G1005" s="36"/>
      <c r="H1005" s="36">
        <v>0</v>
      </c>
      <c r="I1005" s="36"/>
      <c r="J1005" s="36"/>
      <c r="K1005" s="36"/>
      <c r="L1005" s="36"/>
      <c r="M1005" s="36"/>
      <c r="N1005" s="36"/>
      <c r="O1005" s="36"/>
      <c r="P1005" s="253">
        <v>0</v>
      </c>
      <c r="Q1005" s="259">
        <f t="shared" si="226"/>
        <v>0</v>
      </c>
      <c r="R1005" s="259">
        <v>20000000000</v>
      </c>
      <c r="S1005" s="509">
        <f t="shared" si="213"/>
        <v>17100000000</v>
      </c>
      <c r="T1005" s="34">
        <v>1</v>
      </c>
      <c r="U1005" s="33">
        <v>1</v>
      </c>
      <c r="V1005" s="33">
        <v>0.94</v>
      </c>
      <c r="W1005" s="33">
        <v>0.94</v>
      </c>
      <c r="X1005" s="33">
        <f t="shared" si="214"/>
        <v>0.88</v>
      </c>
      <c r="Y1005" s="33">
        <f t="shared" si="215"/>
        <v>0.85</v>
      </c>
      <c r="Z1005" s="33">
        <f t="shared" si="216"/>
        <v>0.75</v>
      </c>
      <c r="AA1005" s="33">
        <f t="shared" si="217"/>
        <v>0.85</v>
      </c>
      <c r="AB1005" s="33">
        <f t="shared" si="218"/>
        <v>0.75</v>
      </c>
      <c r="AC1005" s="33">
        <f t="shared" si="219"/>
        <v>0.85</v>
      </c>
      <c r="AD1005" s="33">
        <f t="shared" si="220"/>
        <v>0.7</v>
      </c>
      <c r="AE1005" s="394">
        <f t="shared" si="221"/>
        <v>0</v>
      </c>
      <c r="AF1005" s="400">
        <f t="shared" si="222"/>
        <v>17100000000</v>
      </c>
      <c r="AG1005" s="257">
        <v>100</v>
      </c>
      <c r="AH1005" s="153">
        <f t="shared" si="225"/>
        <v>17100000000</v>
      </c>
      <c r="AJ1005" s="394">
        <f>IF(F1005&gt;0,#REF!,0)</f>
        <v>0</v>
      </c>
      <c r="AK1005" s="394">
        <f t="shared" si="223"/>
        <v>0</v>
      </c>
      <c r="AM1005" s="394">
        <f t="shared" si="224"/>
        <v>0</v>
      </c>
    </row>
    <row r="1006" spans="3:39" ht="23.25" thickBot="1" x14ac:dyDescent="0.6">
      <c r="C1006" s="233" t="s">
        <v>576</v>
      </c>
      <c r="D1006" s="424" t="s">
        <v>1664</v>
      </c>
      <c r="E1006" s="443">
        <v>6000000000</v>
      </c>
      <c r="F1006" s="39">
        <v>0</v>
      </c>
      <c r="G1006" s="36"/>
      <c r="H1006" s="36">
        <v>0</v>
      </c>
      <c r="I1006" s="36"/>
      <c r="J1006" s="36"/>
      <c r="K1006" s="36"/>
      <c r="L1006" s="36"/>
      <c r="M1006" s="36"/>
      <c r="N1006" s="36"/>
      <c r="O1006" s="36"/>
      <c r="P1006" s="253">
        <v>0</v>
      </c>
      <c r="Q1006" s="259">
        <f t="shared" si="226"/>
        <v>0</v>
      </c>
      <c r="R1006" s="259">
        <v>6500000000</v>
      </c>
      <c r="S1006" s="509">
        <f t="shared" si="213"/>
        <v>6000000000</v>
      </c>
      <c r="T1006" s="34">
        <v>1</v>
      </c>
      <c r="U1006" s="33">
        <v>1</v>
      </c>
      <c r="V1006" s="33">
        <v>0.94</v>
      </c>
      <c r="W1006" s="33">
        <v>0.94</v>
      </c>
      <c r="X1006" s="33">
        <f t="shared" si="214"/>
        <v>0.88</v>
      </c>
      <c r="Y1006" s="33">
        <f t="shared" si="215"/>
        <v>0.85</v>
      </c>
      <c r="Z1006" s="33">
        <f t="shared" si="216"/>
        <v>0.75</v>
      </c>
      <c r="AA1006" s="33">
        <f t="shared" si="217"/>
        <v>0.85</v>
      </c>
      <c r="AB1006" s="33">
        <f t="shared" si="218"/>
        <v>0.75</v>
      </c>
      <c r="AC1006" s="33">
        <f t="shared" si="219"/>
        <v>0.85</v>
      </c>
      <c r="AD1006" s="33">
        <f t="shared" si="220"/>
        <v>0.7</v>
      </c>
      <c r="AE1006" s="394">
        <f t="shared" si="221"/>
        <v>0</v>
      </c>
      <c r="AF1006" s="400">
        <f t="shared" si="222"/>
        <v>6000000000</v>
      </c>
      <c r="AG1006" s="257">
        <v>100</v>
      </c>
      <c r="AH1006" s="153">
        <f t="shared" si="225"/>
        <v>6000000000</v>
      </c>
      <c r="AJ1006" s="394">
        <f>IF(F1006&gt;0,#REF!,0)</f>
        <v>0</v>
      </c>
      <c r="AK1006" s="394">
        <f t="shared" si="223"/>
        <v>0</v>
      </c>
      <c r="AM1006" s="394">
        <f t="shared" si="224"/>
        <v>0</v>
      </c>
    </row>
    <row r="1007" spans="3:39" ht="23.25" thickBot="1" x14ac:dyDescent="0.6">
      <c r="C1007" s="233" t="s">
        <v>576</v>
      </c>
      <c r="D1007" s="424" t="s">
        <v>1426</v>
      </c>
      <c r="E1007" s="443">
        <v>5500000000</v>
      </c>
      <c r="F1007" s="39">
        <v>0</v>
      </c>
      <c r="G1007" s="36"/>
      <c r="H1007" s="36">
        <v>0</v>
      </c>
      <c r="I1007" s="36"/>
      <c r="J1007" s="36"/>
      <c r="K1007" s="36"/>
      <c r="L1007" s="36"/>
      <c r="M1007" s="36"/>
      <c r="N1007" s="36"/>
      <c r="O1007" s="36"/>
      <c r="P1007" s="253">
        <v>0</v>
      </c>
      <c r="Q1007" s="259">
        <f t="shared" si="226"/>
        <v>0</v>
      </c>
      <c r="R1007" s="259">
        <v>6000000000</v>
      </c>
      <c r="S1007" s="509">
        <f t="shared" si="213"/>
        <v>5500000000</v>
      </c>
      <c r="T1007" s="34">
        <v>1</v>
      </c>
      <c r="U1007" s="33">
        <v>1</v>
      </c>
      <c r="V1007" s="33">
        <v>0.94</v>
      </c>
      <c r="W1007" s="33">
        <v>0.94</v>
      </c>
      <c r="X1007" s="33">
        <f t="shared" si="214"/>
        <v>0.88</v>
      </c>
      <c r="Y1007" s="33">
        <f t="shared" si="215"/>
        <v>0.85</v>
      </c>
      <c r="Z1007" s="33">
        <f t="shared" si="216"/>
        <v>0.75</v>
      </c>
      <c r="AA1007" s="33">
        <f t="shared" si="217"/>
        <v>0.85</v>
      </c>
      <c r="AB1007" s="33">
        <f t="shared" si="218"/>
        <v>0.75</v>
      </c>
      <c r="AC1007" s="33">
        <f t="shared" si="219"/>
        <v>0.85</v>
      </c>
      <c r="AD1007" s="33">
        <f t="shared" si="220"/>
        <v>0.7</v>
      </c>
      <c r="AE1007" s="394">
        <f t="shared" si="221"/>
        <v>0</v>
      </c>
      <c r="AF1007" s="400">
        <f t="shared" si="222"/>
        <v>5500000000</v>
      </c>
      <c r="AG1007" s="257">
        <v>100</v>
      </c>
      <c r="AH1007" s="153">
        <f t="shared" si="225"/>
        <v>5500000000</v>
      </c>
      <c r="AJ1007" s="394">
        <f>IF(F1007&gt;0,#REF!,0)</f>
        <v>0</v>
      </c>
      <c r="AK1007" s="394">
        <f t="shared" si="223"/>
        <v>0</v>
      </c>
      <c r="AM1007" s="394">
        <f t="shared" si="224"/>
        <v>0</v>
      </c>
    </row>
    <row r="1008" spans="3:39" ht="23.25" thickBot="1" x14ac:dyDescent="0.6">
      <c r="C1008" s="233" t="s">
        <v>576</v>
      </c>
      <c r="D1008" s="424" t="s">
        <v>1426</v>
      </c>
      <c r="E1008" s="443">
        <v>4700000000</v>
      </c>
      <c r="F1008" s="39">
        <v>0</v>
      </c>
      <c r="G1008" s="36"/>
      <c r="H1008" s="36">
        <v>0</v>
      </c>
      <c r="I1008" s="36"/>
      <c r="J1008" s="36"/>
      <c r="K1008" s="36"/>
      <c r="L1008" s="36"/>
      <c r="M1008" s="36"/>
      <c r="N1008" s="36"/>
      <c r="O1008" s="36"/>
      <c r="P1008" s="253">
        <v>0</v>
      </c>
      <c r="Q1008" s="259">
        <f t="shared" si="226"/>
        <v>0</v>
      </c>
      <c r="R1008" s="259">
        <v>5100000000</v>
      </c>
      <c r="S1008" s="509">
        <f t="shared" si="213"/>
        <v>4700000000</v>
      </c>
      <c r="T1008" s="34">
        <v>1</v>
      </c>
      <c r="U1008" s="33">
        <v>1</v>
      </c>
      <c r="V1008" s="33">
        <v>0.94</v>
      </c>
      <c r="W1008" s="33">
        <v>0.94</v>
      </c>
      <c r="X1008" s="33">
        <f t="shared" si="214"/>
        <v>0.88</v>
      </c>
      <c r="Y1008" s="33">
        <f t="shared" si="215"/>
        <v>0.85</v>
      </c>
      <c r="Z1008" s="33">
        <f t="shared" si="216"/>
        <v>0.75</v>
      </c>
      <c r="AA1008" s="33">
        <f t="shared" si="217"/>
        <v>0.85</v>
      </c>
      <c r="AB1008" s="33">
        <f t="shared" si="218"/>
        <v>0.75</v>
      </c>
      <c r="AC1008" s="33">
        <f t="shared" si="219"/>
        <v>0.85</v>
      </c>
      <c r="AD1008" s="33">
        <f t="shared" si="220"/>
        <v>0.7</v>
      </c>
      <c r="AE1008" s="394">
        <f t="shared" si="221"/>
        <v>0</v>
      </c>
      <c r="AF1008" s="400">
        <f t="shared" si="222"/>
        <v>4700000000</v>
      </c>
      <c r="AG1008" s="257">
        <v>100</v>
      </c>
      <c r="AH1008" s="153">
        <f t="shared" si="225"/>
        <v>4700000000</v>
      </c>
      <c r="AJ1008" s="394">
        <f>IF(F1008&gt;0,#REF!,0)</f>
        <v>0</v>
      </c>
      <c r="AK1008" s="394">
        <f t="shared" si="223"/>
        <v>0</v>
      </c>
      <c r="AM1008" s="394">
        <f t="shared" si="224"/>
        <v>0</v>
      </c>
    </row>
    <row r="1009" spans="3:39" ht="23.25" thickBot="1" x14ac:dyDescent="0.6">
      <c r="C1009" s="233" t="s">
        <v>576</v>
      </c>
      <c r="D1009" s="424" t="s">
        <v>1426</v>
      </c>
      <c r="E1009" s="443">
        <v>5500000000</v>
      </c>
      <c r="F1009" s="39">
        <v>0</v>
      </c>
      <c r="G1009" s="36"/>
      <c r="H1009" s="36">
        <v>0</v>
      </c>
      <c r="I1009" s="36"/>
      <c r="J1009" s="36"/>
      <c r="K1009" s="36"/>
      <c r="L1009" s="36"/>
      <c r="M1009" s="36"/>
      <c r="N1009" s="36"/>
      <c r="O1009" s="36"/>
      <c r="P1009" s="253">
        <v>0</v>
      </c>
      <c r="Q1009" s="259">
        <f t="shared" si="226"/>
        <v>0</v>
      </c>
      <c r="R1009" s="259">
        <v>6000000000</v>
      </c>
      <c r="S1009" s="509">
        <f t="shared" si="213"/>
        <v>5500000000</v>
      </c>
      <c r="T1009" s="34">
        <v>1</v>
      </c>
      <c r="U1009" s="33">
        <v>1</v>
      </c>
      <c r="V1009" s="33">
        <v>0.94</v>
      </c>
      <c r="W1009" s="33">
        <v>0.94</v>
      </c>
      <c r="X1009" s="33">
        <f t="shared" si="214"/>
        <v>0.88</v>
      </c>
      <c r="Y1009" s="33">
        <f t="shared" si="215"/>
        <v>0.85</v>
      </c>
      <c r="Z1009" s="33">
        <f t="shared" si="216"/>
        <v>0.75</v>
      </c>
      <c r="AA1009" s="33">
        <f t="shared" si="217"/>
        <v>0.85</v>
      </c>
      <c r="AB1009" s="33">
        <f t="shared" si="218"/>
        <v>0.75</v>
      </c>
      <c r="AC1009" s="33">
        <f t="shared" si="219"/>
        <v>0.85</v>
      </c>
      <c r="AD1009" s="33">
        <f t="shared" si="220"/>
        <v>0.7</v>
      </c>
      <c r="AE1009" s="394">
        <f t="shared" si="221"/>
        <v>0</v>
      </c>
      <c r="AF1009" s="400">
        <f t="shared" si="222"/>
        <v>5500000000</v>
      </c>
      <c r="AG1009" s="257">
        <v>100</v>
      </c>
      <c r="AH1009" s="153">
        <f t="shared" si="225"/>
        <v>5500000000</v>
      </c>
      <c r="AJ1009" s="394">
        <f>IF(F1009&gt;0,#REF!,0)</f>
        <v>0</v>
      </c>
      <c r="AK1009" s="394">
        <f t="shared" si="223"/>
        <v>0</v>
      </c>
      <c r="AM1009" s="394">
        <f t="shared" si="224"/>
        <v>0</v>
      </c>
    </row>
    <row r="1010" spans="3:39" ht="23.25" thickBot="1" x14ac:dyDescent="0.6">
      <c r="C1010" s="233" t="s">
        <v>576</v>
      </c>
      <c r="D1010" s="424" t="s">
        <v>1427</v>
      </c>
      <c r="E1010" s="443">
        <v>8339278640</v>
      </c>
      <c r="F1010" s="39">
        <v>0</v>
      </c>
      <c r="G1010" s="36"/>
      <c r="H1010" s="36">
        <v>0</v>
      </c>
      <c r="I1010" s="36"/>
      <c r="J1010" s="36"/>
      <c r="K1010" s="36"/>
      <c r="L1010" s="36"/>
      <c r="M1010" s="36"/>
      <c r="N1010" s="36"/>
      <c r="O1010" s="36"/>
      <c r="P1010" s="253">
        <v>0</v>
      </c>
      <c r="Q1010" s="259">
        <f t="shared" si="226"/>
        <v>0</v>
      </c>
      <c r="R1010" s="259">
        <v>9006420931.1999989</v>
      </c>
      <c r="S1010" s="509">
        <f t="shared" si="213"/>
        <v>8339278640</v>
      </c>
      <c r="T1010" s="34">
        <v>1</v>
      </c>
      <c r="U1010" s="33">
        <v>1</v>
      </c>
      <c r="V1010" s="33">
        <v>0.94</v>
      </c>
      <c r="W1010" s="33">
        <v>0.94</v>
      </c>
      <c r="X1010" s="33">
        <f t="shared" si="214"/>
        <v>0.88</v>
      </c>
      <c r="Y1010" s="33">
        <f t="shared" si="215"/>
        <v>0.85</v>
      </c>
      <c r="Z1010" s="33">
        <f t="shared" si="216"/>
        <v>0.75</v>
      </c>
      <c r="AA1010" s="33">
        <f t="shared" si="217"/>
        <v>0.85</v>
      </c>
      <c r="AB1010" s="33">
        <f t="shared" si="218"/>
        <v>0.75</v>
      </c>
      <c r="AC1010" s="33">
        <f t="shared" si="219"/>
        <v>0.85</v>
      </c>
      <c r="AD1010" s="33">
        <f t="shared" si="220"/>
        <v>0.7</v>
      </c>
      <c r="AE1010" s="394">
        <f t="shared" si="221"/>
        <v>0</v>
      </c>
      <c r="AF1010" s="400">
        <f t="shared" si="222"/>
        <v>8339278640</v>
      </c>
      <c r="AG1010" s="257">
        <v>100</v>
      </c>
      <c r="AH1010" s="153">
        <f t="shared" si="225"/>
        <v>8339278640</v>
      </c>
      <c r="AJ1010" s="394">
        <f>IF(F1010&gt;0,#REF!,0)</f>
        <v>0</v>
      </c>
      <c r="AK1010" s="394">
        <f t="shared" si="223"/>
        <v>0</v>
      </c>
      <c r="AM1010" s="394">
        <f t="shared" si="224"/>
        <v>0</v>
      </c>
    </row>
    <row r="1011" spans="3:39" ht="23.25" thickBot="1" x14ac:dyDescent="0.6">
      <c r="C1011" s="233" t="s">
        <v>576</v>
      </c>
      <c r="D1011" s="424" t="s">
        <v>1427</v>
      </c>
      <c r="E1011" s="443">
        <v>5351892360</v>
      </c>
      <c r="F1011" s="39">
        <v>0</v>
      </c>
      <c r="G1011" s="36"/>
      <c r="H1011" s="36">
        <v>0</v>
      </c>
      <c r="I1011" s="36"/>
      <c r="J1011" s="36"/>
      <c r="K1011" s="36"/>
      <c r="L1011" s="36"/>
      <c r="M1011" s="36"/>
      <c r="N1011" s="36"/>
      <c r="O1011" s="36"/>
      <c r="P1011" s="253">
        <v>0</v>
      </c>
      <c r="Q1011" s="259">
        <f t="shared" si="226"/>
        <v>0</v>
      </c>
      <c r="R1011" s="259">
        <v>5780043748.8000002</v>
      </c>
      <c r="S1011" s="509">
        <f t="shared" si="213"/>
        <v>5351892360</v>
      </c>
      <c r="T1011" s="34">
        <v>1</v>
      </c>
      <c r="U1011" s="33">
        <v>1</v>
      </c>
      <c r="V1011" s="33">
        <v>0.94</v>
      </c>
      <c r="W1011" s="33">
        <v>0.94</v>
      </c>
      <c r="X1011" s="33">
        <f t="shared" si="214"/>
        <v>0.88</v>
      </c>
      <c r="Y1011" s="33">
        <f t="shared" si="215"/>
        <v>0.85</v>
      </c>
      <c r="Z1011" s="33">
        <f t="shared" si="216"/>
        <v>0.75</v>
      </c>
      <c r="AA1011" s="33">
        <f t="shared" si="217"/>
        <v>0.85</v>
      </c>
      <c r="AB1011" s="33">
        <f t="shared" si="218"/>
        <v>0.75</v>
      </c>
      <c r="AC1011" s="33">
        <f t="shared" si="219"/>
        <v>0.85</v>
      </c>
      <c r="AD1011" s="33">
        <f t="shared" si="220"/>
        <v>0.7</v>
      </c>
      <c r="AE1011" s="394">
        <f t="shared" si="221"/>
        <v>0</v>
      </c>
      <c r="AF1011" s="400">
        <f t="shared" si="222"/>
        <v>5351892360</v>
      </c>
      <c r="AG1011" s="257">
        <v>100</v>
      </c>
      <c r="AH1011" s="153">
        <f t="shared" si="225"/>
        <v>5351892360</v>
      </c>
      <c r="AJ1011" s="394">
        <f>IF(F1011&gt;0,#REF!,0)</f>
        <v>0</v>
      </c>
      <c r="AK1011" s="394">
        <f t="shared" si="223"/>
        <v>0</v>
      </c>
      <c r="AM1011" s="394">
        <f t="shared" si="224"/>
        <v>0</v>
      </c>
    </row>
    <row r="1012" spans="3:39" ht="23.25" thickBot="1" x14ac:dyDescent="0.6">
      <c r="C1012" s="233" t="s">
        <v>576</v>
      </c>
      <c r="D1012" s="424" t="s">
        <v>1427</v>
      </c>
      <c r="E1012" s="443">
        <v>9857981980</v>
      </c>
      <c r="F1012" s="39">
        <v>0</v>
      </c>
      <c r="G1012" s="36"/>
      <c r="H1012" s="36">
        <v>0</v>
      </c>
      <c r="I1012" s="36"/>
      <c r="J1012" s="36"/>
      <c r="K1012" s="36"/>
      <c r="L1012" s="36"/>
      <c r="M1012" s="36"/>
      <c r="N1012" s="36"/>
      <c r="O1012" s="36"/>
      <c r="P1012" s="253">
        <v>0</v>
      </c>
      <c r="Q1012" s="259">
        <f t="shared" si="226"/>
        <v>0</v>
      </c>
      <c r="R1012" s="259">
        <v>10646620538.4</v>
      </c>
      <c r="S1012" s="509">
        <f t="shared" si="213"/>
        <v>9857981980</v>
      </c>
      <c r="T1012" s="34">
        <v>1</v>
      </c>
      <c r="U1012" s="33">
        <v>1</v>
      </c>
      <c r="V1012" s="33">
        <v>0.94</v>
      </c>
      <c r="W1012" s="33">
        <v>0.94</v>
      </c>
      <c r="X1012" s="33">
        <f t="shared" si="214"/>
        <v>0.88</v>
      </c>
      <c r="Y1012" s="33">
        <f t="shared" si="215"/>
        <v>0.85</v>
      </c>
      <c r="Z1012" s="33">
        <f t="shared" si="216"/>
        <v>0.75</v>
      </c>
      <c r="AA1012" s="33">
        <f t="shared" si="217"/>
        <v>0.85</v>
      </c>
      <c r="AB1012" s="33">
        <f t="shared" si="218"/>
        <v>0.75</v>
      </c>
      <c r="AC1012" s="33">
        <f t="shared" si="219"/>
        <v>0.85</v>
      </c>
      <c r="AD1012" s="33">
        <f t="shared" si="220"/>
        <v>0.7</v>
      </c>
      <c r="AE1012" s="394">
        <f t="shared" si="221"/>
        <v>0</v>
      </c>
      <c r="AF1012" s="400">
        <f t="shared" si="222"/>
        <v>9857981980</v>
      </c>
      <c r="AG1012" s="257">
        <v>100</v>
      </c>
      <c r="AH1012" s="153">
        <f t="shared" si="225"/>
        <v>9857981980</v>
      </c>
      <c r="AJ1012" s="394">
        <f>IF(F1012&gt;0,#REF!,0)</f>
        <v>0</v>
      </c>
      <c r="AK1012" s="394">
        <f t="shared" si="223"/>
        <v>0</v>
      </c>
      <c r="AM1012" s="394">
        <f t="shared" si="224"/>
        <v>0</v>
      </c>
    </row>
    <row r="1013" spans="3:39" ht="23.25" thickBot="1" x14ac:dyDescent="0.6">
      <c r="C1013" s="233" t="s">
        <v>576</v>
      </c>
      <c r="D1013" s="424" t="s">
        <v>1427</v>
      </c>
      <c r="E1013" s="443">
        <v>9377499749</v>
      </c>
      <c r="F1013" s="39">
        <v>0</v>
      </c>
      <c r="G1013" s="36"/>
      <c r="H1013" s="36">
        <v>0</v>
      </c>
      <c r="I1013" s="36"/>
      <c r="J1013" s="36"/>
      <c r="K1013" s="36"/>
      <c r="L1013" s="36"/>
      <c r="M1013" s="36"/>
      <c r="N1013" s="36"/>
      <c r="O1013" s="36"/>
      <c r="P1013" s="253">
        <v>0</v>
      </c>
      <c r="Q1013" s="259">
        <f t="shared" si="226"/>
        <v>0</v>
      </c>
      <c r="R1013" s="259">
        <v>10127699728.92</v>
      </c>
      <c r="S1013" s="509">
        <f t="shared" si="213"/>
        <v>9377499749</v>
      </c>
      <c r="T1013" s="34">
        <v>1</v>
      </c>
      <c r="U1013" s="33">
        <v>1</v>
      </c>
      <c r="V1013" s="33">
        <v>0.94</v>
      </c>
      <c r="W1013" s="33">
        <v>0.94</v>
      </c>
      <c r="X1013" s="33">
        <f t="shared" si="214"/>
        <v>0.88</v>
      </c>
      <c r="Y1013" s="33">
        <f t="shared" si="215"/>
        <v>0.85</v>
      </c>
      <c r="Z1013" s="33">
        <f t="shared" si="216"/>
        <v>0.75</v>
      </c>
      <c r="AA1013" s="33">
        <f t="shared" si="217"/>
        <v>0.85</v>
      </c>
      <c r="AB1013" s="33">
        <f t="shared" si="218"/>
        <v>0.75</v>
      </c>
      <c r="AC1013" s="33">
        <f t="shared" si="219"/>
        <v>0.85</v>
      </c>
      <c r="AD1013" s="33">
        <f t="shared" si="220"/>
        <v>0.7</v>
      </c>
      <c r="AE1013" s="394">
        <f t="shared" si="221"/>
        <v>0</v>
      </c>
      <c r="AF1013" s="400">
        <f t="shared" si="222"/>
        <v>9377499749</v>
      </c>
      <c r="AG1013" s="257">
        <v>100</v>
      </c>
      <c r="AH1013" s="153">
        <f t="shared" si="225"/>
        <v>9377499749</v>
      </c>
      <c r="AJ1013" s="394">
        <f>IF(F1013&gt;0,#REF!,0)</f>
        <v>0</v>
      </c>
      <c r="AK1013" s="394">
        <f t="shared" si="223"/>
        <v>0</v>
      </c>
      <c r="AM1013" s="394">
        <f t="shared" si="224"/>
        <v>0</v>
      </c>
    </row>
    <row r="1014" spans="3:39" ht="23.25" thickBot="1" x14ac:dyDescent="0.6">
      <c r="C1014" s="233" t="s">
        <v>576</v>
      </c>
      <c r="D1014" s="424" t="s">
        <v>1665</v>
      </c>
      <c r="E1014" s="443">
        <v>7034171190</v>
      </c>
      <c r="F1014" s="39">
        <v>0</v>
      </c>
      <c r="G1014" s="36"/>
      <c r="H1014" s="36">
        <v>0</v>
      </c>
      <c r="I1014" s="36"/>
      <c r="J1014" s="36"/>
      <c r="K1014" s="36"/>
      <c r="L1014" s="36"/>
      <c r="M1014" s="36"/>
      <c r="N1014" s="36"/>
      <c r="O1014" s="36"/>
      <c r="P1014" s="253">
        <v>0</v>
      </c>
      <c r="Q1014" s="259">
        <f t="shared" si="226"/>
        <v>0</v>
      </c>
      <c r="R1014" s="259">
        <v>7596904885.1999998</v>
      </c>
      <c r="S1014" s="509">
        <f t="shared" si="213"/>
        <v>7034171190</v>
      </c>
      <c r="T1014" s="34">
        <v>1</v>
      </c>
      <c r="U1014" s="33">
        <v>1</v>
      </c>
      <c r="V1014" s="33">
        <v>0.94</v>
      </c>
      <c r="W1014" s="33">
        <v>0.94</v>
      </c>
      <c r="X1014" s="33">
        <f t="shared" si="214"/>
        <v>0.88</v>
      </c>
      <c r="Y1014" s="33">
        <f t="shared" si="215"/>
        <v>0.85</v>
      </c>
      <c r="Z1014" s="33">
        <f t="shared" si="216"/>
        <v>0.75</v>
      </c>
      <c r="AA1014" s="33">
        <f t="shared" si="217"/>
        <v>0.85</v>
      </c>
      <c r="AB1014" s="33">
        <f t="shared" si="218"/>
        <v>0.75</v>
      </c>
      <c r="AC1014" s="33">
        <f t="shared" si="219"/>
        <v>0.85</v>
      </c>
      <c r="AD1014" s="33">
        <f t="shared" si="220"/>
        <v>0.7</v>
      </c>
      <c r="AE1014" s="394">
        <f t="shared" si="221"/>
        <v>0</v>
      </c>
      <c r="AF1014" s="400">
        <f t="shared" si="222"/>
        <v>7034171190</v>
      </c>
      <c r="AG1014" s="257">
        <v>100</v>
      </c>
      <c r="AH1014" s="153">
        <f t="shared" si="225"/>
        <v>7034171190</v>
      </c>
      <c r="AJ1014" s="394">
        <f>IF(F1014&gt;0,#REF!,0)</f>
        <v>0</v>
      </c>
      <c r="AK1014" s="394">
        <f t="shared" si="223"/>
        <v>0</v>
      </c>
      <c r="AM1014" s="394">
        <f t="shared" si="224"/>
        <v>0</v>
      </c>
    </row>
    <row r="1015" spans="3:39" ht="23.25" thickBot="1" x14ac:dyDescent="0.6">
      <c r="C1015" s="233" t="s">
        <v>576</v>
      </c>
      <c r="D1015" s="424" t="s">
        <v>1665</v>
      </c>
      <c r="E1015" s="443">
        <v>7000000000</v>
      </c>
      <c r="F1015" s="39">
        <v>0</v>
      </c>
      <c r="G1015" s="36"/>
      <c r="H1015" s="36">
        <v>0</v>
      </c>
      <c r="I1015" s="36"/>
      <c r="J1015" s="36"/>
      <c r="K1015" s="36"/>
      <c r="L1015" s="36"/>
      <c r="M1015" s="36"/>
      <c r="N1015" s="36"/>
      <c r="O1015" s="36"/>
      <c r="P1015" s="253">
        <v>0</v>
      </c>
      <c r="Q1015" s="259">
        <f t="shared" si="226"/>
        <v>0</v>
      </c>
      <c r="R1015" s="259">
        <v>7560000000</v>
      </c>
      <c r="S1015" s="509">
        <f t="shared" si="213"/>
        <v>7000000000</v>
      </c>
      <c r="T1015" s="34">
        <v>1</v>
      </c>
      <c r="U1015" s="33">
        <v>1</v>
      </c>
      <c r="V1015" s="33">
        <v>0.94</v>
      </c>
      <c r="W1015" s="33">
        <v>0.94</v>
      </c>
      <c r="X1015" s="33">
        <f t="shared" si="214"/>
        <v>0.88</v>
      </c>
      <c r="Y1015" s="33">
        <f t="shared" si="215"/>
        <v>0.85</v>
      </c>
      <c r="Z1015" s="33">
        <f t="shared" si="216"/>
        <v>0.75</v>
      </c>
      <c r="AA1015" s="33">
        <f t="shared" si="217"/>
        <v>0.85</v>
      </c>
      <c r="AB1015" s="33">
        <f t="shared" si="218"/>
        <v>0.75</v>
      </c>
      <c r="AC1015" s="33">
        <f t="shared" si="219"/>
        <v>0.85</v>
      </c>
      <c r="AD1015" s="33">
        <f t="shared" si="220"/>
        <v>0.7</v>
      </c>
      <c r="AE1015" s="394">
        <f t="shared" si="221"/>
        <v>0</v>
      </c>
      <c r="AF1015" s="400">
        <f t="shared" si="222"/>
        <v>7000000000</v>
      </c>
      <c r="AG1015" s="257">
        <v>100</v>
      </c>
      <c r="AH1015" s="153">
        <f t="shared" si="225"/>
        <v>7000000000</v>
      </c>
      <c r="AJ1015" s="394">
        <f>IF(F1015&gt;0,#REF!,0)</f>
        <v>0</v>
      </c>
      <c r="AK1015" s="394">
        <f t="shared" si="223"/>
        <v>0</v>
      </c>
      <c r="AM1015" s="394">
        <f t="shared" si="224"/>
        <v>0</v>
      </c>
    </row>
    <row r="1016" spans="3:39" ht="23.25" thickBot="1" x14ac:dyDescent="0.6">
      <c r="C1016" s="233" t="s">
        <v>576</v>
      </c>
      <c r="D1016" s="424" t="s">
        <v>1427</v>
      </c>
      <c r="E1016" s="443">
        <v>9087244320</v>
      </c>
      <c r="F1016" s="39">
        <v>0</v>
      </c>
      <c r="G1016" s="36"/>
      <c r="H1016" s="36">
        <v>0</v>
      </c>
      <c r="I1016" s="36"/>
      <c r="J1016" s="36"/>
      <c r="K1016" s="36"/>
      <c r="L1016" s="36"/>
      <c r="M1016" s="36"/>
      <c r="N1016" s="36"/>
      <c r="O1016" s="36"/>
      <c r="P1016" s="253">
        <v>0</v>
      </c>
      <c r="Q1016" s="259">
        <f t="shared" si="226"/>
        <v>0</v>
      </c>
      <c r="R1016" s="259">
        <v>10359458524.799999</v>
      </c>
      <c r="S1016" s="509">
        <f t="shared" si="213"/>
        <v>9087244320</v>
      </c>
      <c r="T1016" s="34">
        <v>1</v>
      </c>
      <c r="U1016" s="33">
        <v>1</v>
      </c>
      <c r="V1016" s="33">
        <v>0.94</v>
      </c>
      <c r="W1016" s="33">
        <v>0.94</v>
      </c>
      <c r="X1016" s="33">
        <f t="shared" si="214"/>
        <v>0.88</v>
      </c>
      <c r="Y1016" s="33">
        <f t="shared" si="215"/>
        <v>0.85</v>
      </c>
      <c r="Z1016" s="33">
        <f t="shared" si="216"/>
        <v>0.75</v>
      </c>
      <c r="AA1016" s="33">
        <f t="shared" si="217"/>
        <v>0.85</v>
      </c>
      <c r="AB1016" s="33">
        <f t="shared" si="218"/>
        <v>0.75</v>
      </c>
      <c r="AC1016" s="33">
        <f t="shared" si="219"/>
        <v>0.85</v>
      </c>
      <c r="AD1016" s="33">
        <f t="shared" si="220"/>
        <v>0.7</v>
      </c>
      <c r="AE1016" s="394">
        <f t="shared" si="221"/>
        <v>0</v>
      </c>
      <c r="AF1016" s="400">
        <f t="shared" si="222"/>
        <v>9087244320</v>
      </c>
      <c r="AG1016" s="257">
        <v>100</v>
      </c>
      <c r="AH1016" s="153">
        <f t="shared" si="225"/>
        <v>9087244320</v>
      </c>
      <c r="AJ1016" s="394">
        <f>IF(F1016&gt;0,#REF!,0)</f>
        <v>0</v>
      </c>
      <c r="AK1016" s="394">
        <f t="shared" si="223"/>
        <v>0</v>
      </c>
      <c r="AM1016" s="394">
        <f t="shared" si="224"/>
        <v>0</v>
      </c>
    </row>
    <row r="1017" spans="3:39" ht="23.25" thickBot="1" x14ac:dyDescent="0.6">
      <c r="C1017" s="233" t="s">
        <v>576</v>
      </c>
      <c r="D1017" s="424" t="s">
        <v>1427</v>
      </c>
      <c r="E1017" s="443">
        <v>5265609360</v>
      </c>
      <c r="F1017" s="39">
        <v>0</v>
      </c>
      <c r="G1017" s="36"/>
      <c r="H1017" s="36">
        <v>0</v>
      </c>
      <c r="I1017" s="36"/>
      <c r="J1017" s="36"/>
      <c r="K1017" s="36"/>
      <c r="L1017" s="36"/>
      <c r="M1017" s="36"/>
      <c r="N1017" s="36"/>
      <c r="O1017" s="36"/>
      <c r="P1017" s="253">
        <v>0</v>
      </c>
      <c r="Q1017" s="259">
        <f t="shared" si="226"/>
        <v>0</v>
      </c>
      <c r="R1017" s="259">
        <v>6002794670.3999996</v>
      </c>
      <c r="S1017" s="509">
        <f t="shared" si="213"/>
        <v>5265609360</v>
      </c>
      <c r="T1017" s="34">
        <v>1</v>
      </c>
      <c r="U1017" s="33">
        <v>1</v>
      </c>
      <c r="V1017" s="33">
        <v>0.94</v>
      </c>
      <c r="W1017" s="33">
        <v>0.94</v>
      </c>
      <c r="X1017" s="33">
        <f t="shared" si="214"/>
        <v>0.88</v>
      </c>
      <c r="Y1017" s="33">
        <f t="shared" si="215"/>
        <v>0.85</v>
      </c>
      <c r="Z1017" s="33">
        <f t="shared" si="216"/>
        <v>0.75</v>
      </c>
      <c r="AA1017" s="33">
        <f t="shared" si="217"/>
        <v>0.85</v>
      </c>
      <c r="AB1017" s="33">
        <f t="shared" si="218"/>
        <v>0.75</v>
      </c>
      <c r="AC1017" s="33">
        <f t="shared" si="219"/>
        <v>0.85</v>
      </c>
      <c r="AD1017" s="33">
        <f t="shared" si="220"/>
        <v>0.7</v>
      </c>
      <c r="AE1017" s="394">
        <f t="shared" si="221"/>
        <v>0</v>
      </c>
      <c r="AF1017" s="400">
        <f t="shared" si="222"/>
        <v>5265609360</v>
      </c>
      <c r="AG1017" s="257">
        <v>100</v>
      </c>
      <c r="AH1017" s="153">
        <f t="shared" si="225"/>
        <v>5265609360</v>
      </c>
      <c r="AJ1017" s="394">
        <f>IF(F1017&gt;0,#REF!,0)</f>
        <v>0</v>
      </c>
      <c r="AK1017" s="394">
        <f t="shared" si="223"/>
        <v>0</v>
      </c>
      <c r="AM1017" s="394">
        <f t="shared" si="224"/>
        <v>0</v>
      </c>
    </row>
    <row r="1018" spans="3:39" ht="23.25" thickBot="1" x14ac:dyDescent="0.6">
      <c r="C1018" s="233" t="s">
        <v>576</v>
      </c>
      <c r="D1018" s="424" t="s">
        <v>1666</v>
      </c>
      <c r="E1018" s="443">
        <v>9949396380</v>
      </c>
      <c r="F1018" s="39">
        <v>0</v>
      </c>
      <c r="G1018" s="36"/>
      <c r="H1018" s="36">
        <v>0</v>
      </c>
      <c r="I1018" s="36"/>
      <c r="J1018" s="36"/>
      <c r="K1018" s="36"/>
      <c r="L1018" s="36"/>
      <c r="M1018" s="36"/>
      <c r="N1018" s="36"/>
      <c r="O1018" s="36"/>
      <c r="P1018" s="253">
        <v>0</v>
      </c>
      <c r="Q1018" s="259">
        <f t="shared" si="226"/>
        <v>0</v>
      </c>
      <c r="R1018" s="259">
        <v>10745348090.4</v>
      </c>
      <c r="S1018" s="509">
        <f t="shared" si="213"/>
        <v>9949396380</v>
      </c>
      <c r="T1018" s="34">
        <v>1</v>
      </c>
      <c r="U1018" s="33">
        <v>1</v>
      </c>
      <c r="V1018" s="33">
        <v>0.94</v>
      </c>
      <c r="W1018" s="33">
        <v>0.94</v>
      </c>
      <c r="X1018" s="33">
        <f t="shared" si="214"/>
        <v>0.88</v>
      </c>
      <c r="Y1018" s="33">
        <f t="shared" si="215"/>
        <v>0.85</v>
      </c>
      <c r="Z1018" s="33">
        <f t="shared" si="216"/>
        <v>0.75</v>
      </c>
      <c r="AA1018" s="33">
        <f t="shared" si="217"/>
        <v>0.85</v>
      </c>
      <c r="AB1018" s="33">
        <f t="shared" si="218"/>
        <v>0.75</v>
      </c>
      <c r="AC1018" s="33">
        <f t="shared" si="219"/>
        <v>0.85</v>
      </c>
      <c r="AD1018" s="33">
        <f t="shared" si="220"/>
        <v>0.7</v>
      </c>
      <c r="AE1018" s="394">
        <f t="shared" si="221"/>
        <v>0</v>
      </c>
      <c r="AF1018" s="400">
        <f t="shared" si="222"/>
        <v>9949396380</v>
      </c>
      <c r="AG1018" s="257">
        <v>100</v>
      </c>
      <c r="AH1018" s="153">
        <f t="shared" si="225"/>
        <v>9949396380</v>
      </c>
      <c r="AJ1018" s="394">
        <f>IF(F1018&gt;0,#REF!,0)</f>
        <v>0</v>
      </c>
      <c r="AK1018" s="394">
        <f t="shared" si="223"/>
        <v>0</v>
      </c>
      <c r="AM1018" s="394">
        <f t="shared" si="224"/>
        <v>0</v>
      </c>
    </row>
    <row r="1019" spans="3:39" ht="23.25" thickBot="1" x14ac:dyDescent="0.6">
      <c r="C1019" s="233" t="s">
        <v>576</v>
      </c>
      <c r="D1019" s="424" t="s">
        <v>1666</v>
      </c>
      <c r="E1019" s="443">
        <v>4765302080</v>
      </c>
      <c r="F1019" s="39">
        <v>0</v>
      </c>
      <c r="G1019" s="36"/>
      <c r="H1019" s="36">
        <v>0</v>
      </c>
      <c r="I1019" s="36"/>
      <c r="J1019" s="36"/>
      <c r="K1019" s="36"/>
      <c r="L1019" s="36"/>
      <c r="M1019" s="36"/>
      <c r="N1019" s="36"/>
      <c r="O1019" s="36"/>
      <c r="P1019" s="253">
        <v>0</v>
      </c>
      <c r="Q1019" s="259">
        <f t="shared" si="226"/>
        <v>0</v>
      </c>
      <c r="R1019" s="259">
        <v>4717649059.1999998</v>
      </c>
      <c r="S1019" s="509">
        <f t="shared" si="213"/>
        <v>4765302080</v>
      </c>
      <c r="T1019" s="34">
        <v>1</v>
      </c>
      <c r="U1019" s="33">
        <v>1</v>
      </c>
      <c r="V1019" s="33">
        <v>0.94</v>
      </c>
      <c r="W1019" s="33">
        <v>0.94</v>
      </c>
      <c r="X1019" s="33">
        <f t="shared" si="214"/>
        <v>0.88</v>
      </c>
      <c r="Y1019" s="33">
        <f t="shared" si="215"/>
        <v>0.85</v>
      </c>
      <c r="Z1019" s="33">
        <f t="shared" si="216"/>
        <v>0.75</v>
      </c>
      <c r="AA1019" s="33">
        <f t="shared" si="217"/>
        <v>0.85</v>
      </c>
      <c r="AB1019" s="33">
        <f t="shared" si="218"/>
        <v>0.75</v>
      </c>
      <c r="AC1019" s="33">
        <f t="shared" si="219"/>
        <v>0.85</v>
      </c>
      <c r="AD1019" s="33">
        <f t="shared" si="220"/>
        <v>0.7</v>
      </c>
      <c r="AE1019" s="394">
        <f t="shared" si="221"/>
        <v>0</v>
      </c>
      <c r="AF1019" s="400">
        <f t="shared" si="222"/>
        <v>4765302080</v>
      </c>
      <c r="AG1019" s="257">
        <v>100</v>
      </c>
      <c r="AH1019" s="153">
        <f t="shared" si="225"/>
        <v>4765302080</v>
      </c>
      <c r="AJ1019" s="394">
        <f>IF(F1019&gt;0,#REF!,0)</f>
        <v>0</v>
      </c>
      <c r="AK1019" s="394">
        <f t="shared" si="223"/>
        <v>0</v>
      </c>
      <c r="AM1019" s="394">
        <f t="shared" si="224"/>
        <v>0</v>
      </c>
    </row>
    <row r="1020" spans="3:39" ht="23.25" thickBot="1" x14ac:dyDescent="0.6">
      <c r="C1020" s="233" t="s">
        <v>576</v>
      </c>
      <c r="D1020" s="424" t="s">
        <v>1666</v>
      </c>
      <c r="E1020" s="443">
        <v>5349561360</v>
      </c>
      <c r="F1020" s="39">
        <v>0</v>
      </c>
      <c r="G1020" s="36"/>
      <c r="H1020" s="36">
        <v>0</v>
      </c>
      <c r="I1020" s="36"/>
      <c r="J1020" s="36"/>
      <c r="K1020" s="36"/>
      <c r="L1020" s="36"/>
      <c r="M1020" s="36"/>
      <c r="N1020" s="36"/>
      <c r="O1020" s="36"/>
      <c r="P1020" s="253">
        <v>0</v>
      </c>
      <c r="Q1020" s="259">
        <f t="shared" si="226"/>
        <v>0</v>
      </c>
      <c r="R1020" s="259">
        <v>5777246548.8000002</v>
      </c>
      <c r="S1020" s="509">
        <f t="shared" si="213"/>
        <v>5349561360</v>
      </c>
      <c r="T1020" s="34">
        <v>1</v>
      </c>
      <c r="U1020" s="33">
        <v>1</v>
      </c>
      <c r="V1020" s="33">
        <v>0.94</v>
      </c>
      <c r="W1020" s="33">
        <v>0.94</v>
      </c>
      <c r="X1020" s="33">
        <f t="shared" si="214"/>
        <v>0.88</v>
      </c>
      <c r="Y1020" s="33">
        <f t="shared" si="215"/>
        <v>0.85</v>
      </c>
      <c r="Z1020" s="33">
        <f t="shared" si="216"/>
        <v>0.75</v>
      </c>
      <c r="AA1020" s="33">
        <f t="shared" si="217"/>
        <v>0.85</v>
      </c>
      <c r="AB1020" s="33">
        <f t="shared" si="218"/>
        <v>0.75</v>
      </c>
      <c r="AC1020" s="33">
        <f t="shared" si="219"/>
        <v>0.85</v>
      </c>
      <c r="AD1020" s="33">
        <f t="shared" si="220"/>
        <v>0.7</v>
      </c>
      <c r="AE1020" s="394">
        <f t="shared" si="221"/>
        <v>0</v>
      </c>
      <c r="AF1020" s="400">
        <f t="shared" si="222"/>
        <v>5349561360</v>
      </c>
      <c r="AG1020" s="257">
        <v>100</v>
      </c>
      <c r="AH1020" s="153">
        <f t="shared" si="225"/>
        <v>5349561360</v>
      </c>
      <c r="AJ1020" s="394">
        <f>IF(F1020&gt;0,#REF!,0)</f>
        <v>0</v>
      </c>
      <c r="AK1020" s="394">
        <f t="shared" si="223"/>
        <v>0</v>
      </c>
      <c r="AM1020" s="394">
        <f t="shared" si="224"/>
        <v>0</v>
      </c>
    </row>
    <row r="1021" spans="3:39" ht="23.25" thickBot="1" x14ac:dyDescent="0.6">
      <c r="C1021" s="233" t="s">
        <v>576</v>
      </c>
      <c r="D1021" s="424" t="s">
        <v>1427</v>
      </c>
      <c r="E1021" s="443">
        <v>9216530400</v>
      </c>
      <c r="F1021" s="39">
        <v>0</v>
      </c>
      <c r="G1021" s="36"/>
      <c r="H1021" s="36">
        <v>0</v>
      </c>
      <c r="I1021" s="36"/>
      <c r="J1021" s="36"/>
      <c r="K1021" s="36"/>
      <c r="L1021" s="36"/>
      <c r="M1021" s="36"/>
      <c r="N1021" s="36"/>
      <c r="O1021" s="36"/>
      <c r="P1021" s="253">
        <v>0</v>
      </c>
      <c r="Q1021" s="259">
        <f t="shared" si="226"/>
        <v>0</v>
      </c>
      <c r="R1021" s="259">
        <v>10506844656</v>
      </c>
      <c r="S1021" s="509">
        <f t="shared" si="213"/>
        <v>9216530400</v>
      </c>
      <c r="T1021" s="34">
        <v>1</v>
      </c>
      <c r="U1021" s="33">
        <v>1</v>
      </c>
      <c r="V1021" s="33">
        <v>0.94</v>
      </c>
      <c r="W1021" s="33">
        <v>0.94</v>
      </c>
      <c r="X1021" s="33">
        <f t="shared" si="214"/>
        <v>0.88</v>
      </c>
      <c r="Y1021" s="33">
        <f t="shared" si="215"/>
        <v>0.85</v>
      </c>
      <c r="Z1021" s="33">
        <f t="shared" si="216"/>
        <v>0.75</v>
      </c>
      <c r="AA1021" s="33">
        <f t="shared" si="217"/>
        <v>0.85</v>
      </c>
      <c r="AB1021" s="33">
        <f t="shared" si="218"/>
        <v>0.75</v>
      </c>
      <c r="AC1021" s="33">
        <f t="shared" si="219"/>
        <v>0.85</v>
      </c>
      <c r="AD1021" s="33">
        <f t="shared" si="220"/>
        <v>0.7</v>
      </c>
      <c r="AE1021" s="394">
        <f t="shared" si="221"/>
        <v>0</v>
      </c>
      <c r="AF1021" s="400">
        <f t="shared" si="222"/>
        <v>9216530400</v>
      </c>
      <c r="AG1021" s="257">
        <v>100</v>
      </c>
      <c r="AH1021" s="153">
        <f t="shared" si="225"/>
        <v>9216530400</v>
      </c>
      <c r="AJ1021" s="394">
        <f>IF(F1021&gt;0,#REF!,0)</f>
        <v>0</v>
      </c>
      <c r="AK1021" s="394">
        <f t="shared" si="223"/>
        <v>0</v>
      </c>
      <c r="AM1021" s="394">
        <f t="shared" si="224"/>
        <v>0</v>
      </c>
    </row>
    <row r="1022" spans="3:39" ht="23.25" thickBot="1" x14ac:dyDescent="0.6">
      <c r="C1022" s="233" t="s">
        <v>576</v>
      </c>
      <c r="D1022" s="424" t="s">
        <v>1427</v>
      </c>
      <c r="E1022" s="443">
        <v>9069859260</v>
      </c>
      <c r="F1022" s="39">
        <v>0</v>
      </c>
      <c r="G1022" s="36"/>
      <c r="H1022" s="36">
        <v>0</v>
      </c>
      <c r="I1022" s="36"/>
      <c r="J1022" s="36"/>
      <c r="K1022" s="36"/>
      <c r="L1022" s="36"/>
      <c r="M1022" s="36"/>
      <c r="N1022" s="36"/>
      <c r="O1022" s="36"/>
      <c r="P1022" s="253">
        <v>0</v>
      </c>
      <c r="Q1022" s="259">
        <f t="shared" si="226"/>
        <v>0</v>
      </c>
      <c r="R1022" s="259">
        <v>10339639556.4</v>
      </c>
      <c r="S1022" s="509">
        <f t="shared" si="213"/>
        <v>9069859260</v>
      </c>
      <c r="T1022" s="34">
        <v>1</v>
      </c>
      <c r="U1022" s="33">
        <v>1</v>
      </c>
      <c r="V1022" s="33">
        <v>0.94</v>
      </c>
      <c r="W1022" s="33">
        <v>0.94</v>
      </c>
      <c r="X1022" s="33">
        <f t="shared" si="214"/>
        <v>0.88</v>
      </c>
      <c r="Y1022" s="33">
        <f t="shared" si="215"/>
        <v>0.85</v>
      </c>
      <c r="Z1022" s="33">
        <f t="shared" si="216"/>
        <v>0.75</v>
      </c>
      <c r="AA1022" s="33">
        <f t="shared" si="217"/>
        <v>0.85</v>
      </c>
      <c r="AB1022" s="33">
        <f t="shared" si="218"/>
        <v>0.75</v>
      </c>
      <c r="AC1022" s="33">
        <f t="shared" si="219"/>
        <v>0.85</v>
      </c>
      <c r="AD1022" s="33">
        <f t="shared" si="220"/>
        <v>0.7</v>
      </c>
      <c r="AE1022" s="394">
        <f t="shared" si="221"/>
        <v>0</v>
      </c>
      <c r="AF1022" s="400">
        <f t="shared" si="222"/>
        <v>9069859260</v>
      </c>
      <c r="AG1022" s="257">
        <v>100</v>
      </c>
      <c r="AH1022" s="153">
        <f t="shared" si="225"/>
        <v>9069859260</v>
      </c>
      <c r="AJ1022" s="394">
        <f>IF(F1022&gt;0,#REF!,0)</f>
        <v>0</v>
      </c>
      <c r="AK1022" s="394">
        <f t="shared" si="223"/>
        <v>0</v>
      </c>
      <c r="AM1022" s="394">
        <f t="shared" si="224"/>
        <v>0</v>
      </c>
    </row>
    <row r="1023" spans="3:39" ht="23.25" thickBot="1" x14ac:dyDescent="0.6">
      <c r="C1023" s="233" t="s">
        <v>576</v>
      </c>
      <c r="D1023" s="424" t="s">
        <v>1427</v>
      </c>
      <c r="E1023" s="443">
        <v>8136861040</v>
      </c>
      <c r="F1023" s="39">
        <v>0</v>
      </c>
      <c r="G1023" s="36"/>
      <c r="H1023" s="36">
        <v>0</v>
      </c>
      <c r="I1023" s="36"/>
      <c r="J1023" s="36"/>
      <c r="K1023" s="36"/>
      <c r="L1023" s="36"/>
      <c r="M1023" s="36"/>
      <c r="N1023" s="36"/>
      <c r="O1023" s="36"/>
      <c r="P1023" s="253">
        <v>0</v>
      </c>
      <c r="Q1023" s="259">
        <f t="shared" si="226"/>
        <v>0</v>
      </c>
      <c r="R1023" s="259">
        <v>9276021585.6000004</v>
      </c>
      <c r="S1023" s="509">
        <f t="shared" si="213"/>
        <v>8136861040</v>
      </c>
      <c r="T1023" s="34">
        <v>1</v>
      </c>
      <c r="U1023" s="33">
        <v>1</v>
      </c>
      <c r="V1023" s="33">
        <v>0.94</v>
      </c>
      <c r="W1023" s="33">
        <v>0.94</v>
      </c>
      <c r="X1023" s="33">
        <f t="shared" si="214"/>
        <v>0.88</v>
      </c>
      <c r="Y1023" s="33">
        <f t="shared" si="215"/>
        <v>0.85</v>
      </c>
      <c r="Z1023" s="33">
        <f t="shared" si="216"/>
        <v>0.75</v>
      </c>
      <c r="AA1023" s="33">
        <f t="shared" si="217"/>
        <v>0.85</v>
      </c>
      <c r="AB1023" s="33">
        <f t="shared" si="218"/>
        <v>0.75</v>
      </c>
      <c r="AC1023" s="33">
        <f t="shared" si="219"/>
        <v>0.85</v>
      </c>
      <c r="AD1023" s="33">
        <f t="shared" si="220"/>
        <v>0.7</v>
      </c>
      <c r="AE1023" s="394">
        <f t="shared" si="221"/>
        <v>0</v>
      </c>
      <c r="AF1023" s="400">
        <f t="shared" si="222"/>
        <v>8136861040</v>
      </c>
      <c r="AG1023" s="257">
        <v>100</v>
      </c>
      <c r="AH1023" s="153">
        <f t="shared" si="225"/>
        <v>8136861040</v>
      </c>
      <c r="AJ1023" s="394">
        <f>IF(F1023&gt;0,#REF!,0)</f>
        <v>0</v>
      </c>
      <c r="AK1023" s="394">
        <f t="shared" si="223"/>
        <v>0</v>
      </c>
      <c r="AM1023" s="394">
        <f t="shared" si="224"/>
        <v>0</v>
      </c>
    </row>
    <row r="1024" spans="3:39" ht="23.25" thickBot="1" x14ac:dyDescent="0.6">
      <c r="C1024" s="233" t="s">
        <v>576</v>
      </c>
      <c r="D1024" s="424" t="s">
        <v>1427</v>
      </c>
      <c r="E1024" s="443">
        <v>5359075920</v>
      </c>
      <c r="F1024" s="39">
        <v>0</v>
      </c>
      <c r="G1024" s="36"/>
      <c r="H1024" s="36">
        <v>0</v>
      </c>
      <c r="I1024" s="36"/>
      <c r="J1024" s="36"/>
      <c r="K1024" s="36"/>
      <c r="L1024" s="36"/>
      <c r="M1024" s="36"/>
      <c r="N1024" s="36"/>
      <c r="O1024" s="36"/>
      <c r="P1024" s="253">
        <v>0</v>
      </c>
      <c r="Q1024" s="259">
        <f t="shared" si="226"/>
        <v>0</v>
      </c>
      <c r="R1024" s="259">
        <v>6109346548.8000002</v>
      </c>
      <c r="S1024" s="509">
        <f t="shared" si="213"/>
        <v>5359075920</v>
      </c>
      <c r="T1024" s="34">
        <v>1</v>
      </c>
      <c r="U1024" s="33">
        <v>1</v>
      </c>
      <c r="V1024" s="33">
        <v>0.94</v>
      </c>
      <c r="W1024" s="33">
        <v>0.94</v>
      </c>
      <c r="X1024" s="33">
        <f t="shared" si="214"/>
        <v>0.88</v>
      </c>
      <c r="Y1024" s="33">
        <f t="shared" si="215"/>
        <v>0.85</v>
      </c>
      <c r="Z1024" s="33">
        <f t="shared" si="216"/>
        <v>0.75</v>
      </c>
      <c r="AA1024" s="33">
        <f t="shared" si="217"/>
        <v>0.85</v>
      </c>
      <c r="AB1024" s="33">
        <f t="shared" si="218"/>
        <v>0.75</v>
      </c>
      <c r="AC1024" s="33">
        <f t="shared" si="219"/>
        <v>0.85</v>
      </c>
      <c r="AD1024" s="33">
        <f t="shared" si="220"/>
        <v>0.7</v>
      </c>
      <c r="AE1024" s="394">
        <f t="shared" si="221"/>
        <v>0</v>
      </c>
      <c r="AF1024" s="400">
        <f t="shared" si="222"/>
        <v>5359075920</v>
      </c>
      <c r="AG1024" s="257">
        <v>100</v>
      </c>
      <c r="AH1024" s="153">
        <f t="shared" si="225"/>
        <v>5359075920</v>
      </c>
      <c r="AJ1024" s="394">
        <f>IF(F1024&gt;0,#REF!,0)</f>
        <v>0</v>
      </c>
      <c r="AK1024" s="394">
        <f t="shared" si="223"/>
        <v>0</v>
      </c>
      <c r="AM1024" s="394">
        <f t="shared" si="224"/>
        <v>0</v>
      </c>
    </row>
    <row r="1025" spans="3:39" ht="23.25" thickBot="1" x14ac:dyDescent="0.6">
      <c r="C1025" s="233" t="s">
        <v>576</v>
      </c>
      <c r="D1025" s="424" t="s">
        <v>1427</v>
      </c>
      <c r="E1025" s="443">
        <v>12119987000</v>
      </c>
      <c r="F1025" s="39">
        <v>0</v>
      </c>
      <c r="G1025" s="36"/>
      <c r="H1025" s="36">
        <v>0</v>
      </c>
      <c r="I1025" s="36"/>
      <c r="J1025" s="36"/>
      <c r="K1025" s="36"/>
      <c r="L1025" s="36"/>
      <c r="M1025" s="36"/>
      <c r="N1025" s="36"/>
      <c r="O1025" s="36"/>
      <c r="P1025" s="253">
        <v>0</v>
      </c>
      <c r="Q1025" s="259">
        <f t="shared" si="226"/>
        <v>0</v>
      </c>
      <c r="R1025" s="259">
        <v>13816785180</v>
      </c>
      <c r="S1025" s="509">
        <f t="shared" si="213"/>
        <v>12119987000</v>
      </c>
      <c r="T1025" s="34">
        <v>1</v>
      </c>
      <c r="U1025" s="33">
        <v>1</v>
      </c>
      <c r="V1025" s="33">
        <v>0.94</v>
      </c>
      <c r="W1025" s="33">
        <v>0.94</v>
      </c>
      <c r="X1025" s="33">
        <f t="shared" si="214"/>
        <v>0.88</v>
      </c>
      <c r="Y1025" s="33">
        <f t="shared" si="215"/>
        <v>0.85</v>
      </c>
      <c r="Z1025" s="33">
        <f t="shared" si="216"/>
        <v>0.75</v>
      </c>
      <c r="AA1025" s="33">
        <f t="shared" si="217"/>
        <v>0.85</v>
      </c>
      <c r="AB1025" s="33">
        <f t="shared" si="218"/>
        <v>0.75</v>
      </c>
      <c r="AC1025" s="33">
        <f t="shared" si="219"/>
        <v>0.85</v>
      </c>
      <c r="AD1025" s="33">
        <f t="shared" si="220"/>
        <v>0.7</v>
      </c>
      <c r="AE1025" s="394">
        <f t="shared" si="221"/>
        <v>0</v>
      </c>
      <c r="AF1025" s="400">
        <f t="shared" si="222"/>
        <v>12119987000</v>
      </c>
      <c r="AG1025" s="257">
        <v>100</v>
      </c>
      <c r="AH1025" s="153">
        <f t="shared" si="225"/>
        <v>12119987000</v>
      </c>
      <c r="AJ1025" s="394">
        <f>IF(F1025&gt;0,#REF!,0)</f>
        <v>0</v>
      </c>
      <c r="AK1025" s="394">
        <f t="shared" si="223"/>
        <v>0</v>
      </c>
      <c r="AM1025" s="394">
        <f t="shared" si="224"/>
        <v>0</v>
      </c>
    </row>
    <row r="1026" spans="3:39" ht="23.25" thickBot="1" x14ac:dyDescent="0.6">
      <c r="C1026" s="233" t="s">
        <v>576</v>
      </c>
      <c r="D1026" s="424" t="s">
        <v>1427</v>
      </c>
      <c r="E1026" s="443">
        <v>8402615760</v>
      </c>
      <c r="F1026" s="39">
        <v>0</v>
      </c>
      <c r="G1026" s="36"/>
      <c r="H1026" s="36">
        <v>0</v>
      </c>
      <c r="I1026" s="36"/>
      <c r="J1026" s="36"/>
      <c r="K1026" s="36"/>
      <c r="L1026" s="36"/>
      <c r="M1026" s="36"/>
      <c r="N1026" s="36"/>
      <c r="O1026" s="36"/>
      <c r="P1026" s="253">
        <v>0</v>
      </c>
      <c r="Q1026" s="259">
        <f t="shared" si="226"/>
        <v>0</v>
      </c>
      <c r="R1026" s="259">
        <v>9578981966.3999996</v>
      </c>
      <c r="S1026" s="509">
        <f t="shared" si="213"/>
        <v>8402615760</v>
      </c>
      <c r="T1026" s="34">
        <v>1</v>
      </c>
      <c r="U1026" s="33">
        <v>1</v>
      </c>
      <c r="V1026" s="33">
        <v>0.94</v>
      </c>
      <c r="W1026" s="33">
        <v>0.94</v>
      </c>
      <c r="X1026" s="33">
        <f t="shared" si="214"/>
        <v>0.88</v>
      </c>
      <c r="Y1026" s="33">
        <f t="shared" si="215"/>
        <v>0.85</v>
      </c>
      <c r="Z1026" s="33">
        <f t="shared" si="216"/>
        <v>0.75</v>
      </c>
      <c r="AA1026" s="33">
        <f t="shared" si="217"/>
        <v>0.85</v>
      </c>
      <c r="AB1026" s="33">
        <f t="shared" si="218"/>
        <v>0.75</v>
      </c>
      <c r="AC1026" s="33">
        <f t="shared" si="219"/>
        <v>0.85</v>
      </c>
      <c r="AD1026" s="33">
        <f t="shared" si="220"/>
        <v>0.7</v>
      </c>
      <c r="AE1026" s="394">
        <f t="shared" si="221"/>
        <v>0</v>
      </c>
      <c r="AF1026" s="400">
        <f t="shared" si="222"/>
        <v>8402615760</v>
      </c>
      <c r="AG1026" s="257">
        <v>100</v>
      </c>
      <c r="AH1026" s="153">
        <f t="shared" si="225"/>
        <v>8402615760</v>
      </c>
      <c r="AJ1026" s="394">
        <f>IF(F1026&gt;0,#REF!,0)</f>
        <v>0</v>
      </c>
      <c r="AK1026" s="394">
        <f t="shared" si="223"/>
        <v>0</v>
      </c>
      <c r="AM1026" s="394">
        <f t="shared" si="224"/>
        <v>0</v>
      </c>
    </row>
    <row r="1027" spans="3:39" ht="23.25" thickBot="1" x14ac:dyDescent="0.6">
      <c r="C1027" s="233" t="s">
        <v>576</v>
      </c>
      <c r="D1027" s="424" t="s">
        <v>1427</v>
      </c>
      <c r="E1027" s="443">
        <v>8725096380</v>
      </c>
      <c r="F1027" s="39">
        <v>0</v>
      </c>
      <c r="G1027" s="36"/>
      <c r="H1027" s="36">
        <v>0</v>
      </c>
      <c r="I1027" s="36"/>
      <c r="J1027" s="36"/>
      <c r="K1027" s="36"/>
      <c r="L1027" s="36"/>
      <c r="M1027" s="36"/>
      <c r="N1027" s="36"/>
      <c r="O1027" s="36"/>
      <c r="P1027" s="253">
        <v>0</v>
      </c>
      <c r="Q1027" s="259">
        <f t="shared" si="226"/>
        <v>0</v>
      </c>
      <c r="R1027" s="259">
        <v>9946609873.1999989</v>
      </c>
      <c r="S1027" s="509">
        <f t="shared" si="213"/>
        <v>8725096380</v>
      </c>
      <c r="T1027" s="34">
        <v>1</v>
      </c>
      <c r="U1027" s="33">
        <v>1</v>
      </c>
      <c r="V1027" s="33">
        <v>0.94</v>
      </c>
      <c r="W1027" s="33">
        <v>0.94</v>
      </c>
      <c r="X1027" s="33">
        <f t="shared" si="214"/>
        <v>0.88</v>
      </c>
      <c r="Y1027" s="33">
        <f t="shared" si="215"/>
        <v>0.85</v>
      </c>
      <c r="Z1027" s="33">
        <f t="shared" si="216"/>
        <v>0.75</v>
      </c>
      <c r="AA1027" s="33">
        <f t="shared" si="217"/>
        <v>0.85</v>
      </c>
      <c r="AB1027" s="33">
        <f t="shared" si="218"/>
        <v>0.75</v>
      </c>
      <c r="AC1027" s="33">
        <f t="shared" si="219"/>
        <v>0.85</v>
      </c>
      <c r="AD1027" s="33">
        <f t="shared" si="220"/>
        <v>0.7</v>
      </c>
      <c r="AE1027" s="394">
        <f t="shared" si="221"/>
        <v>0</v>
      </c>
      <c r="AF1027" s="400">
        <f t="shared" si="222"/>
        <v>8725096380</v>
      </c>
      <c r="AG1027" s="257">
        <v>100</v>
      </c>
      <c r="AH1027" s="153">
        <f t="shared" si="225"/>
        <v>8725096380</v>
      </c>
      <c r="AJ1027" s="394">
        <f>IF(F1027&gt;0,#REF!,0)</f>
        <v>0</v>
      </c>
      <c r="AK1027" s="394">
        <f t="shared" si="223"/>
        <v>0</v>
      </c>
      <c r="AM1027" s="394">
        <f t="shared" si="224"/>
        <v>0</v>
      </c>
    </row>
    <row r="1028" spans="3:39" ht="23.25" thickBot="1" x14ac:dyDescent="0.6">
      <c r="C1028" s="233" t="s">
        <v>576</v>
      </c>
      <c r="D1028" s="424" t="s">
        <v>1425</v>
      </c>
      <c r="E1028" s="443">
        <v>0</v>
      </c>
      <c r="F1028" s="39">
        <v>0</v>
      </c>
      <c r="G1028" s="36"/>
      <c r="H1028" s="36">
        <v>0</v>
      </c>
      <c r="I1028" s="36"/>
      <c r="J1028" s="36"/>
      <c r="K1028" s="36"/>
      <c r="L1028" s="36"/>
      <c r="M1028" s="36"/>
      <c r="N1028" s="36"/>
      <c r="O1028" s="36"/>
      <c r="P1028" s="253">
        <v>0</v>
      </c>
      <c r="Q1028" s="259">
        <f t="shared" si="226"/>
        <v>0</v>
      </c>
      <c r="R1028" s="259">
        <v>15300000000</v>
      </c>
      <c r="S1028" s="509">
        <f t="shared" si="213"/>
        <v>0</v>
      </c>
      <c r="T1028" s="34">
        <v>1</v>
      </c>
      <c r="U1028" s="33">
        <v>1</v>
      </c>
      <c r="V1028" s="33">
        <v>0.94</v>
      </c>
      <c r="W1028" s="33">
        <v>0.94</v>
      </c>
      <c r="X1028" s="33">
        <f t="shared" si="214"/>
        <v>0.88</v>
      </c>
      <c r="Y1028" s="33">
        <f t="shared" si="215"/>
        <v>0.85</v>
      </c>
      <c r="Z1028" s="33">
        <f t="shared" si="216"/>
        <v>0.75</v>
      </c>
      <c r="AA1028" s="33">
        <f t="shared" si="217"/>
        <v>0.85</v>
      </c>
      <c r="AB1028" s="33">
        <f t="shared" si="218"/>
        <v>0.75</v>
      </c>
      <c r="AC1028" s="33">
        <f t="shared" si="219"/>
        <v>0.85</v>
      </c>
      <c r="AD1028" s="33">
        <f t="shared" si="220"/>
        <v>0.7</v>
      </c>
      <c r="AE1028" s="394">
        <f t="shared" si="221"/>
        <v>0</v>
      </c>
      <c r="AF1028" s="400">
        <f t="shared" si="222"/>
        <v>0</v>
      </c>
      <c r="AG1028" s="257">
        <v>100</v>
      </c>
      <c r="AH1028" s="153">
        <f t="shared" si="225"/>
        <v>0</v>
      </c>
      <c r="AJ1028" s="394">
        <f>IF(F1028&gt;0,#REF!,0)</f>
        <v>0</v>
      </c>
      <c r="AK1028" s="394">
        <f t="shared" si="223"/>
        <v>0</v>
      </c>
      <c r="AM1028" s="394">
        <f t="shared" si="224"/>
        <v>0</v>
      </c>
    </row>
    <row r="1029" spans="3:39" ht="23.25" thickBot="1" x14ac:dyDescent="0.6">
      <c r="C1029" s="233" t="s">
        <v>576</v>
      </c>
      <c r="D1029" s="424" t="s">
        <v>1425</v>
      </c>
      <c r="E1029" s="443">
        <v>0</v>
      </c>
      <c r="F1029" s="39">
        <v>0</v>
      </c>
      <c r="G1029" s="36"/>
      <c r="H1029" s="36">
        <v>0</v>
      </c>
      <c r="I1029" s="36"/>
      <c r="J1029" s="36"/>
      <c r="K1029" s="36"/>
      <c r="L1029" s="36"/>
      <c r="M1029" s="36"/>
      <c r="N1029" s="36"/>
      <c r="O1029" s="36"/>
      <c r="P1029" s="253">
        <v>0</v>
      </c>
      <c r="Q1029" s="259">
        <f t="shared" si="226"/>
        <v>0</v>
      </c>
      <c r="R1029" s="259">
        <v>20000000000</v>
      </c>
      <c r="S1029" s="509">
        <f t="shared" si="213"/>
        <v>0</v>
      </c>
      <c r="T1029" s="34">
        <v>1</v>
      </c>
      <c r="U1029" s="33">
        <v>1</v>
      </c>
      <c r="V1029" s="33">
        <v>0.94</v>
      </c>
      <c r="W1029" s="33">
        <v>0.94</v>
      </c>
      <c r="X1029" s="33">
        <f t="shared" si="214"/>
        <v>0.88</v>
      </c>
      <c r="Y1029" s="33">
        <f t="shared" si="215"/>
        <v>0.85</v>
      </c>
      <c r="Z1029" s="33">
        <f t="shared" si="216"/>
        <v>0.75</v>
      </c>
      <c r="AA1029" s="33">
        <f t="shared" si="217"/>
        <v>0.85</v>
      </c>
      <c r="AB1029" s="33">
        <f t="shared" si="218"/>
        <v>0.75</v>
      </c>
      <c r="AC1029" s="33">
        <f t="shared" si="219"/>
        <v>0.85</v>
      </c>
      <c r="AD1029" s="33">
        <f t="shared" si="220"/>
        <v>0.7</v>
      </c>
      <c r="AE1029" s="394">
        <f t="shared" si="221"/>
        <v>0</v>
      </c>
      <c r="AF1029" s="400">
        <f t="shared" si="222"/>
        <v>0</v>
      </c>
      <c r="AG1029" s="257">
        <v>100</v>
      </c>
      <c r="AH1029" s="153">
        <f t="shared" si="225"/>
        <v>0</v>
      </c>
      <c r="AJ1029" s="394">
        <f>IF(F1029&gt;0,#REF!,0)</f>
        <v>0</v>
      </c>
      <c r="AK1029" s="394">
        <f t="shared" si="223"/>
        <v>0</v>
      </c>
      <c r="AM1029" s="394">
        <f t="shared" si="224"/>
        <v>0</v>
      </c>
    </row>
    <row r="1030" spans="3:39" ht="23.25" thickBot="1" x14ac:dyDescent="0.6">
      <c r="C1030" s="233" t="s">
        <v>576</v>
      </c>
      <c r="D1030" s="412"/>
      <c r="E1030" s="428"/>
      <c r="F1030" s="39">
        <v>0</v>
      </c>
      <c r="G1030" s="36"/>
      <c r="H1030" s="36">
        <v>0</v>
      </c>
      <c r="I1030" s="36"/>
      <c r="J1030" s="36"/>
      <c r="K1030" s="36"/>
      <c r="L1030" s="36"/>
      <c r="M1030" s="36"/>
      <c r="N1030" s="36"/>
      <c r="O1030" s="36"/>
      <c r="P1030" s="253">
        <v>0</v>
      </c>
      <c r="Q1030" s="259">
        <f t="shared" si="226"/>
        <v>0</v>
      </c>
      <c r="R1030" s="259">
        <v>0</v>
      </c>
      <c r="S1030" s="509">
        <f t="shared" si="213"/>
        <v>0</v>
      </c>
      <c r="T1030" s="34">
        <v>1</v>
      </c>
      <c r="U1030" s="33">
        <v>1</v>
      </c>
      <c r="V1030" s="33">
        <v>0.94</v>
      </c>
      <c r="W1030" s="33">
        <v>0.94</v>
      </c>
      <c r="X1030" s="33">
        <f t="shared" si="214"/>
        <v>0.88</v>
      </c>
      <c r="Y1030" s="33">
        <f t="shared" si="215"/>
        <v>0.85</v>
      </c>
      <c r="Z1030" s="33">
        <f t="shared" si="216"/>
        <v>0.75</v>
      </c>
      <c r="AA1030" s="33">
        <f t="shared" si="217"/>
        <v>0.85</v>
      </c>
      <c r="AB1030" s="33">
        <f t="shared" si="218"/>
        <v>0.75</v>
      </c>
      <c r="AC1030" s="33">
        <f t="shared" si="219"/>
        <v>0.85</v>
      </c>
      <c r="AD1030" s="33">
        <f t="shared" si="220"/>
        <v>0.7</v>
      </c>
      <c r="AE1030" s="394">
        <f t="shared" si="221"/>
        <v>0</v>
      </c>
      <c r="AF1030" s="400">
        <f t="shared" si="222"/>
        <v>0</v>
      </c>
      <c r="AG1030" s="257">
        <v>100</v>
      </c>
      <c r="AH1030" s="153">
        <f t="shared" si="225"/>
        <v>0</v>
      </c>
      <c r="AJ1030" s="394">
        <f>IF(F1030&gt;0,#REF!,0)</f>
        <v>0</v>
      </c>
      <c r="AK1030" s="394">
        <f t="shared" si="223"/>
        <v>0</v>
      </c>
      <c r="AM1030" s="394">
        <f t="shared" si="224"/>
        <v>0</v>
      </c>
    </row>
    <row r="1031" spans="3:39" ht="23.25" thickBot="1" x14ac:dyDescent="0.6">
      <c r="C1031" s="233" t="s">
        <v>576</v>
      </c>
      <c r="D1031" s="411" t="s">
        <v>1667</v>
      </c>
      <c r="E1031" s="435">
        <v>7962360000</v>
      </c>
      <c r="F1031" s="39">
        <v>0</v>
      </c>
      <c r="G1031" s="36"/>
      <c r="H1031" s="36">
        <v>0</v>
      </c>
      <c r="I1031" s="36"/>
      <c r="J1031" s="36"/>
      <c r="K1031" s="36"/>
      <c r="L1031" s="36"/>
      <c r="M1031" s="36"/>
      <c r="N1031" s="36"/>
      <c r="O1031" s="36"/>
      <c r="P1031" s="253">
        <v>0</v>
      </c>
      <c r="Q1031" s="259">
        <f t="shared" si="226"/>
        <v>0</v>
      </c>
      <c r="R1031" s="259">
        <v>0</v>
      </c>
      <c r="S1031" s="509">
        <f t="shared" si="213"/>
        <v>7962360000</v>
      </c>
      <c r="T1031" s="34">
        <v>1</v>
      </c>
      <c r="U1031" s="33">
        <v>1</v>
      </c>
      <c r="V1031" s="33">
        <v>0.94</v>
      </c>
      <c r="W1031" s="33">
        <v>0.94</v>
      </c>
      <c r="X1031" s="33">
        <f t="shared" si="214"/>
        <v>0.88</v>
      </c>
      <c r="Y1031" s="33">
        <f t="shared" si="215"/>
        <v>0.85</v>
      </c>
      <c r="Z1031" s="33">
        <f t="shared" si="216"/>
        <v>0.75</v>
      </c>
      <c r="AA1031" s="33">
        <f t="shared" si="217"/>
        <v>0.85</v>
      </c>
      <c r="AB1031" s="33">
        <f t="shared" si="218"/>
        <v>0.75</v>
      </c>
      <c r="AC1031" s="33">
        <f t="shared" si="219"/>
        <v>0.85</v>
      </c>
      <c r="AD1031" s="33">
        <f t="shared" si="220"/>
        <v>0.7</v>
      </c>
      <c r="AE1031" s="394">
        <f t="shared" si="221"/>
        <v>0</v>
      </c>
      <c r="AF1031" s="400">
        <f t="shared" si="222"/>
        <v>7962360000</v>
      </c>
      <c r="AG1031" s="257">
        <v>100</v>
      </c>
      <c r="AH1031" s="153">
        <f t="shared" si="225"/>
        <v>7962360000</v>
      </c>
      <c r="AJ1031" s="394">
        <f>IF(F1031&gt;0,#REF!,0)</f>
        <v>0</v>
      </c>
      <c r="AK1031" s="394">
        <f t="shared" si="223"/>
        <v>0</v>
      </c>
      <c r="AM1031" s="394">
        <f t="shared" si="224"/>
        <v>0</v>
      </c>
    </row>
    <row r="1032" spans="3:39" ht="23.25" thickBot="1" x14ac:dyDescent="0.6">
      <c r="C1032" s="233" t="s">
        <v>576</v>
      </c>
      <c r="D1032" s="411" t="s">
        <v>1667</v>
      </c>
      <c r="E1032" s="435">
        <v>7639980000</v>
      </c>
      <c r="F1032" s="39">
        <v>0</v>
      </c>
      <c r="G1032" s="36"/>
      <c r="H1032" s="36">
        <v>0</v>
      </c>
      <c r="I1032" s="36"/>
      <c r="J1032" s="36"/>
      <c r="K1032" s="36"/>
      <c r="L1032" s="36"/>
      <c r="M1032" s="36"/>
      <c r="N1032" s="36"/>
      <c r="O1032" s="36"/>
      <c r="P1032" s="253">
        <v>0</v>
      </c>
      <c r="Q1032" s="259">
        <f t="shared" si="226"/>
        <v>0</v>
      </c>
      <c r="R1032" s="259">
        <v>0</v>
      </c>
      <c r="S1032" s="509">
        <f t="shared" si="213"/>
        <v>7639980000</v>
      </c>
      <c r="T1032" s="34">
        <v>1</v>
      </c>
      <c r="U1032" s="33">
        <v>1</v>
      </c>
      <c r="V1032" s="33">
        <v>0.94</v>
      </c>
      <c r="W1032" s="33">
        <v>0.94</v>
      </c>
      <c r="X1032" s="33">
        <f t="shared" si="214"/>
        <v>0.88</v>
      </c>
      <c r="Y1032" s="33">
        <f t="shared" si="215"/>
        <v>0.85</v>
      </c>
      <c r="Z1032" s="33">
        <f t="shared" si="216"/>
        <v>0.75</v>
      </c>
      <c r="AA1032" s="33">
        <f t="shared" si="217"/>
        <v>0.85</v>
      </c>
      <c r="AB1032" s="33">
        <f t="shared" si="218"/>
        <v>0.75</v>
      </c>
      <c r="AC1032" s="33">
        <f t="shared" si="219"/>
        <v>0.85</v>
      </c>
      <c r="AD1032" s="33">
        <f t="shared" si="220"/>
        <v>0.7</v>
      </c>
      <c r="AE1032" s="394">
        <f t="shared" si="221"/>
        <v>0</v>
      </c>
      <c r="AF1032" s="400">
        <f t="shared" si="222"/>
        <v>7639980000</v>
      </c>
      <c r="AG1032" s="257">
        <v>100</v>
      </c>
      <c r="AH1032" s="153">
        <f t="shared" si="225"/>
        <v>7639980000</v>
      </c>
      <c r="AJ1032" s="394">
        <f>IF(F1032&gt;0,#REF!,0)</f>
        <v>0</v>
      </c>
      <c r="AK1032" s="394">
        <f t="shared" si="223"/>
        <v>0</v>
      </c>
      <c r="AM1032" s="394">
        <f t="shared" si="224"/>
        <v>0</v>
      </c>
    </row>
    <row r="1033" spans="3:39" ht="23.25" thickBot="1" x14ac:dyDescent="0.6">
      <c r="C1033" s="233" t="s">
        <v>576</v>
      </c>
      <c r="D1033" s="411" t="s">
        <v>1428</v>
      </c>
      <c r="E1033" s="435">
        <v>0</v>
      </c>
      <c r="F1033" s="39">
        <v>0</v>
      </c>
      <c r="G1033" s="36"/>
      <c r="H1033" s="36">
        <v>0</v>
      </c>
      <c r="I1033" s="36"/>
      <c r="J1033" s="36"/>
      <c r="K1033" s="36"/>
      <c r="L1033" s="36"/>
      <c r="M1033" s="36"/>
      <c r="N1033" s="36"/>
      <c r="O1033" s="36"/>
      <c r="P1033" s="253">
        <v>0</v>
      </c>
      <c r="Q1033" s="259">
        <f t="shared" si="226"/>
        <v>0</v>
      </c>
      <c r="R1033" s="259">
        <v>0</v>
      </c>
      <c r="S1033" s="509">
        <f t="shared" si="213"/>
        <v>0</v>
      </c>
      <c r="T1033" s="34">
        <v>1</v>
      </c>
      <c r="U1033" s="33">
        <v>1</v>
      </c>
      <c r="V1033" s="33">
        <v>0.94</v>
      </c>
      <c r="W1033" s="33">
        <v>0.94</v>
      </c>
      <c r="X1033" s="33">
        <f t="shared" si="214"/>
        <v>0.88</v>
      </c>
      <c r="Y1033" s="33">
        <f t="shared" si="215"/>
        <v>0.85</v>
      </c>
      <c r="Z1033" s="33">
        <f t="shared" si="216"/>
        <v>0.75</v>
      </c>
      <c r="AA1033" s="33">
        <f t="shared" si="217"/>
        <v>0.85</v>
      </c>
      <c r="AB1033" s="33">
        <f t="shared" si="218"/>
        <v>0.75</v>
      </c>
      <c r="AC1033" s="33">
        <f t="shared" si="219"/>
        <v>0.85</v>
      </c>
      <c r="AD1033" s="33">
        <f t="shared" si="220"/>
        <v>0.7</v>
      </c>
      <c r="AE1033" s="394">
        <f t="shared" si="221"/>
        <v>0</v>
      </c>
      <c r="AF1033" s="400">
        <f t="shared" si="222"/>
        <v>0</v>
      </c>
      <c r="AG1033" s="257">
        <v>100</v>
      </c>
      <c r="AH1033" s="153">
        <f t="shared" si="225"/>
        <v>0</v>
      </c>
      <c r="AJ1033" s="394">
        <f>IF(F1033&gt;0,#REF!,0)</f>
        <v>0</v>
      </c>
      <c r="AK1033" s="394">
        <f t="shared" si="223"/>
        <v>0</v>
      </c>
      <c r="AM1033" s="394">
        <f t="shared" si="224"/>
        <v>0</v>
      </c>
    </row>
    <row r="1034" spans="3:39" ht="23.25" thickBot="1" x14ac:dyDescent="0.6">
      <c r="C1034" s="233" t="s">
        <v>576</v>
      </c>
      <c r="D1034" s="411" t="s">
        <v>1668</v>
      </c>
      <c r="E1034" s="435">
        <v>30000000000</v>
      </c>
      <c r="F1034" s="39">
        <v>0</v>
      </c>
      <c r="G1034" s="36"/>
      <c r="H1034" s="36">
        <v>0</v>
      </c>
      <c r="I1034" s="36"/>
      <c r="J1034" s="36"/>
      <c r="K1034" s="36"/>
      <c r="L1034" s="36"/>
      <c r="M1034" s="36"/>
      <c r="N1034" s="36"/>
      <c r="O1034" s="36"/>
      <c r="P1034" s="253">
        <v>0</v>
      </c>
      <c r="Q1034" s="259">
        <f t="shared" si="226"/>
        <v>0</v>
      </c>
      <c r="R1034" s="259">
        <v>0</v>
      </c>
      <c r="S1034" s="509">
        <f t="shared" si="213"/>
        <v>30000000000</v>
      </c>
      <c r="T1034" s="34">
        <v>1</v>
      </c>
      <c r="U1034" s="33">
        <v>1</v>
      </c>
      <c r="V1034" s="33">
        <v>0.94</v>
      </c>
      <c r="W1034" s="33">
        <v>0.94</v>
      </c>
      <c r="X1034" s="33">
        <f t="shared" si="214"/>
        <v>0.88</v>
      </c>
      <c r="Y1034" s="33">
        <f t="shared" si="215"/>
        <v>0.85</v>
      </c>
      <c r="Z1034" s="33">
        <f t="shared" si="216"/>
        <v>0.75</v>
      </c>
      <c r="AA1034" s="33">
        <f t="shared" si="217"/>
        <v>0.85</v>
      </c>
      <c r="AB1034" s="33">
        <f t="shared" si="218"/>
        <v>0.75</v>
      </c>
      <c r="AC1034" s="33">
        <f t="shared" si="219"/>
        <v>0.85</v>
      </c>
      <c r="AD1034" s="33">
        <f t="shared" si="220"/>
        <v>0.7</v>
      </c>
      <c r="AE1034" s="394">
        <f t="shared" si="221"/>
        <v>0</v>
      </c>
      <c r="AF1034" s="400">
        <f t="shared" si="222"/>
        <v>30000000000</v>
      </c>
      <c r="AG1034" s="257">
        <v>100</v>
      </c>
      <c r="AH1034" s="153">
        <f t="shared" si="225"/>
        <v>30000000000</v>
      </c>
      <c r="AJ1034" s="394">
        <f>IF(F1034&gt;0,#REF!,0)</f>
        <v>0</v>
      </c>
      <c r="AK1034" s="394">
        <f t="shared" si="223"/>
        <v>0</v>
      </c>
      <c r="AM1034" s="394">
        <f t="shared" si="224"/>
        <v>0</v>
      </c>
    </row>
    <row r="1035" spans="3:39" ht="23.25" thickBot="1" x14ac:dyDescent="0.6">
      <c r="C1035" s="233" t="s">
        <v>576</v>
      </c>
      <c r="D1035" s="411" t="s">
        <v>1667</v>
      </c>
      <c r="E1035" s="435">
        <v>2428542972</v>
      </c>
      <c r="F1035" s="39">
        <v>0</v>
      </c>
      <c r="G1035" s="36"/>
      <c r="H1035" s="36">
        <v>0</v>
      </c>
      <c r="I1035" s="36"/>
      <c r="J1035" s="36"/>
      <c r="K1035" s="36"/>
      <c r="L1035" s="36"/>
      <c r="M1035" s="36"/>
      <c r="N1035" s="36"/>
      <c r="O1035" s="36"/>
      <c r="P1035" s="253">
        <v>0</v>
      </c>
      <c r="Q1035" s="259">
        <f t="shared" si="226"/>
        <v>0</v>
      </c>
      <c r="R1035" s="259">
        <v>0</v>
      </c>
      <c r="S1035" s="509">
        <f t="shared" ref="S1035:S1098" si="227">IF((OR(Q1035&gt;E1035,Q1035=0)),E1035,Q1035)</f>
        <v>2428542972</v>
      </c>
      <c r="T1035" s="34">
        <v>1</v>
      </c>
      <c r="U1035" s="33">
        <v>1</v>
      </c>
      <c r="V1035" s="33">
        <v>0.94</v>
      </c>
      <c r="W1035" s="33">
        <v>0.94</v>
      </c>
      <c r="X1035" s="33">
        <f t="shared" ref="X1035:X1098" si="228">1-0.12</f>
        <v>0.88</v>
      </c>
      <c r="Y1035" s="33">
        <f t="shared" ref="Y1035:Y1098" si="229">1-0.15</f>
        <v>0.85</v>
      </c>
      <c r="Z1035" s="33">
        <f t="shared" ref="Z1035:Z1098" si="230">1-0.25</f>
        <v>0.75</v>
      </c>
      <c r="AA1035" s="33">
        <f t="shared" ref="AA1035:AA1098" si="231">1-0.15</f>
        <v>0.85</v>
      </c>
      <c r="AB1035" s="33">
        <f t="shared" ref="AB1035:AB1098" si="232">1-0.25</f>
        <v>0.75</v>
      </c>
      <c r="AC1035" s="33">
        <f t="shared" ref="AC1035:AC1098" si="233">1-0.15</f>
        <v>0.85</v>
      </c>
      <c r="AD1035" s="33">
        <f t="shared" ref="AD1035:AD1098" si="234">1-0.3</f>
        <v>0.7</v>
      </c>
      <c r="AE1035" s="394">
        <f t="shared" ref="AE1035:AE1098" si="235">(F1035*T1035)+(G1035*U1035)+(H1035*V1035)+(I1035*W1035)+(J1035*X1035)+(K1035*Y1035)+(L1035*Z1035)+(M1035*AA1035)+(N1035*AB1035)+(O1035*AC1035)+(P1035*AD1035)</f>
        <v>0</v>
      </c>
      <c r="AF1035" s="400">
        <f t="shared" ref="AF1035:AF1098" si="236">IF(E1035&gt;AE1035,E1035-AE1035,0)</f>
        <v>2428542972</v>
      </c>
      <c r="AG1035" s="257">
        <v>100</v>
      </c>
      <c r="AH1035" s="153">
        <f t="shared" si="225"/>
        <v>2428542972</v>
      </c>
      <c r="AJ1035" s="394">
        <f>IF(F1035&gt;0,#REF!,0)</f>
        <v>0</v>
      </c>
      <c r="AK1035" s="394">
        <f t="shared" si="223"/>
        <v>0</v>
      </c>
      <c r="AM1035" s="394">
        <f t="shared" si="224"/>
        <v>0</v>
      </c>
    </row>
    <row r="1036" spans="3:39" ht="23.25" thickBot="1" x14ac:dyDescent="0.6">
      <c r="C1036" s="233" t="s">
        <v>576</v>
      </c>
      <c r="D1036" s="411" t="s">
        <v>1667</v>
      </c>
      <c r="E1036" s="435">
        <v>11308180999</v>
      </c>
      <c r="F1036" s="39">
        <v>0</v>
      </c>
      <c r="G1036" s="36"/>
      <c r="H1036" s="36">
        <v>0</v>
      </c>
      <c r="I1036" s="36"/>
      <c r="J1036" s="36"/>
      <c r="K1036" s="36"/>
      <c r="L1036" s="36"/>
      <c r="M1036" s="36"/>
      <c r="N1036" s="36"/>
      <c r="O1036" s="36"/>
      <c r="P1036" s="253">
        <v>0</v>
      </c>
      <c r="Q1036" s="259">
        <f t="shared" si="226"/>
        <v>0</v>
      </c>
      <c r="R1036" s="259">
        <v>0</v>
      </c>
      <c r="S1036" s="509">
        <f t="shared" si="227"/>
        <v>11308180999</v>
      </c>
      <c r="T1036" s="34">
        <v>1</v>
      </c>
      <c r="U1036" s="33">
        <v>1</v>
      </c>
      <c r="V1036" s="33">
        <v>0.94</v>
      </c>
      <c r="W1036" s="33">
        <v>0.94</v>
      </c>
      <c r="X1036" s="33">
        <f t="shared" si="228"/>
        <v>0.88</v>
      </c>
      <c r="Y1036" s="33">
        <f t="shared" si="229"/>
        <v>0.85</v>
      </c>
      <c r="Z1036" s="33">
        <f t="shared" si="230"/>
        <v>0.75</v>
      </c>
      <c r="AA1036" s="33">
        <f t="shared" si="231"/>
        <v>0.85</v>
      </c>
      <c r="AB1036" s="33">
        <f t="shared" si="232"/>
        <v>0.75</v>
      </c>
      <c r="AC1036" s="33">
        <f t="shared" si="233"/>
        <v>0.85</v>
      </c>
      <c r="AD1036" s="33">
        <f t="shared" si="234"/>
        <v>0.7</v>
      </c>
      <c r="AE1036" s="394">
        <f t="shared" si="235"/>
        <v>0</v>
      </c>
      <c r="AF1036" s="400">
        <f t="shared" si="236"/>
        <v>11308180999</v>
      </c>
      <c r="AG1036" s="257">
        <v>100</v>
      </c>
      <c r="AH1036" s="153">
        <f t="shared" si="225"/>
        <v>11308180999</v>
      </c>
      <c r="AJ1036" s="394">
        <f>IF(F1036&gt;0,#REF!,0)</f>
        <v>0</v>
      </c>
      <c r="AK1036" s="394">
        <f t="shared" ref="AK1036:AK1099" si="237">F1036</f>
        <v>0</v>
      </c>
      <c r="AM1036" s="394">
        <f t="shared" ref="AM1036:AM1099" si="238">IF(AF1036&gt;S1036,AF1036-S1036,0)</f>
        <v>0</v>
      </c>
    </row>
    <row r="1037" spans="3:39" ht="23.25" thickBot="1" x14ac:dyDescent="0.6">
      <c r="C1037" s="233" t="s">
        <v>576</v>
      </c>
      <c r="D1037" s="411" t="s">
        <v>1428</v>
      </c>
      <c r="E1037" s="435">
        <v>5441613348</v>
      </c>
      <c r="F1037" s="39">
        <v>0</v>
      </c>
      <c r="G1037" s="36"/>
      <c r="H1037" s="36">
        <v>0</v>
      </c>
      <c r="I1037" s="36"/>
      <c r="J1037" s="36"/>
      <c r="K1037" s="36"/>
      <c r="L1037" s="36"/>
      <c r="M1037" s="36"/>
      <c r="N1037" s="36"/>
      <c r="O1037" s="36"/>
      <c r="P1037" s="253">
        <v>0</v>
      </c>
      <c r="Q1037" s="259">
        <f t="shared" si="226"/>
        <v>0</v>
      </c>
      <c r="R1037" s="259">
        <v>0</v>
      </c>
      <c r="S1037" s="509">
        <f t="shared" si="227"/>
        <v>5441613348</v>
      </c>
      <c r="T1037" s="34">
        <v>1</v>
      </c>
      <c r="U1037" s="33">
        <v>1</v>
      </c>
      <c r="V1037" s="33">
        <v>0.94</v>
      </c>
      <c r="W1037" s="33">
        <v>0.94</v>
      </c>
      <c r="X1037" s="33">
        <f t="shared" si="228"/>
        <v>0.88</v>
      </c>
      <c r="Y1037" s="33">
        <f t="shared" si="229"/>
        <v>0.85</v>
      </c>
      <c r="Z1037" s="33">
        <f t="shared" si="230"/>
        <v>0.75</v>
      </c>
      <c r="AA1037" s="33">
        <f t="shared" si="231"/>
        <v>0.85</v>
      </c>
      <c r="AB1037" s="33">
        <f t="shared" si="232"/>
        <v>0.75</v>
      </c>
      <c r="AC1037" s="33">
        <f t="shared" si="233"/>
        <v>0.85</v>
      </c>
      <c r="AD1037" s="33">
        <f t="shared" si="234"/>
        <v>0.7</v>
      </c>
      <c r="AE1037" s="394">
        <f t="shared" si="235"/>
        <v>0</v>
      </c>
      <c r="AF1037" s="400">
        <f t="shared" si="236"/>
        <v>5441613348</v>
      </c>
      <c r="AG1037" s="257">
        <v>100</v>
      </c>
      <c r="AH1037" s="153">
        <f t="shared" si="225"/>
        <v>5441613348</v>
      </c>
      <c r="AJ1037" s="394">
        <f>IF(F1037&gt;0,#REF!,0)</f>
        <v>0</v>
      </c>
      <c r="AK1037" s="394">
        <f t="shared" si="237"/>
        <v>0</v>
      </c>
      <c r="AM1037" s="394">
        <f t="shared" si="238"/>
        <v>0</v>
      </c>
    </row>
    <row r="1038" spans="3:39" ht="23.25" thickBot="1" x14ac:dyDescent="0.6">
      <c r="C1038" s="233" t="s">
        <v>576</v>
      </c>
      <c r="D1038" s="411" t="s">
        <v>1668</v>
      </c>
      <c r="E1038" s="435">
        <v>25000000000</v>
      </c>
      <c r="F1038" s="39">
        <v>0</v>
      </c>
      <c r="G1038" s="36"/>
      <c r="H1038" s="36">
        <v>0</v>
      </c>
      <c r="I1038" s="36"/>
      <c r="J1038" s="36"/>
      <c r="K1038" s="36"/>
      <c r="L1038" s="36"/>
      <c r="M1038" s="36"/>
      <c r="N1038" s="36"/>
      <c r="O1038" s="36"/>
      <c r="P1038" s="253">
        <v>0</v>
      </c>
      <c r="Q1038" s="259">
        <f t="shared" si="226"/>
        <v>0</v>
      </c>
      <c r="R1038" s="259">
        <v>0</v>
      </c>
      <c r="S1038" s="509">
        <f t="shared" si="227"/>
        <v>25000000000</v>
      </c>
      <c r="T1038" s="34">
        <v>1</v>
      </c>
      <c r="U1038" s="33">
        <v>1</v>
      </c>
      <c r="V1038" s="33">
        <v>0.94</v>
      </c>
      <c r="W1038" s="33">
        <v>0.94</v>
      </c>
      <c r="X1038" s="33">
        <f t="shared" si="228"/>
        <v>0.88</v>
      </c>
      <c r="Y1038" s="33">
        <f t="shared" si="229"/>
        <v>0.85</v>
      </c>
      <c r="Z1038" s="33">
        <f t="shared" si="230"/>
        <v>0.75</v>
      </c>
      <c r="AA1038" s="33">
        <f t="shared" si="231"/>
        <v>0.85</v>
      </c>
      <c r="AB1038" s="33">
        <f t="shared" si="232"/>
        <v>0.75</v>
      </c>
      <c r="AC1038" s="33">
        <f t="shared" si="233"/>
        <v>0.85</v>
      </c>
      <c r="AD1038" s="33">
        <f t="shared" si="234"/>
        <v>0.7</v>
      </c>
      <c r="AE1038" s="394">
        <f t="shared" si="235"/>
        <v>0</v>
      </c>
      <c r="AF1038" s="400">
        <f t="shared" si="236"/>
        <v>25000000000</v>
      </c>
      <c r="AG1038" s="257">
        <v>100</v>
      </c>
      <c r="AH1038" s="153">
        <f t="shared" si="225"/>
        <v>25000000000</v>
      </c>
      <c r="AJ1038" s="394">
        <f>IF(F1038&gt;0,#REF!,0)</f>
        <v>0</v>
      </c>
      <c r="AK1038" s="394">
        <f t="shared" si="237"/>
        <v>0</v>
      </c>
      <c r="AM1038" s="394">
        <f t="shared" si="238"/>
        <v>0</v>
      </c>
    </row>
    <row r="1039" spans="3:39" ht="23.25" thickBot="1" x14ac:dyDescent="0.6">
      <c r="C1039" s="233" t="s">
        <v>576</v>
      </c>
      <c r="D1039" s="411" t="s">
        <v>1667</v>
      </c>
      <c r="E1039" s="435">
        <v>45000000000</v>
      </c>
      <c r="F1039" s="39">
        <v>0</v>
      </c>
      <c r="G1039" s="36"/>
      <c r="H1039" s="36">
        <v>0</v>
      </c>
      <c r="I1039" s="36"/>
      <c r="J1039" s="36"/>
      <c r="K1039" s="36"/>
      <c r="L1039" s="36"/>
      <c r="M1039" s="36"/>
      <c r="N1039" s="36"/>
      <c r="O1039" s="36"/>
      <c r="P1039" s="253">
        <v>0</v>
      </c>
      <c r="Q1039" s="259">
        <f t="shared" si="226"/>
        <v>0</v>
      </c>
      <c r="R1039" s="259">
        <v>0</v>
      </c>
      <c r="S1039" s="509">
        <f t="shared" si="227"/>
        <v>45000000000</v>
      </c>
      <c r="T1039" s="34">
        <v>1</v>
      </c>
      <c r="U1039" s="33">
        <v>1</v>
      </c>
      <c r="V1039" s="33">
        <v>0.94</v>
      </c>
      <c r="W1039" s="33">
        <v>0.94</v>
      </c>
      <c r="X1039" s="33">
        <f t="shared" si="228"/>
        <v>0.88</v>
      </c>
      <c r="Y1039" s="33">
        <f t="shared" si="229"/>
        <v>0.85</v>
      </c>
      <c r="Z1039" s="33">
        <f t="shared" si="230"/>
        <v>0.75</v>
      </c>
      <c r="AA1039" s="33">
        <f t="shared" si="231"/>
        <v>0.85</v>
      </c>
      <c r="AB1039" s="33">
        <f t="shared" si="232"/>
        <v>0.75</v>
      </c>
      <c r="AC1039" s="33">
        <f t="shared" si="233"/>
        <v>0.85</v>
      </c>
      <c r="AD1039" s="33">
        <f t="shared" si="234"/>
        <v>0.7</v>
      </c>
      <c r="AE1039" s="394">
        <f t="shared" si="235"/>
        <v>0</v>
      </c>
      <c r="AF1039" s="400">
        <f t="shared" si="236"/>
        <v>45000000000</v>
      </c>
      <c r="AG1039" s="257">
        <v>100</v>
      </c>
      <c r="AH1039" s="153">
        <f t="shared" si="225"/>
        <v>45000000000</v>
      </c>
      <c r="AJ1039" s="394">
        <f>IF(F1039&gt;0,#REF!,0)</f>
        <v>0</v>
      </c>
      <c r="AK1039" s="394">
        <f t="shared" si="237"/>
        <v>0</v>
      </c>
      <c r="AM1039" s="394">
        <f t="shared" si="238"/>
        <v>0</v>
      </c>
    </row>
    <row r="1040" spans="3:39" ht="23.25" thickBot="1" x14ac:dyDescent="0.6">
      <c r="C1040" s="233" t="s">
        <v>576</v>
      </c>
      <c r="D1040" s="411" t="s">
        <v>1428</v>
      </c>
      <c r="E1040" s="435">
        <v>20000000000</v>
      </c>
      <c r="F1040" s="39">
        <v>0</v>
      </c>
      <c r="G1040" s="36"/>
      <c r="H1040" s="36">
        <v>0</v>
      </c>
      <c r="I1040" s="36"/>
      <c r="J1040" s="36"/>
      <c r="K1040" s="36"/>
      <c r="L1040" s="36"/>
      <c r="M1040" s="36"/>
      <c r="N1040" s="36"/>
      <c r="O1040" s="36"/>
      <c r="P1040" s="253">
        <v>0</v>
      </c>
      <c r="Q1040" s="259">
        <f t="shared" si="226"/>
        <v>0</v>
      </c>
      <c r="R1040" s="259">
        <v>0</v>
      </c>
      <c r="S1040" s="509">
        <f t="shared" si="227"/>
        <v>20000000000</v>
      </c>
      <c r="T1040" s="34">
        <v>1</v>
      </c>
      <c r="U1040" s="33">
        <v>1</v>
      </c>
      <c r="V1040" s="33">
        <v>0.94</v>
      </c>
      <c r="W1040" s="33">
        <v>0.94</v>
      </c>
      <c r="X1040" s="33">
        <f t="shared" si="228"/>
        <v>0.88</v>
      </c>
      <c r="Y1040" s="33">
        <f t="shared" si="229"/>
        <v>0.85</v>
      </c>
      <c r="Z1040" s="33">
        <f t="shared" si="230"/>
        <v>0.75</v>
      </c>
      <c r="AA1040" s="33">
        <f t="shared" si="231"/>
        <v>0.85</v>
      </c>
      <c r="AB1040" s="33">
        <f t="shared" si="232"/>
        <v>0.75</v>
      </c>
      <c r="AC1040" s="33">
        <f t="shared" si="233"/>
        <v>0.85</v>
      </c>
      <c r="AD1040" s="33">
        <f t="shared" si="234"/>
        <v>0.7</v>
      </c>
      <c r="AE1040" s="394">
        <f t="shared" si="235"/>
        <v>0</v>
      </c>
      <c r="AF1040" s="400">
        <f t="shared" si="236"/>
        <v>20000000000</v>
      </c>
      <c r="AG1040" s="257">
        <v>100</v>
      </c>
      <c r="AH1040" s="153">
        <f t="shared" si="225"/>
        <v>20000000000</v>
      </c>
      <c r="AJ1040" s="394">
        <f>IF(F1040&gt;0,#REF!,0)</f>
        <v>0</v>
      </c>
      <c r="AK1040" s="394">
        <f t="shared" si="237"/>
        <v>0</v>
      </c>
      <c r="AM1040" s="394">
        <f t="shared" si="238"/>
        <v>0</v>
      </c>
    </row>
    <row r="1041" spans="3:39" ht="23.25" thickBot="1" x14ac:dyDescent="0.6">
      <c r="C1041" s="233" t="s">
        <v>576</v>
      </c>
      <c r="D1041" s="411" t="s">
        <v>1669</v>
      </c>
      <c r="E1041" s="435">
        <v>13200000000</v>
      </c>
      <c r="F1041" s="39">
        <v>0</v>
      </c>
      <c r="G1041" s="36"/>
      <c r="H1041" s="36">
        <v>0</v>
      </c>
      <c r="I1041" s="36"/>
      <c r="J1041" s="36"/>
      <c r="K1041" s="36"/>
      <c r="L1041" s="36"/>
      <c r="M1041" s="36"/>
      <c r="N1041" s="36"/>
      <c r="O1041" s="36"/>
      <c r="P1041" s="253">
        <v>0</v>
      </c>
      <c r="Q1041" s="259">
        <f t="shared" si="226"/>
        <v>0</v>
      </c>
      <c r="R1041" s="259">
        <v>0</v>
      </c>
      <c r="S1041" s="509">
        <f t="shared" si="227"/>
        <v>13200000000</v>
      </c>
      <c r="T1041" s="34">
        <v>1</v>
      </c>
      <c r="U1041" s="33">
        <v>1</v>
      </c>
      <c r="V1041" s="33">
        <v>0.94</v>
      </c>
      <c r="W1041" s="33">
        <v>0.94</v>
      </c>
      <c r="X1041" s="33">
        <f t="shared" si="228"/>
        <v>0.88</v>
      </c>
      <c r="Y1041" s="33">
        <f t="shared" si="229"/>
        <v>0.85</v>
      </c>
      <c r="Z1041" s="33">
        <f t="shared" si="230"/>
        <v>0.75</v>
      </c>
      <c r="AA1041" s="33">
        <f t="shared" si="231"/>
        <v>0.85</v>
      </c>
      <c r="AB1041" s="33">
        <f t="shared" si="232"/>
        <v>0.75</v>
      </c>
      <c r="AC1041" s="33">
        <f t="shared" si="233"/>
        <v>0.85</v>
      </c>
      <c r="AD1041" s="33">
        <f t="shared" si="234"/>
        <v>0.7</v>
      </c>
      <c r="AE1041" s="394">
        <f t="shared" si="235"/>
        <v>0</v>
      </c>
      <c r="AF1041" s="400">
        <f t="shared" si="236"/>
        <v>13200000000</v>
      </c>
      <c r="AG1041" s="257">
        <v>100</v>
      </c>
      <c r="AH1041" s="153">
        <f t="shared" ref="AH1041:AH1104" si="239">(AF1041*AG1041)/100</f>
        <v>13200000000</v>
      </c>
      <c r="AJ1041" s="394">
        <f>IF(F1041&gt;0,#REF!,0)</f>
        <v>0</v>
      </c>
      <c r="AK1041" s="394">
        <f t="shared" si="237"/>
        <v>0</v>
      </c>
      <c r="AM1041" s="394">
        <f t="shared" si="238"/>
        <v>0</v>
      </c>
    </row>
    <row r="1042" spans="3:39" ht="23.25" thickBot="1" x14ac:dyDescent="0.6">
      <c r="C1042" s="233" t="s">
        <v>576</v>
      </c>
      <c r="D1042" s="411" t="s">
        <v>1428</v>
      </c>
      <c r="E1042" s="435">
        <v>20000000000</v>
      </c>
      <c r="F1042" s="39">
        <v>0</v>
      </c>
      <c r="G1042" s="36"/>
      <c r="H1042" s="36">
        <v>0</v>
      </c>
      <c r="I1042" s="36"/>
      <c r="J1042" s="36"/>
      <c r="K1042" s="36"/>
      <c r="L1042" s="36"/>
      <c r="M1042" s="36"/>
      <c r="N1042" s="36"/>
      <c r="O1042" s="36"/>
      <c r="P1042" s="253">
        <v>0</v>
      </c>
      <c r="Q1042" s="259">
        <f t="shared" si="226"/>
        <v>0</v>
      </c>
      <c r="R1042" s="259">
        <v>0</v>
      </c>
      <c r="S1042" s="509">
        <f t="shared" si="227"/>
        <v>20000000000</v>
      </c>
      <c r="T1042" s="34">
        <v>1</v>
      </c>
      <c r="U1042" s="33">
        <v>1</v>
      </c>
      <c r="V1042" s="33">
        <v>0.94</v>
      </c>
      <c r="W1042" s="33">
        <v>0.94</v>
      </c>
      <c r="X1042" s="33">
        <f t="shared" si="228"/>
        <v>0.88</v>
      </c>
      <c r="Y1042" s="33">
        <f t="shared" si="229"/>
        <v>0.85</v>
      </c>
      <c r="Z1042" s="33">
        <f t="shared" si="230"/>
        <v>0.75</v>
      </c>
      <c r="AA1042" s="33">
        <f t="shared" si="231"/>
        <v>0.85</v>
      </c>
      <c r="AB1042" s="33">
        <f t="shared" si="232"/>
        <v>0.75</v>
      </c>
      <c r="AC1042" s="33">
        <f t="shared" si="233"/>
        <v>0.85</v>
      </c>
      <c r="AD1042" s="33">
        <f t="shared" si="234"/>
        <v>0.7</v>
      </c>
      <c r="AE1042" s="394">
        <f t="shared" si="235"/>
        <v>0</v>
      </c>
      <c r="AF1042" s="400">
        <f t="shared" si="236"/>
        <v>20000000000</v>
      </c>
      <c r="AG1042" s="257">
        <v>100</v>
      </c>
      <c r="AH1042" s="153">
        <f t="shared" si="239"/>
        <v>20000000000</v>
      </c>
      <c r="AJ1042" s="394">
        <f>IF(F1042&gt;0,#REF!,0)</f>
        <v>0</v>
      </c>
      <c r="AK1042" s="394">
        <f t="shared" si="237"/>
        <v>0</v>
      </c>
      <c r="AM1042" s="394">
        <f t="shared" si="238"/>
        <v>0</v>
      </c>
    </row>
    <row r="1043" spans="3:39" ht="23.25" thickBot="1" x14ac:dyDescent="0.6">
      <c r="C1043" s="233" t="s">
        <v>576</v>
      </c>
      <c r="D1043" s="411" t="s">
        <v>1667</v>
      </c>
      <c r="E1043" s="435">
        <v>50000000000</v>
      </c>
      <c r="F1043" s="39">
        <v>0</v>
      </c>
      <c r="G1043" s="36"/>
      <c r="H1043" s="36">
        <v>0</v>
      </c>
      <c r="I1043" s="36"/>
      <c r="J1043" s="36"/>
      <c r="K1043" s="36"/>
      <c r="L1043" s="36"/>
      <c r="M1043" s="36"/>
      <c r="N1043" s="36"/>
      <c r="O1043" s="36"/>
      <c r="P1043" s="253">
        <v>0</v>
      </c>
      <c r="Q1043" s="259">
        <f t="shared" si="226"/>
        <v>0</v>
      </c>
      <c r="R1043" s="259">
        <v>0</v>
      </c>
      <c r="S1043" s="509">
        <f t="shared" si="227"/>
        <v>50000000000</v>
      </c>
      <c r="T1043" s="34">
        <v>1</v>
      </c>
      <c r="U1043" s="33">
        <v>1</v>
      </c>
      <c r="V1043" s="33">
        <v>0.94</v>
      </c>
      <c r="W1043" s="33">
        <v>0.94</v>
      </c>
      <c r="X1043" s="33">
        <f t="shared" si="228"/>
        <v>0.88</v>
      </c>
      <c r="Y1043" s="33">
        <f t="shared" si="229"/>
        <v>0.85</v>
      </c>
      <c r="Z1043" s="33">
        <f t="shared" si="230"/>
        <v>0.75</v>
      </c>
      <c r="AA1043" s="33">
        <f t="shared" si="231"/>
        <v>0.85</v>
      </c>
      <c r="AB1043" s="33">
        <f t="shared" si="232"/>
        <v>0.75</v>
      </c>
      <c r="AC1043" s="33">
        <f t="shared" si="233"/>
        <v>0.85</v>
      </c>
      <c r="AD1043" s="33">
        <f t="shared" si="234"/>
        <v>0.7</v>
      </c>
      <c r="AE1043" s="394">
        <f t="shared" si="235"/>
        <v>0</v>
      </c>
      <c r="AF1043" s="400">
        <f t="shared" si="236"/>
        <v>50000000000</v>
      </c>
      <c r="AG1043" s="257">
        <v>100</v>
      </c>
      <c r="AH1043" s="153">
        <f t="shared" si="239"/>
        <v>50000000000</v>
      </c>
      <c r="AJ1043" s="394">
        <f>IF(F1043&gt;0,#REF!,0)</f>
        <v>0</v>
      </c>
      <c r="AK1043" s="394">
        <f t="shared" si="237"/>
        <v>0</v>
      </c>
      <c r="AM1043" s="394">
        <f t="shared" si="238"/>
        <v>0</v>
      </c>
    </row>
    <row r="1044" spans="3:39" ht="23.25" thickBot="1" x14ac:dyDescent="0.6">
      <c r="C1044" s="233" t="s">
        <v>576</v>
      </c>
      <c r="D1044" s="412"/>
      <c r="E1044" s="428"/>
      <c r="F1044" s="39">
        <v>0</v>
      </c>
      <c r="G1044" s="36"/>
      <c r="H1044" s="36">
        <v>0</v>
      </c>
      <c r="I1044" s="36"/>
      <c r="J1044" s="36"/>
      <c r="K1044" s="36"/>
      <c r="L1044" s="36"/>
      <c r="M1044" s="36"/>
      <c r="N1044" s="36"/>
      <c r="O1044" s="36"/>
      <c r="P1044" s="253">
        <v>0</v>
      </c>
      <c r="Q1044" s="259">
        <f t="shared" si="226"/>
        <v>0</v>
      </c>
      <c r="R1044" s="259">
        <v>0</v>
      </c>
      <c r="S1044" s="509">
        <f t="shared" si="227"/>
        <v>0</v>
      </c>
      <c r="T1044" s="34">
        <v>1</v>
      </c>
      <c r="U1044" s="33">
        <v>1</v>
      </c>
      <c r="V1044" s="33">
        <v>0.94</v>
      </c>
      <c r="W1044" s="33">
        <v>0.94</v>
      </c>
      <c r="X1044" s="33">
        <f t="shared" si="228"/>
        <v>0.88</v>
      </c>
      <c r="Y1044" s="33">
        <f t="shared" si="229"/>
        <v>0.85</v>
      </c>
      <c r="Z1044" s="33">
        <f t="shared" si="230"/>
        <v>0.75</v>
      </c>
      <c r="AA1044" s="33">
        <f t="shared" si="231"/>
        <v>0.85</v>
      </c>
      <c r="AB1044" s="33">
        <f t="shared" si="232"/>
        <v>0.75</v>
      </c>
      <c r="AC1044" s="33">
        <f t="shared" si="233"/>
        <v>0.85</v>
      </c>
      <c r="AD1044" s="33">
        <f t="shared" si="234"/>
        <v>0.7</v>
      </c>
      <c r="AE1044" s="394">
        <f t="shared" si="235"/>
        <v>0</v>
      </c>
      <c r="AF1044" s="400">
        <f t="shared" si="236"/>
        <v>0</v>
      </c>
      <c r="AG1044" s="257">
        <v>100</v>
      </c>
      <c r="AH1044" s="153">
        <f t="shared" si="239"/>
        <v>0</v>
      </c>
      <c r="AJ1044" s="394">
        <f>IF(F1044&gt;0,#REF!,0)</f>
        <v>0</v>
      </c>
      <c r="AK1044" s="394">
        <f t="shared" si="237"/>
        <v>0</v>
      </c>
      <c r="AM1044" s="394">
        <f t="shared" si="238"/>
        <v>0</v>
      </c>
    </row>
    <row r="1045" spans="3:39" ht="23.25" thickBot="1" x14ac:dyDescent="0.6">
      <c r="C1045" s="233" t="s">
        <v>576</v>
      </c>
      <c r="D1045" s="411" t="s">
        <v>1429</v>
      </c>
      <c r="E1045" s="435">
        <v>4113341</v>
      </c>
      <c r="F1045" s="39">
        <v>0</v>
      </c>
      <c r="G1045" s="36"/>
      <c r="H1045" s="36">
        <v>0</v>
      </c>
      <c r="I1045" s="36"/>
      <c r="J1045" s="36"/>
      <c r="K1045" s="36"/>
      <c r="L1045" s="36"/>
      <c r="M1045" s="36"/>
      <c r="N1045" s="36"/>
      <c r="O1045" s="36"/>
      <c r="P1045" s="253">
        <v>0</v>
      </c>
      <c r="Q1045" s="259">
        <f t="shared" ref="Q1045:Q1100" si="240">SUM(F1045:P1045)</f>
        <v>0</v>
      </c>
      <c r="R1045" s="259">
        <v>27886240000</v>
      </c>
      <c r="S1045" s="509">
        <f t="shared" si="227"/>
        <v>4113341</v>
      </c>
      <c r="T1045" s="34">
        <v>1</v>
      </c>
      <c r="U1045" s="33">
        <v>1</v>
      </c>
      <c r="V1045" s="33">
        <v>0.94</v>
      </c>
      <c r="W1045" s="33">
        <v>0.94</v>
      </c>
      <c r="X1045" s="33">
        <f t="shared" si="228"/>
        <v>0.88</v>
      </c>
      <c r="Y1045" s="33">
        <f t="shared" si="229"/>
        <v>0.85</v>
      </c>
      <c r="Z1045" s="33">
        <f t="shared" si="230"/>
        <v>0.75</v>
      </c>
      <c r="AA1045" s="33">
        <f t="shared" si="231"/>
        <v>0.85</v>
      </c>
      <c r="AB1045" s="33">
        <f t="shared" si="232"/>
        <v>0.75</v>
      </c>
      <c r="AC1045" s="33">
        <f t="shared" si="233"/>
        <v>0.85</v>
      </c>
      <c r="AD1045" s="33">
        <f t="shared" si="234"/>
        <v>0.7</v>
      </c>
      <c r="AE1045" s="394">
        <f t="shared" si="235"/>
        <v>0</v>
      </c>
      <c r="AF1045" s="400">
        <f t="shared" si="236"/>
        <v>4113341</v>
      </c>
      <c r="AG1045" s="257">
        <v>100</v>
      </c>
      <c r="AH1045" s="153">
        <f t="shared" si="239"/>
        <v>4113341</v>
      </c>
      <c r="AJ1045" s="394">
        <f>IF(F1045&gt;0,#REF!,0)</f>
        <v>0</v>
      </c>
      <c r="AK1045" s="394">
        <f t="shared" si="237"/>
        <v>0</v>
      </c>
      <c r="AM1045" s="394">
        <f t="shared" si="238"/>
        <v>0</v>
      </c>
    </row>
    <row r="1046" spans="3:39" ht="23.25" thickBot="1" x14ac:dyDescent="0.6">
      <c r="C1046" s="233" t="s">
        <v>576</v>
      </c>
      <c r="D1046" s="411" t="s">
        <v>1429</v>
      </c>
      <c r="E1046" s="435">
        <v>50873493</v>
      </c>
      <c r="F1046" s="39">
        <v>0</v>
      </c>
      <c r="G1046" s="36"/>
      <c r="H1046" s="36">
        <v>0</v>
      </c>
      <c r="I1046" s="36"/>
      <c r="J1046" s="36"/>
      <c r="K1046" s="36"/>
      <c r="L1046" s="36"/>
      <c r="M1046" s="36"/>
      <c r="N1046" s="36"/>
      <c r="O1046" s="36"/>
      <c r="P1046" s="253">
        <v>0</v>
      </c>
      <c r="Q1046" s="259">
        <f t="shared" si="240"/>
        <v>0</v>
      </c>
      <c r="R1046" s="259">
        <v>27886240000</v>
      </c>
      <c r="S1046" s="509">
        <f t="shared" si="227"/>
        <v>50873493</v>
      </c>
      <c r="T1046" s="34">
        <v>1</v>
      </c>
      <c r="U1046" s="33">
        <v>1</v>
      </c>
      <c r="V1046" s="33">
        <v>0.94</v>
      </c>
      <c r="W1046" s="33">
        <v>0.94</v>
      </c>
      <c r="X1046" s="33">
        <f t="shared" si="228"/>
        <v>0.88</v>
      </c>
      <c r="Y1046" s="33">
        <f t="shared" si="229"/>
        <v>0.85</v>
      </c>
      <c r="Z1046" s="33">
        <f t="shared" si="230"/>
        <v>0.75</v>
      </c>
      <c r="AA1046" s="33">
        <f t="shared" si="231"/>
        <v>0.85</v>
      </c>
      <c r="AB1046" s="33">
        <f t="shared" si="232"/>
        <v>0.75</v>
      </c>
      <c r="AC1046" s="33">
        <f t="shared" si="233"/>
        <v>0.85</v>
      </c>
      <c r="AD1046" s="33">
        <f t="shared" si="234"/>
        <v>0.7</v>
      </c>
      <c r="AE1046" s="394">
        <f t="shared" si="235"/>
        <v>0</v>
      </c>
      <c r="AF1046" s="400">
        <f t="shared" si="236"/>
        <v>50873493</v>
      </c>
      <c r="AG1046" s="257">
        <v>100</v>
      </c>
      <c r="AH1046" s="153">
        <f t="shared" si="239"/>
        <v>50873493</v>
      </c>
      <c r="AJ1046" s="394">
        <f>IF(F1046&gt;0,#REF!,0)</f>
        <v>0</v>
      </c>
      <c r="AK1046" s="394">
        <f t="shared" si="237"/>
        <v>0</v>
      </c>
      <c r="AM1046" s="394">
        <f t="shared" si="238"/>
        <v>0</v>
      </c>
    </row>
    <row r="1047" spans="3:39" ht="23.25" thickBot="1" x14ac:dyDescent="0.6">
      <c r="C1047" s="233" t="s">
        <v>576</v>
      </c>
      <c r="D1047" s="411" t="s">
        <v>1429</v>
      </c>
      <c r="E1047" s="435">
        <v>789413817</v>
      </c>
      <c r="F1047" s="39">
        <v>0</v>
      </c>
      <c r="G1047" s="36"/>
      <c r="H1047" s="36">
        <v>0</v>
      </c>
      <c r="I1047" s="36"/>
      <c r="J1047" s="36"/>
      <c r="K1047" s="36"/>
      <c r="L1047" s="36"/>
      <c r="M1047" s="36"/>
      <c r="N1047" s="36"/>
      <c r="O1047" s="36"/>
      <c r="P1047" s="253">
        <v>0</v>
      </c>
      <c r="Q1047" s="259">
        <f t="shared" si="240"/>
        <v>0</v>
      </c>
      <c r="R1047" s="259">
        <v>27886240000</v>
      </c>
      <c r="S1047" s="509">
        <f t="shared" si="227"/>
        <v>789413817</v>
      </c>
      <c r="T1047" s="34">
        <v>1</v>
      </c>
      <c r="U1047" s="33">
        <v>1</v>
      </c>
      <c r="V1047" s="33">
        <v>0.94</v>
      </c>
      <c r="W1047" s="33">
        <v>0.94</v>
      </c>
      <c r="X1047" s="33">
        <f t="shared" si="228"/>
        <v>0.88</v>
      </c>
      <c r="Y1047" s="33">
        <f t="shared" si="229"/>
        <v>0.85</v>
      </c>
      <c r="Z1047" s="33">
        <f t="shared" si="230"/>
        <v>0.75</v>
      </c>
      <c r="AA1047" s="33">
        <f t="shared" si="231"/>
        <v>0.85</v>
      </c>
      <c r="AB1047" s="33">
        <f t="shared" si="232"/>
        <v>0.75</v>
      </c>
      <c r="AC1047" s="33">
        <f t="shared" si="233"/>
        <v>0.85</v>
      </c>
      <c r="AD1047" s="33">
        <f t="shared" si="234"/>
        <v>0.7</v>
      </c>
      <c r="AE1047" s="394">
        <f t="shared" si="235"/>
        <v>0</v>
      </c>
      <c r="AF1047" s="400">
        <f t="shared" si="236"/>
        <v>789413817</v>
      </c>
      <c r="AG1047" s="257">
        <v>100</v>
      </c>
      <c r="AH1047" s="153">
        <f t="shared" si="239"/>
        <v>789413817</v>
      </c>
      <c r="AJ1047" s="394">
        <f>IF(F1047&gt;0,#REF!,0)</f>
        <v>0</v>
      </c>
      <c r="AK1047" s="394">
        <f t="shared" si="237"/>
        <v>0</v>
      </c>
      <c r="AM1047" s="394">
        <f t="shared" si="238"/>
        <v>0</v>
      </c>
    </row>
    <row r="1048" spans="3:39" ht="23.25" thickBot="1" x14ac:dyDescent="0.6">
      <c r="C1048" s="233" t="s">
        <v>576</v>
      </c>
      <c r="D1048" s="411" t="s">
        <v>1429</v>
      </c>
      <c r="E1048" s="435">
        <v>644404447</v>
      </c>
      <c r="F1048" s="39">
        <v>0</v>
      </c>
      <c r="G1048" s="36"/>
      <c r="H1048" s="36">
        <v>0</v>
      </c>
      <c r="I1048" s="36"/>
      <c r="J1048" s="36"/>
      <c r="K1048" s="36"/>
      <c r="L1048" s="36"/>
      <c r="M1048" s="36"/>
      <c r="N1048" s="36"/>
      <c r="O1048" s="36"/>
      <c r="P1048" s="253">
        <v>0</v>
      </c>
      <c r="Q1048" s="259">
        <f t="shared" si="240"/>
        <v>0</v>
      </c>
      <c r="R1048" s="259">
        <v>27886240000</v>
      </c>
      <c r="S1048" s="509">
        <f t="shared" si="227"/>
        <v>644404447</v>
      </c>
      <c r="T1048" s="34">
        <v>1</v>
      </c>
      <c r="U1048" s="33">
        <v>1</v>
      </c>
      <c r="V1048" s="33">
        <v>0.94</v>
      </c>
      <c r="W1048" s="33">
        <v>0.94</v>
      </c>
      <c r="X1048" s="33">
        <f t="shared" si="228"/>
        <v>0.88</v>
      </c>
      <c r="Y1048" s="33">
        <f t="shared" si="229"/>
        <v>0.85</v>
      </c>
      <c r="Z1048" s="33">
        <f t="shared" si="230"/>
        <v>0.75</v>
      </c>
      <c r="AA1048" s="33">
        <f t="shared" si="231"/>
        <v>0.85</v>
      </c>
      <c r="AB1048" s="33">
        <f t="shared" si="232"/>
        <v>0.75</v>
      </c>
      <c r="AC1048" s="33">
        <f t="shared" si="233"/>
        <v>0.85</v>
      </c>
      <c r="AD1048" s="33">
        <f t="shared" si="234"/>
        <v>0.7</v>
      </c>
      <c r="AE1048" s="394">
        <f t="shared" si="235"/>
        <v>0</v>
      </c>
      <c r="AF1048" s="400">
        <f t="shared" si="236"/>
        <v>644404447</v>
      </c>
      <c r="AG1048" s="257">
        <v>100</v>
      </c>
      <c r="AH1048" s="153">
        <f t="shared" si="239"/>
        <v>644404447</v>
      </c>
      <c r="AJ1048" s="394">
        <f>IF(F1048&gt;0,#REF!,0)</f>
        <v>0</v>
      </c>
      <c r="AK1048" s="394">
        <f t="shared" si="237"/>
        <v>0</v>
      </c>
      <c r="AM1048" s="394">
        <f t="shared" si="238"/>
        <v>0</v>
      </c>
    </row>
    <row r="1049" spans="3:39" ht="23.25" thickBot="1" x14ac:dyDescent="0.6">
      <c r="C1049" s="233" t="s">
        <v>576</v>
      </c>
      <c r="D1049" s="411" t="s">
        <v>1429</v>
      </c>
      <c r="E1049" s="435">
        <v>20000000000</v>
      </c>
      <c r="F1049" s="39">
        <v>0</v>
      </c>
      <c r="G1049" s="36"/>
      <c r="H1049" s="36">
        <v>0</v>
      </c>
      <c r="I1049" s="36"/>
      <c r="J1049" s="36"/>
      <c r="K1049" s="36"/>
      <c r="L1049" s="36"/>
      <c r="M1049" s="36"/>
      <c r="N1049" s="36"/>
      <c r="O1049" s="36"/>
      <c r="P1049" s="253">
        <v>0</v>
      </c>
      <c r="Q1049" s="259">
        <f t="shared" si="240"/>
        <v>0</v>
      </c>
      <c r="R1049" s="259">
        <v>33886240000</v>
      </c>
      <c r="S1049" s="509">
        <f t="shared" si="227"/>
        <v>20000000000</v>
      </c>
      <c r="T1049" s="34">
        <v>1</v>
      </c>
      <c r="U1049" s="33">
        <v>1</v>
      </c>
      <c r="V1049" s="33">
        <v>0.94</v>
      </c>
      <c r="W1049" s="33">
        <v>0.94</v>
      </c>
      <c r="X1049" s="33">
        <f t="shared" si="228"/>
        <v>0.88</v>
      </c>
      <c r="Y1049" s="33">
        <f t="shared" si="229"/>
        <v>0.85</v>
      </c>
      <c r="Z1049" s="33">
        <f t="shared" si="230"/>
        <v>0.75</v>
      </c>
      <c r="AA1049" s="33">
        <f t="shared" si="231"/>
        <v>0.85</v>
      </c>
      <c r="AB1049" s="33">
        <f t="shared" si="232"/>
        <v>0.75</v>
      </c>
      <c r="AC1049" s="33">
        <f t="shared" si="233"/>
        <v>0.85</v>
      </c>
      <c r="AD1049" s="33">
        <f t="shared" si="234"/>
        <v>0.7</v>
      </c>
      <c r="AE1049" s="394">
        <f t="shared" si="235"/>
        <v>0</v>
      </c>
      <c r="AF1049" s="400">
        <f t="shared" si="236"/>
        <v>20000000000</v>
      </c>
      <c r="AG1049" s="257">
        <v>100</v>
      </c>
      <c r="AH1049" s="153">
        <f t="shared" si="239"/>
        <v>20000000000</v>
      </c>
      <c r="AJ1049" s="394">
        <f>IF(F1049&gt;0,#REF!,0)</f>
        <v>0</v>
      </c>
      <c r="AK1049" s="394">
        <f t="shared" si="237"/>
        <v>0</v>
      </c>
      <c r="AM1049" s="394">
        <f t="shared" si="238"/>
        <v>0</v>
      </c>
    </row>
    <row r="1050" spans="3:39" ht="23.25" thickBot="1" x14ac:dyDescent="0.6">
      <c r="C1050" s="233" t="s">
        <v>576</v>
      </c>
      <c r="D1050" s="411" t="s">
        <v>1429</v>
      </c>
      <c r="E1050" s="435">
        <v>20000000000</v>
      </c>
      <c r="F1050" s="39">
        <v>0</v>
      </c>
      <c r="G1050" s="36"/>
      <c r="H1050" s="36">
        <v>0</v>
      </c>
      <c r="I1050" s="36"/>
      <c r="J1050" s="36"/>
      <c r="K1050" s="36"/>
      <c r="L1050" s="36"/>
      <c r="M1050" s="36"/>
      <c r="N1050" s="36"/>
      <c r="O1050" s="36"/>
      <c r="P1050" s="253">
        <v>0</v>
      </c>
      <c r="Q1050" s="259">
        <f t="shared" si="240"/>
        <v>0</v>
      </c>
      <c r="R1050" s="259">
        <v>33886240000</v>
      </c>
      <c r="S1050" s="509">
        <f t="shared" si="227"/>
        <v>20000000000</v>
      </c>
      <c r="T1050" s="34">
        <v>1</v>
      </c>
      <c r="U1050" s="33">
        <v>1</v>
      </c>
      <c r="V1050" s="33">
        <v>0.94</v>
      </c>
      <c r="W1050" s="33">
        <v>0.94</v>
      </c>
      <c r="X1050" s="33">
        <f t="shared" si="228"/>
        <v>0.88</v>
      </c>
      <c r="Y1050" s="33">
        <f t="shared" si="229"/>
        <v>0.85</v>
      </c>
      <c r="Z1050" s="33">
        <f t="shared" si="230"/>
        <v>0.75</v>
      </c>
      <c r="AA1050" s="33">
        <f t="shared" si="231"/>
        <v>0.85</v>
      </c>
      <c r="AB1050" s="33">
        <f t="shared" si="232"/>
        <v>0.75</v>
      </c>
      <c r="AC1050" s="33">
        <f t="shared" si="233"/>
        <v>0.85</v>
      </c>
      <c r="AD1050" s="33">
        <f t="shared" si="234"/>
        <v>0.7</v>
      </c>
      <c r="AE1050" s="394">
        <f t="shared" si="235"/>
        <v>0</v>
      </c>
      <c r="AF1050" s="400">
        <f t="shared" si="236"/>
        <v>20000000000</v>
      </c>
      <c r="AG1050" s="257">
        <v>100</v>
      </c>
      <c r="AH1050" s="153">
        <f t="shared" si="239"/>
        <v>20000000000</v>
      </c>
      <c r="AJ1050" s="394">
        <f>IF(F1050&gt;0,#REF!,0)</f>
        <v>0</v>
      </c>
      <c r="AK1050" s="394">
        <f t="shared" si="237"/>
        <v>0</v>
      </c>
      <c r="AM1050" s="394">
        <f t="shared" si="238"/>
        <v>0</v>
      </c>
    </row>
    <row r="1051" spans="3:39" ht="23.25" thickBot="1" x14ac:dyDescent="0.6">
      <c r="C1051" s="233" t="s">
        <v>576</v>
      </c>
      <c r="D1051" s="411" t="s">
        <v>1429</v>
      </c>
      <c r="E1051" s="435">
        <v>20000000000</v>
      </c>
      <c r="F1051" s="39">
        <v>0</v>
      </c>
      <c r="G1051" s="36"/>
      <c r="H1051" s="36">
        <v>0</v>
      </c>
      <c r="I1051" s="36"/>
      <c r="J1051" s="36"/>
      <c r="K1051" s="36"/>
      <c r="L1051" s="36"/>
      <c r="M1051" s="36"/>
      <c r="N1051" s="36"/>
      <c r="O1051" s="36"/>
      <c r="P1051" s="253">
        <v>0</v>
      </c>
      <c r="Q1051" s="259">
        <f t="shared" si="240"/>
        <v>0</v>
      </c>
      <c r="R1051" s="259">
        <v>33886240000</v>
      </c>
      <c r="S1051" s="509">
        <f t="shared" si="227"/>
        <v>20000000000</v>
      </c>
      <c r="T1051" s="34">
        <v>1</v>
      </c>
      <c r="U1051" s="33">
        <v>1</v>
      </c>
      <c r="V1051" s="33">
        <v>0.94</v>
      </c>
      <c r="W1051" s="33">
        <v>0.94</v>
      </c>
      <c r="X1051" s="33">
        <f t="shared" si="228"/>
        <v>0.88</v>
      </c>
      <c r="Y1051" s="33">
        <f t="shared" si="229"/>
        <v>0.85</v>
      </c>
      <c r="Z1051" s="33">
        <f t="shared" si="230"/>
        <v>0.75</v>
      </c>
      <c r="AA1051" s="33">
        <f t="shared" si="231"/>
        <v>0.85</v>
      </c>
      <c r="AB1051" s="33">
        <f t="shared" si="232"/>
        <v>0.75</v>
      </c>
      <c r="AC1051" s="33">
        <f t="shared" si="233"/>
        <v>0.85</v>
      </c>
      <c r="AD1051" s="33">
        <f t="shared" si="234"/>
        <v>0.7</v>
      </c>
      <c r="AE1051" s="394">
        <f t="shared" si="235"/>
        <v>0</v>
      </c>
      <c r="AF1051" s="400">
        <f t="shared" si="236"/>
        <v>20000000000</v>
      </c>
      <c r="AG1051" s="257">
        <v>100</v>
      </c>
      <c r="AH1051" s="153">
        <f t="shared" si="239"/>
        <v>20000000000</v>
      </c>
      <c r="AJ1051" s="394">
        <f>IF(F1051&gt;0,#REF!,0)</f>
        <v>0</v>
      </c>
      <c r="AK1051" s="394">
        <f t="shared" si="237"/>
        <v>0</v>
      </c>
      <c r="AM1051" s="394">
        <f t="shared" si="238"/>
        <v>0</v>
      </c>
    </row>
    <row r="1052" spans="3:39" ht="23.25" thickBot="1" x14ac:dyDescent="0.6">
      <c r="C1052" s="233" t="s">
        <v>576</v>
      </c>
      <c r="D1052" s="412"/>
      <c r="E1052" s="428"/>
      <c r="F1052" s="39">
        <v>0</v>
      </c>
      <c r="G1052" s="36"/>
      <c r="H1052" s="36">
        <v>0</v>
      </c>
      <c r="I1052" s="36"/>
      <c r="J1052" s="36"/>
      <c r="K1052" s="36"/>
      <c r="L1052" s="36"/>
      <c r="M1052" s="36"/>
      <c r="N1052" s="36"/>
      <c r="O1052" s="36"/>
      <c r="P1052" s="253">
        <v>0</v>
      </c>
      <c r="Q1052" s="259">
        <f t="shared" si="240"/>
        <v>0</v>
      </c>
      <c r="R1052" s="259">
        <v>0</v>
      </c>
      <c r="S1052" s="509">
        <f t="shared" si="227"/>
        <v>0</v>
      </c>
      <c r="T1052" s="34">
        <v>1</v>
      </c>
      <c r="U1052" s="33">
        <v>1</v>
      </c>
      <c r="V1052" s="33">
        <v>0.94</v>
      </c>
      <c r="W1052" s="33">
        <v>0.94</v>
      </c>
      <c r="X1052" s="33">
        <f t="shared" si="228"/>
        <v>0.88</v>
      </c>
      <c r="Y1052" s="33">
        <f t="shared" si="229"/>
        <v>0.85</v>
      </c>
      <c r="Z1052" s="33">
        <f t="shared" si="230"/>
        <v>0.75</v>
      </c>
      <c r="AA1052" s="33">
        <f t="shared" si="231"/>
        <v>0.85</v>
      </c>
      <c r="AB1052" s="33">
        <f t="shared" si="232"/>
        <v>0.75</v>
      </c>
      <c r="AC1052" s="33">
        <f t="shared" si="233"/>
        <v>0.85</v>
      </c>
      <c r="AD1052" s="33">
        <f t="shared" si="234"/>
        <v>0.7</v>
      </c>
      <c r="AE1052" s="394">
        <f t="shared" si="235"/>
        <v>0</v>
      </c>
      <c r="AF1052" s="400">
        <f t="shared" si="236"/>
        <v>0</v>
      </c>
      <c r="AG1052" s="257">
        <v>100</v>
      </c>
      <c r="AH1052" s="153">
        <f t="shared" si="239"/>
        <v>0</v>
      </c>
      <c r="AJ1052" s="394">
        <f>IF(F1052&gt;0,#REF!,0)</f>
        <v>0</v>
      </c>
      <c r="AK1052" s="394">
        <f t="shared" si="237"/>
        <v>0</v>
      </c>
      <c r="AM1052" s="394">
        <f t="shared" si="238"/>
        <v>0</v>
      </c>
    </row>
    <row r="1053" spans="3:39" ht="23.25" thickBot="1" x14ac:dyDescent="0.6">
      <c r="C1053" s="233" t="s">
        <v>576</v>
      </c>
      <c r="D1053" s="411" t="s">
        <v>1670</v>
      </c>
      <c r="E1053" s="435"/>
      <c r="F1053" s="39">
        <v>0</v>
      </c>
      <c r="G1053" s="36"/>
      <c r="H1053" s="36">
        <v>0</v>
      </c>
      <c r="I1053" s="36"/>
      <c r="J1053" s="36"/>
      <c r="K1053" s="36"/>
      <c r="L1053" s="36"/>
      <c r="M1053" s="36"/>
      <c r="N1053" s="36"/>
      <c r="O1053" s="36"/>
      <c r="P1053" s="253">
        <v>0</v>
      </c>
      <c r="Q1053" s="259">
        <f t="shared" si="240"/>
        <v>0</v>
      </c>
      <c r="R1053" s="259">
        <v>103000000000</v>
      </c>
      <c r="S1053" s="509">
        <f t="shared" si="227"/>
        <v>0</v>
      </c>
      <c r="T1053" s="34">
        <v>1</v>
      </c>
      <c r="U1053" s="33">
        <v>1</v>
      </c>
      <c r="V1053" s="33">
        <v>0.94</v>
      </c>
      <c r="W1053" s="33">
        <v>0.94</v>
      </c>
      <c r="X1053" s="33">
        <f t="shared" si="228"/>
        <v>0.88</v>
      </c>
      <c r="Y1053" s="33">
        <f t="shared" si="229"/>
        <v>0.85</v>
      </c>
      <c r="Z1053" s="33">
        <f t="shared" si="230"/>
        <v>0.75</v>
      </c>
      <c r="AA1053" s="33">
        <f t="shared" si="231"/>
        <v>0.85</v>
      </c>
      <c r="AB1053" s="33">
        <f t="shared" si="232"/>
        <v>0.75</v>
      </c>
      <c r="AC1053" s="33">
        <f t="shared" si="233"/>
        <v>0.85</v>
      </c>
      <c r="AD1053" s="33">
        <f t="shared" si="234"/>
        <v>0.7</v>
      </c>
      <c r="AE1053" s="394">
        <f t="shared" si="235"/>
        <v>0</v>
      </c>
      <c r="AF1053" s="400">
        <f t="shared" si="236"/>
        <v>0</v>
      </c>
      <c r="AG1053" s="257">
        <v>100</v>
      </c>
      <c r="AH1053" s="153">
        <f t="shared" si="239"/>
        <v>0</v>
      </c>
      <c r="AJ1053" s="394">
        <f>IF(F1053&gt;0,#REF!,0)</f>
        <v>0</v>
      </c>
      <c r="AK1053" s="394">
        <f t="shared" si="237"/>
        <v>0</v>
      </c>
      <c r="AM1053" s="394">
        <f t="shared" si="238"/>
        <v>0</v>
      </c>
    </row>
    <row r="1054" spans="3:39" ht="23.25" thickBot="1" x14ac:dyDescent="0.6">
      <c r="C1054" s="233" t="s">
        <v>576</v>
      </c>
      <c r="D1054" s="425" t="s">
        <v>1671</v>
      </c>
      <c r="E1054" s="435"/>
      <c r="F1054" s="39">
        <v>0</v>
      </c>
      <c r="G1054" s="36"/>
      <c r="H1054" s="36">
        <v>0</v>
      </c>
      <c r="I1054" s="36"/>
      <c r="J1054" s="36"/>
      <c r="K1054" s="36"/>
      <c r="L1054" s="36"/>
      <c r="M1054" s="36"/>
      <c r="N1054" s="36"/>
      <c r="O1054" s="36"/>
      <c r="P1054" s="253">
        <v>0</v>
      </c>
      <c r="Q1054" s="259">
        <f t="shared" si="240"/>
        <v>0</v>
      </c>
      <c r="R1054" s="259">
        <v>60000000000</v>
      </c>
      <c r="S1054" s="509">
        <f t="shared" si="227"/>
        <v>0</v>
      </c>
      <c r="T1054" s="34">
        <v>1</v>
      </c>
      <c r="U1054" s="33">
        <v>1</v>
      </c>
      <c r="V1054" s="33">
        <v>0.94</v>
      </c>
      <c r="W1054" s="33">
        <v>0.94</v>
      </c>
      <c r="X1054" s="33">
        <f t="shared" si="228"/>
        <v>0.88</v>
      </c>
      <c r="Y1054" s="33">
        <f t="shared" si="229"/>
        <v>0.85</v>
      </c>
      <c r="Z1054" s="33">
        <f t="shared" si="230"/>
        <v>0.75</v>
      </c>
      <c r="AA1054" s="33">
        <f t="shared" si="231"/>
        <v>0.85</v>
      </c>
      <c r="AB1054" s="33">
        <f t="shared" si="232"/>
        <v>0.75</v>
      </c>
      <c r="AC1054" s="33">
        <f t="shared" si="233"/>
        <v>0.85</v>
      </c>
      <c r="AD1054" s="33">
        <f t="shared" si="234"/>
        <v>0.7</v>
      </c>
      <c r="AE1054" s="394">
        <f t="shared" si="235"/>
        <v>0</v>
      </c>
      <c r="AF1054" s="400">
        <f t="shared" si="236"/>
        <v>0</v>
      </c>
      <c r="AG1054" s="257">
        <v>100</v>
      </c>
      <c r="AH1054" s="153">
        <f t="shared" si="239"/>
        <v>0</v>
      </c>
      <c r="AJ1054" s="394">
        <f>IF(F1054&gt;0,#REF!,0)</f>
        <v>0</v>
      </c>
      <c r="AK1054" s="394">
        <f t="shared" si="237"/>
        <v>0</v>
      </c>
      <c r="AM1054" s="394">
        <f t="shared" si="238"/>
        <v>0</v>
      </c>
    </row>
    <row r="1055" spans="3:39" ht="23.25" thickBot="1" x14ac:dyDescent="0.6">
      <c r="C1055" s="233" t="s">
        <v>576</v>
      </c>
      <c r="D1055" s="411" t="s">
        <v>1672</v>
      </c>
      <c r="E1055" s="435">
        <v>49168624700</v>
      </c>
      <c r="F1055" s="39">
        <v>0</v>
      </c>
      <c r="G1055" s="36"/>
      <c r="H1055" s="36">
        <v>0</v>
      </c>
      <c r="I1055" s="36"/>
      <c r="J1055" s="36"/>
      <c r="K1055" s="36"/>
      <c r="L1055" s="36"/>
      <c r="M1055" s="36"/>
      <c r="N1055" s="36"/>
      <c r="O1055" s="36"/>
      <c r="P1055" s="253">
        <v>0</v>
      </c>
      <c r="Q1055" s="259">
        <f t="shared" si="240"/>
        <v>0</v>
      </c>
      <c r="R1055" s="259">
        <v>60000000000</v>
      </c>
      <c r="S1055" s="509">
        <f t="shared" si="227"/>
        <v>49168624700</v>
      </c>
      <c r="T1055" s="34">
        <v>1</v>
      </c>
      <c r="U1055" s="33">
        <v>1</v>
      </c>
      <c r="V1055" s="33">
        <v>0.94</v>
      </c>
      <c r="W1055" s="33">
        <v>0.94</v>
      </c>
      <c r="X1055" s="33">
        <f t="shared" si="228"/>
        <v>0.88</v>
      </c>
      <c r="Y1055" s="33">
        <f t="shared" si="229"/>
        <v>0.85</v>
      </c>
      <c r="Z1055" s="33">
        <f t="shared" si="230"/>
        <v>0.75</v>
      </c>
      <c r="AA1055" s="33">
        <f t="shared" si="231"/>
        <v>0.85</v>
      </c>
      <c r="AB1055" s="33">
        <f t="shared" si="232"/>
        <v>0.75</v>
      </c>
      <c r="AC1055" s="33">
        <f t="shared" si="233"/>
        <v>0.85</v>
      </c>
      <c r="AD1055" s="33">
        <f t="shared" si="234"/>
        <v>0.7</v>
      </c>
      <c r="AE1055" s="394">
        <f t="shared" si="235"/>
        <v>0</v>
      </c>
      <c r="AF1055" s="400">
        <f t="shared" si="236"/>
        <v>49168624700</v>
      </c>
      <c r="AG1055" s="257">
        <v>100</v>
      </c>
      <c r="AH1055" s="153">
        <f t="shared" si="239"/>
        <v>49168624700</v>
      </c>
      <c r="AJ1055" s="394">
        <f>IF(F1055&gt;0,#REF!,0)</f>
        <v>0</v>
      </c>
      <c r="AK1055" s="394">
        <f t="shared" si="237"/>
        <v>0</v>
      </c>
      <c r="AM1055" s="394">
        <f t="shared" si="238"/>
        <v>0</v>
      </c>
    </row>
    <row r="1056" spans="3:39" ht="23.25" thickBot="1" x14ac:dyDescent="0.6">
      <c r="C1056" s="233" t="s">
        <v>576</v>
      </c>
      <c r="D1056" s="411" t="s">
        <v>1672</v>
      </c>
      <c r="E1056" s="435">
        <v>25897054722</v>
      </c>
      <c r="F1056" s="39">
        <v>0</v>
      </c>
      <c r="G1056" s="36"/>
      <c r="H1056" s="36">
        <v>0</v>
      </c>
      <c r="I1056" s="36"/>
      <c r="J1056" s="36"/>
      <c r="K1056" s="36"/>
      <c r="L1056" s="36"/>
      <c r="M1056" s="36"/>
      <c r="N1056" s="36"/>
      <c r="O1056" s="36"/>
      <c r="P1056" s="253">
        <v>0</v>
      </c>
      <c r="Q1056" s="259">
        <f t="shared" si="240"/>
        <v>0</v>
      </c>
      <c r="R1056" s="259">
        <v>32000000000</v>
      </c>
      <c r="S1056" s="509">
        <f t="shared" si="227"/>
        <v>25897054722</v>
      </c>
      <c r="T1056" s="34">
        <v>1</v>
      </c>
      <c r="U1056" s="33">
        <v>1</v>
      </c>
      <c r="V1056" s="33">
        <v>0.94</v>
      </c>
      <c r="W1056" s="33">
        <v>0.94</v>
      </c>
      <c r="X1056" s="33">
        <f t="shared" si="228"/>
        <v>0.88</v>
      </c>
      <c r="Y1056" s="33">
        <f t="shared" si="229"/>
        <v>0.85</v>
      </c>
      <c r="Z1056" s="33">
        <f t="shared" si="230"/>
        <v>0.75</v>
      </c>
      <c r="AA1056" s="33">
        <f t="shared" si="231"/>
        <v>0.85</v>
      </c>
      <c r="AB1056" s="33">
        <f t="shared" si="232"/>
        <v>0.75</v>
      </c>
      <c r="AC1056" s="33">
        <f t="shared" si="233"/>
        <v>0.85</v>
      </c>
      <c r="AD1056" s="33">
        <f t="shared" si="234"/>
        <v>0.7</v>
      </c>
      <c r="AE1056" s="394">
        <f t="shared" si="235"/>
        <v>0</v>
      </c>
      <c r="AF1056" s="400">
        <f t="shared" si="236"/>
        <v>25897054722</v>
      </c>
      <c r="AG1056" s="257">
        <v>100</v>
      </c>
      <c r="AH1056" s="153">
        <f t="shared" si="239"/>
        <v>25897054722</v>
      </c>
      <c r="AJ1056" s="394">
        <f>IF(F1056&gt;0,#REF!,0)</f>
        <v>0</v>
      </c>
      <c r="AK1056" s="394">
        <f t="shared" si="237"/>
        <v>0</v>
      </c>
      <c r="AM1056" s="394">
        <f t="shared" si="238"/>
        <v>0</v>
      </c>
    </row>
    <row r="1057" spans="3:39" ht="23.25" thickBot="1" x14ac:dyDescent="0.6">
      <c r="C1057" s="233" t="s">
        <v>576</v>
      </c>
      <c r="D1057" s="411" t="s">
        <v>1673</v>
      </c>
      <c r="E1057" s="435">
        <v>23288704560</v>
      </c>
      <c r="F1057" s="39">
        <v>0</v>
      </c>
      <c r="G1057" s="36"/>
      <c r="H1057" s="36">
        <v>0</v>
      </c>
      <c r="I1057" s="36"/>
      <c r="J1057" s="36"/>
      <c r="K1057" s="36"/>
      <c r="L1057" s="36"/>
      <c r="M1057" s="36"/>
      <c r="N1057" s="36"/>
      <c r="O1057" s="36"/>
      <c r="P1057" s="253">
        <v>0</v>
      </c>
      <c r="Q1057" s="259">
        <f t="shared" si="240"/>
        <v>0</v>
      </c>
      <c r="R1057" s="259">
        <v>28000000000</v>
      </c>
      <c r="S1057" s="509">
        <f t="shared" si="227"/>
        <v>23288704560</v>
      </c>
      <c r="T1057" s="34">
        <v>1</v>
      </c>
      <c r="U1057" s="33">
        <v>1</v>
      </c>
      <c r="V1057" s="33">
        <v>0.94</v>
      </c>
      <c r="W1057" s="33">
        <v>0.94</v>
      </c>
      <c r="X1057" s="33">
        <f t="shared" si="228"/>
        <v>0.88</v>
      </c>
      <c r="Y1057" s="33">
        <f t="shared" si="229"/>
        <v>0.85</v>
      </c>
      <c r="Z1057" s="33">
        <f t="shared" si="230"/>
        <v>0.75</v>
      </c>
      <c r="AA1057" s="33">
        <f t="shared" si="231"/>
        <v>0.85</v>
      </c>
      <c r="AB1057" s="33">
        <f t="shared" si="232"/>
        <v>0.75</v>
      </c>
      <c r="AC1057" s="33">
        <f t="shared" si="233"/>
        <v>0.85</v>
      </c>
      <c r="AD1057" s="33">
        <f t="shared" si="234"/>
        <v>0.7</v>
      </c>
      <c r="AE1057" s="394">
        <f t="shared" si="235"/>
        <v>0</v>
      </c>
      <c r="AF1057" s="400">
        <f t="shared" si="236"/>
        <v>23288704560</v>
      </c>
      <c r="AG1057" s="257">
        <v>100</v>
      </c>
      <c r="AH1057" s="153">
        <f t="shared" si="239"/>
        <v>23288704560</v>
      </c>
      <c r="AJ1057" s="394">
        <f>IF(F1057&gt;0,#REF!,0)</f>
        <v>0</v>
      </c>
      <c r="AK1057" s="394">
        <f t="shared" si="237"/>
        <v>0</v>
      </c>
      <c r="AM1057" s="394">
        <f t="shared" si="238"/>
        <v>0</v>
      </c>
    </row>
    <row r="1058" spans="3:39" ht="23.25" thickBot="1" x14ac:dyDescent="0.6">
      <c r="C1058" s="233" t="s">
        <v>576</v>
      </c>
      <c r="D1058" s="411" t="s">
        <v>1430</v>
      </c>
      <c r="E1058" s="435">
        <v>9739191420</v>
      </c>
      <c r="F1058" s="39">
        <v>0</v>
      </c>
      <c r="G1058" s="36"/>
      <c r="H1058" s="36">
        <v>0</v>
      </c>
      <c r="I1058" s="36"/>
      <c r="J1058" s="36"/>
      <c r="K1058" s="36"/>
      <c r="L1058" s="36"/>
      <c r="M1058" s="36"/>
      <c r="N1058" s="36"/>
      <c r="O1058" s="36"/>
      <c r="P1058" s="253">
        <v>0</v>
      </c>
      <c r="Q1058" s="259">
        <f t="shared" si="240"/>
        <v>0</v>
      </c>
      <c r="R1058" s="259">
        <v>10500000000</v>
      </c>
      <c r="S1058" s="509">
        <f t="shared" si="227"/>
        <v>9739191420</v>
      </c>
      <c r="T1058" s="34">
        <v>1</v>
      </c>
      <c r="U1058" s="33">
        <v>1</v>
      </c>
      <c r="V1058" s="33">
        <v>0.94</v>
      </c>
      <c r="W1058" s="33">
        <v>0.94</v>
      </c>
      <c r="X1058" s="33">
        <f t="shared" si="228"/>
        <v>0.88</v>
      </c>
      <c r="Y1058" s="33">
        <f t="shared" si="229"/>
        <v>0.85</v>
      </c>
      <c r="Z1058" s="33">
        <f t="shared" si="230"/>
        <v>0.75</v>
      </c>
      <c r="AA1058" s="33">
        <f t="shared" si="231"/>
        <v>0.85</v>
      </c>
      <c r="AB1058" s="33">
        <f t="shared" si="232"/>
        <v>0.75</v>
      </c>
      <c r="AC1058" s="33">
        <f t="shared" si="233"/>
        <v>0.85</v>
      </c>
      <c r="AD1058" s="33">
        <f t="shared" si="234"/>
        <v>0.7</v>
      </c>
      <c r="AE1058" s="394">
        <f t="shared" si="235"/>
        <v>0</v>
      </c>
      <c r="AF1058" s="400">
        <f t="shared" si="236"/>
        <v>9739191420</v>
      </c>
      <c r="AG1058" s="257">
        <v>100</v>
      </c>
      <c r="AH1058" s="153">
        <f t="shared" si="239"/>
        <v>9739191420</v>
      </c>
      <c r="AJ1058" s="394">
        <f>IF(F1058&gt;0,#REF!,0)</f>
        <v>0</v>
      </c>
      <c r="AK1058" s="394">
        <f t="shared" si="237"/>
        <v>0</v>
      </c>
      <c r="AM1058" s="394">
        <f t="shared" si="238"/>
        <v>0</v>
      </c>
    </row>
    <row r="1059" spans="3:39" ht="23.25" thickBot="1" x14ac:dyDescent="0.6">
      <c r="C1059" s="233" t="s">
        <v>576</v>
      </c>
      <c r="D1059" s="411" t="s">
        <v>1430</v>
      </c>
      <c r="E1059" s="435">
        <v>9138505500</v>
      </c>
      <c r="F1059" s="39">
        <v>0</v>
      </c>
      <c r="G1059" s="36"/>
      <c r="H1059" s="36">
        <v>0</v>
      </c>
      <c r="I1059" s="36"/>
      <c r="J1059" s="36"/>
      <c r="K1059" s="36"/>
      <c r="L1059" s="36"/>
      <c r="M1059" s="36"/>
      <c r="N1059" s="36"/>
      <c r="O1059" s="36"/>
      <c r="P1059" s="253">
        <v>0</v>
      </c>
      <c r="Q1059" s="259">
        <f t="shared" si="240"/>
        <v>0</v>
      </c>
      <c r="R1059" s="259">
        <v>10000000</v>
      </c>
      <c r="S1059" s="509">
        <f t="shared" si="227"/>
        <v>9138505500</v>
      </c>
      <c r="T1059" s="34">
        <v>1</v>
      </c>
      <c r="U1059" s="33">
        <v>1</v>
      </c>
      <c r="V1059" s="33">
        <v>0.94</v>
      </c>
      <c r="W1059" s="33">
        <v>0.94</v>
      </c>
      <c r="X1059" s="33">
        <f t="shared" si="228"/>
        <v>0.88</v>
      </c>
      <c r="Y1059" s="33">
        <f t="shared" si="229"/>
        <v>0.85</v>
      </c>
      <c r="Z1059" s="33">
        <f t="shared" si="230"/>
        <v>0.75</v>
      </c>
      <c r="AA1059" s="33">
        <f t="shared" si="231"/>
        <v>0.85</v>
      </c>
      <c r="AB1059" s="33">
        <f t="shared" si="232"/>
        <v>0.75</v>
      </c>
      <c r="AC1059" s="33">
        <f t="shared" si="233"/>
        <v>0.85</v>
      </c>
      <c r="AD1059" s="33">
        <f t="shared" si="234"/>
        <v>0.7</v>
      </c>
      <c r="AE1059" s="394">
        <f t="shared" si="235"/>
        <v>0</v>
      </c>
      <c r="AF1059" s="400">
        <f t="shared" si="236"/>
        <v>9138505500</v>
      </c>
      <c r="AG1059" s="257">
        <v>100</v>
      </c>
      <c r="AH1059" s="153">
        <f t="shared" si="239"/>
        <v>9138505500</v>
      </c>
      <c r="AJ1059" s="394">
        <f>IF(F1059&gt;0,#REF!,0)</f>
        <v>0</v>
      </c>
      <c r="AK1059" s="394">
        <f t="shared" si="237"/>
        <v>0</v>
      </c>
      <c r="AM1059" s="394">
        <f t="shared" si="238"/>
        <v>0</v>
      </c>
    </row>
    <row r="1060" spans="3:39" ht="23.25" thickBot="1" x14ac:dyDescent="0.6">
      <c r="C1060" s="233" t="s">
        <v>576</v>
      </c>
      <c r="D1060" s="411" t="s">
        <v>1430</v>
      </c>
      <c r="E1060" s="435">
        <v>7896373110</v>
      </c>
      <c r="F1060" s="39">
        <v>0</v>
      </c>
      <c r="G1060" s="36"/>
      <c r="H1060" s="36">
        <v>0</v>
      </c>
      <c r="I1060" s="36"/>
      <c r="J1060" s="36"/>
      <c r="K1060" s="36"/>
      <c r="L1060" s="36"/>
      <c r="M1060" s="36"/>
      <c r="N1060" s="36"/>
      <c r="O1060" s="36"/>
      <c r="P1060" s="253">
        <v>0</v>
      </c>
      <c r="Q1060" s="259">
        <f t="shared" si="240"/>
        <v>0</v>
      </c>
      <c r="R1060" s="259">
        <v>8600000000</v>
      </c>
      <c r="S1060" s="509">
        <f t="shared" si="227"/>
        <v>7896373110</v>
      </c>
      <c r="T1060" s="34">
        <v>1</v>
      </c>
      <c r="U1060" s="33">
        <v>1</v>
      </c>
      <c r="V1060" s="33">
        <v>0.94</v>
      </c>
      <c r="W1060" s="33">
        <v>0.94</v>
      </c>
      <c r="X1060" s="33">
        <f t="shared" si="228"/>
        <v>0.88</v>
      </c>
      <c r="Y1060" s="33">
        <f t="shared" si="229"/>
        <v>0.85</v>
      </c>
      <c r="Z1060" s="33">
        <f t="shared" si="230"/>
        <v>0.75</v>
      </c>
      <c r="AA1060" s="33">
        <f t="shared" si="231"/>
        <v>0.85</v>
      </c>
      <c r="AB1060" s="33">
        <f t="shared" si="232"/>
        <v>0.75</v>
      </c>
      <c r="AC1060" s="33">
        <f t="shared" si="233"/>
        <v>0.85</v>
      </c>
      <c r="AD1060" s="33">
        <f t="shared" si="234"/>
        <v>0.7</v>
      </c>
      <c r="AE1060" s="394">
        <f t="shared" si="235"/>
        <v>0</v>
      </c>
      <c r="AF1060" s="400">
        <f t="shared" si="236"/>
        <v>7896373110</v>
      </c>
      <c r="AG1060" s="257">
        <v>100</v>
      </c>
      <c r="AH1060" s="153">
        <f t="shared" si="239"/>
        <v>7896373110</v>
      </c>
      <c r="AJ1060" s="394">
        <f>IF(F1060&gt;0,#REF!,0)</f>
        <v>0</v>
      </c>
      <c r="AK1060" s="394">
        <f t="shared" si="237"/>
        <v>0</v>
      </c>
      <c r="AM1060" s="394">
        <f t="shared" si="238"/>
        <v>0</v>
      </c>
    </row>
    <row r="1061" spans="3:39" ht="23.25" thickBot="1" x14ac:dyDescent="0.6">
      <c r="C1061" s="233" t="s">
        <v>576</v>
      </c>
      <c r="D1061" s="411" t="s">
        <v>1430</v>
      </c>
      <c r="E1061" s="435">
        <v>7194722670</v>
      </c>
      <c r="F1061" s="39">
        <v>0</v>
      </c>
      <c r="G1061" s="36"/>
      <c r="H1061" s="36">
        <v>0</v>
      </c>
      <c r="I1061" s="36"/>
      <c r="J1061" s="36"/>
      <c r="K1061" s="36"/>
      <c r="L1061" s="36"/>
      <c r="M1061" s="36"/>
      <c r="N1061" s="36"/>
      <c r="O1061" s="36"/>
      <c r="P1061" s="253">
        <v>0</v>
      </c>
      <c r="Q1061" s="259">
        <f t="shared" si="240"/>
        <v>0</v>
      </c>
      <c r="R1061" s="259">
        <v>8000000000</v>
      </c>
      <c r="S1061" s="509">
        <f t="shared" si="227"/>
        <v>7194722670</v>
      </c>
      <c r="T1061" s="34">
        <v>1</v>
      </c>
      <c r="U1061" s="33">
        <v>1</v>
      </c>
      <c r="V1061" s="33">
        <v>0.94</v>
      </c>
      <c r="W1061" s="33">
        <v>0.94</v>
      </c>
      <c r="X1061" s="33">
        <f t="shared" si="228"/>
        <v>0.88</v>
      </c>
      <c r="Y1061" s="33">
        <f t="shared" si="229"/>
        <v>0.85</v>
      </c>
      <c r="Z1061" s="33">
        <f t="shared" si="230"/>
        <v>0.75</v>
      </c>
      <c r="AA1061" s="33">
        <f t="shared" si="231"/>
        <v>0.85</v>
      </c>
      <c r="AB1061" s="33">
        <f t="shared" si="232"/>
        <v>0.75</v>
      </c>
      <c r="AC1061" s="33">
        <f t="shared" si="233"/>
        <v>0.85</v>
      </c>
      <c r="AD1061" s="33">
        <f t="shared" si="234"/>
        <v>0.7</v>
      </c>
      <c r="AE1061" s="394">
        <f t="shared" si="235"/>
        <v>0</v>
      </c>
      <c r="AF1061" s="400">
        <f t="shared" si="236"/>
        <v>7194722670</v>
      </c>
      <c r="AG1061" s="257">
        <v>100</v>
      </c>
      <c r="AH1061" s="153">
        <f t="shared" si="239"/>
        <v>7194722670</v>
      </c>
      <c r="AJ1061" s="394">
        <f>IF(F1061&gt;0,#REF!,0)</f>
        <v>0</v>
      </c>
      <c r="AK1061" s="394">
        <f t="shared" si="237"/>
        <v>0</v>
      </c>
      <c r="AM1061" s="394">
        <f t="shared" si="238"/>
        <v>0</v>
      </c>
    </row>
    <row r="1062" spans="3:39" ht="23.25" thickBot="1" x14ac:dyDescent="0.6">
      <c r="C1062" s="233" t="s">
        <v>576</v>
      </c>
      <c r="D1062" s="411" t="s">
        <v>1430</v>
      </c>
      <c r="E1062" s="435">
        <v>7310441430</v>
      </c>
      <c r="F1062" s="39">
        <v>0</v>
      </c>
      <c r="G1062" s="36"/>
      <c r="H1062" s="36">
        <v>0</v>
      </c>
      <c r="I1062" s="36"/>
      <c r="J1062" s="36"/>
      <c r="K1062" s="36"/>
      <c r="L1062" s="36"/>
      <c r="M1062" s="36"/>
      <c r="N1062" s="36"/>
      <c r="O1062" s="36"/>
      <c r="P1062" s="253">
        <v>0</v>
      </c>
      <c r="Q1062" s="259">
        <f t="shared" si="240"/>
        <v>0</v>
      </c>
      <c r="R1062" s="259">
        <v>8000000000</v>
      </c>
      <c r="S1062" s="509">
        <f t="shared" si="227"/>
        <v>7310441430</v>
      </c>
      <c r="T1062" s="34">
        <v>1</v>
      </c>
      <c r="U1062" s="33">
        <v>1</v>
      </c>
      <c r="V1062" s="33">
        <v>0.94</v>
      </c>
      <c r="W1062" s="33">
        <v>0.94</v>
      </c>
      <c r="X1062" s="33">
        <f t="shared" si="228"/>
        <v>0.88</v>
      </c>
      <c r="Y1062" s="33">
        <f t="shared" si="229"/>
        <v>0.85</v>
      </c>
      <c r="Z1062" s="33">
        <f t="shared" si="230"/>
        <v>0.75</v>
      </c>
      <c r="AA1062" s="33">
        <f t="shared" si="231"/>
        <v>0.85</v>
      </c>
      <c r="AB1062" s="33">
        <f t="shared" si="232"/>
        <v>0.75</v>
      </c>
      <c r="AC1062" s="33">
        <f t="shared" si="233"/>
        <v>0.85</v>
      </c>
      <c r="AD1062" s="33">
        <f t="shared" si="234"/>
        <v>0.7</v>
      </c>
      <c r="AE1062" s="394">
        <f t="shared" si="235"/>
        <v>0</v>
      </c>
      <c r="AF1062" s="400">
        <f t="shared" si="236"/>
        <v>7310441430</v>
      </c>
      <c r="AG1062" s="257">
        <v>100</v>
      </c>
      <c r="AH1062" s="153">
        <f t="shared" si="239"/>
        <v>7310441430</v>
      </c>
      <c r="AJ1062" s="394">
        <f>IF(F1062&gt;0,#REF!,0)</f>
        <v>0</v>
      </c>
      <c r="AK1062" s="394">
        <f t="shared" si="237"/>
        <v>0</v>
      </c>
      <c r="AM1062" s="394">
        <f t="shared" si="238"/>
        <v>0</v>
      </c>
    </row>
    <row r="1063" spans="3:39" ht="23.25" thickBot="1" x14ac:dyDescent="0.6">
      <c r="C1063" s="233" t="s">
        <v>576</v>
      </c>
      <c r="D1063" s="411" t="s">
        <v>1430</v>
      </c>
      <c r="E1063" s="435">
        <v>8305116570</v>
      </c>
      <c r="F1063" s="39">
        <v>0</v>
      </c>
      <c r="G1063" s="36"/>
      <c r="H1063" s="36">
        <v>0</v>
      </c>
      <c r="I1063" s="36"/>
      <c r="J1063" s="36"/>
      <c r="K1063" s="36"/>
      <c r="L1063" s="36"/>
      <c r="M1063" s="36"/>
      <c r="N1063" s="36"/>
      <c r="O1063" s="36"/>
      <c r="P1063" s="253">
        <v>0</v>
      </c>
      <c r="Q1063" s="259">
        <f t="shared" si="240"/>
        <v>0</v>
      </c>
      <c r="R1063" s="259">
        <v>9000000000</v>
      </c>
      <c r="S1063" s="509">
        <f t="shared" si="227"/>
        <v>8305116570</v>
      </c>
      <c r="T1063" s="34">
        <v>1</v>
      </c>
      <c r="U1063" s="33">
        <v>1</v>
      </c>
      <c r="V1063" s="33">
        <v>0.94</v>
      </c>
      <c r="W1063" s="33">
        <v>0.94</v>
      </c>
      <c r="X1063" s="33">
        <f t="shared" si="228"/>
        <v>0.88</v>
      </c>
      <c r="Y1063" s="33">
        <f t="shared" si="229"/>
        <v>0.85</v>
      </c>
      <c r="Z1063" s="33">
        <f t="shared" si="230"/>
        <v>0.75</v>
      </c>
      <c r="AA1063" s="33">
        <f t="shared" si="231"/>
        <v>0.85</v>
      </c>
      <c r="AB1063" s="33">
        <f t="shared" si="232"/>
        <v>0.75</v>
      </c>
      <c r="AC1063" s="33">
        <f t="shared" si="233"/>
        <v>0.85</v>
      </c>
      <c r="AD1063" s="33">
        <f t="shared" si="234"/>
        <v>0.7</v>
      </c>
      <c r="AE1063" s="394">
        <f t="shared" si="235"/>
        <v>0</v>
      </c>
      <c r="AF1063" s="400">
        <f t="shared" si="236"/>
        <v>8305116570</v>
      </c>
      <c r="AG1063" s="257">
        <v>100</v>
      </c>
      <c r="AH1063" s="153">
        <f t="shared" si="239"/>
        <v>8305116570</v>
      </c>
      <c r="AJ1063" s="394">
        <f>IF(F1063&gt;0,#REF!,0)</f>
        <v>0</v>
      </c>
      <c r="AK1063" s="394">
        <f t="shared" si="237"/>
        <v>0</v>
      </c>
      <c r="AM1063" s="394">
        <f t="shared" si="238"/>
        <v>0</v>
      </c>
    </row>
    <row r="1064" spans="3:39" ht="23.25" thickBot="1" x14ac:dyDescent="0.6">
      <c r="C1064" s="233" t="s">
        <v>576</v>
      </c>
      <c r="D1064" s="411" t="s">
        <v>1674</v>
      </c>
      <c r="E1064" s="435">
        <v>25000000000</v>
      </c>
      <c r="F1064" s="39">
        <v>0</v>
      </c>
      <c r="G1064" s="36"/>
      <c r="H1064" s="36">
        <v>0</v>
      </c>
      <c r="I1064" s="36"/>
      <c r="J1064" s="36"/>
      <c r="K1064" s="36"/>
      <c r="L1064" s="36"/>
      <c r="M1064" s="36"/>
      <c r="N1064" s="36"/>
      <c r="O1064" s="36"/>
      <c r="P1064" s="253">
        <v>0</v>
      </c>
      <c r="Q1064" s="259">
        <f t="shared" si="240"/>
        <v>0</v>
      </c>
      <c r="R1064" s="259">
        <v>27600000000</v>
      </c>
      <c r="S1064" s="509">
        <f t="shared" si="227"/>
        <v>25000000000</v>
      </c>
      <c r="T1064" s="34">
        <v>1</v>
      </c>
      <c r="U1064" s="33">
        <v>1</v>
      </c>
      <c r="V1064" s="33">
        <v>0.94</v>
      </c>
      <c r="W1064" s="33">
        <v>0.94</v>
      </c>
      <c r="X1064" s="33">
        <f t="shared" si="228"/>
        <v>0.88</v>
      </c>
      <c r="Y1064" s="33">
        <f t="shared" si="229"/>
        <v>0.85</v>
      </c>
      <c r="Z1064" s="33">
        <f t="shared" si="230"/>
        <v>0.75</v>
      </c>
      <c r="AA1064" s="33">
        <f t="shared" si="231"/>
        <v>0.85</v>
      </c>
      <c r="AB1064" s="33">
        <f t="shared" si="232"/>
        <v>0.75</v>
      </c>
      <c r="AC1064" s="33">
        <f t="shared" si="233"/>
        <v>0.85</v>
      </c>
      <c r="AD1064" s="33">
        <f t="shared" si="234"/>
        <v>0.7</v>
      </c>
      <c r="AE1064" s="394">
        <f t="shared" si="235"/>
        <v>0</v>
      </c>
      <c r="AF1064" s="400">
        <f t="shared" si="236"/>
        <v>25000000000</v>
      </c>
      <c r="AG1064" s="257">
        <v>100</v>
      </c>
      <c r="AH1064" s="153">
        <f t="shared" si="239"/>
        <v>25000000000</v>
      </c>
      <c r="AJ1064" s="394">
        <f>IF(F1064&gt;0,#REF!,0)</f>
        <v>0</v>
      </c>
      <c r="AK1064" s="394">
        <f t="shared" si="237"/>
        <v>0</v>
      </c>
      <c r="AM1064" s="394">
        <f t="shared" si="238"/>
        <v>0</v>
      </c>
    </row>
    <row r="1065" spans="3:39" ht="23.25" thickBot="1" x14ac:dyDescent="0.6">
      <c r="C1065" s="233" t="s">
        <v>576</v>
      </c>
      <c r="D1065" s="411" t="s">
        <v>1674</v>
      </c>
      <c r="E1065" s="435">
        <v>20000000000</v>
      </c>
      <c r="F1065" s="39">
        <v>0</v>
      </c>
      <c r="G1065" s="36"/>
      <c r="H1065" s="36">
        <v>0</v>
      </c>
      <c r="I1065" s="36"/>
      <c r="J1065" s="36"/>
      <c r="K1065" s="36"/>
      <c r="L1065" s="36"/>
      <c r="M1065" s="36"/>
      <c r="N1065" s="36"/>
      <c r="O1065" s="36"/>
      <c r="P1065" s="253">
        <v>0</v>
      </c>
      <c r="Q1065" s="259">
        <f t="shared" si="240"/>
        <v>0</v>
      </c>
      <c r="R1065" s="259">
        <v>21600000000</v>
      </c>
      <c r="S1065" s="509">
        <f t="shared" si="227"/>
        <v>20000000000</v>
      </c>
      <c r="T1065" s="34">
        <v>1</v>
      </c>
      <c r="U1065" s="33">
        <v>1</v>
      </c>
      <c r="V1065" s="33">
        <v>0.94</v>
      </c>
      <c r="W1065" s="33">
        <v>0.94</v>
      </c>
      <c r="X1065" s="33">
        <f t="shared" si="228"/>
        <v>0.88</v>
      </c>
      <c r="Y1065" s="33">
        <f t="shared" si="229"/>
        <v>0.85</v>
      </c>
      <c r="Z1065" s="33">
        <f t="shared" si="230"/>
        <v>0.75</v>
      </c>
      <c r="AA1065" s="33">
        <f t="shared" si="231"/>
        <v>0.85</v>
      </c>
      <c r="AB1065" s="33">
        <f t="shared" si="232"/>
        <v>0.75</v>
      </c>
      <c r="AC1065" s="33">
        <f t="shared" si="233"/>
        <v>0.85</v>
      </c>
      <c r="AD1065" s="33">
        <f t="shared" si="234"/>
        <v>0.7</v>
      </c>
      <c r="AE1065" s="394">
        <f t="shared" si="235"/>
        <v>0</v>
      </c>
      <c r="AF1065" s="400">
        <f t="shared" si="236"/>
        <v>20000000000</v>
      </c>
      <c r="AG1065" s="257">
        <v>100</v>
      </c>
      <c r="AH1065" s="153">
        <f t="shared" si="239"/>
        <v>20000000000</v>
      </c>
      <c r="AJ1065" s="394">
        <f>IF(F1065&gt;0,#REF!,0)</f>
        <v>0</v>
      </c>
      <c r="AK1065" s="394">
        <f t="shared" si="237"/>
        <v>0</v>
      </c>
      <c r="AM1065" s="394">
        <f t="shared" si="238"/>
        <v>0</v>
      </c>
    </row>
    <row r="1066" spans="3:39" ht="23.25" thickBot="1" x14ac:dyDescent="0.6">
      <c r="C1066" s="233" t="s">
        <v>576</v>
      </c>
      <c r="D1066" s="411" t="s">
        <v>1675</v>
      </c>
      <c r="E1066" s="435">
        <v>9341140860</v>
      </c>
      <c r="F1066" s="39">
        <v>10275140860</v>
      </c>
      <c r="G1066" s="36"/>
      <c r="H1066" s="36">
        <v>0</v>
      </c>
      <c r="I1066" s="36"/>
      <c r="J1066" s="36"/>
      <c r="K1066" s="36"/>
      <c r="L1066" s="36"/>
      <c r="M1066" s="36"/>
      <c r="N1066" s="36"/>
      <c r="O1066" s="36"/>
      <c r="P1066" s="253">
        <v>0</v>
      </c>
      <c r="Q1066" s="259">
        <f t="shared" si="240"/>
        <v>10275140860</v>
      </c>
      <c r="R1066" s="259">
        <v>0</v>
      </c>
      <c r="S1066" s="509">
        <f t="shared" si="227"/>
        <v>9341140860</v>
      </c>
      <c r="T1066" s="34">
        <v>1</v>
      </c>
      <c r="U1066" s="33">
        <v>1</v>
      </c>
      <c r="V1066" s="33">
        <v>0.94</v>
      </c>
      <c r="W1066" s="33">
        <v>0.94</v>
      </c>
      <c r="X1066" s="33">
        <f t="shared" si="228"/>
        <v>0.88</v>
      </c>
      <c r="Y1066" s="33">
        <f t="shared" si="229"/>
        <v>0.85</v>
      </c>
      <c r="Z1066" s="33">
        <f t="shared" si="230"/>
        <v>0.75</v>
      </c>
      <c r="AA1066" s="33">
        <f t="shared" si="231"/>
        <v>0.85</v>
      </c>
      <c r="AB1066" s="33">
        <f t="shared" si="232"/>
        <v>0.75</v>
      </c>
      <c r="AC1066" s="33">
        <f t="shared" si="233"/>
        <v>0.85</v>
      </c>
      <c r="AD1066" s="33">
        <f t="shared" si="234"/>
        <v>0.7</v>
      </c>
      <c r="AE1066" s="394">
        <f t="shared" si="235"/>
        <v>10275140860</v>
      </c>
      <c r="AF1066" s="400">
        <f t="shared" si="236"/>
        <v>0</v>
      </c>
      <c r="AG1066" s="257">
        <v>100</v>
      </c>
      <c r="AH1066" s="153">
        <f t="shared" si="239"/>
        <v>0</v>
      </c>
      <c r="AJ1066" s="394" t="e">
        <f>IF(F1066&gt;0,#REF!,0)</f>
        <v>#REF!</v>
      </c>
      <c r="AK1066" s="394">
        <f t="shared" si="237"/>
        <v>10275140860</v>
      </c>
      <c r="AM1066" s="394">
        <f t="shared" si="238"/>
        <v>0</v>
      </c>
    </row>
    <row r="1067" spans="3:39" ht="23.25" thickBot="1" x14ac:dyDescent="0.6">
      <c r="C1067" s="233" t="s">
        <v>576</v>
      </c>
      <c r="D1067" s="411" t="s">
        <v>1674</v>
      </c>
      <c r="E1067" s="435">
        <v>20000000000</v>
      </c>
      <c r="F1067" s="39">
        <v>0</v>
      </c>
      <c r="G1067" s="36"/>
      <c r="H1067" s="36">
        <v>0</v>
      </c>
      <c r="I1067" s="36"/>
      <c r="J1067" s="36"/>
      <c r="K1067" s="36"/>
      <c r="L1067" s="36"/>
      <c r="M1067" s="36"/>
      <c r="N1067" s="36"/>
      <c r="O1067" s="36"/>
      <c r="P1067" s="253">
        <v>0</v>
      </c>
      <c r="Q1067" s="259">
        <f t="shared" si="240"/>
        <v>0</v>
      </c>
      <c r="R1067" s="259">
        <v>21600000000</v>
      </c>
      <c r="S1067" s="509">
        <f t="shared" si="227"/>
        <v>20000000000</v>
      </c>
      <c r="T1067" s="34">
        <v>1</v>
      </c>
      <c r="U1067" s="33">
        <v>1</v>
      </c>
      <c r="V1067" s="33">
        <v>0.94</v>
      </c>
      <c r="W1067" s="33">
        <v>0.94</v>
      </c>
      <c r="X1067" s="33">
        <f t="shared" si="228"/>
        <v>0.88</v>
      </c>
      <c r="Y1067" s="33">
        <f t="shared" si="229"/>
        <v>0.85</v>
      </c>
      <c r="Z1067" s="33">
        <f t="shared" si="230"/>
        <v>0.75</v>
      </c>
      <c r="AA1067" s="33">
        <f t="shared" si="231"/>
        <v>0.85</v>
      </c>
      <c r="AB1067" s="33">
        <f t="shared" si="232"/>
        <v>0.75</v>
      </c>
      <c r="AC1067" s="33">
        <f t="shared" si="233"/>
        <v>0.85</v>
      </c>
      <c r="AD1067" s="33">
        <f t="shared" si="234"/>
        <v>0.7</v>
      </c>
      <c r="AE1067" s="394">
        <f t="shared" si="235"/>
        <v>0</v>
      </c>
      <c r="AF1067" s="400">
        <f t="shared" si="236"/>
        <v>20000000000</v>
      </c>
      <c r="AG1067" s="257">
        <v>100</v>
      </c>
      <c r="AH1067" s="153">
        <f t="shared" si="239"/>
        <v>20000000000</v>
      </c>
      <c r="AJ1067" s="394">
        <f>IF(F1067&gt;0,#REF!,0)</f>
        <v>0</v>
      </c>
      <c r="AK1067" s="394">
        <f t="shared" si="237"/>
        <v>0</v>
      </c>
      <c r="AM1067" s="394">
        <f t="shared" si="238"/>
        <v>0</v>
      </c>
    </row>
    <row r="1068" spans="3:39" ht="23.25" thickBot="1" x14ac:dyDescent="0.6">
      <c r="C1068" s="233" t="s">
        <v>576</v>
      </c>
      <c r="D1068" s="411" t="s">
        <v>1676</v>
      </c>
      <c r="E1068" s="435">
        <v>10000000000</v>
      </c>
      <c r="F1068" s="39">
        <v>10000000000</v>
      </c>
      <c r="G1068" s="36"/>
      <c r="H1068" s="36">
        <v>0</v>
      </c>
      <c r="I1068" s="36"/>
      <c r="J1068" s="36"/>
      <c r="K1068" s="36"/>
      <c r="L1068" s="36"/>
      <c r="M1068" s="36"/>
      <c r="N1068" s="36"/>
      <c r="O1068" s="36"/>
      <c r="P1068" s="253">
        <v>0</v>
      </c>
      <c r="Q1068" s="259">
        <f t="shared" si="240"/>
        <v>10000000000</v>
      </c>
      <c r="R1068" s="259">
        <v>0</v>
      </c>
      <c r="S1068" s="509">
        <f t="shared" si="227"/>
        <v>10000000000</v>
      </c>
      <c r="T1068" s="34">
        <v>1</v>
      </c>
      <c r="U1068" s="33">
        <v>1</v>
      </c>
      <c r="V1068" s="33">
        <v>0.94</v>
      </c>
      <c r="W1068" s="33">
        <v>0.94</v>
      </c>
      <c r="X1068" s="33">
        <f t="shared" si="228"/>
        <v>0.88</v>
      </c>
      <c r="Y1068" s="33">
        <f t="shared" si="229"/>
        <v>0.85</v>
      </c>
      <c r="Z1068" s="33">
        <f t="shared" si="230"/>
        <v>0.75</v>
      </c>
      <c r="AA1068" s="33">
        <f t="shared" si="231"/>
        <v>0.85</v>
      </c>
      <c r="AB1068" s="33">
        <f t="shared" si="232"/>
        <v>0.75</v>
      </c>
      <c r="AC1068" s="33">
        <f t="shared" si="233"/>
        <v>0.85</v>
      </c>
      <c r="AD1068" s="33">
        <f t="shared" si="234"/>
        <v>0.7</v>
      </c>
      <c r="AE1068" s="394">
        <f t="shared" si="235"/>
        <v>10000000000</v>
      </c>
      <c r="AF1068" s="400">
        <f t="shared" si="236"/>
        <v>0</v>
      </c>
      <c r="AG1068" s="257">
        <v>100</v>
      </c>
      <c r="AH1068" s="153">
        <f t="shared" si="239"/>
        <v>0</v>
      </c>
      <c r="AJ1068" s="394" t="e">
        <f>IF(F1068&gt;0,#REF!,0)</f>
        <v>#REF!</v>
      </c>
      <c r="AK1068" s="394">
        <f t="shared" si="237"/>
        <v>10000000000</v>
      </c>
      <c r="AM1068" s="394">
        <f t="shared" si="238"/>
        <v>0</v>
      </c>
    </row>
    <row r="1069" spans="3:39" ht="23.25" thickBot="1" x14ac:dyDescent="0.6">
      <c r="C1069" s="233" t="s">
        <v>576</v>
      </c>
      <c r="D1069" s="411" t="s">
        <v>1677</v>
      </c>
      <c r="E1069" s="435">
        <v>116450000000</v>
      </c>
      <c r="F1069" s="39">
        <v>0</v>
      </c>
      <c r="G1069" s="36"/>
      <c r="H1069" s="36">
        <v>0</v>
      </c>
      <c r="I1069" s="36"/>
      <c r="J1069" s="36"/>
      <c r="K1069" s="36"/>
      <c r="L1069" s="36"/>
      <c r="M1069" s="36"/>
      <c r="N1069" s="36"/>
      <c r="O1069" s="36"/>
      <c r="P1069" s="253">
        <v>0</v>
      </c>
      <c r="Q1069" s="259">
        <f t="shared" si="240"/>
        <v>0</v>
      </c>
      <c r="R1069" s="259" t="s">
        <v>1777</v>
      </c>
      <c r="S1069" s="509">
        <f t="shared" si="227"/>
        <v>116450000000</v>
      </c>
      <c r="T1069" s="34">
        <v>1</v>
      </c>
      <c r="U1069" s="33">
        <v>1</v>
      </c>
      <c r="V1069" s="33">
        <v>0.94</v>
      </c>
      <c r="W1069" s="33">
        <v>0.94</v>
      </c>
      <c r="X1069" s="33">
        <f t="shared" si="228"/>
        <v>0.88</v>
      </c>
      <c r="Y1069" s="33">
        <f t="shared" si="229"/>
        <v>0.85</v>
      </c>
      <c r="Z1069" s="33">
        <f t="shared" si="230"/>
        <v>0.75</v>
      </c>
      <c r="AA1069" s="33">
        <f t="shared" si="231"/>
        <v>0.85</v>
      </c>
      <c r="AB1069" s="33">
        <f t="shared" si="232"/>
        <v>0.75</v>
      </c>
      <c r="AC1069" s="33">
        <f t="shared" si="233"/>
        <v>0.85</v>
      </c>
      <c r="AD1069" s="33">
        <f t="shared" si="234"/>
        <v>0.7</v>
      </c>
      <c r="AE1069" s="394">
        <f t="shared" si="235"/>
        <v>0</v>
      </c>
      <c r="AF1069" s="400">
        <f t="shared" si="236"/>
        <v>116450000000</v>
      </c>
      <c r="AG1069" s="257">
        <v>100</v>
      </c>
      <c r="AH1069" s="153">
        <f t="shared" si="239"/>
        <v>116450000000</v>
      </c>
      <c r="AJ1069" s="394">
        <f>IF(F1069&gt;0,#REF!,0)</f>
        <v>0</v>
      </c>
      <c r="AK1069" s="394">
        <f t="shared" si="237"/>
        <v>0</v>
      </c>
      <c r="AM1069" s="394">
        <f t="shared" si="238"/>
        <v>0</v>
      </c>
    </row>
    <row r="1070" spans="3:39" ht="23.25" thickBot="1" x14ac:dyDescent="0.6">
      <c r="C1070" s="233" t="s">
        <v>576</v>
      </c>
      <c r="D1070" s="412"/>
      <c r="E1070" s="428"/>
      <c r="F1070" s="39">
        <v>0</v>
      </c>
      <c r="G1070" s="36"/>
      <c r="H1070" s="36">
        <v>0</v>
      </c>
      <c r="I1070" s="36"/>
      <c r="J1070" s="36"/>
      <c r="K1070" s="36"/>
      <c r="L1070" s="36"/>
      <c r="M1070" s="36"/>
      <c r="N1070" s="36"/>
      <c r="O1070" s="36"/>
      <c r="P1070" s="253">
        <v>0</v>
      </c>
      <c r="Q1070" s="259">
        <f t="shared" si="240"/>
        <v>0</v>
      </c>
      <c r="R1070" s="259">
        <v>0</v>
      </c>
      <c r="S1070" s="509">
        <f t="shared" si="227"/>
        <v>0</v>
      </c>
      <c r="T1070" s="34">
        <v>1</v>
      </c>
      <c r="U1070" s="33">
        <v>1</v>
      </c>
      <c r="V1070" s="33">
        <v>0.94</v>
      </c>
      <c r="W1070" s="33">
        <v>0.94</v>
      </c>
      <c r="X1070" s="33">
        <f t="shared" si="228"/>
        <v>0.88</v>
      </c>
      <c r="Y1070" s="33">
        <f t="shared" si="229"/>
        <v>0.85</v>
      </c>
      <c r="Z1070" s="33">
        <f t="shared" si="230"/>
        <v>0.75</v>
      </c>
      <c r="AA1070" s="33">
        <f t="shared" si="231"/>
        <v>0.85</v>
      </c>
      <c r="AB1070" s="33">
        <f t="shared" si="232"/>
        <v>0.75</v>
      </c>
      <c r="AC1070" s="33">
        <f t="shared" si="233"/>
        <v>0.85</v>
      </c>
      <c r="AD1070" s="33">
        <f t="shared" si="234"/>
        <v>0.7</v>
      </c>
      <c r="AE1070" s="394">
        <f t="shared" si="235"/>
        <v>0</v>
      </c>
      <c r="AF1070" s="400">
        <f t="shared" si="236"/>
        <v>0</v>
      </c>
      <c r="AG1070" s="257">
        <v>100</v>
      </c>
      <c r="AH1070" s="153">
        <f t="shared" si="239"/>
        <v>0</v>
      </c>
      <c r="AJ1070" s="394">
        <f>IF(F1070&gt;0,#REF!,0)</f>
        <v>0</v>
      </c>
      <c r="AK1070" s="394">
        <f t="shared" si="237"/>
        <v>0</v>
      </c>
      <c r="AM1070" s="394">
        <f t="shared" si="238"/>
        <v>0</v>
      </c>
    </row>
    <row r="1071" spans="3:39" ht="23.25" thickBot="1" x14ac:dyDescent="0.6">
      <c r="C1071" s="233" t="s">
        <v>576</v>
      </c>
      <c r="D1071" s="411" t="s">
        <v>1678</v>
      </c>
      <c r="E1071" s="435">
        <v>9000000000</v>
      </c>
      <c r="F1071" s="39">
        <v>0</v>
      </c>
      <c r="G1071" s="36"/>
      <c r="H1071" s="36">
        <v>0</v>
      </c>
      <c r="I1071" s="36"/>
      <c r="J1071" s="36"/>
      <c r="K1071" s="36"/>
      <c r="L1071" s="36"/>
      <c r="M1071" s="36"/>
      <c r="N1071" s="36"/>
      <c r="O1071" s="36"/>
      <c r="P1071" s="253">
        <v>0</v>
      </c>
      <c r="Q1071" s="259">
        <f t="shared" si="240"/>
        <v>0</v>
      </c>
      <c r="R1071" s="259">
        <v>9000000000</v>
      </c>
      <c r="S1071" s="509">
        <f t="shared" si="227"/>
        <v>9000000000</v>
      </c>
      <c r="T1071" s="34">
        <v>1</v>
      </c>
      <c r="U1071" s="33">
        <v>1</v>
      </c>
      <c r="V1071" s="33">
        <v>0.94</v>
      </c>
      <c r="W1071" s="33">
        <v>0.94</v>
      </c>
      <c r="X1071" s="33">
        <f t="shared" si="228"/>
        <v>0.88</v>
      </c>
      <c r="Y1071" s="33">
        <f t="shared" si="229"/>
        <v>0.85</v>
      </c>
      <c r="Z1071" s="33">
        <f t="shared" si="230"/>
        <v>0.75</v>
      </c>
      <c r="AA1071" s="33">
        <f t="shared" si="231"/>
        <v>0.85</v>
      </c>
      <c r="AB1071" s="33">
        <f t="shared" si="232"/>
        <v>0.75</v>
      </c>
      <c r="AC1071" s="33">
        <f t="shared" si="233"/>
        <v>0.85</v>
      </c>
      <c r="AD1071" s="33">
        <f t="shared" si="234"/>
        <v>0.7</v>
      </c>
      <c r="AE1071" s="394">
        <f t="shared" si="235"/>
        <v>0</v>
      </c>
      <c r="AF1071" s="400">
        <f t="shared" si="236"/>
        <v>9000000000</v>
      </c>
      <c r="AG1071" s="257">
        <v>100</v>
      </c>
      <c r="AH1071" s="153">
        <f t="shared" si="239"/>
        <v>9000000000</v>
      </c>
      <c r="AJ1071" s="394">
        <f>IF(F1071&gt;0,#REF!,0)</f>
        <v>0</v>
      </c>
      <c r="AK1071" s="394">
        <f t="shared" si="237"/>
        <v>0</v>
      </c>
      <c r="AM1071" s="394">
        <f t="shared" si="238"/>
        <v>0</v>
      </c>
    </row>
    <row r="1072" spans="3:39" ht="23.25" thickBot="1" x14ac:dyDescent="0.6">
      <c r="C1072" s="233" t="s">
        <v>576</v>
      </c>
      <c r="D1072" s="411" t="s">
        <v>1678</v>
      </c>
      <c r="E1072" s="435">
        <v>7000000000</v>
      </c>
      <c r="F1072" s="39">
        <v>0</v>
      </c>
      <c r="G1072" s="36"/>
      <c r="H1072" s="36">
        <v>0</v>
      </c>
      <c r="I1072" s="36"/>
      <c r="J1072" s="36"/>
      <c r="K1072" s="36"/>
      <c r="L1072" s="36"/>
      <c r="M1072" s="36"/>
      <c r="N1072" s="36"/>
      <c r="O1072" s="36"/>
      <c r="P1072" s="253">
        <v>0</v>
      </c>
      <c r="Q1072" s="259">
        <f t="shared" si="240"/>
        <v>0</v>
      </c>
      <c r="R1072" s="259">
        <v>6900000000</v>
      </c>
      <c r="S1072" s="509">
        <f t="shared" si="227"/>
        <v>7000000000</v>
      </c>
      <c r="T1072" s="34">
        <v>1</v>
      </c>
      <c r="U1072" s="33">
        <v>1</v>
      </c>
      <c r="V1072" s="33">
        <v>0.94</v>
      </c>
      <c r="W1072" s="33">
        <v>0.94</v>
      </c>
      <c r="X1072" s="33">
        <f t="shared" si="228"/>
        <v>0.88</v>
      </c>
      <c r="Y1072" s="33">
        <f t="shared" si="229"/>
        <v>0.85</v>
      </c>
      <c r="Z1072" s="33">
        <f t="shared" si="230"/>
        <v>0.75</v>
      </c>
      <c r="AA1072" s="33">
        <f t="shared" si="231"/>
        <v>0.85</v>
      </c>
      <c r="AB1072" s="33">
        <f t="shared" si="232"/>
        <v>0.75</v>
      </c>
      <c r="AC1072" s="33">
        <f t="shared" si="233"/>
        <v>0.85</v>
      </c>
      <c r="AD1072" s="33">
        <f t="shared" si="234"/>
        <v>0.7</v>
      </c>
      <c r="AE1072" s="394">
        <f t="shared" si="235"/>
        <v>0</v>
      </c>
      <c r="AF1072" s="400">
        <f t="shared" si="236"/>
        <v>7000000000</v>
      </c>
      <c r="AG1072" s="257">
        <v>100</v>
      </c>
      <c r="AH1072" s="153">
        <f t="shared" si="239"/>
        <v>7000000000</v>
      </c>
      <c r="AJ1072" s="394">
        <f>IF(F1072&gt;0,#REF!,0)</f>
        <v>0</v>
      </c>
      <c r="AK1072" s="394">
        <f t="shared" si="237"/>
        <v>0</v>
      </c>
      <c r="AM1072" s="394">
        <f t="shared" si="238"/>
        <v>0</v>
      </c>
    </row>
    <row r="1073" spans="3:39" ht="23.25" thickBot="1" x14ac:dyDescent="0.6">
      <c r="C1073" s="233" t="s">
        <v>576</v>
      </c>
      <c r="D1073" s="411" t="s">
        <v>1678</v>
      </c>
      <c r="E1073" s="435">
        <v>10000000000</v>
      </c>
      <c r="F1073" s="39">
        <v>0</v>
      </c>
      <c r="G1073" s="36"/>
      <c r="H1073" s="36">
        <v>0</v>
      </c>
      <c r="I1073" s="36"/>
      <c r="J1073" s="36"/>
      <c r="K1073" s="36"/>
      <c r="L1073" s="36"/>
      <c r="M1073" s="36"/>
      <c r="N1073" s="36"/>
      <c r="O1073" s="36"/>
      <c r="P1073" s="253">
        <v>0</v>
      </c>
      <c r="Q1073" s="259">
        <f t="shared" si="240"/>
        <v>0</v>
      </c>
      <c r="R1073" s="259">
        <v>10200000000</v>
      </c>
      <c r="S1073" s="509">
        <f t="shared" si="227"/>
        <v>10000000000</v>
      </c>
      <c r="T1073" s="34">
        <v>1</v>
      </c>
      <c r="U1073" s="33">
        <v>1</v>
      </c>
      <c r="V1073" s="33">
        <v>0.94</v>
      </c>
      <c r="W1073" s="33">
        <v>0.94</v>
      </c>
      <c r="X1073" s="33">
        <f t="shared" si="228"/>
        <v>0.88</v>
      </c>
      <c r="Y1073" s="33">
        <f t="shared" si="229"/>
        <v>0.85</v>
      </c>
      <c r="Z1073" s="33">
        <f t="shared" si="230"/>
        <v>0.75</v>
      </c>
      <c r="AA1073" s="33">
        <f t="shared" si="231"/>
        <v>0.85</v>
      </c>
      <c r="AB1073" s="33">
        <f t="shared" si="232"/>
        <v>0.75</v>
      </c>
      <c r="AC1073" s="33">
        <f t="shared" si="233"/>
        <v>0.85</v>
      </c>
      <c r="AD1073" s="33">
        <f t="shared" si="234"/>
        <v>0.7</v>
      </c>
      <c r="AE1073" s="394">
        <f t="shared" si="235"/>
        <v>0</v>
      </c>
      <c r="AF1073" s="400">
        <f t="shared" si="236"/>
        <v>10000000000</v>
      </c>
      <c r="AG1073" s="257">
        <v>100</v>
      </c>
      <c r="AH1073" s="153">
        <f t="shared" si="239"/>
        <v>10000000000</v>
      </c>
      <c r="AJ1073" s="394">
        <f>IF(F1073&gt;0,#REF!,0)</f>
        <v>0</v>
      </c>
      <c r="AK1073" s="394">
        <f t="shared" si="237"/>
        <v>0</v>
      </c>
      <c r="AM1073" s="394">
        <f t="shared" si="238"/>
        <v>0</v>
      </c>
    </row>
    <row r="1074" spans="3:39" ht="23.25" thickBot="1" x14ac:dyDescent="0.6">
      <c r="C1074" s="233" t="s">
        <v>576</v>
      </c>
      <c r="D1074" s="411" t="s">
        <v>1679</v>
      </c>
      <c r="E1074" s="435">
        <v>97815510000</v>
      </c>
      <c r="F1074" s="39">
        <v>0</v>
      </c>
      <c r="G1074" s="36"/>
      <c r="H1074" s="36">
        <v>0</v>
      </c>
      <c r="I1074" s="36"/>
      <c r="J1074" s="36"/>
      <c r="K1074" s="36"/>
      <c r="L1074" s="36"/>
      <c r="M1074" s="36"/>
      <c r="N1074" s="36"/>
      <c r="O1074" s="36"/>
      <c r="P1074" s="253">
        <v>0</v>
      </c>
      <c r="Q1074" s="259">
        <f t="shared" si="240"/>
        <v>0</v>
      </c>
      <c r="R1074" s="259">
        <v>95000000000</v>
      </c>
      <c r="S1074" s="509">
        <f t="shared" si="227"/>
        <v>97815510000</v>
      </c>
      <c r="T1074" s="34">
        <v>1</v>
      </c>
      <c r="U1074" s="33">
        <v>1</v>
      </c>
      <c r="V1074" s="33">
        <v>0.94</v>
      </c>
      <c r="W1074" s="33">
        <v>0.94</v>
      </c>
      <c r="X1074" s="33">
        <f t="shared" si="228"/>
        <v>0.88</v>
      </c>
      <c r="Y1074" s="33">
        <f t="shared" si="229"/>
        <v>0.85</v>
      </c>
      <c r="Z1074" s="33">
        <f t="shared" si="230"/>
        <v>0.75</v>
      </c>
      <c r="AA1074" s="33">
        <f t="shared" si="231"/>
        <v>0.85</v>
      </c>
      <c r="AB1074" s="33">
        <f t="shared" si="232"/>
        <v>0.75</v>
      </c>
      <c r="AC1074" s="33">
        <f t="shared" si="233"/>
        <v>0.85</v>
      </c>
      <c r="AD1074" s="33">
        <f t="shared" si="234"/>
        <v>0.7</v>
      </c>
      <c r="AE1074" s="394">
        <f t="shared" si="235"/>
        <v>0</v>
      </c>
      <c r="AF1074" s="400">
        <f t="shared" si="236"/>
        <v>97815510000</v>
      </c>
      <c r="AG1074" s="257">
        <v>100</v>
      </c>
      <c r="AH1074" s="153">
        <f t="shared" si="239"/>
        <v>97815510000</v>
      </c>
      <c r="AJ1074" s="394">
        <f>IF(F1074&gt;0,#REF!,0)</f>
        <v>0</v>
      </c>
      <c r="AK1074" s="394">
        <f t="shared" si="237"/>
        <v>0</v>
      </c>
      <c r="AM1074" s="394">
        <f t="shared" si="238"/>
        <v>0</v>
      </c>
    </row>
    <row r="1075" spans="3:39" ht="23.25" thickBot="1" x14ac:dyDescent="0.6">
      <c r="C1075" s="233" t="s">
        <v>576</v>
      </c>
      <c r="D1075" s="411" t="s">
        <v>1678</v>
      </c>
      <c r="E1075" s="435">
        <v>17000000000</v>
      </c>
      <c r="F1075" s="39">
        <v>0</v>
      </c>
      <c r="G1075" s="36"/>
      <c r="H1075" s="36">
        <v>0</v>
      </c>
      <c r="I1075" s="36"/>
      <c r="J1075" s="36"/>
      <c r="K1075" s="36"/>
      <c r="L1075" s="36"/>
      <c r="M1075" s="36"/>
      <c r="N1075" s="36"/>
      <c r="O1075" s="36"/>
      <c r="P1075" s="253">
        <v>0</v>
      </c>
      <c r="Q1075" s="259">
        <f t="shared" si="240"/>
        <v>0</v>
      </c>
      <c r="R1075" s="259">
        <v>16500000000</v>
      </c>
      <c r="S1075" s="509">
        <f t="shared" si="227"/>
        <v>17000000000</v>
      </c>
      <c r="T1075" s="34">
        <v>1</v>
      </c>
      <c r="U1075" s="33">
        <v>1</v>
      </c>
      <c r="V1075" s="33">
        <v>0.94</v>
      </c>
      <c r="W1075" s="33">
        <v>0.94</v>
      </c>
      <c r="X1075" s="33">
        <f t="shared" si="228"/>
        <v>0.88</v>
      </c>
      <c r="Y1075" s="33">
        <f t="shared" si="229"/>
        <v>0.85</v>
      </c>
      <c r="Z1075" s="33">
        <f t="shared" si="230"/>
        <v>0.75</v>
      </c>
      <c r="AA1075" s="33">
        <f t="shared" si="231"/>
        <v>0.85</v>
      </c>
      <c r="AB1075" s="33">
        <f t="shared" si="232"/>
        <v>0.75</v>
      </c>
      <c r="AC1075" s="33">
        <f t="shared" si="233"/>
        <v>0.85</v>
      </c>
      <c r="AD1075" s="33">
        <f t="shared" si="234"/>
        <v>0.7</v>
      </c>
      <c r="AE1075" s="394">
        <f t="shared" si="235"/>
        <v>0</v>
      </c>
      <c r="AF1075" s="400">
        <f t="shared" si="236"/>
        <v>17000000000</v>
      </c>
      <c r="AG1075" s="257">
        <v>100</v>
      </c>
      <c r="AH1075" s="153">
        <f t="shared" si="239"/>
        <v>17000000000</v>
      </c>
      <c r="AJ1075" s="394">
        <f>IF(F1075&gt;0,#REF!,0)</f>
        <v>0</v>
      </c>
      <c r="AK1075" s="394">
        <f t="shared" si="237"/>
        <v>0</v>
      </c>
      <c r="AM1075" s="394">
        <f t="shared" si="238"/>
        <v>0</v>
      </c>
    </row>
    <row r="1076" spans="3:39" ht="23.25" thickBot="1" x14ac:dyDescent="0.6">
      <c r="C1076" s="233" t="s">
        <v>576</v>
      </c>
      <c r="D1076" s="411" t="s">
        <v>1678</v>
      </c>
      <c r="E1076" s="435">
        <v>18500000000</v>
      </c>
      <c r="F1076" s="39">
        <v>0</v>
      </c>
      <c r="G1076" s="36"/>
      <c r="H1076" s="36">
        <v>0</v>
      </c>
      <c r="I1076" s="36"/>
      <c r="J1076" s="36"/>
      <c r="K1076" s="36"/>
      <c r="L1076" s="36"/>
      <c r="M1076" s="36"/>
      <c r="N1076" s="36"/>
      <c r="O1076" s="36"/>
      <c r="P1076" s="253">
        <v>0</v>
      </c>
      <c r="Q1076" s="259">
        <f t="shared" si="240"/>
        <v>0</v>
      </c>
      <c r="R1076" s="259">
        <v>18000000000</v>
      </c>
      <c r="S1076" s="509">
        <f t="shared" si="227"/>
        <v>18500000000</v>
      </c>
      <c r="T1076" s="34">
        <v>1</v>
      </c>
      <c r="U1076" s="33">
        <v>1</v>
      </c>
      <c r="V1076" s="33">
        <v>0.94</v>
      </c>
      <c r="W1076" s="33">
        <v>0.94</v>
      </c>
      <c r="X1076" s="33">
        <f t="shared" si="228"/>
        <v>0.88</v>
      </c>
      <c r="Y1076" s="33">
        <f t="shared" si="229"/>
        <v>0.85</v>
      </c>
      <c r="Z1076" s="33">
        <f t="shared" si="230"/>
        <v>0.75</v>
      </c>
      <c r="AA1076" s="33">
        <f t="shared" si="231"/>
        <v>0.85</v>
      </c>
      <c r="AB1076" s="33">
        <f t="shared" si="232"/>
        <v>0.75</v>
      </c>
      <c r="AC1076" s="33">
        <f t="shared" si="233"/>
        <v>0.85</v>
      </c>
      <c r="AD1076" s="33">
        <f t="shared" si="234"/>
        <v>0.7</v>
      </c>
      <c r="AE1076" s="394">
        <f t="shared" si="235"/>
        <v>0</v>
      </c>
      <c r="AF1076" s="400">
        <f t="shared" si="236"/>
        <v>18500000000</v>
      </c>
      <c r="AG1076" s="257">
        <v>100</v>
      </c>
      <c r="AH1076" s="153">
        <f t="shared" si="239"/>
        <v>18500000000</v>
      </c>
      <c r="AJ1076" s="394">
        <f>IF(F1076&gt;0,#REF!,0)</f>
        <v>0</v>
      </c>
      <c r="AK1076" s="394">
        <f t="shared" si="237"/>
        <v>0</v>
      </c>
      <c r="AM1076" s="394">
        <f t="shared" si="238"/>
        <v>0</v>
      </c>
    </row>
    <row r="1077" spans="3:39" ht="23.25" thickBot="1" x14ac:dyDescent="0.6">
      <c r="C1077" s="233" t="s">
        <v>576</v>
      </c>
      <c r="D1077" s="411" t="s">
        <v>1431</v>
      </c>
      <c r="E1077" s="435">
        <v>7862681280</v>
      </c>
      <c r="F1077" s="39">
        <v>0</v>
      </c>
      <c r="G1077" s="36"/>
      <c r="H1077" s="36">
        <v>0</v>
      </c>
      <c r="I1077" s="36"/>
      <c r="J1077" s="36"/>
      <c r="K1077" s="36"/>
      <c r="L1077" s="36"/>
      <c r="M1077" s="36"/>
      <c r="N1077" s="36"/>
      <c r="O1077" s="36"/>
      <c r="P1077" s="253">
        <v>0</v>
      </c>
      <c r="Q1077" s="259">
        <f t="shared" si="240"/>
        <v>0</v>
      </c>
      <c r="R1077" s="259">
        <v>19800000000</v>
      </c>
      <c r="S1077" s="509">
        <f t="shared" si="227"/>
        <v>7862681280</v>
      </c>
      <c r="T1077" s="34">
        <v>1</v>
      </c>
      <c r="U1077" s="33">
        <v>1</v>
      </c>
      <c r="V1077" s="33">
        <v>0.94</v>
      </c>
      <c r="W1077" s="33">
        <v>0.94</v>
      </c>
      <c r="X1077" s="33">
        <f t="shared" si="228"/>
        <v>0.88</v>
      </c>
      <c r="Y1077" s="33">
        <f t="shared" si="229"/>
        <v>0.85</v>
      </c>
      <c r="Z1077" s="33">
        <f t="shared" si="230"/>
        <v>0.75</v>
      </c>
      <c r="AA1077" s="33">
        <f t="shared" si="231"/>
        <v>0.85</v>
      </c>
      <c r="AB1077" s="33">
        <f t="shared" si="232"/>
        <v>0.75</v>
      </c>
      <c r="AC1077" s="33">
        <f t="shared" si="233"/>
        <v>0.85</v>
      </c>
      <c r="AD1077" s="33">
        <f t="shared" si="234"/>
        <v>0.7</v>
      </c>
      <c r="AE1077" s="394">
        <f t="shared" si="235"/>
        <v>0</v>
      </c>
      <c r="AF1077" s="400">
        <f t="shared" si="236"/>
        <v>7862681280</v>
      </c>
      <c r="AG1077" s="257">
        <v>100</v>
      </c>
      <c r="AH1077" s="153">
        <f t="shared" si="239"/>
        <v>7862681280</v>
      </c>
      <c r="AJ1077" s="394">
        <f>IF(F1077&gt;0,#REF!,0)</f>
        <v>0</v>
      </c>
      <c r="AK1077" s="394">
        <f t="shared" si="237"/>
        <v>0</v>
      </c>
      <c r="AM1077" s="394">
        <f t="shared" si="238"/>
        <v>0</v>
      </c>
    </row>
    <row r="1078" spans="3:39" ht="23.25" thickBot="1" x14ac:dyDescent="0.6">
      <c r="C1078" s="233" t="s">
        <v>576</v>
      </c>
      <c r="D1078" s="411" t="s">
        <v>1431</v>
      </c>
      <c r="E1078" s="435">
        <v>13137604092</v>
      </c>
      <c r="F1078" s="39">
        <v>0</v>
      </c>
      <c r="G1078" s="36"/>
      <c r="H1078" s="36">
        <v>0</v>
      </c>
      <c r="I1078" s="36"/>
      <c r="J1078" s="36"/>
      <c r="K1078" s="36"/>
      <c r="L1078" s="36"/>
      <c r="M1078" s="36"/>
      <c r="N1078" s="36"/>
      <c r="O1078" s="36"/>
      <c r="P1078" s="253">
        <v>0</v>
      </c>
      <c r="Q1078" s="259">
        <f t="shared" si="240"/>
        <v>0</v>
      </c>
      <c r="R1078" s="259">
        <v>19600000000</v>
      </c>
      <c r="S1078" s="509">
        <f t="shared" si="227"/>
        <v>13137604092</v>
      </c>
      <c r="T1078" s="34">
        <v>1</v>
      </c>
      <c r="U1078" s="33">
        <v>1</v>
      </c>
      <c r="V1078" s="33">
        <v>0.94</v>
      </c>
      <c r="W1078" s="33">
        <v>0.94</v>
      </c>
      <c r="X1078" s="33">
        <f t="shared" si="228"/>
        <v>0.88</v>
      </c>
      <c r="Y1078" s="33">
        <f t="shared" si="229"/>
        <v>0.85</v>
      </c>
      <c r="Z1078" s="33">
        <f t="shared" si="230"/>
        <v>0.75</v>
      </c>
      <c r="AA1078" s="33">
        <f t="shared" si="231"/>
        <v>0.85</v>
      </c>
      <c r="AB1078" s="33">
        <f t="shared" si="232"/>
        <v>0.75</v>
      </c>
      <c r="AC1078" s="33">
        <f t="shared" si="233"/>
        <v>0.85</v>
      </c>
      <c r="AD1078" s="33">
        <f t="shared" si="234"/>
        <v>0.7</v>
      </c>
      <c r="AE1078" s="394">
        <f t="shared" si="235"/>
        <v>0</v>
      </c>
      <c r="AF1078" s="400">
        <f t="shared" si="236"/>
        <v>13137604092</v>
      </c>
      <c r="AG1078" s="257">
        <v>100</v>
      </c>
      <c r="AH1078" s="153">
        <f t="shared" si="239"/>
        <v>13137604092</v>
      </c>
      <c r="AJ1078" s="394">
        <f>IF(F1078&gt;0,#REF!,0)</f>
        <v>0</v>
      </c>
      <c r="AK1078" s="394">
        <f t="shared" si="237"/>
        <v>0</v>
      </c>
      <c r="AM1078" s="394">
        <f t="shared" si="238"/>
        <v>0</v>
      </c>
    </row>
    <row r="1079" spans="3:39" ht="23.25" thickBot="1" x14ac:dyDescent="0.6">
      <c r="C1079" s="233" t="s">
        <v>576</v>
      </c>
      <c r="D1079" s="411" t="s">
        <v>1431</v>
      </c>
      <c r="E1079" s="435">
        <v>17550000000</v>
      </c>
      <c r="F1079" s="39">
        <v>0</v>
      </c>
      <c r="G1079" s="36"/>
      <c r="H1079" s="36">
        <v>0</v>
      </c>
      <c r="I1079" s="36"/>
      <c r="J1079" s="36"/>
      <c r="K1079" s="36"/>
      <c r="L1079" s="36"/>
      <c r="M1079" s="36"/>
      <c r="N1079" s="36"/>
      <c r="O1079" s="36"/>
      <c r="P1079" s="253">
        <v>0</v>
      </c>
      <c r="Q1079" s="259">
        <f t="shared" si="240"/>
        <v>0</v>
      </c>
      <c r="R1079" s="259">
        <v>18960000000</v>
      </c>
      <c r="S1079" s="509">
        <f t="shared" si="227"/>
        <v>17550000000</v>
      </c>
      <c r="T1079" s="34">
        <v>1</v>
      </c>
      <c r="U1079" s="33">
        <v>1</v>
      </c>
      <c r="V1079" s="33">
        <v>0.94</v>
      </c>
      <c r="W1079" s="33">
        <v>0.94</v>
      </c>
      <c r="X1079" s="33">
        <f t="shared" si="228"/>
        <v>0.88</v>
      </c>
      <c r="Y1079" s="33">
        <f t="shared" si="229"/>
        <v>0.85</v>
      </c>
      <c r="Z1079" s="33">
        <f t="shared" si="230"/>
        <v>0.75</v>
      </c>
      <c r="AA1079" s="33">
        <f t="shared" si="231"/>
        <v>0.85</v>
      </c>
      <c r="AB1079" s="33">
        <f t="shared" si="232"/>
        <v>0.75</v>
      </c>
      <c r="AC1079" s="33">
        <f t="shared" si="233"/>
        <v>0.85</v>
      </c>
      <c r="AD1079" s="33">
        <f t="shared" si="234"/>
        <v>0.7</v>
      </c>
      <c r="AE1079" s="394">
        <f t="shared" si="235"/>
        <v>0</v>
      </c>
      <c r="AF1079" s="400">
        <f t="shared" si="236"/>
        <v>17550000000</v>
      </c>
      <c r="AG1079" s="257">
        <v>100</v>
      </c>
      <c r="AH1079" s="153">
        <f t="shared" si="239"/>
        <v>17550000000</v>
      </c>
      <c r="AJ1079" s="394">
        <f>IF(F1079&gt;0,#REF!,0)</f>
        <v>0</v>
      </c>
      <c r="AK1079" s="394">
        <f t="shared" si="237"/>
        <v>0</v>
      </c>
      <c r="AM1079" s="394">
        <f t="shared" si="238"/>
        <v>0</v>
      </c>
    </row>
    <row r="1080" spans="3:39" ht="23.25" thickBot="1" x14ac:dyDescent="0.6">
      <c r="C1080" s="233" t="s">
        <v>576</v>
      </c>
      <c r="D1080" s="411" t="s">
        <v>1431</v>
      </c>
      <c r="E1080" s="435">
        <v>12400000000</v>
      </c>
      <c r="F1080" s="39">
        <v>0</v>
      </c>
      <c r="G1080" s="36"/>
      <c r="H1080" s="36">
        <v>0</v>
      </c>
      <c r="I1080" s="36"/>
      <c r="J1080" s="36"/>
      <c r="K1080" s="36"/>
      <c r="L1080" s="36"/>
      <c r="M1080" s="36"/>
      <c r="N1080" s="36"/>
      <c r="O1080" s="36"/>
      <c r="P1080" s="253">
        <v>0</v>
      </c>
      <c r="Q1080" s="259">
        <f t="shared" si="240"/>
        <v>0</v>
      </c>
      <c r="R1080" s="259">
        <v>14100000000</v>
      </c>
      <c r="S1080" s="509">
        <f t="shared" si="227"/>
        <v>12400000000</v>
      </c>
      <c r="T1080" s="34">
        <v>1</v>
      </c>
      <c r="U1080" s="33">
        <v>1</v>
      </c>
      <c r="V1080" s="33">
        <v>0.94</v>
      </c>
      <c r="W1080" s="33">
        <v>0.94</v>
      </c>
      <c r="X1080" s="33">
        <f t="shared" si="228"/>
        <v>0.88</v>
      </c>
      <c r="Y1080" s="33">
        <f t="shared" si="229"/>
        <v>0.85</v>
      </c>
      <c r="Z1080" s="33">
        <f t="shared" si="230"/>
        <v>0.75</v>
      </c>
      <c r="AA1080" s="33">
        <f t="shared" si="231"/>
        <v>0.85</v>
      </c>
      <c r="AB1080" s="33">
        <f t="shared" si="232"/>
        <v>0.75</v>
      </c>
      <c r="AC1080" s="33">
        <f t="shared" si="233"/>
        <v>0.85</v>
      </c>
      <c r="AD1080" s="33">
        <f t="shared" si="234"/>
        <v>0.7</v>
      </c>
      <c r="AE1080" s="394">
        <f t="shared" si="235"/>
        <v>0</v>
      </c>
      <c r="AF1080" s="400">
        <f t="shared" si="236"/>
        <v>12400000000</v>
      </c>
      <c r="AG1080" s="257">
        <v>100</v>
      </c>
      <c r="AH1080" s="153">
        <f t="shared" si="239"/>
        <v>12400000000</v>
      </c>
      <c r="AJ1080" s="394">
        <f>IF(F1080&gt;0,#REF!,0)</f>
        <v>0</v>
      </c>
      <c r="AK1080" s="394">
        <f t="shared" si="237"/>
        <v>0</v>
      </c>
      <c r="AM1080" s="394">
        <f t="shared" si="238"/>
        <v>0</v>
      </c>
    </row>
    <row r="1081" spans="3:39" ht="23.25" thickBot="1" x14ac:dyDescent="0.6">
      <c r="C1081" s="233" t="s">
        <v>576</v>
      </c>
      <c r="D1081" s="411" t="s">
        <v>1431</v>
      </c>
      <c r="E1081" s="435">
        <v>17516211680</v>
      </c>
      <c r="F1081" s="39">
        <v>0</v>
      </c>
      <c r="G1081" s="36"/>
      <c r="H1081" s="36">
        <v>0</v>
      </c>
      <c r="I1081" s="36"/>
      <c r="J1081" s="36"/>
      <c r="K1081" s="36"/>
      <c r="L1081" s="36"/>
      <c r="M1081" s="36"/>
      <c r="N1081" s="36"/>
      <c r="O1081" s="36"/>
      <c r="P1081" s="253">
        <v>0</v>
      </c>
      <c r="Q1081" s="259">
        <f t="shared" si="240"/>
        <v>0</v>
      </c>
      <c r="R1081" s="259">
        <v>17000000000</v>
      </c>
      <c r="S1081" s="509">
        <f t="shared" si="227"/>
        <v>17516211680</v>
      </c>
      <c r="T1081" s="34">
        <v>1</v>
      </c>
      <c r="U1081" s="33">
        <v>1</v>
      </c>
      <c r="V1081" s="33">
        <v>0.94</v>
      </c>
      <c r="W1081" s="33">
        <v>0.94</v>
      </c>
      <c r="X1081" s="33">
        <f t="shared" si="228"/>
        <v>0.88</v>
      </c>
      <c r="Y1081" s="33">
        <f t="shared" si="229"/>
        <v>0.85</v>
      </c>
      <c r="Z1081" s="33">
        <f t="shared" si="230"/>
        <v>0.75</v>
      </c>
      <c r="AA1081" s="33">
        <f t="shared" si="231"/>
        <v>0.85</v>
      </c>
      <c r="AB1081" s="33">
        <f t="shared" si="232"/>
        <v>0.75</v>
      </c>
      <c r="AC1081" s="33">
        <f t="shared" si="233"/>
        <v>0.85</v>
      </c>
      <c r="AD1081" s="33">
        <f t="shared" si="234"/>
        <v>0.7</v>
      </c>
      <c r="AE1081" s="394">
        <f t="shared" si="235"/>
        <v>0</v>
      </c>
      <c r="AF1081" s="400">
        <f t="shared" si="236"/>
        <v>17516211680</v>
      </c>
      <c r="AG1081" s="257">
        <v>100</v>
      </c>
      <c r="AH1081" s="153">
        <f t="shared" si="239"/>
        <v>17516211680</v>
      </c>
      <c r="AJ1081" s="394">
        <f>IF(F1081&gt;0,#REF!,0)</f>
        <v>0</v>
      </c>
      <c r="AK1081" s="394">
        <f t="shared" si="237"/>
        <v>0</v>
      </c>
      <c r="AM1081" s="394">
        <f t="shared" si="238"/>
        <v>0</v>
      </c>
    </row>
    <row r="1082" spans="3:39" ht="23.25" thickBot="1" x14ac:dyDescent="0.6">
      <c r="C1082" s="233" t="s">
        <v>576</v>
      </c>
      <c r="D1082" s="419"/>
      <c r="E1082" s="438"/>
      <c r="F1082" s="39">
        <v>0</v>
      </c>
      <c r="G1082" s="36"/>
      <c r="H1082" s="36">
        <v>0</v>
      </c>
      <c r="I1082" s="36"/>
      <c r="J1082" s="36"/>
      <c r="K1082" s="36"/>
      <c r="L1082" s="36"/>
      <c r="M1082" s="36"/>
      <c r="N1082" s="36"/>
      <c r="O1082" s="36"/>
      <c r="P1082" s="253">
        <v>0</v>
      </c>
      <c r="Q1082" s="259">
        <f t="shared" si="240"/>
        <v>0</v>
      </c>
      <c r="R1082" s="259">
        <v>0</v>
      </c>
      <c r="S1082" s="509">
        <f t="shared" si="227"/>
        <v>0</v>
      </c>
      <c r="T1082" s="34">
        <v>1</v>
      </c>
      <c r="U1082" s="33">
        <v>1</v>
      </c>
      <c r="V1082" s="33">
        <v>0.94</v>
      </c>
      <c r="W1082" s="33">
        <v>0.94</v>
      </c>
      <c r="X1082" s="33">
        <f t="shared" si="228"/>
        <v>0.88</v>
      </c>
      <c r="Y1082" s="33">
        <f t="shared" si="229"/>
        <v>0.85</v>
      </c>
      <c r="Z1082" s="33">
        <f t="shared" si="230"/>
        <v>0.75</v>
      </c>
      <c r="AA1082" s="33">
        <f t="shared" si="231"/>
        <v>0.85</v>
      </c>
      <c r="AB1082" s="33">
        <f t="shared" si="232"/>
        <v>0.75</v>
      </c>
      <c r="AC1082" s="33">
        <f t="shared" si="233"/>
        <v>0.85</v>
      </c>
      <c r="AD1082" s="33">
        <f t="shared" si="234"/>
        <v>0.7</v>
      </c>
      <c r="AE1082" s="394">
        <f t="shared" si="235"/>
        <v>0</v>
      </c>
      <c r="AF1082" s="400">
        <f t="shared" si="236"/>
        <v>0</v>
      </c>
      <c r="AG1082" s="257">
        <v>100</v>
      </c>
      <c r="AH1082" s="153">
        <f t="shared" si="239"/>
        <v>0</v>
      </c>
      <c r="AJ1082" s="394">
        <f>IF(F1082&gt;0,#REF!,0)</f>
        <v>0</v>
      </c>
      <c r="AK1082" s="394">
        <f t="shared" si="237"/>
        <v>0</v>
      </c>
      <c r="AM1082" s="394">
        <f t="shared" si="238"/>
        <v>0</v>
      </c>
    </row>
    <row r="1083" spans="3:39" ht="23.25" thickBot="1" x14ac:dyDescent="0.6">
      <c r="C1083" s="233" t="s">
        <v>576</v>
      </c>
      <c r="D1083" s="411" t="s">
        <v>1680</v>
      </c>
      <c r="E1083" s="435">
        <v>28339302400</v>
      </c>
      <c r="F1083" s="39">
        <v>0</v>
      </c>
      <c r="G1083" s="36"/>
      <c r="H1083" s="36">
        <v>0</v>
      </c>
      <c r="I1083" s="36"/>
      <c r="J1083" s="36"/>
      <c r="K1083" s="36"/>
      <c r="L1083" s="36"/>
      <c r="M1083" s="36"/>
      <c r="N1083" s="36"/>
      <c r="O1083" s="36"/>
      <c r="P1083" s="253">
        <v>0</v>
      </c>
      <c r="Q1083" s="259">
        <f t="shared" si="240"/>
        <v>0</v>
      </c>
      <c r="R1083" s="259">
        <v>31000000000</v>
      </c>
      <c r="S1083" s="509">
        <f t="shared" si="227"/>
        <v>28339302400</v>
      </c>
      <c r="T1083" s="34">
        <v>1</v>
      </c>
      <c r="U1083" s="33">
        <v>1</v>
      </c>
      <c r="V1083" s="33">
        <v>0.94</v>
      </c>
      <c r="W1083" s="33">
        <v>0.94</v>
      </c>
      <c r="X1083" s="33">
        <f t="shared" si="228"/>
        <v>0.88</v>
      </c>
      <c r="Y1083" s="33">
        <f t="shared" si="229"/>
        <v>0.85</v>
      </c>
      <c r="Z1083" s="33">
        <f t="shared" si="230"/>
        <v>0.75</v>
      </c>
      <c r="AA1083" s="33">
        <f t="shared" si="231"/>
        <v>0.85</v>
      </c>
      <c r="AB1083" s="33">
        <f t="shared" si="232"/>
        <v>0.75</v>
      </c>
      <c r="AC1083" s="33">
        <f t="shared" si="233"/>
        <v>0.85</v>
      </c>
      <c r="AD1083" s="33">
        <f t="shared" si="234"/>
        <v>0.7</v>
      </c>
      <c r="AE1083" s="394">
        <f t="shared" si="235"/>
        <v>0</v>
      </c>
      <c r="AF1083" s="400">
        <f t="shared" si="236"/>
        <v>28339302400</v>
      </c>
      <c r="AG1083" s="257">
        <v>100</v>
      </c>
      <c r="AH1083" s="153">
        <f t="shared" si="239"/>
        <v>28339302400</v>
      </c>
      <c r="AJ1083" s="394">
        <f>IF(F1083&gt;0,#REF!,0)</f>
        <v>0</v>
      </c>
      <c r="AK1083" s="394">
        <f t="shared" si="237"/>
        <v>0</v>
      </c>
      <c r="AM1083" s="394">
        <f t="shared" si="238"/>
        <v>0</v>
      </c>
    </row>
    <row r="1084" spans="3:39" ht="23.25" thickBot="1" x14ac:dyDescent="0.6">
      <c r="C1084" s="233" t="s">
        <v>576</v>
      </c>
      <c r="D1084" s="411" t="s">
        <v>1432</v>
      </c>
      <c r="E1084" s="435">
        <v>23900000000</v>
      </c>
      <c r="F1084" s="39">
        <v>0</v>
      </c>
      <c r="G1084" s="36"/>
      <c r="H1084" s="36">
        <v>0</v>
      </c>
      <c r="I1084" s="36"/>
      <c r="J1084" s="36"/>
      <c r="K1084" s="36"/>
      <c r="L1084" s="36"/>
      <c r="M1084" s="36"/>
      <c r="N1084" s="36"/>
      <c r="O1084" s="36"/>
      <c r="P1084" s="253">
        <v>0</v>
      </c>
      <c r="Q1084" s="259">
        <f t="shared" si="240"/>
        <v>0</v>
      </c>
      <c r="R1084" s="259">
        <v>29875000000</v>
      </c>
      <c r="S1084" s="509">
        <f t="shared" si="227"/>
        <v>23900000000</v>
      </c>
      <c r="T1084" s="34">
        <v>1</v>
      </c>
      <c r="U1084" s="33">
        <v>1</v>
      </c>
      <c r="V1084" s="33">
        <v>0.94</v>
      </c>
      <c r="W1084" s="33">
        <v>0.94</v>
      </c>
      <c r="X1084" s="33">
        <f t="shared" si="228"/>
        <v>0.88</v>
      </c>
      <c r="Y1084" s="33">
        <f t="shared" si="229"/>
        <v>0.85</v>
      </c>
      <c r="Z1084" s="33">
        <f t="shared" si="230"/>
        <v>0.75</v>
      </c>
      <c r="AA1084" s="33">
        <f t="shared" si="231"/>
        <v>0.85</v>
      </c>
      <c r="AB1084" s="33">
        <f t="shared" si="232"/>
        <v>0.75</v>
      </c>
      <c r="AC1084" s="33">
        <f t="shared" si="233"/>
        <v>0.85</v>
      </c>
      <c r="AD1084" s="33">
        <f t="shared" si="234"/>
        <v>0.7</v>
      </c>
      <c r="AE1084" s="394">
        <f t="shared" si="235"/>
        <v>0</v>
      </c>
      <c r="AF1084" s="400">
        <f t="shared" si="236"/>
        <v>23900000000</v>
      </c>
      <c r="AG1084" s="257">
        <v>100</v>
      </c>
      <c r="AH1084" s="153">
        <f t="shared" si="239"/>
        <v>23900000000</v>
      </c>
      <c r="AJ1084" s="394">
        <f>IF(F1084&gt;0,#REF!,0)</f>
        <v>0</v>
      </c>
      <c r="AK1084" s="394">
        <f t="shared" si="237"/>
        <v>0</v>
      </c>
      <c r="AM1084" s="394">
        <f t="shared" si="238"/>
        <v>0</v>
      </c>
    </row>
    <row r="1085" spans="3:39" ht="23.25" thickBot="1" x14ac:dyDescent="0.6">
      <c r="C1085" s="233" t="s">
        <v>576</v>
      </c>
      <c r="D1085" s="411" t="s">
        <v>1432</v>
      </c>
      <c r="E1085" s="435">
        <v>4450000000</v>
      </c>
      <c r="F1085" s="39">
        <v>0</v>
      </c>
      <c r="G1085" s="36"/>
      <c r="H1085" s="36">
        <v>0</v>
      </c>
      <c r="I1085" s="36"/>
      <c r="J1085" s="36"/>
      <c r="K1085" s="36"/>
      <c r="L1085" s="36"/>
      <c r="M1085" s="36"/>
      <c r="N1085" s="36"/>
      <c r="O1085" s="36"/>
      <c r="P1085" s="253">
        <v>0</v>
      </c>
      <c r="Q1085" s="259">
        <f t="shared" si="240"/>
        <v>0</v>
      </c>
      <c r="R1085" s="259">
        <v>12500000000</v>
      </c>
      <c r="S1085" s="509">
        <f t="shared" si="227"/>
        <v>4450000000</v>
      </c>
      <c r="T1085" s="34">
        <v>1</v>
      </c>
      <c r="U1085" s="33">
        <v>1</v>
      </c>
      <c r="V1085" s="33">
        <v>0.94</v>
      </c>
      <c r="W1085" s="33">
        <v>0.94</v>
      </c>
      <c r="X1085" s="33">
        <f t="shared" si="228"/>
        <v>0.88</v>
      </c>
      <c r="Y1085" s="33">
        <f t="shared" si="229"/>
        <v>0.85</v>
      </c>
      <c r="Z1085" s="33">
        <f t="shared" si="230"/>
        <v>0.75</v>
      </c>
      <c r="AA1085" s="33">
        <f t="shared" si="231"/>
        <v>0.85</v>
      </c>
      <c r="AB1085" s="33">
        <f t="shared" si="232"/>
        <v>0.75</v>
      </c>
      <c r="AC1085" s="33">
        <f t="shared" si="233"/>
        <v>0.85</v>
      </c>
      <c r="AD1085" s="33">
        <f t="shared" si="234"/>
        <v>0.7</v>
      </c>
      <c r="AE1085" s="394">
        <f t="shared" si="235"/>
        <v>0</v>
      </c>
      <c r="AF1085" s="400">
        <f t="shared" si="236"/>
        <v>4450000000</v>
      </c>
      <c r="AG1085" s="257">
        <v>100</v>
      </c>
      <c r="AH1085" s="153">
        <f t="shared" si="239"/>
        <v>4450000000</v>
      </c>
      <c r="AJ1085" s="394">
        <f>IF(F1085&gt;0,#REF!,0)</f>
        <v>0</v>
      </c>
      <c r="AK1085" s="394">
        <f t="shared" si="237"/>
        <v>0</v>
      </c>
      <c r="AM1085" s="394">
        <f t="shared" si="238"/>
        <v>0</v>
      </c>
    </row>
    <row r="1086" spans="3:39" ht="23.25" thickBot="1" x14ac:dyDescent="0.6">
      <c r="C1086" s="233" t="s">
        <v>576</v>
      </c>
      <c r="D1086" s="411" t="s">
        <v>1681</v>
      </c>
      <c r="E1086" s="435">
        <v>5850000000</v>
      </c>
      <c r="F1086" s="39">
        <v>0</v>
      </c>
      <c r="G1086" s="36"/>
      <c r="H1086" s="36">
        <v>0</v>
      </c>
      <c r="I1086" s="36"/>
      <c r="J1086" s="36"/>
      <c r="K1086" s="36"/>
      <c r="L1086" s="36"/>
      <c r="M1086" s="36"/>
      <c r="N1086" s="36"/>
      <c r="O1086" s="36"/>
      <c r="P1086" s="253">
        <v>0</v>
      </c>
      <c r="Q1086" s="259">
        <f t="shared" si="240"/>
        <v>0</v>
      </c>
      <c r="R1086" s="259">
        <v>4600000000</v>
      </c>
      <c r="S1086" s="509">
        <f t="shared" si="227"/>
        <v>5850000000</v>
      </c>
      <c r="T1086" s="34">
        <v>1</v>
      </c>
      <c r="U1086" s="33">
        <v>1</v>
      </c>
      <c r="V1086" s="33">
        <v>0.94</v>
      </c>
      <c r="W1086" s="33">
        <v>0.94</v>
      </c>
      <c r="X1086" s="33">
        <f t="shared" si="228"/>
        <v>0.88</v>
      </c>
      <c r="Y1086" s="33">
        <f t="shared" si="229"/>
        <v>0.85</v>
      </c>
      <c r="Z1086" s="33">
        <f t="shared" si="230"/>
        <v>0.75</v>
      </c>
      <c r="AA1086" s="33">
        <f t="shared" si="231"/>
        <v>0.85</v>
      </c>
      <c r="AB1086" s="33">
        <f t="shared" si="232"/>
        <v>0.75</v>
      </c>
      <c r="AC1086" s="33">
        <f t="shared" si="233"/>
        <v>0.85</v>
      </c>
      <c r="AD1086" s="33">
        <f t="shared" si="234"/>
        <v>0.7</v>
      </c>
      <c r="AE1086" s="394">
        <f t="shared" si="235"/>
        <v>0</v>
      </c>
      <c r="AF1086" s="400">
        <f t="shared" si="236"/>
        <v>5850000000</v>
      </c>
      <c r="AG1086" s="257">
        <v>100</v>
      </c>
      <c r="AH1086" s="153">
        <f t="shared" si="239"/>
        <v>5850000000</v>
      </c>
      <c r="AJ1086" s="394">
        <f>IF(F1086&gt;0,#REF!,0)</f>
        <v>0</v>
      </c>
      <c r="AK1086" s="394">
        <f t="shared" si="237"/>
        <v>0</v>
      </c>
      <c r="AM1086" s="394">
        <f t="shared" si="238"/>
        <v>0</v>
      </c>
    </row>
    <row r="1087" spans="3:39" ht="23.25" thickBot="1" x14ac:dyDescent="0.6">
      <c r="C1087" s="233" t="s">
        <v>576</v>
      </c>
      <c r="D1087" s="412"/>
      <c r="E1087" s="428"/>
      <c r="F1087" s="39">
        <v>0</v>
      </c>
      <c r="G1087" s="36"/>
      <c r="H1087" s="36">
        <v>0</v>
      </c>
      <c r="I1087" s="36"/>
      <c r="J1087" s="36"/>
      <c r="K1087" s="36"/>
      <c r="L1087" s="36"/>
      <c r="M1087" s="36"/>
      <c r="N1087" s="36"/>
      <c r="O1087" s="36"/>
      <c r="P1087" s="253">
        <v>0</v>
      </c>
      <c r="Q1087" s="259">
        <f t="shared" si="240"/>
        <v>0</v>
      </c>
      <c r="R1087" s="259">
        <v>0</v>
      </c>
      <c r="S1087" s="509">
        <f t="shared" si="227"/>
        <v>0</v>
      </c>
      <c r="T1087" s="34">
        <v>1</v>
      </c>
      <c r="U1087" s="33">
        <v>1</v>
      </c>
      <c r="V1087" s="33">
        <v>0.94</v>
      </c>
      <c r="W1087" s="33">
        <v>0.94</v>
      </c>
      <c r="X1087" s="33">
        <f t="shared" si="228"/>
        <v>0.88</v>
      </c>
      <c r="Y1087" s="33">
        <f t="shared" si="229"/>
        <v>0.85</v>
      </c>
      <c r="Z1087" s="33">
        <f t="shared" si="230"/>
        <v>0.75</v>
      </c>
      <c r="AA1087" s="33">
        <f t="shared" si="231"/>
        <v>0.85</v>
      </c>
      <c r="AB1087" s="33">
        <f t="shared" si="232"/>
        <v>0.75</v>
      </c>
      <c r="AC1087" s="33">
        <f t="shared" si="233"/>
        <v>0.85</v>
      </c>
      <c r="AD1087" s="33">
        <f t="shared" si="234"/>
        <v>0.7</v>
      </c>
      <c r="AE1087" s="394">
        <f t="shared" si="235"/>
        <v>0</v>
      </c>
      <c r="AF1087" s="400">
        <f t="shared" si="236"/>
        <v>0</v>
      </c>
      <c r="AG1087" s="257">
        <v>100</v>
      </c>
      <c r="AH1087" s="153">
        <f t="shared" si="239"/>
        <v>0</v>
      </c>
      <c r="AJ1087" s="394">
        <f>IF(F1087&gt;0,#REF!,0)</f>
        <v>0</v>
      </c>
      <c r="AK1087" s="394">
        <f t="shared" si="237"/>
        <v>0</v>
      </c>
      <c r="AM1087" s="394">
        <f t="shared" si="238"/>
        <v>0</v>
      </c>
    </row>
    <row r="1088" spans="3:39" ht="23.25" thickBot="1" x14ac:dyDescent="0.6">
      <c r="C1088" s="233" t="s">
        <v>576</v>
      </c>
      <c r="D1088" s="411" t="s">
        <v>1433</v>
      </c>
      <c r="E1088" s="435">
        <v>50000000000</v>
      </c>
      <c r="F1088" s="39">
        <v>0</v>
      </c>
      <c r="G1088" s="36"/>
      <c r="H1088" s="36">
        <v>0</v>
      </c>
      <c r="I1088" s="36"/>
      <c r="J1088" s="36"/>
      <c r="K1088" s="36"/>
      <c r="L1088" s="36"/>
      <c r="M1088" s="36"/>
      <c r="N1088" s="36"/>
      <c r="O1088" s="36"/>
      <c r="P1088" s="253">
        <v>0</v>
      </c>
      <c r="Q1088" s="259">
        <f t="shared" si="240"/>
        <v>0</v>
      </c>
      <c r="R1088" s="259">
        <v>50000000000</v>
      </c>
      <c r="S1088" s="509">
        <f t="shared" si="227"/>
        <v>50000000000</v>
      </c>
      <c r="T1088" s="34">
        <v>1</v>
      </c>
      <c r="U1088" s="33">
        <v>1</v>
      </c>
      <c r="V1088" s="33">
        <v>0.94</v>
      </c>
      <c r="W1088" s="33">
        <v>0.94</v>
      </c>
      <c r="X1088" s="33">
        <f t="shared" si="228"/>
        <v>0.88</v>
      </c>
      <c r="Y1088" s="33">
        <f t="shared" si="229"/>
        <v>0.85</v>
      </c>
      <c r="Z1088" s="33">
        <f t="shared" si="230"/>
        <v>0.75</v>
      </c>
      <c r="AA1088" s="33">
        <f t="shared" si="231"/>
        <v>0.85</v>
      </c>
      <c r="AB1088" s="33">
        <f t="shared" si="232"/>
        <v>0.75</v>
      </c>
      <c r="AC1088" s="33">
        <f t="shared" si="233"/>
        <v>0.85</v>
      </c>
      <c r="AD1088" s="33">
        <f t="shared" si="234"/>
        <v>0.7</v>
      </c>
      <c r="AE1088" s="394">
        <f t="shared" si="235"/>
        <v>0</v>
      </c>
      <c r="AF1088" s="400">
        <f t="shared" si="236"/>
        <v>50000000000</v>
      </c>
      <c r="AG1088" s="257">
        <v>100</v>
      </c>
      <c r="AH1088" s="153">
        <f t="shared" si="239"/>
        <v>50000000000</v>
      </c>
      <c r="AJ1088" s="394">
        <f>IF(F1088&gt;0,#REF!,0)</f>
        <v>0</v>
      </c>
      <c r="AK1088" s="394">
        <f t="shared" si="237"/>
        <v>0</v>
      </c>
      <c r="AM1088" s="394">
        <f t="shared" si="238"/>
        <v>0</v>
      </c>
    </row>
    <row r="1089" spans="3:39" ht="23.25" thickBot="1" x14ac:dyDescent="0.6">
      <c r="C1089" s="233" t="s">
        <v>576</v>
      </c>
      <c r="D1089" s="411" t="s">
        <v>1682</v>
      </c>
      <c r="E1089" s="435">
        <v>50000000000</v>
      </c>
      <c r="F1089" s="39">
        <v>0</v>
      </c>
      <c r="G1089" s="36"/>
      <c r="H1089" s="36">
        <v>0</v>
      </c>
      <c r="I1089" s="36"/>
      <c r="J1089" s="36"/>
      <c r="K1089" s="36"/>
      <c r="L1089" s="36"/>
      <c r="M1089" s="36"/>
      <c r="N1089" s="36"/>
      <c r="O1089" s="36"/>
      <c r="P1089" s="253">
        <v>0</v>
      </c>
      <c r="Q1089" s="259">
        <f t="shared" si="240"/>
        <v>0</v>
      </c>
      <c r="R1089" s="259">
        <v>50000000000</v>
      </c>
      <c r="S1089" s="509">
        <f t="shared" si="227"/>
        <v>50000000000</v>
      </c>
      <c r="T1089" s="34">
        <v>1</v>
      </c>
      <c r="U1089" s="33">
        <v>1</v>
      </c>
      <c r="V1089" s="33">
        <v>0.94</v>
      </c>
      <c r="W1089" s="33">
        <v>0.94</v>
      </c>
      <c r="X1089" s="33">
        <f t="shared" si="228"/>
        <v>0.88</v>
      </c>
      <c r="Y1089" s="33">
        <f t="shared" si="229"/>
        <v>0.85</v>
      </c>
      <c r="Z1089" s="33">
        <f t="shared" si="230"/>
        <v>0.75</v>
      </c>
      <c r="AA1089" s="33">
        <f t="shared" si="231"/>
        <v>0.85</v>
      </c>
      <c r="AB1089" s="33">
        <f t="shared" si="232"/>
        <v>0.75</v>
      </c>
      <c r="AC1089" s="33">
        <f t="shared" si="233"/>
        <v>0.85</v>
      </c>
      <c r="AD1089" s="33">
        <f t="shared" si="234"/>
        <v>0.7</v>
      </c>
      <c r="AE1089" s="394">
        <f t="shared" si="235"/>
        <v>0</v>
      </c>
      <c r="AF1089" s="400">
        <f t="shared" si="236"/>
        <v>50000000000</v>
      </c>
      <c r="AG1089" s="257">
        <v>100</v>
      </c>
      <c r="AH1089" s="153">
        <f t="shared" si="239"/>
        <v>50000000000</v>
      </c>
      <c r="AJ1089" s="394">
        <f>IF(F1089&gt;0,#REF!,0)</f>
        <v>0</v>
      </c>
      <c r="AK1089" s="394">
        <f t="shared" si="237"/>
        <v>0</v>
      </c>
      <c r="AM1089" s="394">
        <f t="shared" si="238"/>
        <v>0</v>
      </c>
    </row>
    <row r="1090" spans="3:39" ht="23.25" thickBot="1" x14ac:dyDescent="0.6">
      <c r="C1090" s="233" t="s">
        <v>576</v>
      </c>
      <c r="D1090" s="411" t="s">
        <v>1683</v>
      </c>
      <c r="E1090" s="435">
        <v>5000000000</v>
      </c>
      <c r="F1090" s="39">
        <v>0</v>
      </c>
      <c r="G1090" s="36"/>
      <c r="H1090" s="36">
        <v>0</v>
      </c>
      <c r="I1090" s="36"/>
      <c r="J1090" s="36"/>
      <c r="K1090" s="36"/>
      <c r="L1090" s="36"/>
      <c r="M1090" s="36"/>
      <c r="N1090" s="36"/>
      <c r="O1090" s="36"/>
      <c r="P1090" s="253">
        <v>0</v>
      </c>
      <c r="Q1090" s="259">
        <f t="shared" si="240"/>
        <v>0</v>
      </c>
      <c r="R1090" s="259">
        <v>5000000000</v>
      </c>
      <c r="S1090" s="509">
        <f t="shared" si="227"/>
        <v>5000000000</v>
      </c>
      <c r="T1090" s="34">
        <v>1</v>
      </c>
      <c r="U1090" s="33">
        <v>1</v>
      </c>
      <c r="V1090" s="33">
        <v>0.94</v>
      </c>
      <c r="W1090" s="33">
        <v>0.94</v>
      </c>
      <c r="X1090" s="33">
        <f t="shared" si="228"/>
        <v>0.88</v>
      </c>
      <c r="Y1090" s="33">
        <f t="shared" si="229"/>
        <v>0.85</v>
      </c>
      <c r="Z1090" s="33">
        <f t="shared" si="230"/>
        <v>0.75</v>
      </c>
      <c r="AA1090" s="33">
        <f t="shared" si="231"/>
        <v>0.85</v>
      </c>
      <c r="AB1090" s="33">
        <f t="shared" si="232"/>
        <v>0.75</v>
      </c>
      <c r="AC1090" s="33">
        <f t="shared" si="233"/>
        <v>0.85</v>
      </c>
      <c r="AD1090" s="33">
        <f t="shared" si="234"/>
        <v>0.7</v>
      </c>
      <c r="AE1090" s="394">
        <f t="shared" si="235"/>
        <v>0</v>
      </c>
      <c r="AF1090" s="400">
        <f t="shared" si="236"/>
        <v>5000000000</v>
      </c>
      <c r="AG1090" s="257">
        <v>100</v>
      </c>
      <c r="AH1090" s="153">
        <f t="shared" si="239"/>
        <v>5000000000</v>
      </c>
      <c r="AJ1090" s="394">
        <f>IF(F1090&gt;0,#REF!,0)</f>
        <v>0</v>
      </c>
      <c r="AK1090" s="394">
        <f t="shared" si="237"/>
        <v>0</v>
      </c>
      <c r="AM1090" s="394">
        <f t="shared" si="238"/>
        <v>0</v>
      </c>
    </row>
    <row r="1091" spans="3:39" ht="23.25" thickBot="1" x14ac:dyDescent="0.6">
      <c r="C1091" s="233" t="s">
        <v>576</v>
      </c>
      <c r="D1091" s="411" t="s">
        <v>1682</v>
      </c>
      <c r="E1091" s="435">
        <v>60000000000</v>
      </c>
      <c r="F1091" s="39">
        <v>0</v>
      </c>
      <c r="G1091" s="36"/>
      <c r="H1091" s="36">
        <v>0</v>
      </c>
      <c r="I1091" s="36"/>
      <c r="J1091" s="36"/>
      <c r="K1091" s="36"/>
      <c r="L1091" s="36"/>
      <c r="M1091" s="36"/>
      <c r="N1091" s="36"/>
      <c r="O1091" s="36"/>
      <c r="P1091" s="253">
        <v>0</v>
      </c>
      <c r="Q1091" s="259">
        <f t="shared" si="240"/>
        <v>0</v>
      </c>
      <c r="R1091" s="259">
        <v>60000000000</v>
      </c>
      <c r="S1091" s="509">
        <f t="shared" si="227"/>
        <v>60000000000</v>
      </c>
      <c r="T1091" s="34">
        <v>1</v>
      </c>
      <c r="U1091" s="33">
        <v>1</v>
      </c>
      <c r="V1091" s="33">
        <v>0.94</v>
      </c>
      <c r="W1091" s="33">
        <v>0.94</v>
      </c>
      <c r="X1091" s="33">
        <f t="shared" si="228"/>
        <v>0.88</v>
      </c>
      <c r="Y1091" s="33">
        <f t="shared" si="229"/>
        <v>0.85</v>
      </c>
      <c r="Z1091" s="33">
        <f t="shared" si="230"/>
        <v>0.75</v>
      </c>
      <c r="AA1091" s="33">
        <f t="shared" si="231"/>
        <v>0.85</v>
      </c>
      <c r="AB1091" s="33">
        <f t="shared" si="232"/>
        <v>0.75</v>
      </c>
      <c r="AC1091" s="33">
        <f t="shared" si="233"/>
        <v>0.85</v>
      </c>
      <c r="AD1091" s="33">
        <f t="shared" si="234"/>
        <v>0.7</v>
      </c>
      <c r="AE1091" s="394">
        <f t="shared" si="235"/>
        <v>0</v>
      </c>
      <c r="AF1091" s="400">
        <f t="shared" si="236"/>
        <v>60000000000</v>
      </c>
      <c r="AG1091" s="257">
        <v>100</v>
      </c>
      <c r="AH1091" s="153">
        <f t="shared" si="239"/>
        <v>60000000000</v>
      </c>
      <c r="AJ1091" s="394">
        <f>IF(F1091&gt;0,#REF!,0)</f>
        <v>0</v>
      </c>
      <c r="AK1091" s="394">
        <f t="shared" si="237"/>
        <v>0</v>
      </c>
      <c r="AM1091" s="394">
        <f t="shared" si="238"/>
        <v>0</v>
      </c>
    </row>
    <row r="1092" spans="3:39" ht="23.25" thickBot="1" x14ac:dyDescent="0.6">
      <c r="C1092" s="233" t="s">
        <v>576</v>
      </c>
      <c r="D1092" s="411" t="s">
        <v>1682</v>
      </c>
      <c r="E1092" s="435">
        <v>50000000000</v>
      </c>
      <c r="F1092" s="39">
        <v>0</v>
      </c>
      <c r="G1092" s="36"/>
      <c r="H1092" s="36">
        <v>0</v>
      </c>
      <c r="I1092" s="36"/>
      <c r="J1092" s="36"/>
      <c r="K1092" s="36"/>
      <c r="L1092" s="36"/>
      <c r="M1092" s="36"/>
      <c r="N1092" s="36"/>
      <c r="O1092" s="36"/>
      <c r="P1092" s="253">
        <v>0</v>
      </c>
      <c r="Q1092" s="259">
        <f t="shared" si="240"/>
        <v>0</v>
      </c>
      <c r="R1092" s="259">
        <v>50000000000</v>
      </c>
      <c r="S1092" s="509">
        <f t="shared" si="227"/>
        <v>50000000000</v>
      </c>
      <c r="T1092" s="34">
        <v>1</v>
      </c>
      <c r="U1092" s="33">
        <v>1</v>
      </c>
      <c r="V1092" s="33">
        <v>0.94</v>
      </c>
      <c r="W1092" s="33">
        <v>0.94</v>
      </c>
      <c r="X1092" s="33">
        <f t="shared" si="228"/>
        <v>0.88</v>
      </c>
      <c r="Y1092" s="33">
        <f t="shared" si="229"/>
        <v>0.85</v>
      </c>
      <c r="Z1092" s="33">
        <f t="shared" si="230"/>
        <v>0.75</v>
      </c>
      <c r="AA1092" s="33">
        <f t="shared" si="231"/>
        <v>0.85</v>
      </c>
      <c r="AB1092" s="33">
        <f t="shared" si="232"/>
        <v>0.75</v>
      </c>
      <c r="AC1092" s="33">
        <f t="shared" si="233"/>
        <v>0.85</v>
      </c>
      <c r="AD1092" s="33">
        <f t="shared" si="234"/>
        <v>0.7</v>
      </c>
      <c r="AE1092" s="394">
        <f t="shared" si="235"/>
        <v>0</v>
      </c>
      <c r="AF1092" s="400">
        <f t="shared" si="236"/>
        <v>50000000000</v>
      </c>
      <c r="AG1092" s="257">
        <v>100</v>
      </c>
      <c r="AH1092" s="153">
        <f t="shared" si="239"/>
        <v>50000000000</v>
      </c>
      <c r="AJ1092" s="394">
        <f>IF(F1092&gt;0,#REF!,0)</f>
        <v>0</v>
      </c>
      <c r="AK1092" s="394">
        <f t="shared" si="237"/>
        <v>0</v>
      </c>
      <c r="AM1092" s="394">
        <f t="shared" si="238"/>
        <v>0</v>
      </c>
    </row>
    <row r="1093" spans="3:39" ht="23.25" thickBot="1" x14ac:dyDescent="0.6">
      <c r="C1093" s="233" t="s">
        <v>576</v>
      </c>
      <c r="D1093" s="411" t="s">
        <v>1684</v>
      </c>
      <c r="E1093" s="435">
        <v>100000000000</v>
      </c>
      <c r="F1093" s="39">
        <v>0</v>
      </c>
      <c r="G1093" s="36"/>
      <c r="H1093" s="36">
        <v>0</v>
      </c>
      <c r="I1093" s="36"/>
      <c r="J1093" s="36"/>
      <c r="K1093" s="36"/>
      <c r="L1093" s="36"/>
      <c r="M1093" s="36"/>
      <c r="N1093" s="36"/>
      <c r="O1093" s="36"/>
      <c r="P1093" s="253">
        <v>0</v>
      </c>
      <c r="Q1093" s="259">
        <f t="shared" si="240"/>
        <v>0</v>
      </c>
      <c r="R1093" s="259">
        <v>100000000000</v>
      </c>
      <c r="S1093" s="509">
        <f t="shared" si="227"/>
        <v>100000000000</v>
      </c>
      <c r="T1093" s="34">
        <v>1</v>
      </c>
      <c r="U1093" s="33">
        <v>1</v>
      </c>
      <c r="V1093" s="33">
        <v>0.94</v>
      </c>
      <c r="W1093" s="33">
        <v>0.94</v>
      </c>
      <c r="X1093" s="33">
        <f t="shared" si="228"/>
        <v>0.88</v>
      </c>
      <c r="Y1093" s="33">
        <f t="shared" si="229"/>
        <v>0.85</v>
      </c>
      <c r="Z1093" s="33">
        <f t="shared" si="230"/>
        <v>0.75</v>
      </c>
      <c r="AA1093" s="33">
        <f t="shared" si="231"/>
        <v>0.85</v>
      </c>
      <c r="AB1093" s="33">
        <f t="shared" si="232"/>
        <v>0.75</v>
      </c>
      <c r="AC1093" s="33">
        <f t="shared" si="233"/>
        <v>0.85</v>
      </c>
      <c r="AD1093" s="33">
        <f t="shared" si="234"/>
        <v>0.7</v>
      </c>
      <c r="AE1093" s="394">
        <f t="shared" si="235"/>
        <v>0</v>
      </c>
      <c r="AF1093" s="400">
        <f t="shared" si="236"/>
        <v>100000000000</v>
      </c>
      <c r="AG1093" s="257">
        <v>100</v>
      </c>
      <c r="AH1093" s="153">
        <f t="shared" si="239"/>
        <v>100000000000</v>
      </c>
      <c r="AJ1093" s="394">
        <f>IF(F1093&gt;0,#REF!,0)</f>
        <v>0</v>
      </c>
      <c r="AK1093" s="394">
        <f t="shared" si="237"/>
        <v>0</v>
      </c>
      <c r="AM1093" s="394">
        <f t="shared" si="238"/>
        <v>0</v>
      </c>
    </row>
    <row r="1094" spans="3:39" ht="23.25" thickBot="1" x14ac:dyDescent="0.6">
      <c r="C1094" s="233" t="s">
        <v>576</v>
      </c>
      <c r="D1094" s="411" t="s">
        <v>1433</v>
      </c>
      <c r="E1094" s="435">
        <v>160000000000</v>
      </c>
      <c r="F1094" s="39">
        <v>0</v>
      </c>
      <c r="G1094" s="36"/>
      <c r="H1094" s="36">
        <v>0</v>
      </c>
      <c r="I1094" s="36"/>
      <c r="J1094" s="36"/>
      <c r="K1094" s="36"/>
      <c r="L1094" s="36"/>
      <c r="M1094" s="36"/>
      <c r="N1094" s="36"/>
      <c r="O1094" s="36"/>
      <c r="P1094" s="253">
        <v>0</v>
      </c>
      <c r="Q1094" s="259">
        <f t="shared" si="240"/>
        <v>0</v>
      </c>
      <c r="R1094" s="259">
        <v>50000000000</v>
      </c>
      <c r="S1094" s="509">
        <f t="shared" si="227"/>
        <v>160000000000</v>
      </c>
      <c r="T1094" s="34">
        <v>1</v>
      </c>
      <c r="U1094" s="33">
        <v>1</v>
      </c>
      <c r="V1094" s="33">
        <v>0.94</v>
      </c>
      <c r="W1094" s="33">
        <v>0.94</v>
      </c>
      <c r="X1094" s="33">
        <f t="shared" si="228"/>
        <v>0.88</v>
      </c>
      <c r="Y1094" s="33">
        <f t="shared" si="229"/>
        <v>0.85</v>
      </c>
      <c r="Z1094" s="33">
        <f t="shared" si="230"/>
        <v>0.75</v>
      </c>
      <c r="AA1094" s="33">
        <f t="shared" si="231"/>
        <v>0.85</v>
      </c>
      <c r="AB1094" s="33">
        <f t="shared" si="232"/>
        <v>0.75</v>
      </c>
      <c r="AC1094" s="33">
        <f t="shared" si="233"/>
        <v>0.85</v>
      </c>
      <c r="AD1094" s="33">
        <f t="shared" si="234"/>
        <v>0.7</v>
      </c>
      <c r="AE1094" s="394">
        <f t="shared" si="235"/>
        <v>0</v>
      </c>
      <c r="AF1094" s="400">
        <f t="shared" si="236"/>
        <v>160000000000</v>
      </c>
      <c r="AG1094" s="257">
        <v>100</v>
      </c>
      <c r="AH1094" s="153">
        <f t="shared" si="239"/>
        <v>160000000000</v>
      </c>
      <c r="AJ1094" s="394">
        <f>IF(F1094&gt;0,#REF!,0)</f>
        <v>0</v>
      </c>
      <c r="AK1094" s="394">
        <f t="shared" si="237"/>
        <v>0</v>
      </c>
      <c r="AM1094" s="394">
        <f t="shared" si="238"/>
        <v>0</v>
      </c>
    </row>
    <row r="1095" spans="3:39" ht="23.25" thickBot="1" x14ac:dyDescent="0.6">
      <c r="C1095" s="233" t="s">
        <v>576</v>
      </c>
      <c r="D1095" s="411" t="s">
        <v>1683</v>
      </c>
      <c r="E1095" s="435">
        <v>5000000000</v>
      </c>
      <c r="F1095" s="39">
        <v>0</v>
      </c>
      <c r="G1095" s="36"/>
      <c r="H1095" s="36">
        <v>0</v>
      </c>
      <c r="I1095" s="36"/>
      <c r="J1095" s="36"/>
      <c r="K1095" s="36"/>
      <c r="L1095" s="36"/>
      <c r="M1095" s="36"/>
      <c r="N1095" s="36"/>
      <c r="O1095" s="36"/>
      <c r="P1095" s="253">
        <v>0</v>
      </c>
      <c r="Q1095" s="259">
        <f t="shared" si="240"/>
        <v>0</v>
      </c>
      <c r="R1095" s="259">
        <v>5000000000</v>
      </c>
      <c r="S1095" s="509">
        <f t="shared" si="227"/>
        <v>5000000000</v>
      </c>
      <c r="T1095" s="34">
        <v>1</v>
      </c>
      <c r="U1095" s="33">
        <v>1</v>
      </c>
      <c r="V1095" s="33">
        <v>0.94</v>
      </c>
      <c r="W1095" s="33">
        <v>0.94</v>
      </c>
      <c r="X1095" s="33">
        <f t="shared" si="228"/>
        <v>0.88</v>
      </c>
      <c r="Y1095" s="33">
        <f t="shared" si="229"/>
        <v>0.85</v>
      </c>
      <c r="Z1095" s="33">
        <f t="shared" si="230"/>
        <v>0.75</v>
      </c>
      <c r="AA1095" s="33">
        <f t="shared" si="231"/>
        <v>0.85</v>
      </c>
      <c r="AB1095" s="33">
        <f t="shared" si="232"/>
        <v>0.75</v>
      </c>
      <c r="AC1095" s="33">
        <f t="shared" si="233"/>
        <v>0.85</v>
      </c>
      <c r="AD1095" s="33">
        <f t="shared" si="234"/>
        <v>0.7</v>
      </c>
      <c r="AE1095" s="394">
        <f t="shared" si="235"/>
        <v>0</v>
      </c>
      <c r="AF1095" s="400">
        <f t="shared" si="236"/>
        <v>5000000000</v>
      </c>
      <c r="AG1095" s="257">
        <v>100</v>
      </c>
      <c r="AH1095" s="153">
        <f t="shared" si="239"/>
        <v>5000000000</v>
      </c>
      <c r="AJ1095" s="394">
        <f>IF(F1095&gt;0,#REF!,0)</f>
        <v>0</v>
      </c>
      <c r="AK1095" s="394">
        <f t="shared" si="237"/>
        <v>0</v>
      </c>
      <c r="AM1095" s="394">
        <f t="shared" si="238"/>
        <v>0</v>
      </c>
    </row>
    <row r="1096" spans="3:39" ht="23.25" thickBot="1" x14ac:dyDescent="0.6">
      <c r="C1096" s="233" t="s">
        <v>576</v>
      </c>
      <c r="D1096" s="411" t="s">
        <v>1683</v>
      </c>
      <c r="E1096" s="435">
        <v>5000000000</v>
      </c>
      <c r="F1096" s="39">
        <v>0</v>
      </c>
      <c r="G1096" s="36"/>
      <c r="H1096" s="36">
        <v>0</v>
      </c>
      <c r="I1096" s="36"/>
      <c r="J1096" s="36"/>
      <c r="K1096" s="36"/>
      <c r="L1096" s="36"/>
      <c r="M1096" s="36"/>
      <c r="N1096" s="36"/>
      <c r="O1096" s="36"/>
      <c r="P1096" s="253">
        <v>0</v>
      </c>
      <c r="Q1096" s="259">
        <f t="shared" si="240"/>
        <v>0</v>
      </c>
      <c r="R1096" s="259">
        <v>5000000000</v>
      </c>
      <c r="S1096" s="509">
        <f t="shared" si="227"/>
        <v>5000000000</v>
      </c>
      <c r="T1096" s="34">
        <v>1</v>
      </c>
      <c r="U1096" s="33">
        <v>1</v>
      </c>
      <c r="V1096" s="33">
        <v>0.94</v>
      </c>
      <c r="W1096" s="33">
        <v>0.94</v>
      </c>
      <c r="X1096" s="33">
        <f t="shared" si="228"/>
        <v>0.88</v>
      </c>
      <c r="Y1096" s="33">
        <f t="shared" si="229"/>
        <v>0.85</v>
      </c>
      <c r="Z1096" s="33">
        <f t="shared" si="230"/>
        <v>0.75</v>
      </c>
      <c r="AA1096" s="33">
        <f t="shared" si="231"/>
        <v>0.85</v>
      </c>
      <c r="AB1096" s="33">
        <f t="shared" si="232"/>
        <v>0.75</v>
      </c>
      <c r="AC1096" s="33">
        <f t="shared" si="233"/>
        <v>0.85</v>
      </c>
      <c r="AD1096" s="33">
        <f t="shared" si="234"/>
        <v>0.7</v>
      </c>
      <c r="AE1096" s="394">
        <f t="shared" si="235"/>
        <v>0</v>
      </c>
      <c r="AF1096" s="400">
        <f t="shared" si="236"/>
        <v>5000000000</v>
      </c>
      <c r="AG1096" s="257">
        <v>100</v>
      </c>
      <c r="AH1096" s="153">
        <f t="shared" si="239"/>
        <v>5000000000</v>
      </c>
      <c r="AJ1096" s="394">
        <f>IF(F1096&gt;0,#REF!,0)</f>
        <v>0</v>
      </c>
      <c r="AK1096" s="394">
        <f t="shared" si="237"/>
        <v>0</v>
      </c>
      <c r="AM1096" s="394">
        <f t="shared" si="238"/>
        <v>0</v>
      </c>
    </row>
    <row r="1097" spans="3:39" ht="23.25" thickBot="1" x14ac:dyDescent="0.6">
      <c r="C1097" s="233" t="s">
        <v>576</v>
      </c>
      <c r="D1097" s="411" t="s">
        <v>1434</v>
      </c>
      <c r="E1097" s="435">
        <v>2591167683</v>
      </c>
      <c r="F1097" s="39">
        <v>0</v>
      </c>
      <c r="G1097" s="36"/>
      <c r="H1097" s="36">
        <v>0</v>
      </c>
      <c r="I1097" s="36"/>
      <c r="J1097" s="36"/>
      <c r="K1097" s="36"/>
      <c r="L1097" s="36"/>
      <c r="M1097" s="36"/>
      <c r="N1097" s="36"/>
      <c r="O1097" s="36"/>
      <c r="P1097" s="253">
        <v>0</v>
      </c>
      <c r="Q1097" s="259">
        <f t="shared" si="240"/>
        <v>0</v>
      </c>
      <c r="R1097" s="259">
        <v>5000000000</v>
      </c>
      <c r="S1097" s="509">
        <f t="shared" si="227"/>
        <v>2591167683</v>
      </c>
      <c r="T1097" s="34">
        <v>1</v>
      </c>
      <c r="U1097" s="33">
        <v>1</v>
      </c>
      <c r="V1097" s="33">
        <v>0.94</v>
      </c>
      <c r="W1097" s="33">
        <v>0.94</v>
      </c>
      <c r="X1097" s="33">
        <f t="shared" si="228"/>
        <v>0.88</v>
      </c>
      <c r="Y1097" s="33">
        <f t="shared" si="229"/>
        <v>0.85</v>
      </c>
      <c r="Z1097" s="33">
        <f t="shared" si="230"/>
        <v>0.75</v>
      </c>
      <c r="AA1097" s="33">
        <f t="shared" si="231"/>
        <v>0.85</v>
      </c>
      <c r="AB1097" s="33">
        <f t="shared" si="232"/>
        <v>0.75</v>
      </c>
      <c r="AC1097" s="33">
        <f t="shared" si="233"/>
        <v>0.85</v>
      </c>
      <c r="AD1097" s="33">
        <f t="shared" si="234"/>
        <v>0.7</v>
      </c>
      <c r="AE1097" s="394">
        <f t="shared" si="235"/>
        <v>0</v>
      </c>
      <c r="AF1097" s="400">
        <f t="shared" si="236"/>
        <v>2591167683</v>
      </c>
      <c r="AG1097" s="257">
        <v>100</v>
      </c>
      <c r="AH1097" s="153">
        <f t="shared" si="239"/>
        <v>2591167683</v>
      </c>
      <c r="AJ1097" s="394">
        <f>IF(F1097&gt;0,#REF!,0)</f>
        <v>0</v>
      </c>
      <c r="AK1097" s="394">
        <f t="shared" si="237"/>
        <v>0</v>
      </c>
      <c r="AM1097" s="394">
        <f t="shared" si="238"/>
        <v>0</v>
      </c>
    </row>
    <row r="1098" spans="3:39" ht="23.25" thickBot="1" x14ac:dyDescent="0.6">
      <c r="C1098" s="233" t="s">
        <v>576</v>
      </c>
      <c r="D1098" s="411" t="s">
        <v>1434</v>
      </c>
      <c r="E1098" s="435">
        <v>7000000000</v>
      </c>
      <c r="F1098" s="39">
        <v>0</v>
      </c>
      <c r="G1098" s="36"/>
      <c r="H1098" s="36">
        <v>0</v>
      </c>
      <c r="I1098" s="36"/>
      <c r="J1098" s="36"/>
      <c r="K1098" s="36"/>
      <c r="L1098" s="36"/>
      <c r="M1098" s="36"/>
      <c r="N1098" s="36"/>
      <c r="O1098" s="36"/>
      <c r="P1098" s="253">
        <v>0</v>
      </c>
      <c r="Q1098" s="259">
        <f t="shared" si="240"/>
        <v>0</v>
      </c>
      <c r="R1098" s="259">
        <v>8400000000</v>
      </c>
      <c r="S1098" s="509">
        <f t="shared" si="227"/>
        <v>7000000000</v>
      </c>
      <c r="T1098" s="34">
        <v>1</v>
      </c>
      <c r="U1098" s="33">
        <v>1</v>
      </c>
      <c r="V1098" s="33">
        <v>0.94</v>
      </c>
      <c r="W1098" s="33">
        <v>0.94</v>
      </c>
      <c r="X1098" s="33">
        <f t="shared" si="228"/>
        <v>0.88</v>
      </c>
      <c r="Y1098" s="33">
        <f t="shared" si="229"/>
        <v>0.85</v>
      </c>
      <c r="Z1098" s="33">
        <f t="shared" si="230"/>
        <v>0.75</v>
      </c>
      <c r="AA1098" s="33">
        <f t="shared" si="231"/>
        <v>0.85</v>
      </c>
      <c r="AB1098" s="33">
        <f t="shared" si="232"/>
        <v>0.75</v>
      </c>
      <c r="AC1098" s="33">
        <f t="shared" si="233"/>
        <v>0.85</v>
      </c>
      <c r="AD1098" s="33">
        <f t="shared" si="234"/>
        <v>0.7</v>
      </c>
      <c r="AE1098" s="394">
        <f t="shared" si="235"/>
        <v>0</v>
      </c>
      <c r="AF1098" s="400">
        <f t="shared" si="236"/>
        <v>7000000000</v>
      </c>
      <c r="AG1098" s="257">
        <v>100</v>
      </c>
      <c r="AH1098" s="153">
        <f t="shared" si="239"/>
        <v>7000000000</v>
      </c>
      <c r="AJ1098" s="394">
        <f>IF(F1098&gt;0,#REF!,0)</f>
        <v>0</v>
      </c>
      <c r="AK1098" s="394">
        <f t="shared" si="237"/>
        <v>0</v>
      </c>
      <c r="AM1098" s="394">
        <f t="shared" si="238"/>
        <v>0</v>
      </c>
    </row>
    <row r="1099" spans="3:39" ht="23.25" thickBot="1" x14ac:dyDescent="0.6">
      <c r="C1099" s="233" t="s">
        <v>576</v>
      </c>
      <c r="D1099" s="411" t="s">
        <v>1685</v>
      </c>
      <c r="E1099" s="435">
        <v>10000000000</v>
      </c>
      <c r="F1099" s="39">
        <v>0</v>
      </c>
      <c r="G1099" s="36"/>
      <c r="H1099" s="36">
        <v>0</v>
      </c>
      <c r="I1099" s="36"/>
      <c r="J1099" s="36"/>
      <c r="K1099" s="36"/>
      <c r="L1099" s="36"/>
      <c r="M1099" s="36"/>
      <c r="N1099" s="36"/>
      <c r="O1099" s="36"/>
      <c r="P1099" s="253">
        <v>0</v>
      </c>
      <c r="Q1099" s="259">
        <f t="shared" si="240"/>
        <v>0</v>
      </c>
      <c r="R1099" s="259">
        <v>12000000000</v>
      </c>
      <c r="S1099" s="509">
        <f t="shared" ref="S1099:S1162" si="241">IF((OR(Q1099&gt;E1099,Q1099=0)),E1099,Q1099)</f>
        <v>10000000000</v>
      </c>
      <c r="T1099" s="34">
        <v>1</v>
      </c>
      <c r="U1099" s="33">
        <v>1</v>
      </c>
      <c r="V1099" s="33">
        <v>0.94</v>
      </c>
      <c r="W1099" s="33">
        <v>0.94</v>
      </c>
      <c r="X1099" s="33">
        <f t="shared" ref="X1099:X1162" si="242">1-0.12</f>
        <v>0.88</v>
      </c>
      <c r="Y1099" s="33">
        <f t="shared" ref="Y1099:Y1162" si="243">1-0.15</f>
        <v>0.85</v>
      </c>
      <c r="Z1099" s="33">
        <f t="shared" ref="Z1099:Z1162" si="244">1-0.25</f>
        <v>0.75</v>
      </c>
      <c r="AA1099" s="33">
        <f t="shared" ref="AA1099:AA1162" si="245">1-0.15</f>
        <v>0.85</v>
      </c>
      <c r="AB1099" s="33">
        <f t="shared" ref="AB1099:AB1162" si="246">1-0.25</f>
        <v>0.75</v>
      </c>
      <c r="AC1099" s="33">
        <f t="shared" ref="AC1099:AC1162" si="247">1-0.15</f>
        <v>0.85</v>
      </c>
      <c r="AD1099" s="33">
        <f t="shared" ref="AD1099:AD1162" si="248">1-0.3</f>
        <v>0.7</v>
      </c>
      <c r="AE1099" s="394">
        <f t="shared" ref="AE1099:AE1162" si="249">(F1099*T1099)+(G1099*U1099)+(H1099*V1099)+(I1099*W1099)+(J1099*X1099)+(K1099*Y1099)+(L1099*Z1099)+(M1099*AA1099)+(N1099*AB1099)+(O1099*AC1099)+(P1099*AD1099)</f>
        <v>0</v>
      </c>
      <c r="AF1099" s="400">
        <f t="shared" ref="AF1099:AF1162" si="250">IF(E1099&gt;AE1099,E1099-AE1099,0)</f>
        <v>10000000000</v>
      </c>
      <c r="AG1099" s="257">
        <v>100</v>
      </c>
      <c r="AH1099" s="153">
        <f t="shared" si="239"/>
        <v>10000000000</v>
      </c>
      <c r="AJ1099" s="394">
        <f>IF(F1099&gt;0,#REF!,0)</f>
        <v>0</v>
      </c>
      <c r="AK1099" s="394">
        <f t="shared" si="237"/>
        <v>0</v>
      </c>
      <c r="AM1099" s="394">
        <f t="shared" si="238"/>
        <v>0</v>
      </c>
    </row>
    <row r="1100" spans="3:39" ht="23.25" thickBot="1" x14ac:dyDescent="0.6">
      <c r="C1100" s="233" t="s">
        <v>576</v>
      </c>
      <c r="D1100" s="411" t="s">
        <v>1435</v>
      </c>
      <c r="E1100" s="435">
        <v>18500000000</v>
      </c>
      <c r="F1100" s="39">
        <v>0</v>
      </c>
      <c r="G1100" s="36"/>
      <c r="H1100" s="36">
        <v>0</v>
      </c>
      <c r="I1100" s="36"/>
      <c r="J1100" s="36"/>
      <c r="K1100" s="36"/>
      <c r="L1100" s="36"/>
      <c r="M1100" s="36"/>
      <c r="N1100" s="36"/>
      <c r="O1100" s="36"/>
      <c r="P1100" s="253">
        <v>0</v>
      </c>
      <c r="Q1100" s="259">
        <f t="shared" si="240"/>
        <v>0</v>
      </c>
      <c r="R1100" s="259">
        <v>27750000000</v>
      </c>
      <c r="S1100" s="509">
        <f t="shared" si="241"/>
        <v>18500000000</v>
      </c>
      <c r="T1100" s="34">
        <v>1</v>
      </c>
      <c r="U1100" s="33">
        <v>1</v>
      </c>
      <c r="V1100" s="33">
        <v>0.94</v>
      </c>
      <c r="W1100" s="33">
        <v>0.94</v>
      </c>
      <c r="X1100" s="33">
        <f t="shared" si="242"/>
        <v>0.88</v>
      </c>
      <c r="Y1100" s="33">
        <f t="shared" si="243"/>
        <v>0.85</v>
      </c>
      <c r="Z1100" s="33">
        <f t="shared" si="244"/>
        <v>0.75</v>
      </c>
      <c r="AA1100" s="33">
        <f t="shared" si="245"/>
        <v>0.85</v>
      </c>
      <c r="AB1100" s="33">
        <f t="shared" si="246"/>
        <v>0.75</v>
      </c>
      <c r="AC1100" s="33">
        <f t="shared" si="247"/>
        <v>0.85</v>
      </c>
      <c r="AD1100" s="33">
        <f t="shared" si="248"/>
        <v>0.7</v>
      </c>
      <c r="AE1100" s="394">
        <f t="shared" si="249"/>
        <v>0</v>
      </c>
      <c r="AF1100" s="400">
        <f t="shared" si="250"/>
        <v>18500000000</v>
      </c>
      <c r="AG1100" s="257">
        <v>100</v>
      </c>
      <c r="AH1100" s="153">
        <f t="shared" si="239"/>
        <v>18500000000</v>
      </c>
      <c r="AJ1100" s="394">
        <f>IF(F1100&gt;0,#REF!,0)</f>
        <v>0</v>
      </c>
      <c r="AK1100" s="394">
        <f t="shared" ref="AK1100:AK1163" si="251">F1100</f>
        <v>0</v>
      </c>
      <c r="AM1100" s="394">
        <f t="shared" ref="AM1100:AM1163" si="252">IF(AF1100&gt;S1100,AF1100-S1100,0)</f>
        <v>0</v>
      </c>
    </row>
    <row r="1101" spans="3:39" ht="23.25" thickBot="1" x14ac:dyDescent="0.6">
      <c r="C1101" s="233" t="s">
        <v>576</v>
      </c>
      <c r="D1101" s="411" t="s">
        <v>1435</v>
      </c>
      <c r="E1101" s="435">
        <v>21200000000</v>
      </c>
      <c r="F1101" s="39">
        <v>0</v>
      </c>
      <c r="G1101" s="36"/>
      <c r="H1101" s="36">
        <v>0</v>
      </c>
      <c r="I1101" s="36"/>
      <c r="J1101" s="36"/>
      <c r="K1101" s="36"/>
      <c r="L1101" s="36"/>
      <c r="M1101" s="36"/>
      <c r="N1101" s="36"/>
      <c r="O1101" s="36"/>
      <c r="P1101" s="253">
        <v>0</v>
      </c>
      <c r="Q1101" s="259">
        <f t="shared" ref="Q1101:Q1164" si="253">SUM(F1101:P1101)</f>
        <v>0</v>
      </c>
      <c r="R1101" s="259">
        <v>26000000000</v>
      </c>
      <c r="S1101" s="509">
        <f t="shared" si="241"/>
        <v>21200000000</v>
      </c>
      <c r="T1101" s="34">
        <v>1</v>
      </c>
      <c r="U1101" s="33">
        <v>1</v>
      </c>
      <c r="V1101" s="33">
        <v>0.94</v>
      </c>
      <c r="W1101" s="33">
        <v>0.94</v>
      </c>
      <c r="X1101" s="33">
        <f t="shared" si="242"/>
        <v>0.88</v>
      </c>
      <c r="Y1101" s="33">
        <f t="shared" si="243"/>
        <v>0.85</v>
      </c>
      <c r="Z1101" s="33">
        <f t="shared" si="244"/>
        <v>0.75</v>
      </c>
      <c r="AA1101" s="33">
        <f t="shared" si="245"/>
        <v>0.85</v>
      </c>
      <c r="AB1101" s="33">
        <f t="shared" si="246"/>
        <v>0.75</v>
      </c>
      <c r="AC1101" s="33">
        <f t="shared" si="247"/>
        <v>0.85</v>
      </c>
      <c r="AD1101" s="33">
        <f t="shared" si="248"/>
        <v>0.7</v>
      </c>
      <c r="AE1101" s="394">
        <f t="shared" si="249"/>
        <v>0</v>
      </c>
      <c r="AF1101" s="400">
        <f t="shared" si="250"/>
        <v>21200000000</v>
      </c>
      <c r="AG1101" s="257">
        <v>100</v>
      </c>
      <c r="AH1101" s="153">
        <f t="shared" si="239"/>
        <v>21200000000</v>
      </c>
      <c r="AJ1101" s="394">
        <f>IF(F1101&gt;0,#REF!,0)</f>
        <v>0</v>
      </c>
      <c r="AK1101" s="394">
        <f t="shared" si="251"/>
        <v>0</v>
      </c>
      <c r="AM1101" s="394">
        <f t="shared" si="252"/>
        <v>0</v>
      </c>
    </row>
    <row r="1102" spans="3:39" ht="23.25" thickBot="1" x14ac:dyDescent="0.6">
      <c r="C1102" s="233" t="s">
        <v>576</v>
      </c>
      <c r="D1102" s="411" t="s">
        <v>1435</v>
      </c>
      <c r="E1102" s="435">
        <v>57000000000</v>
      </c>
      <c r="F1102" s="39">
        <v>0</v>
      </c>
      <c r="G1102" s="36"/>
      <c r="H1102" s="36">
        <v>0</v>
      </c>
      <c r="I1102" s="36"/>
      <c r="J1102" s="36"/>
      <c r="K1102" s="36"/>
      <c r="L1102" s="36"/>
      <c r="M1102" s="36"/>
      <c r="N1102" s="36"/>
      <c r="O1102" s="36"/>
      <c r="P1102" s="253">
        <v>0</v>
      </c>
      <c r="Q1102" s="259">
        <f t="shared" si="253"/>
        <v>0</v>
      </c>
      <c r="R1102" s="259">
        <v>70000000000</v>
      </c>
      <c r="S1102" s="509">
        <f t="shared" si="241"/>
        <v>57000000000</v>
      </c>
      <c r="T1102" s="34">
        <v>1</v>
      </c>
      <c r="U1102" s="33">
        <v>1</v>
      </c>
      <c r="V1102" s="33">
        <v>0.94</v>
      </c>
      <c r="W1102" s="33">
        <v>0.94</v>
      </c>
      <c r="X1102" s="33">
        <f t="shared" si="242"/>
        <v>0.88</v>
      </c>
      <c r="Y1102" s="33">
        <f t="shared" si="243"/>
        <v>0.85</v>
      </c>
      <c r="Z1102" s="33">
        <f t="shared" si="244"/>
        <v>0.75</v>
      </c>
      <c r="AA1102" s="33">
        <f t="shared" si="245"/>
        <v>0.85</v>
      </c>
      <c r="AB1102" s="33">
        <f t="shared" si="246"/>
        <v>0.75</v>
      </c>
      <c r="AC1102" s="33">
        <f t="shared" si="247"/>
        <v>0.85</v>
      </c>
      <c r="AD1102" s="33">
        <f t="shared" si="248"/>
        <v>0.7</v>
      </c>
      <c r="AE1102" s="394">
        <f t="shared" si="249"/>
        <v>0</v>
      </c>
      <c r="AF1102" s="400">
        <f t="shared" si="250"/>
        <v>57000000000</v>
      </c>
      <c r="AG1102" s="257">
        <v>100</v>
      </c>
      <c r="AH1102" s="153">
        <f t="shared" si="239"/>
        <v>57000000000</v>
      </c>
      <c r="AJ1102" s="394">
        <f>IF(F1102&gt;0,#REF!,0)</f>
        <v>0</v>
      </c>
      <c r="AK1102" s="394">
        <f t="shared" si="251"/>
        <v>0</v>
      </c>
      <c r="AM1102" s="394">
        <f t="shared" si="252"/>
        <v>0</v>
      </c>
    </row>
    <row r="1103" spans="3:39" ht="23.25" thickBot="1" x14ac:dyDescent="0.6">
      <c r="C1103" s="233" t="s">
        <v>576</v>
      </c>
      <c r="D1103" s="411" t="s">
        <v>1436</v>
      </c>
      <c r="E1103" s="435">
        <v>34146124800</v>
      </c>
      <c r="F1103" s="39">
        <v>0</v>
      </c>
      <c r="G1103" s="36"/>
      <c r="H1103" s="36">
        <v>0</v>
      </c>
      <c r="I1103" s="36"/>
      <c r="J1103" s="36"/>
      <c r="K1103" s="36"/>
      <c r="L1103" s="36"/>
      <c r="M1103" s="36"/>
      <c r="N1103" s="36"/>
      <c r="O1103" s="36"/>
      <c r="P1103" s="253">
        <v>0</v>
      </c>
      <c r="Q1103" s="259">
        <f t="shared" si="253"/>
        <v>0</v>
      </c>
      <c r="R1103" s="259">
        <v>35000000000</v>
      </c>
      <c r="S1103" s="509">
        <f t="shared" si="241"/>
        <v>34146124800</v>
      </c>
      <c r="T1103" s="34">
        <v>1</v>
      </c>
      <c r="U1103" s="33">
        <v>1</v>
      </c>
      <c r="V1103" s="33">
        <v>0.94</v>
      </c>
      <c r="W1103" s="33">
        <v>0.94</v>
      </c>
      <c r="X1103" s="33">
        <f t="shared" si="242"/>
        <v>0.88</v>
      </c>
      <c r="Y1103" s="33">
        <f t="shared" si="243"/>
        <v>0.85</v>
      </c>
      <c r="Z1103" s="33">
        <f t="shared" si="244"/>
        <v>0.75</v>
      </c>
      <c r="AA1103" s="33">
        <f t="shared" si="245"/>
        <v>0.85</v>
      </c>
      <c r="AB1103" s="33">
        <f t="shared" si="246"/>
        <v>0.75</v>
      </c>
      <c r="AC1103" s="33">
        <f t="shared" si="247"/>
        <v>0.85</v>
      </c>
      <c r="AD1103" s="33">
        <f t="shared" si="248"/>
        <v>0.7</v>
      </c>
      <c r="AE1103" s="394">
        <f t="shared" si="249"/>
        <v>0</v>
      </c>
      <c r="AF1103" s="400">
        <f t="shared" si="250"/>
        <v>34146124800</v>
      </c>
      <c r="AG1103" s="257">
        <v>100</v>
      </c>
      <c r="AH1103" s="153">
        <f t="shared" si="239"/>
        <v>34146124800</v>
      </c>
      <c r="AJ1103" s="394">
        <f>IF(F1103&gt;0,#REF!,0)</f>
        <v>0</v>
      </c>
      <c r="AK1103" s="394">
        <f t="shared" si="251"/>
        <v>0</v>
      </c>
      <c r="AM1103" s="394">
        <f t="shared" si="252"/>
        <v>0</v>
      </c>
    </row>
    <row r="1104" spans="3:39" ht="23.25" thickBot="1" x14ac:dyDescent="0.6">
      <c r="C1104" s="233" t="s">
        <v>576</v>
      </c>
      <c r="D1104" s="411" t="s">
        <v>1436</v>
      </c>
      <c r="E1104" s="435">
        <v>34146124800</v>
      </c>
      <c r="F1104" s="39">
        <v>0</v>
      </c>
      <c r="G1104" s="36"/>
      <c r="H1104" s="36">
        <v>0</v>
      </c>
      <c r="I1104" s="36"/>
      <c r="J1104" s="36"/>
      <c r="K1104" s="36"/>
      <c r="L1104" s="36"/>
      <c r="M1104" s="36"/>
      <c r="N1104" s="36"/>
      <c r="O1104" s="36"/>
      <c r="P1104" s="253">
        <v>0</v>
      </c>
      <c r="Q1104" s="259">
        <f t="shared" si="253"/>
        <v>0</v>
      </c>
      <c r="R1104" s="259">
        <v>35000000000</v>
      </c>
      <c r="S1104" s="509">
        <f t="shared" si="241"/>
        <v>34146124800</v>
      </c>
      <c r="T1104" s="34">
        <v>1</v>
      </c>
      <c r="U1104" s="33">
        <v>1</v>
      </c>
      <c r="V1104" s="33">
        <v>0.94</v>
      </c>
      <c r="W1104" s="33">
        <v>0.94</v>
      </c>
      <c r="X1104" s="33">
        <f t="shared" si="242"/>
        <v>0.88</v>
      </c>
      <c r="Y1104" s="33">
        <f t="shared" si="243"/>
        <v>0.85</v>
      </c>
      <c r="Z1104" s="33">
        <f t="shared" si="244"/>
        <v>0.75</v>
      </c>
      <c r="AA1104" s="33">
        <f t="shared" si="245"/>
        <v>0.85</v>
      </c>
      <c r="AB1104" s="33">
        <f t="shared" si="246"/>
        <v>0.75</v>
      </c>
      <c r="AC1104" s="33">
        <f t="shared" si="247"/>
        <v>0.85</v>
      </c>
      <c r="AD1104" s="33">
        <f t="shared" si="248"/>
        <v>0.7</v>
      </c>
      <c r="AE1104" s="394">
        <f t="shared" si="249"/>
        <v>0</v>
      </c>
      <c r="AF1104" s="400">
        <f t="shared" si="250"/>
        <v>34146124800</v>
      </c>
      <c r="AG1104" s="257">
        <v>100</v>
      </c>
      <c r="AH1104" s="153">
        <f t="shared" si="239"/>
        <v>34146124800</v>
      </c>
      <c r="AJ1104" s="394">
        <f>IF(F1104&gt;0,#REF!,0)</f>
        <v>0</v>
      </c>
      <c r="AK1104" s="394">
        <f t="shared" si="251"/>
        <v>0</v>
      </c>
      <c r="AM1104" s="394">
        <f t="shared" si="252"/>
        <v>0</v>
      </c>
    </row>
    <row r="1105" spans="3:39" ht="23.25" thickBot="1" x14ac:dyDescent="0.6">
      <c r="C1105" s="233" t="s">
        <v>576</v>
      </c>
      <c r="D1105" s="411" t="s">
        <v>1437</v>
      </c>
      <c r="E1105" s="435">
        <v>111515854200</v>
      </c>
      <c r="F1105" s="39">
        <v>0</v>
      </c>
      <c r="G1105" s="36"/>
      <c r="H1105" s="36">
        <v>0</v>
      </c>
      <c r="I1105" s="36"/>
      <c r="J1105" s="36"/>
      <c r="K1105" s="36"/>
      <c r="L1105" s="36"/>
      <c r="M1105" s="36"/>
      <c r="N1105" s="36"/>
      <c r="O1105" s="36"/>
      <c r="P1105" s="253">
        <v>0</v>
      </c>
      <c r="Q1105" s="259">
        <f t="shared" si="253"/>
        <v>0</v>
      </c>
      <c r="R1105" s="259">
        <v>114000000000</v>
      </c>
      <c r="S1105" s="509">
        <f t="shared" si="241"/>
        <v>111515854200</v>
      </c>
      <c r="T1105" s="34">
        <v>1</v>
      </c>
      <c r="U1105" s="33">
        <v>1</v>
      </c>
      <c r="V1105" s="33">
        <v>0.94</v>
      </c>
      <c r="W1105" s="33">
        <v>0.94</v>
      </c>
      <c r="X1105" s="33">
        <f t="shared" si="242"/>
        <v>0.88</v>
      </c>
      <c r="Y1105" s="33">
        <f t="shared" si="243"/>
        <v>0.85</v>
      </c>
      <c r="Z1105" s="33">
        <f t="shared" si="244"/>
        <v>0.75</v>
      </c>
      <c r="AA1105" s="33">
        <f t="shared" si="245"/>
        <v>0.85</v>
      </c>
      <c r="AB1105" s="33">
        <f t="shared" si="246"/>
        <v>0.75</v>
      </c>
      <c r="AC1105" s="33">
        <f t="shared" si="247"/>
        <v>0.85</v>
      </c>
      <c r="AD1105" s="33">
        <f t="shared" si="248"/>
        <v>0.7</v>
      </c>
      <c r="AE1105" s="394">
        <f t="shared" si="249"/>
        <v>0</v>
      </c>
      <c r="AF1105" s="400">
        <f t="shared" si="250"/>
        <v>111515854200</v>
      </c>
      <c r="AG1105" s="257">
        <v>100</v>
      </c>
      <c r="AH1105" s="153">
        <f t="shared" ref="AH1105:AH1168" si="254">(AF1105*AG1105)/100</f>
        <v>111515854200</v>
      </c>
      <c r="AJ1105" s="394">
        <f>IF(F1105&gt;0,#REF!,0)</f>
        <v>0</v>
      </c>
      <c r="AK1105" s="394">
        <f t="shared" si="251"/>
        <v>0</v>
      </c>
      <c r="AM1105" s="394">
        <f t="shared" si="252"/>
        <v>0</v>
      </c>
    </row>
    <row r="1106" spans="3:39" ht="23.25" thickBot="1" x14ac:dyDescent="0.6">
      <c r="C1106" s="233" t="s">
        <v>576</v>
      </c>
      <c r="D1106" s="411" t="s">
        <v>1437</v>
      </c>
      <c r="E1106" s="435">
        <v>111515894400</v>
      </c>
      <c r="F1106" s="39">
        <v>0</v>
      </c>
      <c r="G1106" s="36"/>
      <c r="H1106" s="36">
        <v>0</v>
      </c>
      <c r="I1106" s="36"/>
      <c r="J1106" s="36"/>
      <c r="K1106" s="36"/>
      <c r="L1106" s="36"/>
      <c r="M1106" s="36"/>
      <c r="N1106" s="36"/>
      <c r="O1106" s="36"/>
      <c r="P1106" s="253">
        <v>0</v>
      </c>
      <c r="Q1106" s="259">
        <f t="shared" si="253"/>
        <v>0</v>
      </c>
      <c r="R1106" s="259">
        <v>114000000000</v>
      </c>
      <c r="S1106" s="509">
        <f t="shared" si="241"/>
        <v>111515894400</v>
      </c>
      <c r="T1106" s="34">
        <v>1</v>
      </c>
      <c r="U1106" s="33">
        <v>1</v>
      </c>
      <c r="V1106" s="33">
        <v>0.94</v>
      </c>
      <c r="W1106" s="33">
        <v>0.94</v>
      </c>
      <c r="X1106" s="33">
        <f t="shared" si="242"/>
        <v>0.88</v>
      </c>
      <c r="Y1106" s="33">
        <f t="shared" si="243"/>
        <v>0.85</v>
      </c>
      <c r="Z1106" s="33">
        <f t="shared" si="244"/>
        <v>0.75</v>
      </c>
      <c r="AA1106" s="33">
        <f t="shared" si="245"/>
        <v>0.85</v>
      </c>
      <c r="AB1106" s="33">
        <f t="shared" si="246"/>
        <v>0.75</v>
      </c>
      <c r="AC1106" s="33">
        <f t="shared" si="247"/>
        <v>0.85</v>
      </c>
      <c r="AD1106" s="33">
        <f t="shared" si="248"/>
        <v>0.7</v>
      </c>
      <c r="AE1106" s="394">
        <f t="shared" si="249"/>
        <v>0</v>
      </c>
      <c r="AF1106" s="400">
        <f t="shared" si="250"/>
        <v>111515894400</v>
      </c>
      <c r="AG1106" s="257">
        <v>100</v>
      </c>
      <c r="AH1106" s="153">
        <f t="shared" si="254"/>
        <v>111515894400</v>
      </c>
      <c r="AJ1106" s="394">
        <f>IF(F1106&gt;0,#REF!,0)</f>
        <v>0</v>
      </c>
      <c r="AK1106" s="394">
        <f t="shared" si="251"/>
        <v>0</v>
      </c>
      <c r="AM1106" s="394">
        <f t="shared" si="252"/>
        <v>0</v>
      </c>
    </row>
    <row r="1107" spans="3:39" ht="23.25" thickBot="1" x14ac:dyDescent="0.6">
      <c r="C1107" s="233" t="s">
        <v>576</v>
      </c>
      <c r="D1107" s="411" t="s">
        <v>1437</v>
      </c>
      <c r="E1107" s="435">
        <v>77739933600</v>
      </c>
      <c r="F1107" s="39">
        <v>0</v>
      </c>
      <c r="G1107" s="36"/>
      <c r="H1107" s="36">
        <v>0</v>
      </c>
      <c r="I1107" s="36"/>
      <c r="J1107" s="36"/>
      <c r="K1107" s="36"/>
      <c r="L1107" s="36"/>
      <c r="M1107" s="36"/>
      <c r="N1107" s="36"/>
      <c r="O1107" s="36"/>
      <c r="P1107" s="253">
        <v>0</v>
      </c>
      <c r="Q1107" s="259">
        <f t="shared" si="253"/>
        <v>0</v>
      </c>
      <c r="R1107" s="259">
        <v>80000000000</v>
      </c>
      <c r="S1107" s="509">
        <f t="shared" si="241"/>
        <v>77739933600</v>
      </c>
      <c r="T1107" s="34">
        <v>1</v>
      </c>
      <c r="U1107" s="33">
        <v>1</v>
      </c>
      <c r="V1107" s="33">
        <v>0.94</v>
      </c>
      <c r="W1107" s="33">
        <v>0.94</v>
      </c>
      <c r="X1107" s="33">
        <f t="shared" si="242"/>
        <v>0.88</v>
      </c>
      <c r="Y1107" s="33">
        <f t="shared" si="243"/>
        <v>0.85</v>
      </c>
      <c r="Z1107" s="33">
        <f t="shared" si="244"/>
        <v>0.75</v>
      </c>
      <c r="AA1107" s="33">
        <f t="shared" si="245"/>
        <v>0.85</v>
      </c>
      <c r="AB1107" s="33">
        <f t="shared" si="246"/>
        <v>0.75</v>
      </c>
      <c r="AC1107" s="33">
        <f t="shared" si="247"/>
        <v>0.85</v>
      </c>
      <c r="AD1107" s="33">
        <f t="shared" si="248"/>
        <v>0.7</v>
      </c>
      <c r="AE1107" s="394">
        <f t="shared" si="249"/>
        <v>0</v>
      </c>
      <c r="AF1107" s="400">
        <f t="shared" si="250"/>
        <v>77739933600</v>
      </c>
      <c r="AG1107" s="257">
        <v>100</v>
      </c>
      <c r="AH1107" s="153">
        <f t="shared" si="254"/>
        <v>77739933600</v>
      </c>
      <c r="AJ1107" s="394">
        <f>IF(F1107&gt;0,#REF!,0)</f>
        <v>0</v>
      </c>
      <c r="AK1107" s="394">
        <f t="shared" si="251"/>
        <v>0</v>
      </c>
      <c r="AM1107" s="394">
        <f t="shared" si="252"/>
        <v>0</v>
      </c>
    </row>
    <row r="1108" spans="3:39" ht="23.25" thickBot="1" x14ac:dyDescent="0.6">
      <c r="C1108" s="233" t="s">
        <v>576</v>
      </c>
      <c r="D1108" s="411" t="s">
        <v>1437</v>
      </c>
      <c r="E1108" s="435">
        <v>88845638400</v>
      </c>
      <c r="F1108" s="39">
        <v>0</v>
      </c>
      <c r="G1108" s="36"/>
      <c r="H1108" s="36">
        <v>0</v>
      </c>
      <c r="I1108" s="36"/>
      <c r="J1108" s="36"/>
      <c r="K1108" s="36"/>
      <c r="L1108" s="36"/>
      <c r="M1108" s="36"/>
      <c r="N1108" s="36"/>
      <c r="O1108" s="36"/>
      <c r="P1108" s="253">
        <v>0</v>
      </c>
      <c r="Q1108" s="259">
        <f t="shared" si="253"/>
        <v>0</v>
      </c>
      <c r="R1108" s="259">
        <v>91000000000</v>
      </c>
      <c r="S1108" s="509">
        <f t="shared" si="241"/>
        <v>88845638400</v>
      </c>
      <c r="T1108" s="34">
        <v>1</v>
      </c>
      <c r="U1108" s="33">
        <v>1</v>
      </c>
      <c r="V1108" s="33">
        <v>0.94</v>
      </c>
      <c r="W1108" s="33">
        <v>0.94</v>
      </c>
      <c r="X1108" s="33">
        <f t="shared" si="242"/>
        <v>0.88</v>
      </c>
      <c r="Y1108" s="33">
        <f t="shared" si="243"/>
        <v>0.85</v>
      </c>
      <c r="Z1108" s="33">
        <f t="shared" si="244"/>
        <v>0.75</v>
      </c>
      <c r="AA1108" s="33">
        <f t="shared" si="245"/>
        <v>0.85</v>
      </c>
      <c r="AB1108" s="33">
        <f t="shared" si="246"/>
        <v>0.75</v>
      </c>
      <c r="AC1108" s="33">
        <f t="shared" si="247"/>
        <v>0.85</v>
      </c>
      <c r="AD1108" s="33">
        <f t="shared" si="248"/>
        <v>0.7</v>
      </c>
      <c r="AE1108" s="394">
        <f t="shared" si="249"/>
        <v>0</v>
      </c>
      <c r="AF1108" s="400">
        <f t="shared" si="250"/>
        <v>88845638400</v>
      </c>
      <c r="AG1108" s="257">
        <v>100</v>
      </c>
      <c r="AH1108" s="153">
        <f t="shared" si="254"/>
        <v>88845638400</v>
      </c>
      <c r="AJ1108" s="394">
        <f>IF(F1108&gt;0,#REF!,0)</f>
        <v>0</v>
      </c>
      <c r="AK1108" s="394">
        <f t="shared" si="251"/>
        <v>0</v>
      </c>
      <c r="AM1108" s="394">
        <f t="shared" si="252"/>
        <v>0</v>
      </c>
    </row>
    <row r="1109" spans="3:39" ht="23.25" thickBot="1" x14ac:dyDescent="0.6">
      <c r="C1109" s="233" t="s">
        <v>576</v>
      </c>
      <c r="D1109" s="411" t="s">
        <v>1437</v>
      </c>
      <c r="E1109" s="435">
        <v>113733019800</v>
      </c>
      <c r="F1109" s="39">
        <v>0</v>
      </c>
      <c r="G1109" s="36"/>
      <c r="H1109" s="36">
        <v>0</v>
      </c>
      <c r="I1109" s="36"/>
      <c r="J1109" s="36"/>
      <c r="K1109" s="36"/>
      <c r="L1109" s="36"/>
      <c r="M1109" s="36"/>
      <c r="N1109" s="36"/>
      <c r="O1109" s="36"/>
      <c r="P1109" s="253">
        <v>0</v>
      </c>
      <c r="Q1109" s="259">
        <f t="shared" si="253"/>
        <v>0</v>
      </c>
      <c r="R1109" s="259">
        <v>116100000000</v>
      </c>
      <c r="S1109" s="509">
        <f t="shared" si="241"/>
        <v>113733019800</v>
      </c>
      <c r="T1109" s="34">
        <v>1</v>
      </c>
      <c r="U1109" s="33">
        <v>1</v>
      </c>
      <c r="V1109" s="33">
        <v>0.94</v>
      </c>
      <c r="W1109" s="33">
        <v>0.94</v>
      </c>
      <c r="X1109" s="33">
        <f t="shared" si="242"/>
        <v>0.88</v>
      </c>
      <c r="Y1109" s="33">
        <f t="shared" si="243"/>
        <v>0.85</v>
      </c>
      <c r="Z1109" s="33">
        <f t="shared" si="244"/>
        <v>0.75</v>
      </c>
      <c r="AA1109" s="33">
        <f t="shared" si="245"/>
        <v>0.85</v>
      </c>
      <c r="AB1109" s="33">
        <f t="shared" si="246"/>
        <v>0.75</v>
      </c>
      <c r="AC1109" s="33">
        <f t="shared" si="247"/>
        <v>0.85</v>
      </c>
      <c r="AD1109" s="33">
        <f t="shared" si="248"/>
        <v>0.7</v>
      </c>
      <c r="AE1109" s="394">
        <f t="shared" si="249"/>
        <v>0</v>
      </c>
      <c r="AF1109" s="400">
        <f t="shared" si="250"/>
        <v>113733019800</v>
      </c>
      <c r="AG1109" s="257">
        <v>100</v>
      </c>
      <c r="AH1109" s="153">
        <f t="shared" si="254"/>
        <v>113733019800</v>
      </c>
      <c r="AJ1109" s="394">
        <f>IF(F1109&gt;0,#REF!,0)</f>
        <v>0</v>
      </c>
      <c r="AK1109" s="394">
        <f t="shared" si="251"/>
        <v>0</v>
      </c>
      <c r="AM1109" s="394">
        <f t="shared" si="252"/>
        <v>0</v>
      </c>
    </row>
    <row r="1110" spans="3:39" ht="23.25" thickBot="1" x14ac:dyDescent="0.6">
      <c r="C1110" s="233" t="s">
        <v>576</v>
      </c>
      <c r="D1110" s="411" t="s">
        <v>1437</v>
      </c>
      <c r="E1110" s="435">
        <v>113733019800</v>
      </c>
      <c r="F1110" s="39">
        <v>0</v>
      </c>
      <c r="G1110" s="36"/>
      <c r="H1110" s="36">
        <v>0</v>
      </c>
      <c r="I1110" s="36"/>
      <c r="J1110" s="36"/>
      <c r="K1110" s="36"/>
      <c r="L1110" s="36"/>
      <c r="M1110" s="36"/>
      <c r="N1110" s="36"/>
      <c r="O1110" s="36"/>
      <c r="P1110" s="253">
        <v>0</v>
      </c>
      <c r="Q1110" s="259">
        <f t="shared" si="253"/>
        <v>0</v>
      </c>
      <c r="R1110" s="259">
        <v>116100000000</v>
      </c>
      <c r="S1110" s="509">
        <f t="shared" si="241"/>
        <v>113733019800</v>
      </c>
      <c r="T1110" s="34">
        <v>1</v>
      </c>
      <c r="U1110" s="33">
        <v>1</v>
      </c>
      <c r="V1110" s="33">
        <v>0.94</v>
      </c>
      <c r="W1110" s="33">
        <v>0.94</v>
      </c>
      <c r="X1110" s="33">
        <f t="shared" si="242"/>
        <v>0.88</v>
      </c>
      <c r="Y1110" s="33">
        <f t="shared" si="243"/>
        <v>0.85</v>
      </c>
      <c r="Z1110" s="33">
        <f t="shared" si="244"/>
        <v>0.75</v>
      </c>
      <c r="AA1110" s="33">
        <f t="shared" si="245"/>
        <v>0.85</v>
      </c>
      <c r="AB1110" s="33">
        <f t="shared" si="246"/>
        <v>0.75</v>
      </c>
      <c r="AC1110" s="33">
        <f t="shared" si="247"/>
        <v>0.85</v>
      </c>
      <c r="AD1110" s="33">
        <f t="shared" si="248"/>
        <v>0.7</v>
      </c>
      <c r="AE1110" s="394">
        <f t="shared" si="249"/>
        <v>0</v>
      </c>
      <c r="AF1110" s="400">
        <f t="shared" si="250"/>
        <v>113733019800</v>
      </c>
      <c r="AG1110" s="257">
        <v>100</v>
      </c>
      <c r="AH1110" s="153">
        <f t="shared" si="254"/>
        <v>113733019800</v>
      </c>
      <c r="AJ1110" s="394">
        <f>IF(F1110&gt;0,#REF!,0)</f>
        <v>0</v>
      </c>
      <c r="AK1110" s="394">
        <f t="shared" si="251"/>
        <v>0</v>
      </c>
      <c r="AM1110" s="394">
        <f t="shared" si="252"/>
        <v>0</v>
      </c>
    </row>
    <row r="1111" spans="3:39" ht="23.25" thickBot="1" x14ac:dyDescent="0.6">
      <c r="C1111" s="233" t="s">
        <v>576</v>
      </c>
      <c r="D1111" s="411" t="s">
        <v>1437</v>
      </c>
      <c r="E1111" s="435">
        <v>111307399200</v>
      </c>
      <c r="F1111" s="39">
        <v>0</v>
      </c>
      <c r="G1111" s="36"/>
      <c r="H1111" s="36">
        <v>0</v>
      </c>
      <c r="I1111" s="36"/>
      <c r="J1111" s="36"/>
      <c r="K1111" s="36"/>
      <c r="L1111" s="36"/>
      <c r="M1111" s="36"/>
      <c r="N1111" s="36"/>
      <c r="O1111" s="36"/>
      <c r="P1111" s="253">
        <v>0</v>
      </c>
      <c r="Q1111" s="259">
        <f t="shared" si="253"/>
        <v>0</v>
      </c>
      <c r="R1111" s="259">
        <v>115000000000</v>
      </c>
      <c r="S1111" s="509">
        <f t="shared" si="241"/>
        <v>111307399200</v>
      </c>
      <c r="T1111" s="34">
        <v>1</v>
      </c>
      <c r="U1111" s="33">
        <v>1</v>
      </c>
      <c r="V1111" s="33">
        <v>0.94</v>
      </c>
      <c r="W1111" s="33">
        <v>0.94</v>
      </c>
      <c r="X1111" s="33">
        <f t="shared" si="242"/>
        <v>0.88</v>
      </c>
      <c r="Y1111" s="33">
        <f t="shared" si="243"/>
        <v>0.85</v>
      </c>
      <c r="Z1111" s="33">
        <f t="shared" si="244"/>
        <v>0.75</v>
      </c>
      <c r="AA1111" s="33">
        <f t="shared" si="245"/>
        <v>0.85</v>
      </c>
      <c r="AB1111" s="33">
        <f t="shared" si="246"/>
        <v>0.75</v>
      </c>
      <c r="AC1111" s="33">
        <f t="shared" si="247"/>
        <v>0.85</v>
      </c>
      <c r="AD1111" s="33">
        <f t="shared" si="248"/>
        <v>0.7</v>
      </c>
      <c r="AE1111" s="394">
        <f t="shared" si="249"/>
        <v>0</v>
      </c>
      <c r="AF1111" s="400">
        <f t="shared" si="250"/>
        <v>111307399200</v>
      </c>
      <c r="AG1111" s="257">
        <v>100</v>
      </c>
      <c r="AH1111" s="153">
        <f t="shared" si="254"/>
        <v>111307399200</v>
      </c>
      <c r="AJ1111" s="394">
        <f>IF(F1111&gt;0,#REF!,0)</f>
        <v>0</v>
      </c>
      <c r="AK1111" s="394">
        <f t="shared" si="251"/>
        <v>0</v>
      </c>
      <c r="AM1111" s="394">
        <f t="shared" si="252"/>
        <v>0</v>
      </c>
    </row>
    <row r="1112" spans="3:39" ht="23.25" thickBot="1" x14ac:dyDescent="0.6">
      <c r="C1112" s="233" t="s">
        <v>576</v>
      </c>
      <c r="D1112" s="411" t="s">
        <v>1437</v>
      </c>
      <c r="E1112" s="435">
        <v>111307399200</v>
      </c>
      <c r="F1112" s="39">
        <v>0</v>
      </c>
      <c r="G1112" s="36"/>
      <c r="H1112" s="36">
        <v>0</v>
      </c>
      <c r="I1112" s="36"/>
      <c r="J1112" s="36"/>
      <c r="K1112" s="36"/>
      <c r="L1112" s="36"/>
      <c r="M1112" s="36"/>
      <c r="N1112" s="36"/>
      <c r="O1112" s="36"/>
      <c r="P1112" s="253">
        <v>0</v>
      </c>
      <c r="Q1112" s="259">
        <f t="shared" si="253"/>
        <v>0</v>
      </c>
      <c r="R1112" s="259">
        <v>115000000000</v>
      </c>
      <c r="S1112" s="509">
        <f t="shared" si="241"/>
        <v>111307399200</v>
      </c>
      <c r="T1112" s="34">
        <v>1</v>
      </c>
      <c r="U1112" s="33">
        <v>1</v>
      </c>
      <c r="V1112" s="33">
        <v>0.94</v>
      </c>
      <c r="W1112" s="33">
        <v>0.94</v>
      </c>
      <c r="X1112" s="33">
        <f t="shared" si="242"/>
        <v>0.88</v>
      </c>
      <c r="Y1112" s="33">
        <f t="shared" si="243"/>
        <v>0.85</v>
      </c>
      <c r="Z1112" s="33">
        <f t="shared" si="244"/>
        <v>0.75</v>
      </c>
      <c r="AA1112" s="33">
        <f t="shared" si="245"/>
        <v>0.85</v>
      </c>
      <c r="AB1112" s="33">
        <f t="shared" si="246"/>
        <v>0.75</v>
      </c>
      <c r="AC1112" s="33">
        <f t="shared" si="247"/>
        <v>0.85</v>
      </c>
      <c r="AD1112" s="33">
        <f t="shared" si="248"/>
        <v>0.7</v>
      </c>
      <c r="AE1112" s="394">
        <f t="shared" si="249"/>
        <v>0</v>
      </c>
      <c r="AF1112" s="400">
        <f t="shared" si="250"/>
        <v>111307399200</v>
      </c>
      <c r="AG1112" s="257">
        <v>100</v>
      </c>
      <c r="AH1112" s="153">
        <f t="shared" si="254"/>
        <v>111307399200</v>
      </c>
      <c r="AJ1112" s="394">
        <f>IF(F1112&gt;0,#REF!,0)</f>
        <v>0</v>
      </c>
      <c r="AK1112" s="394">
        <f t="shared" si="251"/>
        <v>0</v>
      </c>
      <c r="AM1112" s="394">
        <f t="shared" si="252"/>
        <v>0</v>
      </c>
    </row>
    <row r="1113" spans="3:39" ht="23.25" thickBot="1" x14ac:dyDescent="0.6">
      <c r="C1113" s="233" t="s">
        <v>576</v>
      </c>
      <c r="D1113" s="411" t="s">
        <v>1437</v>
      </c>
      <c r="E1113" s="435">
        <v>98289136800</v>
      </c>
      <c r="F1113" s="39">
        <v>0</v>
      </c>
      <c r="G1113" s="36"/>
      <c r="H1113" s="36">
        <v>0</v>
      </c>
      <c r="I1113" s="36"/>
      <c r="J1113" s="36"/>
      <c r="K1113" s="36"/>
      <c r="L1113" s="36"/>
      <c r="M1113" s="36"/>
      <c r="N1113" s="36"/>
      <c r="O1113" s="36"/>
      <c r="P1113" s="253">
        <v>0</v>
      </c>
      <c r="Q1113" s="259">
        <f t="shared" si="253"/>
        <v>0</v>
      </c>
      <c r="R1113" s="259">
        <v>110000000000</v>
      </c>
      <c r="S1113" s="509">
        <f t="shared" si="241"/>
        <v>98289136800</v>
      </c>
      <c r="T1113" s="34">
        <v>1</v>
      </c>
      <c r="U1113" s="33">
        <v>1</v>
      </c>
      <c r="V1113" s="33">
        <v>0.94</v>
      </c>
      <c r="W1113" s="33">
        <v>0.94</v>
      </c>
      <c r="X1113" s="33">
        <f t="shared" si="242"/>
        <v>0.88</v>
      </c>
      <c r="Y1113" s="33">
        <f t="shared" si="243"/>
        <v>0.85</v>
      </c>
      <c r="Z1113" s="33">
        <f t="shared" si="244"/>
        <v>0.75</v>
      </c>
      <c r="AA1113" s="33">
        <f t="shared" si="245"/>
        <v>0.85</v>
      </c>
      <c r="AB1113" s="33">
        <f t="shared" si="246"/>
        <v>0.75</v>
      </c>
      <c r="AC1113" s="33">
        <f t="shared" si="247"/>
        <v>0.85</v>
      </c>
      <c r="AD1113" s="33">
        <f t="shared" si="248"/>
        <v>0.7</v>
      </c>
      <c r="AE1113" s="394">
        <f t="shared" si="249"/>
        <v>0</v>
      </c>
      <c r="AF1113" s="400">
        <f t="shared" si="250"/>
        <v>98289136800</v>
      </c>
      <c r="AG1113" s="257">
        <v>100</v>
      </c>
      <c r="AH1113" s="153">
        <f t="shared" si="254"/>
        <v>98289136800</v>
      </c>
      <c r="AJ1113" s="394">
        <f>IF(F1113&gt;0,#REF!,0)</f>
        <v>0</v>
      </c>
      <c r="AK1113" s="394">
        <f t="shared" si="251"/>
        <v>0</v>
      </c>
      <c r="AM1113" s="394">
        <f t="shared" si="252"/>
        <v>0</v>
      </c>
    </row>
    <row r="1114" spans="3:39" ht="23.25" thickBot="1" x14ac:dyDescent="0.6">
      <c r="C1114" s="233" t="s">
        <v>576</v>
      </c>
      <c r="D1114" s="411" t="s">
        <v>1437</v>
      </c>
      <c r="E1114" s="435">
        <v>101116771200</v>
      </c>
      <c r="F1114" s="39">
        <v>0</v>
      </c>
      <c r="G1114" s="36"/>
      <c r="H1114" s="36">
        <v>0</v>
      </c>
      <c r="I1114" s="36"/>
      <c r="J1114" s="36"/>
      <c r="K1114" s="36"/>
      <c r="L1114" s="36"/>
      <c r="M1114" s="36"/>
      <c r="N1114" s="36"/>
      <c r="O1114" s="36"/>
      <c r="P1114" s="253">
        <v>0</v>
      </c>
      <c r="Q1114" s="259">
        <f t="shared" si="253"/>
        <v>0</v>
      </c>
      <c r="R1114" s="259">
        <v>104000000000</v>
      </c>
      <c r="S1114" s="509">
        <f t="shared" si="241"/>
        <v>101116771200</v>
      </c>
      <c r="T1114" s="34">
        <v>1</v>
      </c>
      <c r="U1114" s="33">
        <v>1</v>
      </c>
      <c r="V1114" s="33">
        <v>0.94</v>
      </c>
      <c r="W1114" s="33">
        <v>0.94</v>
      </c>
      <c r="X1114" s="33">
        <f t="shared" si="242"/>
        <v>0.88</v>
      </c>
      <c r="Y1114" s="33">
        <f t="shared" si="243"/>
        <v>0.85</v>
      </c>
      <c r="Z1114" s="33">
        <f t="shared" si="244"/>
        <v>0.75</v>
      </c>
      <c r="AA1114" s="33">
        <f t="shared" si="245"/>
        <v>0.85</v>
      </c>
      <c r="AB1114" s="33">
        <f t="shared" si="246"/>
        <v>0.75</v>
      </c>
      <c r="AC1114" s="33">
        <f t="shared" si="247"/>
        <v>0.85</v>
      </c>
      <c r="AD1114" s="33">
        <f t="shared" si="248"/>
        <v>0.7</v>
      </c>
      <c r="AE1114" s="394">
        <f t="shared" si="249"/>
        <v>0</v>
      </c>
      <c r="AF1114" s="400">
        <f t="shared" si="250"/>
        <v>101116771200</v>
      </c>
      <c r="AG1114" s="257">
        <v>100</v>
      </c>
      <c r="AH1114" s="153">
        <f t="shared" si="254"/>
        <v>101116771200</v>
      </c>
      <c r="AJ1114" s="394">
        <f>IF(F1114&gt;0,#REF!,0)</f>
        <v>0</v>
      </c>
      <c r="AK1114" s="394">
        <f t="shared" si="251"/>
        <v>0</v>
      </c>
      <c r="AM1114" s="394">
        <f t="shared" si="252"/>
        <v>0</v>
      </c>
    </row>
    <row r="1115" spans="3:39" ht="23.25" thickBot="1" x14ac:dyDescent="0.6">
      <c r="C1115" s="233" t="s">
        <v>576</v>
      </c>
      <c r="D1115" s="411" t="s">
        <v>1437</v>
      </c>
      <c r="E1115" s="435">
        <v>121340125440</v>
      </c>
      <c r="F1115" s="39">
        <v>0</v>
      </c>
      <c r="G1115" s="36"/>
      <c r="H1115" s="36">
        <v>0</v>
      </c>
      <c r="I1115" s="36"/>
      <c r="J1115" s="36"/>
      <c r="K1115" s="36"/>
      <c r="L1115" s="36"/>
      <c r="M1115" s="36"/>
      <c r="N1115" s="36"/>
      <c r="O1115" s="36"/>
      <c r="P1115" s="253">
        <v>0</v>
      </c>
      <c r="Q1115" s="259">
        <f t="shared" si="253"/>
        <v>0</v>
      </c>
      <c r="R1115" s="259">
        <v>124000000000</v>
      </c>
      <c r="S1115" s="509">
        <f t="shared" si="241"/>
        <v>121340125440</v>
      </c>
      <c r="T1115" s="34">
        <v>1</v>
      </c>
      <c r="U1115" s="33">
        <v>1</v>
      </c>
      <c r="V1115" s="33">
        <v>0.94</v>
      </c>
      <c r="W1115" s="33">
        <v>0.94</v>
      </c>
      <c r="X1115" s="33">
        <f t="shared" si="242"/>
        <v>0.88</v>
      </c>
      <c r="Y1115" s="33">
        <f t="shared" si="243"/>
        <v>0.85</v>
      </c>
      <c r="Z1115" s="33">
        <f t="shared" si="244"/>
        <v>0.75</v>
      </c>
      <c r="AA1115" s="33">
        <f t="shared" si="245"/>
        <v>0.85</v>
      </c>
      <c r="AB1115" s="33">
        <f t="shared" si="246"/>
        <v>0.75</v>
      </c>
      <c r="AC1115" s="33">
        <f t="shared" si="247"/>
        <v>0.85</v>
      </c>
      <c r="AD1115" s="33">
        <f t="shared" si="248"/>
        <v>0.7</v>
      </c>
      <c r="AE1115" s="394">
        <f t="shared" si="249"/>
        <v>0</v>
      </c>
      <c r="AF1115" s="400">
        <f t="shared" si="250"/>
        <v>121340125440</v>
      </c>
      <c r="AG1115" s="257">
        <v>100</v>
      </c>
      <c r="AH1115" s="153">
        <f t="shared" si="254"/>
        <v>121340125440</v>
      </c>
      <c r="AJ1115" s="394">
        <f>IF(F1115&gt;0,#REF!,0)</f>
        <v>0</v>
      </c>
      <c r="AK1115" s="394">
        <f t="shared" si="251"/>
        <v>0</v>
      </c>
      <c r="AM1115" s="394">
        <f t="shared" si="252"/>
        <v>0</v>
      </c>
    </row>
    <row r="1116" spans="3:39" ht="23.25" thickBot="1" x14ac:dyDescent="0.6">
      <c r="C1116" s="233" t="s">
        <v>576</v>
      </c>
      <c r="D1116" s="411" t="s">
        <v>1437</v>
      </c>
      <c r="E1116" s="435">
        <v>131451802560</v>
      </c>
      <c r="F1116" s="39">
        <v>0</v>
      </c>
      <c r="G1116" s="36"/>
      <c r="H1116" s="36">
        <v>0</v>
      </c>
      <c r="I1116" s="36"/>
      <c r="J1116" s="36"/>
      <c r="K1116" s="36"/>
      <c r="L1116" s="36"/>
      <c r="M1116" s="36"/>
      <c r="N1116" s="36"/>
      <c r="O1116" s="36"/>
      <c r="P1116" s="253">
        <v>0</v>
      </c>
      <c r="Q1116" s="259">
        <f t="shared" si="253"/>
        <v>0</v>
      </c>
      <c r="R1116" s="259">
        <v>135000000000</v>
      </c>
      <c r="S1116" s="509">
        <f t="shared" si="241"/>
        <v>131451802560</v>
      </c>
      <c r="T1116" s="34">
        <v>1</v>
      </c>
      <c r="U1116" s="33">
        <v>1</v>
      </c>
      <c r="V1116" s="33">
        <v>0.94</v>
      </c>
      <c r="W1116" s="33">
        <v>0.94</v>
      </c>
      <c r="X1116" s="33">
        <f t="shared" si="242"/>
        <v>0.88</v>
      </c>
      <c r="Y1116" s="33">
        <f t="shared" si="243"/>
        <v>0.85</v>
      </c>
      <c r="Z1116" s="33">
        <f t="shared" si="244"/>
        <v>0.75</v>
      </c>
      <c r="AA1116" s="33">
        <f t="shared" si="245"/>
        <v>0.85</v>
      </c>
      <c r="AB1116" s="33">
        <f t="shared" si="246"/>
        <v>0.75</v>
      </c>
      <c r="AC1116" s="33">
        <f t="shared" si="247"/>
        <v>0.85</v>
      </c>
      <c r="AD1116" s="33">
        <f t="shared" si="248"/>
        <v>0.7</v>
      </c>
      <c r="AE1116" s="394">
        <f t="shared" si="249"/>
        <v>0</v>
      </c>
      <c r="AF1116" s="400">
        <f t="shared" si="250"/>
        <v>131451802560</v>
      </c>
      <c r="AG1116" s="257">
        <v>100</v>
      </c>
      <c r="AH1116" s="153">
        <f t="shared" si="254"/>
        <v>131451802560</v>
      </c>
      <c r="AJ1116" s="394">
        <f>IF(F1116&gt;0,#REF!,0)</f>
        <v>0</v>
      </c>
      <c r="AK1116" s="394">
        <f t="shared" si="251"/>
        <v>0</v>
      </c>
      <c r="AM1116" s="394">
        <f t="shared" si="252"/>
        <v>0</v>
      </c>
    </row>
    <row r="1117" spans="3:39" ht="23.25" thickBot="1" x14ac:dyDescent="0.6">
      <c r="C1117" s="233" t="s">
        <v>576</v>
      </c>
      <c r="D1117" s="411" t="s">
        <v>1437</v>
      </c>
      <c r="E1117" s="435">
        <v>141563479680</v>
      </c>
      <c r="F1117" s="39">
        <v>0</v>
      </c>
      <c r="G1117" s="36"/>
      <c r="H1117" s="36">
        <v>0</v>
      </c>
      <c r="I1117" s="36"/>
      <c r="J1117" s="36"/>
      <c r="K1117" s="36"/>
      <c r="L1117" s="36"/>
      <c r="M1117" s="36"/>
      <c r="N1117" s="36"/>
      <c r="O1117" s="36"/>
      <c r="P1117" s="253">
        <v>0</v>
      </c>
      <c r="Q1117" s="259">
        <f t="shared" si="253"/>
        <v>0</v>
      </c>
      <c r="R1117" s="259">
        <v>145000000000</v>
      </c>
      <c r="S1117" s="509">
        <f t="shared" si="241"/>
        <v>141563479680</v>
      </c>
      <c r="T1117" s="34">
        <v>1</v>
      </c>
      <c r="U1117" s="33">
        <v>1</v>
      </c>
      <c r="V1117" s="33">
        <v>0.94</v>
      </c>
      <c r="W1117" s="33">
        <v>0.94</v>
      </c>
      <c r="X1117" s="33">
        <f t="shared" si="242"/>
        <v>0.88</v>
      </c>
      <c r="Y1117" s="33">
        <f t="shared" si="243"/>
        <v>0.85</v>
      </c>
      <c r="Z1117" s="33">
        <f t="shared" si="244"/>
        <v>0.75</v>
      </c>
      <c r="AA1117" s="33">
        <f t="shared" si="245"/>
        <v>0.85</v>
      </c>
      <c r="AB1117" s="33">
        <f t="shared" si="246"/>
        <v>0.75</v>
      </c>
      <c r="AC1117" s="33">
        <f t="shared" si="247"/>
        <v>0.85</v>
      </c>
      <c r="AD1117" s="33">
        <f t="shared" si="248"/>
        <v>0.7</v>
      </c>
      <c r="AE1117" s="394">
        <f t="shared" si="249"/>
        <v>0</v>
      </c>
      <c r="AF1117" s="400">
        <f t="shared" si="250"/>
        <v>141563479680</v>
      </c>
      <c r="AG1117" s="257">
        <v>100</v>
      </c>
      <c r="AH1117" s="153">
        <f t="shared" si="254"/>
        <v>141563479680</v>
      </c>
      <c r="AJ1117" s="394">
        <f>IF(F1117&gt;0,#REF!,0)</f>
        <v>0</v>
      </c>
      <c r="AK1117" s="394">
        <f t="shared" si="251"/>
        <v>0</v>
      </c>
      <c r="AM1117" s="394">
        <f t="shared" si="252"/>
        <v>0</v>
      </c>
    </row>
    <row r="1118" spans="3:39" ht="23.25" thickBot="1" x14ac:dyDescent="0.6">
      <c r="C1118" s="233" t="s">
        <v>576</v>
      </c>
      <c r="D1118" s="411" t="s">
        <v>1437</v>
      </c>
      <c r="E1118" s="435">
        <v>121340125440</v>
      </c>
      <c r="F1118" s="39">
        <v>0</v>
      </c>
      <c r="G1118" s="36"/>
      <c r="H1118" s="36">
        <v>0</v>
      </c>
      <c r="I1118" s="36"/>
      <c r="J1118" s="36"/>
      <c r="K1118" s="36"/>
      <c r="L1118" s="36"/>
      <c r="M1118" s="36"/>
      <c r="N1118" s="36"/>
      <c r="O1118" s="36"/>
      <c r="P1118" s="253">
        <v>0</v>
      </c>
      <c r="Q1118" s="259">
        <f t="shared" si="253"/>
        <v>0</v>
      </c>
      <c r="R1118" s="259">
        <v>124000000000</v>
      </c>
      <c r="S1118" s="509">
        <f t="shared" si="241"/>
        <v>121340125440</v>
      </c>
      <c r="T1118" s="34">
        <v>1</v>
      </c>
      <c r="U1118" s="33">
        <v>1</v>
      </c>
      <c r="V1118" s="33">
        <v>0.94</v>
      </c>
      <c r="W1118" s="33">
        <v>0.94</v>
      </c>
      <c r="X1118" s="33">
        <f t="shared" si="242"/>
        <v>0.88</v>
      </c>
      <c r="Y1118" s="33">
        <f t="shared" si="243"/>
        <v>0.85</v>
      </c>
      <c r="Z1118" s="33">
        <f t="shared" si="244"/>
        <v>0.75</v>
      </c>
      <c r="AA1118" s="33">
        <f t="shared" si="245"/>
        <v>0.85</v>
      </c>
      <c r="AB1118" s="33">
        <f t="shared" si="246"/>
        <v>0.75</v>
      </c>
      <c r="AC1118" s="33">
        <f t="shared" si="247"/>
        <v>0.85</v>
      </c>
      <c r="AD1118" s="33">
        <f t="shared" si="248"/>
        <v>0.7</v>
      </c>
      <c r="AE1118" s="394">
        <f t="shared" si="249"/>
        <v>0</v>
      </c>
      <c r="AF1118" s="400">
        <f t="shared" si="250"/>
        <v>121340125440</v>
      </c>
      <c r="AG1118" s="257">
        <v>100</v>
      </c>
      <c r="AH1118" s="153">
        <f t="shared" si="254"/>
        <v>121340125440</v>
      </c>
      <c r="AJ1118" s="394">
        <f>IF(F1118&gt;0,#REF!,0)</f>
        <v>0</v>
      </c>
      <c r="AK1118" s="394">
        <f t="shared" si="251"/>
        <v>0</v>
      </c>
      <c r="AM1118" s="394">
        <f t="shared" si="252"/>
        <v>0</v>
      </c>
    </row>
    <row r="1119" spans="3:39" ht="23.25" thickBot="1" x14ac:dyDescent="0.6">
      <c r="C1119" s="233" t="s">
        <v>576</v>
      </c>
      <c r="D1119" s="411" t="s">
        <v>1437</v>
      </c>
      <c r="E1119" s="435">
        <v>131451802560</v>
      </c>
      <c r="F1119" s="39">
        <v>0</v>
      </c>
      <c r="G1119" s="36"/>
      <c r="H1119" s="36">
        <v>0</v>
      </c>
      <c r="I1119" s="36"/>
      <c r="J1119" s="36"/>
      <c r="K1119" s="36"/>
      <c r="L1119" s="36"/>
      <c r="M1119" s="36"/>
      <c r="N1119" s="36"/>
      <c r="O1119" s="36"/>
      <c r="P1119" s="253">
        <v>0</v>
      </c>
      <c r="Q1119" s="259">
        <f t="shared" si="253"/>
        <v>0</v>
      </c>
      <c r="R1119" s="259">
        <v>135000000000</v>
      </c>
      <c r="S1119" s="509">
        <f t="shared" si="241"/>
        <v>131451802560</v>
      </c>
      <c r="T1119" s="34">
        <v>1</v>
      </c>
      <c r="U1119" s="33">
        <v>1</v>
      </c>
      <c r="V1119" s="33">
        <v>0.94</v>
      </c>
      <c r="W1119" s="33">
        <v>0.94</v>
      </c>
      <c r="X1119" s="33">
        <f t="shared" si="242"/>
        <v>0.88</v>
      </c>
      <c r="Y1119" s="33">
        <f t="shared" si="243"/>
        <v>0.85</v>
      </c>
      <c r="Z1119" s="33">
        <f t="shared" si="244"/>
        <v>0.75</v>
      </c>
      <c r="AA1119" s="33">
        <f t="shared" si="245"/>
        <v>0.85</v>
      </c>
      <c r="AB1119" s="33">
        <f t="shared" si="246"/>
        <v>0.75</v>
      </c>
      <c r="AC1119" s="33">
        <f t="shared" si="247"/>
        <v>0.85</v>
      </c>
      <c r="AD1119" s="33">
        <f t="shared" si="248"/>
        <v>0.7</v>
      </c>
      <c r="AE1119" s="394">
        <f t="shared" si="249"/>
        <v>0</v>
      </c>
      <c r="AF1119" s="400">
        <f t="shared" si="250"/>
        <v>131451802560</v>
      </c>
      <c r="AG1119" s="257">
        <v>100</v>
      </c>
      <c r="AH1119" s="153">
        <f t="shared" si="254"/>
        <v>131451802560</v>
      </c>
      <c r="AJ1119" s="394">
        <f>IF(F1119&gt;0,#REF!,0)</f>
        <v>0</v>
      </c>
      <c r="AK1119" s="394">
        <f t="shared" si="251"/>
        <v>0</v>
      </c>
      <c r="AM1119" s="394">
        <f t="shared" si="252"/>
        <v>0</v>
      </c>
    </row>
    <row r="1120" spans="3:39" ht="23.25" thickBot="1" x14ac:dyDescent="0.6">
      <c r="C1120" s="233" t="s">
        <v>576</v>
      </c>
      <c r="D1120" s="411" t="s">
        <v>1437</v>
      </c>
      <c r="E1120" s="435">
        <v>95356535400</v>
      </c>
      <c r="F1120" s="39">
        <v>0</v>
      </c>
      <c r="G1120" s="36"/>
      <c r="H1120" s="36">
        <v>0</v>
      </c>
      <c r="I1120" s="36"/>
      <c r="J1120" s="36"/>
      <c r="K1120" s="36"/>
      <c r="L1120" s="36"/>
      <c r="M1120" s="36"/>
      <c r="N1120" s="36"/>
      <c r="O1120" s="36"/>
      <c r="P1120" s="253">
        <v>0</v>
      </c>
      <c r="Q1120" s="259">
        <f t="shared" si="253"/>
        <v>0</v>
      </c>
      <c r="R1120" s="259">
        <v>98000000000</v>
      </c>
      <c r="S1120" s="509">
        <f t="shared" si="241"/>
        <v>95356535400</v>
      </c>
      <c r="T1120" s="34">
        <v>1</v>
      </c>
      <c r="U1120" s="33">
        <v>1</v>
      </c>
      <c r="V1120" s="33">
        <v>0.94</v>
      </c>
      <c r="W1120" s="33">
        <v>0.94</v>
      </c>
      <c r="X1120" s="33">
        <f t="shared" si="242"/>
        <v>0.88</v>
      </c>
      <c r="Y1120" s="33">
        <f t="shared" si="243"/>
        <v>0.85</v>
      </c>
      <c r="Z1120" s="33">
        <f t="shared" si="244"/>
        <v>0.75</v>
      </c>
      <c r="AA1120" s="33">
        <f t="shared" si="245"/>
        <v>0.85</v>
      </c>
      <c r="AB1120" s="33">
        <f t="shared" si="246"/>
        <v>0.75</v>
      </c>
      <c r="AC1120" s="33">
        <f t="shared" si="247"/>
        <v>0.85</v>
      </c>
      <c r="AD1120" s="33">
        <f t="shared" si="248"/>
        <v>0.7</v>
      </c>
      <c r="AE1120" s="394">
        <f t="shared" si="249"/>
        <v>0</v>
      </c>
      <c r="AF1120" s="400">
        <f t="shared" si="250"/>
        <v>95356535400</v>
      </c>
      <c r="AG1120" s="257">
        <v>100</v>
      </c>
      <c r="AH1120" s="153">
        <f t="shared" si="254"/>
        <v>95356535400</v>
      </c>
      <c r="AJ1120" s="394">
        <f>IF(F1120&gt;0,#REF!,0)</f>
        <v>0</v>
      </c>
      <c r="AK1120" s="394">
        <f t="shared" si="251"/>
        <v>0</v>
      </c>
      <c r="AM1120" s="394">
        <f t="shared" si="252"/>
        <v>0</v>
      </c>
    </row>
    <row r="1121" spans="3:39" ht="23.25" thickBot="1" x14ac:dyDescent="0.6">
      <c r="C1121" s="233" t="s">
        <v>576</v>
      </c>
      <c r="D1121" s="411" t="s">
        <v>1437</v>
      </c>
      <c r="E1121" s="435">
        <v>95356535400</v>
      </c>
      <c r="F1121" s="39">
        <v>0</v>
      </c>
      <c r="G1121" s="36"/>
      <c r="H1121" s="36">
        <v>0</v>
      </c>
      <c r="I1121" s="36"/>
      <c r="J1121" s="36"/>
      <c r="K1121" s="36"/>
      <c r="L1121" s="36"/>
      <c r="M1121" s="36"/>
      <c r="N1121" s="36"/>
      <c r="O1121" s="36"/>
      <c r="P1121" s="253">
        <v>0</v>
      </c>
      <c r="Q1121" s="259">
        <f t="shared" si="253"/>
        <v>0</v>
      </c>
      <c r="R1121" s="259">
        <v>98000000000</v>
      </c>
      <c r="S1121" s="509">
        <f t="shared" si="241"/>
        <v>95356535400</v>
      </c>
      <c r="T1121" s="34">
        <v>1</v>
      </c>
      <c r="U1121" s="33">
        <v>1</v>
      </c>
      <c r="V1121" s="33">
        <v>0.94</v>
      </c>
      <c r="W1121" s="33">
        <v>0.94</v>
      </c>
      <c r="X1121" s="33">
        <f t="shared" si="242"/>
        <v>0.88</v>
      </c>
      <c r="Y1121" s="33">
        <f t="shared" si="243"/>
        <v>0.85</v>
      </c>
      <c r="Z1121" s="33">
        <f t="shared" si="244"/>
        <v>0.75</v>
      </c>
      <c r="AA1121" s="33">
        <f t="shared" si="245"/>
        <v>0.85</v>
      </c>
      <c r="AB1121" s="33">
        <f t="shared" si="246"/>
        <v>0.75</v>
      </c>
      <c r="AC1121" s="33">
        <f t="shared" si="247"/>
        <v>0.85</v>
      </c>
      <c r="AD1121" s="33">
        <f t="shared" si="248"/>
        <v>0.7</v>
      </c>
      <c r="AE1121" s="394">
        <f t="shared" si="249"/>
        <v>0</v>
      </c>
      <c r="AF1121" s="400">
        <f t="shared" si="250"/>
        <v>95356535400</v>
      </c>
      <c r="AG1121" s="257">
        <v>100</v>
      </c>
      <c r="AH1121" s="153">
        <f t="shared" si="254"/>
        <v>95356535400</v>
      </c>
      <c r="AJ1121" s="394">
        <f>IF(F1121&gt;0,#REF!,0)</f>
        <v>0</v>
      </c>
      <c r="AK1121" s="394">
        <f t="shared" si="251"/>
        <v>0</v>
      </c>
      <c r="AM1121" s="394">
        <f t="shared" si="252"/>
        <v>0</v>
      </c>
    </row>
    <row r="1122" spans="3:39" ht="23.25" thickBot="1" x14ac:dyDescent="0.6">
      <c r="C1122" s="233" t="s">
        <v>576</v>
      </c>
      <c r="D1122" s="411" t="s">
        <v>1437</v>
      </c>
      <c r="E1122" s="435">
        <v>114427842480</v>
      </c>
      <c r="F1122" s="39">
        <v>0</v>
      </c>
      <c r="G1122" s="36"/>
      <c r="H1122" s="36">
        <v>0</v>
      </c>
      <c r="I1122" s="36"/>
      <c r="J1122" s="36"/>
      <c r="K1122" s="36"/>
      <c r="L1122" s="36"/>
      <c r="M1122" s="36"/>
      <c r="N1122" s="36"/>
      <c r="O1122" s="36"/>
      <c r="P1122" s="253">
        <v>0</v>
      </c>
      <c r="Q1122" s="259">
        <f t="shared" si="253"/>
        <v>0</v>
      </c>
      <c r="R1122" s="259">
        <v>117000000000</v>
      </c>
      <c r="S1122" s="509">
        <f t="shared" si="241"/>
        <v>114427842480</v>
      </c>
      <c r="T1122" s="34">
        <v>1</v>
      </c>
      <c r="U1122" s="33">
        <v>1</v>
      </c>
      <c r="V1122" s="33">
        <v>0.94</v>
      </c>
      <c r="W1122" s="33">
        <v>0.94</v>
      </c>
      <c r="X1122" s="33">
        <f t="shared" si="242"/>
        <v>0.88</v>
      </c>
      <c r="Y1122" s="33">
        <f t="shared" si="243"/>
        <v>0.85</v>
      </c>
      <c r="Z1122" s="33">
        <f t="shared" si="244"/>
        <v>0.75</v>
      </c>
      <c r="AA1122" s="33">
        <f t="shared" si="245"/>
        <v>0.85</v>
      </c>
      <c r="AB1122" s="33">
        <f t="shared" si="246"/>
        <v>0.75</v>
      </c>
      <c r="AC1122" s="33">
        <f t="shared" si="247"/>
        <v>0.85</v>
      </c>
      <c r="AD1122" s="33">
        <f t="shared" si="248"/>
        <v>0.7</v>
      </c>
      <c r="AE1122" s="394">
        <f t="shared" si="249"/>
        <v>0</v>
      </c>
      <c r="AF1122" s="400">
        <f t="shared" si="250"/>
        <v>114427842480</v>
      </c>
      <c r="AG1122" s="257">
        <v>100</v>
      </c>
      <c r="AH1122" s="153">
        <f t="shared" si="254"/>
        <v>114427842480</v>
      </c>
      <c r="AJ1122" s="394">
        <f>IF(F1122&gt;0,#REF!,0)</f>
        <v>0</v>
      </c>
      <c r="AK1122" s="394">
        <f t="shared" si="251"/>
        <v>0</v>
      </c>
      <c r="AM1122" s="394">
        <f t="shared" si="252"/>
        <v>0</v>
      </c>
    </row>
    <row r="1123" spans="3:39" ht="23.25" thickBot="1" x14ac:dyDescent="0.6">
      <c r="C1123" s="233" t="s">
        <v>576</v>
      </c>
      <c r="D1123" s="411" t="s">
        <v>1437</v>
      </c>
      <c r="E1123" s="435">
        <v>123963496020</v>
      </c>
      <c r="F1123" s="39">
        <v>0</v>
      </c>
      <c r="G1123" s="36"/>
      <c r="H1123" s="36">
        <v>0</v>
      </c>
      <c r="I1123" s="36"/>
      <c r="J1123" s="36"/>
      <c r="K1123" s="36"/>
      <c r="L1123" s="36"/>
      <c r="M1123" s="36"/>
      <c r="N1123" s="36"/>
      <c r="O1123" s="36"/>
      <c r="P1123" s="253">
        <v>0</v>
      </c>
      <c r="Q1123" s="259">
        <f t="shared" si="253"/>
        <v>0</v>
      </c>
      <c r="R1123" s="259">
        <v>127000000000</v>
      </c>
      <c r="S1123" s="509">
        <f t="shared" si="241"/>
        <v>123963496020</v>
      </c>
      <c r="T1123" s="34">
        <v>1</v>
      </c>
      <c r="U1123" s="33">
        <v>1</v>
      </c>
      <c r="V1123" s="33">
        <v>0.94</v>
      </c>
      <c r="W1123" s="33">
        <v>0.94</v>
      </c>
      <c r="X1123" s="33">
        <f t="shared" si="242"/>
        <v>0.88</v>
      </c>
      <c r="Y1123" s="33">
        <f t="shared" si="243"/>
        <v>0.85</v>
      </c>
      <c r="Z1123" s="33">
        <f t="shared" si="244"/>
        <v>0.75</v>
      </c>
      <c r="AA1123" s="33">
        <f t="shared" si="245"/>
        <v>0.85</v>
      </c>
      <c r="AB1123" s="33">
        <f t="shared" si="246"/>
        <v>0.75</v>
      </c>
      <c r="AC1123" s="33">
        <f t="shared" si="247"/>
        <v>0.85</v>
      </c>
      <c r="AD1123" s="33">
        <f t="shared" si="248"/>
        <v>0.7</v>
      </c>
      <c r="AE1123" s="394">
        <f t="shared" si="249"/>
        <v>0</v>
      </c>
      <c r="AF1123" s="400">
        <f t="shared" si="250"/>
        <v>123963496020</v>
      </c>
      <c r="AG1123" s="257">
        <v>100</v>
      </c>
      <c r="AH1123" s="153">
        <f t="shared" si="254"/>
        <v>123963496020</v>
      </c>
      <c r="AJ1123" s="394">
        <f>IF(F1123&gt;0,#REF!,0)</f>
        <v>0</v>
      </c>
      <c r="AK1123" s="394">
        <f t="shared" si="251"/>
        <v>0</v>
      </c>
      <c r="AM1123" s="394">
        <f t="shared" si="252"/>
        <v>0</v>
      </c>
    </row>
    <row r="1124" spans="3:39" ht="23.25" thickBot="1" x14ac:dyDescent="0.6">
      <c r="C1124" s="233" t="s">
        <v>576</v>
      </c>
      <c r="D1124" s="411" t="s">
        <v>1437</v>
      </c>
      <c r="E1124" s="435">
        <v>114427842480</v>
      </c>
      <c r="F1124" s="39">
        <v>0</v>
      </c>
      <c r="G1124" s="36"/>
      <c r="H1124" s="36">
        <v>0</v>
      </c>
      <c r="I1124" s="36"/>
      <c r="J1124" s="36"/>
      <c r="K1124" s="36"/>
      <c r="L1124" s="36"/>
      <c r="M1124" s="36"/>
      <c r="N1124" s="36"/>
      <c r="O1124" s="36"/>
      <c r="P1124" s="253">
        <v>0</v>
      </c>
      <c r="Q1124" s="259">
        <f t="shared" si="253"/>
        <v>0</v>
      </c>
      <c r="R1124" s="259">
        <v>117000000000</v>
      </c>
      <c r="S1124" s="509">
        <f t="shared" si="241"/>
        <v>114427842480</v>
      </c>
      <c r="T1124" s="34">
        <v>1</v>
      </c>
      <c r="U1124" s="33">
        <v>1</v>
      </c>
      <c r="V1124" s="33">
        <v>0.94</v>
      </c>
      <c r="W1124" s="33">
        <v>0.94</v>
      </c>
      <c r="X1124" s="33">
        <f t="shared" si="242"/>
        <v>0.88</v>
      </c>
      <c r="Y1124" s="33">
        <f t="shared" si="243"/>
        <v>0.85</v>
      </c>
      <c r="Z1124" s="33">
        <f t="shared" si="244"/>
        <v>0.75</v>
      </c>
      <c r="AA1124" s="33">
        <f t="shared" si="245"/>
        <v>0.85</v>
      </c>
      <c r="AB1124" s="33">
        <f t="shared" si="246"/>
        <v>0.75</v>
      </c>
      <c r="AC1124" s="33">
        <f t="shared" si="247"/>
        <v>0.85</v>
      </c>
      <c r="AD1124" s="33">
        <f t="shared" si="248"/>
        <v>0.7</v>
      </c>
      <c r="AE1124" s="394">
        <f t="shared" si="249"/>
        <v>0</v>
      </c>
      <c r="AF1124" s="400">
        <f t="shared" si="250"/>
        <v>114427842480</v>
      </c>
      <c r="AG1124" s="257">
        <v>100</v>
      </c>
      <c r="AH1124" s="153">
        <f t="shared" si="254"/>
        <v>114427842480</v>
      </c>
      <c r="AJ1124" s="394">
        <f>IF(F1124&gt;0,#REF!,0)</f>
        <v>0</v>
      </c>
      <c r="AK1124" s="394">
        <f t="shared" si="251"/>
        <v>0</v>
      </c>
      <c r="AM1124" s="394">
        <f t="shared" si="252"/>
        <v>0</v>
      </c>
    </row>
    <row r="1125" spans="3:39" ht="23.25" thickBot="1" x14ac:dyDescent="0.6">
      <c r="C1125" s="233" t="s">
        <v>576</v>
      </c>
      <c r="D1125" s="411" t="s">
        <v>1437</v>
      </c>
      <c r="E1125" s="435">
        <v>123963496020</v>
      </c>
      <c r="F1125" s="39">
        <v>0</v>
      </c>
      <c r="G1125" s="36"/>
      <c r="H1125" s="36">
        <v>0</v>
      </c>
      <c r="I1125" s="36"/>
      <c r="J1125" s="36"/>
      <c r="K1125" s="36"/>
      <c r="L1125" s="36"/>
      <c r="M1125" s="36"/>
      <c r="N1125" s="36"/>
      <c r="O1125" s="36"/>
      <c r="P1125" s="253">
        <v>0</v>
      </c>
      <c r="Q1125" s="259">
        <f t="shared" si="253"/>
        <v>0</v>
      </c>
      <c r="R1125" s="259">
        <v>127000000000</v>
      </c>
      <c r="S1125" s="509">
        <f t="shared" si="241"/>
        <v>123963496020</v>
      </c>
      <c r="T1125" s="34">
        <v>1</v>
      </c>
      <c r="U1125" s="33">
        <v>1</v>
      </c>
      <c r="V1125" s="33">
        <v>0.94</v>
      </c>
      <c r="W1125" s="33">
        <v>0.94</v>
      </c>
      <c r="X1125" s="33">
        <f t="shared" si="242"/>
        <v>0.88</v>
      </c>
      <c r="Y1125" s="33">
        <f t="shared" si="243"/>
        <v>0.85</v>
      </c>
      <c r="Z1125" s="33">
        <f t="shared" si="244"/>
        <v>0.75</v>
      </c>
      <c r="AA1125" s="33">
        <f t="shared" si="245"/>
        <v>0.85</v>
      </c>
      <c r="AB1125" s="33">
        <f t="shared" si="246"/>
        <v>0.75</v>
      </c>
      <c r="AC1125" s="33">
        <f t="shared" si="247"/>
        <v>0.85</v>
      </c>
      <c r="AD1125" s="33">
        <f t="shared" si="248"/>
        <v>0.7</v>
      </c>
      <c r="AE1125" s="394">
        <f t="shared" si="249"/>
        <v>0</v>
      </c>
      <c r="AF1125" s="400">
        <f t="shared" si="250"/>
        <v>123963496020</v>
      </c>
      <c r="AG1125" s="257">
        <v>100</v>
      </c>
      <c r="AH1125" s="153">
        <f t="shared" si="254"/>
        <v>123963496020</v>
      </c>
      <c r="AJ1125" s="394">
        <f>IF(F1125&gt;0,#REF!,0)</f>
        <v>0</v>
      </c>
      <c r="AK1125" s="394">
        <f t="shared" si="251"/>
        <v>0</v>
      </c>
      <c r="AM1125" s="394">
        <f t="shared" si="252"/>
        <v>0</v>
      </c>
    </row>
    <row r="1126" spans="3:39" ht="23.25" thickBot="1" x14ac:dyDescent="0.6">
      <c r="C1126" s="233" t="s">
        <v>576</v>
      </c>
      <c r="D1126" s="411" t="s">
        <v>1437</v>
      </c>
      <c r="E1126" s="435">
        <v>123963496020</v>
      </c>
      <c r="F1126" s="39">
        <v>0</v>
      </c>
      <c r="G1126" s="36"/>
      <c r="H1126" s="36">
        <v>0</v>
      </c>
      <c r="I1126" s="36"/>
      <c r="J1126" s="36"/>
      <c r="K1126" s="36"/>
      <c r="L1126" s="36"/>
      <c r="M1126" s="36"/>
      <c r="N1126" s="36"/>
      <c r="O1126" s="36"/>
      <c r="P1126" s="253">
        <v>0</v>
      </c>
      <c r="Q1126" s="259">
        <f t="shared" si="253"/>
        <v>0</v>
      </c>
      <c r="R1126" s="259">
        <v>127000000000</v>
      </c>
      <c r="S1126" s="509">
        <f t="shared" si="241"/>
        <v>123963496020</v>
      </c>
      <c r="T1126" s="34">
        <v>1</v>
      </c>
      <c r="U1126" s="33">
        <v>1</v>
      </c>
      <c r="V1126" s="33">
        <v>0.94</v>
      </c>
      <c r="W1126" s="33">
        <v>0.94</v>
      </c>
      <c r="X1126" s="33">
        <f t="shared" si="242"/>
        <v>0.88</v>
      </c>
      <c r="Y1126" s="33">
        <f t="shared" si="243"/>
        <v>0.85</v>
      </c>
      <c r="Z1126" s="33">
        <f t="shared" si="244"/>
        <v>0.75</v>
      </c>
      <c r="AA1126" s="33">
        <f t="shared" si="245"/>
        <v>0.85</v>
      </c>
      <c r="AB1126" s="33">
        <f t="shared" si="246"/>
        <v>0.75</v>
      </c>
      <c r="AC1126" s="33">
        <f t="shared" si="247"/>
        <v>0.85</v>
      </c>
      <c r="AD1126" s="33">
        <f t="shared" si="248"/>
        <v>0.7</v>
      </c>
      <c r="AE1126" s="394">
        <f t="shared" si="249"/>
        <v>0</v>
      </c>
      <c r="AF1126" s="400">
        <f t="shared" si="250"/>
        <v>123963496020</v>
      </c>
      <c r="AG1126" s="257">
        <v>100</v>
      </c>
      <c r="AH1126" s="153">
        <f t="shared" si="254"/>
        <v>123963496020</v>
      </c>
      <c r="AJ1126" s="394">
        <f>IF(F1126&gt;0,#REF!,0)</f>
        <v>0</v>
      </c>
      <c r="AK1126" s="394">
        <f t="shared" si="251"/>
        <v>0</v>
      </c>
      <c r="AM1126" s="394">
        <f t="shared" si="252"/>
        <v>0</v>
      </c>
    </row>
    <row r="1127" spans="3:39" ht="23.25" thickBot="1" x14ac:dyDescent="0.6">
      <c r="C1127" s="233" t="s">
        <v>576</v>
      </c>
      <c r="D1127" s="411" t="s">
        <v>1437</v>
      </c>
      <c r="E1127" s="435">
        <v>20518713720</v>
      </c>
      <c r="F1127" s="39">
        <v>0</v>
      </c>
      <c r="G1127" s="36"/>
      <c r="H1127" s="36">
        <v>0</v>
      </c>
      <c r="I1127" s="36"/>
      <c r="J1127" s="36"/>
      <c r="K1127" s="36"/>
      <c r="L1127" s="36"/>
      <c r="M1127" s="36"/>
      <c r="N1127" s="36"/>
      <c r="O1127" s="36"/>
      <c r="P1127" s="253">
        <v>0</v>
      </c>
      <c r="Q1127" s="259">
        <f t="shared" si="253"/>
        <v>0</v>
      </c>
      <c r="R1127" s="259">
        <v>21000000000</v>
      </c>
      <c r="S1127" s="509">
        <f t="shared" si="241"/>
        <v>20518713720</v>
      </c>
      <c r="T1127" s="34">
        <v>1</v>
      </c>
      <c r="U1127" s="33">
        <v>1</v>
      </c>
      <c r="V1127" s="33">
        <v>0.94</v>
      </c>
      <c r="W1127" s="33">
        <v>0.94</v>
      </c>
      <c r="X1127" s="33">
        <f t="shared" si="242"/>
        <v>0.88</v>
      </c>
      <c r="Y1127" s="33">
        <f t="shared" si="243"/>
        <v>0.85</v>
      </c>
      <c r="Z1127" s="33">
        <f t="shared" si="244"/>
        <v>0.75</v>
      </c>
      <c r="AA1127" s="33">
        <f t="shared" si="245"/>
        <v>0.85</v>
      </c>
      <c r="AB1127" s="33">
        <f t="shared" si="246"/>
        <v>0.75</v>
      </c>
      <c r="AC1127" s="33">
        <f t="shared" si="247"/>
        <v>0.85</v>
      </c>
      <c r="AD1127" s="33">
        <f t="shared" si="248"/>
        <v>0.7</v>
      </c>
      <c r="AE1127" s="394">
        <f t="shared" si="249"/>
        <v>0</v>
      </c>
      <c r="AF1127" s="400">
        <f t="shared" si="250"/>
        <v>20518713720</v>
      </c>
      <c r="AG1127" s="257">
        <v>100</v>
      </c>
      <c r="AH1127" s="153">
        <f t="shared" si="254"/>
        <v>20518713720</v>
      </c>
      <c r="AJ1127" s="394">
        <f>IF(F1127&gt;0,#REF!,0)</f>
        <v>0</v>
      </c>
      <c r="AK1127" s="394">
        <f t="shared" si="251"/>
        <v>0</v>
      </c>
      <c r="AM1127" s="394">
        <f t="shared" si="252"/>
        <v>0</v>
      </c>
    </row>
    <row r="1128" spans="3:39" ht="23.25" thickBot="1" x14ac:dyDescent="0.6">
      <c r="C1128" s="233" t="s">
        <v>576</v>
      </c>
      <c r="D1128" s="411" t="s">
        <v>1437</v>
      </c>
      <c r="E1128" s="435">
        <v>123112282320</v>
      </c>
      <c r="F1128" s="39">
        <v>0</v>
      </c>
      <c r="G1128" s="36"/>
      <c r="H1128" s="36">
        <v>0</v>
      </c>
      <c r="I1128" s="36"/>
      <c r="J1128" s="36"/>
      <c r="K1128" s="36"/>
      <c r="L1128" s="36"/>
      <c r="M1128" s="36"/>
      <c r="N1128" s="36"/>
      <c r="O1128" s="36"/>
      <c r="P1128" s="253">
        <v>0</v>
      </c>
      <c r="Q1128" s="259">
        <f t="shared" si="253"/>
        <v>0</v>
      </c>
      <c r="R1128" s="259">
        <v>126000000000</v>
      </c>
      <c r="S1128" s="509">
        <f t="shared" si="241"/>
        <v>123112282320</v>
      </c>
      <c r="T1128" s="34">
        <v>1</v>
      </c>
      <c r="U1128" s="33">
        <v>1</v>
      </c>
      <c r="V1128" s="33">
        <v>0.94</v>
      </c>
      <c r="W1128" s="33">
        <v>0.94</v>
      </c>
      <c r="X1128" s="33">
        <f t="shared" si="242"/>
        <v>0.88</v>
      </c>
      <c r="Y1128" s="33">
        <f t="shared" si="243"/>
        <v>0.85</v>
      </c>
      <c r="Z1128" s="33">
        <f t="shared" si="244"/>
        <v>0.75</v>
      </c>
      <c r="AA1128" s="33">
        <f t="shared" si="245"/>
        <v>0.85</v>
      </c>
      <c r="AB1128" s="33">
        <f t="shared" si="246"/>
        <v>0.75</v>
      </c>
      <c r="AC1128" s="33">
        <f t="shared" si="247"/>
        <v>0.85</v>
      </c>
      <c r="AD1128" s="33">
        <f t="shared" si="248"/>
        <v>0.7</v>
      </c>
      <c r="AE1128" s="394">
        <f t="shared" si="249"/>
        <v>0</v>
      </c>
      <c r="AF1128" s="400">
        <f t="shared" si="250"/>
        <v>123112282320</v>
      </c>
      <c r="AG1128" s="257">
        <v>100</v>
      </c>
      <c r="AH1128" s="153">
        <f t="shared" si="254"/>
        <v>123112282320</v>
      </c>
      <c r="AJ1128" s="394">
        <f>IF(F1128&gt;0,#REF!,0)</f>
        <v>0</v>
      </c>
      <c r="AK1128" s="394">
        <f t="shared" si="251"/>
        <v>0</v>
      </c>
      <c r="AM1128" s="394">
        <f t="shared" si="252"/>
        <v>0</v>
      </c>
    </row>
    <row r="1129" spans="3:39" ht="23.25" thickBot="1" x14ac:dyDescent="0.6">
      <c r="C1129" s="233" t="s">
        <v>576</v>
      </c>
      <c r="D1129" s="411" t="s">
        <v>1437</v>
      </c>
      <c r="E1129" s="435">
        <v>123112282320</v>
      </c>
      <c r="F1129" s="39">
        <v>0</v>
      </c>
      <c r="G1129" s="36"/>
      <c r="H1129" s="36">
        <v>0</v>
      </c>
      <c r="I1129" s="36"/>
      <c r="J1129" s="36"/>
      <c r="K1129" s="36"/>
      <c r="L1129" s="36"/>
      <c r="M1129" s="36"/>
      <c r="N1129" s="36"/>
      <c r="O1129" s="36"/>
      <c r="P1129" s="253">
        <v>0</v>
      </c>
      <c r="Q1129" s="259">
        <f t="shared" si="253"/>
        <v>0</v>
      </c>
      <c r="R1129" s="259">
        <v>126000000000</v>
      </c>
      <c r="S1129" s="509">
        <f t="shared" si="241"/>
        <v>123112282320</v>
      </c>
      <c r="T1129" s="34">
        <v>1</v>
      </c>
      <c r="U1129" s="33">
        <v>1</v>
      </c>
      <c r="V1129" s="33">
        <v>0.94</v>
      </c>
      <c r="W1129" s="33">
        <v>0.94</v>
      </c>
      <c r="X1129" s="33">
        <f t="shared" si="242"/>
        <v>0.88</v>
      </c>
      <c r="Y1129" s="33">
        <f t="shared" si="243"/>
        <v>0.85</v>
      </c>
      <c r="Z1129" s="33">
        <f t="shared" si="244"/>
        <v>0.75</v>
      </c>
      <c r="AA1129" s="33">
        <f t="shared" si="245"/>
        <v>0.85</v>
      </c>
      <c r="AB1129" s="33">
        <f t="shared" si="246"/>
        <v>0.75</v>
      </c>
      <c r="AC1129" s="33">
        <f t="shared" si="247"/>
        <v>0.85</v>
      </c>
      <c r="AD1129" s="33">
        <f t="shared" si="248"/>
        <v>0.7</v>
      </c>
      <c r="AE1129" s="394">
        <f t="shared" si="249"/>
        <v>0</v>
      </c>
      <c r="AF1129" s="400">
        <f t="shared" si="250"/>
        <v>123112282320</v>
      </c>
      <c r="AG1129" s="257">
        <v>100</v>
      </c>
      <c r="AH1129" s="153">
        <f t="shared" si="254"/>
        <v>123112282320</v>
      </c>
      <c r="AJ1129" s="394">
        <f>IF(F1129&gt;0,#REF!,0)</f>
        <v>0</v>
      </c>
      <c r="AK1129" s="394">
        <f t="shared" si="251"/>
        <v>0</v>
      </c>
      <c r="AM1129" s="394">
        <f t="shared" si="252"/>
        <v>0</v>
      </c>
    </row>
    <row r="1130" spans="3:39" ht="23.25" thickBot="1" x14ac:dyDescent="0.6">
      <c r="C1130" s="233" t="s">
        <v>576</v>
      </c>
      <c r="D1130" s="411" t="s">
        <v>1437</v>
      </c>
      <c r="E1130" s="435">
        <v>133371639180</v>
      </c>
      <c r="F1130" s="39">
        <v>0</v>
      </c>
      <c r="G1130" s="36"/>
      <c r="H1130" s="36">
        <v>0</v>
      </c>
      <c r="I1130" s="36"/>
      <c r="J1130" s="36"/>
      <c r="K1130" s="36"/>
      <c r="L1130" s="36"/>
      <c r="M1130" s="36"/>
      <c r="N1130" s="36"/>
      <c r="O1130" s="36"/>
      <c r="P1130" s="253">
        <v>0</v>
      </c>
      <c r="Q1130" s="259">
        <f t="shared" si="253"/>
        <v>0</v>
      </c>
      <c r="R1130" s="259">
        <v>137000000000</v>
      </c>
      <c r="S1130" s="509">
        <f t="shared" si="241"/>
        <v>133371639180</v>
      </c>
      <c r="T1130" s="34">
        <v>1</v>
      </c>
      <c r="U1130" s="33">
        <v>1</v>
      </c>
      <c r="V1130" s="33">
        <v>0.94</v>
      </c>
      <c r="W1130" s="33">
        <v>0.94</v>
      </c>
      <c r="X1130" s="33">
        <f t="shared" si="242"/>
        <v>0.88</v>
      </c>
      <c r="Y1130" s="33">
        <f t="shared" si="243"/>
        <v>0.85</v>
      </c>
      <c r="Z1130" s="33">
        <f t="shared" si="244"/>
        <v>0.75</v>
      </c>
      <c r="AA1130" s="33">
        <f t="shared" si="245"/>
        <v>0.85</v>
      </c>
      <c r="AB1130" s="33">
        <f t="shared" si="246"/>
        <v>0.75</v>
      </c>
      <c r="AC1130" s="33">
        <f t="shared" si="247"/>
        <v>0.85</v>
      </c>
      <c r="AD1130" s="33">
        <f t="shared" si="248"/>
        <v>0.7</v>
      </c>
      <c r="AE1130" s="394">
        <f t="shared" si="249"/>
        <v>0</v>
      </c>
      <c r="AF1130" s="400">
        <f t="shared" si="250"/>
        <v>133371639180</v>
      </c>
      <c r="AG1130" s="257">
        <v>100</v>
      </c>
      <c r="AH1130" s="153">
        <f t="shared" si="254"/>
        <v>133371639180</v>
      </c>
      <c r="AJ1130" s="394">
        <f>IF(F1130&gt;0,#REF!,0)</f>
        <v>0</v>
      </c>
      <c r="AK1130" s="394">
        <f t="shared" si="251"/>
        <v>0</v>
      </c>
      <c r="AM1130" s="394">
        <f t="shared" si="252"/>
        <v>0</v>
      </c>
    </row>
    <row r="1131" spans="3:39" ht="23.25" thickBot="1" x14ac:dyDescent="0.6">
      <c r="C1131" s="233" t="s">
        <v>576</v>
      </c>
      <c r="D1131" s="411" t="s">
        <v>1437</v>
      </c>
      <c r="E1131" s="435">
        <v>133371639180</v>
      </c>
      <c r="F1131" s="39">
        <v>0</v>
      </c>
      <c r="G1131" s="36"/>
      <c r="H1131" s="36">
        <v>0</v>
      </c>
      <c r="I1131" s="36"/>
      <c r="J1131" s="36"/>
      <c r="K1131" s="36"/>
      <c r="L1131" s="36"/>
      <c r="M1131" s="36"/>
      <c r="N1131" s="36"/>
      <c r="O1131" s="36"/>
      <c r="P1131" s="253">
        <v>0</v>
      </c>
      <c r="Q1131" s="259">
        <f t="shared" si="253"/>
        <v>0</v>
      </c>
      <c r="R1131" s="259">
        <v>137000000000</v>
      </c>
      <c r="S1131" s="509">
        <f t="shared" si="241"/>
        <v>133371639180</v>
      </c>
      <c r="T1131" s="34">
        <v>1</v>
      </c>
      <c r="U1131" s="33">
        <v>1</v>
      </c>
      <c r="V1131" s="33">
        <v>0.94</v>
      </c>
      <c r="W1131" s="33">
        <v>0.94</v>
      </c>
      <c r="X1131" s="33">
        <f t="shared" si="242"/>
        <v>0.88</v>
      </c>
      <c r="Y1131" s="33">
        <f t="shared" si="243"/>
        <v>0.85</v>
      </c>
      <c r="Z1131" s="33">
        <f t="shared" si="244"/>
        <v>0.75</v>
      </c>
      <c r="AA1131" s="33">
        <f t="shared" si="245"/>
        <v>0.85</v>
      </c>
      <c r="AB1131" s="33">
        <f t="shared" si="246"/>
        <v>0.75</v>
      </c>
      <c r="AC1131" s="33">
        <f t="shared" si="247"/>
        <v>0.85</v>
      </c>
      <c r="AD1131" s="33">
        <f t="shared" si="248"/>
        <v>0.7</v>
      </c>
      <c r="AE1131" s="394">
        <f t="shared" si="249"/>
        <v>0</v>
      </c>
      <c r="AF1131" s="400">
        <f t="shared" si="250"/>
        <v>133371639180</v>
      </c>
      <c r="AG1131" s="257">
        <v>100</v>
      </c>
      <c r="AH1131" s="153">
        <f t="shared" si="254"/>
        <v>133371639180</v>
      </c>
      <c r="AJ1131" s="394">
        <f>IF(F1131&gt;0,#REF!,0)</f>
        <v>0</v>
      </c>
      <c r="AK1131" s="394">
        <f t="shared" si="251"/>
        <v>0</v>
      </c>
      <c r="AM1131" s="394">
        <f t="shared" si="252"/>
        <v>0</v>
      </c>
    </row>
    <row r="1132" spans="3:39" ht="23.25" thickBot="1" x14ac:dyDescent="0.6">
      <c r="C1132" s="233" t="s">
        <v>576</v>
      </c>
      <c r="D1132" s="411" t="s">
        <v>1437</v>
      </c>
      <c r="E1132" s="435">
        <v>134092733040</v>
      </c>
      <c r="F1132" s="39">
        <v>0</v>
      </c>
      <c r="G1132" s="36"/>
      <c r="H1132" s="36">
        <v>0</v>
      </c>
      <c r="I1132" s="36"/>
      <c r="J1132" s="36"/>
      <c r="K1132" s="36"/>
      <c r="L1132" s="36"/>
      <c r="M1132" s="36"/>
      <c r="N1132" s="36"/>
      <c r="O1132" s="36"/>
      <c r="P1132" s="253">
        <v>0</v>
      </c>
      <c r="Q1132" s="259">
        <f t="shared" si="253"/>
        <v>0</v>
      </c>
      <c r="R1132" s="259">
        <v>137000000000</v>
      </c>
      <c r="S1132" s="509">
        <f t="shared" si="241"/>
        <v>134092733040</v>
      </c>
      <c r="T1132" s="34">
        <v>1</v>
      </c>
      <c r="U1132" s="33">
        <v>1</v>
      </c>
      <c r="V1132" s="33">
        <v>0.94</v>
      </c>
      <c r="W1132" s="33">
        <v>0.94</v>
      </c>
      <c r="X1132" s="33">
        <f t="shared" si="242"/>
        <v>0.88</v>
      </c>
      <c r="Y1132" s="33">
        <f t="shared" si="243"/>
        <v>0.85</v>
      </c>
      <c r="Z1132" s="33">
        <f t="shared" si="244"/>
        <v>0.75</v>
      </c>
      <c r="AA1132" s="33">
        <f t="shared" si="245"/>
        <v>0.85</v>
      </c>
      <c r="AB1132" s="33">
        <f t="shared" si="246"/>
        <v>0.75</v>
      </c>
      <c r="AC1132" s="33">
        <f t="shared" si="247"/>
        <v>0.85</v>
      </c>
      <c r="AD1132" s="33">
        <f t="shared" si="248"/>
        <v>0.7</v>
      </c>
      <c r="AE1132" s="394">
        <f t="shared" si="249"/>
        <v>0</v>
      </c>
      <c r="AF1132" s="400">
        <f t="shared" si="250"/>
        <v>134092733040</v>
      </c>
      <c r="AG1132" s="257">
        <v>100</v>
      </c>
      <c r="AH1132" s="153">
        <f t="shared" si="254"/>
        <v>134092733040</v>
      </c>
      <c r="AJ1132" s="394">
        <f>IF(F1132&gt;0,#REF!,0)</f>
        <v>0</v>
      </c>
      <c r="AK1132" s="394">
        <f t="shared" si="251"/>
        <v>0</v>
      </c>
      <c r="AM1132" s="394">
        <f t="shared" si="252"/>
        <v>0</v>
      </c>
    </row>
    <row r="1133" spans="3:39" ht="23.25" thickBot="1" x14ac:dyDescent="0.6">
      <c r="C1133" s="233" t="s">
        <v>576</v>
      </c>
      <c r="D1133" s="411" t="s">
        <v>1437</v>
      </c>
      <c r="E1133" s="435">
        <v>145267127460</v>
      </c>
      <c r="F1133" s="39">
        <v>0</v>
      </c>
      <c r="G1133" s="36"/>
      <c r="H1133" s="36">
        <v>0</v>
      </c>
      <c r="I1133" s="36"/>
      <c r="J1133" s="36"/>
      <c r="K1133" s="36"/>
      <c r="L1133" s="36"/>
      <c r="M1133" s="36"/>
      <c r="N1133" s="36"/>
      <c r="O1133" s="36"/>
      <c r="P1133" s="253">
        <v>0</v>
      </c>
      <c r="Q1133" s="259">
        <f t="shared" si="253"/>
        <v>0</v>
      </c>
      <c r="R1133" s="259">
        <v>150000000000</v>
      </c>
      <c r="S1133" s="509">
        <f t="shared" si="241"/>
        <v>145267127460</v>
      </c>
      <c r="T1133" s="34">
        <v>1</v>
      </c>
      <c r="U1133" s="33">
        <v>1</v>
      </c>
      <c r="V1133" s="33">
        <v>0.94</v>
      </c>
      <c r="W1133" s="33">
        <v>0.94</v>
      </c>
      <c r="X1133" s="33">
        <f t="shared" si="242"/>
        <v>0.88</v>
      </c>
      <c r="Y1133" s="33">
        <f t="shared" si="243"/>
        <v>0.85</v>
      </c>
      <c r="Z1133" s="33">
        <f t="shared" si="244"/>
        <v>0.75</v>
      </c>
      <c r="AA1133" s="33">
        <f t="shared" si="245"/>
        <v>0.85</v>
      </c>
      <c r="AB1133" s="33">
        <f t="shared" si="246"/>
        <v>0.75</v>
      </c>
      <c r="AC1133" s="33">
        <f t="shared" si="247"/>
        <v>0.85</v>
      </c>
      <c r="AD1133" s="33">
        <f t="shared" si="248"/>
        <v>0.7</v>
      </c>
      <c r="AE1133" s="394">
        <f t="shared" si="249"/>
        <v>0</v>
      </c>
      <c r="AF1133" s="400">
        <f t="shared" si="250"/>
        <v>145267127460</v>
      </c>
      <c r="AG1133" s="257">
        <v>100</v>
      </c>
      <c r="AH1133" s="153">
        <f t="shared" si="254"/>
        <v>145267127460</v>
      </c>
      <c r="AJ1133" s="394">
        <f>IF(F1133&gt;0,#REF!,0)</f>
        <v>0</v>
      </c>
      <c r="AK1133" s="394">
        <f t="shared" si="251"/>
        <v>0</v>
      </c>
      <c r="AM1133" s="394">
        <f t="shared" si="252"/>
        <v>0</v>
      </c>
    </row>
    <row r="1134" spans="3:39" ht="23.25" thickBot="1" x14ac:dyDescent="0.6">
      <c r="C1134" s="233" t="s">
        <v>576</v>
      </c>
      <c r="D1134" s="411" t="s">
        <v>1437</v>
      </c>
      <c r="E1134" s="435">
        <v>134092733040</v>
      </c>
      <c r="F1134" s="39">
        <v>0</v>
      </c>
      <c r="G1134" s="36"/>
      <c r="H1134" s="36">
        <v>0</v>
      </c>
      <c r="I1134" s="36"/>
      <c r="J1134" s="36"/>
      <c r="K1134" s="36"/>
      <c r="L1134" s="36"/>
      <c r="M1134" s="36"/>
      <c r="N1134" s="36"/>
      <c r="O1134" s="36"/>
      <c r="P1134" s="253">
        <v>0</v>
      </c>
      <c r="Q1134" s="259">
        <f t="shared" si="253"/>
        <v>0</v>
      </c>
      <c r="R1134" s="259">
        <v>137000000000</v>
      </c>
      <c r="S1134" s="509">
        <f t="shared" si="241"/>
        <v>134092733040</v>
      </c>
      <c r="T1134" s="34">
        <v>1</v>
      </c>
      <c r="U1134" s="33">
        <v>1</v>
      </c>
      <c r="V1134" s="33">
        <v>0.94</v>
      </c>
      <c r="W1134" s="33">
        <v>0.94</v>
      </c>
      <c r="X1134" s="33">
        <f t="shared" si="242"/>
        <v>0.88</v>
      </c>
      <c r="Y1134" s="33">
        <f t="shared" si="243"/>
        <v>0.85</v>
      </c>
      <c r="Z1134" s="33">
        <f t="shared" si="244"/>
        <v>0.75</v>
      </c>
      <c r="AA1134" s="33">
        <f t="shared" si="245"/>
        <v>0.85</v>
      </c>
      <c r="AB1134" s="33">
        <f t="shared" si="246"/>
        <v>0.75</v>
      </c>
      <c r="AC1134" s="33">
        <f t="shared" si="247"/>
        <v>0.85</v>
      </c>
      <c r="AD1134" s="33">
        <f t="shared" si="248"/>
        <v>0.7</v>
      </c>
      <c r="AE1134" s="394">
        <f t="shared" si="249"/>
        <v>0</v>
      </c>
      <c r="AF1134" s="400">
        <f t="shared" si="250"/>
        <v>134092733040</v>
      </c>
      <c r="AG1134" s="257">
        <v>100</v>
      </c>
      <c r="AH1134" s="153">
        <f t="shared" si="254"/>
        <v>134092733040</v>
      </c>
      <c r="AJ1134" s="394">
        <f>IF(F1134&gt;0,#REF!,0)</f>
        <v>0</v>
      </c>
      <c r="AK1134" s="394">
        <f t="shared" si="251"/>
        <v>0</v>
      </c>
      <c r="AM1134" s="394">
        <f t="shared" si="252"/>
        <v>0</v>
      </c>
    </row>
    <row r="1135" spans="3:39" ht="23.25" thickBot="1" x14ac:dyDescent="0.6">
      <c r="C1135" s="233" t="s">
        <v>576</v>
      </c>
      <c r="D1135" s="411" t="s">
        <v>1437</v>
      </c>
      <c r="E1135" s="435">
        <v>134092733040</v>
      </c>
      <c r="F1135" s="39">
        <v>0</v>
      </c>
      <c r="G1135" s="36"/>
      <c r="H1135" s="36">
        <v>0</v>
      </c>
      <c r="I1135" s="36"/>
      <c r="J1135" s="36"/>
      <c r="K1135" s="36"/>
      <c r="L1135" s="36"/>
      <c r="M1135" s="36"/>
      <c r="N1135" s="36"/>
      <c r="O1135" s="36"/>
      <c r="P1135" s="253">
        <v>0</v>
      </c>
      <c r="Q1135" s="259">
        <f t="shared" si="253"/>
        <v>0</v>
      </c>
      <c r="R1135" s="259">
        <v>137000000000</v>
      </c>
      <c r="S1135" s="509">
        <f t="shared" si="241"/>
        <v>134092733040</v>
      </c>
      <c r="T1135" s="34">
        <v>1</v>
      </c>
      <c r="U1135" s="33">
        <v>1</v>
      </c>
      <c r="V1135" s="33">
        <v>0.94</v>
      </c>
      <c r="W1135" s="33">
        <v>0.94</v>
      </c>
      <c r="X1135" s="33">
        <f t="shared" si="242"/>
        <v>0.88</v>
      </c>
      <c r="Y1135" s="33">
        <f t="shared" si="243"/>
        <v>0.85</v>
      </c>
      <c r="Z1135" s="33">
        <f t="shared" si="244"/>
        <v>0.75</v>
      </c>
      <c r="AA1135" s="33">
        <f t="shared" si="245"/>
        <v>0.85</v>
      </c>
      <c r="AB1135" s="33">
        <f t="shared" si="246"/>
        <v>0.75</v>
      </c>
      <c r="AC1135" s="33">
        <f t="shared" si="247"/>
        <v>0.85</v>
      </c>
      <c r="AD1135" s="33">
        <f t="shared" si="248"/>
        <v>0.7</v>
      </c>
      <c r="AE1135" s="394">
        <f t="shared" si="249"/>
        <v>0</v>
      </c>
      <c r="AF1135" s="400">
        <f t="shared" si="250"/>
        <v>134092733040</v>
      </c>
      <c r="AG1135" s="257">
        <v>100</v>
      </c>
      <c r="AH1135" s="153">
        <f t="shared" si="254"/>
        <v>134092733040</v>
      </c>
      <c r="AJ1135" s="394">
        <f>IF(F1135&gt;0,#REF!,0)</f>
        <v>0</v>
      </c>
      <c r="AK1135" s="394">
        <f t="shared" si="251"/>
        <v>0</v>
      </c>
      <c r="AM1135" s="394">
        <f t="shared" si="252"/>
        <v>0</v>
      </c>
    </row>
    <row r="1136" spans="3:39" ht="23.25" thickBot="1" x14ac:dyDescent="0.6">
      <c r="C1136" s="233" t="s">
        <v>576</v>
      </c>
      <c r="D1136" s="411" t="s">
        <v>1437</v>
      </c>
      <c r="E1136" s="435">
        <v>145267127460</v>
      </c>
      <c r="F1136" s="39">
        <v>0</v>
      </c>
      <c r="G1136" s="36"/>
      <c r="H1136" s="36">
        <v>0</v>
      </c>
      <c r="I1136" s="36"/>
      <c r="J1136" s="36"/>
      <c r="K1136" s="36"/>
      <c r="L1136" s="36"/>
      <c r="M1136" s="36"/>
      <c r="N1136" s="36"/>
      <c r="O1136" s="36"/>
      <c r="P1136" s="253">
        <v>0</v>
      </c>
      <c r="Q1136" s="259">
        <f t="shared" si="253"/>
        <v>0</v>
      </c>
      <c r="R1136" s="259">
        <v>149000000000</v>
      </c>
      <c r="S1136" s="509">
        <f t="shared" si="241"/>
        <v>145267127460</v>
      </c>
      <c r="T1136" s="34">
        <v>1</v>
      </c>
      <c r="U1136" s="33">
        <v>1</v>
      </c>
      <c r="V1136" s="33">
        <v>0.94</v>
      </c>
      <c r="W1136" s="33">
        <v>0.94</v>
      </c>
      <c r="X1136" s="33">
        <f t="shared" si="242"/>
        <v>0.88</v>
      </c>
      <c r="Y1136" s="33">
        <f t="shared" si="243"/>
        <v>0.85</v>
      </c>
      <c r="Z1136" s="33">
        <f t="shared" si="244"/>
        <v>0.75</v>
      </c>
      <c r="AA1136" s="33">
        <f t="shared" si="245"/>
        <v>0.85</v>
      </c>
      <c r="AB1136" s="33">
        <f t="shared" si="246"/>
        <v>0.75</v>
      </c>
      <c r="AC1136" s="33">
        <f t="shared" si="247"/>
        <v>0.85</v>
      </c>
      <c r="AD1136" s="33">
        <f t="shared" si="248"/>
        <v>0.7</v>
      </c>
      <c r="AE1136" s="394">
        <f t="shared" si="249"/>
        <v>0</v>
      </c>
      <c r="AF1136" s="400">
        <f t="shared" si="250"/>
        <v>145267127460</v>
      </c>
      <c r="AG1136" s="257">
        <v>100</v>
      </c>
      <c r="AH1136" s="153">
        <f t="shared" si="254"/>
        <v>145267127460</v>
      </c>
      <c r="AJ1136" s="394">
        <f>IF(F1136&gt;0,#REF!,0)</f>
        <v>0</v>
      </c>
      <c r="AK1136" s="394">
        <f t="shared" si="251"/>
        <v>0</v>
      </c>
      <c r="AM1136" s="394">
        <f t="shared" si="252"/>
        <v>0</v>
      </c>
    </row>
    <row r="1137" spans="3:39" ht="23.25" thickBot="1" x14ac:dyDescent="0.6">
      <c r="C1137" s="233" t="s">
        <v>576</v>
      </c>
      <c r="D1137" s="411" t="s">
        <v>1437</v>
      </c>
      <c r="E1137" s="435">
        <v>145267127460</v>
      </c>
      <c r="F1137" s="39">
        <v>0</v>
      </c>
      <c r="G1137" s="36"/>
      <c r="H1137" s="36">
        <v>0</v>
      </c>
      <c r="I1137" s="36"/>
      <c r="J1137" s="36"/>
      <c r="K1137" s="36"/>
      <c r="L1137" s="36"/>
      <c r="M1137" s="36"/>
      <c r="N1137" s="36"/>
      <c r="O1137" s="36"/>
      <c r="P1137" s="253">
        <v>0</v>
      </c>
      <c r="Q1137" s="259">
        <f t="shared" si="253"/>
        <v>0</v>
      </c>
      <c r="R1137" s="259">
        <v>149000000000</v>
      </c>
      <c r="S1137" s="509">
        <f t="shared" si="241"/>
        <v>145267127460</v>
      </c>
      <c r="T1137" s="34">
        <v>1</v>
      </c>
      <c r="U1137" s="33">
        <v>1</v>
      </c>
      <c r="V1137" s="33">
        <v>0.94</v>
      </c>
      <c r="W1137" s="33">
        <v>0.94</v>
      </c>
      <c r="X1137" s="33">
        <f t="shared" si="242"/>
        <v>0.88</v>
      </c>
      <c r="Y1137" s="33">
        <f t="shared" si="243"/>
        <v>0.85</v>
      </c>
      <c r="Z1137" s="33">
        <f t="shared" si="244"/>
        <v>0.75</v>
      </c>
      <c r="AA1137" s="33">
        <f t="shared" si="245"/>
        <v>0.85</v>
      </c>
      <c r="AB1137" s="33">
        <f t="shared" si="246"/>
        <v>0.75</v>
      </c>
      <c r="AC1137" s="33">
        <f t="shared" si="247"/>
        <v>0.85</v>
      </c>
      <c r="AD1137" s="33">
        <f t="shared" si="248"/>
        <v>0.7</v>
      </c>
      <c r="AE1137" s="394">
        <f t="shared" si="249"/>
        <v>0</v>
      </c>
      <c r="AF1137" s="400">
        <f t="shared" si="250"/>
        <v>145267127460</v>
      </c>
      <c r="AG1137" s="257">
        <v>100</v>
      </c>
      <c r="AH1137" s="153">
        <f t="shared" si="254"/>
        <v>145267127460</v>
      </c>
      <c r="AJ1137" s="394">
        <f>IF(F1137&gt;0,#REF!,0)</f>
        <v>0</v>
      </c>
      <c r="AK1137" s="394">
        <f t="shared" si="251"/>
        <v>0</v>
      </c>
      <c r="AM1137" s="394">
        <f t="shared" si="252"/>
        <v>0</v>
      </c>
    </row>
    <row r="1138" spans="3:39" ht="23.25" thickBot="1" x14ac:dyDescent="0.6">
      <c r="C1138" s="233" t="s">
        <v>576</v>
      </c>
      <c r="D1138" s="411" t="s">
        <v>1437</v>
      </c>
      <c r="E1138" s="435">
        <v>160412845320</v>
      </c>
      <c r="F1138" s="39">
        <v>0</v>
      </c>
      <c r="G1138" s="36"/>
      <c r="H1138" s="36">
        <v>0</v>
      </c>
      <c r="I1138" s="36"/>
      <c r="J1138" s="36"/>
      <c r="K1138" s="36"/>
      <c r="L1138" s="36"/>
      <c r="M1138" s="36"/>
      <c r="N1138" s="36"/>
      <c r="O1138" s="36"/>
      <c r="P1138" s="253">
        <v>0</v>
      </c>
      <c r="Q1138" s="259">
        <f t="shared" si="253"/>
        <v>0</v>
      </c>
      <c r="R1138" s="259">
        <v>164000000000</v>
      </c>
      <c r="S1138" s="509">
        <f t="shared" si="241"/>
        <v>160412845320</v>
      </c>
      <c r="T1138" s="34">
        <v>1</v>
      </c>
      <c r="U1138" s="33">
        <v>1</v>
      </c>
      <c r="V1138" s="33">
        <v>0.94</v>
      </c>
      <c r="W1138" s="33">
        <v>0.94</v>
      </c>
      <c r="X1138" s="33">
        <f t="shared" si="242"/>
        <v>0.88</v>
      </c>
      <c r="Y1138" s="33">
        <f t="shared" si="243"/>
        <v>0.85</v>
      </c>
      <c r="Z1138" s="33">
        <f t="shared" si="244"/>
        <v>0.75</v>
      </c>
      <c r="AA1138" s="33">
        <f t="shared" si="245"/>
        <v>0.85</v>
      </c>
      <c r="AB1138" s="33">
        <f t="shared" si="246"/>
        <v>0.75</v>
      </c>
      <c r="AC1138" s="33">
        <f t="shared" si="247"/>
        <v>0.85</v>
      </c>
      <c r="AD1138" s="33">
        <f t="shared" si="248"/>
        <v>0.7</v>
      </c>
      <c r="AE1138" s="394">
        <f t="shared" si="249"/>
        <v>0</v>
      </c>
      <c r="AF1138" s="400">
        <f t="shared" si="250"/>
        <v>160412845320</v>
      </c>
      <c r="AG1138" s="257">
        <v>100</v>
      </c>
      <c r="AH1138" s="153">
        <f t="shared" si="254"/>
        <v>160412845320</v>
      </c>
      <c r="AJ1138" s="394">
        <f>IF(F1138&gt;0,#REF!,0)</f>
        <v>0</v>
      </c>
      <c r="AK1138" s="394">
        <f t="shared" si="251"/>
        <v>0</v>
      </c>
      <c r="AM1138" s="394">
        <f t="shared" si="252"/>
        <v>0</v>
      </c>
    </row>
    <row r="1139" spans="3:39" ht="23.25" thickBot="1" x14ac:dyDescent="0.6">
      <c r="C1139" s="233" t="s">
        <v>576</v>
      </c>
      <c r="D1139" s="411" t="s">
        <v>1437</v>
      </c>
      <c r="E1139" s="435">
        <v>148954784940</v>
      </c>
      <c r="F1139" s="39">
        <v>0</v>
      </c>
      <c r="G1139" s="36"/>
      <c r="H1139" s="36">
        <v>0</v>
      </c>
      <c r="I1139" s="36"/>
      <c r="J1139" s="36"/>
      <c r="K1139" s="36"/>
      <c r="L1139" s="36"/>
      <c r="M1139" s="36"/>
      <c r="N1139" s="36"/>
      <c r="O1139" s="36"/>
      <c r="P1139" s="253">
        <v>0</v>
      </c>
      <c r="Q1139" s="259">
        <f t="shared" si="253"/>
        <v>0</v>
      </c>
      <c r="R1139" s="259">
        <v>152000000000</v>
      </c>
      <c r="S1139" s="509">
        <f t="shared" si="241"/>
        <v>148954784940</v>
      </c>
      <c r="T1139" s="34">
        <v>1</v>
      </c>
      <c r="U1139" s="33">
        <v>1</v>
      </c>
      <c r="V1139" s="33">
        <v>0.94</v>
      </c>
      <c r="W1139" s="33">
        <v>0.94</v>
      </c>
      <c r="X1139" s="33">
        <f t="shared" si="242"/>
        <v>0.88</v>
      </c>
      <c r="Y1139" s="33">
        <f t="shared" si="243"/>
        <v>0.85</v>
      </c>
      <c r="Z1139" s="33">
        <f t="shared" si="244"/>
        <v>0.75</v>
      </c>
      <c r="AA1139" s="33">
        <f t="shared" si="245"/>
        <v>0.85</v>
      </c>
      <c r="AB1139" s="33">
        <f t="shared" si="246"/>
        <v>0.75</v>
      </c>
      <c r="AC1139" s="33">
        <f t="shared" si="247"/>
        <v>0.85</v>
      </c>
      <c r="AD1139" s="33">
        <f t="shared" si="248"/>
        <v>0.7</v>
      </c>
      <c r="AE1139" s="394">
        <f t="shared" si="249"/>
        <v>0</v>
      </c>
      <c r="AF1139" s="400">
        <f t="shared" si="250"/>
        <v>148954784940</v>
      </c>
      <c r="AG1139" s="257">
        <v>100</v>
      </c>
      <c r="AH1139" s="153">
        <f t="shared" si="254"/>
        <v>148954784940</v>
      </c>
      <c r="AJ1139" s="394">
        <f>IF(F1139&gt;0,#REF!,0)</f>
        <v>0</v>
      </c>
      <c r="AK1139" s="394">
        <f t="shared" si="251"/>
        <v>0</v>
      </c>
      <c r="AM1139" s="394">
        <f t="shared" si="252"/>
        <v>0</v>
      </c>
    </row>
    <row r="1140" spans="3:39" ht="23.25" thickBot="1" x14ac:dyDescent="0.6">
      <c r="C1140" s="233" t="s">
        <v>576</v>
      </c>
      <c r="D1140" s="411" t="s">
        <v>1437</v>
      </c>
      <c r="E1140" s="435">
        <v>137496724560</v>
      </c>
      <c r="F1140" s="39">
        <v>0</v>
      </c>
      <c r="G1140" s="36"/>
      <c r="H1140" s="36">
        <v>0</v>
      </c>
      <c r="I1140" s="36"/>
      <c r="J1140" s="36"/>
      <c r="K1140" s="36"/>
      <c r="L1140" s="36"/>
      <c r="M1140" s="36"/>
      <c r="N1140" s="36"/>
      <c r="O1140" s="36"/>
      <c r="P1140" s="253">
        <v>0</v>
      </c>
      <c r="Q1140" s="259">
        <f t="shared" si="253"/>
        <v>0</v>
      </c>
      <c r="R1140" s="259">
        <v>141000000000</v>
      </c>
      <c r="S1140" s="509">
        <f t="shared" si="241"/>
        <v>137496724560</v>
      </c>
      <c r="T1140" s="34">
        <v>1</v>
      </c>
      <c r="U1140" s="33">
        <v>1</v>
      </c>
      <c r="V1140" s="33">
        <v>0.94</v>
      </c>
      <c r="W1140" s="33">
        <v>0.94</v>
      </c>
      <c r="X1140" s="33">
        <f t="shared" si="242"/>
        <v>0.88</v>
      </c>
      <c r="Y1140" s="33">
        <f t="shared" si="243"/>
        <v>0.85</v>
      </c>
      <c r="Z1140" s="33">
        <f t="shared" si="244"/>
        <v>0.75</v>
      </c>
      <c r="AA1140" s="33">
        <f t="shared" si="245"/>
        <v>0.85</v>
      </c>
      <c r="AB1140" s="33">
        <f t="shared" si="246"/>
        <v>0.75</v>
      </c>
      <c r="AC1140" s="33">
        <f t="shared" si="247"/>
        <v>0.85</v>
      </c>
      <c r="AD1140" s="33">
        <f t="shared" si="248"/>
        <v>0.7</v>
      </c>
      <c r="AE1140" s="394">
        <f t="shared" si="249"/>
        <v>0</v>
      </c>
      <c r="AF1140" s="400">
        <f t="shared" si="250"/>
        <v>137496724560</v>
      </c>
      <c r="AG1140" s="257">
        <v>100</v>
      </c>
      <c r="AH1140" s="153">
        <f t="shared" si="254"/>
        <v>137496724560</v>
      </c>
      <c r="AJ1140" s="394">
        <f>IF(F1140&gt;0,#REF!,0)</f>
        <v>0</v>
      </c>
      <c r="AK1140" s="394">
        <f t="shared" si="251"/>
        <v>0</v>
      </c>
      <c r="AM1140" s="394">
        <f t="shared" si="252"/>
        <v>0</v>
      </c>
    </row>
    <row r="1141" spans="3:39" ht="23.25" thickBot="1" x14ac:dyDescent="0.6">
      <c r="C1141" s="233" t="s">
        <v>576</v>
      </c>
      <c r="D1141" s="411" t="s">
        <v>1437</v>
      </c>
      <c r="E1141" s="435">
        <v>137496724560</v>
      </c>
      <c r="F1141" s="39">
        <v>0</v>
      </c>
      <c r="G1141" s="36"/>
      <c r="H1141" s="36">
        <v>0</v>
      </c>
      <c r="I1141" s="36"/>
      <c r="J1141" s="36"/>
      <c r="K1141" s="36"/>
      <c r="L1141" s="36"/>
      <c r="M1141" s="36"/>
      <c r="N1141" s="36"/>
      <c r="O1141" s="36"/>
      <c r="P1141" s="253">
        <v>0</v>
      </c>
      <c r="Q1141" s="259">
        <f t="shared" si="253"/>
        <v>0</v>
      </c>
      <c r="R1141" s="259">
        <v>141000000000</v>
      </c>
      <c r="S1141" s="509">
        <f t="shared" si="241"/>
        <v>137496724560</v>
      </c>
      <c r="T1141" s="34">
        <v>1</v>
      </c>
      <c r="U1141" s="33">
        <v>1</v>
      </c>
      <c r="V1141" s="33">
        <v>0.94</v>
      </c>
      <c r="W1141" s="33">
        <v>0.94</v>
      </c>
      <c r="X1141" s="33">
        <f t="shared" si="242"/>
        <v>0.88</v>
      </c>
      <c r="Y1141" s="33">
        <f t="shared" si="243"/>
        <v>0.85</v>
      </c>
      <c r="Z1141" s="33">
        <f t="shared" si="244"/>
        <v>0.75</v>
      </c>
      <c r="AA1141" s="33">
        <f t="shared" si="245"/>
        <v>0.85</v>
      </c>
      <c r="AB1141" s="33">
        <f t="shared" si="246"/>
        <v>0.75</v>
      </c>
      <c r="AC1141" s="33">
        <f t="shared" si="247"/>
        <v>0.85</v>
      </c>
      <c r="AD1141" s="33">
        <f t="shared" si="248"/>
        <v>0.7</v>
      </c>
      <c r="AE1141" s="394">
        <f t="shared" si="249"/>
        <v>0</v>
      </c>
      <c r="AF1141" s="400">
        <f t="shared" si="250"/>
        <v>137496724560</v>
      </c>
      <c r="AG1141" s="257">
        <v>100</v>
      </c>
      <c r="AH1141" s="153">
        <f t="shared" si="254"/>
        <v>137496724560</v>
      </c>
      <c r="AJ1141" s="394">
        <f>IF(F1141&gt;0,#REF!,0)</f>
        <v>0</v>
      </c>
      <c r="AK1141" s="394">
        <f t="shared" si="251"/>
        <v>0</v>
      </c>
      <c r="AM1141" s="394">
        <f t="shared" si="252"/>
        <v>0</v>
      </c>
    </row>
    <row r="1142" spans="3:39" ht="23.25" thickBot="1" x14ac:dyDescent="0.6">
      <c r="C1142" s="233" t="s">
        <v>576</v>
      </c>
      <c r="D1142" s="411" t="s">
        <v>1437</v>
      </c>
      <c r="E1142" s="435">
        <v>148954784940</v>
      </c>
      <c r="F1142" s="39">
        <v>0</v>
      </c>
      <c r="G1142" s="36"/>
      <c r="H1142" s="36">
        <v>0</v>
      </c>
      <c r="I1142" s="36"/>
      <c r="J1142" s="36"/>
      <c r="K1142" s="36"/>
      <c r="L1142" s="36"/>
      <c r="M1142" s="36"/>
      <c r="N1142" s="36"/>
      <c r="O1142" s="36"/>
      <c r="P1142" s="253">
        <v>0</v>
      </c>
      <c r="Q1142" s="259">
        <f t="shared" si="253"/>
        <v>0</v>
      </c>
      <c r="R1142" s="259">
        <v>152000000000</v>
      </c>
      <c r="S1142" s="509">
        <f t="shared" si="241"/>
        <v>148954784940</v>
      </c>
      <c r="T1142" s="34">
        <v>1</v>
      </c>
      <c r="U1142" s="33">
        <v>1</v>
      </c>
      <c r="V1142" s="33">
        <v>0.94</v>
      </c>
      <c r="W1142" s="33">
        <v>0.94</v>
      </c>
      <c r="X1142" s="33">
        <f t="shared" si="242"/>
        <v>0.88</v>
      </c>
      <c r="Y1142" s="33">
        <f t="shared" si="243"/>
        <v>0.85</v>
      </c>
      <c r="Z1142" s="33">
        <f t="shared" si="244"/>
        <v>0.75</v>
      </c>
      <c r="AA1142" s="33">
        <f t="shared" si="245"/>
        <v>0.85</v>
      </c>
      <c r="AB1142" s="33">
        <f t="shared" si="246"/>
        <v>0.75</v>
      </c>
      <c r="AC1142" s="33">
        <f t="shared" si="247"/>
        <v>0.85</v>
      </c>
      <c r="AD1142" s="33">
        <f t="shared" si="248"/>
        <v>0.7</v>
      </c>
      <c r="AE1142" s="394">
        <f t="shared" si="249"/>
        <v>0</v>
      </c>
      <c r="AF1142" s="400">
        <f t="shared" si="250"/>
        <v>148954784940</v>
      </c>
      <c r="AG1142" s="257">
        <v>100</v>
      </c>
      <c r="AH1142" s="153">
        <f t="shared" si="254"/>
        <v>148954784940</v>
      </c>
      <c r="AJ1142" s="394">
        <f>IF(F1142&gt;0,#REF!,0)</f>
        <v>0</v>
      </c>
      <c r="AK1142" s="394">
        <f t="shared" si="251"/>
        <v>0</v>
      </c>
      <c r="AM1142" s="394">
        <f t="shared" si="252"/>
        <v>0</v>
      </c>
    </row>
    <row r="1143" spans="3:39" ht="23.25" thickBot="1" x14ac:dyDescent="0.6">
      <c r="C1143" s="233" t="s">
        <v>576</v>
      </c>
      <c r="D1143" s="411" t="s">
        <v>1437</v>
      </c>
      <c r="E1143" s="435">
        <v>148954784940</v>
      </c>
      <c r="F1143" s="39">
        <v>0</v>
      </c>
      <c r="G1143" s="36"/>
      <c r="H1143" s="36">
        <v>0</v>
      </c>
      <c r="I1143" s="36"/>
      <c r="J1143" s="36"/>
      <c r="K1143" s="36"/>
      <c r="L1143" s="36"/>
      <c r="M1143" s="36"/>
      <c r="N1143" s="36"/>
      <c r="O1143" s="36"/>
      <c r="P1143" s="253">
        <v>0</v>
      </c>
      <c r="Q1143" s="259">
        <f t="shared" si="253"/>
        <v>0</v>
      </c>
      <c r="R1143" s="259">
        <v>152000000000</v>
      </c>
      <c r="S1143" s="509">
        <f t="shared" si="241"/>
        <v>148954784940</v>
      </c>
      <c r="T1143" s="34">
        <v>1</v>
      </c>
      <c r="U1143" s="33">
        <v>1</v>
      </c>
      <c r="V1143" s="33">
        <v>0.94</v>
      </c>
      <c r="W1143" s="33">
        <v>0.94</v>
      </c>
      <c r="X1143" s="33">
        <f t="shared" si="242"/>
        <v>0.88</v>
      </c>
      <c r="Y1143" s="33">
        <f t="shared" si="243"/>
        <v>0.85</v>
      </c>
      <c r="Z1143" s="33">
        <f t="shared" si="244"/>
        <v>0.75</v>
      </c>
      <c r="AA1143" s="33">
        <f t="shared" si="245"/>
        <v>0.85</v>
      </c>
      <c r="AB1143" s="33">
        <f t="shared" si="246"/>
        <v>0.75</v>
      </c>
      <c r="AC1143" s="33">
        <f t="shared" si="247"/>
        <v>0.85</v>
      </c>
      <c r="AD1143" s="33">
        <f t="shared" si="248"/>
        <v>0.7</v>
      </c>
      <c r="AE1143" s="394">
        <f t="shared" si="249"/>
        <v>0</v>
      </c>
      <c r="AF1143" s="400">
        <f t="shared" si="250"/>
        <v>148954784940</v>
      </c>
      <c r="AG1143" s="257">
        <v>100</v>
      </c>
      <c r="AH1143" s="153">
        <f t="shared" si="254"/>
        <v>148954784940</v>
      </c>
      <c r="AJ1143" s="394">
        <f>IF(F1143&gt;0,#REF!,0)</f>
        <v>0</v>
      </c>
      <c r="AK1143" s="394">
        <f t="shared" si="251"/>
        <v>0</v>
      </c>
      <c r="AM1143" s="394">
        <f t="shared" si="252"/>
        <v>0</v>
      </c>
    </row>
    <row r="1144" spans="3:39" ht="23.25" thickBot="1" x14ac:dyDescent="0.6">
      <c r="C1144" s="233" t="s">
        <v>576</v>
      </c>
      <c r="D1144" s="411" t="s">
        <v>1437</v>
      </c>
      <c r="E1144" s="435">
        <v>144193815360</v>
      </c>
      <c r="F1144" s="39">
        <v>0</v>
      </c>
      <c r="G1144" s="36"/>
      <c r="H1144" s="36">
        <v>0</v>
      </c>
      <c r="I1144" s="36"/>
      <c r="J1144" s="36"/>
      <c r="K1144" s="36"/>
      <c r="L1144" s="36"/>
      <c r="M1144" s="36"/>
      <c r="N1144" s="36"/>
      <c r="O1144" s="36"/>
      <c r="P1144" s="253">
        <v>0</v>
      </c>
      <c r="Q1144" s="259">
        <f t="shared" si="253"/>
        <v>0</v>
      </c>
      <c r="R1144" s="259">
        <v>148000000000</v>
      </c>
      <c r="S1144" s="509">
        <f t="shared" si="241"/>
        <v>144193815360</v>
      </c>
      <c r="T1144" s="34">
        <v>1</v>
      </c>
      <c r="U1144" s="33">
        <v>1</v>
      </c>
      <c r="V1144" s="33">
        <v>0.94</v>
      </c>
      <c r="W1144" s="33">
        <v>0.94</v>
      </c>
      <c r="X1144" s="33">
        <f t="shared" si="242"/>
        <v>0.88</v>
      </c>
      <c r="Y1144" s="33">
        <f t="shared" si="243"/>
        <v>0.85</v>
      </c>
      <c r="Z1144" s="33">
        <f t="shared" si="244"/>
        <v>0.75</v>
      </c>
      <c r="AA1144" s="33">
        <f t="shared" si="245"/>
        <v>0.85</v>
      </c>
      <c r="AB1144" s="33">
        <f t="shared" si="246"/>
        <v>0.75</v>
      </c>
      <c r="AC1144" s="33">
        <f t="shared" si="247"/>
        <v>0.85</v>
      </c>
      <c r="AD1144" s="33">
        <f t="shared" si="248"/>
        <v>0.7</v>
      </c>
      <c r="AE1144" s="394">
        <f t="shared" si="249"/>
        <v>0</v>
      </c>
      <c r="AF1144" s="400">
        <f t="shared" si="250"/>
        <v>144193815360</v>
      </c>
      <c r="AG1144" s="257">
        <v>100</v>
      </c>
      <c r="AH1144" s="153">
        <f t="shared" si="254"/>
        <v>144193815360</v>
      </c>
      <c r="AJ1144" s="394">
        <f>IF(F1144&gt;0,#REF!,0)</f>
        <v>0</v>
      </c>
      <c r="AK1144" s="394">
        <f t="shared" si="251"/>
        <v>0</v>
      </c>
      <c r="AM1144" s="394">
        <f t="shared" si="252"/>
        <v>0</v>
      </c>
    </row>
    <row r="1145" spans="3:39" ht="23.25" thickBot="1" x14ac:dyDescent="0.6">
      <c r="C1145" s="233" t="s">
        <v>576</v>
      </c>
      <c r="D1145" s="411" t="s">
        <v>1437</v>
      </c>
      <c r="E1145" s="435">
        <v>144193815360</v>
      </c>
      <c r="F1145" s="39">
        <v>0</v>
      </c>
      <c r="G1145" s="36"/>
      <c r="H1145" s="36">
        <v>0</v>
      </c>
      <c r="I1145" s="36"/>
      <c r="J1145" s="36"/>
      <c r="K1145" s="36"/>
      <c r="L1145" s="36"/>
      <c r="M1145" s="36"/>
      <c r="N1145" s="36"/>
      <c r="O1145" s="36"/>
      <c r="P1145" s="253">
        <v>0</v>
      </c>
      <c r="Q1145" s="259">
        <f t="shared" si="253"/>
        <v>0</v>
      </c>
      <c r="R1145" s="259">
        <v>123000000000</v>
      </c>
      <c r="S1145" s="509">
        <f t="shared" si="241"/>
        <v>144193815360</v>
      </c>
      <c r="T1145" s="34">
        <v>1</v>
      </c>
      <c r="U1145" s="33">
        <v>1</v>
      </c>
      <c r="V1145" s="33">
        <v>0.94</v>
      </c>
      <c r="W1145" s="33">
        <v>0.94</v>
      </c>
      <c r="X1145" s="33">
        <f t="shared" si="242"/>
        <v>0.88</v>
      </c>
      <c r="Y1145" s="33">
        <f t="shared" si="243"/>
        <v>0.85</v>
      </c>
      <c r="Z1145" s="33">
        <f t="shared" si="244"/>
        <v>0.75</v>
      </c>
      <c r="AA1145" s="33">
        <f t="shared" si="245"/>
        <v>0.85</v>
      </c>
      <c r="AB1145" s="33">
        <f t="shared" si="246"/>
        <v>0.75</v>
      </c>
      <c r="AC1145" s="33">
        <f t="shared" si="247"/>
        <v>0.85</v>
      </c>
      <c r="AD1145" s="33">
        <f t="shared" si="248"/>
        <v>0.7</v>
      </c>
      <c r="AE1145" s="394">
        <f t="shared" si="249"/>
        <v>0</v>
      </c>
      <c r="AF1145" s="400">
        <f t="shared" si="250"/>
        <v>144193815360</v>
      </c>
      <c r="AG1145" s="257">
        <v>100</v>
      </c>
      <c r="AH1145" s="153">
        <f t="shared" si="254"/>
        <v>144193815360</v>
      </c>
      <c r="AJ1145" s="394">
        <f>IF(F1145&gt;0,#REF!,0)</f>
        <v>0</v>
      </c>
      <c r="AK1145" s="394">
        <f t="shared" si="251"/>
        <v>0</v>
      </c>
      <c r="AM1145" s="394">
        <f t="shared" si="252"/>
        <v>0</v>
      </c>
    </row>
    <row r="1146" spans="3:39" ht="23.25" thickBot="1" x14ac:dyDescent="0.6">
      <c r="C1146" s="233" t="s">
        <v>576</v>
      </c>
      <c r="D1146" s="411" t="s">
        <v>1437</v>
      </c>
      <c r="E1146" s="435">
        <v>120161512800</v>
      </c>
      <c r="F1146" s="39">
        <v>0</v>
      </c>
      <c r="G1146" s="36"/>
      <c r="H1146" s="36">
        <v>0</v>
      </c>
      <c r="I1146" s="36"/>
      <c r="J1146" s="36"/>
      <c r="K1146" s="36"/>
      <c r="L1146" s="36"/>
      <c r="M1146" s="36"/>
      <c r="N1146" s="36"/>
      <c r="O1146" s="36"/>
      <c r="P1146" s="253">
        <v>0</v>
      </c>
      <c r="Q1146" s="259">
        <f t="shared" si="253"/>
        <v>0</v>
      </c>
      <c r="R1146" s="259">
        <v>123000000000</v>
      </c>
      <c r="S1146" s="509">
        <f t="shared" si="241"/>
        <v>120161512800</v>
      </c>
      <c r="T1146" s="34">
        <v>1</v>
      </c>
      <c r="U1146" s="33">
        <v>1</v>
      </c>
      <c r="V1146" s="33">
        <v>0.94</v>
      </c>
      <c r="W1146" s="33">
        <v>0.94</v>
      </c>
      <c r="X1146" s="33">
        <f t="shared" si="242"/>
        <v>0.88</v>
      </c>
      <c r="Y1146" s="33">
        <f t="shared" si="243"/>
        <v>0.85</v>
      </c>
      <c r="Z1146" s="33">
        <f t="shared" si="244"/>
        <v>0.75</v>
      </c>
      <c r="AA1146" s="33">
        <f t="shared" si="245"/>
        <v>0.85</v>
      </c>
      <c r="AB1146" s="33">
        <f t="shared" si="246"/>
        <v>0.75</v>
      </c>
      <c r="AC1146" s="33">
        <f t="shared" si="247"/>
        <v>0.85</v>
      </c>
      <c r="AD1146" s="33">
        <f t="shared" si="248"/>
        <v>0.7</v>
      </c>
      <c r="AE1146" s="394">
        <f t="shared" si="249"/>
        <v>0</v>
      </c>
      <c r="AF1146" s="400">
        <f t="shared" si="250"/>
        <v>120161512800</v>
      </c>
      <c r="AG1146" s="257">
        <v>100</v>
      </c>
      <c r="AH1146" s="153">
        <f t="shared" si="254"/>
        <v>120161512800</v>
      </c>
      <c r="AJ1146" s="394">
        <f>IF(F1146&gt;0,#REF!,0)</f>
        <v>0</v>
      </c>
      <c r="AK1146" s="394">
        <f t="shared" si="251"/>
        <v>0</v>
      </c>
      <c r="AM1146" s="394">
        <f t="shared" si="252"/>
        <v>0</v>
      </c>
    </row>
    <row r="1147" spans="3:39" ht="23.25" thickBot="1" x14ac:dyDescent="0.6">
      <c r="C1147" s="233" t="s">
        <v>576</v>
      </c>
      <c r="D1147" s="411" t="s">
        <v>1437</v>
      </c>
      <c r="E1147" s="435">
        <v>132177664080</v>
      </c>
      <c r="F1147" s="39">
        <v>0</v>
      </c>
      <c r="G1147" s="36"/>
      <c r="H1147" s="36">
        <v>0</v>
      </c>
      <c r="I1147" s="36"/>
      <c r="J1147" s="36"/>
      <c r="K1147" s="36"/>
      <c r="L1147" s="36"/>
      <c r="M1147" s="36"/>
      <c r="N1147" s="36"/>
      <c r="O1147" s="36"/>
      <c r="P1147" s="253">
        <v>0</v>
      </c>
      <c r="Q1147" s="259">
        <f t="shared" si="253"/>
        <v>0</v>
      </c>
      <c r="R1147" s="259">
        <v>135000000000</v>
      </c>
      <c r="S1147" s="509">
        <f t="shared" si="241"/>
        <v>132177664080</v>
      </c>
      <c r="T1147" s="34">
        <v>1</v>
      </c>
      <c r="U1147" s="33">
        <v>1</v>
      </c>
      <c r="V1147" s="33">
        <v>0.94</v>
      </c>
      <c r="W1147" s="33">
        <v>0.94</v>
      </c>
      <c r="X1147" s="33">
        <f t="shared" si="242"/>
        <v>0.88</v>
      </c>
      <c r="Y1147" s="33">
        <f t="shared" si="243"/>
        <v>0.85</v>
      </c>
      <c r="Z1147" s="33">
        <f t="shared" si="244"/>
        <v>0.75</v>
      </c>
      <c r="AA1147" s="33">
        <f t="shared" si="245"/>
        <v>0.85</v>
      </c>
      <c r="AB1147" s="33">
        <f t="shared" si="246"/>
        <v>0.75</v>
      </c>
      <c r="AC1147" s="33">
        <f t="shared" si="247"/>
        <v>0.85</v>
      </c>
      <c r="AD1147" s="33">
        <f t="shared" si="248"/>
        <v>0.7</v>
      </c>
      <c r="AE1147" s="394">
        <f t="shared" si="249"/>
        <v>0</v>
      </c>
      <c r="AF1147" s="400">
        <f t="shared" si="250"/>
        <v>132177664080</v>
      </c>
      <c r="AG1147" s="257">
        <v>100</v>
      </c>
      <c r="AH1147" s="153">
        <f t="shared" si="254"/>
        <v>132177664080</v>
      </c>
      <c r="AJ1147" s="394">
        <f>IF(F1147&gt;0,#REF!,0)</f>
        <v>0</v>
      </c>
      <c r="AK1147" s="394">
        <f t="shared" si="251"/>
        <v>0</v>
      </c>
      <c r="AM1147" s="394">
        <f t="shared" si="252"/>
        <v>0</v>
      </c>
    </row>
    <row r="1148" spans="3:39" ht="23.25" thickBot="1" x14ac:dyDescent="0.6">
      <c r="C1148" s="233" t="s">
        <v>576</v>
      </c>
      <c r="D1148" s="411" t="s">
        <v>1437</v>
      </c>
      <c r="E1148" s="435">
        <v>170094157740</v>
      </c>
      <c r="F1148" s="39">
        <v>0</v>
      </c>
      <c r="G1148" s="36"/>
      <c r="H1148" s="36">
        <v>0</v>
      </c>
      <c r="I1148" s="36"/>
      <c r="J1148" s="36"/>
      <c r="K1148" s="36"/>
      <c r="L1148" s="36"/>
      <c r="M1148" s="36"/>
      <c r="N1148" s="36"/>
      <c r="O1148" s="36"/>
      <c r="P1148" s="253">
        <v>0</v>
      </c>
      <c r="Q1148" s="259">
        <f t="shared" si="253"/>
        <v>0</v>
      </c>
      <c r="R1148" s="259">
        <v>174000000000</v>
      </c>
      <c r="S1148" s="509">
        <f t="shared" si="241"/>
        <v>170094157740</v>
      </c>
      <c r="T1148" s="34">
        <v>1</v>
      </c>
      <c r="U1148" s="33">
        <v>1</v>
      </c>
      <c r="V1148" s="33">
        <v>0.94</v>
      </c>
      <c r="W1148" s="33">
        <v>0.94</v>
      </c>
      <c r="X1148" s="33">
        <f t="shared" si="242"/>
        <v>0.88</v>
      </c>
      <c r="Y1148" s="33">
        <f t="shared" si="243"/>
        <v>0.85</v>
      </c>
      <c r="Z1148" s="33">
        <f t="shared" si="244"/>
        <v>0.75</v>
      </c>
      <c r="AA1148" s="33">
        <f t="shared" si="245"/>
        <v>0.85</v>
      </c>
      <c r="AB1148" s="33">
        <f t="shared" si="246"/>
        <v>0.75</v>
      </c>
      <c r="AC1148" s="33">
        <f t="shared" si="247"/>
        <v>0.85</v>
      </c>
      <c r="AD1148" s="33">
        <f t="shared" si="248"/>
        <v>0.7</v>
      </c>
      <c r="AE1148" s="394">
        <f t="shared" si="249"/>
        <v>0</v>
      </c>
      <c r="AF1148" s="400">
        <f t="shared" si="250"/>
        <v>170094157740</v>
      </c>
      <c r="AG1148" s="257">
        <v>100</v>
      </c>
      <c r="AH1148" s="153">
        <f t="shared" si="254"/>
        <v>170094157740</v>
      </c>
      <c r="AJ1148" s="394">
        <f>IF(F1148&gt;0,#REF!,0)</f>
        <v>0</v>
      </c>
      <c r="AK1148" s="394">
        <f t="shared" si="251"/>
        <v>0</v>
      </c>
      <c r="AM1148" s="394">
        <f t="shared" si="252"/>
        <v>0</v>
      </c>
    </row>
    <row r="1149" spans="3:39" ht="23.25" thickBot="1" x14ac:dyDescent="0.6">
      <c r="C1149" s="233" t="s">
        <v>576</v>
      </c>
      <c r="D1149" s="411" t="s">
        <v>1437</v>
      </c>
      <c r="E1149" s="435">
        <v>157009991760</v>
      </c>
      <c r="F1149" s="39">
        <v>0</v>
      </c>
      <c r="G1149" s="36"/>
      <c r="H1149" s="36">
        <v>0</v>
      </c>
      <c r="I1149" s="36"/>
      <c r="J1149" s="36"/>
      <c r="K1149" s="36"/>
      <c r="L1149" s="36"/>
      <c r="M1149" s="36"/>
      <c r="N1149" s="36"/>
      <c r="O1149" s="36"/>
      <c r="P1149" s="253">
        <v>0</v>
      </c>
      <c r="Q1149" s="259">
        <f t="shared" si="253"/>
        <v>0</v>
      </c>
      <c r="R1149" s="259">
        <v>161000000000</v>
      </c>
      <c r="S1149" s="509">
        <f t="shared" si="241"/>
        <v>157009991760</v>
      </c>
      <c r="T1149" s="34">
        <v>1</v>
      </c>
      <c r="U1149" s="33">
        <v>1</v>
      </c>
      <c r="V1149" s="33">
        <v>0.94</v>
      </c>
      <c r="W1149" s="33">
        <v>0.94</v>
      </c>
      <c r="X1149" s="33">
        <f t="shared" si="242"/>
        <v>0.88</v>
      </c>
      <c r="Y1149" s="33">
        <f t="shared" si="243"/>
        <v>0.85</v>
      </c>
      <c r="Z1149" s="33">
        <f t="shared" si="244"/>
        <v>0.75</v>
      </c>
      <c r="AA1149" s="33">
        <f t="shared" si="245"/>
        <v>0.85</v>
      </c>
      <c r="AB1149" s="33">
        <f t="shared" si="246"/>
        <v>0.75</v>
      </c>
      <c r="AC1149" s="33">
        <f t="shared" si="247"/>
        <v>0.85</v>
      </c>
      <c r="AD1149" s="33">
        <f t="shared" si="248"/>
        <v>0.7</v>
      </c>
      <c r="AE1149" s="394">
        <f t="shared" si="249"/>
        <v>0</v>
      </c>
      <c r="AF1149" s="400">
        <f t="shared" si="250"/>
        <v>157009991760</v>
      </c>
      <c r="AG1149" s="257">
        <v>100</v>
      </c>
      <c r="AH1149" s="153">
        <f t="shared" si="254"/>
        <v>157009991760</v>
      </c>
      <c r="AJ1149" s="394">
        <f>IF(F1149&gt;0,#REF!,0)</f>
        <v>0</v>
      </c>
      <c r="AK1149" s="394">
        <f t="shared" si="251"/>
        <v>0</v>
      </c>
      <c r="AM1149" s="394">
        <f t="shared" si="252"/>
        <v>0</v>
      </c>
    </row>
    <row r="1150" spans="3:39" ht="23.25" thickBot="1" x14ac:dyDescent="0.6">
      <c r="C1150" s="233" t="s">
        <v>576</v>
      </c>
      <c r="D1150" s="411" t="s">
        <v>1437</v>
      </c>
      <c r="E1150" s="435">
        <v>176842280160</v>
      </c>
      <c r="F1150" s="39">
        <v>0</v>
      </c>
      <c r="G1150" s="36"/>
      <c r="H1150" s="36">
        <v>0</v>
      </c>
      <c r="I1150" s="36"/>
      <c r="J1150" s="36"/>
      <c r="K1150" s="36"/>
      <c r="L1150" s="36"/>
      <c r="M1150" s="36"/>
      <c r="N1150" s="36"/>
      <c r="O1150" s="36"/>
      <c r="P1150" s="253">
        <v>0</v>
      </c>
      <c r="Q1150" s="259">
        <f t="shared" si="253"/>
        <v>0</v>
      </c>
      <c r="R1150" s="259">
        <v>181000000000</v>
      </c>
      <c r="S1150" s="509">
        <f t="shared" si="241"/>
        <v>176842280160</v>
      </c>
      <c r="T1150" s="34">
        <v>1</v>
      </c>
      <c r="U1150" s="33">
        <v>1</v>
      </c>
      <c r="V1150" s="33">
        <v>0.94</v>
      </c>
      <c r="W1150" s="33">
        <v>0.94</v>
      </c>
      <c r="X1150" s="33">
        <f t="shared" si="242"/>
        <v>0.88</v>
      </c>
      <c r="Y1150" s="33">
        <f t="shared" si="243"/>
        <v>0.85</v>
      </c>
      <c r="Z1150" s="33">
        <f t="shared" si="244"/>
        <v>0.75</v>
      </c>
      <c r="AA1150" s="33">
        <f t="shared" si="245"/>
        <v>0.85</v>
      </c>
      <c r="AB1150" s="33">
        <f t="shared" si="246"/>
        <v>0.75</v>
      </c>
      <c r="AC1150" s="33">
        <f t="shared" si="247"/>
        <v>0.85</v>
      </c>
      <c r="AD1150" s="33">
        <f t="shared" si="248"/>
        <v>0.7</v>
      </c>
      <c r="AE1150" s="394">
        <f t="shared" si="249"/>
        <v>0</v>
      </c>
      <c r="AF1150" s="400">
        <f t="shared" si="250"/>
        <v>176842280160</v>
      </c>
      <c r="AG1150" s="257">
        <v>100</v>
      </c>
      <c r="AH1150" s="153">
        <f t="shared" si="254"/>
        <v>176842280160</v>
      </c>
      <c r="AJ1150" s="394">
        <f>IF(F1150&gt;0,#REF!,0)</f>
        <v>0</v>
      </c>
      <c r="AK1150" s="394">
        <f t="shared" si="251"/>
        <v>0</v>
      </c>
      <c r="AM1150" s="394">
        <f t="shared" si="252"/>
        <v>0</v>
      </c>
    </row>
    <row r="1151" spans="3:39" ht="23.25" thickBot="1" x14ac:dyDescent="0.6">
      <c r="C1151" s="233" t="s">
        <v>576</v>
      </c>
      <c r="D1151" s="411" t="s">
        <v>1437</v>
      </c>
      <c r="E1151" s="435">
        <v>163239027840</v>
      </c>
      <c r="F1151" s="39">
        <v>0</v>
      </c>
      <c r="G1151" s="36"/>
      <c r="H1151" s="36">
        <v>0</v>
      </c>
      <c r="I1151" s="36"/>
      <c r="J1151" s="36"/>
      <c r="K1151" s="36"/>
      <c r="L1151" s="36"/>
      <c r="M1151" s="36"/>
      <c r="N1151" s="36"/>
      <c r="O1151" s="36"/>
      <c r="P1151" s="253">
        <v>0</v>
      </c>
      <c r="Q1151" s="259">
        <f t="shared" si="253"/>
        <v>0</v>
      </c>
      <c r="R1151" s="259">
        <v>167000000000</v>
      </c>
      <c r="S1151" s="509">
        <f t="shared" si="241"/>
        <v>163239027840</v>
      </c>
      <c r="T1151" s="34">
        <v>1</v>
      </c>
      <c r="U1151" s="33">
        <v>1</v>
      </c>
      <c r="V1151" s="33">
        <v>0.94</v>
      </c>
      <c r="W1151" s="33">
        <v>0.94</v>
      </c>
      <c r="X1151" s="33">
        <f t="shared" si="242"/>
        <v>0.88</v>
      </c>
      <c r="Y1151" s="33">
        <f t="shared" si="243"/>
        <v>0.85</v>
      </c>
      <c r="Z1151" s="33">
        <f t="shared" si="244"/>
        <v>0.75</v>
      </c>
      <c r="AA1151" s="33">
        <f t="shared" si="245"/>
        <v>0.85</v>
      </c>
      <c r="AB1151" s="33">
        <f t="shared" si="246"/>
        <v>0.75</v>
      </c>
      <c r="AC1151" s="33">
        <f t="shared" si="247"/>
        <v>0.85</v>
      </c>
      <c r="AD1151" s="33">
        <f t="shared" si="248"/>
        <v>0.7</v>
      </c>
      <c r="AE1151" s="394">
        <f t="shared" si="249"/>
        <v>0</v>
      </c>
      <c r="AF1151" s="400">
        <f t="shared" si="250"/>
        <v>163239027840</v>
      </c>
      <c r="AG1151" s="257">
        <v>100</v>
      </c>
      <c r="AH1151" s="153">
        <f t="shared" si="254"/>
        <v>163239027840</v>
      </c>
      <c r="AJ1151" s="394">
        <f>IF(F1151&gt;0,#REF!,0)</f>
        <v>0</v>
      </c>
      <c r="AK1151" s="394">
        <f t="shared" si="251"/>
        <v>0</v>
      </c>
      <c r="AM1151" s="394">
        <f t="shared" si="252"/>
        <v>0</v>
      </c>
    </row>
    <row r="1152" spans="3:39" ht="23.25" thickBot="1" x14ac:dyDescent="0.6">
      <c r="C1152" s="233" t="s">
        <v>576</v>
      </c>
      <c r="D1152" s="411" t="s">
        <v>1437</v>
      </c>
      <c r="E1152" s="435">
        <v>163401716880</v>
      </c>
      <c r="F1152" s="39">
        <v>0</v>
      </c>
      <c r="G1152" s="36"/>
      <c r="H1152" s="36">
        <v>0</v>
      </c>
      <c r="I1152" s="36"/>
      <c r="J1152" s="36"/>
      <c r="K1152" s="36"/>
      <c r="L1152" s="36"/>
      <c r="M1152" s="36"/>
      <c r="N1152" s="36"/>
      <c r="O1152" s="36"/>
      <c r="P1152" s="253">
        <v>0</v>
      </c>
      <c r="Q1152" s="259">
        <f t="shared" si="253"/>
        <v>0</v>
      </c>
      <c r="R1152" s="259">
        <v>167000000000</v>
      </c>
      <c r="S1152" s="509">
        <f t="shared" si="241"/>
        <v>163401716880</v>
      </c>
      <c r="T1152" s="34">
        <v>1</v>
      </c>
      <c r="U1152" s="33">
        <v>1</v>
      </c>
      <c r="V1152" s="33">
        <v>0.94</v>
      </c>
      <c r="W1152" s="33">
        <v>0.94</v>
      </c>
      <c r="X1152" s="33">
        <f t="shared" si="242"/>
        <v>0.88</v>
      </c>
      <c r="Y1152" s="33">
        <f t="shared" si="243"/>
        <v>0.85</v>
      </c>
      <c r="Z1152" s="33">
        <f t="shared" si="244"/>
        <v>0.75</v>
      </c>
      <c r="AA1152" s="33">
        <f t="shared" si="245"/>
        <v>0.85</v>
      </c>
      <c r="AB1152" s="33">
        <f t="shared" si="246"/>
        <v>0.75</v>
      </c>
      <c r="AC1152" s="33">
        <f t="shared" si="247"/>
        <v>0.85</v>
      </c>
      <c r="AD1152" s="33">
        <f t="shared" si="248"/>
        <v>0.7</v>
      </c>
      <c r="AE1152" s="394">
        <f t="shared" si="249"/>
        <v>0</v>
      </c>
      <c r="AF1152" s="400">
        <f t="shared" si="250"/>
        <v>163401716880</v>
      </c>
      <c r="AG1152" s="257">
        <v>100</v>
      </c>
      <c r="AH1152" s="153">
        <f t="shared" si="254"/>
        <v>163401716880</v>
      </c>
      <c r="AJ1152" s="394">
        <f>IF(F1152&gt;0,#REF!,0)</f>
        <v>0</v>
      </c>
      <c r="AK1152" s="394">
        <f t="shared" si="251"/>
        <v>0</v>
      </c>
      <c r="AM1152" s="394">
        <f t="shared" si="252"/>
        <v>0</v>
      </c>
    </row>
    <row r="1153" spans="3:39" ht="23.25" thickBot="1" x14ac:dyDescent="0.6">
      <c r="C1153" s="233" t="s">
        <v>576</v>
      </c>
      <c r="D1153" s="411" t="s">
        <v>1437</v>
      </c>
      <c r="E1153" s="435">
        <v>177018526620</v>
      </c>
      <c r="F1153" s="39">
        <v>0</v>
      </c>
      <c r="G1153" s="36"/>
      <c r="H1153" s="36">
        <v>0</v>
      </c>
      <c r="I1153" s="36"/>
      <c r="J1153" s="36"/>
      <c r="K1153" s="36"/>
      <c r="L1153" s="36"/>
      <c r="M1153" s="36"/>
      <c r="N1153" s="36"/>
      <c r="O1153" s="36"/>
      <c r="P1153" s="253">
        <v>0</v>
      </c>
      <c r="Q1153" s="259">
        <f t="shared" si="253"/>
        <v>0</v>
      </c>
      <c r="R1153" s="259">
        <v>181000000000</v>
      </c>
      <c r="S1153" s="509">
        <f t="shared" si="241"/>
        <v>177018526620</v>
      </c>
      <c r="T1153" s="34">
        <v>1</v>
      </c>
      <c r="U1153" s="33">
        <v>1</v>
      </c>
      <c r="V1153" s="33">
        <v>0.94</v>
      </c>
      <c r="W1153" s="33">
        <v>0.94</v>
      </c>
      <c r="X1153" s="33">
        <f t="shared" si="242"/>
        <v>0.88</v>
      </c>
      <c r="Y1153" s="33">
        <f t="shared" si="243"/>
        <v>0.85</v>
      </c>
      <c r="Z1153" s="33">
        <f t="shared" si="244"/>
        <v>0.75</v>
      </c>
      <c r="AA1153" s="33">
        <f t="shared" si="245"/>
        <v>0.85</v>
      </c>
      <c r="AB1153" s="33">
        <f t="shared" si="246"/>
        <v>0.75</v>
      </c>
      <c r="AC1153" s="33">
        <f t="shared" si="247"/>
        <v>0.85</v>
      </c>
      <c r="AD1153" s="33">
        <f t="shared" si="248"/>
        <v>0.7</v>
      </c>
      <c r="AE1153" s="394">
        <f t="shared" si="249"/>
        <v>0</v>
      </c>
      <c r="AF1153" s="400">
        <f t="shared" si="250"/>
        <v>177018526620</v>
      </c>
      <c r="AG1153" s="257">
        <v>100</v>
      </c>
      <c r="AH1153" s="153">
        <f t="shared" si="254"/>
        <v>177018526620</v>
      </c>
      <c r="AJ1153" s="394">
        <f>IF(F1153&gt;0,#REF!,0)</f>
        <v>0</v>
      </c>
      <c r="AK1153" s="394">
        <f t="shared" si="251"/>
        <v>0</v>
      </c>
      <c r="AM1153" s="394">
        <f t="shared" si="252"/>
        <v>0</v>
      </c>
    </row>
    <row r="1154" spans="3:39" ht="23.25" thickBot="1" x14ac:dyDescent="0.6">
      <c r="C1154" s="233" t="s">
        <v>576</v>
      </c>
      <c r="D1154" s="411" t="s">
        <v>1437</v>
      </c>
      <c r="E1154" s="435">
        <v>177018526620</v>
      </c>
      <c r="F1154" s="39">
        <v>0</v>
      </c>
      <c r="G1154" s="36"/>
      <c r="H1154" s="36">
        <v>0</v>
      </c>
      <c r="I1154" s="36"/>
      <c r="J1154" s="36"/>
      <c r="K1154" s="36"/>
      <c r="L1154" s="36"/>
      <c r="M1154" s="36"/>
      <c r="N1154" s="36"/>
      <c r="O1154" s="36"/>
      <c r="P1154" s="253">
        <v>0</v>
      </c>
      <c r="Q1154" s="259">
        <f t="shared" si="253"/>
        <v>0</v>
      </c>
      <c r="R1154" s="259">
        <v>181000000000</v>
      </c>
      <c r="S1154" s="509">
        <f t="shared" si="241"/>
        <v>177018526620</v>
      </c>
      <c r="T1154" s="34">
        <v>1</v>
      </c>
      <c r="U1154" s="33">
        <v>1</v>
      </c>
      <c r="V1154" s="33">
        <v>0.94</v>
      </c>
      <c r="W1154" s="33">
        <v>0.94</v>
      </c>
      <c r="X1154" s="33">
        <f t="shared" si="242"/>
        <v>0.88</v>
      </c>
      <c r="Y1154" s="33">
        <f t="shared" si="243"/>
        <v>0.85</v>
      </c>
      <c r="Z1154" s="33">
        <f t="shared" si="244"/>
        <v>0.75</v>
      </c>
      <c r="AA1154" s="33">
        <f t="shared" si="245"/>
        <v>0.85</v>
      </c>
      <c r="AB1154" s="33">
        <f t="shared" si="246"/>
        <v>0.75</v>
      </c>
      <c r="AC1154" s="33">
        <f t="shared" si="247"/>
        <v>0.85</v>
      </c>
      <c r="AD1154" s="33">
        <f t="shared" si="248"/>
        <v>0.7</v>
      </c>
      <c r="AE1154" s="394">
        <f t="shared" si="249"/>
        <v>0</v>
      </c>
      <c r="AF1154" s="400">
        <f t="shared" si="250"/>
        <v>177018526620</v>
      </c>
      <c r="AG1154" s="257">
        <v>100</v>
      </c>
      <c r="AH1154" s="153">
        <f t="shared" si="254"/>
        <v>177018526620</v>
      </c>
      <c r="AJ1154" s="394">
        <f>IF(F1154&gt;0,#REF!,0)</f>
        <v>0</v>
      </c>
      <c r="AK1154" s="394">
        <f t="shared" si="251"/>
        <v>0</v>
      </c>
      <c r="AM1154" s="394">
        <f t="shared" si="252"/>
        <v>0</v>
      </c>
    </row>
    <row r="1155" spans="3:39" ht="23.25" thickBot="1" x14ac:dyDescent="0.6">
      <c r="C1155" s="233" t="s">
        <v>576</v>
      </c>
      <c r="D1155" s="412"/>
      <c r="E1155" s="428"/>
      <c r="F1155" s="39">
        <v>0</v>
      </c>
      <c r="G1155" s="36"/>
      <c r="H1155" s="36">
        <v>0</v>
      </c>
      <c r="I1155" s="36"/>
      <c r="J1155" s="36"/>
      <c r="K1155" s="36"/>
      <c r="L1155" s="36"/>
      <c r="M1155" s="36"/>
      <c r="N1155" s="36"/>
      <c r="O1155" s="36"/>
      <c r="P1155" s="253">
        <v>0</v>
      </c>
      <c r="Q1155" s="259">
        <f t="shared" si="253"/>
        <v>0</v>
      </c>
      <c r="R1155" s="259">
        <v>0</v>
      </c>
      <c r="S1155" s="509">
        <f t="shared" si="241"/>
        <v>0</v>
      </c>
      <c r="T1155" s="34">
        <v>1</v>
      </c>
      <c r="U1155" s="33">
        <v>1</v>
      </c>
      <c r="V1155" s="33">
        <v>0.94</v>
      </c>
      <c r="W1155" s="33">
        <v>0.94</v>
      </c>
      <c r="X1155" s="33">
        <f t="shared" si="242"/>
        <v>0.88</v>
      </c>
      <c r="Y1155" s="33">
        <f t="shared" si="243"/>
        <v>0.85</v>
      </c>
      <c r="Z1155" s="33">
        <f t="shared" si="244"/>
        <v>0.75</v>
      </c>
      <c r="AA1155" s="33">
        <f t="shared" si="245"/>
        <v>0.85</v>
      </c>
      <c r="AB1155" s="33">
        <f t="shared" si="246"/>
        <v>0.75</v>
      </c>
      <c r="AC1155" s="33">
        <f t="shared" si="247"/>
        <v>0.85</v>
      </c>
      <c r="AD1155" s="33">
        <f t="shared" si="248"/>
        <v>0.7</v>
      </c>
      <c r="AE1155" s="394">
        <f t="shared" si="249"/>
        <v>0</v>
      </c>
      <c r="AF1155" s="400">
        <f t="shared" si="250"/>
        <v>0</v>
      </c>
      <c r="AG1155" s="257">
        <v>100</v>
      </c>
      <c r="AH1155" s="153">
        <f t="shared" si="254"/>
        <v>0</v>
      </c>
      <c r="AJ1155" s="394">
        <f>IF(F1155&gt;0,#REF!,0)</f>
        <v>0</v>
      </c>
      <c r="AK1155" s="394">
        <f t="shared" si="251"/>
        <v>0</v>
      </c>
      <c r="AM1155" s="394">
        <f t="shared" si="252"/>
        <v>0</v>
      </c>
    </row>
    <row r="1156" spans="3:39" ht="23.25" thickBot="1" x14ac:dyDescent="0.6">
      <c r="C1156" s="233" t="s">
        <v>576</v>
      </c>
      <c r="D1156" s="411" t="s">
        <v>1439</v>
      </c>
      <c r="E1156" s="435">
        <v>6700000000</v>
      </c>
      <c r="F1156" s="39">
        <v>0</v>
      </c>
      <c r="G1156" s="36"/>
      <c r="H1156" s="36">
        <v>0</v>
      </c>
      <c r="I1156" s="36"/>
      <c r="J1156" s="36"/>
      <c r="K1156" s="36"/>
      <c r="L1156" s="36"/>
      <c r="M1156" s="36"/>
      <c r="N1156" s="36"/>
      <c r="O1156" s="36"/>
      <c r="P1156" s="253">
        <v>0</v>
      </c>
      <c r="Q1156" s="259">
        <f t="shared" si="253"/>
        <v>0</v>
      </c>
      <c r="R1156" s="259" t="s">
        <v>1794</v>
      </c>
      <c r="S1156" s="509">
        <f t="shared" si="241"/>
        <v>6700000000</v>
      </c>
      <c r="T1156" s="34">
        <v>1</v>
      </c>
      <c r="U1156" s="33">
        <v>1</v>
      </c>
      <c r="V1156" s="33">
        <v>0.94</v>
      </c>
      <c r="W1156" s="33">
        <v>0.94</v>
      </c>
      <c r="X1156" s="33">
        <f t="shared" si="242"/>
        <v>0.88</v>
      </c>
      <c r="Y1156" s="33">
        <f t="shared" si="243"/>
        <v>0.85</v>
      </c>
      <c r="Z1156" s="33">
        <f t="shared" si="244"/>
        <v>0.75</v>
      </c>
      <c r="AA1156" s="33">
        <f t="shared" si="245"/>
        <v>0.85</v>
      </c>
      <c r="AB1156" s="33">
        <f t="shared" si="246"/>
        <v>0.75</v>
      </c>
      <c r="AC1156" s="33">
        <f t="shared" si="247"/>
        <v>0.85</v>
      </c>
      <c r="AD1156" s="33">
        <f t="shared" si="248"/>
        <v>0.7</v>
      </c>
      <c r="AE1156" s="394">
        <f t="shared" si="249"/>
        <v>0</v>
      </c>
      <c r="AF1156" s="400">
        <f t="shared" si="250"/>
        <v>6700000000</v>
      </c>
      <c r="AG1156" s="257">
        <v>100</v>
      </c>
      <c r="AH1156" s="153">
        <f t="shared" si="254"/>
        <v>6700000000</v>
      </c>
      <c r="AJ1156" s="394">
        <f>IF(F1156&gt;0,#REF!,0)</f>
        <v>0</v>
      </c>
      <c r="AK1156" s="394">
        <f t="shared" si="251"/>
        <v>0</v>
      </c>
      <c r="AM1156" s="394">
        <f t="shared" si="252"/>
        <v>0</v>
      </c>
    </row>
    <row r="1157" spans="3:39" ht="23.25" thickBot="1" x14ac:dyDescent="0.6">
      <c r="C1157" s="233" t="s">
        <v>576</v>
      </c>
      <c r="D1157" s="411" t="s">
        <v>1439</v>
      </c>
      <c r="E1157" s="435">
        <v>7000000000</v>
      </c>
      <c r="F1157" s="39">
        <v>0</v>
      </c>
      <c r="G1157" s="36"/>
      <c r="H1157" s="36">
        <v>0</v>
      </c>
      <c r="I1157" s="36"/>
      <c r="J1157" s="36"/>
      <c r="K1157" s="36"/>
      <c r="L1157" s="36"/>
      <c r="M1157" s="36"/>
      <c r="N1157" s="36"/>
      <c r="O1157" s="36"/>
      <c r="P1157" s="253">
        <v>0</v>
      </c>
      <c r="Q1157" s="259">
        <f t="shared" si="253"/>
        <v>0</v>
      </c>
      <c r="R1157" s="259" t="s">
        <v>1794</v>
      </c>
      <c r="S1157" s="509">
        <f t="shared" si="241"/>
        <v>7000000000</v>
      </c>
      <c r="T1157" s="34">
        <v>1</v>
      </c>
      <c r="U1157" s="33">
        <v>1</v>
      </c>
      <c r="V1157" s="33">
        <v>0.94</v>
      </c>
      <c r="W1157" s="33">
        <v>0.94</v>
      </c>
      <c r="X1157" s="33">
        <f t="shared" si="242"/>
        <v>0.88</v>
      </c>
      <c r="Y1157" s="33">
        <f t="shared" si="243"/>
        <v>0.85</v>
      </c>
      <c r="Z1157" s="33">
        <f t="shared" si="244"/>
        <v>0.75</v>
      </c>
      <c r="AA1157" s="33">
        <f t="shared" si="245"/>
        <v>0.85</v>
      </c>
      <c r="AB1157" s="33">
        <f t="shared" si="246"/>
        <v>0.75</v>
      </c>
      <c r="AC1157" s="33">
        <f t="shared" si="247"/>
        <v>0.85</v>
      </c>
      <c r="AD1157" s="33">
        <f t="shared" si="248"/>
        <v>0.7</v>
      </c>
      <c r="AE1157" s="394">
        <f t="shared" si="249"/>
        <v>0</v>
      </c>
      <c r="AF1157" s="400">
        <f t="shared" si="250"/>
        <v>7000000000</v>
      </c>
      <c r="AG1157" s="257">
        <v>100</v>
      </c>
      <c r="AH1157" s="153">
        <f t="shared" si="254"/>
        <v>7000000000</v>
      </c>
      <c r="AJ1157" s="394">
        <f>IF(F1157&gt;0,#REF!,0)</f>
        <v>0</v>
      </c>
      <c r="AK1157" s="394">
        <f t="shared" si="251"/>
        <v>0</v>
      </c>
      <c r="AM1157" s="394">
        <f t="shared" si="252"/>
        <v>0</v>
      </c>
    </row>
    <row r="1158" spans="3:39" ht="23.25" thickBot="1" x14ac:dyDescent="0.6">
      <c r="C1158" s="233" t="s">
        <v>576</v>
      </c>
      <c r="D1158" s="411" t="s">
        <v>1438</v>
      </c>
      <c r="E1158" s="435">
        <v>20000000000</v>
      </c>
      <c r="F1158" s="39">
        <v>0</v>
      </c>
      <c r="G1158" s="36"/>
      <c r="H1158" s="36">
        <v>0</v>
      </c>
      <c r="I1158" s="36"/>
      <c r="J1158" s="36"/>
      <c r="K1158" s="36"/>
      <c r="L1158" s="36"/>
      <c r="M1158" s="36"/>
      <c r="N1158" s="36"/>
      <c r="O1158" s="36"/>
      <c r="P1158" s="253">
        <v>0</v>
      </c>
      <c r="Q1158" s="259">
        <f t="shared" si="253"/>
        <v>0</v>
      </c>
      <c r="R1158" s="259">
        <v>22000000000</v>
      </c>
      <c r="S1158" s="509">
        <f t="shared" si="241"/>
        <v>20000000000</v>
      </c>
      <c r="T1158" s="34">
        <v>1</v>
      </c>
      <c r="U1158" s="33">
        <v>1</v>
      </c>
      <c r="V1158" s="33">
        <v>0.94</v>
      </c>
      <c r="W1158" s="33">
        <v>0.94</v>
      </c>
      <c r="X1158" s="33">
        <f t="shared" si="242"/>
        <v>0.88</v>
      </c>
      <c r="Y1158" s="33">
        <f t="shared" si="243"/>
        <v>0.85</v>
      </c>
      <c r="Z1158" s="33">
        <f t="shared" si="244"/>
        <v>0.75</v>
      </c>
      <c r="AA1158" s="33">
        <f t="shared" si="245"/>
        <v>0.85</v>
      </c>
      <c r="AB1158" s="33">
        <f t="shared" si="246"/>
        <v>0.75</v>
      </c>
      <c r="AC1158" s="33">
        <f t="shared" si="247"/>
        <v>0.85</v>
      </c>
      <c r="AD1158" s="33">
        <f t="shared" si="248"/>
        <v>0.7</v>
      </c>
      <c r="AE1158" s="394">
        <f t="shared" si="249"/>
        <v>0</v>
      </c>
      <c r="AF1158" s="400">
        <f t="shared" si="250"/>
        <v>20000000000</v>
      </c>
      <c r="AG1158" s="257">
        <v>100</v>
      </c>
      <c r="AH1158" s="153">
        <f t="shared" si="254"/>
        <v>20000000000</v>
      </c>
      <c r="AJ1158" s="394">
        <f>IF(F1158&gt;0,#REF!,0)</f>
        <v>0</v>
      </c>
      <c r="AK1158" s="394">
        <f t="shared" si="251"/>
        <v>0</v>
      </c>
      <c r="AM1158" s="394">
        <f t="shared" si="252"/>
        <v>0</v>
      </c>
    </row>
    <row r="1159" spans="3:39" ht="23.25" thickBot="1" x14ac:dyDescent="0.6">
      <c r="C1159" s="233" t="s">
        <v>576</v>
      </c>
      <c r="D1159" s="411" t="s">
        <v>1438</v>
      </c>
      <c r="E1159" s="435">
        <v>10000000000</v>
      </c>
      <c r="F1159" s="39">
        <v>0</v>
      </c>
      <c r="G1159" s="36"/>
      <c r="H1159" s="36">
        <v>0</v>
      </c>
      <c r="I1159" s="36"/>
      <c r="J1159" s="36"/>
      <c r="K1159" s="36"/>
      <c r="L1159" s="36"/>
      <c r="M1159" s="36"/>
      <c r="N1159" s="36"/>
      <c r="O1159" s="36"/>
      <c r="P1159" s="253">
        <v>0</v>
      </c>
      <c r="Q1159" s="259">
        <f t="shared" si="253"/>
        <v>0</v>
      </c>
      <c r="R1159" s="259">
        <v>22000000000</v>
      </c>
      <c r="S1159" s="509">
        <f t="shared" si="241"/>
        <v>10000000000</v>
      </c>
      <c r="T1159" s="34">
        <v>1</v>
      </c>
      <c r="U1159" s="33">
        <v>1</v>
      </c>
      <c r="V1159" s="33">
        <v>0.94</v>
      </c>
      <c r="W1159" s="33">
        <v>0.94</v>
      </c>
      <c r="X1159" s="33">
        <f t="shared" si="242"/>
        <v>0.88</v>
      </c>
      <c r="Y1159" s="33">
        <f t="shared" si="243"/>
        <v>0.85</v>
      </c>
      <c r="Z1159" s="33">
        <f t="shared" si="244"/>
        <v>0.75</v>
      </c>
      <c r="AA1159" s="33">
        <f t="shared" si="245"/>
        <v>0.85</v>
      </c>
      <c r="AB1159" s="33">
        <f t="shared" si="246"/>
        <v>0.75</v>
      </c>
      <c r="AC1159" s="33">
        <f t="shared" si="247"/>
        <v>0.85</v>
      </c>
      <c r="AD1159" s="33">
        <f t="shared" si="248"/>
        <v>0.7</v>
      </c>
      <c r="AE1159" s="394">
        <f t="shared" si="249"/>
        <v>0</v>
      </c>
      <c r="AF1159" s="400">
        <f t="shared" si="250"/>
        <v>10000000000</v>
      </c>
      <c r="AG1159" s="257">
        <v>100</v>
      </c>
      <c r="AH1159" s="153">
        <f t="shared" si="254"/>
        <v>10000000000</v>
      </c>
      <c r="AJ1159" s="394">
        <f>IF(F1159&gt;0,#REF!,0)</f>
        <v>0</v>
      </c>
      <c r="AK1159" s="394">
        <f t="shared" si="251"/>
        <v>0</v>
      </c>
      <c r="AM1159" s="394">
        <f t="shared" si="252"/>
        <v>0</v>
      </c>
    </row>
    <row r="1160" spans="3:39" ht="23.25" thickBot="1" x14ac:dyDescent="0.6">
      <c r="C1160" s="233" t="s">
        <v>576</v>
      </c>
      <c r="D1160" s="411" t="s">
        <v>1438</v>
      </c>
      <c r="E1160" s="435">
        <v>20000000000</v>
      </c>
      <c r="F1160" s="39">
        <v>0</v>
      </c>
      <c r="G1160" s="36"/>
      <c r="H1160" s="36">
        <v>0</v>
      </c>
      <c r="I1160" s="36"/>
      <c r="J1160" s="36"/>
      <c r="K1160" s="36"/>
      <c r="L1160" s="36"/>
      <c r="M1160" s="36"/>
      <c r="N1160" s="36"/>
      <c r="O1160" s="36"/>
      <c r="P1160" s="253">
        <v>21863000000</v>
      </c>
      <c r="Q1160" s="259">
        <f t="shared" si="253"/>
        <v>21863000000</v>
      </c>
      <c r="R1160" s="259">
        <v>0</v>
      </c>
      <c r="S1160" s="509">
        <f t="shared" si="241"/>
        <v>20000000000</v>
      </c>
      <c r="T1160" s="34">
        <v>1</v>
      </c>
      <c r="U1160" s="33">
        <v>1</v>
      </c>
      <c r="V1160" s="33">
        <v>0.94</v>
      </c>
      <c r="W1160" s="33">
        <v>0.94</v>
      </c>
      <c r="X1160" s="33">
        <f t="shared" si="242"/>
        <v>0.88</v>
      </c>
      <c r="Y1160" s="33">
        <f t="shared" si="243"/>
        <v>0.85</v>
      </c>
      <c r="Z1160" s="33">
        <f t="shared" si="244"/>
        <v>0.75</v>
      </c>
      <c r="AA1160" s="33">
        <f t="shared" si="245"/>
        <v>0.85</v>
      </c>
      <c r="AB1160" s="33">
        <f t="shared" si="246"/>
        <v>0.75</v>
      </c>
      <c r="AC1160" s="33">
        <f t="shared" si="247"/>
        <v>0.85</v>
      </c>
      <c r="AD1160" s="33">
        <f t="shared" si="248"/>
        <v>0.7</v>
      </c>
      <c r="AE1160" s="394">
        <f t="shared" si="249"/>
        <v>15304099999.999998</v>
      </c>
      <c r="AF1160" s="400">
        <f t="shared" si="250"/>
        <v>4695900000.0000019</v>
      </c>
      <c r="AG1160" s="257">
        <v>100</v>
      </c>
      <c r="AH1160" s="153">
        <f t="shared" si="254"/>
        <v>4695900000.0000019</v>
      </c>
      <c r="AJ1160" s="394">
        <f>IF(F1160&gt;0,#REF!,0)</f>
        <v>0</v>
      </c>
      <c r="AK1160" s="394">
        <f t="shared" si="251"/>
        <v>0</v>
      </c>
      <c r="AM1160" s="394">
        <f t="shared" si="252"/>
        <v>0</v>
      </c>
    </row>
    <row r="1161" spans="3:39" ht="23.25" thickBot="1" x14ac:dyDescent="0.6">
      <c r="C1161" s="233" t="s">
        <v>576</v>
      </c>
      <c r="D1161" s="411" t="s">
        <v>1438</v>
      </c>
      <c r="E1161" s="435">
        <v>20000000000</v>
      </c>
      <c r="F1161" s="39">
        <v>0</v>
      </c>
      <c r="G1161" s="36"/>
      <c r="H1161" s="36">
        <v>0</v>
      </c>
      <c r="I1161" s="36"/>
      <c r="J1161" s="36"/>
      <c r="K1161" s="36"/>
      <c r="L1161" s="36"/>
      <c r="M1161" s="36"/>
      <c r="N1161" s="36"/>
      <c r="O1161" s="36"/>
      <c r="P1161" s="253">
        <v>0</v>
      </c>
      <c r="Q1161" s="259">
        <f t="shared" si="253"/>
        <v>0</v>
      </c>
      <c r="R1161" s="259">
        <v>22000000000</v>
      </c>
      <c r="S1161" s="509">
        <f t="shared" si="241"/>
        <v>20000000000</v>
      </c>
      <c r="T1161" s="34">
        <v>1</v>
      </c>
      <c r="U1161" s="33">
        <v>1</v>
      </c>
      <c r="V1161" s="33">
        <v>0.94</v>
      </c>
      <c r="W1161" s="33">
        <v>0.94</v>
      </c>
      <c r="X1161" s="33">
        <f t="shared" si="242"/>
        <v>0.88</v>
      </c>
      <c r="Y1161" s="33">
        <f t="shared" si="243"/>
        <v>0.85</v>
      </c>
      <c r="Z1161" s="33">
        <f t="shared" si="244"/>
        <v>0.75</v>
      </c>
      <c r="AA1161" s="33">
        <f t="shared" si="245"/>
        <v>0.85</v>
      </c>
      <c r="AB1161" s="33">
        <f t="shared" si="246"/>
        <v>0.75</v>
      </c>
      <c r="AC1161" s="33">
        <f t="shared" si="247"/>
        <v>0.85</v>
      </c>
      <c r="AD1161" s="33">
        <f t="shared" si="248"/>
        <v>0.7</v>
      </c>
      <c r="AE1161" s="394">
        <f t="shared" si="249"/>
        <v>0</v>
      </c>
      <c r="AF1161" s="400">
        <f t="shared" si="250"/>
        <v>20000000000</v>
      </c>
      <c r="AG1161" s="257">
        <v>100</v>
      </c>
      <c r="AH1161" s="153">
        <f t="shared" si="254"/>
        <v>20000000000</v>
      </c>
      <c r="AJ1161" s="394">
        <f>IF(F1161&gt;0,#REF!,0)</f>
        <v>0</v>
      </c>
      <c r="AK1161" s="394">
        <f t="shared" si="251"/>
        <v>0</v>
      </c>
      <c r="AM1161" s="394">
        <f t="shared" si="252"/>
        <v>0</v>
      </c>
    </row>
    <row r="1162" spans="3:39" ht="23.25" thickBot="1" x14ac:dyDescent="0.6">
      <c r="C1162" s="233" t="s">
        <v>576</v>
      </c>
      <c r="D1162" s="411" t="s">
        <v>1438</v>
      </c>
      <c r="E1162" s="435">
        <v>30000000000</v>
      </c>
      <c r="F1162" s="39">
        <v>0</v>
      </c>
      <c r="G1162" s="36"/>
      <c r="H1162" s="36">
        <v>0</v>
      </c>
      <c r="I1162" s="36"/>
      <c r="J1162" s="36"/>
      <c r="K1162" s="36"/>
      <c r="L1162" s="36"/>
      <c r="M1162" s="36"/>
      <c r="N1162" s="36"/>
      <c r="O1162" s="36"/>
      <c r="P1162" s="253">
        <v>0</v>
      </c>
      <c r="Q1162" s="259">
        <f t="shared" si="253"/>
        <v>0</v>
      </c>
      <c r="R1162" s="259">
        <v>33000000000</v>
      </c>
      <c r="S1162" s="509">
        <f t="shared" si="241"/>
        <v>30000000000</v>
      </c>
      <c r="T1162" s="34">
        <v>1</v>
      </c>
      <c r="U1162" s="33">
        <v>1</v>
      </c>
      <c r="V1162" s="33">
        <v>0.94</v>
      </c>
      <c r="W1162" s="33">
        <v>0.94</v>
      </c>
      <c r="X1162" s="33">
        <f t="shared" si="242"/>
        <v>0.88</v>
      </c>
      <c r="Y1162" s="33">
        <f t="shared" si="243"/>
        <v>0.85</v>
      </c>
      <c r="Z1162" s="33">
        <f t="shared" si="244"/>
        <v>0.75</v>
      </c>
      <c r="AA1162" s="33">
        <f t="shared" si="245"/>
        <v>0.85</v>
      </c>
      <c r="AB1162" s="33">
        <f t="shared" si="246"/>
        <v>0.75</v>
      </c>
      <c r="AC1162" s="33">
        <f t="shared" si="247"/>
        <v>0.85</v>
      </c>
      <c r="AD1162" s="33">
        <f t="shared" si="248"/>
        <v>0.7</v>
      </c>
      <c r="AE1162" s="394">
        <f t="shared" si="249"/>
        <v>0</v>
      </c>
      <c r="AF1162" s="400">
        <f t="shared" si="250"/>
        <v>30000000000</v>
      </c>
      <c r="AG1162" s="257">
        <v>100</v>
      </c>
      <c r="AH1162" s="153">
        <f t="shared" si="254"/>
        <v>30000000000</v>
      </c>
      <c r="AJ1162" s="394">
        <f>IF(F1162&gt;0,#REF!,0)</f>
        <v>0</v>
      </c>
      <c r="AK1162" s="394">
        <f t="shared" si="251"/>
        <v>0</v>
      </c>
      <c r="AM1162" s="394">
        <f t="shared" si="252"/>
        <v>0</v>
      </c>
    </row>
    <row r="1163" spans="3:39" ht="23.25" thickBot="1" x14ac:dyDescent="0.6">
      <c r="C1163" s="233" t="s">
        <v>576</v>
      </c>
      <c r="D1163" s="411" t="s">
        <v>1441</v>
      </c>
      <c r="E1163" s="435">
        <v>0</v>
      </c>
      <c r="F1163" s="39">
        <v>0</v>
      </c>
      <c r="G1163" s="36"/>
      <c r="H1163" s="36">
        <v>0</v>
      </c>
      <c r="I1163" s="36"/>
      <c r="J1163" s="36"/>
      <c r="K1163" s="36"/>
      <c r="L1163" s="36"/>
      <c r="M1163" s="36"/>
      <c r="N1163" s="36"/>
      <c r="O1163" s="36"/>
      <c r="P1163" s="253">
        <v>0</v>
      </c>
      <c r="Q1163" s="259">
        <f t="shared" si="253"/>
        <v>0</v>
      </c>
      <c r="R1163" s="259">
        <v>0</v>
      </c>
      <c r="S1163" s="509">
        <f t="shared" ref="S1163:S1226" si="255">IF((OR(Q1163&gt;E1163,Q1163=0)),E1163,Q1163)</f>
        <v>0</v>
      </c>
      <c r="T1163" s="34">
        <v>1</v>
      </c>
      <c r="U1163" s="33">
        <v>1</v>
      </c>
      <c r="V1163" s="33">
        <v>0.94</v>
      </c>
      <c r="W1163" s="33">
        <v>0.94</v>
      </c>
      <c r="X1163" s="33">
        <f t="shared" ref="X1163:X1226" si="256">1-0.12</f>
        <v>0.88</v>
      </c>
      <c r="Y1163" s="33">
        <f t="shared" ref="Y1163:Y1226" si="257">1-0.15</f>
        <v>0.85</v>
      </c>
      <c r="Z1163" s="33">
        <f t="shared" ref="Z1163:Z1226" si="258">1-0.25</f>
        <v>0.75</v>
      </c>
      <c r="AA1163" s="33">
        <f t="shared" ref="AA1163:AA1226" si="259">1-0.15</f>
        <v>0.85</v>
      </c>
      <c r="AB1163" s="33">
        <f t="shared" ref="AB1163:AB1226" si="260">1-0.25</f>
        <v>0.75</v>
      </c>
      <c r="AC1163" s="33">
        <f t="shared" ref="AC1163:AC1226" si="261">1-0.15</f>
        <v>0.85</v>
      </c>
      <c r="AD1163" s="33">
        <f t="shared" ref="AD1163:AD1226" si="262">1-0.3</f>
        <v>0.7</v>
      </c>
      <c r="AE1163" s="394">
        <f t="shared" ref="AE1163:AE1226" si="263">(F1163*T1163)+(G1163*U1163)+(H1163*V1163)+(I1163*W1163)+(J1163*X1163)+(K1163*Y1163)+(L1163*Z1163)+(M1163*AA1163)+(N1163*AB1163)+(O1163*AC1163)+(P1163*AD1163)</f>
        <v>0</v>
      </c>
      <c r="AF1163" s="400">
        <f t="shared" ref="AF1163:AF1226" si="264">IF(E1163&gt;AE1163,E1163-AE1163,0)</f>
        <v>0</v>
      </c>
      <c r="AG1163" s="257">
        <v>100</v>
      </c>
      <c r="AH1163" s="153">
        <f t="shared" si="254"/>
        <v>0</v>
      </c>
      <c r="AJ1163" s="394">
        <f>IF(F1163&gt;0,#REF!,0)</f>
        <v>0</v>
      </c>
      <c r="AK1163" s="394">
        <f t="shared" si="251"/>
        <v>0</v>
      </c>
      <c r="AM1163" s="394">
        <f t="shared" si="252"/>
        <v>0</v>
      </c>
    </row>
    <row r="1164" spans="3:39" ht="23.25" thickBot="1" x14ac:dyDescent="0.6">
      <c r="C1164" s="233" t="s">
        <v>576</v>
      </c>
      <c r="D1164" s="411" t="s">
        <v>1442</v>
      </c>
      <c r="E1164" s="435">
        <v>0</v>
      </c>
      <c r="F1164" s="39">
        <v>0</v>
      </c>
      <c r="G1164" s="36"/>
      <c r="H1164" s="36">
        <v>0</v>
      </c>
      <c r="I1164" s="36"/>
      <c r="J1164" s="36"/>
      <c r="K1164" s="36"/>
      <c r="L1164" s="36"/>
      <c r="M1164" s="36"/>
      <c r="N1164" s="36"/>
      <c r="O1164" s="36"/>
      <c r="P1164" s="253">
        <v>0</v>
      </c>
      <c r="Q1164" s="259">
        <f t="shared" si="253"/>
        <v>0</v>
      </c>
      <c r="R1164" s="259">
        <v>0</v>
      </c>
      <c r="S1164" s="509">
        <f t="shared" si="255"/>
        <v>0</v>
      </c>
      <c r="T1164" s="34">
        <v>1</v>
      </c>
      <c r="U1164" s="33">
        <v>1</v>
      </c>
      <c r="V1164" s="33">
        <v>0.94</v>
      </c>
      <c r="W1164" s="33">
        <v>0.94</v>
      </c>
      <c r="X1164" s="33">
        <f t="shared" si="256"/>
        <v>0.88</v>
      </c>
      <c r="Y1164" s="33">
        <f t="shared" si="257"/>
        <v>0.85</v>
      </c>
      <c r="Z1164" s="33">
        <f t="shared" si="258"/>
        <v>0.75</v>
      </c>
      <c r="AA1164" s="33">
        <f t="shared" si="259"/>
        <v>0.85</v>
      </c>
      <c r="AB1164" s="33">
        <f t="shared" si="260"/>
        <v>0.75</v>
      </c>
      <c r="AC1164" s="33">
        <f t="shared" si="261"/>
        <v>0.85</v>
      </c>
      <c r="AD1164" s="33">
        <f t="shared" si="262"/>
        <v>0.7</v>
      </c>
      <c r="AE1164" s="394">
        <f t="shared" si="263"/>
        <v>0</v>
      </c>
      <c r="AF1164" s="400">
        <f t="shared" si="264"/>
        <v>0</v>
      </c>
      <c r="AG1164" s="257">
        <v>100</v>
      </c>
      <c r="AH1164" s="153">
        <f t="shared" si="254"/>
        <v>0</v>
      </c>
      <c r="AJ1164" s="394">
        <f>IF(F1164&gt;0,#REF!,0)</f>
        <v>0</v>
      </c>
      <c r="AK1164" s="394">
        <f t="shared" ref="AK1164:AK1227" si="265">F1164</f>
        <v>0</v>
      </c>
      <c r="AM1164" s="394">
        <f t="shared" ref="AM1164:AM1227" si="266">IF(AF1164&gt;S1164,AF1164-S1164,0)</f>
        <v>0</v>
      </c>
    </row>
    <row r="1165" spans="3:39" ht="23.25" thickBot="1" x14ac:dyDescent="0.6">
      <c r="C1165" s="233" t="s">
        <v>576</v>
      </c>
      <c r="D1165" s="411" t="s">
        <v>1442</v>
      </c>
      <c r="E1165" s="435">
        <v>0</v>
      </c>
      <c r="F1165" s="39">
        <v>0</v>
      </c>
      <c r="G1165" s="36"/>
      <c r="H1165" s="36">
        <v>0</v>
      </c>
      <c r="I1165" s="36"/>
      <c r="J1165" s="36"/>
      <c r="K1165" s="36"/>
      <c r="L1165" s="36"/>
      <c r="M1165" s="36"/>
      <c r="N1165" s="36"/>
      <c r="O1165" s="36"/>
      <c r="P1165" s="253">
        <v>0</v>
      </c>
      <c r="Q1165" s="259">
        <f t="shared" ref="Q1165:Q1170" si="267">SUM(F1165:P1165)</f>
        <v>0</v>
      </c>
      <c r="R1165" s="259">
        <v>0</v>
      </c>
      <c r="S1165" s="509">
        <f t="shared" si="255"/>
        <v>0</v>
      </c>
      <c r="T1165" s="34">
        <v>1</v>
      </c>
      <c r="U1165" s="33">
        <v>1</v>
      </c>
      <c r="V1165" s="33">
        <v>0.94</v>
      </c>
      <c r="W1165" s="33">
        <v>0.94</v>
      </c>
      <c r="X1165" s="33">
        <f t="shared" si="256"/>
        <v>0.88</v>
      </c>
      <c r="Y1165" s="33">
        <f t="shared" si="257"/>
        <v>0.85</v>
      </c>
      <c r="Z1165" s="33">
        <f t="shared" si="258"/>
        <v>0.75</v>
      </c>
      <c r="AA1165" s="33">
        <f t="shared" si="259"/>
        <v>0.85</v>
      </c>
      <c r="AB1165" s="33">
        <f t="shared" si="260"/>
        <v>0.75</v>
      </c>
      <c r="AC1165" s="33">
        <f t="shared" si="261"/>
        <v>0.85</v>
      </c>
      <c r="AD1165" s="33">
        <f t="shared" si="262"/>
        <v>0.7</v>
      </c>
      <c r="AE1165" s="394">
        <f t="shared" si="263"/>
        <v>0</v>
      </c>
      <c r="AF1165" s="400">
        <f t="shared" si="264"/>
        <v>0</v>
      </c>
      <c r="AG1165" s="257">
        <v>100</v>
      </c>
      <c r="AH1165" s="153">
        <f t="shared" si="254"/>
        <v>0</v>
      </c>
      <c r="AJ1165" s="394">
        <f>IF(F1165&gt;0,#REF!,0)</f>
        <v>0</v>
      </c>
      <c r="AK1165" s="394">
        <f t="shared" si="265"/>
        <v>0</v>
      </c>
      <c r="AM1165" s="394">
        <f t="shared" si="266"/>
        <v>0</v>
      </c>
    </row>
    <row r="1166" spans="3:39" ht="23.25" thickBot="1" x14ac:dyDescent="0.6">
      <c r="C1166" s="233" t="s">
        <v>576</v>
      </c>
      <c r="D1166" s="411" t="s">
        <v>1441</v>
      </c>
      <c r="E1166" s="435">
        <v>0</v>
      </c>
      <c r="F1166" s="39">
        <v>0</v>
      </c>
      <c r="G1166" s="36"/>
      <c r="H1166" s="36">
        <v>0</v>
      </c>
      <c r="I1166" s="36"/>
      <c r="J1166" s="36"/>
      <c r="K1166" s="36"/>
      <c r="L1166" s="36"/>
      <c r="M1166" s="36"/>
      <c r="N1166" s="36"/>
      <c r="O1166" s="36"/>
      <c r="P1166" s="253">
        <v>0</v>
      </c>
      <c r="Q1166" s="259">
        <f t="shared" si="267"/>
        <v>0</v>
      </c>
      <c r="R1166" s="259">
        <v>7000000000</v>
      </c>
      <c r="S1166" s="509">
        <f t="shared" si="255"/>
        <v>0</v>
      </c>
      <c r="T1166" s="34">
        <v>1</v>
      </c>
      <c r="U1166" s="33">
        <v>1</v>
      </c>
      <c r="V1166" s="33">
        <v>0.94</v>
      </c>
      <c r="W1166" s="33">
        <v>0.94</v>
      </c>
      <c r="X1166" s="33">
        <f t="shared" si="256"/>
        <v>0.88</v>
      </c>
      <c r="Y1166" s="33">
        <f t="shared" si="257"/>
        <v>0.85</v>
      </c>
      <c r="Z1166" s="33">
        <f t="shared" si="258"/>
        <v>0.75</v>
      </c>
      <c r="AA1166" s="33">
        <f t="shared" si="259"/>
        <v>0.85</v>
      </c>
      <c r="AB1166" s="33">
        <f t="shared" si="260"/>
        <v>0.75</v>
      </c>
      <c r="AC1166" s="33">
        <f t="shared" si="261"/>
        <v>0.85</v>
      </c>
      <c r="AD1166" s="33">
        <f t="shared" si="262"/>
        <v>0.7</v>
      </c>
      <c r="AE1166" s="394">
        <f t="shared" si="263"/>
        <v>0</v>
      </c>
      <c r="AF1166" s="400">
        <f t="shared" si="264"/>
        <v>0</v>
      </c>
      <c r="AG1166" s="257">
        <v>100</v>
      </c>
      <c r="AH1166" s="153">
        <f t="shared" si="254"/>
        <v>0</v>
      </c>
      <c r="AJ1166" s="394">
        <f>IF(F1166&gt;0,#REF!,0)</f>
        <v>0</v>
      </c>
      <c r="AK1166" s="394">
        <f t="shared" si="265"/>
        <v>0</v>
      </c>
      <c r="AM1166" s="394">
        <f t="shared" si="266"/>
        <v>0</v>
      </c>
    </row>
    <row r="1167" spans="3:39" ht="23.25" thickBot="1" x14ac:dyDescent="0.6">
      <c r="C1167" s="233" t="s">
        <v>576</v>
      </c>
      <c r="D1167" s="411" t="s">
        <v>1442</v>
      </c>
      <c r="E1167" s="435">
        <v>0</v>
      </c>
      <c r="F1167" s="39">
        <v>0</v>
      </c>
      <c r="G1167" s="36"/>
      <c r="H1167" s="36">
        <v>0</v>
      </c>
      <c r="I1167" s="36"/>
      <c r="J1167" s="36"/>
      <c r="K1167" s="36"/>
      <c r="L1167" s="36"/>
      <c r="M1167" s="36"/>
      <c r="N1167" s="36"/>
      <c r="O1167" s="36"/>
      <c r="P1167" s="253">
        <v>0</v>
      </c>
      <c r="Q1167" s="259">
        <f t="shared" si="267"/>
        <v>0</v>
      </c>
      <c r="R1167" s="259">
        <v>0</v>
      </c>
      <c r="S1167" s="509">
        <f t="shared" si="255"/>
        <v>0</v>
      </c>
      <c r="T1167" s="34">
        <v>1</v>
      </c>
      <c r="U1167" s="33">
        <v>1</v>
      </c>
      <c r="V1167" s="33">
        <v>0.94</v>
      </c>
      <c r="W1167" s="33">
        <v>0.94</v>
      </c>
      <c r="X1167" s="33">
        <f t="shared" si="256"/>
        <v>0.88</v>
      </c>
      <c r="Y1167" s="33">
        <f t="shared" si="257"/>
        <v>0.85</v>
      </c>
      <c r="Z1167" s="33">
        <f t="shared" si="258"/>
        <v>0.75</v>
      </c>
      <c r="AA1167" s="33">
        <f t="shared" si="259"/>
        <v>0.85</v>
      </c>
      <c r="AB1167" s="33">
        <f t="shared" si="260"/>
        <v>0.75</v>
      </c>
      <c r="AC1167" s="33">
        <f t="shared" si="261"/>
        <v>0.85</v>
      </c>
      <c r="AD1167" s="33">
        <f t="shared" si="262"/>
        <v>0.7</v>
      </c>
      <c r="AE1167" s="394">
        <f t="shared" si="263"/>
        <v>0</v>
      </c>
      <c r="AF1167" s="400">
        <f t="shared" si="264"/>
        <v>0</v>
      </c>
      <c r="AG1167" s="257">
        <v>100</v>
      </c>
      <c r="AH1167" s="153">
        <f t="shared" si="254"/>
        <v>0</v>
      </c>
      <c r="AJ1167" s="394">
        <f>IF(F1167&gt;0,#REF!,0)</f>
        <v>0</v>
      </c>
      <c r="AK1167" s="394">
        <f t="shared" si="265"/>
        <v>0</v>
      </c>
      <c r="AM1167" s="394">
        <f t="shared" si="266"/>
        <v>0</v>
      </c>
    </row>
    <row r="1168" spans="3:39" ht="23.25" thickBot="1" x14ac:dyDescent="0.6">
      <c r="C1168" s="233" t="s">
        <v>576</v>
      </c>
      <c r="D1168" s="411" t="s">
        <v>1441</v>
      </c>
      <c r="E1168" s="435">
        <v>0</v>
      </c>
      <c r="F1168" s="39">
        <v>0</v>
      </c>
      <c r="G1168" s="36"/>
      <c r="H1168" s="36">
        <v>0</v>
      </c>
      <c r="I1168" s="36"/>
      <c r="J1168" s="36"/>
      <c r="K1168" s="36"/>
      <c r="L1168" s="36"/>
      <c r="M1168" s="36"/>
      <c r="N1168" s="36"/>
      <c r="O1168" s="36"/>
      <c r="P1168" s="253">
        <v>0</v>
      </c>
      <c r="Q1168" s="259">
        <f t="shared" si="267"/>
        <v>0</v>
      </c>
      <c r="R1168" s="259">
        <v>8800000000</v>
      </c>
      <c r="S1168" s="509">
        <f t="shared" si="255"/>
        <v>0</v>
      </c>
      <c r="T1168" s="34">
        <v>1</v>
      </c>
      <c r="U1168" s="33">
        <v>1</v>
      </c>
      <c r="V1168" s="33">
        <v>0.94</v>
      </c>
      <c r="W1168" s="33">
        <v>0.94</v>
      </c>
      <c r="X1168" s="33">
        <f t="shared" si="256"/>
        <v>0.88</v>
      </c>
      <c r="Y1168" s="33">
        <f t="shared" si="257"/>
        <v>0.85</v>
      </c>
      <c r="Z1168" s="33">
        <f t="shared" si="258"/>
        <v>0.75</v>
      </c>
      <c r="AA1168" s="33">
        <f t="shared" si="259"/>
        <v>0.85</v>
      </c>
      <c r="AB1168" s="33">
        <f t="shared" si="260"/>
        <v>0.75</v>
      </c>
      <c r="AC1168" s="33">
        <f t="shared" si="261"/>
        <v>0.85</v>
      </c>
      <c r="AD1168" s="33">
        <f t="shared" si="262"/>
        <v>0.7</v>
      </c>
      <c r="AE1168" s="394">
        <f t="shared" si="263"/>
        <v>0</v>
      </c>
      <c r="AF1168" s="400">
        <f t="shared" si="264"/>
        <v>0</v>
      </c>
      <c r="AG1168" s="257">
        <v>100</v>
      </c>
      <c r="AH1168" s="153">
        <f t="shared" si="254"/>
        <v>0</v>
      </c>
      <c r="AJ1168" s="394">
        <f>IF(F1168&gt;0,#REF!,0)</f>
        <v>0</v>
      </c>
      <c r="AK1168" s="394">
        <f t="shared" si="265"/>
        <v>0</v>
      </c>
      <c r="AM1168" s="394">
        <f t="shared" si="266"/>
        <v>0</v>
      </c>
    </row>
    <row r="1169" spans="3:39" ht="23.25" thickBot="1" x14ac:dyDescent="0.6">
      <c r="C1169" s="233" t="s">
        <v>576</v>
      </c>
      <c r="D1169" s="411" t="s">
        <v>1442</v>
      </c>
      <c r="E1169" s="435">
        <v>0</v>
      </c>
      <c r="F1169" s="39">
        <v>0</v>
      </c>
      <c r="G1169" s="36"/>
      <c r="H1169" s="36">
        <v>0</v>
      </c>
      <c r="I1169" s="36"/>
      <c r="J1169" s="36"/>
      <c r="K1169" s="36"/>
      <c r="L1169" s="36"/>
      <c r="M1169" s="36"/>
      <c r="N1169" s="36"/>
      <c r="O1169" s="36"/>
      <c r="P1169" s="253">
        <v>0</v>
      </c>
      <c r="Q1169" s="259">
        <f t="shared" si="267"/>
        <v>0</v>
      </c>
      <c r="R1169" s="259">
        <v>0</v>
      </c>
      <c r="S1169" s="509">
        <f t="shared" si="255"/>
        <v>0</v>
      </c>
      <c r="T1169" s="34">
        <v>1</v>
      </c>
      <c r="U1169" s="33">
        <v>1</v>
      </c>
      <c r="V1169" s="33">
        <v>0.94</v>
      </c>
      <c r="W1169" s="33">
        <v>0.94</v>
      </c>
      <c r="X1169" s="33">
        <f t="shared" si="256"/>
        <v>0.88</v>
      </c>
      <c r="Y1169" s="33">
        <f t="shared" si="257"/>
        <v>0.85</v>
      </c>
      <c r="Z1169" s="33">
        <f t="shared" si="258"/>
        <v>0.75</v>
      </c>
      <c r="AA1169" s="33">
        <f t="shared" si="259"/>
        <v>0.85</v>
      </c>
      <c r="AB1169" s="33">
        <f t="shared" si="260"/>
        <v>0.75</v>
      </c>
      <c r="AC1169" s="33">
        <f t="shared" si="261"/>
        <v>0.85</v>
      </c>
      <c r="AD1169" s="33">
        <f t="shared" si="262"/>
        <v>0.7</v>
      </c>
      <c r="AE1169" s="394">
        <f t="shared" si="263"/>
        <v>0</v>
      </c>
      <c r="AF1169" s="400">
        <f t="shared" si="264"/>
        <v>0</v>
      </c>
      <c r="AG1169" s="257">
        <v>100</v>
      </c>
      <c r="AH1169" s="153">
        <f t="shared" ref="AH1169:AH1232" si="268">(AF1169*AG1169)/100</f>
        <v>0</v>
      </c>
      <c r="AJ1169" s="394">
        <f>IF(F1169&gt;0,#REF!,0)</f>
        <v>0</v>
      </c>
      <c r="AK1169" s="394">
        <f t="shared" si="265"/>
        <v>0</v>
      </c>
      <c r="AM1169" s="394">
        <f t="shared" si="266"/>
        <v>0</v>
      </c>
    </row>
    <row r="1170" spans="3:39" ht="23.25" thickBot="1" x14ac:dyDescent="0.6">
      <c r="C1170" s="233" t="s">
        <v>576</v>
      </c>
      <c r="D1170" s="411" t="s">
        <v>1441</v>
      </c>
      <c r="E1170" s="435">
        <v>623162444</v>
      </c>
      <c r="F1170" s="39">
        <v>0</v>
      </c>
      <c r="G1170" s="36"/>
      <c r="H1170" s="36">
        <v>0</v>
      </c>
      <c r="I1170" s="36"/>
      <c r="J1170" s="36"/>
      <c r="K1170" s="36"/>
      <c r="L1170" s="36"/>
      <c r="M1170" s="36"/>
      <c r="N1170" s="36"/>
      <c r="O1170" s="36"/>
      <c r="P1170" s="253">
        <v>0</v>
      </c>
      <c r="Q1170" s="259">
        <f t="shared" si="267"/>
        <v>0</v>
      </c>
      <c r="R1170" s="259">
        <v>3000000000</v>
      </c>
      <c r="S1170" s="509">
        <f t="shared" si="255"/>
        <v>623162444</v>
      </c>
      <c r="T1170" s="34">
        <v>1</v>
      </c>
      <c r="U1170" s="33">
        <v>1</v>
      </c>
      <c r="V1170" s="33">
        <v>0.94</v>
      </c>
      <c r="W1170" s="33">
        <v>0.94</v>
      </c>
      <c r="X1170" s="33">
        <f t="shared" si="256"/>
        <v>0.88</v>
      </c>
      <c r="Y1170" s="33">
        <f t="shared" si="257"/>
        <v>0.85</v>
      </c>
      <c r="Z1170" s="33">
        <f t="shared" si="258"/>
        <v>0.75</v>
      </c>
      <c r="AA1170" s="33">
        <f t="shared" si="259"/>
        <v>0.85</v>
      </c>
      <c r="AB1170" s="33">
        <f t="shared" si="260"/>
        <v>0.75</v>
      </c>
      <c r="AC1170" s="33">
        <f t="shared" si="261"/>
        <v>0.85</v>
      </c>
      <c r="AD1170" s="33">
        <f t="shared" si="262"/>
        <v>0.7</v>
      </c>
      <c r="AE1170" s="394">
        <f t="shared" si="263"/>
        <v>0</v>
      </c>
      <c r="AF1170" s="400">
        <f t="shared" si="264"/>
        <v>623162444</v>
      </c>
      <c r="AG1170" s="257">
        <v>100</v>
      </c>
      <c r="AH1170" s="153">
        <f t="shared" si="268"/>
        <v>623162444</v>
      </c>
      <c r="AJ1170" s="394">
        <f>IF(F1170&gt;0,#REF!,0)</f>
        <v>0</v>
      </c>
      <c r="AK1170" s="394">
        <f t="shared" si="265"/>
        <v>0</v>
      </c>
      <c r="AM1170" s="394">
        <f t="shared" si="266"/>
        <v>0</v>
      </c>
    </row>
    <row r="1171" spans="3:39" ht="23.25" thickBot="1" x14ac:dyDescent="0.6">
      <c r="C1171" s="233" t="s">
        <v>576</v>
      </c>
      <c r="D1171" s="411" t="s">
        <v>1442</v>
      </c>
      <c r="E1171" s="435">
        <v>0</v>
      </c>
      <c r="F1171" s="39">
        <v>0</v>
      </c>
      <c r="G1171" s="36"/>
      <c r="H1171" s="36">
        <v>0</v>
      </c>
      <c r="I1171" s="36"/>
      <c r="J1171" s="36"/>
      <c r="K1171" s="36"/>
      <c r="L1171" s="36"/>
      <c r="M1171" s="36"/>
      <c r="N1171" s="36"/>
      <c r="O1171" s="36"/>
      <c r="P1171" s="253">
        <v>0</v>
      </c>
      <c r="Q1171" s="259">
        <f t="shared" ref="Q1171:Q1234" si="269">SUM(F1171:P1171)</f>
        <v>0</v>
      </c>
      <c r="R1171" s="259">
        <v>12000000000</v>
      </c>
      <c r="S1171" s="509">
        <f t="shared" si="255"/>
        <v>0</v>
      </c>
      <c r="T1171" s="34">
        <v>1</v>
      </c>
      <c r="U1171" s="33">
        <v>1</v>
      </c>
      <c r="V1171" s="33">
        <v>0.94</v>
      </c>
      <c r="W1171" s="33">
        <v>0.94</v>
      </c>
      <c r="X1171" s="33">
        <f t="shared" si="256"/>
        <v>0.88</v>
      </c>
      <c r="Y1171" s="33">
        <f t="shared" si="257"/>
        <v>0.85</v>
      </c>
      <c r="Z1171" s="33">
        <f t="shared" si="258"/>
        <v>0.75</v>
      </c>
      <c r="AA1171" s="33">
        <f t="shared" si="259"/>
        <v>0.85</v>
      </c>
      <c r="AB1171" s="33">
        <f t="shared" si="260"/>
        <v>0.75</v>
      </c>
      <c r="AC1171" s="33">
        <f t="shared" si="261"/>
        <v>0.85</v>
      </c>
      <c r="AD1171" s="33">
        <f t="shared" si="262"/>
        <v>0.7</v>
      </c>
      <c r="AE1171" s="394">
        <f t="shared" si="263"/>
        <v>0</v>
      </c>
      <c r="AF1171" s="400">
        <f t="shared" si="264"/>
        <v>0</v>
      </c>
      <c r="AG1171" s="257">
        <v>100</v>
      </c>
      <c r="AH1171" s="153">
        <f t="shared" si="268"/>
        <v>0</v>
      </c>
      <c r="AJ1171" s="394">
        <f>IF(F1171&gt;0,#REF!,0)</f>
        <v>0</v>
      </c>
      <c r="AK1171" s="394">
        <f t="shared" si="265"/>
        <v>0</v>
      </c>
      <c r="AM1171" s="394">
        <f t="shared" si="266"/>
        <v>0</v>
      </c>
    </row>
    <row r="1172" spans="3:39" ht="23.25" thickBot="1" x14ac:dyDescent="0.6">
      <c r="C1172" s="233" t="s">
        <v>576</v>
      </c>
      <c r="D1172" s="411" t="s">
        <v>1441</v>
      </c>
      <c r="E1172" s="435">
        <v>1960532875</v>
      </c>
      <c r="F1172" s="39">
        <v>0</v>
      </c>
      <c r="G1172" s="36"/>
      <c r="H1172" s="36">
        <v>0</v>
      </c>
      <c r="I1172" s="36"/>
      <c r="J1172" s="36"/>
      <c r="K1172" s="36"/>
      <c r="L1172" s="36"/>
      <c r="M1172" s="36"/>
      <c r="N1172" s="36"/>
      <c r="O1172" s="36"/>
      <c r="P1172" s="253">
        <v>0</v>
      </c>
      <c r="Q1172" s="259">
        <f t="shared" si="269"/>
        <v>0</v>
      </c>
      <c r="R1172" s="259">
        <v>20000000000</v>
      </c>
      <c r="S1172" s="509">
        <f t="shared" si="255"/>
        <v>1960532875</v>
      </c>
      <c r="T1172" s="34">
        <v>1</v>
      </c>
      <c r="U1172" s="33">
        <v>1</v>
      </c>
      <c r="V1172" s="33">
        <v>0.94</v>
      </c>
      <c r="W1172" s="33">
        <v>0.94</v>
      </c>
      <c r="X1172" s="33">
        <f t="shared" si="256"/>
        <v>0.88</v>
      </c>
      <c r="Y1172" s="33">
        <f t="shared" si="257"/>
        <v>0.85</v>
      </c>
      <c r="Z1172" s="33">
        <f t="shared" si="258"/>
        <v>0.75</v>
      </c>
      <c r="AA1172" s="33">
        <f t="shared" si="259"/>
        <v>0.85</v>
      </c>
      <c r="AB1172" s="33">
        <f t="shared" si="260"/>
        <v>0.75</v>
      </c>
      <c r="AC1172" s="33">
        <f t="shared" si="261"/>
        <v>0.85</v>
      </c>
      <c r="AD1172" s="33">
        <f t="shared" si="262"/>
        <v>0.7</v>
      </c>
      <c r="AE1172" s="394">
        <f t="shared" si="263"/>
        <v>0</v>
      </c>
      <c r="AF1172" s="400">
        <f t="shared" si="264"/>
        <v>1960532875</v>
      </c>
      <c r="AG1172" s="257">
        <v>100</v>
      </c>
      <c r="AH1172" s="153">
        <f t="shared" si="268"/>
        <v>1960532875</v>
      </c>
      <c r="AJ1172" s="394">
        <f>IF(F1172&gt;0,#REF!,0)</f>
        <v>0</v>
      </c>
      <c r="AK1172" s="394">
        <f t="shared" si="265"/>
        <v>0</v>
      </c>
      <c r="AM1172" s="394">
        <f t="shared" si="266"/>
        <v>0</v>
      </c>
    </row>
    <row r="1173" spans="3:39" ht="23.25" thickBot="1" x14ac:dyDescent="0.6">
      <c r="C1173" s="233" t="s">
        <v>576</v>
      </c>
      <c r="D1173" s="411" t="s">
        <v>1442</v>
      </c>
      <c r="E1173" s="435">
        <v>271594553</v>
      </c>
      <c r="F1173" s="39">
        <v>0</v>
      </c>
      <c r="G1173" s="36"/>
      <c r="H1173" s="36">
        <v>0</v>
      </c>
      <c r="I1173" s="36"/>
      <c r="J1173" s="36"/>
      <c r="K1173" s="36"/>
      <c r="L1173" s="36"/>
      <c r="M1173" s="36"/>
      <c r="N1173" s="36"/>
      <c r="O1173" s="36"/>
      <c r="P1173" s="253">
        <v>0</v>
      </c>
      <c r="Q1173" s="259">
        <f t="shared" si="269"/>
        <v>0</v>
      </c>
      <c r="R1173" s="259">
        <v>5400000000</v>
      </c>
      <c r="S1173" s="509">
        <f t="shared" si="255"/>
        <v>271594553</v>
      </c>
      <c r="T1173" s="34">
        <v>1</v>
      </c>
      <c r="U1173" s="33">
        <v>1</v>
      </c>
      <c r="V1173" s="33">
        <v>0.94</v>
      </c>
      <c r="W1173" s="33">
        <v>0.94</v>
      </c>
      <c r="X1173" s="33">
        <f t="shared" si="256"/>
        <v>0.88</v>
      </c>
      <c r="Y1173" s="33">
        <f t="shared" si="257"/>
        <v>0.85</v>
      </c>
      <c r="Z1173" s="33">
        <f t="shared" si="258"/>
        <v>0.75</v>
      </c>
      <c r="AA1173" s="33">
        <f t="shared" si="259"/>
        <v>0.85</v>
      </c>
      <c r="AB1173" s="33">
        <f t="shared" si="260"/>
        <v>0.75</v>
      </c>
      <c r="AC1173" s="33">
        <f t="shared" si="261"/>
        <v>0.85</v>
      </c>
      <c r="AD1173" s="33">
        <f t="shared" si="262"/>
        <v>0.7</v>
      </c>
      <c r="AE1173" s="394">
        <f t="shared" si="263"/>
        <v>0</v>
      </c>
      <c r="AF1173" s="400">
        <f t="shared" si="264"/>
        <v>271594553</v>
      </c>
      <c r="AG1173" s="257">
        <v>100</v>
      </c>
      <c r="AH1173" s="153">
        <f t="shared" si="268"/>
        <v>271594553</v>
      </c>
      <c r="AJ1173" s="394">
        <f>IF(F1173&gt;0,#REF!,0)</f>
        <v>0</v>
      </c>
      <c r="AK1173" s="394">
        <f t="shared" si="265"/>
        <v>0</v>
      </c>
      <c r="AM1173" s="394">
        <f t="shared" si="266"/>
        <v>0</v>
      </c>
    </row>
    <row r="1174" spans="3:39" ht="23.25" thickBot="1" x14ac:dyDescent="0.6">
      <c r="C1174" s="233" t="s">
        <v>576</v>
      </c>
      <c r="D1174" s="411" t="s">
        <v>1441</v>
      </c>
      <c r="E1174" s="435">
        <v>10000000000</v>
      </c>
      <c r="F1174" s="39">
        <v>0</v>
      </c>
      <c r="G1174" s="36"/>
      <c r="H1174" s="36">
        <v>0</v>
      </c>
      <c r="I1174" s="36"/>
      <c r="J1174" s="36"/>
      <c r="K1174" s="36"/>
      <c r="L1174" s="36"/>
      <c r="M1174" s="36"/>
      <c r="N1174" s="36"/>
      <c r="O1174" s="36"/>
      <c r="P1174" s="253">
        <v>0</v>
      </c>
      <c r="Q1174" s="259">
        <f t="shared" si="269"/>
        <v>0</v>
      </c>
      <c r="R1174" s="259">
        <v>10800000000</v>
      </c>
      <c r="S1174" s="509">
        <f t="shared" si="255"/>
        <v>10000000000</v>
      </c>
      <c r="T1174" s="34">
        <v>1</v>
      </c>
      <c r="U1174" s="33">
        <v>1</v>
      </c>
      <c r="V1174" s="33">
        <v>0.94</v>
      </c>
      <c r="W1174" s="33">
        <v>0.94</v>
      </c>
      <c r="X1174" s="33">
        <f t="shared" si="256"/>
        <v>0.88</v>
      </c>
      <c r="Y1174" s="33">
        <f t="shared" si="257"/>
        <v>0.85</v>
      </c>
      <c r="Z1174" s="33">
        <f t="shared" si="258"/>
        <v>0.75</v>
      </c>
      <c r="AA1174" s="33">
        <f t="shared" si="259"/>
        <v>0.85</v>
      </c>
      <c r="AB1174" s="33">
        <f t="shared" si="260"/>
        <v>0.75</v>
      </c>
      <c r="AC1174" s="33">
        <f t="shared" si="261"/>
        <v>0.85</v>
      </c>
      <c r="AD1174" s="33">
        <f t="shared" si="262"/>
        <v>0.7</v>
      </c>
      <c r="AE1174" s="394">
        <f t="shared" si="263"/>
        <v>0</v>
      </c>
      <c r="AF1174" s="400">
        <f t="shared" si="264"/>
        <v>10000000000</v>
      </c>
      <c r="AG1174" s="257">
        <v>100</v>
      </c>
      <c r="AH1174" s="153">
        <f t="shared" si="268"/>
        <v>10000000000</v>
      </c>
      <c r="AJ1174" s="394">
        <f>IF(F1174&gt;0,#REF!,0)</f>
        <v>0</v>
      </c>
      <c r="AK1174" s="394">
        <f t="shared" si="265"/>
        <v>0</v>
      </c>
      <c r="AM1174" s="394">
        <f t="shared" si="266"/>
        <v>0</v>
      </c>
    </row>
    <row r="1175" spans="3:39" ht="23.25" thickBot="1" x14ac:dyDescent="0.6">
      <c r="C1175" s="233" t="s">
        <v>576</v>
      </c>
      <c r="D1175" s="411" t="s">
        <v>1441</v>
      </c>
      <c r="E1175" s="435">
        <v>5300000000</v>
      </c>
      <c r="F1175" s="39">
        <v>0</v>
      </c>
      <c r="G1175" s="36"/>
      <c r="H1175" s="36">
        <v>0</v>
      </c>
      <c r="I1175" s="36"/>
      <c r="J1175" s="36"/>
      <c r="K1175" s="36"/>
      <c r="L1175" s="36"/>
      <c r="M1175" s="36"/>
      <c r="N1175" s="36"/>
      <c r="O1175" s="36"/>
      <c r="P1175" s="253">
        <v>0</v>
      </c>
      <c r="Q1175" s="259">
        <f t="shared" si="269"/>
        <v>0</v>
      </c>
      <c r="R1175" s="259">
        <v>5724000000</v>
      </c>
      <c r="S1175" s="509">
        <f t="shared" si="255"/>
        <v>5300000000</v>
      </c>
      <c r="T1175" s="34">
        <v>1</v>
      </c>
      <c r="U1175" s="33">
        <v>1</v>
      </c>
      <c r="V1175" s="33">
        <v>0.94</v>
      </c>
      <c r="W1175" s="33">
        <v>0.94</v>
      </c>
      <c r="X1175" s="33">
        <f t="shared" si="256"/>
        <v>0.88</v>
      </c>
      <c r="Y1175" s="33">
        <f t="shared" si="257"/>
        <v>0.85</v>
      </c>
      <c r="Z1175" s="33">
        <f t="shared" si="258"/>
        <v>0.75</v>
      </c>
      <c r="AA1175" s="33">
        <f t="shared" si="259"/>
        <v>0.85</v>
      </c>
      <c r="AB1175" s="33">
        <f t="shared" si="260"/>
        <v>0.75</v>
      </c>
      <c r="AC1175" s="33">
        <f t="shared" si="261"/>
        <v>0.85</v>
      </c>
      <c r="AD1175" s="33">
        <f t="shared" si="262"/>
        <v>0.7</v>
      </c>
      <c r="AE1175" s="394">
        <f t="shared" si="263"/>
        <v>0</v>
      </c>
      <c r="AF1175" s="400">
        <f t="shared" si="264"/>
        <v>5300000000</v>
      </c>
      <c r="AG1175" s="257">
        <v>100</v>
      </c>
      <c r="AH1175" s="153">
        <f t="shared" si="268"/>
        <v>5300000000</v>
      </c>
      <c r="AJ1175" s="394">
        <f>IF(F1175&gt;0,#REF!,0)</f>
        <v>0</v>
      </c>
      <c r="AK1175" s="394">
        <f t="shared" si="265"/>
        <v>0</v>
      </c>
      <c r="AM1175" s="394">
        <f t="shared" si="266"/>
        <v>0</v>
      </c>
    </row>
    <row r="1176" spans="3:39" ht="23.25" thickBot="1" x14ac:dyDescent="0.6">
      <c r="C1176" s="233" t="s">
        <v>576</v>
      </c>
      <c r="D1176" s="411" t="s">
        <v>1686</v>
      </c>
      <c r="E1176" s="435">
        <v>15000000000</v>
      </c>
      <c r="F1176" s="39">
        <v>0</v>
      </c>
      <c r="G1176" s="36"/>
      <c r="H1176" s="36">
        <v>0</v>
      </c>
      <c r="I1176" s="36"/>
      <c r="J1176" s="36"/>
      <c r="K1176" s="36"/>
      <c r="L1176" s="36"/>
      <c r="M1176" s="36"/>
      <c r="N1176" s="36"/>
      <c r="O1176" s="36"/>
      <c r="P1176" s="253">
        <v>0</v>
      </c>
      <c r="Q1176" s="259">
        <f t="shared" si="269"/>
        <v>0</v>
      </c>
      <c r="R1176" s="259">
        <v>13800000000</v>
      </c>
      <c r="S1176" s="509">
        <f t="shared" si="255"/>
        <v>15000000000</v>
      </c>
      <c r="T1176" s="34">
        <v>1</v>
      </c>
      <c r="U1176" s="33">
        <v>1</v>
      </c>
      <c r="V1176" s="33">
        <v>0.94</v>
      </c>
      <c r="W1176" s="33">
        <v>0.94</v>
      </c>
      <c r="X1176" s="33">
        <f t="shared" si="256"/>
        <v>0.88</v>
      </c>
      <c r="Y1176" s="33">
        <f t="shared" si="257"/>
        <v>0.85</v>
      </c>
      <c r="Z1176" s="33">
        <f t="shared" si="258"/>
        <v>0.75</v>
      </c>
      <c r="AA1176" s="33">
        <f t="shared" si="259"/>
        <v>0.85</v>
      </c>
      <c r="AB1176" s="33">
        <f t="shared" si="260"/>
        <v>0.75</v>
      </c>
      <c r="AC1176" s="33">
        <f t="shared" si="261"/>
        <v>0.85</v>
      </c>
      <c r="AD1176" s="33">
        <f t="shared" si="262"/>
        <v>0.7</v>
      </c>
      <c r="AE1176" s="394">
        <f t="shared" si="263"/>
        <v>0</v>
      </c>
      <c r="AF1176" s="400">
        <f t="shared" si="264"/>
        <v>15000000000</v>
      </c>
      <c r="AG1176" s="257">
        <v>100</v>
      </c>
      <c r="AH1176" s="153">
        <f t="shared" si="268"/>
        <v>15000000000</v>
      </c>
      <c r="AJ1176" s="394">
        <f>IF(F1176&gt;0,#REF!,0)</f>
        <v>0</v>
      </c>
      <c r="AK1176" s="394">
        <f t="shared" si="265"/>
        <v>0</v>
      </c>
      <c r="AM1176" s="394">
        <f t="shared" si="266"/>
        <v>0</v>
      </c>
    </row>
    <row r="1177" spans="3:39" ht="23.25" thickBot="1" x14ac:dyDescent="0.6">
      <c r="C1177" s="233" t="s">
        <v>576</v>
      </c>
      <c r="D1177" s="411" t="s">
        <v>1442</v>
      </c>
      <c r="E1177" s="435">
        <v>10000000000</v>
      </c>
      <c r="F1177" s="39">
        <v>0</v>
      </c>
      <c r="G1177" s="36"/>
      <c r="H1177" s="36">
        <v>0</v>
      </c>
      <c r="I1177" s="36"/>
      <c r="J1177" s="36"/>
      <c r="K1177" s="36"/>
      <c r="L1177" s="36"/>
      <c r="M1177" s="36"/>
      <c r="N1177" s="36"/>
      <c r="O1177" s="36"/>
      <c r="P1177" s="253">
        <v>0</v>
      </c>
      <c r="Q1177" s="259">
        <f t="shared" si="269"/>
        <v>0</v>
      </c>
      <c r="R1177" s="259">
        <v>12000000000</v>
      </c>
      <c r="S1177" s="509">
        <f t="shared" si="255"/>
        <v>10000000000</v>
      </c>
      <c r="T1177" s="34">
        <v>1</v>
      </c>
      <c r="U1177" s="33">
        <v>1</v>
      </c>
      <c r="V1177" s="33">
        <v>0.94</v>
      </c>
      <c r="W1177" s="33">
        <v>0.94</v>
      </c>
      <c r="X1177" s="33">
        <f t="shared" si="256"/>
        <v>0.88</v>
      </c>
      <c r="Y1177" s="33">
        <f t="shared" si="257"/>
        <v>0.85</v>
      </c>
      <c r="Z1177" s="33">
        <f t="shared" si="258"/>
        <v>0.75</v>
      </c>
      <c r="AA1177" s="33">
        <f t="shared" si="259"/>
        <v>0.85</v>
      </c>
      <c r="AB1177" s="33">
        <f t="shared" si="260"/>
        <v>0.75</v>
      </c>
      <c r="AC1177" s="33">
        <f t="shared" si="261"/>
        <v>0.85</v>
      </c>
      <c r="AD1177" s="33">
        <f t="shared" si="262"/>
        <v>0.7</v>
      </c>
      <c r="AE1177" s="394">
        <f t="shared" si="263"/>
        <v>0</v>
      </c>
      <c r="AF1177" s="400">
        <f t="shared" si="264"/>
        <v>10000000000</v>
      </c>
      <c r="AG1177" s="257">
        <v>100</v>
      </c>
      <c r="AH1177" s="153">
        <f t="shared" si="268"/>
        <v>10000000000</v>
      </c>
      <c r="AJ1177" s="394">
        <f>IF(F1177&gt;0,#REF!,0)</f>
        <v>0</v>
      </c>
      <c r="AK1177" s="394">
        <f t="shared" si="265"/>
        <v>0</v>
      </c>
      <c r="AM1177" s="394">
        <f t="shared" si="266"/>
        <v>0</v>
      </c>
    </row>
    <row r="1178" spans="3:39" ht="23.25" thickBot="1" x14ac:dyDescent="0.6">
      <c r="C1178" s="233" t="s">
        <v>576</v>
      </c>
      <c r="D1178" s="411" t="s">
        <v>1442</v>
      </c>
      <c r="E1178" s="435">
        <v>10000000000</v>
      </c>
      <c r="F1178" s="39">
        <v>0</v>
      </c>
      <c r="G1178" s="36"/>
      <c r="H1178" s="36">
        <v>0</v>
      </c>
      <c r="I1178" s="36"/>
      <c r="J1178" s="36"/>
      <c r="K1178" s="36"/>
      <c r="L1178" s="36"/>
      <c r="M1178" s="36"/>
      <c r="N1178" s="36"/>
      <c r="O1178" s="36"/>
      <c r="P1178" s="253">
        <v>0</v>
      </c>
      <c r="Q1178" s="259">
        <f t="shared" si="269"/>
        <v>0</v>
      </c>
      <c r="R1178" s="259">
        <v>12000000000</v>
      </c>
      <c r="S1178" s="509">
        <f t="shared" si="255"/>
        <v>10000000000</v>
      </c>
      <c r="T1178" s="34">
        <v>1</v>
      </c>
      <c r="U1178" s="33">
        <v>1</v>
      </c>
      <c r="V1178" s="33">
        <v>0.94</v>
      </c>
      <c r="W1178" s="33">
        <v>0.94</v>
      </c>
      <c r="X1178" s="33">
        <f t="shared" si="256"/>
        <v>0.88</v>
      </c>
      <c r="Y1178" s="33">
        <f t="shared" si="257"/>
        <v>0.85</v>
      </c>
      <c r="Z1178" s="33">
        <f t="shared" si="258"/>
        <v>0.75</v>
      </c>
      <c r="AA1178" s="33">
        <f t="shared" si="259"/>
        <v>0.85</v>
      </c>
      <c r="AB1178" s="33">
        <f t="shared" si="260"/>
        <v>0.75</v>
      </c>
      <c r="AC1178" s="33">
        <f t="shared" si="261"/>
        <v>0.85</v>
      </c>
      <c r="AD1178" s="33">
        <f t="shared" si="262"/>
        <v>0.7</v>
      </c>
      <c r="AE1178" s="394">
        <f t="shared" si="263"/>
        <v>0</v>
      </c>
      <c r="AF1178" s="400">
        <f t="shared" si="264"/>
        <v>10000000000</v>
      </c>
      <c r="AG1178" s="257">
        <v>100</v>
      </c>
      <c r="AH1178" s="153">
        <f t="shared" si="268"/>
        <v>10000000000</v>
      </c>
      <c r="AJ1178" s="394">
        <f>IF(F1178&gt;0,#REF!,0)</f>
        <v>0</v>
      </c>
      <c r="AK1178" s="394">
        <f t="shared" si="265"/>
        <v>0</v>
      </c>
      <c r="AM1178" s="394">
        <f t="shared" si="266"/>
        <v>0</v>
      </c>
    </row>
    <row r="1179" spans="3:39" ht="23.25" thickBot="1" x14ac:dyDescent="0.6">
      <c r="C1179" s="233" t="s">
        <v>576</v>
      </c>
      <c r="D1179" s="411" t="s">
        <v>1441</v>
      </c>
      <c r="E1179" s="435">
        <v>25000000000</v>
      </c>
      <c r="F1179" s="39">
        <v>0</v>
      </c>
      <c r="G1179" s="36"/>
      <c r="H1179" s="36">
        <v>0</v>
      </c>
      <c r="I1179" s="36"/>
      <c r="J1179" s="36"/>
      <c r="K1179" s="36"/>
      <c r="L1179" s="36"/>
      <c r="M1179" s="36"/>
      <c r="N1179" s="36"/>
      <c r="O1179" s="36"/>
      <c r="P1179" s="253">
        <v>0</v>
      </c>
      <c r="Q1179" s="259">
        <f t="shared" si="269"/>
        <v>0</v>
      </c>
      <c r="R1179" s="259">
        <v>30000000000</v>
      </c>
      <c r="S1179" s="509">
        <f t="shared" si="255"/>
        <v>25000000000</v>
      </c>
      <c r="T1179" s="34">
        <v>1</v>
      </c>
      <c r="U1179" s="33">
        <v>1</v>
      </c>
      <c r="V1179" s="33">
        <v>0.94</v>
      </c>
      <c r="W1179" s="33">
        <v>0.94</v>
      </c>
      <c r="X1179" s="33">
        <f t="shared" si="256"/>
        <v>0.88</v>
      </c>
      <c r="Y1179" s="33">
        <f t="shared" si="257"/>
        <v>0.85</v>
      </c>
      <c r="Z1179" s="33">
        <f t="shared" si="258"/>
        <v>0.75</v>
      </c>
      <c r="AA1179" s="33">
        <f t="shared" si="259"/>
        <v>0.85</v>
      </c>
      <c r="AB1179" s="33">
        <f t="shared" si="260"/>
        <v>0.75</v>
      </c>
      <c r="AC1179" s="33">
        <f t="shared" si="261"/>
        <v>0.85</v>
      </c>
      <c r="AD1179" s="33">
        <f t="shared" si="262"/>
        <v>0.7</v>
      </c>
      <c r="AE1179" s="394">
        <f t="shared" si="263"/>
        <v>0</v>
      </c>
      <c r="AF1179" s="400">
        <f t="shared" si="264"/>
        <v>25000000000</v>
      </c>
      <c r="AG1179" s="257">
        <v>100</v>
      </c>
      <c r="AH1179" s="153">
        <f t="shared" si="268"/>
        <v>25000000000</v>
      </c>
      <c r="AJ1179" s="394">
        <f>IF(F1179&gt;0,#REF!,0)</f>
        <v>0</v>
      </c>
      <c r="AK1179" s="394">
        <f t="shared" si="265"/>
        <v>0</v>
      </c>
      <c r="AM1179" s="394">
        <f t="shared" si="266"/>
        <v>0</v>
      </c>
    </row>
    <row r="1180" spans="3:39" ht="23.25" thickBot="1" x14ac:dyDescent="0.6">
      <c r="C1180" s="233" t="s">
        <v>576</v>
      </c>
      <c r="D1180" s="411" t="s">
        <v>1440</v>
      </c>
      <c r="E1180" s="435">
        <v>163980587</v>
      </c>
      <c r="F1180" s="39">
        <v>0</v>
      </c>
      <c r="G1180" s="36"/>
      <c r="H1180" s="36">
        <v>0</v>
      </c>
      <c r="I1180" s="36"/>
      <c r="J1180" s="36"/>
      <c r="K1180" s="36"/>
      <c r="L1180" s="36"/>
      <c r="M1180" s="36"/>
      <c r="N1180" s="36"/>
      <c r="O1180" s="36"/>
      <c r="P1180" s="253">
        <v>0</v>
      </c>
      <c r="Q1180" s="259">
        <f t="shared" si="269"/>
        <v>0</v>
      </c>
      <c r="R1180" s="259">
        <v>41500000000</v>
      </c>
      <c r="S1180" s="509">
        <f t="shared" si="255"/>
        <v>163980587</v>
      </c>
      <c r="T1180" s="34">
        <v>1</v>
      </c>
      <c r="U1180" s="33">
        <v>1</v>
      </c>
      <c r="V1180" s="33">
        <v>0.94</v>
      </c>
      <c r="W1180" s="33">
        <v>0.94</v>
      </c>
      <c r="X1180" s="33">
        <f t="shared" si="256"/>
        <v>0.88</v>
      </c>
      <c r="Y1180" s="33">
        <f t="shared" si="257"/>
        <v>0.85</v>
      </c>
      <c r="Z1180" s="33">
        <f t="shared" si="258"/>
        <v>0.75</v>
      </c>
      <c r="AA1180" s="33">
        <f t="shared" si="259"/>
        <v>0.85</v>
      </c>
      <c r="AB1180" s="33">
        <f t="shared" si="260"/>
        <v>0.75</v>
      </c>
      <c r="AC1180" s="33">
        <f t="shared" si="261"/>
        <v>0.85</v>
      </c>
      <c r="AD1180" s="33">
        <f t="shared" si="262"/>
        <v>0.7</v>
      </c>
      <c r="AE1180" s="394">
        <f t="shared" si="263"/>
        <v>0</v>
      </c>
      <c r="AF1180" s="400">
        <f t="shared" si="264"/>
        <v>163980587</v>
      </c>
      <c r="AG1180" s="257">
        <v>100</v>
      </c>
      <c r="AH1180" s="153">
        <f t="shared" si="268"/>
        <v>163980587</v>
      </c>
      <c r="AJ1180" s="394">
        <f>IF(F1180&gt;0,#REF!,0)</f>
        <v>0</v>
      </c>
      <c r="AK1180" s="394">
        <f t="shared" si="265"/>
        <v>0</v>
      </c>
      <c r="AM1180" s="394">
        <f t="shared" si="266"/>
        <v>0</v>
      </c>
    </row>
    <row r="1181" spans="3:39" ht="23.25" thickBot="1" x14ac:dyDescent="0.6">
      <c r="C1181" s="233" t="s">
        <v>576</v>
      </c>
      <c r="D1181" s="411" t="s">
        <v>1439</v>
      </c>
      <c r="E1181" s="435">
        <v>245253820</v>
      </c>
      <c r="F1181" s="39">
        <v>0</v>
      </c>
      <c r="G1181" s="36"/>
      <c r="H1181" s="36">
        <v>0</v>
      </c>
      <c r="I1181" s="36"/>
      <c r="J1181" s="36"/>
      <c r="K1181" s="36"/>
      <c r="L1181" s="36"/>
      <c r="M1181" s="36"/>
      <c r="N1181" s="36"/>
      <c r="O1181" s="36"/>
      <c r="P1181" s="253">
        <v>0</v>
      </c>
      <c r="Q1181" s="259">
        <f t="shared" si="269"/>
        <v>0</v>
      </c>
      <c r="R1181" s="259">
        <v>37010000000</v>
      </c>
      <c r="S1181" s="509">
        <f t="shared" si="255"/>
        <v>245253820</v>
      </c>
      <c r="T1181" s="34">
        <v>1</v>
      </c>
      <c r="U1181" s="33">
        <v>1</v>
      </c>
      <c r="V1181" s="33">
        <v>0.94</v>
      </c>
      <c r="W1181" s="33">
        <v>0.94</v>
      </c>
      <c r="X1181" s="33">
        <f t="shared" si="256"/>
        <v>0.88</v>
      </c>
      <c r="Y1181" s="33">
        <f t="shared" si="257"/>
        <v>0.85</v>
      </c>
      <c r="Z1181" s="33">
        <f t="shared" si="258"/>
        <v>0.75</v>
      </c>
      <c r="AA1181" s="33">
        <f t="shared" si="259"/>
        <v>0.85</v>
      </c>
      <c r="AB1181" s="33">
        <f t="shared" si="260"/>
        <v>0.75</v>
      </c>
      <c r="AC1181" s="33">
        <f t="shared" si="261"/>
        <v>0.85</v>
      </c>
      <c r="AD1181" s="33">
        <f t="shared" si="262"/>
        <v>0.7</v>
      </c>
      <c r="AE1181" s="394">
        <f t="shared" si="263"/>
        <v>0</v>
      </c>
      <c r="AF1181" s="400">
        <f t="shared" si="264"/>
        <v>245253820</v>
      </c>
      <c r="AG1181" s="257">
        <v>100</v>
      </c>
      <c r="AH1181" s="153">
        <f t="shared" si="268"/>
        <v>245253820</v>
      </c>
      <c r="AJ1181" s="394">
        <f>IF(F1181&gt;0,#REF!,0)</f>
        <v>0</v>
      </c>
      <c r="AK1181" s="394">
        <f t="shared" si="265"/>
        <v>0</v>
      </c>
      <c r="AM1181" s="394">
        <f t="shared" si="266"/>
        <v>0</v>
      </c>
    </row>
    <row r="1182" spans="3:39" ht="23.25" thickBot="1" x14ac:dyDescent="0.6">
      <c r="C1182" s="233" t="s">
        <v>576</v>
      </c>
      <c r="D1182" s="411" t="s">
        <v>1440</v>
      </c>
      <c r="E1182" s="435">
        <v>6000000000</v>
      </c>
      <c r="F1182" s="39">
        <v>0</v>
      </c>
      <c r="G1182" s="36"/>
      <c r="H1182" s="36">
        <v>0</v>
      </c>
      <c r="I1182" s="36"/>
      <c r="J1182" s="36"/>
      <c r="K1182" s="36"/>
      <c r="L1182" s="36"/>
      <c r="M1182" s="36"/>
      <c r="N1182" s="36"/>
      <c r="O1182" s="36"/>
      <c r="P1182" s="253">
        <v>0</v>
      </c>
      <c r="Q1182" s="259">
        <f t="shared" si="269"/>
        <v>0</v>
      </c>
      <c r="R1182" s="259">
        <v>41500000000</v>
      </c>
      <c r="S1182" s="509">
        <f t="shared" si="255"/>
        <v>6000000000</v>
      </c>
      <c r="T1182" s="34">
        <v>1</v>
      </c>
      <c r="U1182" s="33">
        <v>1</v>
      </c>
      <c r="V1182" s="33">
        <v>0.94</v>
      </c>
      <c r="W1182" s="33">
        <v>0.94</v>
      </c>
      <c r="X1182" s="33">
        <f t="shared" si="256"/>
        <v>0.88</v>
      </c>
      <c r="Y1182" s="33">
        <f t="shared" si="257"/>
        <v>0.85</v>
      </c>
      <c r="Z1182" s="33">
        <f t="shared" si="258"/>
        <v>0.75</v>
      </c>
      <c r="AA1182" s="33">
        <f t="shared" si="259"/>
        <v>0.85</v>
      </c>
      <c r="AB1182" s="33">
        <f t="shared" si="260"/>
        <v>0.75</v>
      </c>
      <c r="AC1182" s="33">
        <f t="shared" si="261"/>
        <v>0.85</v>
      </c>
      <c r="AD1182" s="33">
        <f t="shared" si="262"/>
        <v>0.7</v>
      </c>
      <c r="AE1182" s="394">
        <f t="shared" si="263"/>
        <v>0</v>
      </c>
      <c r="AF1182" s="400">
        <f t="shared" si="264"/>
        <v>6000000000</v>
      </c>
      <c r="AG1182" s="257">
        <v>100</v>
      </c>
      <c r="AH1182" s="153">
        <f t="shared" si="268"/>
        <v>6000000000</v>
      </c>
      <c r="AJ1182" s="394">
        <f>IF(F1182&gt;0,#REF!,0)</f>
        <v>0</v>
      </c>
      <c r="AK1182" s="394">
        <f t="shared" si="265"/>
        <v>0</v>
      </c>
      <c r="AM1182" s="394">
        <f t="shared" si="266"/>
        <v>0</v>
      </c>
    </row>
    <row r="1183" spans="3:39" ht="23.25" thickBot="1" x14ac:dyDescent="0.6">
      <c r="C1183" s="233" t="s">
        <v>576</v>
      </c>
      <c r="D1183" s="411" t="s">
        <v>1440</v>
      </c>
      <c r="E1183" s="435">
        <v>66785433</v>
      </c>
      <c r="F1183" s="39">
        <v>0</v>
      </c>
      <c r="G1183" s="36"/>
      <c r="H1183" s="36">
        <v>0</v>
      </c>
      <c r="I1183" s="36"/>
      <c r="J1183" s="36"/>
      <c r="K1183" s="36"/>
      <c r="L1183" s="36"/>
      <c r="M1183" s="36"/>
      <c r="N1183" s="36"/>
      <c r="O1183" s="36"/>
      <c r="P1183" s="253">
        <v>0</v>
      </c>
      <c r="Q1183" s="259">
        <f t="shared" si="269"/>
        <v>0</v>
      </c>
      <c r="R1183" s="259">
        <v>71030000000</v>
      </c>
      <c r="S1183" s="509">
        <f t="shared" si="255"/>
        <v>66785433</v>
      </c>
      <c r="T1183" s="34">
        <v>1</v>
      </c>
      <c r="U1183" s="33">
        <v>1</v>
      </c>
      <c r="V1183" s="33">
        <v>0.94</v>
      </c>
      <c r="W1183" s="33">
        <v>0.94</v>
      </c>
      <c r="X1183" s="33">
        <f t="shared" si="256"/>
        <v>0.88</v>
      </c>
      <c r="Y1183" s="33">
        <f t="shared" si="257"/>
        <v>0.85</v>
      </c>
      <c r="Z1183" s="33">
        <f t="shared" si="258"/>
        <v>0.75</v>
      </c>
      <c r="AA1183" s="33">
        <f t="shared" si="259"/>
        <v>0.85</v>
      </c>
      <c r="AB1183" s="33">
        <f t="shared" si="260"/>
        <v>0.75</v>
      </c>
      <c r="AC1183" s="33">
        <f t="shared" si="261"/>
        <v>0.85</v>
      </c>
      <c r="AD1183" s="33">
        <f t="shared" si="262"/>
        <v>0.7</v>
      </c>
      <c r="AE1183" s="394">
        <f t="shared" si="263"/>
        <v>0</v>
      </c>
      <c r="AF1183" s="400">
        <f t="shared" si="264"/>
        <v>66785433</v>
      </c>
      <c r="AG1183" s="257">
        <v>100</v>
      </c>
      <c r="AH1183" s="153">
        <f t="shared" si="268"/>
        <v>66785433</v>
      </c>
      <c r="AJ1183" s="394">
        <f>IF(F1183&gt;0,#REF!,0)</f>
        <v>0</v>
      </c>
      <c r="AK1183" s="394">
        <f t="shared" si="265"/>
        <v>0</v>
      </c>
      <c r="AM1183" s="394">
        <f t="shared" si="266"/>
        <v>0</v>
      </c>
    </row>
    <row r="1184" spans="3:39" ht="23.25" thickBot="1" x14ac:dyDescent="0.6">
      <c r="C1184" s="233" t="s">
        <v>576</v>
      </c>
      <c r="D1184" s="411" t="s">
        <v>1440</v>
      </c>
      <c r="E1184" s="435">
        <v>54724450</v>
      </c>
      <c r="F1184" s="39">
        <v>0</v>
      </c>
      <c r="G1184" s="36"/>
      <c r="H1184" s="36">
        <v>0</v>
      </c>
      <c r="I1184" s="36"/>
      <c r="J1184" s="36"/>
      <c r="K1184" s="36"/>
      <c r="L1184" s="36"/>
      <c r="M1184" s="36"/>
      <c r="N1184" s="36"/>
      <c r="O1184" s="36"/>
      <c r="P1184" s="253">
        <v>0</v>
      </c>
      <c r="Q1184" s="259">
        <f t="shared" si="269"/>
        <v>0</v>
      </c>
      <c r="R1184" s="259">
        <v>71030000000</v>
      </c>
      <c r="S1184" s="509">
        <f t="shared" si="255"/>
        <v>54724450</v>
      </c>
      <c r="T1184" s="34">
        <v>1</v>
      </c>
      <c r="U1184" s="33">
        <v>1</v>
      </c>
      <c r="V1184" s="33">
        <v>0.94</v>
      </c>
      <c r="W1184" s="33">
        <v>0.94</v>
      </c>
      <c r="X1184" s="33">
        <f t="shared" si="256"/>
        <v>0.88</v>
      </c>
      <c r="Y1184" s="33">
        <f t="shared" si="257"/>
        <v>0.85</v>
      </c>
      <c r="Z1184" s="33">
        <f t="shared" si="258"/>
        <v>0.75</v>
      </c>
      <c r="AA1184" s="33">
        <f t="shared" si="259"/>
        <v>0.85</v>
      </c>
      <c r="AB1184" s="33">
        <f t="shared" si="260"/>
        <v>0.75</v>
      </c>
      <c r="AC1184" s="33">
        <f t="shared" si="261"/>
        <v>0.85</v>
      </c>
      <c r="AD1184" s="33">
        <f t="shared" si="262"/>
        <v>0.7</v>
      </c>
      <c r="AE1184" s="394">
        <f t="shared" si="263"/>
        <v>0</v>
      </c>
      <c r="AF1184" s="400">
        <f t="shared" si="264"/>
        <v>54724450</v>
      </c>
      <c r="AG1184" s="257">
        <v>100</v>
      </c>
      <c r="AH1184" s="153">
        <f t="shared" si="268"/>
        <v>54724450</v>
      </c>
      <c r="AJ1184" s="394">
        <f>IF(F1184&gt;0,#REF!,0)</f>
        <v>0</v>
      </c>
      <c r="AK1184" s="394">
        <f t="shared" si="265"/>
        <v>0</v>
      </c>
      <c r="AM1184" s="394">
        <f t="shared" si="266"/>
        <v>0</v>
      </c>
    </row>
    <row r="1185" spans="3:39" ht="23.25" thickBot="1" x14ac:dyDescent="0.6">
      <c r="C1185" s="233" t="s">
        <v>576</v>
      </c>
      <c r="D1185" s="411" t="s">
        <v>1439</v>
      </c>
      <c r="E1185" s="435">
        <v>4328083937</v>
      </c>
      <c r="F1185" s="39">
        <v>0</v>
      </c>
      <c r="G1185" s="36"/>
      <c r="H1185" s="36">
        <v>0</v>
      </c>
      <c r="I1185" s="36"/>
      <c r="J1185" s="36"/>
      <c r="K1185" s="36"/>
      <c r="L1185" s="36"/>
      <c r="M1185" s="36"/>
      <c r="N1185" s="36"/>
      <c r="O1185" s="36"/>
      <c r="P1185" s="253">
        <v>0</v>
      </c>
      <c r="Q1185" s="259">
        <f t="shared" si="269"/>
        <v>0</v>
      </c>
      <c r="R1185" s="259">
        <v>37010000000</v>
      </c>
      <c r="S1185" s="509">
        <f t="shared" si="255"/>
        <v>4328083937</v>
      </c>
      <c r="T1185" s="34">
        <v>1</v>
      </c>
      <c r="U1185" s="33">
        <v>1</v>
      </c>
      <c r="V1185" s="33">
        <v>0.94</v>
      </c>
      <c r="W1185" s="33">
        <v>0.94</v>
      </c>
      <c r="X1185" s="33">
        <f t="shared" si="256"/>
        <v>0.88</v>
      </c>
      <c r="Y1185" s="33">
        <f t="shared" si="257"/>
        <v>0.85</v>
      </c>
      <c r="Z1185" s="33">
        <f t="shared" si="258"/>
        <v>0.75</v>
      </c>
      <c r="AA1185" s="33">
        <f t="shared" si="259"/>
        <v>0.85</v>
      </c>
      <c r="AB1185" s="33">
        <f t="shared" si="260"/>
        <v>0.75</v>
      </c>
      <c r="AC1185" s="33">
        <f t="shared" si="261"/>
        <v>0.85</v>
      </c>
      <c r="AD1185" s="33">
        <f t="shared" si="262"/>
        <v>0.7</v>
      </c>
      <c r="AE1185" s="394">
        <f t="shared" si="263"/>
        <v>0</v>
      </c>
      <c r="AF1185" s="400">
        <f t="shared" si="264"/>
        <v>4328083937</v>
      </c>
      <c r="AG1185" s="257">
        <v>100</v>
      </c>
      <c r="AH1185" s="153">
        <f t="shared" si="268"/>
        <v>4328083937</v>
      </c>
      <c r="AJ1185" s="394">
        <f>IF(F1185&gt;0,#REF!,0)</f>
        <v>0</v>
      </c>
      <c r="AK1185" s="394">
        <f t="shared" si="265"/>
        <v>0</v>
      </c>
      <c r="AM1185" s="394">
        <f t="shared" si="266"/>
        <v>0</v>
      </c>
    </row>
    <row r="1186" spans="3:39" ht="23.25" thickBot="1" x14ac:dyDescent="0.6">
      <c r="C1186" s="233" t="s">
        <v>576</v>
      </c>
      <c r="D1186" s="411" t="s">
        <v>1440</v>
      </c>
      <c r="E1186" s="435">
        <v>3358231524</v>
      </c>
      <c r="F1186" s="39">
        <v>0</v>
      </c>
      <c r="G1186" s="36"/>
      <c r="H1186" s="36">
        <v>0</v>
      </c>
      <c r="I1186" s="36"/>
      <c r="J1186" s="36"/>
      <c r="K1186" s="36"/>
      <c r="L1186" s="36"/>
      <c r="M1186" s="36"/>
      <c r="N1186" s="36"/>
      <c r="O1186" s="36"/>
      <c r="P1186" s="253">
        <v>0</v>
      </c>
      <c r="Q1186" s="259">
        <f t="shared" si="269"/>
        <v>0</v>
      </c>
      <c r="R1186" s="259">
        <v>71030000000</v>
      </c>
      <c r="S1186" s="509">
        <f t="shared" si="255"/>
        <v>3358231524</v>
      </c>
      <c r="T1186" s="34">
        <v>1</v>
      </c>
      <c r="U1186" s="33">
        <v>1</v>
      </c>
      <c r="V1186" s="33">
        <v>0.94</v>
      </c>
      <c r="W1186" s="33">
        <v>0.94</v>
      </c>
      <c r="X1186" s="33">
        <f t="shared" si="256"/>
        <v>0.88</v>
      </c>
      <c r="Y1186" s="33">
        <f t="shared" si="257"/>
        <v>0.85</v>
      </c>
      <c r="Z1186" s="33">
        <f t="shared" si="258"/>
        <v>0.75</v>
      </c>
      <c r="AA1186" s="33">
        <f t="shared" si="259"/>
        <v>0.85</v>
      </c>
      <c r="AB1186" s="33">
        <f t="shared" si="260"/>
        <v>0.75</v>
      </c>
      <c r="AC1186" s="33">
        <f t="shared" si="261"/>
        <v>0.85</v>
      </c>
      <c r="AD1186" s="33">
        <f t="shared" si="262"/>
        <v>0.7</v>
      </c>
      <c r="AE1186" s="394">
        <f t="shared" si="263"/>
        <v>0</v>
      </c>
      <c r="AF1186" s="400">
        <f t="shared" si="264"/>
        <v>3358231524</v>
      </c>
      <c r="AG1186" s="257">
        <v>100</v>
      </c>
      <c r="AH1186" s="153">
        <f t="shared" si="268"/>
        <v>3358231524</v>
      </c>
      <c r="AJ1186" s="394">
        <f>IF(F1186&gt;0,#REF!,0)</f>
        <v>0</v>
      </c>
      <c r="AK1186" s="394">
        <f t="shared" si="265"/>
        <v>0</v>
      </c>
      <c r="AM1186" s="394">
        <f t="shared" si="266"/>
        <v>0</v>
      </c>
    </row>
    <row r="1187" spans="3:39" ht="23.25" thickBot="1" x14ac:dyDescent="0.6">
      <c r="C1187" s="233" t="s">
        <v>576</v>
      </c>
      <c r="D1187" s="411" t="s">
        <v>1440</v>
      </c>
      <c r="E1187" s="435">
        <v>11700000000</v>
      </c>
      <c r="F1187" s="39">
        <v>0</v>
      </c>
      <c r="G1187" s="36"/>
      <c r="H1187" s="36">
        <v>0</v>
      </c>
      <c r="I1187" s="36"/>
      <c r="J1187" s="36"/>
      <c r="K1187" s="36"/>
      <c r="L1187" s="36"/>
      <c r="M1187" s="36"/>
      <c r="N1187" s="36"/>
      <c r="O1187" s="36"/>
      <c r="P1187" s="253">
        <v>0</v>
      </c>
      <c r="Q1187" s="259">
        <f t="shared" si="269"/>
        <v>0</v>
      </c>
      <c r="R1187" s="259">
        <v>71030000000</v>
      </c>
      <c r="S1187" s="509">
        <f t="shared" si="255"/>
        <v>11700000000</v>
      </c>
      <c r="T1187" s="34">
        <v>1</v>
      </c>
      <c r="U1187" s="33">
        <v>1</v>
      </c>
      <c r="V1187" s="33">
        <v>0.94</v>
      </c>
      <c r="W1187" s="33">
        <v>0.94</v>
      </c>
      <c r="X1187" s="33">
        <f t="shared" si="256"/>
        <v>0.88</v>
      </c>
      <c r="Y1187" s="33">
        <f t="shared" si="257"/>
        <v>0.85</v>
      </c>
      <c r="Z1187" s="33">
        <f t="shared" si="258"/>
        <v>0.75</v>
      </c>
      <c r="AA1187" s="33">
        <f t="shared" si="259"/>
        <v>0.85</v>
      </c>
      <c r="AB1187" s="33">
        <f t="shared" si="260"/>
        <v>0.75</v>
      </c>
      <c r="AC1187" s="33">
        <f t="shared" si="261"/>
        <v>0.85</v>
      </c>
      <c r="AD1187" s="33">
        <f t="shared" si="262"/>
        <v>0.7</v>
      </c>
      <c r="AE1187" s="394">
        <f t="shared" si="263"/>
        <v>0</v>
      </c>
      <c r="AF1187" s="400">
        <f t="shared" si="264"/>
        <v>11700000000</v>
      </c>
      <c r="AG1187" s="257">
        <v>100</v>
      </c>
      <c r="AH1187" s="153">
        <f t="shared" si="268"/>
        <v>11700000000</v>
      </c>
      <c r="AJ1187" s="394">
        <f>IF(F1187&gt;0,#REF!,0)</f>
        <v>0</v>
      </c>
      <c r="AK1187" s="394">
        <f t="shared" si="265"/>
        <v>0</v>
      </c>
      <c r="AM1187" s="394">
        <f t="shared" si="266"/>
        <v>0</v>
      </c>
    </row>
    <row r="1188" spans="3:39" ht="23.25" thickBot="1" x14ac:dyDescent="0.6">
      <c r="C1188" s="233" t="s">
        <v>576</v>
      </c>
      <c r="D1188" s="411" t="s">
        <v>1439</v>
      </c>
      <c r="E1188" s="435">
        <v>5850000000</v>
      </c>
      <c r="F1188" s="39">
        <v>0</v>
      </c>
      <c r="G1188" s="36"/>
      <c r="H1188" s="36">
        <v>0</v>
      </c>
      <c r="I1188" s="36"/>
      <c r="J1188" s="36"/>
      <c r="K1188" s="36"/>
      <c r="L1188" s="36"/>
      <c r="M1188" s="36"/>
      <c r="N1188" s="36"/>
      <c r="O1188" s="36"/>
      <c r="P1188" s="253">
        <v>0</v>
      </c>
      <c r="Q1188" s="259">
        <f t="shared" si="269"/>
        <v>0</v>
      </c>
      <c r="R1188" s="259">
        <v>37010000000</v>
      </c>
      <c r="S1188" s="509">
        <f t="shared" si="255"/>
        <v>5850000000</v>
      </c>
      <c r="T1188" s="34">
        <v>1</v>
      </c>
      <c r="U1188" s="33">
        <v>1</v>
      </c>
      <c r="V1188" s="33">
        <v>0.94</v>
      </c>
      <c r="W1188" s="33">
        <v>0.94</v>
      </c>
      <c r="X1188" s="33">
        <f t="shared" si="256"/>
        <v>0.88</v>
      </c>
      <c r="Y1188" s="33">
        <f t="shared" si="257"/>
        <v>0.85</v>
      </c>
      <c r="Z1188" s="33">
        <f t="shared" si="258"/>
        <v>0.75</v>
      </c>
      <c r="AA1188" s="33">
        <f t="shared" si="259"/>
        <v>0.85</v>
      </c>
      <c r="AB1188" s="33">
        <f t="shared" si="260"/>
        <v>0.75</v>
      </c>
      <c r="AC1188" s="33">
        <f t="shared" si="261"/>
        <v>0.85</v>
      </c>
      <c r="AD1188" s="33">
        <f t="shared" si="262"/>
        <v>0.7</v>
      </c>
      <c r="AE1188" s="394">
        <f t="shared" si="263"/>
        <v>0</v>
      </c>
      <c r="AF1188" s="400">
        <f t="shared" si="264"/>
        <v>5850000000</v>
      </c>
      <c r="AG1188" s="257">
        <v>100</v>
      </c>
      <c r="AH1188" s="153">
        <f t="shared" si="268"/>
        <v>5850000000</v>
      </c>
      <c r="AJ1188" s="394">
        <f>IF(F1188&gt;0,#REF!,0)</f>
        <v>0</v>
      </c>
      <c r="AK1188" s="394">
        <f t="shared" si="265"/>
        <v>0</v>
      </c>
      <c r="AM1188" s="394">
        <f t="shared" si="266"/>
        <v>0</v>
      </c>
    </row>
    <row r="1189" spans="3:39" ht="23.25" thickBot="1" x14ac:dyDescent="0.6">
      <c r="C1189" s="233" t="s">
        <v>576</v>
      </c>
      <c r="D1189" s="411" t="s">
        <v>1440</v>
      </c>
      <c r="E1189" s="435">
        <v>31500000000</v>
      </c>
      <c r="F1189" s="39">
        <v>0</v>
      </c>
      <c r="G1189" s="36"/>
      <c r="H1189" s="36">
        <v>0</v>
      </c>
      <c r="I1189" s="36"/>
      <c r="J1189" s="36"/>
      <c r="K1189" s="36"/>
      <c r="L1189" s="36"/>
      <c r="M1189" s="36"/>
      <c r="N1189" s="36"/>
      <c r="O1189" s="36"/>
      <c r="P1189" s="253">
        <v>0</v>
      </c>
      <c r="Q1189" s="259">
        <f t="shared" si="269"/>
        <v>0</v>
      </c>
      <c r="R1189" s="259">
        <v>71030000000</v>
      </c>
      <c r="S1189" s="509">
        <f t="shared" si="255"/>
        <v>31500000000</v>
      </c>
      <c r="T1189" s="34">
        <v>1</v>
      </c>
      <c r="U1189" s="33">
        <v>1</v>
      </c>
      <c r="V1189" s="33">
        <v>0.94</v>
      </c>
      <c r="W1189" s="33">
        <v>0.94</v>
      </c>
      <c r="X1189" s="33">
        <f t="shared" si="256"/>
        <v>0.88</v>
      </c>
      <c r="Y1189" s="33">
        <f t="shared" si="257"/>
        <v>0.85</v>
      </c>
      <c r="Z1189" s="33">
        <f t="shared" si="258"/>
        <v>0.75</v>
      </c>
      <c r="AA1189" s="33">
        <f t="shared" si="259"/>
        <v>0.85</v>
      </c>
      <c r="AB1189" s="33">
        <f t="shared" si="260"/>
        <v>0.75</v>
      </c>
      <c r="AC1189" s="33">
        <f t="shared" si="261"/>
        <v>0.85</v>
      </c>
      <c r="AD1189" s="33">
        <f t="shared" si="262"/>
        <v>0.7</v>
      </c>
      <c r="AE1189" s="394">
        <f t="shared" si="263"/>
        <v>0</v>
      </c>
      <c r="AF1189" s="400">
        <f t="shared" si="264"/>
        <v>31500000000</v>
      </c>
      <c r="AG1189" s="257">
        <v>100</v>
      </c>
      <c r="AH1189" s="153">
        <f t="shared" si="268"/>
        <v>31500000000</v>
      </c>
      <c r="AJ1189" s="394">
        <f>IF(F1189&gt;0,#REF!,0)</f>
        <v>0</v>
      </c>
      <c r="AK1189" s="394">
        <f t="shared" si="265"/>
        <v>0</v>
      </c>
      <c r="AM1189" s="394">
        <f t="shared" si="266"/>
        <v>0</v>
      </c>
    </row>
    <row r="1190" spans="3:39" ht="23.25" thickBot="1" x14ac:dyDescent="0.6">
      <c r="C1190" s="233" t="s">
        <v>576</v>
      </c>
      <c r="D1190" s="411" t="s">
        <v>1687</v>
      </c>
      <c r="E1190" s="435">
        <v>30000000000</v>
      </c>
      <c r="F1190" s="39">
        <v>0</v>
      </c>
      <c r="G1190" s="36"/>
      <c r="H1190" s="36">
        <v>0</v>
      </c>
      <c r="I1190" s="36"/>
      <c r="J1190" s="36"/>
      <c r="K1190" s="36"/>
      <c r="L1190" s="36"/>
      <c r="M1190" s="36"/>
      <c r="N1190" s="36"/>
      <c r="O1190" s="36"/>
      <c r="P1190" s="253">
        <v>0</v>
      </c>
      <c r="Q1190" s="259">
        <f t="shared" si="269"/>
        <v>0</v>
      </c>
      <c r="R1190" s="259">
        <v>71030000000</v>
      </c>
      <c r="S1190" s="509">
        <f t="shared" si="255"/>
        <v>30000000000</v>
      </c>
      <c r="T1190" s="34">
        <v>1</v>
      </c>
      <c r="U1190" s="33">
        <v>1</v>
      </c>
      <c r="V1190" s="33">
        <v>0.94</v>
      </c>
      <c r="W1190" s="33">
        <v>0.94</v>
      </c>
      <c r="X1190" s="33">
        <f t="shared" si="256"/>
        <v>0.88</v>
      </c>
      <c r="Y1190" s="33">
        <f t="shared" si="257"/>
        <v>0.85</v>
      </c>
      <c r="Z1190" s="33">
        <f t="shared" si="258"/>
        <v>0.75</v>
      </c>
      <c r="AA1190" s="33">
        <f t="shared" si="259"/>
        <v>0.85</v>
      </c>
      <c r="AB1190" s="33">
        <f t="shared" si="260"/>
        <v>0.75</v>
      </c>
      <c r="AC1190" s="33">
        <f t="shared" si="261"/>
        <v>0.85</v>
      </c>
      <c r="AD1190" s="33">
        <f t="shared" si="262"/>
        <v>0.7</v>
      </c>
      <c r="AE1190" s="394">
        <f t="shared" si="263"/>
        <v>0</v>
      </c>
      <c r="AF1190" s="400">
        <f t="shared" si="264"/>
        <v>30000000000</v>
      </c>
      <c r="AG1190" s="257">
        <v>100</v>
      </c>
      <c r="AH1190" s="153">
        <f t="shared" si="268"/>
        <v>30000000000</v>
      </c>
      <c r="AJ1190" s="394">
        <f>IF(F1190&gt;0,#REF!,0)</f>
        <v>0</v>
      </c>
      <c r="AK1190" s="394">
        <f t="shared" si="265"/>
        <v>0</v>
      </c>
      <c r="AM1190" s="394">
        <f t="shared" si="266"/>
        <v>0</v>
      </c>
    </row>
    <row r="1191" spans="3:39" ht="23.25" thickBot="1" x14ac:dyDescent="0.6">
      <c r="C1191" s="233" t="s">
        <v>576</v>
      </c>
      <c r="D1191" s="411" t="s">
        <v>1440</v>
      </c>
      <c r="E1191" s="435">
        <v>24800000000</v>
      </c>
      <c r="F1191" s="39">
        <v>0</v>
      </c>
      <c r="G1191" s="36"/>
      <c r="H1191" s="36">
        <v>0</v>
      </c>
      <c r="I1191" s="36"/>
      <c r="J1191" s="36"/>
      <c r="K1191" s="36"/>
      <c r="L1191" s="36"/>
      <c r="M1191" s="36"/>
      <c r="N1191" s="36"/>
      <c r="O1191" s="36"/>
      <c r="P1191" s="253">
        <v>0</v>
      </c>
      <c r="Q1191" s="259">
        <f t="shared" si="269"/>
        <v>0</v>
      </c>
      <c r="R1191" s="259">
        <v>92170000000</v>
      </c>
      <c r="S1191" s="509">
        <f t="shared" si="255"/>
        <v>24800000000</v>
      </c>
      <c r="T1191" s="34">
        <v>1</v>
      </c>
      <c r="U1191" s="33">
        <v>1</v>
      </c>
      <c r="V1191" s="33">
        <v>0.94</v>
      </c>
      <c r="W1191" s="33">
        <v>0.94</v>
      </c>
      <c r="X1191" s="33">
        <f t="shared" si="256"/>
        <v>0.88</v>
      </c>
      <c r="Y1191" s="33">
        <f t="shared" si="257"/>
        <v>0.85</v>
      </c>
      <c r="Z1191" s="33">
        <f t="shared" si="258"/>
        <v>0.75</v>
      </c>
      <c r="AA1191" s="33">
        <f t="shared" si="259"/>
        <v>0.85</v>
      </c>
      <c r="AB1191" s="33">
        <f t="shared" si="260"/>
        <v>0.75</v>
      </c>
      <c r="AC1191" s="33">
        <f t="shared" si="261"/>
        <v>0.85</v>
      </c>
      <c r="AD1191" s="33">
        <f t="shared" si="262"/>
        <v>0.7</v>
      </c>
      <c r="AE1191" s="394">
        <f t="shared" si="263"/>
        <v>0</v>
      </c>
      <c r="AF1191" s="400">
        <f t="shared" si="264"/>
        <v>24800000000</v>
      </c>
      <c r="AG1191" s="257">
        <v>100</v>
      </c>
      <c r="AH1191" s="153">
        <f t="shared" si="268"/>
        <v>24800000000</v>
      </c>
      <c r="AJ1191" s="394">
        <f>IF(F1191&gt;0,#REF!,0)</f>
        <v>0</v>
      </c>
      <c r="AK1191" s="394">
        <f t="shared" si="265"/>
        <v>0</v>
      </c>
      <c r="AM1191" s="394">
        <f t="shared" si="266"/>
        <v>0</v>
      </c>
    </row>
    <row r="1192" spans="3:39" ht="23.25" thickBot="1" x14ac:dyDescent="0.6">
      <c r="C1192" s="233" t="s">
        <v>576</v>
      </c>
      <c r="D1192" s="411" t="s">
        <v>1439</v>
      </c>
      <c r="E1192" s="435">
        <v>6300000000</v>
      </c>
      <c r="F1192" s="39">
        <v>0</v>
      </c>
      <c r="G1192" s="36"/>
      <c r="H1192" s="36">
        <v>0</v>
      </c>
      <c r="I1192" s="36"/>
      <c r="J1192" s="36"/>
      <c r="K1192" s="36"/>
      <c r="L1192" s="36"/>
      <c r="M1192" s="36"/>
      <c r="N1192" s="36"/>
      <c r="O1192" s="36"/>
      <c r="P1192" s="253">
        <v>0</v>
      </c>
      <c r="Q1192" s="259">
        <f t="shared" si="269"/>
        <v>0</v>
      </c>
      <c r="R1192" s="259">
        <v>1800000000</v>
      </c>
      <c r="S1192" s="509">
        <f t="shared" si="255"/>
        <v>6300000000</v>
      </c>
      <c r="T1192" s="34">
        <v>1</v>
      </c>
      <c r="U1192" s="33">
        <v>1</v>
      </c>
      <c r="V1192" s="33">
        <v>0.94</v>
      </c>
      <c r="W1192" s="33">
        <v>0.94</v>
      </c>
      <c r="X1192" s="33">
        <f t="shared" si="256"/>
        <v>0.88</v>
      </c>
      <c r="Y1192" s="33">
        <f t="shared" si="257"/>
        <v>0.85</v>
      </c>
      <c r="Z1192" s="33">
        <f t="shared" si="258"/>
        <v>0.75</v>
      </c>
      <c r="AA1192" s="33">
        <f t="shared" si="259"/>
        <v>0.85</v>
      </c>
      <c r="AB1192" s="33">
        <f t="shared" si="260"/>
        <v>0.75</v>
      </c>
      <c r="AC1192" s="33">
        <f t="shared" si="261"/>
        <v>0.85</v>
      </c>
      <c r="AD1192" s="33">
        <f t="shared" si="262"/>
        <v>0.7</v>
      </c>
      <c r="AE1192" s="394">
        <f t="shared" si="263"/>
        <v>0</v>
      </c>
      <c r="AF1192" s="400">
        <f t="shared" si="264"/>
        <v>6300000000</v>
      </c>
      <c r="AG1192" s="257">
        <v>100</v>
      </c>
      <c r="AH1192" s="153">
        <f t="shared" si="268"/>
        <v>6300000000</v>
      </c>
      <c r="AJ1192" s="394">
        <f>IF(F1192&gt;0,#REF!,0)</f>
        <v>0</v>
      </c>
      <c r="AK1192" s="394">
        <f t="shared" si="265"/>
        <v>0</v>
      </c>
      <c r="AM1192" s="394">
        <f t="shared" si="266"/>
        <v>0</v>
      </c>
    </row>
    <row r="1193" spans="3:39" ht="23.25" thickBot="1" x14ac:dyDescent="0.6">
      <c r="C1193" s="233" t="s">
        <v>576</v>
      </c>
      <c r="D1193" s="411" t="s">
        <v>1687</v>
      </c>
      <c r="E1193" s="435">
        <v>30000000000</v>
      </c>
      <c r="F1193" s="39">
        <v>0</v>
      </c>
      <c r="G1193" s="36"/>
      <c r="H1193" s="36">
        <v>0</v>
      </c>
      <c r="I1193" s="36"/>
      <c r="J1193" s="36"/>
      <c r="K1193" s="36"/>
      <c r="L1193" s="36"/>
      <c r="M1193" s="36"/>
      <c r="N1193" s="36"/>
      <c r="O1193" s="36"/>
      <c r="P1193" s="253">
        <v>0</v>
      </c>
      <c r="Q1193" s="259">
        <f t="shared" si="269"/>
        <v>0</v>
      </c>
      <c r="R1193" s="259">
        <v>71030000000</v>
      </c>
      <c r="S1193" s="509">
        <f t="shared" si="255"/>
        <v>30000000000</v>
      </c>
      <c r="T1193" s="34">
        <v>1</v>
      </c>
      <c r="U1193" s="33">
        <v>1</v>
      </c>
      <c r="V1193" s="33">
        <v>0.94</v>
      </c>
      <c r="W1193" s="33">
        <v>0.94</v>
      </c>
      <c r="X1193" s="33">
        <f t="shared" si="256"/>
        <v>0.88</v>
      </c>
      <c r="Y1193" s="33">
        <f t="shared" si="257"/>
        <v>0.85</v>
      </c>
      <c r="Z1193" s="33">
        <f t="shared" si="258"/>
        <v>0.75</v>
      </c>
      <c r="AA1193" s="33">
        <f t="shared" si="259"/>
        <v>0.85</v>
      </c>
      <c r="AB1193" s="33">
        <f t="shared" si="260"/>
        <v>0.75</v>
      </c>
      <c r="AC1193" s="33">
        <f t="shared" si="261"/>
        <v>0.85</v>
      </c>
      <c r="AD1193" s="33">
        <f t="shared" si="262"/>
        <v>0.7</v>
      </c>
      <c r="AE1193" s="394">
        <f t="shared" si="263"/>
        <v>0</v>
      </c>
      <c r="AF1193" s="400">
        <f t="shared" si="264"/>
        <v>30000000000</v>
      </c>
      <c r="AG1193" s="257">
        <v>100</v>
      </c>
      <c r="AH1193" s="153">
        <f t="shared" si="268"/>
        <v>30000000000</v>
      </c>
      <c r="AJ1193" s="394">
        <f>IF(F1193&gt;0,#REF!,0)</f>
        <v>0</v>
      </c>
      <c r="AK1193" s="394">
        <f t="shared" si="265"/>
        <v>0</v>
      </c>
      <c r="AM1193" s="394">
        <f t="shared" si="266"/>
        <v>0</v>
      </c>
    </row>
    <row r="1194" spans="3:39" ht="23.25" thickBot="1" x14ac:dyDescent="0.6">
      <c r="C1194" s="233" t="s">
        <v>576</v>
      </c>
      <c r="D1194" s="411" t="s">
        <v>1687</v>
      </c>
      <c r="E1194" s="435">
        <v>10000000000</v>
      </c>
      <c r="F1194" s="39">
        <v>0</v>
      </c>
      <c r="G1194" s="36"/>
      <c r="H1194" s="36">
        <v>0</v>
      </c>
      <c r="I1194" s="36"/>
      <c r="J1194" s="36"/>
      <c r="K1194" s="36"/>
      <c r="L1194" s="36"/>
      <c r="M1194" s="36"/>
      <c r="N1194" s="36"/>
      <c r="O1194" s="36"/>
      <c r="P1194" s="253">
        <v>0</v>
      </c>
      <c r="Q1194" s="259">
        <f t="shared" si="269"/>
        <v>0</v>
      </c>
      <c r="R1194" s="259">
        <v>71030000000</v>
      </c>
      <c r="S1194" s="509">
        <f t="shared" si="255"/>
        <v>10000000000</v>
      </c>
      <c r="T1194" s="34">
        <v>1</v>
      </c>
      <c r="U1194" s="33">
        <v>1</v>
      </c>
      <c r="V1194" s="33">
        <v>0.94</v>
      </c>
      <c r="W1194" s="33">
        <v>0.94</v>
      </c>
      <c r="X1194" s="33">
        <f t="shared" si="256"/>
        <v>0.88</v>
      </c>
      <c r="Y1194" s="33">
        <f t="shared" si="257"/>
        <v>0.85</v>
      </c>
      <c r="Z1194" s="33">
        <f t="shared" si="258"/>
        <v>0.75</v>
      </c>
      <c r="AA1194" s="33">
        <f t="shared" si="259"/>
        <v>0.85</v>
      </c>
      <c r="AB1194" s="33">
        <f t="shared" si="260"/>
        <v>0.75</v>
      </c>
      <c r="AC1194" s="33">
        <f t="shared" si="261"/>
        <v>0.85</v>
      </c>
      <c r="AD1194" s="33">
        <f t="shared" si="262"/>
        <v>0.7</v>
      </c>
      <c r="AE1194" s="394">
        <f t="shared" si="263"/>
        <v>0</v>
      </c>
      <c r="AF1194" s="400">
        <f t="shared" si="264"/>
        <v>10000000000</v>
      </c>
      <c r="AG1194" s="257">
        <v>100</v>
      </c>
      <c r="AH1194" s="153">
        <f t="shared" si="268"/>
        <v>10000000000</v>
      </c>
      <c r="AJ1194" s="394">
        <f>IF(F1194&gt;0,#REF!,0)</f>
        <v>0</v>
      </c>
      <c r="AK1194" s="394">
        <f t="shared" si="265"/>
        <v>0</v>
      </c>
      <c r="AM1194" s="394">
        <f t="shared" si="266"/>
        <v>0</v>
      </c>
    </row>
    <row r="1195" spans="3:39" ht="23.25" thickBot="1" x14ac:dyDescent="0.6">
      <c r="C1195" s="233" t="s">
        <v>576</v>
      </c>
      <c r="D1195" s="411" t="s">
        <v>1440</v>
      </c>
      <c r="E1195" s="435">
        <v>27200000000</v>
      </c>
      <c r="F1195" s="39">
        <v>0</v>
      </c>
      <c r="G1195" s="36"/>
      <c r="H1195" s="36">
        <v>0</v>
      </c>
      <c r="I1195" s="36"/>
      <c r="J1195" s="36"/>
      <c r="K1195" s="36"/>
      <c r="L1195" s="36"/>
      <c r="M1195" s="36"/>
      <c r="N1195" s="36"/>
      <c r="O1195" s="36"/>
      <c r="P1195" s="253">
        <v>0</v>
      </c>
      <c r="Q1195" s="259">
        <f t="shared" si="269"/>
        <v>0</v>
      </c>
      <c r="R1195" s="259">
        <v>91800000000</v>
      </c>
      <c r="S1195" s="509">
        <f t="shared" si="255"/>
        <v>27200000000</v>
      </c>
      <c r="T1195" s="34">
        <v>1</v>
      </c>
      <c r="U1195" s="33">
        <v>1</v>
      </c>
      <c r="V1195" s="33">
        <v>0.94</v>
      </c>
      <c r="W1195" s="33">
        <v>0.94</v>
      </c>
      <c r="X1195" s="33">
        <f t="shared" si="256"/>
        <v>0.88</v>
      </c>
      <c r="Y1195" s="33">
        <f t="shared" si="257"/>
        <v>0.85</v>
      </c>
      <c r="Z1195" s="33">
        <f t="shared" si="258"/>
        <v>0.75</v>
      </c>
      <c r="AA1195" s="33">
        <f t="shared" si="259"/>
        <v>0.85</v>
      </c>
      <c r="AB1195" s="33">
        <f t="shared" si="260"/>
        <v>0.75</v>
      </c>
      <c r="AC1195" s="33">
        <f t="shared" si="261"/>
        <v>0.85</v>
      </c>
      <c r="AD1195" s="33">
        <f t="shared" si="262"/>
        <v>0.7</v>
      </c>
      <c r="AE1195" s="394">
        <f t="shared" si="263"/>
        <v>0</v>
      </c>
      <c r="AF1195" s="400">
        <f t="shared" si="264"/>
        <v>27200000000</v>
      </c>
      <c r="AG1195" s="257">
        <v>100</v>
      </c>
      <c r="AH1195" s="153">
        <f t="shared" si="268"/>
        <v>27200000000</v>
      </c>
      <c r="AJ1195" s="394">
        <f>IF(F1195&gt;0,#REF!,0)</f>
        <v>0</v>
      </c>
      <c r="AK1195" s="394">
        <f t="shared" si="265"/>
        <v>0</v>
      </c>
      <c r="AM1195" s="394">
        <f t="shared" si="266"/>
        <v>0</v>
      </c>
    </row>
    <row r="1196" spans="3:39" ht="23.25" thickBot="1" x14ac:dyDescent="0.6">
      <c r="C1196" s="233" t="s">
        <v>576</v>
      </c>
      <c r="D1196" s="411" t="s">
        <v>1440</v>
      </c>
      <c r="E1196" s="435">
        <v>26200000000</v>
      </c>
      <c r="F1196" s="39">
        <v>0</v>
      </c>
      <c r="G1196" s="36"/>
      <c r="H1196" s="36">
        <v>0</v>
      </c>
      <c r="I1196" s="36"/>
      <c r="J1196" s="36"/>
      <c r="K1196" s="36"/>
      <c r="L1196" s="36"/>
      <c r="M1196" s="36"/>
      <c r="N1196" s="36"/>
      <c r="O1196" s="36"/>
      <c r="P1196" s="253">
        <v>0</v>
      </c>
      <c r="Q1196" s="259">
        <f t="shared" si="269"/>
        <v>0</v>
      </c>
      <c r="R1196" s="259">
        <v>150000000000</v>
      </c>
      <c r="S1196" s="509">
        <f t="shared" si="255"/>
        <v>26200000000</v>
      </c>
      <c r="T1196" s="34">
        <v>1</v>
      </c>
      <c r="U1196" s="33">
        <v>1</v>
      </c>
      <c r="V1196" s="33">
        <v>0.94</v>
      </c>
      <c r="W1196" s="33">
        <v>0.94</v>
      </c>
      <c r="X1196" s="33">
        <f t="shared" si="256"/>
        <v>0.88</v>
      </c>
      <c r="Y1196" s="33">
        <f t="shared" si="257"/>
        <v>0.85</v>
      </c>
      <c r="Z1196" s="33">
        <f t="shared" si="258"/>
        <v>0.75</v>
      </c>
      <c r="AA1196" s="33">
        <f t="shared" si="259"/>
        <v>0.85</v>
      </c>
      <c r="AB1196" s="33">
        <f t="shared" si="260"/>
        <v>0.75</v>
      </c>
      <c r="AC1196" s="33">
        <f t="shared" si="261"/>
        <v>0.85</v>
      </c>
      <c r="AD1196" s="33">
        <f t="shared" si="262"/>
        <v>0.7</v>
      </c>
      <c r="AE1196" s="394">
        <f t="shared" si="263"/>
        <v>0</v>
      </c>
      <c r="AF1196" s="400">
        <f t="shared" si="264"/>
        <v>26200000000</v>
      </c>
      <c r="AG1196" s="257">
        <v>100</v>
      </c>
      <c r="AH1196" s="153">
        <f t="shared" si="268"/>
        <v>26200000000</v>
      </c>
      <c r="AJ1196" s="394">
        <f>IF(F1196&gt;0,#REF!,0)</f>
        <v>0</v>
      </c>
      <c r="AK1196" s="394">
        <f t="shared" si="265"/>
        <v>0</v>
      </c>
      <c r="AM1196" s="394">
        <f t="shared" si="266"/>
        <v>0</v>
      </c>
    </row>
    <row r="1197" spans="3:39" ht="23.25" thickBot="1" x14ac:dyDescent="0.6">
      <c r="C1197" s="233" t="s">
        <v>576</v>
      </c>
      <c r="D1197" s="411" t="s">
        <v>1688</v>
      </c>
      <c r="E1197" s="435">
        <v>6000000000</v>
      </c>
      <c r="F1197" s="39">
        <v>0</v>
      </c>
      <c r="G1197" s="36"/>
      <c r="H1197" s="36">
        <v>0</v>
      </c>
      <c r="I1197" s="36"/>
      <c r="J1197" s="36"/>
      <c r="K1197" s="36"/>
      <c r="L1197" s="36"/>
      <c r="M1197" s="36"/>
      <c r="N1197" s="36"/>
      <c r="O1197" s="36"/>
      <c r="P1197" s="253">
        <v>0</v>
      </c>
      <c r="Q1197" s="259">
        <f t="shared" si="269"/>
        <v>0</v>
      </c>
      <c r="R1197" s="259">
        <v>25000000000</v>
      </c>
      <c r="S1197" s="509">
        <f t="shared" si="255"/>
        <v>6000000000</v>
      </c>
      <c r="T1197" s="34">
        <v>1</v>
      </c>
      <c r="U1197" s="33">
        <v>1</v>
      </c>
      <c r="V1197" s="33">
        <v>0.94</v>
      </c>
      <c r="W1197" s="33">
        <v>0.94</v>
      </c>
      <c r="X1197" s="33">
        <f t="shared" si="256"/>
        <v>0.88</v>
      </c>
      <c r="Y1197" s="33">
        <f t="shared" si="257"/>
        <v>0.85</v>
      </c>
      <c r="Z1197" s="33">
        <f t="shared" si="258"/>
        <v>0.75</v>
      </c>
      <c r="AA1197" s="33">
        <f t="shared" si="259"/>
        <v>0.85</v>
      </c>
      <c r="AB1197" s="33">
        <f t="shared" si="260"/>
        <v>0.75</v>
      </c>
      <c r="AC1197" s="33">
        <f t="shared" si="261"/>
        <v>0.85</v>
      </c>
      <c r="AD1197" s="33">
        <f t="shared" si="262"/>
        <v>0.7</v>
      </c>
      <c r="AE1197" s="394">
        <f t="shared" si="263"/>
        <v>0</v>
      </c>
      <c r="AF1197" s="400">
        <f t="shared" si="264"/>
        <v>6000000000</v>
      </c>
      <c r="AG1197" s="257">
        <v>100</v>
      </c>
      <c r="AH1197" s="153">
        <f t="shared" si="268"/>
        <v>6000000000</v>
      </c>
      <c r="AJ1197" s="394">
        <f>IF(F1197&gt;0,#REF!,0)</f>
        <v>0</v>
      </c>
      <c r="AK1197" s="394">
        <f t="shared" si="265"/>
        <v>0</v>
      </c>
      <c r="AM1197" s="394">
        <f t="shared" si="266"/>
        <v>0</v>
      </c>
    </row>
    <row r="1198" spans="3:39" ht="23.25" thickBot="1" x14ac:dyDescent="0.6">
      <c r="C1198" s="233" t="s">
        <v>576</v>
      </c>
      <c r="D1198" s="411" t="s">
        <v>1588</v>
      </c>
      <c r="E1198" s="435">
        <v>8353661164</v>
      </c>
      <c r="F1198" s="39">
        <v>0</v>
      </c>
      <c r="G1198" s="36"/>
      <c r="H1198" s="36">
        <v>0</v>
      </c>
      <c r="I1198" s="36"/>
      <c r="J1198" s="36"/>
      <c r="K1198" s="36"/>
      <c r="L1198" s="36"/>
      <c r="M1198" s="36"/>
      <c r="N1198" s="36"/>
      <c r="O1198" s="36"/>
      <c r="P1198" s="253">
        <v>20000000000</v>
      </c>
      <c r="Q1198" s="259">
        <f t="shared" si="269"/>
        <v>20000000000</v>
      </c>
      <c r="R1198" s="259">
        <v>0</v>
      </c>
      <c r="S1198" s="509">
        <f t="shared" si="255"/>
        <v>8353661164</v>
      </c>
      <c r="T1198" s="34">
        <v>1</v>
      </c>
      <c r="U1198" s="33">
        <v>1</v>
      </c>
      <c r="V1198" s="33">
        <v>0.94</v>
      </c>
      <c r="W1198" s="33">
        <v>0.94</v>
      </c>
      <c r="X1198" s="33">
        <f t="shared" si="256"/>
        <v>0.88</v>
      </c>
      <c r="Y1198" s="33">
        <f t="shared" si="257"/>
        <v>0.85</v>
      </c>
      <c r="Z1198" s="33">
        <f t="shared" si="258"/>
        <v>0.75</v>
      </c>
      <c r="AA1198" s="33">
        <f t="shared" si="259"/>
        <v>0.85</v>
      </c>
      <c r="AB1198" s="33">
        <f t="shared" si="260"/>
        <v>0.75</v>
      </c>
      <c r="AC1198" s="33">
        <f t="shared" si="261"/>
        <v>0.85</v>
      </c>
      <c r="AD1198" s="33">
        <f t="shared" si="262"/>
        <v>0.7</v>
      </c>
      <c r="AE1198" s="394">
        <f t="shared" si="263"/>
        <v>14000000000</v>
      </c>
      <c r="AF1198" s="400">
        <f t="shared" si="264"/>
        <v>0</v>
      </c>
      <c r="AG1198" s="257">
        <v>100</v>
      </c>
      <c r="AH1198" s="153">
        <f t="shared" si="268"/>
        <v>0</v>
      </c>
      <c r="AJ1198" s="394">
        <f>IF(F1198&gt;0,#REF!,0)</f>
        <v>0</v>
      </c>
      <c r="AK1198" s="394">
        <f t="shared" si="265"/>
        <v>0</v>
      </c>
      <c r="AM1198" s="394">
        <f t="shared" si="266"/>
        <v>0</v>
      </c>
    </row>
    <row r="1199" spans="3:39" ht="23.25" thickBot="1" x14ac:dyDescent="0.6">
      <c r="C1199" s="233" t="s">
        <v>576</v>
      </c>
      <c r="D1199" s="411" t="s">
        <v>1588</v>
      </c>
      <c r="E1199" s="435">
        <v>8000000000</v>
      </c>
      <c r="F1199" s="39">
        <v>0</v>
      </c>
      <c r="G1199" s="36"/>
      <c r="H1199" s="36">
        <v>0</v>
      </c>
      <c r="I1199" s="36"/>
      <c r="J1199" s="36"/>
      <c r="K1199" s="36"/>
      <c r="L1199" s="36"/>
      <c r="M1199" s="36"/>
      <c r="N1199" s="36"/>
      <c r="O1199" s="36"/>
      <c r="P1199" s="253">
        <v>20000000000</v>
      </c>
      <c r="Q1199" s="259">
        <f t="shared" si="269"/>
        <v>20000000000</v>
      </c>
      <c r="R1199" s="259">
        <v>0</v>
      </c>
      <c r="S1199" s="509">
        <f t="shared" si="255"/>
        <v>8000000000</v>
      </c>
      <c r="T1199" s="34">
        <v>1</v>
      </c>
      <c r="U1199" s="33">
        <v>1</v>
      </c>
      <c r="V1199" s="33">
        <v>0.94</v>
      </c>
      <c r="W1199" s="33">
        <v>0.94</v>
      </c>
      <c r="X1199" s="33">
        <f t="shared" si="256"/>
        <v>0.88</v>
      </c>
      <c r="Y1199" s="33">
        <f t="shared" si="257"/>
        <v>0.85</v>
      </c>
      <c r="Z1199" s="33">
        <f t="shared" si="258"/>
        <v>0.75</v>
      </c>
      <c r="AA1199" s="33">
        <f t="shared" si="259"/>
        <v>0.85</v>
      </c>
      <c r="AB1199" s="33">
        <f t="shared" si="260"/>
        <v>0.75</v>
      </c>
      <c r="AC1199" s="33">
        <f t="shared" si="261"/>
        <v>0.85</v>
      </c>
      <c r="AD1199" s="33">
        <f t="shared" si="262"/>
        <v>0.7</v>
      </c>
      <c r="AE1199" s="394">
        <f t="shared" si="263"/>
        <v>14000000000</v>
      </c>
      <c r="AF1199" s="400">
        <f t="shared" si="264"/>
        <v>0</v>
      </c>
      <c r="AG1199" s="257">
        <v>100</v>
      </c>
      <c r="AH1199" s="153">
        <f t="shared" si="268"/>
        <v>0</v>
      </c>
      <c r="AJ1199" s="394">
        <f>IF(F1199&gt;0,#REF!,0)</f>
        <v>0</v>
      </c>
      <c r="AK1199" s="394">
        <f t="shared" si="265"/>
        <v>0</v>
      </c>
      <c r="AM1199" s="394">
        <f t="shared" si="266"/>
        <v>0</v>
      </c>
    </row>
    <row r="1200" spans="3:39" ht="23.25" thickBot="1" x14ac:dyDescent="0.6">
      <c r="C1200" s="233" t="s">
        <v>576</v>
      </c>
      <c r="D1200" s="411" t="s">
        <v>1689</v>
      </c>
      <c r="E1200" s="435">
        <v>7088185253</v>
      </c>
      <c r="F1200" s="39">
        <v>0</v>
      </c>
      <c r="G1200" s="36"/>
      <c r="H1200" s="36">
        <v>0</v>
      </c>
      <c r="I1200" s="36"/>
      <c r="J1200" s="36"/>
      <c r="K1200" s="36"/>
      <c r="L1200" s="36"/>
      <c r="M1200" s="36"/>
      <c r="N1200" s="36"/>
      <c r="O1200" s="36"/>
      <c r="P1200" s="253">
        <v>0</v>
      </c>
      <c r="Q1200" s="259">
        <f t="shared" si="269"/>
        <v>0</v>
      </c>
      <c r="R1200" s="259">
        <v>8400000000</v>
      </c>
      <c r="S1200" s="509">
        <f t="shared" si="255"/>
        <v>7088185253</v>
      </c>
      <c r="T1200" s="34">
        <v>1</v>
      </c>
      <c r="U1200" s="33">
        <v>1</v>
      </c>
      <c r="V1200" s="33">
        <v>0.94</v>
      </c>
      <c r="W1200" s="33">
        <v>0.94</v>
      </c>
      <c r="X1200" s="33">
        <f t="shared" si="256"/>
        <v>0.88</v>
      </c>
      <c r="Y1200" s="33">
        <f t="shared" si="257"/>
        <v>0.85</v>
      </c>
      <c r="Z1200" s="33">
        <f t="shared" si="258"/>
        <v>0.75</v>
      </c>
      <c r="AA1200" s="33">
        <f t="shared" si="259"/>
        <v>0.85</v>
      </c>
      <c r="AB1200" s="33">
        <f t="shared" si="260"/>
        <v>0.75</v>
      </c>
      <c r="AC1200" s="33">
        <f t="shared" si="261"/>
        <v>0.85</v>
      </c>
      <c r="AD1200" s="33">
        <f t="shared" si="262"/>
        <v>0.7</v>
      </c>
      <c r="AE1200" s="394">
        <f t="shared" si="263"/>
        <v>0</v>
      </c>
      <c r="AF1200" s="400">
        <f t="shared" si="264"/>
        <v>7088185253</v>
      </c>
      <c r="AG1200" s="257">
        <v>100</v>
      </c>
      <c r="AH1200" s="153">
        <f t="shared" si="268"/>
        <v>7088185253</v>
      </c>
      <c r="AJ1200" s="394">
        <f>IF(F1200&gt;0,#REF!,0)</f>
        <v>0</v>
      </c>
      <c r="AK1200" s="394">
        <f t="shared" si="265"/>
        <v>0</v>
      </c>
      <c r="AM1200" s="394">
        <f t="shared" si="266"/>
        <v>0</v>
      </c>
    </row>
    <row r="1201" spans="3:39" ht="23.25" thickBot="1" x14ac:dyDescent="0.6">
      <c r="C1201" s="233" t="s">
        <v>576</v>
      </c>
      <c r="D1201" s="412"/>
      <c r="E1201" s="428"/>
      <c r="F1201" s="39">
        <v>0</v>
      </c>
      <c r="G1201" s="36"/>
      <c r="H1201" s="36">
        <v>0</v>
      </c>
      <c r="I1201" s="36"/>
      <c r="J1201" s="36"/>
      <c r="K1201" s="36"/>
      <c r="L1201" s="36"/>
      <c r="M1201" s="36"/>
      <c r="N1201" s="36"/>
      <c r="O1201" s="36"/>
      <c r="P1201" s="253">
        <v>0</v>
      </c>
      <c r="Q1201" s="259">
        <f t="shared" si="269"/>
        <v>0</v>
      </c>
      <c r="R1201" s="259">
        <v>0</v>
      </c>
      <c r="S1201" s="509">
        <f t="shared" si="255"/>
        <v>0</v>
      </c>
      <c r="T1201" s="34">
        <v>1</v>
      </c>
      <c r="U1201" s="33">
        <v>1</v>
      </c>
      <c r="V1201" s="33">
        <v>0.94</v>
      </c>
      <c r="W1201" s="33">
        <v>0.94</v>
      </c>
      <c r="X1201" s="33">
        <f t="shared" si="256"/>
        <v>0.88</v>
      </c>
      <c r="Y1201" s="33">
        <f t="shared" si="257"/>
        <v>0.85</v>
      </c>
      <c r="Z1201" s="33">
        <f t="shared" si="258"/>
        <v>0.75</v>
      </c>
      <c r="AA1201" s="33">
        <f t="shared" si="259"/>
        <v>0.85</v>
      </c>
      <c r="AB1201" s="33">
        <f t="shared" si="260"/>
        <v>0.75</v>
      </c>
      <c r="AC1201" s="33">
        <f t="shared" si="261"/>
        <v>0.85</v>
      </c>
      <c r="AD1201" s="33">
        <f t="shared" si="262"/>
        <v>0.7</v>
      </c>
      <c r="AE1201" s="394">
        <f t="shared" si="263"/>
        <v>0</v>
      </c>
      <c r="AF1201" s="400">
        <f t="shared" si="264"/>
        <v>0</v>
      </c>
      <c r="AG1201" s="257">
        <v>100</v>
      </c>
      <c r="AH1201" s="153">
        <f t="shared" si="268"/>
        <v>0</v>
      </c>
      <c r="AJ1201" s="394">
        <f>IF(F1201&gt;0,#REF!,0)</f>
        <v>0</v>
      </c>
      <c r="AK1201" s="394">
        <f t="shared" si="265"/>
        <v>0</v>
      </c>
      <c r="AM1201" s="394">
        <f t="shared" si="266"/>
        <v>0</v>
      </c>
    </row>
    <row r="1202" spans="3:39" ht="23.25" thickBot="1" x14ac:dyDescent="0.6">
      <c r="C1202" s="233" t="s">
        <v>576</v>
      </c>
      <c r="D1202" s="411" t="s">
        <v>1443</v>
      </c>
      <c r="E1202" s="435">
        <v>10000000000</v>
      </c>
      <c r="F1202" s="39">
        <v>0</v>
      </c>
      <c r="G1202" s="36"/>
      <c r="H1202" s="36">
        <v>0</v>
      </c>
      <c r="I1202" s="36"/>
      <c r="J1202" s="36"/>
      <c r="K1202" s="36"/>
      <c r="L1202" s="36"/>
      <c r="M1202" s="36"/>
      <c r="N1202" s="36"/>
      <c r="O1202" s="36"/>
      <c r="P1202" s="253">
        <v>0</v>
      </c>
      <c r="Q1202" s="259">
        <f t="shared" si="269"/>
        <v>0</v>
      </c>
      <c r="R1202" s="259" t="s">
        <v>1444</v>
      </c>
      <c r="S1202" s="509">
        <f t="shared" si="255"/>
        <v>10000000000</v>
      </c>
      <c r="T1202" s="34">
        <v>1</v>
      </c>
      <c r="U1202" s="33">
        <v>1</v>
      </c>
      <c r="V1202" s="33">
        <v>0.94</v>
      </c>
      <c r="W1202" s="33">
        <v>0.94</v>
      </c>
      <c r="X1202" s="33">
        <f t="shared" si="256"/>
        <v>0.88</v>
      </c>
      <c r="Y1202" s="33">
        <f t="shared" si="257"/>
        <v>0.85</v>
      </c>
      <c r="Z1202" s="33">
        <f t="shared" si="258"/>
        <v>0.75</v>
      </c>
      <c r="AA1202" s="33">
        <f t="shared" si="259"/>
        <v>0.85</v>
      </c>
      <c r="AB1202" s="33">
        <f t="shared" si="260"/>
        <v>0.75</v>
      </c>
      <c r="AC1202" s="33">
        <f t="shared" si="261"/>
        <v>0.85</v>
      </c>
      <c r="AD1202" s="33">
        <f t="shared" si="262"/>
        <v>0.7</v>
      </c>
      <c r="AE1202" s="394">
        <f t="shared" si="263"/>
        <v>0</v>
      </c>
      <c r="AF1202" s="400">
        <f t="shared" si="264"/>
        <v>10000000000</v>
      </c>
      <c r="AG1202" s="257">
        <v>100</v>
      </c>
      <c r="AH1202" s="153">
        <f t="shared" si="268"/>
        <v>10000000000</v>
      </c>
      <c r="AJ1202" s="394">
        <f>IF(F1202&gt;0,#REF!,0)</f>
        <v>0</v>
      </c>
      <c r="AK1202" s="394">
        <f t="shared" si="265"/>
        <v>0</v>
      </c>
      <c r="AM1202" s="394">
        <f t="shared" si="266"/>
        <v>0</v>
      </c>
    </row>
    <row r="1203" spans="3:39" ht="23.25" thickBot="1" x14ac:dyDescent="0.6">
      <c r="C1203" s="233" t="s">
        <v>576</v>
      </c>
      <c r="D1203" s="411" t="s">
        <v>1443</v>
      </c>
      <c r="E1203" s="435">
        <v>17250000000</v>
      </c>
      <c r="F1203" s="39">
        <v>0</v>
      </c>
      <c r="G1203" s="36"/>
      <c r="H1203" s="36">
        <v>0</v>
      </c>
      <c r="I1203" s="36"/>
      <c r="J1203" s="36"/>
      <c r="K1203" s="36"/>
      <c r="L1203" s="36"/>
      <c r="M1203" s="36"/>
      <c r="N1203" s="36"/>
      <c r="O1203" s="36"/>
      <c r="P1203" s="253">
        <v>0</v>
      </c>
      <c r="Q1203" s="259">
        <f t="shared" si="269"/>
        <v>0</v>
      </c>
      <c r="R1203" s="259" t="s">
        <v>1795</v>
      </c>
      <c r="S1203" s="509">
        <f t="shared" si="255"/>
        <v>17250000000</v>
      </c>
      <c r="T1203" s="34">
        <v>1</v>
      </c>
      <c r="U1203" s="33">
        <v>1</v>
      </c>
      <c r="V1203" s="33">
        <v>0.94</v>
      </c>
      <c r="W1203" s="33">
        <v>0.94</v>
      </c>
      <c r="X1203" s="33">
        <f t="shared" si="256"/>
        <v>0.88</v>
      </c>
      <c r="Y1203" s="33">
        <f t="shared" si="257"/>
        <v>0.85</v>
      </c>
      <c r="Z1203" s="33">
        <f t="shared" si="258"/>
        <v>0.75</v>
      </c>
      <c r="AA1203" s="33">
        <f t="shared" si="259"/>
        <v>0.85</v>
      </c>
      <c r="AB1203" s="33">
        <f t="shared" si="260"/>
        <v>0.75</v>
      </c>
      <c r="AC1203" s="33">
        <f t="shared" si="261"/>
        <v>0.85</v>
      </c>
      <c r="AD1203" s="33">
        <f t="shared" si="262"/>
        <v>0.7</v>
      </c>
      <c r="AE1203" s="394">
        <f t="shared" si="263"/>
        <v>0</v>
      </c>
      <c r="AF1203" s="400">
        <f t="shared" si="264"/>
        <v>17250000000</v>
      </c>
      <c r="AG1203" s="257">
        <v>100</v>
      </c>
      <c r="AH1203" s="153">
        <f t="shared" si="268"/>
        <v>17250000000</v>
      </c>
      <c r="AJ1203" s="394">
        <f>IF(F1203&gt;0,#REF!,0)</f>
        <v>0</v>
      </c>
      <c r="AK1203" s="394">
        <f t="shared" si="265"/>
        <v>0</v>
      </c>
      <c r="AM1203" s="394">
        <f t="shared" si="266"/>
        <v>0</v>
      </c>
    </row>
    <row r="1204" spans="3:39" ht="23.25" thickBot="1" x14ac:dyDescent="0.6">
      <c r="C1204" s="233" t="s">
        <v>576</v>
      </c>
      <c r="D1204" s="411" t="s">
        <v>1443</v>
      </c>
      <c r="E1204" s="435">
        <v>8239702240</v>
      </c>
      <c r="F1204" s="39">
        <v>0</v>
      </c>
      <c r="G1204" s="36"/>
      <c r="H1204" s="36">
        <v>0</v>
      </c>
      <c r="I1204" s="36"/>
      <c r="J1204" s="36"/>
      <c r="K1204" s="36"/>
      <c r="L1204" s="36"/>
      <c r="M1204" s="36"/>
      <c r="N1204" s="36"/>
      <c r="O1204" s="36"/>
      <c r="P1204" s="253">
        <v>0</v>
      </c>
      <c r="Q1204" s="259">
        <f t="shared" si="269"/>
        <v>0</v>
      </c>
      <c r="R1204" s="259" t="s">
        <v>1796</v>
      </c>
      <c r="S1204" s="509">
        <f t="shared" si="255"/>
        <v>8239702240</v>
      </c>
      <c r="T1204" s="34">
        <v>1</v>
      </c>
      <c r="U1204" s="33">
        <v>1</v>
      </c>
      <c r="V1204" s="33">
        <v>0.94</v>
      </c>
      <c r="W1204" s="33">
        <v>0.94</v>
      </c>
      <c r="X1204" s="33">
        <f t="shared" si="256"/>
        <v>0.88</v>
      </c>
      <c r="Y1204" s="33">
        <f t="shared" si="257"/>
        <v>0.85</v>
      </c>
      <c r="Z1204" s="33">
        <f t="shared" si="258"/>
        <v>0.75</v>
      </c>
      <c r="AA1204" s="33">
        <f t="shared" si="259"/>
        <v>0.85</v>
      </c>
      <c r="AB1204" s="33">
        <f t="shared" si="260"/>
        <v>0.75</v>
      </c>
      <c r="AC1204" s="33">
        <f t="shared" si="261"/>
        <v>0.85</v>
      </c>
      <c r="AD1204" s="33">
        <f t="shared" si="262"/>
        <v>0.7</v>
      </c>
      <c r="AE1204" s="394">
        <f t="shared" si="263"/>
        <v>0</v>
      </c>
      <c r="AF1204" s="400">
        <f t="shared" si="264"/>
        <v>8239702240</v>
      </c>
      <c r="AG1204" s="257">
        <v>100</v>
      </c>
      <c r="AH1204" s="153">
        <f t="shared" si="268"/>
        <v>8239702240</v>
      </c>
      <c r="AJ1204" s="394">
        <f>IF(F1204&gt;0,#REF!,0)</f>
        <v>0</v>
      </c>
      <c r="AK1204" s="394">
        <f t="shared" si="265"/>
        <v>0</v>
      </c>
      <c r="AM1204" s="394">
        <f t="shared" si="266"/>
        <v>0</v>
      </c>
    </row>
    <row r="1205" spans="3:39" ht="23.25" thickBot="1" x14ac:dyDescent="0.6">
      <c r="C1205" s="233" t="s">
        <v>576</v>
      </c>
      <c r="D1205" s="411" t="s">
        <v>1443</v>
      </c>
      <c r="E1205" s="435">
        <v>9094753360</v>
      </c>
      <c r="F1205" s="39">
        <v>0</v>
      </c>
      <c r="G1205" s="36"/>
      <c r="H1205" s="36">
        <v>0</v>
      </c>
      <c r="I1205" s="36"/>
      <c r="J1205" s="36"/>
      <c r="K1205" s="36"/>
      <c r="L1205" s="36"/>
      <c r="M1205" s="36"/>
      <c r="N1205" s="36"/>
      <c r="O1205" s="36"/>
      <c r="P1205" s="253">
        <v>0</v>
      </c>
      <c r="Q1205" s="259">
        <f t="shared" si="269"/>
        <v>0</v>
      </c>
      <c r="R1205" s="259" t="s">
        <v>1797</v>
      </c>
      <c r="S1205" s="509">
        <f t="shared" si="255"/>
        <v>9094753360</v>
      </c>
      <c r="T1205" s="34">
        <v>1</v>
      </c>
      <c r="U1205" s="33">
        <v>1</v>
      </c>
      <c r="V1205" s="33">
        <v>0.94</v>
      </c>
      <c r="W1205" s="33">
        <v>0.94</v>
      </c>
      <c r="X1205" s="33">
        <f t="shared" si="256"/>
        <v>0.88</v>
      </c>
      <c r="Y1205" s="33">
        <f t="shared" si="257"/>
        <v>0.85</v>
      </c>
      <c r="Z1205" s="33">
        <f t="shared" si="258"/>
        <v>0.75</v>
      </c>
      <c r="AA1205" s="33">
        <f t="shared" si="259"/>
        <v>0.85</v>
      </c>
      <c r="AB1205" s="33">
        <f t="shared" si="260"/>
        <v>0.75</v>
      </c>
      <c r="AC1205" s="33">
        <f t="shared" si="261"/>
        <v>0.85</v>
      </c>
      <c r="AD1205" s="33">
        <f t="shared" si="262"/>
        <v>0.7</v>
      </c>
      <c r="AE1205" s="394">
        <f t="shared" si="263"/>
        <v>0</v>
      </c>
      <c r="AF1205" s="400">
        <f t="shared" si="264"/>
        <v>9094753360</v>
      </c>
      <c r="AG1205" s="257">
        <v>100</v>
      </c>
      <c r="AH1205" s="153">
        <f t="shared" si="268"/>
        <v>9094753360</v>
      </c>
      <c r="AJ1205" s="394">
        <f>IF(F1205&gt;0,#REF!,0)</f>
        <v>0</v>
      </c>
      <c r="AK1205" s="394">
        <f t="shared" si="265"/>
        <v>0</v>
      </c>
      <c r="AM1205" s="394">
        <f t="shared" si="266"/>
        <v>0</v>
      </c>
    </row>
    <row r="1206" spans="3:39" ht="23.25" thickBot="1" x14ac:dyDescent="0.6">
      <c r="C1206" s="233" t="s">
        <v>576</v>
      </c>
      <c r="D1206" s="411" t="s">
        <v>1443</v>
      </c>
      <c r="E1206" s="435">
        <v>17550000000</v>
      </c>
      <c r="F1206" s="39">
        <v>0</v>
      </c>
      <c r="G1206" s="36"/>
      <c r="H1206" s="36">
        <v>0</v>
      </c>
      <c r="I1206" s="36"/>
      <c r="J1206" s="36"/>
      <c r="K1206" s="36"/>
      <c r="L1206" s="36"/>
      <c r="M1206" s="36"/>
      <c r="N1206" s="36"/>
      <c r="O1206" s="36"/>
      <c r="P1206" s="253">
        <v>0</v>
      </c>
      <c r="Q1206" s="259">
        <f t="shared" si="269"/>
        <v>0</v>
      </c>
      <c r="R1206" s="259" t="s">
        <v>1798</v>
      </c>
      <c r="S1206" s="509">
        <f t="shared" si="255"/>
        <v>17550000000</v>
      </c>
      <c r="T1206" s="34">
        <v>1</v>
      </c>
      <c r="U1206" s="33">
        <v>1</v>
      </c>
      <c r="V1206" s="33">
        <v>0.94</v>
      </c>
      <c r="W1206" s="33">
        <v>0.94</v>
      </c>
      <c r="X1206" s="33">
        <f t="shared" si="256"/>
        <v>0.88</v>
      </c>
      <c r="Y1206" s="33">
        <f t="shared" si="257"/>
        <v>0.85</v>
      </c>
      <c r="Z1206" s="33">
        <f t="shared" si="258"/>
        <v>0.75</v>
      </c>
      <c r="AA1206" s="33">
        <f t="shared" si="259"/>
        <v>0.85</v>
      </c>
      <c r="AB1206" s="33">
        <f t="shared" si="260"/>
        <v>0.75</v>
      </c>
      <c r="AC1206" s="33">
        <f t="shared" si="261"/>
        <v>0.85</v>
      </c>
      <c r="AD1206" s="33">
        <f t="shared" si="262"/>
        <v>0.7</v>
      </c>
      <c r="AE1206" s="394">
        <f t="shared" si="263"/>
        <v>0</v>
      </c>
      <c r="AF1206" s="400">
        <f t="shared" si="264"/>
        <v>17550000000</v>
      </c>
      <c r="AG1206" s="257">
        <v>100</v>
      </c>
      <c r="AH1206" s="153">
        <f t="shared" si="268"/>
        <v>17550000000</v>
      </c>
      <c r="AJ1206" s="394">
        <f>IF(F1206&gt;0,#REF!,0)</f>
        <v>0</v>
      </c>
      <c r="AK1206" s="394">
        <f t="shared" si="265"/>
        <v>0</v>
      </c>
      <c r="AM1206" s="394">
        <f t="shared" si="266"/>
        <v>0</v>
      </c>
    </row>
    <row r="1207" spans="3:39" ht="23.25" thickBot="1" x14ac:dyDescent="0.6">
      <c r="C1207" s="233" t="s">
        <v>576</v>
      </c>
      <c r="D1207" s="411" t="s">
        <v>1443</v>
      </c>
      <c r="E1207" s="435">
        <v>11297234080</v>
      </c>
      <c r="F1207" s="39">
        <v>0</v>
      </c>
      <c r="G1207" s="36"/>
      <c r="H1207" s="36">
        <v>0</v>
      </c>
      <c r="I1207" s="36"/>
      <c r="J1207" s="36"/>
      <c r="K1207" s="36"/>
      <c r="L1207" s="36"/>
      <c r="M1207" s="36"/>
      <c r="N1207" s="36"/>
      <c r="O1207" s="36"/>
      <c r="P1207" s="253">
        <v>0</v>
      </c>
      <c r="Q1207" s="259">
        <f t="shared" si="269"/>
        <v>0</v>
      </c>
      <c r="R1207" s="259" t="s">
        <v>1799</v>
      </c>
      <c r="S1207" s="509">
        <f t="shared" si="255"/>
        <v>11297234080</v>
      </c>
      <c r="T1207" s="34">
        <v>1</v>
      </c>
      <c r="U1207" s="33">
        <v>1</v>
      </c>
      <c r="V1207" s="33">
        <v>0.94</v>
      </c>
      <c r="W1207" s="33">
        <v>0.94</v>
      </c>
      <c r="X1207" s="33">
        <f t="shared" si="256"/>
        <v>0.88</v>
      </c>
      <c r="Y1207" s="33">
        <f t="shared" si="257"/>
        <v>0.85</v>
      </c>
      <c r="Z1207" s="33">
        <f t="shared" si="258"/>
        <v>0.75</v>
      </c>
      <c r="AA1207" s="33">
        <f t="shared" si="259"/>
        <v>0.85</v>
      </c>
      <c r="AB1207" s="33">
        <f t="shared" si="260"/>
        <v>0.75</v>
      </c>
      <c r="AC1207" s="33">
        <f t="shared" si="261"/>
        <v>0.85</v>
      </c>
      <c r="AD1207" s="33">
        <f t="shared" si="262"/>
        <v>0.7</v>
      </c>
      <c r="AE1207" s="394">
        <f t="shared" si="263"/>
        <v>0</v>
      </c>
      <c r="AF1207" s="400">
        <f t="shared" si="264"/>
        <v>11297234080</v>
      </c>
      <c r="AG1207" s="257">
        <v>100</v>
      </c>
      <c r="AH1207" s="153">
        <f t="shared" si="268"/>
        <v>11297234080</v>
      </c>
      <c r="AJ1207" s="394">
        <f>IF(F1207&gt;0,#REF!,0)</f>
        <v>0</v>
      </c>
      <c r="AK1207" s="394">
        <f t="shared" si="265"/>
        <v>0</v>
      </c>
      <c r="AM1207" s="394">
        <f t="shared" si="266"/>
        <v>0</v>
      </c>
    </row>
    <row r="1208" spans="3:39" ht="23.25" thickBot="1" x14ac:dyDescent="0.6">
      <c r="C1208" s="233" t="s">
        <v>576</v>
      </c>
      <c r="D1208" s="411" t="s">
        <v>1443</v>
      </c>
      <c r="E1208" s="435">
        <v>26700000000</v>
      </c>
      <c r="F1208" s="39">
        <v>0</v>
      </c>
      <c r="G1208" s="36"/>
      <c r="H1208" s="36">
        <v>0</v>
      </c>
      <c r="I1208" s="36"/>
      <c r="J1208" s="36"/>
      <c r="K1208" s="36"/>
      <c r="L1208" s="36"/>
      <c r="M1208" s="36"/>
      <c r="N1208" s="36"/>
      <c r="O1208" s="36"/>
      <c r="P1208" s="253">
        <v>0</v>
      </c>
      <c r="Q1208" s="259">
        <f t="shared" si="269"/>
        <v>0</v>
      </c>
      <c r="R1208" s="259" t="s">
        <v>1800</v>
      </c>
      <c r="S1208" s="509">
        <f t="shared" si="255"/>
        <v>26700000000</v>
      </c>
      <c r="T1208" s="34">
        <v>1</v>
      </c>
      <c r="U1208" s="33">
        <v>1</v>
      </c>
      <c r="V1208" s="33">
        <v>0.94</v>
      </c>
      <c r="W1208" s="33">
        <v>0.94</v>
      </c>
      <c r="X1208" s="33">
        <f t="shared" si="256"/>
        <v>0.88</v>
      </c>
      <c r="Y1208" s="33">
        <f t="shared" si="257"/>
        <v>0.85</v>
      </c>
      <c r="Z1208" s="33">
        <f t="shared" si="258"/>
        <v>0.75</v>
      </c>
      <c r="AA1208" s="33">
        <f t="shared" si="259"/>
        <v>0.85</v>
      </c>
      <c r="AB1208" s="33">
        <f t="shared" si="260"/>
        <v>0.75</v>
      </c>
      <c r="AC1208" s="33">
        <f t="shared" si="261"/>
        <v>0.85</v>
      </c>
      <c r="AD1208" s="33">
        <f t="shared" si="262"/>
        <v>0.7</v>
      </c>
      <c r="AE1208" s="394">
        <f t="shared" si="263"/>
        <v>0</v>
      </c>
      <c r="AF1208" s="400">
        <f t="shared" si="264"/>
        <v>26700000000</v>
      </c>
      <c r="AG1208" s="257">
        <v>100</v>
      </c>
      <c r="AH1208" s="153">
        <f t="shared" si="268"/>
        <v>26700000000</v>
      </c>
      <c r="AJ1208" s="394">
        <f>IF(F1208&gt;0,#REF!,0)</f>
        <v>0</v>
      </c>
      <c r="AK1208" s="394">
        <f t="shared" si="265"/>
        <v>0</v>
      </c>
      <c r="AM1208" s="394">
        <f t="shared" si="266"/>
        <v>0</v>
      </c>
    </row>
    <row r="1209" spans="3:39" ht="23.25" thickBot="1" x14ac:dyDescent="0.6">
      <c r="C1209" s="233" t="s">
        <v>576</v>
      </c>
      <c r="D1209" s="411" t="s">
        <v>1443</v>
      </c>
      <c r="E1209" s="435">
        <v>11193506720</v>
      </c>
      <c r="F1209" s="39">
        <v>0</v>
      </c>
      <c r="G1209" s="36"/>
      <c r="H1209" s="36">
        <v>0</v>
      </c>
      <c r="I1209" s="36"/>
      <c r="J1209" s="36"/>
      <c r="K1209" s="36"/>
      <c r="L1209" s="36"/>
      <c r="M1209" s="36"/>
      <c r="N1209" s="36"/>
      <c r="O1209" s="36"/>
      <c r="P1209" s="253">
        <v>0</v>
      </c>
      <c r="Q1209" s="259">
        <f t="shared" si="269"/>
        <v>0</v>
      </c>
      <c r="R1209" s="259" t="s">
        <v>1801</v>
      </c>
      <c r="S1209" s="509">
        <f t="shared" si="255"/>
        <v>11193506720</v>
      </c>
      <c r="T1209" s="34">
        <v>1</v>
      </c>
      <c r="U1209" s="33">
        <v>1</v>
      </c>
      <c r="V1209" s="33">
        <v>0.94</v>
      </c>
      <c r="W1209" s="33">
        <v>0.94</v>
      </c>
      <c r="X1209" s="33">
        <f t="shared" si="256"/>
        <v>0.88</v>
      </c>
      <c r="Y1209" s="33">
        <f t="shared" si="257"/>
        <v>0.85</v>
      </c>
      <c r="Z1209" s="33">
        <f t="shared" si="258"/>
        <v>0.75</v>
      </c>
      <c r="AA1209" s="33">
        <f t="shared" si="259"/>
        <v>0.85</v>
      </c>
      <c r="AB1209" s="33">
        <f t="shared" si="260"/>
        <v>0.75</v>
      </c>
      <c r="AC1209" s="33">
        <f t="shared" si="261"/>
        <v>0.85</v>
      </c>
      <c r="AD1209" s="33">
        <f t="shared" si="262"/>
        <v>0.7</v>
      </c>
      <c r="AE1209" s="394">
        <f t="shared" si="263"/>
        <v>0</v>
      </c>
      <c r="AF1209" s="400">
        <f t="shared" si="264"/>
        <v>11193506720</v>
      </c>
      <c r="AG1209" s="257">
        <v>100</v>
      </c>
      <c r="AH1209" s="153">
        <f t="shared" si="268"/>
        <v>11193506720</v>
      </c>
      <c r="AJ1209" s="394">
        <f>IF(F1209&gt;0,#REF!,0)</f>
        <v>0</v>
      </c>
      <c r="AK1209" s="394">
        <f t="shared" si="265"/>
        <v>0</v>
      </c>
      <c r="AM1209" s="394">
        <f t="shared" si="266"/>
        <v>0</v>
      </c>
    </row>
    <row r="1210" spans="3:39" ht="23.25" thickBot="1" x14ac:dyDescent="0.6">
      <c r="C1210" s="233" t="s">
        <v>576</v>
      </c>
      <c r="D1210" s="411" t="s">
        <v>1443</v>
      </c>
      <c r="E1210" s="435">
        <v>40800000000</v>
      </c>
      <c r="F1210" s="39">
        <v>0</v>
      </c>
      <c r="G1210" s="36"/>
      <c r="H1210" s="36">
        <v>0</v>
      </c>
      <c r="I1210" s="36"/>
      <c r="J1210" s="36"/>
      <c r="K1210" s="36"/>
      <c r="L1210" s="36"/>
      <c r="M1210" s="36"/>
      <c r="N1210" s="36"/>
      <c r="O1210" s="36"/>
      <c r="P1210" s="253">
        <v>0</v>
      </c>
      <c r="Q1210" s="259">
        <f t="shared" si="269"/>
        <v>0</v>
      </c>
      <c r="R1210" s="259" t="s">
        <v>1801</v>
      </c>
      <c r="S1210" s="509">
        <f t="shared" si="255"/>
        <v>40800000000</v>
      </c>
      <c r="T1210" s="34">
        <v>1</v>
      </c>
      <c r="U1210" s="33">
        <v>1</v>
      </c>
      <c r="V1210" s="33">
        <v>0.94</v>
      </c>
      <c r="W1210" s="33">
        <v>0.94</v>
      </c>
      <c r="X1210" s="33">
        <f t="shared" si="256"/>
        <v>0.88</v>
      </c>
      <c r="Y1210" s="33">
        <f t="shared" si="257"/>
        <v>0.85</v>
      </c>
      <c r="Z1210" s="33">
        <f t="shared" si="258"/>
        <v>0.75</v>
      </c>
      <c r="AA1210" s="33">
        <f t="shared" si="259"/>
        <v>0.85</v>
      </c>
      <c r="AB1210" s="33">
        <f t="shared" si="260"/>
        <v>0.75</v>
      </c>
      <c r="AC1210" s="33">
        <f t="shared" si="261"/>
        <v>0.85</v>
      </c>
      <c r="AD1210" s="33">
        <f t="shared" si="262"/>
        <v>0.7</v>
      </c>
      <c r="AE1210" s="394">
        <f t="shared" si="263"/>
        <v>0</v>
      </c>
      <c r="AF1210" s="400">
        <f t="shared" si="264"/>
        <v>40800000000</v>
      </c>
      <c r="AG1210" s="257">
        <v>100</v>
      </c>
      <c r="AH1210" s="153">
        <f t="shared" si="268"/>
        <v>40800000000</v>
      </c>
      <c r="AJ1210" s="394">
        <f>IF(F1210&gt;0,#REF!,0)</f>
        <v>0</v>
      </c>
      <c r="AK1210" s="394">
        <f t="shared" si="265"/>
        <v>0</v>
      </c>
      <c r="AM1210" s="394">
        <f t="shared" si="266"/>
        <v>0</v>
      </c>
    </row>
    <row r="1211" spans="3:39" ht="23.25" thickBot="1" x14ac:dyDescent="0.6">
      <c r="C1211" s="233" t="s">
        <v>576</v>
      </c>
      <c r="D1211" s="411" t="s">
        <v>1445</v>
      </c>
      <c r="E1211" s="435">
        <v>25000000000</v>
      </c>
      <c r="F1211" s="39">
        <v>0</v>
      </c>
      <c r="G1211" s="36"/>
      <c r="H1211" s="36">
        <v>0</v>
      </c>
      <c r="I1211" s="36"/>
      <c r="J1211" s="36"/>
      <c r="K1211" s="36"/>
      <c r="L1211" s="36"/>
      <c r="M1211" s="36"/>
      <c r="N1211" s="36"/>
      <c r="O1211" s="36"/>
      <c r="P1211" s="253">
        <v>0</v>
      </c>
      <c r="Q1211" s="259">
        <f t="shared" si="269"/>
        <v>0</v>
      </c>
      <c r="R1211" s="259">
        <v>30000000000</v>
      </c>
      <c r="S1211" s="509">
        <f t="shared" si="255"/>
        <v>25000000000</v>
      </c>
      <c r="T1211" s="34">
        <v>1</v>
      </c>
      <c r="U1211" s="33">
        <v>1</v>
      </c>
      <c r="V1211" s="33">
        <v>0.94</v>
      </c>
      <c r="W1211" s="33">
        <v>0.94</v>
      </c>
      <c r="X1211" s="33">
        <f t="shared" si="256"/>
        <v>0.88</v>
      </c>
      <c r="Y1211" s="33">
        <f t="shared" si="257"/>
        <v>0.85</v>
      </c>
      <c r="Z1211" s="33">
        <f t="shared" si="258"/>
        <v>0.75</v>
      </c>
      <c r="AA1211" s="33">
        <f t="shared" si="259"/>
        <v>0.85</v>
      </c>
      <c r="AB1211" s="33">
        <f t="shared" si="260"/>
        <v>0.75</v>
      </c>
      <c r="AC1211" s="33">
        <f t="shared" si="261"/>
        <v>0.85</v>
      </c>
      <c r="AD1211" s="33">
        <f t="shared" si="262"/>
        <v>0.7</v>
      </c>
      <c r="AE1211" s="394">
        <f t="shared" si="263"/>
        <v>0</v>
      </c>
      <c r="AF1211" s="400">
        <f t="shared" si="264"/>
        <v>25000000000</v>
      </c>
      <c r="AG1211" s="257">
        <v>100</v>
      </c>
      <c r="AH1211" s="153">
        <f t="shared" si="268"/>
        <v>25000000000</v>
      </c>
      <c r="AJ1211" s="394">
        <f>IF(F1211&gt;0,#REF!,0)</f>
        <v>0</v>
      </c>
      <c r="AK1211" s="394">
        <f t="shared" si="265"/>
        <v>0</v>
      </c>
      <c r="AM1211" s="394">
        <f t="shared" si="266"/>
        <v>0</v>
      </c>
    </row>
    <row r="1212" spans="3:39" ht="23.25" thickBot="1" x14ac:dyDescent="0.6">
      <c r="C1212" s="233" t="s">
        <v>576</v>
      </c>
      <c r="D1212" s="411" t="s">
        <v>1445</v>
      </c>
      <c r="E1212" s="435">
        <v>4080000000</v>
      </c>
      <c r="F1212" s="39">
        <v>0</v>
      </c>
      <c r="G1212" s="36"/>
      <c r="H1212" s="36">
        <v>0</v>
      </c>
      <c r="I1212" s="36"/>
      <c r="J1212" s="36"/>
      <c r="K1212" s="36"/>
      <c r="L1212" s="36"/>
      <c r="M1212" s="36"/>
      <c r="N1212" s="36"/>
      <c r="O1212" s="36"/>
      <c r="P1212" s="253">
        <v>0</v>
      </c>
      <c r="Q1212" s="259">
        <f t="shared" si="269"/>
        <v>0</v>
      </c>
      <c r="R1212" s="259">
        <v>4800000000</v>
      </c>
      <c r="S1212" s="509">
        <f t="shared" si="255"/>
        <v>4080000000</v>
      </c>
      <c r="T1212" s="34">
        <v>1</v>
      </c>
      <c r="U1212" s="33">
        <v>1</v>
      </c>
      <c r="V1212" s="33">
        <v>0.94</v>
      </c>
      <c r="W1212" s="33">
        <v>0.94</v>
      </c>
      <c r="X1212" s="33">
        <f t="shared" si="256"/>
        <v>0.88</v>
      </c>
      <c r="Y1212" s="33">
        <f t="shared" si="257"/>
        <v>0.85</v>
      </c>
      <c r="Z1212" s="33">
        <f t="shared" si="258"/>
        <v>0.75</v>
      </c>
      <c r="AA1212" s="33">
        <f t="shared" si="259"/>
        <v>0.85</v>
      </c>
      <c r="AB1212" s="33">
        <f t="shared" si="260"/>
        <v>0.75</v>
      </c>
      <c r="AC1212" s="33">
        <f t="shared" si="261"/>
        <v>0.85</v>
      </c>
      <c r="AD1212" s="33">
        <f t="shared" si="262"/>
        <v>0.7</v>
      </c>
      <c r="AE1212" s="394">
        <f t="shared" si="263"/>
        <v>0</v>
      </c>
      <c r="AF1212" s="400">
        <f t="shared" si="264"/>
        <v>4080000000</v>
      </c>
      <c r="AG1212" s="257">
        <v>100</v>
      </c>
      <c r="AH1212" s="153">
        <f t="shared" si="268"/>
        <v>4080000000</v>
      </c>
      <c r="AJ1212" s="394">
        <f>IF(F1212&gt;0,#REF!,0)</f>
        <v>0</v>
      </c>
      <c r="AK1212" s="394">
        <f t="shared" si="265"/>
        <v>0</v>
      </c>
      <c r="AM1212" s="394">
        <f t="shared" si="266"/>
        <v>0</v>
      </c>
    </row>
    <row r="1213" spans="3:39" ht="23.25" thickBot="1" x14ac:dyDescent="0.6">
      <c r="C1213" s="233" t="s">
        <v>576</v>
      </c>
      <c r="D1213" s="411" t="s">
        <v>1342</v>
      </c>
      <c r="E1213" s="435">
        <v>20000000000</v>
      </c>
      <c r="F1213" s="39">
        <v>0</v>
      </c>
      <c r="G1213" s="36"/>
      <c r="H1213" s="36">
        <v>0</v>
      </c>
      <c r="I1213" s="36"/>
      <c r="J1213" s="36"/>
      <c r="K1213" s="36"/>
      <c r="L1213" s="36"/>
      <c r="M1213" s="36"/>
      <c r="N1213" s="36"/>
      <c r="O1213" s="36"/>
      <c r="P1213" s="253">
        <v>0</v>
      </c>
      <c r="Q1213" s="259">
        <f t="shared" si="269"/>
        <v>0</v>
      </c>
      <c r="R1213" s="259">
        <v>21600000000</v>
      </c>
      <c r="S1213" s="509">
        <f t="shared" si="255"/>
        <v>20000000000</v>
      </c>
      <c r="T1213" s="34">
        <v>1</v>
      </c>
      <c r="U1213" s="33">
        <v>1</v>
      </c>
      <c r="V1213" s="33">
        <v>0.94</v>
      </c>
      <c r="W1213" s="33">
        <v>0.94</v>
      </c>
      <c r="X1213" s="33">
        <f t="shared" si="256"/>
        <v>0.88</v>
      </c>
      <c r="Y1213" s="33">
        <f t="shared" si="257"/>
        <v>0.85</v>
      </c>
      <c r="Z1213" s="33">
        <f t="shared" si="258"/>
        <v>0.75</v>
      </c>
      <c r="AA1213" s="33">
        <f t="shared" si="259"/>
        <v>0.85</v>
      </c>
      <c r="AB1213" s="33">
        <f t="shared" si="260"/>
        <v>0.75</v>
      </c>
      <c r="AC1213" s="33">
        <f t="shared" si="261"/>
        <v>0.85</v>
      </c>
      <c r="AD1213" s="33">
        <f t="shared" si="262"/>
        <v>0.7</v>
      </c>
      <c r="AE1213" s="394">
        <f t="shared" si="263"/>
        <v>0</v>
      </c>
      <c r="AF1213" s="400">
        <f t="shared" si="264"/>
        <v>20000000000</v>
      </c>
      <c r="AG1213" s="257">
        <v>100</v>
      </c>
      <c r="AH1213" s="153">
        <f t="shared" si="268"/>
        <v>20000000000</v>
      </c>
      <c r="AJ1213" s="394">
        <f>IF(F1213&gt;0,#REF!,0)</f>
        <v>0</v>
      </c>
      <c r="AK1213" s="394">
        <f t="shared" si="265"/>
        <v>0</v>
      </c>
      <c r="AM1213" s="394">
        <f t="shared" si="266"/>
        <v>0</v>
      </c>
    </row>
    <row r="1214" spans="3:39" ht="23.25" thickBot="1" x14ac:dyDescent="0.6">
      <c r="C1214" s="233" t="s">
        <v>576</v>
      </c>
      <c r="D1214" s="411" t="s">
        <v>1342</v>
      </c>
      <c r="E1214" s="435">
        <v>20000000000</v>
      </c>
      <c r="F1214" s="39">
        <v>0</v>
      </c>
      <c r="G1214" s="36"/>
      <c r="H1214" s="36">
        <v>0</v>
      </c>
      <c r="I1214" s="36"/>
      <c r="J1214" s="36"/>
      <c r="K1214" s="36"/>
      <c r="L1214" s="36"/>
      <c r="M1214" s="36"/>
      <c r="N1214" s="36"/>
      <c r="O1214" s="36"/>
      <c r="P1214" s="253">
        <v>0</v>
      </c>
      <c r="Q1214" s="259">
        <f t="shared" si="269"/>
        <v>0</v>
      </c>
      <c r="R1214" s="259">
        <v>21600000000</v>
      </c>
      <c r="S1214" s="509">
        <f t="shared" si="255"/>
        <v>20000000000</v>
      </c>
      <c r="T1214" s="34">
        <v>1</v>
      </c>
      <c r="U1214" s="33">
        <v>1</v>
      </c>
      <c r="V1214" s="33">
        <v>0.94</v>
      </c>
      <c r="W1214" s="33">
        <v>0.94</v>
      </c>
      <c r="X1214" s="33">
        <f t="shared" si="256"/>
        <v>0.88</v>
      </c>
      <c r="Y1214" s="33">
        <f t="shared" si="257"/>
        <v>0.85</v>
      </c>
      <c r="Z1214" s="33">
        <f t="shared" si="258"/>
        <v>0.75</v>
      </c>
      <c r="AA1214" s="33">
        <f t="shared" si="259"/>
        <v>0.85</v>
      </c>
      <c r="AB1214" s="33">
        <f t="shared" si="260"/>
        <v>0.75</v>
      </c>
      <c r="AC1214" s="33">
        <f t="shared" si="261"/>
        <v>0.85</v>
      </c>
      <c r="AD1214" s="33">
        <f t="shared" si="262"/>
        <v>0.7</v>
      </c>
      <c r="AE1214" s="394">
        <f t="shared" si="263"/>
        <v>0</v>
      </c>
      <c r="AF1214" s="400">
        <f t="shared" si="264"/>
        <v>20000000000</v>
      </c>
      <c r="AG1214" s="257">
        <v>100</v>
      </c>
      <c r="AH1214" s="153">
        <f t="shared" si="268"/>
        <v>20000000000</v>
      </c>
      <c r="AJ1214" s="394">
        <f>IF(F1214&gt;0,#REF!,0)</f>
        <v>0</v>
      </c>
      <c r="AK1214" s="394">
        <f t="shared" si="265"/>
        <v>0</v>
      </c>
      <c r="AM1214" s="394">
        <f t="shared" si="266"/>
        <v>0</v>
      </c>
    </row>
    <row r="1215" spans="3:39" ht="23.25" thickBot="1" x14ac:dyDescent="0.6">
      <c r="C1215" s="233" t="s">
        <v>576</v>
      </c>
      <c r="D1215" s="411" t="s">
        <v>1342</v>
      </c>
      <c r="E1215" s="435">
        <v>31500000000</v>
      </c>
      <c r="F1215" s="39">
        <v>0</v>
      </c>
      <c r="G1215" s="36"/>
      <c r="H1215" s="36">
        <v>0</v>
      </c>
      <c r="I1215" s="36"/>
      <c r="J1215" s="36"/>
      <c r="K1215" s="36"/>
      <c r="L1215" s="36"/>
      <c r="M1215" s="36"/>
      <c r="N1215" s="36"/>
      <c r="O1215" s="36"/>
      <c r="P1215" s="253">
        <v>0</v>
      </c>
      <c r="Q1215" s="259">
        <f t="shared" si="269"/>
        <v>0</v>
      </c>
      <c r="R1215" s="259">
        <v>34020000000</v>
      </c>
      <c r="S1215" s="509">
        <f t="shared" si="255"/>
        <v>31500000000</v>
      </c>
      <c r="T1215" s="34">
        <v>1</v>
      </c>
      <c r="U1215" s="33">
        <v>1</v>
      </c>
      <c r="V1215" s="33">
        <v>0.94</v>
      </c>
      <c r="W1215" s="33">
        <v>0.94</v>
      </c>
      <c r="X1215" s="33">
        <f t="shared" si="256"/>
        <v>0.88</v>
      </c>
      <c r="Y1215" s="33">
        <f t="shared" si="257"/>
        <v>0.85</v>
      </c>
      <c r="Z1215" s="33">
        <f t="shared" si="258"/>
        <v>0.75</v>
      </c>
      <c r="AA1215" s="33">
        <f t="shared" si="259"/>
        <v>0.85</v>
      </c>
      <c r="AB1215" s="33">
        <f t="shared" si="260"/>
        <v>0.75</v>
      </c>
      <c r="AC1215" s="33">
        <f t="shared" si="261"/>
        <v>0.85</v>
      </c>
      <c r="AD1215" s="33">
        <f t="shared" si="262"/>
        <v>0.7</v>
      </c>
      <c r="AE1215" s="394">
        <f t="shared" si="263"/>
        <v>0</v>
      </c>
      <c r="AF1215" s="400">
        <f t="shared" si="264"/>
        <v>31500000000</v>
      </c>
      <c r="AG1215" s="257">
        <v>100</v>
      </c>
      <c r="AH1215" s="153">
        <f t="shared" si="268"/>
        <v>31500000000</v>
      </c>
      <c r="AJ1215" s="394">
        <f>IF(F1215&gt;0,#REF!,0)</f>
        <v>0</v>
      </c>
      <c r="AK1215" s="394">
        <f t="shared" si="265"/>
        <v>0</v>
      </c>
      <c r="AM1215" s="394">
        <f t="shared" si="266"/>
        <v>0</v>
      </c>
    </row>
    <row r="1216" spans="3:39" ht="23.25" thickBot="1" x14ac:dyDescent="0.6">
      <c r="C1216" s="233" t="s">
        <v>576</v>
      </c>
      <c r="D1216" s="411" t="s">
        <v>1313</v>
      </c>
      <c r="E1216" s="435">
        <v>58650000000</v>
      </c>
      <c r="F1216" s="39">
        <v>0</v>
      </c>
      <c r="G1216" s="36"/>
      <c r="H1216" s="36">
        <v>0</v>
      </c>
      <c r="I1216" s="36"/>
      <c r="J1216" s="36"/>
      <c r="K1216" s="36"/>
      <c r="L1216" s="36"/>
      <c r="M1216" s="36"/>
      <c r="N1216" s="36"/>
      <c r="O1216" s="36"/>
      <c r="P1216" s="253">
        <v>0</v>
      </c>
      <c r="Q1216" s="259">
        <f t="shared" si="269"/>
        <v>0</v>
      </c>
      <c r="R1216" s="259">
        <v>71000000000</v>
      </c>
      <c r="S1216" s="509">
        <f t="shared" si="255"/>
        <v>58650000000</v>
      </c>
      <c r="T1216" s="34">
        <v>1</v>
      </c>
      <c r="U1216" s="33">
        <v>1</v>
      </c>
      <c r="V1216" s="33">
        <v>0.94</v>
      </c>
      <c r="W1216" s="33">
        <v>0.94</v>
      </c>
      <c r="X1216" s="33">
        <f t="shared" si="256"/>
        <v>0.88</v>
      </c>
      <c r="Y1216" s="33">
        <f t="shared" si="257"/>
        <v>0.85</v>
      </c>
      <c r="Z1216" s="33">
        <f t="shared" si="258"/>
        <v>0.75</v>
      </c>
      <c r="AA1216" s="33">
        <f t="shared" si="259"/>
        <v>0.85</v>
      </c>
      <c r="AB1216" s="33">
        <f t="shared" si="260"/>
        <v>0.75</v>
      </c>
      <c r="AC1216" s="33">
        <f t="shared" si="261"/>
        <v>0.85</v>
      </c>
      <c r="AD1216" s="33">
        <f t="shared" si="262"/>
        <v>0.7</v>
      </c>
      <c r="AE1216" s="394">
        <f t="shared" si="263"/>
        <v>0</v>
      </c>
      <c r="AF1216" s="400">
        <f t="shared" si="264"/>
        <v>58650000000</v>
      </c>
      <c r="AG1216" s="257">
        <v>100</v>
      </c>
      <c r="AH1216" s="153">
        <f t="shared" si="268"/>
        <v>58650000000</v>
      </c>
      <c r="AJ1216" s="394">
        <f>IF(F1216&gt;0,#REF!,0)</f>
        <v>0</v>
      </c>
      <c r="AK1216" s="394">
        <f t="shared" si="265"/>
        <v>0</v>
      </c>
      <c r="AM1216" s="394">
        <f t="shared" si="266"/>
        <v>0</v>
      </c>
    </row>
    <row r="1217" spans="3:39" ht="23.25" thickBot="1" x14ac:dyDescent="0.6">
      <c r="C1217" s="233" t="s">
        <v>576</v>
      </c>
      <c r="D1217" s="411" t="s">
        <v>1447</v>
      </c>
      <c r="E1217" s="435">
        <v>406625754</v>
      </c>
      <c r="F1217" s="39">
        <v>0</v>
      </c>
      <c r="G1217" s="36"/>
      <c r="H1217" s="36">
        <v>0</v>
      </c>
      <c r="I1217" s="36"/>
      <c r="J1217" s="36"/>
      <c r="K1217" s="36"/>
      <c r="L1217" s="36"/>
      <c r="M1217" s="36"/>
      <c r="N1217" s="36"/>
      <c r="O1217" s="36"/>
      <c r="P1217" s="253">
        <v>0</v>
      </c>
      <c r="Q1217" s="259">
        <f t="shared" si="269"/>
        <v>0</v>
      </c>
      <c r="R1217" s="259" t="s">
        <v>1802</v>
      </c>
      <c r="S1217" s="509">
        <f t="shared" si="255"/>
        <v>406625754</v>
      </c>
      <c r="T1217" s="34">
        <v>1</v>
      </c>
      <c r="U1217" s="33">
        <v>1</v>
      </c>
      <c r="V1217" s="33">
        <v>0.94</v>
      </c>
      <c r="W1217" s="33">
        <v>0.94</v>
      </c>
      <c r="X1217" s="33">
        <f t="shared" si="256"/>
        <v>0.88</v>
      </c>
      <c r="Y1217" s="33">
        <f t="shared" si="257"/>
        <v>0.85</v>
      </c>
      <c r="Z1217" s="33">
        <f t="shared" si="258"/>
        <v>0.75</v>
      </c>
      <c r="AA1217" s="33">
        <f t="shared" si="259"/>
        <v>0.85</v>
      </c>
      <c r="AB1217" s="33">
        <f t="shared" si="260"/>
        <v>0.75</v>
      </c>
      <c r="AC1217" s="33">
        <f t="shared" si="261"/>
        <v>0.85</v>
      </c>
      <c r="AD1217" s="33">
        <f t="shared" si="262"/>
        <v>0.7</v>
      </c>
      <c r="AE1217" s="394">
        <f t="shared" si="263"/>
        <v>0</v>
      </c>
      <c r="AF1217" s="400">
        <f t="shared" si="264"/>
        <v>406625754</v>
      </c>
      <c r="AG1217" s="257">
        <v>100</v>
      </c>
      <c r="AH1217" s="153">
        <f t="shared" si="268"/>
        <v>406625754</v>
      </c>
      <c r="AJ1217" s="394">
        <f>IF(F1217&gt;0,#REF!,0)</f>
        <v>0</v>
      </c>
      <c r="AK1217" s="394">
        <f t="shared" si="265"/>
        <v>0</v>
      </c>
      <c r="AM1217" s="394">
        <f t="shared" si="266"/>
        <v>0</v>
      </c>
    </row>
    <row r="1218" spans="3:39" ht="23.25" thickBot="1" x14ac:dyDescent="0.6">
      <c r="C1218" s="233" t="s">
        <v>576</v>
      </c>
      <c r="D1218" s="411" t="s">
        <v>1446</v>
      </c>
      <c r="E1218" s="435">
        <v>35000000000</v>
      </c>
      <c r="F1218" s="39">
        <v>0</v>
      </c>
      <c r="G1218" s="36"/>
      <c r="H1218" s="36">
        <v>0</v>
      </c>
      <c r="I1218" s="36"/>
      <c r="J1218" s="36"/>
      <c r="K1218" s="36"/>
      <c r="L1218" s="36"/>
      <c r="M1218" s="36"/>
      <c r="N1218" s="36"/>
      <c r="O1218" s="36"/>
      <c r="P1218" s="253">
        <v>0</v>
      </c>
      <c r="Q1218" s="259">
        <f t="shared" si="269"/>
        <v>0</v>
      </c>
      <c r="R1218" s="259" t="s">
        <v>1803</v>
      </c>
      <c r="S1218" s="509">
        <f t="shared" si="255"/>
        <v>35000000000</v>
      </c>
      <c r="T1218" s="34">
        <v>1</v>
      </c>
      <c r="U1218" s="33">
        <v>1</v>
      </c>
      <c r="V1218" s="33">
        <v>0.94</v>
      </c>
      <c r="W1218" s="33">
        <v>0.94</v>
      </c>
      <c r="X1218" s="33">
        <f t="shared" si="256"/>
        <v>0.88</v>
      </c>
      <c r="Y1218" s="33">
        <f t="shared" si="257"/>
        <v>0.85</v>
      </c>
      <c r="Z1218" s="33">
        <f t="shared" si="258"/>
        <v>0.75</v>
      </c>
      <c r="AA1218" s="33">
        <f t="shared" si="259"/>
        <v>0.85</v>
      </c>
      <c r="AB1218" s="33">
        <f t="shared" si="260"/>
        <v>0.75</v>
      </c>
      <c r="AC1218" s="33">
        <f t="shared" si="261"/>
        <v>0.85</v>
      </c>
      <c r="AD1218" s="33">
        <f t="shared" si="262"/>
        <v>0.7</v>
      </c>
      <c r="AE1218" s="394">
        <f t="shared" si="263"/>
        <v>0</v>
      </c>
      <c r="AF1218" s="400">
        <f t="shared" si="264"/>
        <v>35000000000</v>
      </c>
      <c r="AG1218" s="257">
        <v>100</v>
      </c>
      <c r="AH1218" s="153">
        <f t="shared" si="268"/>
        <v>35000000000</v>
      </c>
      <c r="AJ1218" s="394">
        <f>IF(F1218&gt;0,#REF!,0)</f>
        <v>0</v>
      </c>
      <c r="AK1218" s="394">
        <f t="shared" si="265"/>
        <v>0</v>
      </c>
      <c r="AM1218" s="394">
        <f t="shared" si="266"/>
        <v>0</v>
      </c>
    </row>
    <row r="1219" spans="3:39" ht="23.25" thickBot="1" x14ac:dyDescent="0.6">
      <c r="C1219" s="233" t="s">
        <v>576</v>
      </c>
      <c r="D1219" s="411" t="s">
        <v>1446</v>
      </c>
      <c r="E1219" s="435">
        <v>50000000000</v>
      </c>
      <c r="F1219" s="39">
        <v>0</v>
      </c>
      <c r="G1219" s="36"/>
      <c r="H1219" s="36">
        <v>0</v>
      </c>
      <c r="I1219" s="36"/>
      <c r="J1219" s="36"/>
      <c r="K1219" s="36"/>
      <c r="L1219" s="36"/>
      <c r="M1219" s="36"/>
      <c r="N1219" s="36"/>
      <c r="O1219" s="36"/>
      <c r="P1219" s="253">
        <v>0</v>
      </c>
      <c r="Q1219" s="259">
        <f t="shared" si="269"/>
        <v>0</v>
      </c>
      <c r="R1219" s="259" t="s">
        <v>1803</v>
      </c>
      <c r="S1219" s="509">
        <f t="shared" si="255"/>
        <v>50000000000</v>
      </c>
      <c r="T1219" s="34">
        <v>1</v>
      </c>
      <c r="U1219" s="33">
        <v>1</v>
      </c>
      <c r="V1219" s="33">
        <v>0.94</v>
      </c>
      <c r="W1219" s="33">
        <v>0.94</v>
      </c>
      <c r="X1219" s="33">
        <f t="shared" si="256"/>
        <v>0.88</v>
      </c>
      <c r="Y1219" s="33">
        <f t="shared" si="257"/>
        <v>0.85</v>
      </c>
      <c r="Z1219" s="33">
        <f t="shared" si="258"/>
        <v>0.75</v>
      </c>
      <c r="AA1219" s="33">
        <f t="shared" si="259"/>
        <v>0.85</v>
      </c>
      <c r="AB1219" s="33">
        <f t="shared" si="260"/>
        <v>0.75</v>
      </c>
      <c r="AC1219" s="33">
        <f t="shared" si="261"/>
        <v>0.85</v>
      </c>
      <c r="AD1219" s="33">
        <f t="shared" si="262"/>
        <v>0.7</v>
      </c>
      <c r="AE1219" s="394">
        <f t="shared" si="263"/>
        <v>0</v>
      </c>
      <c r="AF1219" s="400">
        <f t="shared" si="264"/>
        <v>50000000000</v>
      </c>
      <c r="AG1219" s="257">
        <v>100</v>
      </c>
      <c r="AH1219" s="153">
        <f t="shared" si="268"/>
        <v>50000000000</v>
      </c>
      <c r="AJ1219" s="394">
        <f>IF(F1219&gt;0,#REF!,0)</f>
        <v>0</v>
      </c>
      <c r="AK1219" s="394">
        <f t="shared" si="265"/>
        <v>0</v>
      </c>
      <c r="AM1219" s="394">
        <f t="shared" si="266"/>
        <v>0</v>
      </c>
    </row>
    <row r="1220" spans="3:39" ht="23.25" thickBot="1" x14ac:dyDescent="0.6">
      <c r="C1220" s="233" t="s">
        <v>576</v>
      </c>
      <c r="D1220" s="411" t="s">
        <v>1447</v>
      </c>
      <c r="E1220" s="435">
        <v>3447098375</v>
      </c>
      <c r="F1220" s="39">
        <v>0</v>
      </c>
      <c r="G1220" s="36"/>
      <c r="H1220" s="36">
        <v>0</v>
      </c>
      <c r="I1220" s="36"/>
      <c r="J1220" s="36"/>
      <c r="K1220" s="36"/>
      <c r="L1220" s="36"/>
      <c r="M1220" s="36"/>
      <c r="N1220" s="36"/>
      <c r="O1220" s="36"/>
      <c r="P1220" s="253">
        <v>0</v>
      </c>
      <c r="Q1220" s="259">
        <f t="shared" si="269"/>
        <v>0</v>
      </c>
      <c r="R1220" s="259" t="s">
        <v>1802</v>
      </c>
      <c r="S1220" s="509">
        <f t="shared" si="255"/>
        <v>3447098375</v>
      </c>
      <c r="T1220" s="34">
        <v>1</v>
      </c>
      <c r="U1220" s="33">
        <v>1</v>
      </c>
      <c r="V1220" s="33">
        <v>0.94</v>
      </c>
      <c r="W1220" s="33">
        <v>0.94</v>
      </c>
      <c r="X1220" s="33">
        <f t="shared" si="256"/>
        <v>0.88</v>
      </c>
      <c r="Y1220" s="33">
        <f t="shared" si="257"/>
        <v>0.85</v>
      </c>
      <c r="Z1220" s="33">
        <f t="shared" si="258"/>
        <v>0.75</v>
      </c>
      <c r="AA1220" s="33">
        <f t="shared" si="259"/>
        <v>0.85</v>
      </c>
      <c r="AB1220" s="33">
        <f t="shared" si="260"/>
        <v>0.75</v>
      </c>
      <c r="AC1220" s="33">
        <f t="shared" si="261"/>
        <v>0.85</v>
      </c>
      <c r="AD1220" s="33">
        <f t="shared" si="262"/>
        <v>0.7</v>
      </c>
      <c r="AE1220" s="394">
        <f t="shared" si="263"/>
        <v>0</v>
      </c>
      <c r="AF1220" s="400">
        <f t="shared" si="264"/>
        <v>3447098375</v>
      </c>
      <c r="AG1220" s="257">
        <v>100</v>
      </c>
      <c r="AH1220" s="153">
        <f t="shared" si="268"/>
        <v>3447098375</v>
      </c>
      <c r="AJ1220" s="394">
        <f>IF(F1220&gt;0,#REF!,0)</f>
        <v>0</v>
      </c>
      <c r="AK1220" s="394">
        <f t="shared" si="265"/>
        <v>0</v>
      </c>
      <c r="AM1220" s="394">
        <f t="shared" si="266"/>
        <v>0</v>
      </c>
    </row>
    <row r="1221" spans="3:39" ht="23.25" thickBot="1" x14ac:dyDescent="0.6">
      <c r="C1221" s="233" t="s">
        <v>576</v>
      </c>
      <c r="D1221" s="411" t="s">
        <v>1447</v>
      </c>
      <c r="E1221" s="435">
        <v>514467595</v>
      </c>
      <c r="F1221" s="39">
        <v>0</v>
      </c>
      <c r="G1221" s="36"/>
      <c r="H1221" s="36">
        <v>0</v>
      </c>
      <c r="I1221" s="36"/>
      <c r="J1221" s="36"/>
      <c r="K1221" s="36"/>
      <c r="L1221" s="36"/>
      <c r="M1221" s="36"/>
      <c r="N1221" s="36"/>
      <c r="O1221" s="36"/>
      <c r="P1221" s="253">
        <v>0</v>
      </c>
      <c r="Q1221" s="259">
        <f t="shared" si="269"/>
        <v>0</v>
      </c>
      <c r="R1221" s="259" t="s">
        <v>1802</v>
      </c>
      <c r="S1221" s="509">
        <f t="shared" si="255"/>
        <v>514467595</v>
      </c>
      <c r="T1221" s="34">
        <v>1</v>
      </c>
      <c r="U1221" s="33">
        <v>1</v>
      </c>
      <c r="V1221" s="33">
        <v>0.94</v>
      </c>
      <c r="W1221" s="33">
        <v>0.94</v>
      </c>
      <c r="X1221" s="33">
        <f t="shared" si="256"/>
        <v>0.88</v>
      </c>
      <c r="Y1221" s="33">
        <f t="shared" si="257"/>
        <v>0.85</v>
      </c>
      <c r="Z1221" s="33">
        <f t="shared" si="258"/>
        <v>0.75</v>
      </c>
      <c r="AA1221" s="33">
        <f t="shared" si="259"/>
        <v>0.85</v>
      </c>
      <c r="AB1221" s="33">
        <f t="shared" si="260"/>
        <v>0.75</v>
      </c>
      <c r="AC1221" s="33">
        <f t="shared" si="261"/>
        <v>0.85</v>
      </c>
      <c r="AD1221" s="33">
        <f t="shared" si="262"/>
        <v>0.7</v>
      </c>
      <c r="AE1221" s="394">
        <f t="shared" si="263"/>
        <v>0</v>
      </c>
      <c r="AF1221" s="400">
        <f t="shared" si="264"/>
        <v>514467595</v>
      </c>
      <c r="AG1221" s="257">
        <v>100</v>
      </c>
      <c r="AH1221" s="153">
        <f t="shared" si="268"/>
        <v>514467595</v>
      </c>
      <c r="AJ1221" s="394">
        <f>IF(F1221&gt;0,#REF!,0)</f>
        <v>0</v>
      </c>
      <c r="AK1221" s="394">
        <f t="shared" si="265"/>
        <v>0</v>
      </c>
      <c r="AM1221" s="394">
        <f t="shared" si="266"/>
        <v>0</v>
      </c>
    </row>
    <row r="1222" spans="3:39" ht="23.25" thickBot="1" x14ac:dyDescent="0.6">
      <c r="C1222" s="233" t="s">
        <v>576</v>
      </c>
      <c r="D1222" s="411" t="s">
        <v>1447</v>
      </c>
      <c r="E1222" s="435">
        <v>707838120</v>
      </c>
      <c r="F1222" s="39">
        <v>0</v>
      </c>
      <c r="G1222" s="36"/>
      <c r="H1222" s="36">
        <v>0</v>
      </c>
      <c r="I1222" s="36"/>
      <c r="J1222" s="36"/>
      <c r="K1222" s="36"/>
      <c r="L1222" s="36"/>
      <c r="M1222" s="36"/>
      <c r="N1222" s="36"/>
      <c r="O1222" s="36"/>
      <c r="P1222" s="253">
        <v>0</v>
      </c>
      <c r="Q1222" s="259">
        <f t="shared" si="269"/>
        <v>0</v>
      </c>
      <c r="R1222" s="259" t="s">
        <v>1802</v>
      </c>
      <c r="S1222" s="509">
        <f t="shared" si="255"/>
        <v>707838120</v>
      </c>
      <c r="T1222" s="34">
        <v>1</v>
      </c>
      <c r="U1222" s="33">
        <v>1</v>
      </c>
      <c r="V1222" s="33">
        <v>0.94</v>
      </c>
      <c r="W1222" s="33">
        <v>0.94</v>
      </c>
      <c r="X1222" s="33">
        <f t="shared" si="256"/>
        <v>0.88</v>
      </c>
      <c r="Y1222" s="33">
        <f t="shared" si="257"/>
        <v>0.85</v>
      </c>
      <c r="Z1222" s="33">
        <f t="shared" si="258"/>
        <v>0.75</v>
      </c>
      <c r="AA1222" s="33">
        <f t="shared" si="259"/>
        <v>0.85</v>
      </c>
      <c r="AB1222" s="33">
        <f t="shared" si="260"/>
        <v>0.75</v>
      </c>
      <c r="AC1222" s="33">
        <f t="shared" si="261"/>
        <v>0.85</v>
      </c>
      <c r="AD1222" s="33">
        <f t="shared" si="262"/>
        <v>0.7</v>
      </c>
      <c r="AE1222" s="394">
        <f t="shared" si="263"/>
        <v>0</v>
      </c>
      <c r="AF1222" s="400">
        <f t="shared" si="264"/>
        <v>707838120</v>
      </c>
      <c r="AG1222" s="257">
        <v>100</v>
      </c>
      <c r="AH1222" s="153">
        <f t="shared" si="268"/>
        <v>707838120</v>
      </c>
      <c r="AJ1222" s="394">
        <f>IF(F1222&gt;0,#REF!,0)</f>
        <v>0</v>
      </c>
      <c r="AK1222" s="394">
        <f t="shared" si="265"/>
        <v>0</v>
      </c>
      <c r="AM1222" s="394">
        <f t="shared" si="266"/>
        <v>0</v>
      </c>
    </row>
    <row r="1223" spans="3:39" ht="23.25" thickBot="1" x14ac:dyDescent="0.6">
      <c r="C1223" s="233" t="s">
        <v>576</v>
      </c>
      <c r="D1223" s="411" t="s">
        <v>1447</v>
      </c>
      <c r="E1223" s="435">
        <v>2910000000</v>
      </c>
      <c r="F1223" s="39">
        <v>0</v>
      </c>
      <c r="G1223" s="36"/>
      <c r="H1223" s="36">
        <v>0</v>
      </c>
      <c r="I1223" s="36"/>
      <c r="J1223" s="36"/>
      <c r="K1223" s="36"/>
      <c r="L1223" s="36"/>
      <c r="M1223" s="36"/>
      <c r="N1223" s="36"/>
      <c r="O1223" s="36"/>
      <c r="P1223" s="253">
        <v>0</v>
      </c>
      <c r="Q1223" s="259">
        <f t="shared" si="269"/>
        <v>0</v>
      </c>
      <c r="R1223" s="259" t="s">
        <v>1802</v>
      </c>
      <c r="S1223" s="509">
        <f t="shared" si="255"/>
        <v>2910000000</v>
      </c>
      <c r="T1223" s="34">
        <v>1</v>
      </c>
      <c r="U1223" s="33">
        <v>1</v>
      </c>
      <c r="V1223" s="33">
        <v>0.94</v>
      </c>
      <c r="W1223" s="33">
        <v>0.94</v>
      </c>
      <c r="X1223" s="33">
        <f t="shared" si="256"/>
        <v>0.88</v>
      </c>
      <c r="Y1223" s="33">
        <f t="shared" si="257"/>
        <v>0.85</v>
      </c>
      <c r="Z1223" s="33">
        <f t="shared" si="258"/>
        <v>0.75</v>
      </c>
      <c r="AA1223" s="33">
        <f t="shared" si="259"/>
        <v>0.85</v>
      </c>
      <c r="AB1223" s="33">
        <f t="shared" si="260"/>
        <v>0.75</v>
      </c>
      <c r="AC1223" s="33">
        <f t="shared" si="261"/>
        <v>0.85</v>
      </c>
      <c r="AD1223" s="33">
        <f t="shared" si="262"/>
        <v>0.7</v>
      </c>
      <c r="AE1223" s="394">
        <f t="shared" si="263"/>
        <v>0</v>
      </c>
      <c r="AF1223" s="400">
        <f t="shared" si="264"/>
        <v>2910000000</v>
      </c>
      <c r="AG1223" s="257">
        <v>100</v>
      </c>
      <c r="AH1223" s="153">
        <f t="shared" si="268"/>
        <v>2910000000</v>
      </c>
      <c r="AJ1223" s="394">
        <f>IF(F1223&gt;0,#REF!,0)</f>
        <v>0</v>
      </c>
      <c r="AK1223" s="394">
        <f t="shared" si="265"/>
        <v>0</v>
      </c>
      <c r="AM1223" s="394">
        <f t="shared" si="266"/>
        <v>0</v>
      </c>
    </row>
    <row r="1224" spans="3:39" ht="23.25" thickBot="1" x14ac:dyDescent="0.6">
      <c r="C1224" s="233" t="s">
        <v>576</v>
      </c>
      <c r="D1224" s="411" t="s">
        <v>1446</v>
      </c>
      <c r="E1224" s="435">
        <v>60000000000</v>
      </c>
      <c r="F1224" s="39">
        <v>0</v>
      </c>
      <c r="G1224" s="36"/>
      <c r="H1224" s="36">
        <v>0</v>
      </c>
      <c r="I1224" s="36"/>
      <c r="J1224" s="36"/>
      <c r="K1224" s="36"/>
      <c r="L1224" s="36"/>
      <c r="M1224" s="36"/>
      <c r="N1224" s="36"/>
      <c r="O1224" s="36"/>
      <c r="P1224" s="253">
        <v>0</v>
      </c>
      <c r="Q1224" s="259">
        <f t="shared" si="269"/>
        <v>0</v>
      </c>
      <c r="R1224" s="259" t="s">
        <v>1803</v>
      </c>
      <c r="S1224" s="509">
        <f t="shared" si="255"/>
        <v>60000000000</v>
      </c>
      <c r="T1224" s="34">
        <v>1</v>
      </c>
      <c r="U1224" s="33">
        <v>1</v>
      </c>
      <c r="V1224" s="33">
        <v>0.94</v>
      </c>
      <c r="W1224" s="33">
        <v>0.94</v>
      </c>
      <c r="X1224" s="33">
        <f t="shared" si="256"/>
        <v>0.88</v>
      </c>
      <c r="Y1224" s="33">
        <f t="shared" si="257"/>
        <v>0.85</v>
      </c>
      <c r="Z1224" s="33">
        <f t="shared" si="258"/>
        <v>0.75</v>
      </c>
      <c r="AA1224" s="33">
        <f t="shared" si="259"/>
        <v>0.85</v>
      </c>
      <c r="AB1224" s="33">
        <f t="shared" si="260"/>
        <v>0.75</v>
      </c>
      <c r="AC1224" s="33">
        <f t="shared" si="261"/>
        <v>0.85</v>
      </c>
      <c r="AD1224" s="33">
        <f t="shared" si="262"/>
        <v>0.7</v>
      </c>
      <c r="AE1224" s="394">
        <f t="shared" si="263"/>
        <v>0</v>
      </c>
      <c r="AF1224" s="400">
        <f t="shared" si="264"/>
        <v>60000000000</v>
      </c>
      <c r="AG1224" s="257">
        <v>100</v>
      </c>
      <c r="AH1224" s="153">
        <f t="shared" si="268"/>
        <v>60000000000</v>
      </c>
      <c r="AJ1224" s="394">
        <f>IF(F1224&gt;0,#REF!,0)</f>
        <v>0</v>
      </c>
      <c r="AK1224" s="394">
        <f t="shared" si="265"/>
        <v>0</v>
      </c>
      <c r="AM1224" s="394">
        <f t="shared" si="266"/>
        <v>0</v>
      </c>
    </row>
    <row r="1225" spans="3:39" ht="23.25" thickBot="1" x14ac:dyDescent="0.6">
      <c r="C1225" s="233" t="s">
        <v>576</v>
      </c>
      <c r="D1225" s="411" t="s">
        <v>1446</v>
      </c>
      <c r="E1225" s="435">
        <v>55000000000</v>
      </c>
      <c r="F1225" s="39">
        <v>0</v>
      </c>
      <c r="G1225" s="36"/>
      <c r="H1225" s="36">
        <v>0</v>
      </c>
      <c r="I1225" s="36"/>
      <c r="J1225" s="36"/>
      <c r="K1225" s="36"/>
      <c r="L1225" s="36"/>
      <c r="M1225" s="36"/>
      <c r="N1225" s="36"/>
      <c r="O1225" s="36"/>
      <c r="P1225" s="253">
        <v>0</v>
      </c>
      <c r="Q1225" s="259">
        <f t="shared" si="269"/>
        <v>0</v>
      </c>
      <c r="R1225" s="259" t="s">
        <v>1803</v>
      </c>
      <c r="S1225" s="509">
        <f t="shared" si="255"/>
        <v>55000000000</v>
      </c>
      <c r="T1225" s="34">
        <v>1</v>
      </c>
      <c r="U1225" s="33">
        <v>1</v>
      </c>
      <c r="V1225" s="33">
        <v>0.94</v>
      </c>
      <c r="W1225" s="33">
        <v>0.94</v>
      </c>
      <c r="X1225" s="33">
        <f t="shared" si="256"/>
        <v>0.88</v>
      </c>
      <c r="Y1225" s="33">
        <f t="shared" si="257"/>
        <v>0.85</v>
      </c>
      <c r="Z1225" s="33">
        <f t="shared" si="258"/>
        <v>0.75</v>
      </c>
      <c r="AA1225" s="33">
        <f t="shared" si="259"/>
        <v>0.85</v>
      </c>
      <c r="AB1225" s="33">
        <f t="shared" si="260"/>
        <v>0.75</v>
      </c>
      <c r="AC1225" s="33">
        <f t="shared" si="261"/>
        <v>0.85</v>
      </c>
      <c r="AD1225" s="33">
        <f t="shared" si="262"/>
        <v>0.7</v>
      </c>
      <c r="AE1225" s="394">
        <f t="shared" si="263"/>
        <v>0</v>
      </c>
      <c r="AF1225" s="400">
        <f t="shared" si="264"/>
        <v>55000000000</v>
      </c>
      <c r="AG1225" s="257">
        <v>100</v>
      </c>
      <c r="AH1225" s="153">
        <f t="shared" si="268"/>
        <v>55000000000</v>
      </c>
      <c r="AJ1225" s="394">
        <f>IF(F1225&gt;0,#REF!,0)</f>
        <v>0</v>
      </c>
      <c r="AK1225" s="394">
        <f t="shared" si="265"/>
        <v>0</v>
      </c>
      <c r="AM1225" s="394">
        <f t="shared" si="266"/>
        <v>0</v>
      </c>
    </row>
    <row r="1226" spans="3:39" ht="23.25" thickBot="1" x14ac:dyDescent="0.6">
      <c r="C1226" s="233" t="s">
        <v>576</v>
      </c>
      <c r="D1226" s="411" t="s">
        <v>1446</v>
      </c>
      <c r="E1226" s="435">
        <v>55000000000</v>
      </c>
      <c r="F1226" s="39">
        <v>0</v>
      </c>
      <c r="G1226" s="36"/>
      <c r="H1226" s="36">
        <v>0</v>
      </c>
      <c r="I1226" s="36"/>
      <c r="J1226" s="36"/>
      <c r="K1226" s="36"/>
      <c r="L1226" s="36"/>
      <c r="M1226" s="36"/>
      <c r="N1226" s="36"/>
      <c r="O1226" s="36"/>
      <c r="P1226" s="253">
        <v>0</v>
      </c>
      <c r="Q1226" s="259">
        <f t="shared" si="269"/>
        <v>0</v>
      </c>
      <c r="R1226" s="259" t="s">
        <v>1803</v>
      </c>
      <c r="S1226" s="509">
        <f t="shared" si="255"/>
        <v>55000000000</v>
      </c>
      <c r="T1226" s="34">
        <v>1</v>
      </c>
      <c r="U1226" s="33">
        <v>1</v>
      </c>
      <c r="V1226" s="33">
        <v>0.94</v>
      </c>
      <c r="W1226" s="33">
        <v>0.94</v>
      </c>
      <c r="X1226" s="33">
        <f t="shared" si="256"/>
        <v>0.88</v>
      </c>
      <c r="Y1226" s="33">
        <f t="shared" si="257"/>
        <v>0.85</v>
      </c>
      <c r="Z1226" s="33">
        <f t="shared" si="258"/>
        <v>0.75</v>
      </c>
      <c r="AA1226" s="33">
        <f t="shared" si="259"/>
        <v>0.85</v>
      </c>
      <c r="AB1226" s="33">
        <f t="shared" si="260"/>
        <v>0.75</v>
      </c>
      <c r="AC1226" s="33">
        <f t="shared" si="261"/>
        <v>0.85</v>
      </c>
      <c r="AD1226" s="33">
        <f t="shared" si="262"/>
        <v>0.7</v>
      </c>
      <c r="AE1226" s="394">
        <f t="shared" si="263"/>
        <v>0</v>
      </c>
      <c r="AF1226" s="400">
        <f t="shared" si="264"/>
        <v>55000000000</v>
      </c>
      <c r="AG1226" s="257">
        <v>100</v>
      </c>
      <c r="AH1226" s="153">
        <f t="shared" si="268"/>
        <v>55000000000</v>
      </c>
      <c r="AJ1226" s="394">
        <f>IF(F1226&gt;0,#REF!,0)</f>
        <v>0</v>
      </c>
      <c r="AK1226" s="394">
        <f t="shared" si="265"/>
        <v>0</v>
      </c>
      <c r="AM1226" s="394">
        <f t="shared" si="266"/>
        <v>0</v>
      </c>
    </row>
    <row r="1227" spans="3:39" ht="23.25" thickBot="1" x14ac:dyDescent="0.6">
      <c r="C1227" s="233" t="s">
        <v>576</v>
      </c>
      <c r="D1227" s="411" t="s">
        <v>1446</v>
      </c>
      <c r="E1227" s="435">
        <v>55000000000</v>
      </c>
      <c r="F1227" s="39">
        <v>0</v>
      </c>
      <c r="G1227" s="36"/>
      <c r="H1227" s="36">
        <v>0</v>
      </c>
      <c r="I1227" s="36"/>
      <c r="J1227" s="36"/>
      <c r="K1227" s="36"/>
      <c r="L1227" s="36"/>
      <c r="M1227" s="36"/>
      <c r="N1227" s="36"/>
      <c r="O1227" s="36"/>
      <c r="P1227" s="253">
        <v>0</v>
      </c>
      <c r="Q1227" s="259">
        <f t="shared" si="269"/>
        <v>0</v>
      </c>
      <c r="R1227" s="259" t="s">
        <v>1803</v>
      </c>
      <c r="S1227" s="509">
        <f t="shared" ref="S1227:S1290" si="270">IF((OR(Q1227&gt;E1227,Q1227=0)),E1227,Q1227)</f>
        <v>55000000000</v>
      </c>
      <c r="T1227" s="34">
        <v>1</v>
      </c>
      <c r="U1227" s="33">
        <v>1</v>
      </c>
      <c r="V1227" s="33">
        <v>0.94</v>
      </c>
      <c r="W1227" s="33">
        <v>0.94</v>
      </c>
      <c r="X1227" s="33">
        <f t="shared" ref="X1227:X1290" si="271">1-0.12</f>
        <v>0.88</v>
      </c>
      <c r="Y1227" s="33">
        <f t="shared" ref="Y1227:Y1290" si="272">1-0.15</f>
        <v>0.85</v>
      </c>
      <c r="Z1227" s="33">
        <f t="shared" ref="Z1227:Z1290" si="273">1-0.25</f>
        <v>0.75</v>
      </c>
      <c r="AA1227" s="33">
        <f t="shared" ref="AA1227:AA1290" si="274">1-0.15</f>
        <v>0.85</v>
      </c>
      <c r="AB1227" s="33">
        <f t="shared" ref="AB1227:AB1290" si="275">1-0.25</f>
        <v>0.75</v>
      </c>
      <c r="AC1227" s="33">
        <f t="shared" ref="AC1227:AC1290" si="276">1-0.15</f>
        <v>0.85</v>
      </c>
      <c r="AD1227" s="33">
        <f t="shared" ref="AD1227:AD1290" si="277">1-0.3</f>
        <v>0.7</v>
      </c>
      <c r="AE1227" s="394">
        <f t="shared" ref="AE1227:AE1290" si="278">(F1227*T1227)+(G1227*U1227)+(H1227*V1227)+(I1227*W1227)+(J1227*X1227)+(K1227*Y1227)+(L1227*Z1227)+(M1227*AA1227)+(N1227*AB1227)+(O1227*AC1227)+(P1227*AD1227)</f>
        <v>0</v>
      </c>
      <c r="AF1227" s="400">
        <f t="shared" ref="AF1227:AF1290" si="279">IF(E1227&gt;AE1227,E1227-AE1227,0)</f>
        <v>55000000000</v>
      </c>
      <c r="AG1227" s="257">
        <v>100</v>
      </c>
      <c r="AH1227" s="153">
        <f t="shared" si="268"/>
        <v>55000000000</v>
      </c>
      <c r="AJ1227" s="394">
        <f>IF(F1227&gt;0,#REF!,0)</f>
        <v>0</v>
      </c>
      <c r="AK1227" s="394">
        <f t="shared" si="265"/>
        <v>0</v>
      </c>
      <c r="AM1227" s="394">
        <f t="shared" si="266"/>
        <v>0</v>
      </c>
    </row>
    <row r="1228" spans="3:39" ht="23.25" thickBot="1" x14ac:dyDescent="0.6">
      <c r="C1228" s="233" t="s">
        <v>576</v>
      </c>
      <c r="D1228" s="411" t="s">
        <v>1446</v>
      </c>
      <c r="E1228" s="435">
        <v>50000000000</v>
      </c>
      <c r="F1228" s="39">
        <v>0</v>
      </c>
      <c r="G1228" s="36"/>
      <c r="H1228" s="36">
        <v>0</v>
      </c>
      <c r="I1228" s="36"/>
      <c r="J1228" s="36"/>
      <c r="K1228" s="36"/>
      <c r="L1228" s="36"/>
      <c r="M1228" s="36"/>
      <c r="N1228" s="36"/>
      <c r="O1228" s="36"/>
      <c r="P1228" s="253">
        <v>0</v>
      </c>
      <c r="Q1228" s="259">
        <f t="shared" si="269"/>
        <v>0</v>
      </c>
      <c r="R1228" s="259" t="s">
        <v>1803</v>
      </c>
      <c r="S1228" s="509">
        <f t="shared" si="270"/>
        <v>50000000000</v>
      </c>
      <c r="T1228" s="34">
        <v>1</v>
      </c>
      <c r="U1228" s="33">
        <v>1</v>
      </c>
      <c r="V1228" s="33">
        <v>0.94</v>
      </c>
      <c r="W1228" s="33">
        <v>0.94</v>
      </c>
      <c r="X1228" s="33">
        <f t="shared" si="271"/>
        <v>0.88</v>
      </c>
      <c r="Y1228" s="33">
        <f t="shared" si="272"/>
        <v>0.85</v>
      </c>
      <c r="Z1228" s="33">
        <f t="shared" si="273"/>
        <v>0.75</v>
      </c>
      <c r="AA1228" s="33">
        <f t="shared" si="274"/>
        <v>0.85</v>
      </c>
      <c r="AB1228" s="33">
        <f t="shared" si="275"/>
        <v>0.75</v>
      </c>
      <c r="AC1228" s="33">
        <f t="shared" si="276"/>
        <v>0.85</v>
      </c>
      <c r="AD1228" s="33">
        <f t="shared" si="277"/>
        <v>0.7</v>
      </c>
      <c r="AE1228" s="394">
        <f t="shared" si="278"/>
        <v>0</v>
      </c>
      <c r="AF1228" s="400">
        <f t="shared" si="279"/>
        <v>50000000000</v>
      </c>
      <c r="AG1228" s="257">
        <v>100</v>
      </c>
      <c r="AH1228" s="153">
        <f t="shared" si="268"/>
        <v>50000000000</v>
      </c>
      <c r="AJ1228" s="394">
        <f>IF(F1228&gt;0,#REF!,0)</f>
        <v>0</v>
      </c>
      <c r="AK1228" s="394">
        <f t="shared" ref="AK1228:AK1291" si="280">F1228</f>
        <v>0</v>
      </c>
      <c r="AM1228" s="394">
        <f t="shared" ref="AM1228:AM1291" si="281">IF(AF1228&gt;S1228,AF1228-S1228,0)</f>
        <v>0</v>
      </c>
    </row>
    <row r="1229" spans="3:39" ht="23.25" thickBot="1" x14ac:dyDescent="0.6">
      <c r="C1229" s="233" t="s">
        <v>576</v>
      </c>
      <c r="D1229" s="411" t="s">
        <v>1446</v>
      </c>
      <c r="E1229" s="435">
        <v>50000000000</v>
      </c>
      <c r="F1229" s="39">
        <v>0</v>
      </c>
      <c r="G1229" s="36"/>
      <c r="H1229" s="36">
        <v>0</v>
      </c>
      <c r="I1229" s="36"/>
      <c r="J1229" s="36"/>
      <c r="K1229" s="36"/>
      <c r="L1229" s="36"/>
      <c r="M1229" s="36"/>
      <c r="N1229" s="36"/>
      <c r="O1229" s="36"/>
      <c r="P1229" s="253">
        <v>0</v>
      </c>
      <c r="Q1229" s="259">
        <f t="shared" si="269"/>
        <v>0</v>
      </c>
      <c r="R1229" s="259" t="s">
        <v>1803</v>
      </c>
      <c r="S1229" s="509">
        <f t="shared" si="270"/>
        <v>50000000000</v>
      </c>
      <c r="T1229" s="34">
        <v>1</v>
      </c>
      <c r="U1229" s="33">
        <v>1</v>
      </c>
      <c r="V1229" s="33">
        <v>0.94</v>
      </c>
      <c r="W1229" s="33">
        <v>0.94</v>
      </c>
      <c r="X1229" s="33">
        <f t="shared" si="271"/>
        <v>0.88</v>
      </c>
      <c r="Y1229" s="33">
        <f t="shared" si="272"/>
        <v>0.85</v>
      </c>
      <c r="Z1229" s="33">
        <f t="shared" si="273"/>
        <v>0.75</v>
      </c>
      <c r="AA1229" s="33">
        <f t="shared" si="274"/>
        <v>0.85</v>
      </c>
      <c r="AB1229" s="33">
        <f t="shared" si="275"/>
        <v>0.75</v>
      </c>
      <c r="AC1229" s="33">
        <f t="shared" si="276"/>
        <v>0.85</v>
      </c>
      <c r="AD1229" s="33">
        <f t="shared" si="277"/>
        <v>0.7</v>
      </c>
      <c r="AE1229" s="394">
        <f t="shared" si="278"/>
        <v>0</v>
      </c>
      <c r="AF1229" s="400">
        <f t="shared" si="279"/>
        <v>50000000000</v>
      </c>
      <c r="AG1229" s="257">
        <v>100</v>
      </c>
      <c r="AH1229" s="153">
        <f t="shared" si="268"/>
        <v>50000000000</v>
      </c>
      <c r="AJ1229" s="394">
        <f>IF(F1229&gt;0,#REF!,0)</f>
        <v>0</v>
      </c>
      <c r="AK1229" s="394">
        <f t="shared" si="280"/>
        <v>0</v>
      </c>
      <c r="AM1229" s="394">
        <f t="shared" si="281"/>
        <v>0</v>
      </c>
    </row>
    <row r="1230" spans="3:39" ht="23.25" thickBot="1" x14ac:dyDescent="0.6">
      <c r="C1230" s="233" t="s">
        <v>576</v>
      </c>
      <c r="D1230" s="411" t="s">
        <v>1447</v>
      </c>
      <c r="E1230" s="435">
        <v>30000000000</v>
      </c>
      <c r="F1230" s="39">
        <v>0</v>
      </c>
      <c r="G1230" s="36"/>
      <c r="H1230" s="36">
        <v>0</v>
      </c>
      <c r="I1230" s="36"/>
      <c r="J1230" s="36"/>
      <c r="K1230" s="36"/>
      <c r="L1230" s="36"/>
      <c r="M1230" s="36"/>
      <c r="N1230" s="36"/>
      <c r="O1230" s="36"/>
      <c r="P1230" s="253">
        <v>0</v>
      </c>
      <c r="Q1230" s="259">
        <f t="shared" si="269"/>
        <v>0</v>
      </c>
      <c r="R1230" s="259" t="s">
        <v>1802</v>
      </c>
      <c r="S1230" s="509">
        <f t="shared" si="270"/>
        <v>30000000000</v>
      </c>
      <c r="T1230" s="34">
        <v>1</v>
      </c>
      <c r="U1230" s="33">
        <v>1</v>
      </c>
      <c r="V1230" s="33">
        <v>0.94</v>
      </c>
      <c r="W1230" s="33">
        <v>0.94</v>
      </c>
      <c r="X1230" s="33">
        <f t="shared" si="271"/>
        <v>0.88</v>
      </c>
      <c r="Y1230" s="33">
        <f t="shared" si="272"/>
        <v>0.85</v>
      </c>
      <c r="Z1230" s="33">
        <f t="shared" si="273"/>
        <v>0.75</v>
      </c>
      <c r="AA1230" s="33">
        <f t="shared" si="274"/>
        <v>0.85</v>
      </c>
      <c r="AB1230" s="33">
        <f t="shared" si="275"/>
        <v>0.75</v>
      </c>
      <c r="AC1230" s="33">
        <f t="shared" si="276"/>
        <v>0.85</v>
      </c>
      <c r="AD1230" s="33">
        <f t="shared" si="277"/>
        <v>0.7</v>
      </c>
      <c r="AE1230" s="394">
        <f t="shared" si="278"/>
        <v>0</v>
      </c>
      <c r="AF1230" s="400">
        <f t="shared" si="279"/>
        <v>30000000000</v>
      </c>
      <c r="AG1230" s="257">
        <v>100</v>
      </c>
      <c r="AH1230" s="153">
        <f t="shared" si="268"/>
        <v>30000000000</v>
      </c>
      <c r="AJ1230" s="394">
        <f>IF(F1230&gt;0,#REF!,0)</f>
        <v>0</v>
      </c>
      <c r="AK1230" s="394">
        <f t="shared" si="280"/>
        <v>0</v>
      </c>
      <c r="AM1230" s="394">
        <f t="shared" si="281"/>
        <v>0</v>
      </c>
    </row>
    <row r="1231" spans="3:39" ht="23.25" thickBot="1" x14ac:dyDescent="0.6">
      <c r="C1231" s="233" t="s">
        <v>576</v>
      </c>
      <c r="D1231" s="411" t="s">
        <v>1447</v>
      </c>
      <c r="E1231" s="435">
        <v>30000000000</v>
      </c>
      <c r="F1231" s="39">
        <v>0</v>
      </c>
      <c r="G1231" s="36"/>
      <c r="H1231" s="36">
        <v>0</v>
      </c>
      <c r="I1231" s="36"/>
      <c r="J1231" s="36"/>
      <c r="K1231" s="36"/>
      <c r="L1231" s="36"/>
      <c r="M1231" s="36"/>
      <c r="N1231" s="36"/>
      <c r="O1231" s="36"/>
      <c r="P1231" s="253">
        <v>0</v>
      </c>
      <c r="Q1231" s="259">
        <f t="shared" si="269"/>
        <v>0</v>
      </c>
      <c r="R1231" s="259" t="s">
        <v>1802</v>
      </c>
      <c r="S1231" s="509">
        <f t="shared" si="270"/>
        <v>30000000000</v>
      </c>
      <c r="T1231" s="34">
        <v>1</v>
      </c>
      <c r="U1231" s="33">
        <v>1</v>
      </c>
      <c r="V1231" s="33">
        <v>0.94</v>
      </c>
      <c r="W1231" s="33">
        <v>0.94</v>
      </c>
      <c r="X1231" s="33">
        <f t="shared" si="271"/>
        <v>0.88</v>
      </c>
      <c r="Y1231" s="33">
        <f t="shared" si="272"/>
        <v>0.85</v>
      </c>
      <c r="Z1231" s="33">
        <f t="shared" si="273"/>
        <v>0.75</v>
      </c>
      <c r="AA1231" s="33">
        <f t="shared" si="274"/>
        <v>0.85</v>
      </c>
      <c r="AB1231" s="33">
        <f t="shared" si="275"/>
        <v>0.75</v>
      </c>
      <c r="AC1231" s="33">
        <f t="shared" si="276"/>
        <v>0.85</v>
      </c>
      <c r="AD1231" s="33">
        <f t="shared" si="277"/>
        <v>0.7</v>
      </c>
      <c r="AE1231" s="394">
        <f t="shared" si="278"/>
        <v>0</v>
      </c>
      <c r="AF1231" s="400">
        <f t="shared" si="279"/>
        <v>30000000000</v>
      </c>
      <c r="AG1231" s="257">
        <v>100</v>
      </c>
      <c r="AH1231" s="153">
        <f t="shared" si="268"/>
        <v>30000000000</v>
      </c>
      <c r="AJ1231" s="394">
        <f>IF(F1231&gt;0,#REF!,0)</f>
        <v>0</v>
      </c>
      <c r="AK1231" s="394">
        <f t="shared" si="280"/>
        <v>0</v>
      </c>
      <c r="AM1231" s="394">
        <f t="shared" si="281"/>
        <v>0</v>
      </c>
    </row>
    <row r="1232" spans="3:39" ht="23.25" thickBot="1" x14ac:dyDescent="0.6">
      <c r="C1232" s="233" t="s">
        <v>576</v>
      </c>
      <c r="D1232" s="411" t="s">
        <v>1447</v>
      </c>
      <c r="E1232" s="435">
        <v>30000000000</v>
      </c>
      <c r="F1232" s="39">
        <v>0</v>
      </c>
      <c r="G1232" s="36"/>
      <c r="H1232" s="36">
        <v>0</v>
      </c>
      <c r="I1232" s="36"/>
      <c r="J1232" s="36"/>
      <c r="K1232" s="36"/>
      <c r="L1232" s="36"/>
      <c r="M1232" s="36"/>
      <c r="N1232" s="36"/>
      <c r="O1232" s="36"/>
      <c r="P1232" s="253">
        <v>0</v>
      </c>
      <c r="Q1232" s="259">
        <f t="shared" si="269"/>
        <v>0</v>
      </c>
      <c r="R1232" s="259" t="s">
        <v>1802</v>
      </c>
      <c r="S1232" s="509">
        <f t="shared" si="270"/>
        <v>30000000000</v>
      </c>
      <c r="T1232" s="34">
        <v>1</v>
      </c>
      <c r="U1232" s="33">
        <v>1</v>
      </c>
      <c r="V1232" s="33">
        <v>0.94</v>
      </c>
      <c r="W1232" s="33">
        <v>0.94</v>
      </c>
      <c r="X1232" s="33">
        <f t="shared" si="271"/>
        <v>0.88</v>
      </c>
      <c r="Y1232" s="33">
        <f t="shared" si="272"/>
        <v>0.85</v>
      </c>
      <c r="Z1232" s="33">
        <f t="shared" si="273"/>
        <v>0.75</v>
      </c>
      <c r="AA1232" s="33">
        <f t="shared" si="274"/>
        <v>0.85</v>
      </c>
      <c r="AB1232" s="33">
        <f t="shared" si="275"/>
        <v>0.75</v>
      </c>
      <c r="AC1232" s="33">
        <f t="shared" si="276"/>
        <v>0.85</v>
      </c>
      <c r="AD1232" s="33">
        <f t="shared" si="277"/>
        <v>0.7</v>
      </c>
      <c r="AE1232" s="394">
        <f t="shared" si="278"/>
        <v>0</v>
      </c>
      <c r="AF1232" s="400">
        <f t="shared" si="279"/>
        <v>30000000000</v>
      </c>
      <c r="AG1232" s="257">
        <v>100</v>
      </c>
      <c r="AH1232" s="153">
        <f t="shared" si="268"/>
        <v>30000000000</v>
      </c>
      <c r="AJ1232" s="394">
        <f>IF(F1232&gt;0,#REF!,0)</f>
        <v>0</v>
      </c>
      <c r="AK1232" s="394">
        <f t="shared" si="280"/>
        <v>0</v>
      </c>
      <c r="AM1232" s="394">
        <f t="shared" si="281"/>
        <v>0</v>
      </c>
    </row>
    <row r="1233" spans="3:39" ht="23.25" thickBot="1" x14ac:dyDescent="0.6">
      <c r="C1233" s="233" t="s">
        <v>576</v>
      </c>
      <c r="D1233" s="411" t="s">
        <v>1447</v>
      </c>
      <c r="E1233" s="435">
        <v>20000000000</v>
      </c>
      <c r="F1233" s="39">
        <v>0</v>
      </c>
      <c r="G1233" s="36"/>
      <c r="H1233" s="36">
        <v>0</v>
      </c>
      <c r="I1233" s="36"/>
      <c r="J1233" s="36"/>
      <c r="K1233" s="36"/>
      <c r="L1233" s="36"/>
      <c r="M1233" s="36"/>
      <c r="N1233" s="36"/>
      <c r="O1233" s="36"/>
      <c r="P1233" s="253">
        <v>0</v>
      </c>
      <c r="Q1233" s="259">
        <f t="shared" si="269"/>
        <v>0</v>
      </c>
      <c r="R1233" s="259" t="s">
        <v>1802</v>
      </c>
      <c r="S1233" s="509">
        <f t="shared" si="270"/>
        <v>20000000000</v>
      </c>
      <c r="T1233" s="34">
        <v>1</v>
      </c>
      <c r="U1233" s="33">
        <v>1</v>
      </c>
      <c r="V1233" s="33">
        <v>0.94</v>
      </c>
      <c r="W1233" s="33">
        <v>0.94</v>
      </c>
      <c r="X1233" s="33">
        <f t="shared" si="271"/>
        <v>0.88</v>
      </c>
      <c r="Y1233" s="33">
        <f t="shared" si="272"/>
        <v>0.85</v>
      </c>
      <c r="Z1233" s="33">
        <f t="shared" si="273"/>
        <v>0.75</v>
      </c>
      <c r="AA1233" s="33">
        <f t="shared" si="274"/>
        <v>0.85</v>
      </c>
      <c r="AB1233" s="33">
        <f t="shared" si="275"/>
        <v>0.75</v>
      </c>
      <c r="AC1233" s="33">
        <f t="shared" si="276"/>
        <v>0.85</v>
      </c>
      <c r="AD1233" s="33">
        <f t="shared" si="277"/>
        <v>0.7</v>
      </c>
      <c r="AE1233" s="394">
        <f t="shared" si="278"/>
        <v>0</v>
      </c>
      <c r="AF1233" s="400">
        <f t="shared" si="279"/>
        <v>20000000000</v>
      </c>
      <c r="AG1233" s="257">
        <v>100</v>
      </c>
      <c r="AH1233" s="153">
        <f t="shared" ref="AH1233:AH1296" si="282">(AF1233*AG1233)/100</f>
        <v>20000000000</v>
      </c>
      <c r="AJ1233" s="394">
        <f>IF(F1233&gt;0,#REF!,0)</f>
        <v>0</v>
      </c>
      <c r="AK1233" s="394">
        <f t="shared" si="280"/>
        <v>0</v>
      </c>
      <c r="AM1233" s="394">
        <f t="shared" si="281"/>
        <v>0</v>
      </c>
    </row>
    <row r="1234" spans="3:39" ht="23.25" thickBot="1" x14ac:dyDescent="0.6">
      <c r="C1234" s="233" t="s">
        <v>576</v>
      </c>
      <c r="D1234" s="411" t="s">
        <v>1447</v>
      </c>
      <c r="E1234" s="435">
        <v>15000000000</v>
      </c>
      <c r="F1234" s="39">
        <v>0</v>
      </c>
      <c r="G1234" s="36"/>
      <c r="H1234" s="36">
        <v>0</v>
      </c>
      <c r="I1234" s="36"/>
      <c r="J1234" s="36"/>
      <c r="K1234" s="36"/>
      <c r="L1234" s="36"/>
      <c r="M1234" s="36"/>
      <c r="N1234" s="36"/>
      <c r="O1234" s="36"/>
      <c r="P1234" s="253">
        <v>0</v>
      </c>
      <c r="Q1234" s="259">
        <f t="shared" si="269"/>
        <v>0</v>
      </c>
      <c r="R1234" s="259" t="s">
        <v>1802</v>
      </c>
      <c r="S1234" s="509">
        <f t="shared" si="270"/>
        <v>15000000000</v>
      </c>
      <c r="T1234" s="34">
        <v>1</v>
      </c>
      <c r="U1234" s="33">
        <v>1</v>
      </c>
      <c r="V1234" s="33">
        <v>0.94</v>
      </c>
      <c r="W1234" s="33">
        <v>0.94</v>
      </c>
      <c r="X1234" s="33">
        <f t="shared" si="271"/>
        <v>0.88</v>
      </c>
      <c r="Y1234" s="33">
        <f t="shared" si="272"/>
        <v>0.85</v>
      </c>
      <c r="Z1234" s="33">
        <f t="shared" si="273"/>
        <v>0.75</v>
      </c>
      <c r="AA1234" s="33">
        <f t="shared" si="274"/>
        <v>0.85</v>
      </c>
      <c r="AB1234" s="33">
        <f t="shared" si="275"/>
        <v>0.75</v>
      </c>
      <c r="AC1234" s="33">
        <f t="shared" si="276"/>
        <v>0.85</v>
      </c>
      <c r="AD1234" s="33">
        <f t="shared" si="277"/>
        <v>0.7</v>
      </c>
      <c r="AE1234" s="394">
        <f t="shared" si="278"/>
        <v>0</v>
      </c>
      <c r="AF1234" s="400">
        <f t="shared" si="279"/>
        <v>15000000000</v>
      </c>
      <c r="AG1234" s="257">
        <v>100</v>
      </c>
      <c r="AH1234" s="153">
        <f t="shared" si="282"/>
        <v>15000000000</v>
      </c>
      <c r="AJ1234" s="394">
        <f>IF(F1234&gt;0,#REF!,0)</f>
        <v>0</v>
      </c>
      <c r="AK1234" s="394">
        <f t="shared" si="280"/>
        <v>0</v>
      </c>
      <c r="AM1234" s="394">
        <f t="shared" si="281"/>
        <v>0</v>
      </c>
    </row>
    <row r="1235" spans="3:39" ht="23.25" thickBot="1" x14ac:dyDescent="0.6">
      <c r="C1235" s="233" t="s">
        <v>576</v>
      </c>
      <c r="D1235" s="411" t="s">
        <v>1447</v>
      </c>
      <c r="E1235" s="435">
        <v>15000000000</v>
      </c>
      <c r="F1235" s="39">
        <v>0</v>
      </c>
      <c r="G1235" s="36"/>
      <c r="H1235" s="36">
        <v>0</v>
      </c>
      <c r="I1235" s="36"/>
      <c r="J1235" s="36"/>
      <c r="K1235" s="36"/>
      <c r="L1235" s="36"/>
      <c r="M1235" s="36"/>
      <c r="N1235" s="36"/>
      <c r="O1235" s="36"/>
      <c r="P1235" s="253">
        <v>0</v>
      </c>
      <c r="Q1235" s="259">
        <f t="shared" ref="Q1235:Q1298" si="283">SUM(F1235:P1235)</f>
        <v>0</v>
      </c>
      <c r="R1235" s="259" t="s">
        <v>1802</v>
      </c>
      <c r="S1235" s="509">
        <f t="shared" si="270"/>
        <v>15000000000</v>
      </c>
      <c r="T1235" s="34">
        <v>1</v>
      </c>
      <c r="U1235" s="33">
        <v>1</v>
      </c>
      <c r="V1235" s="33">
        <v>0.94</v>
      </c>
      <c r="W1235" s="33">
        <v>0.94</v>
      </c>
      <c r="X1235" s="33">
        <f t="shared" si="271"/>
        <v>0.88</v>
      </c>
      <c r="Y1235" s="33">
        <f t="shared" si="272"/>
        <v>0.85</v>
      </c>
      <c r="Z1235" s="33">
        <f t="shared" si="273"/>
        <v>0.75</v>
      </c>
      <c r="AA1235" s="33">
        <f t="shared" si="274"/>
        <v>0.85</v>
      </c>
      <c r="AB1235" s="33">
        <f t="shared" si="275"/>
        <v>0.75</v>
      </c>
      <c r="AC1235" s="33">
        <f t="shared" si="276"/>
        <v>0.85</v>
      </c>
      <c r="AD1235" s="33">
        <f t="shared" si="277"/>
        <v>0.7</v>
      </c>
      <c r="AE1235" s="394">
        <f t="shared" si="278"/>
        <v>0</v>
      </c>
      <c r="AF1235" s="400">
        <f t="shared" si="279"/>
        <v>15000000000</v>
      </c>
      <c r="AG1235" s="257">
        <v>100</v>
      </c>
      <c r="AH1235" s="153">
        <f t="shared" si="282"/>
        <v>15000000000</v>
      </c>
      <c r="AJ1235" s="394">
        <f>IF(F1235&gt;0,#REF!,0)</f>
        <v>0</v>
      </c>
      <c r="AK1235" s="394">
        <f t="shared" si="280"/>
        <v>0</v>
      </c>
      <c r="AM1235" s="394">
        <f t="shared" si="281"/>
        <v>0</v>
      </c>
    </row>
    <row r="1236" spans="3:39" ht="23.25" thickBot="1" x14ac:dyDescent="0.6">
      <c r="C1236" s="233" t="s">
        <v>576</v>
      </c>
      <c r="D1236" s="411" t="s">
        <v>1690</v>
      </c>
      <c r="E1236" s="435">
        <v>15000000000</v>
      </c>
      <c r="F1236" s="39">
        <v>0</v>
      </c>
      <c r="G1236" s="36"/>
      <c r="H1236" s="36">
        <v>0</v>
      </c>
      <c r="I1236" s="36"/>
      <c r="J1236" s="36"/>
      <c r="K1236" s="36"/>
      <c r="L1236" s="36"/>
      <c r="M1236" s="36"/>
      <c r="N1236" s="36"/>
      <c r="O1236" s="36"/>
      <c r="P1236" s="253">
        <v>0</v>
      </c>
      <c r="Q1236" s="259">
        <f t="shared" si="283"/>
        <v>0</v>
      </c>
      <c r="R1236" s="259">
        <v>9600000000</v>
      </c>
      <c r="S1236" s="509">
        <f t="shared" si="270"/>
        <v>15000000000</v>
      </c>
      <c r="T1236" s="34">
        <v>1</v>
      </c>
      <c r="U1236" s="33">
        <v>1</v>
      </c>
      <c r="V1236" s="33">
        <v>0.94</v>
      </c>
      <c r="W1236" s="33">
        <v>0.94</v>
      </c>
      <c r="X1236" s="33">
        <f t="shared" si="271"/>
        <v>0.88</v>
      </c>
      <c r="Y1236" s="33">
        <f t="shared" si="272"/>
        <v>0.85</v>
      </c>
      <c r="Z1236" s="33">
        <f t="shared" si="273"/>
        <v>0.75</v>
      </c>
      <c r="AA1236" s="33">
        <f t="shared" si="274"/>
        <v>0.85</v>
      </c>
      <c r="AB1236" s="33">
        <f t="shared" si="275"/>
        <v>0.75</v>
      </c>
      <c r="AC1236" s="33">
        <f t="shared" si="276"/>
        <v>0.85</v>
      </c>
      <c r="AD1236" s="33">
        <f t="shared" si="277"/>
        <v>0.7</v>
      </c>
      <c r="AE1236" s="394">
        <f t="shared" si="278"/>
        <v>0</v>
      </c>
      <c r="AF1236" s="400">
        <f t="shared" si="279"/>
        <v>15000000000</v>
      </c>
      <c r="AG1236" s="257">
        <v>100</v>
      </c>
      <c r="AH1236" s="153">
        <f t="shared" si="282"/>
        <v>15000000000</v>
      </c>
      <c r="AJ1236" s="394">
        <f>IF(F1236&gt;0,#REF!,0)</f>
        <v>0</v>
      </c>
      <c r="AK1236" s="394">
        <f t="shared" si="280"/>
        <v>0</v>
      </c>
      <c r="AM1236" s="394">
        <f t="shared" si="281"/>
        <v>0</v>
      </c>
    </row>
    <row r="1237" spans="3:39" ht="23.25" thickBot="1" x14ac:dyDescent="0.6">
      <c r="C1237" s="233" t="s">
        <v>576</v>
      </c>
      <c r="D1237" s="411" t="s">
        <v>1690</v>
      </c>
      <c r="E1237" s="435">
        <v>10000000000</v>
      </c>
      <c r="F1237" s="39">
        <v>0</v>
      </c>
      <c r="G1237" s="36"/>
      <c r="H1237" s="36">
        <v>0</v>
      </c>
      <c r="I1237" s="36"/>
      <c r="J1237" s="36"/>
      <c r="K1237" s="36"/>
      <c r="L1237" s="36"/>
      <c r="M1237" s="36"/>
      <c r="N1237" s="36"/>
      <c r="O1237" s="36"/>
      <c r="P1237" s="253">
        <v>0</v>
      </c>
      <c r="Q1237" s="259">
        <f t="shared" si="283"/>
        <v>0</v>
      </c>
      <c r="R1237" s="259">
        <v>12600000000</v>
      </c>
      <c r="S1237" s="509">
        <f t="shared" si="270"/>
        <v>10000000000</v>
      </c>
      <c r="T1237" s="34">
        <v>1</v>
      </c>
      <c r="U1237" s="33">
        <v>1</v>
      </c>
      <c r="V1237" s="33">
        <v>0.94</v>
      </c>
      <c r="W1237" s="33">
        <v>0.94</v>
      </c>
      <c r="X1237" s="33">
        <f t="shared" si="271"/>
        <v>0.88</v>
      </c>
      <c r="Y1237" s="33">
        <f t="shared" si="272"/>
        <v>0.85</v>
      </c>
      <c r="Z1237" s="33">
        <f t="shared" si="273"/>
        <v>0.75</v>
      </c>
      <c r="AA1237" s="33">
        <f t="shared" si="274"/>
        <v>0.85</v>
      </c>
      <c r="AB1237" s="33">
        <f t="shared" si="275"/>
        <v>0.75</v>
      </c>
      <c r="AC1237" s="33">
        <f t="shared" si="276"/>
        <v>0.85</v>
      </c>
      <c r="AD1237" s="33">
        <f t="shared" si="277"/>
        <v>0.7</v>
      </c>
      <c r="AE1237" s="394">
        <f t="shared" si="278"/>
        <v>0</v>
      </c>
      <c r="AF1237" s="400">
        <f t="shared" si="279"/>
        <v>10000000000</v>
      </c>
      <c r="AG1237" s="257">
        <v>100</v>
      </c>
      <c r="AH1237" s="153">
        <f t="shared" si="282"/>
        <v>10000000000</v>
      </c>
      <c r="AJ1237" s="394">
        <f>IF(F1237&gt;0,#REF!,0)</f>
        <v>0</v>
      </c>
      <c r="AK1237" s="394">
        <f t="shared" si="280"/>
        <v>0</v>
      </c>
      <c r="AM1237" s="394">
        <f t="shared" si="281"/>
        <v>0</v>
      </c>
    </row>
    <row r="1238" spans="3:39" ht="23.25" thickBot="1" x14ac:dyDescent="0.6">
      <c r="C1238" s="233" t="s">
        <v>576</v>
      </c>
      <c r="D1238" s="411" t="s">
        <v>1691</v>
      </c>
      <c r="E1238" s="435">
        <v>11000000000</v>
      </c>
      <c r="F1238" s="39">
        <v>0</v>
      </c>
      <c r="G1238" s="36"/>
      <c r="H1238" s="36">
        <v>0</v>
      </c>
      <c r="I1238" s="36"/>
      <c r="J1238" s="36"/>
      <c r="K1238" s="36"/>
      <c r="L1238" s="36"/>
      <c r="M1238" s="36"/>
      <c r="N1238" s="36"/>
      <c r="O1238" s="36"/>
      <c r="P1238" s="253">
        <v>14000000000</v>
      </c>
      <c r="Q1238" s="259">
        <f t="shared" si="283"/>
        <v>14000000000</v>
      </c>
      <c r="R1238" s="259">
        <v>0</v>
      </c>
      <c r="S1238" s="509">
        <f t="shared" si="270"/>
        <v>11000000000</v>
      </c>
      <c r="T1238" s="34">
        <v>1</v>
      </c>
      <c r="U1238" s="33">
        <v>1</v>
      </c>
      <c r="V1238" s="33">
        <v>0.94</v>
      </c>
      <c r="W1238" s="33">
        <v>0.94</v>
      </c>
      <c r="X1238" s="33">
        <f t="shared" si="271"/>
        <v>0.88</v>
      </c>
      <c r="Y1238" s="33">
        <f t="shared" si="272"/>
        <v>0.85</v>
      </c>
      <c r="Z1238" s="33">
        <f t="shared" si="273"/>
        <v>0.75</v>
      </c>
      <c r="AA1238" s="33">
        <f t="shared" si="274"/>
        <v>0.85</v>
      </c>
      <c r="AB1238" s="33">
        <f t="shared" si="275"/>
        <v>0.75</v>
      </c>
      <c r="AC1238" s="33">
        <f t="shared" si="276"/>
        <v>0.85</v>
      </c>
      <c r="AD1238" s="33">
        <f t="shared" si="277"/>
        <v>0.7</v>
      </c>
      <c r="AE1238" s="394">
        <f t="shared" si="278"/>
        <v>9800000000</v>
      </c>
      <c r="AF1238" s="400">
        <f t="shared" si="279"/>
        <v>1200000000</v>
      </c>
      <c r="AG1238" s="257">
        <v>100</v>
      </c>
      <c r="AH1238" s="153">
        <f t="shared" si="282"/>
        <v>1200000000</v>
      </c>
      <c r="AJ1238" s="394">
        <f>IF(F1238&gt;0,#REF!,0)</f>
        <v>0</v>
      </c>
      <c r="AK1238" s="394">
        <f t="shared" si="280"/>
        <v>0</v>
      </c>
      <c r="AM1238" s="394">
        <f t="shared" si="281"/>
        <v>0</v>
      </c>
    </row>
    <row r="1239" spans="3:39" ht="23.25" thickBot="1" x14ac:dyDescent="0.6">
      <c r="C1239" s="233" t="s">
        <v>576</v>
      </c>
      <c r="D1239" s="411" t="s">
        <v>1692</v>
      </c>
      <c r="E1239" s="435">
        <v>9000000000</v>
      </c>
      <c r="F1239" s="39">
        <v>0</v>
      </c>
      <c r="G1239" s="36"/>
      <c r="H1239" s="36">
        <v>0</v>
      </c>
      <c r="I1239" s="36"/>
      <c r="J1239" s="36"/>
      <c r="K1239" s="36"/>
      <c r="L1239" s="36"/>
      <c r="M1239" s="36"/>
      <c r="N1239" s="36"/>
      <c r="O1239" s="36"/>
      <c r="P1239" s="253">
        <v>0</v>
      </c>
      <c r="Q1239" s="259">
        <f t="shared" si="283"/>
        <v>0</v>
      </c>
      <c r="R1239" s="259" t="s">
        <v>1448</v>
      </c>
      <c r="S1239" s="509">
        <f t="shared" si="270"/>
        <v>9000000000</v>
      </c>
      <c r="T1239" s="34">
        <v>1</v>
      </c>
      <c r="U1239" s="33">
        <v>1</v>
      </c>
      <c r="V1239" s="33">
        <v>0.94</v>
      </c>
      <c r="W1239" s="33">
        <v>0.94</v>
      </c>
      <c r="X1239" s="33">
        <f t="shared" si="271"/>
        <v>0.88</v>
      </c>
      <c r="Y1239" s="33">
        <f t="shared" si="272"/>
        <v>0.85</v>
      </c>
      <c r="Z1239" s="33">
        <f t="shared" si="273"/>
        <v>0.75</v>
      </c>
      <c r="AA1239" s="33">
        <f t="shared" si="274"/>
        <v>0.85</v>
      </c>
      <c r="AB1239" s="33">
        <f t="shared" si="275"/>
        <v>0.75</v>
      </c>
      <c r="AC1239" s="33">
        <f t="shared" si="276"/>
        <v>0.85</v>
      </c>
      <c r="AD1239" s="33">
        <f t="shared" si="277"/>
        <v>0.7</v>
      </c>
      <c r="AE1239" s="394">
        <f t="shared" si="278"/>
        <v>0</v>
      </c>
      <c r="AF1239" s="400">
        <f t="shared" si="279"/>
        <v>9000000000</v>
      </c>
      <c r="AG1239" s="257">
        <v>100</v>
      </c>
      <c r="AH1239" s="153">
        <f t="shared" si="282"/>
        <v>9000000000</v>
      </c>
      <c r="AJ1239" s="394">
        <f>IF(F1239&gt;0,#REF!,0)</f>
        <v>0</v>
      </c>
      <c r="AK1239" s="394">
        <f t="shared" si="280"/>
        <v>0</v>
      </c>
      <c r="AM1239" s="394">
        <f t="shared" si="281"/>
        <v>0</v>
      </c>
    </row>
    <row r="1240" spans="3:39" ht="23.25" thickBot="1" x14ac:dyDescent="0.6">
      <c r="C1240" s="233" t="s">
        <v>576</v>
      </c>
      <c r="D1240" s="411" t="s">
        <v>1693</v>
      </c>
      <c r="E1240" s="435">
        <v>11500000000</v>
      </c>
      <c r="F1240" s="39">
        <v>0</v>
      </c>
      <c r="G1240" s="36"/>
      <c r="H1240" s="36">
        <v>0</v>
      </c>
      <c r="I1240" s="36"/>
      <c r="J1240" s="36"/>
      <c r="K1240" s="36"/>
      <c r="L1240" s="36"/>
      <c r="M1240" s="36"/>
      <c r="N1240" s="36"/>
      <c r="O1240" s="36"/>
      <c r="P1240" s="253">
        <v>0</v>
      </c>
      <c r="Q1240" s="259">
        <f t="shared" si="283"/>
        <v>0</v>
      </c>
      <c r="R1240" s="259" t="s">
        <v>1804</v>
      </c>
      <c r="S1240" s="509">
        <f t="shared" si="270"/>
        <v>11500000000</v>
      </c>
      <c r="T1240" s="34">
        <v>1</v>
      </c>
      <c r="U1240" s="33">
        <v>1</v>
      </c>
      <c r="V1240" s="33">
        <v>0.94</v>
      </c>
      <c r="W1240" s="33">
        <v>0.94</v>
      </c>
      <c r="X1240" s="33">
        <f t="shared" si="271"/>
        <v>0.88</v>
      </c>
      <c r="Y1240" s="33">
        <f t="shared" si="272"/>
        <v>0.85</v>
      </c>
      <c r="Z1240" s="33">
        <f t="shared" si="273"/>
        <v>0.75</v>
      </c>
      <c r="AA1240" s="33">
        <f t="shared" si="274"/>
        <v>0.85</v>
      </c>
      <c r="AB1240" s="33">
        <f t="shared" si="275"/>
        <v>0.75</v>
      </c>
      <c r="AC1240" s="33">
        <f t="shared" si="276"/>
        <v>0.85</v>
      </c>
      <c r="AD1240" s="33">
        <f t="shared" si="277"/>
        <v>0.7</v>
      </c>
      <c r="AE1240" s="394">
        <f t="shared" si="278"/>
        <v>0</v>
      </c>
      <c r="AF1240" s="400">
        <f t="shared" si="279"/>
        <v>11500000000</v>
      </c>
      <c r="AG1240" s="257">
        <v>100</v>
      </c>
      <c r="AH1240" s="153">
        <f t="shared" si="282"/>
        <v>11500000000</v>
      </c>
      <c r="AJ1240" s="394">
        <f>IF(F1240&gt;0,#REF!,0)</f>
        <v>0</v>
      </c>
      <c r="AK1240" s="394">
        <f t="shared" si="280"/>
        <v>0</v>
      </c>
      <c r="AM1240" s="394">
        <f t="shared" si="281"/>
        <v>0</v>
      </c>
    </row>
    <row r="1241" spans="3:39" ht="23.25" thickBot="1" x14ac:dyDescent="0.6">
      <c r="C1241" s="233" t="s">
        <v>576</v>
      </c>
      <c r="D1241" s="411" t="s">
        <v>1694</v>
      </c>
      <c r="E1241" s="435">
        <v>3000000000</v>
      </c>
      <c r="F1241" s="39">
        <v>0</v>
      </c>
      <c r="G1241" s="36"/>
      <c r="H1241" s="36">
        <v>0</v>
      </c>
      <c r="I1241" s="36"/>
      <c r="J1241" s="36"/>
      <c r="K1241" s="36"/>
      <c r="L1241" s="36"/>
      <c r="M1241" s="36"/>
      <c r="N1241" s="36"/>
      <c r="O1241" s="36"/>
      <c r="P1241" s="253">
        <v>0</v>
      </c>
      <c r="Q1241" s="259">
        <f t="shared" si="283"/>
        <v>0</v>
      </c>
      <c r="R1241" s="259" t="s">
        <v>1805</v>
      </c>
      <c r="S1241" s="509">
        <f t="shared" si="270"/>
        <v>3000000000</v>
      </c>
      <c r="T1241" s="34">
        <v>1</v>
      </c>
      <c r="U1241" s="33">
        <v>1</v>
      </c>
      <c r="V1241" s="33">
        <v>0.94</v>
      </c>
      <c r="W1241" s="33">
        <v>0.94</v>
      </c>
      <c r="X1241" s="33">
        <f t="shared" si="271"/>
        <v>0.88</v>
      </c>
      <c r="Y1241" s="33">
        <f t="shared" si="272"/>
        <v>0.85</v>
      </c>
      <c r="Z1241" s="33">
        <f t="shared" si="273"/>
        <v>0.75</v>
      </c>
      <c r="AA1241" s="33">
        <f t="shared" si="274"/>
        <v>0.85</v>
      </c>
      <c r="AB1241" s="33">
        <f t="shared" si="275"/>
        <v>0.75</v>
      </c>
      <c r="AC1241" s="33">
        <f t="shared" si="276"/>
        <v>0.85</v>
      </c>
      <c r="AD1241" s="33">
        <f t="shared" si="277"/>
        <v>0.7</v>
      </c>
      <c r="AE1241" s="394">
        <f t="shared" si="278"/>
        <v>0</v>
      </c>
      <c r="AF1241" s="400">
        <f t="shared" si="279"/>
        <v>3000000000</v>
      </c>
      <c r="AG1241" s="257">
        <v>100</v>
      </c>
      <c r="AH1241" s="153">
        <f t="shared" si="282"/>
        <v>3000000000</v>
      </c>
      <c r="AJ1241" s="394">
        <f>IF(F1241&gt;0,#REF!,0)</f>
        <v>0</v>
      </c>
      <c r="AK1241" s="394">
        <f t="shared" si="280"/>
        <v>0</v>
      </c>
      <c r="AM1241" s="394">
        <f t="shared" si="281"/>
        <v>0</v>
      </c>
    </row>
    <row r="1242" spans="3:39" ht="23.25" thickBot="1" x14ac:dyDescent="0.6">
      <c r="C1242" s="233" t="s">
        <v>576</v>
      </c>
      <c r="D1242" s="411" t="s">
        <v>1694</v>
      </c>
      <c r="E1242" s="435">
        <v>5750000000</v>
      </c>
      <c r="F1242" s="39">
        <v>0</v>
      </c>
      <c r="G1242" s="36"/>
      <c r="H1242" s="36">
        <v>0</v>
      </c>
      <c r="I1242" s="36"/>
      <c r="J1242" s="36"/>
      <c r="K1242" s="36"/>
      <c r="L1242" s="36"/>
      <c r="M1242" s="36"/>
      <c r="N1242" s="36"/>
      <c r="O1242" s="36"/>
      <c r="P1242" s="253">
        <v>0</v>
      </c>
      <c r="Q1242" s="259">
        <f t="shared" si="283"/>
        <v>0</v>
      </c>
      <c r="R1242" s="259" t="s">
        <v>1806</v>
      </c>
      <c r="S1242" s="509">
        <f t="shared" si="270"/>
        <v>5750000000</v>
      </c>
      <c r="T1242" s="34">
        <v>1</v>
      </c>
      <c r="U1242" s="33">
        <v>1</v>
      </c>
      <c r="V1242" s="33">
        <v>0.94</v>
      </c>
      <c r="W1242" s="33">
        <v>0.94</v>
      </c>
      <c r="X1242" s="33">
        <f t="shared" si="271"/>
        <v>0.88</v>
      </c>
      <c r="Y1242" s="33">
        <f t="shared" si="272"/>
        <v>0.85</v>
      </c>
      <c r="Z1242" s="33">
        <f t="shared" si="273"/>
        <v>0.75</v>
      </c>
      <c r="AA1242" s="33">
        <f t="shared" si="274"/>
        <v>0.85</v>
      </c>
      <c r="AB1242" s="33">
        <f t="shared" si="275"/>
        <v>0.75</v>
      </c>
      <c r="AC1242" s="33">
        <f t="shared" si="276"/>
        <v>0.85</v>
      </c>
      <c r="AD1242" s="33">
        <f t="shared" si="277"/>
        <v>0.7</v>
      </c>
      <c r="AE1242" s="394">
        <f t="shared" si="278"/>
        <v>0</v>
      </c>
      <c r="AF1242" s="400">
        <f t="shared" si="279"/>
        <v>5750000000</v>
      </c>
      <c r="AG1242" s="257">
        <v>100</v>
      </c>
      <c r="AH1242" s="153">
        <f t="shared" si="282"/>
        <v>5750000000</v>
      </c>
      <c r="AJ1242" s="394">
        <f>IF(F1242&gt;0,#REF!,0)</f>
        <v>0</v>
      </c>
      <c r="AK1242" s="394">
        <f t="shared" si="280"/>
        <v>0</v>
      </c>
      <c r="AM1242" s="394">
        <f t="shared" si="281"/>
        <v>0</v>
      </c>
    </row>
    <row r="1243" spans="3:39" ht="23.25" thickBot="1" x14ac:dyDescent="0.6">
      <c r="C1243" s="233" t="s">
        <v>576</v>
      </c>
      <c r="D1243" s="411" t="s">
        <v>1695</v>
      </c>
      <c r="E1243" s="435">
        <v>9220000000</v>
      </c>
      <c r="F1243" s="39">
        <v>0</v>
      </c>
      <c r="G1243" s="36"/>
      <c r="H1243" s="36">
        <v>0</v>
      </c>
      <c r="I1243" s="36"/>
      <c r="J1243" s="36"/>
      <c r="K1243" s="36"/>
      <c r="L1243" s="36"/>
      <c r="M1243" s="36"/>
      <c r="N1243" s="36"/>
      <c r="O1243" s="36"/>
      <c r="P1243" s="253">
        <v>0</v>
      </c>
      <c r="Q1243" s="259">
        <f t="shared" si="283"/>
        <v>0</v>
      </c>
      <c r="R1243" s="259">
        <v>10900000000</v>
      </c>
      <c r="S1243" s="509">
        <f t="shared" si="270"/>
        <v>9220000000</v>
      </c>
      <c r="T1243" s="34">
        <v>1</v>
      </c>
      <c r="U1243" s="33">
        <v>1</v>
      </c>
      <c r="V1243" s="33">
        <v>0.94</v>
      </c>
      <c r="W1243" s="33">
        <v>0.94</v>
      </c>
      <c r="X1243" s="33">
        <f t="shared" si="271"/>
        <v>0.88</v>
      </c>
      <c r="Y1243" s="33">
        <f t="shared" si="272"/>
        <v>0.85</v>
      </c>
      <c r="Z1243" s="33">
        <f t="shared" si="273"/>
        <v>0.75</v>
      </c>
      <c r="AA1243" s="33">
        <f t="shared" si="274"/>
        <v>0.85</v>
      </c>
      <c r="AB1243" s="33">
        <f t="shared" si="275"/>
        <v>0.75</v>
      </c>
      <c r="AC1243" s="33">
        <f t="shared" si="276"/>
        <v>0.85</v>
      </c>
      <c r="AD1243" s="33">
        <f t="shared" si="277"/>
        <v>0.7</v>
      </c>
      <c r="AE1243" s="394">
        <f t="shared" si="278"/>
        <v>0</v>
      </c>
      <c r="AF1243" s="400">
        <f t="shared" si="279"/>
        <v>9220000000</v>
      </c>
      <c r="AG1243" s="257">
        <v>100</v>
      </c>
      <c r="AH1243" s="153">
        <f t="shared" si="282"/>
        <v>9220000000</v>
      </c>
      <c r="AJ1243" s="394">
        <f>IF(F1243&gt;0,#REF!,0)</f>
        <v>0</v>
      </c>
      <c r="AK1243" s="394">
        <f t="shared" si="280"/>
        <v>0</v>
      </c>
      <c r="AM1243" s="394">
        <f t="shared" si="281"/>
        <v>0</v>
      </c>
    </row>
    <row r="1244" spans="3:39" ht="23.25" thickBot="1" x14ac:dyDescent="0.6">
      <c r="C1244" s="233" t="s">
        <v>576</v>
      </c>
      <c r="D1244" s="411" t="s">
        <v>1695</v>
      </c>
      <c r="E1244" s="435">
        <v>71500000000</v>
      </c>
      <c r="F1244" s="39">
        <v>0</v>
      </c>
      <c r="G1244" s="36"/>
      <c r="H1244" s="36">
        <v>0</v>
      </c>
      <c r="I1244" s="36"/>
      <c r="J1244" s="36"/>
      <c r="K1244" s="36"/>
      <c r="L1244" s="36"/>
      <c r="M1244" s="36"/>
      <c r="N1244" s="36"/>
      <c r="O1244" s="36"/>
      <c r="P1244" s="253">
        <v>88000000000</v>
      </c>
      <c r="Q1244" s="259">
        <f t="shared" si="283"/>
        <v>88000000000</v>
      </c>
      <c r="R1244" s="259">
        <v>0</v>
      </c>
      <c r="S1244" s="509">
        <f t="shared" si="270"/>
        <v>71500000000</v>
      </c>
      <c r="T1244" s="34">
        <v>1</v>
      </c>
      <c r="U1244" s="33">
        <v>1</v>
      </c>
      <c r="V1244" s="33">
        <v>0.94</v>
      </c>
      <c r="W1244" s="33">
        <v>0.94</v>
      </c>
      <c r="X1244" s="33">
        <f t="shared" si="271"/>
        <v>0.88</v>
      </c>
      <c r="Y1244" s="33">
        <f t="shared" si="272"/>
        <v>0.85</v>
      </c>
      <c r="Z1244" s="33">
        <f t="shared" si="273"/>
        <v>0.75</v>
      </c>
      <c r="AA1244" s="33">
        <f t="shared" si="274"/>
        <v>0.85</v>
      </c>
      <c r="AB1244" s="33">
        <f t="shared" si="275"/>
        <v>0.75</v>
      </c>
      <c r="AC1244" s="33">
        <f t="shared" si="276"/>
        <v>0.85</v>
      </c>
      <c r="AD1244" s="33">
        <f t="shared" si="277"/>
        <v>0.7</v>
      </c>
      <c r="AE1244" s="394">
        <f t="shared" si="278"/>
        <v>61599999999.999992</v>
      </c>
      <c r="AF1244" s="400">
        <f t="shared" si="279"/>
        <v>9900000000.0000076</v>
      </c>
      <c r="AG1244" s="257">
        <v>100</v>
      </c>
      <c r="AH1244" s="153">
        <f t="shared" si="282"/>
        <v>9900000000.0000076</v>
      </c>
      <c r="AJ1244" s="394">
        <f>IF(F1244&gt;0,#REF!,0)</f>
        <v>0</v>
      </c>
      <c r="AK1244" s="394">
        <f t="shared" si="280"/>
        <v>0</v>
      </c>
      <c r="AM1244" s="394">
        <f t="shared" si="281"/>
        <v>0</v>
      </c>
    </row>
    <row r="1245" spans="3:39" ht="23.25" thickBot="1" x14ac:dyDescent="0.6">
      <c r="C1245" s="233" t="s">
        <v>576</v>
      </c>
      <c r="D1245" s="411" t="s">
        <v>1695</v>
      </c>
      <c r="E1245" s="435">
        <v>84310000000</v>
      </c>
      <c r="F1245" s="39">
        <v>0</v>
      </c>
      <c r="G1245" s="36"/>
      <c r="H1245" s="36">
        <v>0</v>
      </c>
      <c r="I1245" s="36"/>
      <c r="J1245" s="36"/>
      <c r="K1245" s="36"/>
      <c r="L1245" s="36"/>
      <c r="M1245" s="36"/>
      <c r="N1245" s="36"/>
      <c r="O1245" s="36"/>
      <c r="P1245" s="253">
        <v>96000000000</v>
      </c>
      <c r="Q1245" s="259">
        <f t="shared" si="283"/>
        <v>96000000000</v>
      </c>
      <c r="R1245" s="259">
        <v>0</v>
      </c>
      <c r="S1245" s="509">
        <f t="shared" si="270"/>
        <v>84310000000</v>
      </c>
      <c r="T1245" s="34">
        <v>1</v>
      </c>
      <c r="U1245" s="33">
        <v>1</v>
      </c>
      <c r="V1245" s="33">
        <v>0.94</v>
      </c>
      <c r="W1245" s="33">
        <v>0.94</v>
      </c>
      <c r="X1245" s="33">
        <f t="shared" si="271"/>
        <v>0.88</v>
      </c>
      <c r="Y1245" s="33">
        <f t="shared" si="272"/>
        <v>0.85</v>
      </c>
      <c r="Z1245" s="33">
        <f t="shared" si="273"/>
        <v>0.75</v>
      </c>
      <c r="AA1245" s="33">
        <f t="shared" si="274"/>
        <v>0.85</v>
      </c>
      <c r="AB1245" s="33">
        <f t="shared" si="275"/>
        <v>0.75</v>
      </c>
      <c r="AC1245" s="33">
        <f t="shared" si="276"/>
        <v>0.85</v>
      </c>
      <c r="AD1245" s="33">
        <f t="shared" si="277"/>
        <v>0.7</v>
      </c>
      <c r="AE1245" s="394">
        <f t="shared" si="278"/>
        <v>67199999999.999992</v>
      </c>
      <c r="AF1245" s="400">
        <f t="shared" si="279"/>
        <v>17110000000.000008</v>
      </c>
      <c r="AG1245" s="257">
        <v>100</v>
      </c>
      <c r="AH1245" s="153">
        <f t="shared" si="282"/>
        <v>17110000000.000008</v>
      </c>
      <c r="AJ1245" s="394">
        <f>IF(F1245&gt;0,#REF!,0)</f>
        <v>0</v>
      </c>
      <c r="AK1245" s="394">
        <f t="shared" si="280"/>
        <v>0</v>
      </c>
      <c r="AM1245" s="394">
        <f t="shared" si="281"/>
        <v>0</v>
      </c>
    </row>
    <row r="1246" spans="3:39" ht="23.25" thickBot="1" x14ac:dyDescent="0.6">
      <c r="C1246" s="233" t="s">
        <v>576</v>
      </c>
      <c r="D1246" s="411" t="s">
        <v>1695</v>
      </c>
      <c r="E1246" s="435">
        <v>73640000000</v>
      </c>
      <c r="F1246" s="39">
        <v>0</v>
      </c>
      <c r="G1246" s="36"/>
      <c r="H1246" s="36">
        <v>0</v>
      </c>
      <c r="I1246" s="36"/>
      <c r="J1246" s="36"/>
      <c r="K1246" s="36"/>
      <c r="L1246" s="36"/>
      <c r="M1246" s="36"/>
      <c r="N1246" s="36"/>
      <c r="O1246" s="36"/>
      <c r="P1246" s="253">
        <v>80000000000</v>
      </c>
      <c r="Q1246" s="259">
        <f t="shared" si="283"/>
        <v>80000000000</v>
      </c>
      <c r="R1246" s="259">
        <v>0</v>
      </c>
      <c r="S1246" s="509">
        <f t="shared" si="270"/>
        <v>73640000000</v>
      </c>
      <c r="T1246" s="34">
        <v>1</v>
      </c>
      <c r="U1246" s="33">
        <v>1</v>
      </c>
      <c r="V1246" s="33">
        <v>0.94</v>
      </c>
      <c r="W1246" s="33">
        <v>0.94</v>
      </c>
      <c r="X1246" s="33">
        <f t="shared" si="271"/>
        <v>0.88</v>
      </c>
      <c r="Y1246" s="33">
        <f t="shared" si="272"/>
        <v>0.85</v>
      </c>
      <c r="Z1246" s="33">
        <f t="shared" si="273"/>
        <v>0.75</v>
      </c>
      <c r="AA1246" s="33">
        <f t="shared" si="274"/>
        <v>0.85</v>
      </c>
      <c r="AB1246" s="33">
        <f t="shared" si="275"/>
        <v>0.75</v>
      </c>
      <c r="AC1246" s="33">
        <f t="shared" si="276"/>
        <v>0.85</v>
      </c>
      <c r="AD1246" s="33">
        <f t="shared" si="277"/>
        <v>0.7</v>
      </c>
      <c r="AE1246" s="394">
        <f t="shared" si="278"/>
        <v>56000000000</v>
      </c>
      <c r="AF1246" s="400">
        <f t="shared" si="279"/>
        <v>17640000000</v>
      </c>
      <c r="AG1246" s="257">
        <v>100</v>
      </c>
      <c r="AH1246" s="153">
        <f t="shared" si="282"/>
        <v>17640000000</v>
      </c>
      <c r="AJ1246" s="394">
        <f>IF(F1246&gt;0,#REF!,0)</f>
        <v>0</v>
      </c>
      <c r="AK1246" s="394">
        <f t="shared" si="280"/>
        <v>0</v>
      </c>
      <c r="AM1246" s="394">
        <f t="shared" si="281"/>
        <v>0</v>
      </c>
    </row>
    <row r="1247" spans="3:39" ht="23.25" thickBot="1" x14ac:dyDescent="0.6">
      <c r="C1247" s="233" t="s">
        <v>576</v>
      </c>
      <c r="D1247" s="411" t="s">
        <v>1696</v>
      </c>
      <c r="E1247" s="435">
        <v>70000000000</v>
      </c>
      <c r="F1247" s="39">
        <v>0</v>
      </c>
      <c r="G1247" s="36"/>
      <c r="H1247" s="36">
        <v>0</v>
      </c>
      <c r="I1247" s="36"/>
      <c r="J1247" s="36"/>
      <c r="K1247" s="36"/>
      <c r="L1247" s="36"/>
      <c r="M1247" s="36"/>
      <c r="N1247" s="36"/>
      <c r="O1247" s="36"/>
      <c r="P1247" s="253">
        <v>0</v>
      </c>
      <c r="Q1247" s="259">
        <f t="shared" si="283"/>
        <v>0</v>
      </c>
      <c r="R1247" s="259">
        <v>94500000000</v>
      </c>
      <c r="S1247" s="509">
        <f t="shared" si="270"/>
        <v>70000000000</v>
      </c>
      <c r="T1247" s="34">
        <v>1</v>
      </c>
      <c r="U1247" s="33">
        <v>1</v>
      </c>
      <c r="V1247" s="33">
        <v>0.94</v>
      </c>
      <c r="W1247" s="33">
        <v>0.94</v>
      </c>
      <c r="X1247" s="33">
        <f t="shared" si="271"/>
        <v>0.88</v>
      </c>
      <c r="Y1247" s="33">
        <f t="shared" si="272"/>
        <v>0.85</v>
      </c>
      <c r="Z1247" s="33">
        <f t="shared" si="273"/>
        <v>0.75</v>
      </c>
      <c r="AA1247" s="33">
        <f t="shared" si="274"/>
        <v>0.85</v>
      </c>
      <c r="AB1247" s="33">
        <f t="shared" si="275"/>
        <v>0.75</v>
      </c>
      <c r="AC1247" s="33">
        <f t="shared" si="276"/>
        <v>0.85</v>
      </c>
      <c r="AD1247" s="33">
        <f t="shared" si="277"/>
        <v>0.7</v>
      </c>
      <c r="AE1247" s="394">
        <f t="shared" si="278"/>
        <v>0</v>
      </c>
      <c r="AF1247" s="400">
        <f t="shared" si="279"/>
        <v>70000000000</v>
      </c>
      <c r="AG1247" s="257">
        <v>100</v>
      </c>
      <c r="AH1247" s="153">
        <f t="shared" si="282"/>
        <v>70000000000</v>
      </c>
      <c r="AJ1247" s="394">
        <f>IF(F1247&gt;0,#REF!,0)</f>
        <v>0</v>
      </c>
      <c r="AK1247" s="394">
        <f t="shared" si="280"/>
        <v>0</v>
      </c>
      <c r="AM1247" s="394">
        <f t="shared" si="281"/>
        <v>0</v>
      </c>
    </row>
    <row r="1248" spans="3:39" ht="23.25" thickBot="1" x14ac:dyDescent="0.6">
      <c r="C1248" s="233" t="s">
        <v>576</v>
      </c>
      <c r="D1248" s="411" t="s">
        <v>1696</v>
      </c>
      <c r="E1248" s="435">
        <v>180000000000</v>
      </c>
      <c r="F1248" s="39">
        <v>0</v>
      </c>
      <c r="G1248" s="36"/>
      <c r="H1248" s="36">
        <v>0</v>
      </c>
      <c r="I1248" s="36"/>
      <c r="J1248" s="36"/>
      <c r="K1248" s="36"/>
      <c r="L1248" s="36"/>
      <c r="M1248" s="36"/>
      <c r="N1248" s="36"/>
      <c r="O1248" s="36"/>
      <c r="P1248" s="253">
        <v>0</v>
      </c>
      <c r="Q1248" s="259">
        <f t="shared" si="283"/>
        <v>0</v>
      </c>
      <c r="R1248" s="259">
        <v>243000000000</v>
      </c>
      <c r="S1248" s="509">
        <f t="shared" si="270"/>
        <v>180000000000</v>
      </c>
      <c r="T1248" s="34">
        <v>1</v>
      </c>
      <c r="U1248" s="33">
        <v>1</v>
      </c>
      <c r="V1248" s="33">
        <v>0.94</v>
      </c>
      <c r="W1248" s="33">
        <v>0.94</v>
      </c>
      <c r="X1248" s="33">
        <f t="shared" si="271"/>
        <v>0.88</v>
      </c>
      <c r="Y1248" s="33">
        <f t="shared" si="272"/>
        <v>0.85</v>
      </c>
      <c r="Z1248" s="33">
        <f t="shared" si="273"/>
        <v>0.75</v>
      </c>
      <c r="AA1248" s="33">
        <f t="shared" si="274"/>
        <v>0.85</v>
      </c>
      <c r="AB1248" s="33">
        <f t="shared" si="275"/>
        <v>0.75</v>
      </c>
      <c r="AC1248" s="33">
        <f t="shared" si="276"/>
        <v>0.85</v>
      </c>
      <c r="AD1248" s="33">
        <f t="shared" si="277"/>
        <v>0.7</v>
      </c>
      <c r="AE1248" s="394">
        <f t="shared" si="278"/>
        <v>0</v>
      </c>
      <c r="AF1248" s="400">
        <f t="shared" si="279"/>
        <v>180000000000</v>
      </c>
      <c r="AG1248" s="257">
        <v>100</v>
      </c>
      <c r="AH1248" s="153">
        <f t="shared" si="282"/>
        <v>180000000000</v>
      </c>
      <c r="AJ1248" s="394">
        <f>IF(F1248&gt;0,#REF!,0)</f>
        <v>0</v>
      </c>
      <c r="AK1248" s="394">
        <f t="shared" si="280"/>
        <v>0</v>
      </c>
      <c r="AM1248" s="394">
        <f t="shared" si="281"/>
        <v>0</v>
      </c>
    </row>
    <row r="1249" spans="3:39" ht="23.25" thickBot="1" x14ac:dyDescent="0.6">
      <c r="C1249" s="233" t="s">
        <v>576</v>
      </c>
      <c r="D1249" s="411" t="s">
        <v>1449</v>
      </c>
      <c r="E1249" s="435">
        <v>32000000000</v>
      </c>
      <c r="F1249" s="39">
        <v>0</v>
      </c>
      <c r="G1249" s="36"/>
      <c r="H1249" s="36">
        <v>0</v>
      </c>
      <c r="I1249" s="36"/>
      <c r="J1249" s="36"/>
      <c r="K1249" s="36"/>
      <c r="L1249" s="36"/>
      <c r="M1249" s="36"/>
      <c r="N1249" s="36"/>
      <c r="O1249" s="36"/>
      <c r="P1249" s="253">
        <v>0</v>
      </c>
      <c r="Q1249" s="259">
        <f t="shared" si="283"/>
        <v>0</v>
      </c>
      <c r="R1249" s="259">
        <v>38400000000</v>
      </c>
      <c r="S1249" s="509">
        <f t="shared" si="270"/>
        <v>32000000000</v>
      </c>
      <c r="T1249" s="34">
        <v>1</v>
      </c>
      <c r="U1249" s="33">
        <v>1</v>
      </c>
      <c r="V1249" s="33">
        <v>0.94</v>
      </c>
      <c r="W1249" s="33">
        <v>0.94</v>
      </c>
      <c r="X1249" s="33">
        <f t="shared" si="271"/>
        <v>0.88</v>
      </c>
      <c r="Y1249" s="33">
        <f t="shared" si="272"/>
        <v>0.85</v>
      </c>
      <c r="Z1249" s="33">
        <f t="shared" si="273"/>
        <v>0.75</v>
      </c>
      <c r="AA1249" s="33">
        <f t="shared" si="274"/>
        <v>0.85</v>
      </c>
      <c r="AB1249" s="33">
        <f t="shared" si="275"/>
        <v>0.75</v>
      </c>
      <c r="AC1249" s="33">
        <f t="shared" si="276"/>
        <v>0.85</v>
      </c>
      <c r="AD1249" s="33">
        <f t="shared" si="277"/>
        <v>0.7</v>
      </c>
      <c r="AE1249" s="394">
        <f t="shared" si="278"/>
        <v>0</v>
      </c>
      <c r="AF1249" s="400">
        <f t="shared" si="279"/>
        <v>32000000000</v>
      </c>
      <c r="AG1249" s="257">
        <v>100</v>
      </c>
      <c r="AH1249" s="153">
        <f t="shared" si="282"/>
        <v>32000000000</v>
      </c>
      <c r="AJ1249" s="394">
        <f>IF(F1249&gt;0,#REF!,0)</f>
        <v>0</v>
      </c>
      <c r="AK1249" s="394">
        <f t="shared" si="280"/>
        <v>0</v>
      </c>
      <c r="AM1249" s="394">
        <f t="shared" si="281"/>
        <v>0</v>
      </c>
    </row>
    <row r="1250" spans="3:39" ht="23.25" thickBot="1" x14ac:dyDescent="0.6">
      <c r="C1250" s="233" t="s">
        <v>576</v>
      </c>
      <c r="D1250" s="411" t="s">
        <v>1697</v>
      </c>
      <c r="E1250" s="435">
        <v>10000000000</v>
      </c>
      <c r="F1250" s="39">
        <v>0</v>
      </c>
      <c r="G1250" s="36"/>
      <c r="H1250" s="36">
        <v>0</v>
      </c>
      <c r="I1250" s="36"/>
      <c r="J1250" s="36"/>
      <c r="K1250" s="36"/>
      <c r="L1250" s="36"/>
      <c r="M1250" s="36"/>
      <c r="N1250" s="36"/>
      <c r="O1250" s="36"/>
      <c r="P1250" s="253">
        <v>1200000000</v>
      </c>
      <c r="Q1250" s="259">
        <f t="shared" si="283"/>
        <v>1200000000</v>
      </c>
      <c r="R1250" s="259">
        <v>0</v>
      </c>
      <c r="S1250" s="509">
        <f t="shared" si="270"/>
        <v>1200000000</v>
      </c>
      <c r="T1250" s="34">
        <v>1</v>
      </c>
      <c r="U1250" s="33">
        <v>1</v>
      </c>
      <c r="V1250" s="33">
        <v>0.94</v>
      </c>
      <c r="W1250" s="33">
        <v>0.94</v>
      </c>
      <c r="X1250" s="33">
        <f t="shared" si="271"/>
        <v>0.88</v>
      </c>
      <c r="Y1250" s="33">
        <f t="shared" si="272"/>
        <v>0.85</v>
      </c>
      <c r="Z1250" s="33">
        <f t="shared" si="273"/>
        <v>0.75</v>
      </c>
      <c r="AA1250" s="33">
        <f t="shared" si="274"/>
        <v>0.85</v>
      </c>
      <c r="AB1250" s="33">
        <f t="shared" si="275"/>
        <v>0.75</v>
      </c>
      <c r="AC1250" s="33">
        <f t="shared" si="276"/>
        <v>0.85</v>
      </c>
      <c r="AD1250" s="33">
        <f t="shared" si="277"/>
        <v>0.7</v>
      </c>
      <c r="AE1250" s="394">
        <f t="shared" si="278"/>
        <v>840000000</v>
      </c>
      <c r="AF1250" s="400">
        <f t="shared" si="279"/>
        <v>9160000000</v>
      </c>
      <c r="AG1250" s="257">
        <v>100</v>
      </c>
      <c r="AH1250" s="153">
        <f t="shared" si="282"/>
        <v>9160000000</v>
      </c>
      <c r="AJ1250" s="394">
        <f>IF(F1250&gt;0,#REF!,0)</f>
        <v>0</v>
      </c>
      <c r="AK1250" s="394">
        <f t="shared" si="280"/>
        <v>0</v>
      </c>
      <c r="AM1250" s="394">
        <f t="shared" si="281"/>
        <v>7960000000</v>
      </c>
    </row>
    <row r="1251" spans="3:39" ht="23.25" thickBot="1" x14ac:dyDescent="0.6">
      <c r="C1251" s="233" t="s">
        <v>576</v>
      </c>
      <c r="D1251" s="411" t="s">
        <v>1449</v>
      </c>
      <c r="E1251" s="435">
        <v>32000000000</v>
      </c>
      <c r="F1251" s="39">
        <v>0</v>
      </c>
      <c r="G1251" s="36"/>
      <c r="H1251" s="36">
        <v>0</v>
      </c>
      <c r="I1251" s="36"/>
      <c r="J1251" s="36"/>
      <c r="K1251" s="36"/>
      <c r="L1251" s="36"/>
      <c r="M1251" s="36"/>
      <c r="N1251" s="36"/>
      <c r="O1251" s="36"/>
      <c r="P1251" s="253">
        <v>0</v>
      </c>
      <c r="Q1251" s="259">
        <f t="shared" si="283"/>
        <v>0</v>
      </c>
      <c r="R1251" s="259">
        <v>38500000000</v>
      </c>
      <c r="S1251" s="509">
        <f t="shared" si="270"/>
        <v>32000000000</v>
      </c>
      <c r="T1251" s="34">
        <v>1</v>
      </c>
      <c r="U1251" s="33">
        <v>1</v>
      </c>
      <c r="V1251" s="33">
        <v>0.94</v>
      </c>
      <c r="W1251" s="33">
        <v>0.94</v>
      </c>
      <c r="X1251" s="33">
        <f t="shared" si="271"/>
        <v>0.88</v>
      </c>
      <c r="Y1251" s="33">
        <f t="shared" si="272"/>
        <v>0.85</v>
      </c>
      <c r="Z1251" s="33">
        <f t="shared" si="273"/>
        <v>0.75</v>
      </c>
      <c r="AA1251" s="33">
        <f t="shared" si="274"/>
        <v>0.85</v>
      </c>
      <c r="AB1251" s="33">
        <f t="shared" si="275"/>
        <v>0.75</v>
      </c>
      <c r="AC1251" s="33">
        <f t="shared" si="276"/>
        <v>0.85</v>
      </c>
      <c r="AD1251" s="33">
        <f t="shared" si="277"/>
        <v>0.7</v>
      </c>
      <c r="AE1251" s="394">
        <f t="shared" si="278"/>
        <v>0</v>
      </c>
      <c r="AF1251" s="400">
        <f t="shared" si="279"/>
        <v>32000000000</v>
      </c>
      <c r="AG1251" s="257">
        <v>100</v>
      </c>
      <c r="AH1251" s="153">
        <f t="shared" si="282"/>
        <v>32000000000</v>
      </c>
      <c r="AJ1251" s="394">
        <f>IF(F1251&gt;0,#REF!,0)</f>
        <v>0</v>
      </c>
      <c r="AK1251" s="394">
        <f t="shared" si="280"/>
        <v>0</v>
      </c>
      <c r="AM1251" s="394">
        <f t="shared" si="281"/>
        <v>0</v>
      </c>
    </row>
    <row r="1252" spans="3:39" ht="23.25" thickBot="1" x14ac:dyDescent="0.6">
      <c r="C1252" s="233" t="s">
        <v>576</v>
      </c>
      <c r="D1252" s="411" t="s">
        <v>1698</v>
      </c>
      <c r="E1252" s="435">
        <v>20000000000</v>
      </c>
      <c r="F1252" s="39">
        <v>0</v>
      </c>
      <c r="G1252" s="36"/>
      <c r="H1252" s="36">
        <v>0</v>
      </c>
      <c r="I1252" s="36"/>
      <c r="J1252" s="36"/>
      <c r="K1252" s="36"/>
      <c r="L1252" s="36"/>
      <c r="M1252" s="36"/>
      <c r="N1252" s="36"/>
      <c r="O1252" s="36"/>
      <c r="P1252" s="253">
        <v>24000000000</v>
      </c>
      <c r="Q1252" s="259">
        <f t="shared" si="283"/>
        <v>24000000000</v>
      </c>
      <c r="R1252" s="259">
        <v>0</v>
      </c>
      <c r="S1252" s="509">
        <f t="shared" si="270"/>
        <v>20000000000</v>
      </c>
      <c r="T1252" s="34">
        <v>1</v>
      </c>
      <c r="U1252" s="33">
        <v>1</v>
      </c>
      <c r="V1252" s="33">
        <v>0.94</v>
      </c>
      <c r="W1252" s="33">
        <v>0.94</v>
      </c>
      <c r="X1252" s="33">
        <f t="shared" si="271"/>
        <v>0.88</v>
      </c>
      <c r="Y1252" s="33">
        <f t="shared" si="272"/>
        <v>0.85</v>
      </c>
      <c r="Z1252" s="33">
        <f t="shared" si="273"/>
        <v>0.75</v>
      </c>
      <c r="AA1252" s="33">
        <f t="shared" si="274"/>
        <v>0.85</v>
      </c>
      <c r="AB1252" s="33">
        <f t="shared" si="275"/>
        <v>0.75</v>
      </c>
      <c r="AC1252" s="33">
        <f t="shared" si="276"/>
        <v>0.85</v>
      </c>
      <c r="AD1252" s="33">
        <f t="shared" si="277"/>
        <v>0.7</v>
      </c>
      <c r="AE1252" s="394">
        <f t="shared" si="278"/>
        <v>16799999999.999998</v>
      </c>
      <c r="AF1252" s="400">
        <f t="shared" si="279"/>
        <v>3200000000.0000019</v>
      </c>
      <c r="AG1252" s="257">
        <v>100</v>
      </c>
      <c r="AH1252" s="153">
        <f t="shared" si="282"/>
        <v>3200000000.0000019</v>
      </c>
      <c r="AJ1252" s="394">
        <f>IF(F1252&gt;0,#REF!,0)</f>
        <v>0</v>
      </c>
      <c r="AK1252" s="394">
        <f t="shared" si="280"/>
        <v>0</v>
      </c>
      <c r="AM1252" s="394">
        <f t="shared" si="281"/>
        <v>0</v>
      </c>
    </row>
    <row r="1253" spans="3:39" ht="23.25" thickBot="1" x14ac:dyDescent="0.6">
      <c r="C1253" s="233" t="s">
        <v>576</v>
      </c>
      <c r="D1253" s="412"/>
      <c r="E1253" s="428"/>
      <c r="F1253" s="39">
        <v>0</v>
      </c>
      <c r="G1253" s="36"/>
      <c r="H1253" s="36">
        <v>0</v>
      </c>
      <c r="I1253" s="36"/>
      <c r="J1253" s="36"/>
      <c r="K1253" s="36"/>
      <c r="L1253" s="36"/>
      <c r="M1253" s="36"/>
      <c r="N1253" s="36"/>
      <c r="O1253" s="36"/>
      <c r="P1253" s="253">
        <v>0</v>
      </c>
      <c r="Q1253" s="259">
        <f t="shared" si="283"/>
        <v>0</v>
      </c>
      <c r="R1253" s="259">
        <v>0</v>
      </c>
      <c r="S1253" s="509">
        <f t="shared" si="270"/>
        <v>0</v>
      </c>
      <c r="T1253" s="34">
        <v>1</v>
      </c>
      <c r="U1253" s="33">
        <v>1</v>
      </c>
      <c r="V1253" s="33">
        <v>0.94</v>
      </c>
      <c r="W1253" s="33">
        <v>0.94</v>
      </c>
      <c r="X1253" s="33">
        <f t="shared" si="271"/>
        <v>0.88</v>
      </c>
      <c r="Y1253" s="33">
        <f t="shared" si="272"/>
        <v>0.85</v>
      </c>
      <c r="Z1253" s="33">
        <f t="shared" si="273"/>
        <v>0.75</v>
      </c>
      <c r="AA1253" s="33">
        <f t="shared" si="274"/>
        <v>0.85</v>
      </c>
      <c r="AB1253" s="33">
        <f t="shared" si="275"/>
        <v>0.75</v>
      </c>
      <c r="AC1253" s="33">
        <f t="shared" si="276"/>
        <v>0.85</v>
      </c>
      <c r="AD1253" s="33">
        <f t="shared" si="277"/>
        <v>0.7</v>
      </c>
      <c r="AE1253" s="394">
        <f t="shared" si="278"/>
        <v>0</v>
      </c>
      <c r="AF1253" s="400">
        <f t="shared" si="279"/>
        <v>0</v>
      </c>
      <c r="AG1253" s="257">
        <v>100</v>
      </c>
      <c r="AH1253" s="153">
        <f t="shared" si="282"/>
        <v>0</v>
      </c>
      <c r="AJ1253" s="394">
        <f>IF(F1253&gt;0,#REF!,0)</f>
        <v>0</v>
      </c>
      <c r="AK1253" s="394">
        <f t="shared" si="280"/>
        <v>0</v>
      </c>
      <c r="AM1253" s="394">
        <f t="shared" si="281"/>
        <v>0</v>
      </c>
    </row>
    <row r="1254" spans="3:39" ht="23.25" thickBot="1" x14ac:dyDescent="0.6">
      <c r="C1254" s="233" t="s">
        <v>576</v>
      </c>
      <c r="D1254" s="411" t="s">
        <v>1699</v>
      </c>
      <c r="E1254" s="435">
        <v>21828472980</v>
      </c>
      <c r="F1254" s="39">
        <v>0</v>
      </c>
      <c r="G1254" s="36"/>
      <c r="H1254" s="36">
        <v>0</v>
      </c>
      <c r="I1254" s="36"/>
      <c r="J1254" s="36"/>
      <c r="K1254" s="36"/>
      <c r="L1254" s="36"/>
      <c r="M1254" s="36"/>
      <c r="N1254" s="36"/>
      <c r="O1254" s="36"/>
      <c r="P1254" s="253">
        <v>0</v>
      </c>
      <c r="Q1254" s="259">
        <f t="shared" si="283"/>
        <v>0</v>
      </c>
      <c r="R1254" s="259">
        <v>0</v>
      </c>
      <c r="S1254" s="509">
        <f t="shared" si="270"/>
        <v>21828472980</v>
      </c>
      <c r="T1254" s="34">
        <v>1</v>
      </c>
      <c r="U1254" s="33">
        <v>1</v>
      </c>
      <c r="V1254" s="33">
        <v>0.94</v>
      </c>
      <c r="W1254" s="33">
        <v>0.94</v>
      </c>
      <c r="X1254" s="33">
        <f t="shared" si="271"/>
        <v>0.88</v>
      </c>
      <c r="Y1254" s="33">
        <f t="shared" si="272"/>
        <v>0.85</v>
      </c>
      <c r="Z1254" s="33">
        <f t="shared" si="273"/>
        <v>0.75</v>
      </c>
      <c r="AA1254" s="33">
        <f t="shared" si="274"/>
        <v>0.85</v>
      </c>
      <c r="AB1254" s="33">
        <f t="shared" si="275"/>
        <v>0.75</v>
      </c>
      <c r="AC1254" s="33">
        <f t="shared" si="276"/>
        <v>0.85</v>
      </c>
      <c r="AD1254" s="33">
        <f t="shared" si="277"/>
        <v>0.7</v>
      </c>
      <c r="AE1254" s="394">
        <f t="shared" si="278"/>
        <v>0</v>
      </c>
      <c r="AF1254" s="400">
        <f t="shared" si="279"/>
        <v>21828472980</v>
      </c>
      <c r="AG1254" s="257">
        <v>100</v>
      </c>
      <c r="AH1254" s="153">
        <f t="shared" si="282"/>
        <v>21828472980</v>
      </c>
      <c r="AJ1254" s="394">
        <f>IF(F1254&gt;0,#REF!,0)</f>
        <v>0</v>
      </c>
      <c r="AK1254" s="394">
        <f t="shared" si="280"/>
        <v>0</v>
      </c>
      <c r="AM1254" s="394">
        <f t="shared" si="281"/>
        <v>0</v>
      </c>
    </row>
    <row r="1255" spans="3:39" ht="23.25" thickBot="1" x14ac:dyDescent="0.6">
      <c r="C1255" s="233" t="s">
        <v>576</v>
      </c>
      <c r="D1255" s="411" t="s">
        <v>1699</v>
      </c>
      <c r="E1255" s="435">
        <v>9200000000</v>
      </c>
      <c r="F1255" s="39">
        <v>0</v>
      </c>
      <c r="G1255" s="36"/>
      <c r="H1255" s="36">
        <v>0</v>
      </c>
      <c r="I1255" s="36"/>
      <c r="J1255" s="36"/>
      <c r="K1255" s="36"/>
      <c r="L1255" s="36"/>
      <c r="M1255" s="36"/>
      <c r="N1255" s="36"/>
      <c r="O1255" s="36"/>
      <c r="P1255" s="253">
        <v>0</v>
      </c>
      <c r="Q1255" s="259">
        <f t="shared" si="283"/>
        <v>0</v>
      </c>
      <c r="R1255" s="259">
        <v>0</v>
      </c>
      <c r="S1255" s="509">
        <f t="shared" si="270"/>
        <v>9200000000</v>
      </c>
      <c r="T1255" s="34">
        <v>1</v>
      </c>
      <c r="U1255" s="33">
        <v>1</v>
      </c>
      <c r="V1255" s="33">
        <v>0.94</v>
      </c>
      <c r="W1255" s="33">
        <v>0.94</v>
      </c>
      <c r="X1255" s="33">
        <f t="shared" si="271"/>
        <v>0.88</v>
      </c>
      <c r="Y1255" s="33">
        <f t="shared" si="272"/>
        <v>0.85</v>
      </c>
      <c r="Z1255" s="33">
        <f t="shared" si="273"/>
        <v>0.75</v>
      </c>
      <c r="AA1255" s="33">
        <f t="shared" si="274"/>
        <v>0.85</v>
      </c>
      <c r="AB1255" s="33">
        <f t="shared" si="275"/>
        <v>0.75</v>
      </c>
      <c r="AC1255" s="33">
        <f t="shared" si="276"/>
        <v>0.85</v>
      </c>
      <c r="AD1255" s="33">
        <f t="shared" si="277"/>
        <v>0.7</v>
      </c>
      <c r="AE1255" s="394">
        <f t="shared" si="278"/>
        <v>0</v>
      </c>
      <c r="AF1255" s="400">
        <f t="shared" si="279"/>
        <v>9200000000</v>
      </c>
      <c r="AG1255" s="257">
        <v>100</v>
      </c>
      <c r="AH1255" s="153">
        <f t="shared" si="282"/>
        <v>9200000000</v>
      </c>
      <c r="AJ1255" s="394">
        <f>IF(F1255&gt;0,#REF!,0)</f>
        <v>0</v>
      </c>
      <c r="AK1255" s="394">
        <f t="shared" si="280"/>
        <v>0</v>
      </c>
      <c r="AM1255" s="394">
        <f t="shared" si="281"/>
        <v>0</v>
      </c>
    </row>
    <row r="1256" spans="3:39" ht="23.25" thickBot="1" x14ac:dyDescent="0.6">
      <c r="C1256" s="233" t="s">
        <v>576</v>
      </c>
      <c r="D1256" s="411" t="s">
        <v>1700</v>
      </c>
      <c r="E1256" s="435">
        <v>100000000000</v>
      </c>
      <c r="F1256" s="39">
        <v>0</v>
      </c>
      <c r="G1256" s="36"/>
      <c r="H1256" s="36">
        <v>0</v>
      </c>
      <c r="I1256" s="36"/>
      <c r="J1256" s="36"/>
      <c r="K1256" s="36"/>
      <c r="L1256" s="36"/>
      <c r="M1256" s="36"/>
      <c r="N1256" s="36"/>
      <c r="O1256" s="36"/>
      <c r="P1256" s="253">
        <v>0</v>
      </c>
      <c r="Q1256" s="259">
        <f t="shared" si="283"/>
        <v>0</v>
      </c>
      <c r="R1256" s="259">
        <v>0</v>
      </c>
      <c r="S1256" s="509">
        <f t="shared" si="270"/>
        <v>100000000000</v>
      </c>
      <c r="T1256" s="34">
        <v>1</v>
      </c>
      <c r="U1256" s="33">
        <v>1</v>
      </c>
      <c r="V1256" s="33">
        <v>0.94</v>
      </c>
      <c r="W1256" s="33">
        <v>0.94</v>
      </c>
      <c r="X1256" s="33">
        <f t="shared" si="271"/>
        <v>0.88</v>
      </c>
      <c r="Y1256" s="33">
        <f t="shared" si="272"/>
        <v>0.85</v>
      </c>
      <c r="Z1256" s="33">
        <f t="shared" si="273"/>
        <v>0.75</v>
      </c>
      <c r="AA1256" s="33">
        <f t="shared" si="274"/>
        <v>0.85</v>
      </c>
      <c r="AB1256" s="33">
        <f t="shared" si="275"/>
        <v>0.75</v>
      </c>
      <c r="AC1256" s="33">
        <f t="shared" si="276"/>
        <v>0.85</v>
      </c>
      <c r="AD1256" s="33">
        <f t="shared" si="277"/>
        <v>0.7</v>
      </c>
      <c r="AE1256" s="394">
        <f t="shared" si="278"/>
        <v>0</v>
      </c>
      <c r="AF1256" s="400">
        <f t="shared" si="279"/>
        <v>100000000000</v>
      </c>
      <c r="AG1256" s="257">
        <v>100</v>
      </c>
      <c r="AH1256" s="153">
        <f t="shared" si="282"/>
        <v>100000000000</v>
      </c>
      <c r="AJ1256" s="394">
        <f>IF(F1256&gt;0,#REF!,0)</f>
        <v>0</v>
      </c>
      <c r="AK1256" s="394">
        <f t="shared" si="280"/>
        <v>0</v>
      </c>
      <c r="AM1256" s="394">
        <f t="shared" si="281"/>
        <v>0</v>
      </c>
    </row>
    <row r="1257" spans="3:39" ht="23.25" thickBot="1" x14ac:dyDescent="0.6">
      <c r="C1257" s="233" t="s">
        <v>576</v>
      </c>
      <c r="D1257" s="411" t="s">
        <v>1450</v>
      </c>
      <c r="E1257" s="435">
        <v>20000000000</v>
      </c>
      <c r="F1257" s="39">
        <v>0</v>
      </c>
      <c r="G1257" s="36"/>
      <c r="H1257" s="36">
        <v>0</v>
      </c>
      <c r="I1257" s="36"/>
      <c r="J1257" s="36"/>
      <c r="K1257" s="36"/>
      <c r="L1257" s="36"/>
      <c r="M1257" s="36"/>
      <c r="N1257" s="36"/>
      <c r="O1257" s="36"/>
      <c r="P1257" s="253">
        <v>0</v>
      </c>
      <c r="Q1257" s="259">
        <f t="shared" si="283"/>
        <v>0</v>
      </c>
      <c r="R1257" s="259">
        <v>0</v>
      </c>
      <c r="S1257" s="509">
        <f t="shared" si="270"/>
        <v>20000000000</v>
      </c>
      <c r="T1257" s="34">
        <v>1</v>
      </c>
      <c r="U1257" s="33">
        <v>1</v>
      </c>
      <c r="V1257" s="33">
        <v>0.94</v>
      </c>
      <c r="W1257" s="33">
        <v>0.94</v>
      </c>
      <c r="X1257" s="33">
        <f t="shared" si="271"/>
        <v>0.88</v>
      </c>
      <c r="Y1257" s="33">
        <f t="shared" si="272"/>
        <v>0.85</v>
      </c>
      <c r="Z1257" s="33">
        <f t="shared" si="273"/>
        <v>0.75</v>
      </c>
      <c r="AA1257" s="33">
        <f t="shared" si="274"/>
        <v>0.85</v>
      </c>
      <c r="AB1257" s="33">
        <f t="shared" si="275"/>
        <v>0.75</v>
      </c>
      <c r="AC1257" s="33">
        <f t="shared" si="276"/>
        <v>0.85</v>
      </c>
      <c r="AD1257" s="33">
        <f t="shared" si="277"/>
        <v>0.7</v>
      </c>
      <c r="AE1257" s="394">
        <f t="shared" si="278"/>
        <v>0</v>
      </c>
      <c r="AF1257" s="400">
        <f t="shared" si="279"/>
        <v>20000000000</v>
      </c>
      <c r="AG1257" s="257">
        <v>100</v>
      </c>
      <c r="AH1257" s="153">
        <f t="shared" si="282"/>
        <v>20000000000</v>
      </c>
      <c r="AJ1257" s="394">
        <f>IF(F1257&gt;0,#REF!,0)</f>
        <v>0</v>
      </c>
      <c r="AK1257" s="394">
        <f t="shared" si="280"/>
        <v>0</v>
      </c>
      <c r="AM1257" s="394">
        <f t="shared" si="281"/>
        <v>0</v>
      </c>
    </row>
    <row r="1258" spans="3:39" ht="23.25" thickBot="1" x14ac:dyDescent="0.6">
      <c r="C1258" s="233" t="s">
        <v>576</v>
      </c>
      <c r="D1258" s="411" t="s">
        <v>1450</v>
      </c>
      <c r="E1258" s="435">
        <v>7362780000</v>
      </c>
      <c r="F1258" s="39">
        <v>0</v>
      </c>
      <c r="G1258" s="36"/>
      <c r="H1258" s="36">
        <v>0</v>
      </c>
      <c r="I1258" s="36"/>
      <c r="J1258" s="36"/>
      <c r="K1258" s="36"/>
      <c r="L1258" s="36"/>
      <c r="M1258" s="36"/>
      <c r="N1258" s="36"/>
      <c r="O1258" s="36"/>
      <c r="P1258" s="253">
        <v>0</v>
      </c>
      <c r="Q1258" s="259">
        <f t="shared" si="283"/>
        <v>0</v>
      </c>
      <c r="R1258" s="259">
        <v>0</v>
      </c>
      <c r="S1258" s="509">
        <f t="shared" si="270"/>
        <v>7362780000</v>
      </c>
      <c r="T1258" s="34">
        <v>1</v>
      </c>
      <c r="U1258" s="33">
        <v>1</v>
      </c>
      <c r="V1258" s="33">
        <v>0.94</v>
      </c>
      <c r="W1258" s="33">
        <v>0.94</v>
      </c>
      <c r="X1258" s="33">
        <f t="shared" si="271"/>
        <v>0.88</v>
      </c>
      <c r="Y1258" s="33">
        <f t="shared" si="272"/>
        <v>0.85</v>
      </c>
      <c r="Z1258" s="33">
        <f t="shared" si="273"/>
        <v>0.75</v>
      </c>
      <c r="AA1258" s="33">
        <f t="shared" si="274"/>
        <v>0.85</v>
      </c>
      <c r="AB1258" s="33">
        <f t="shared" si="275"/>
        <v>0.75</v>
      </c>
      <c r="AC1258" s="33">
        <f t="shared" si="276"/>
        <v>0.85</v>
      </c>
      <c r="AD1258" s="33">
        <f t="shared" si="277"/>
        <v>0.7</v>
      </c>
      <c r="AE1258" s="394">
        <f t="shared" si="278"/>
        <v>0</v>
      </c>
      <c r="AF1258" s="400">
        <f t="shared" si="279"/>
        <v>7362780000</v>
      </c>
      <c r="AG1258" s="257">
        <v>100</v>
      </c>
      <c r="AH1258" s="153">
        <f t="shared" si="282"/>
        <v>7362780000</v>
      </c>
      <c r="AJ1258" s="394">
        <f>IF(F1258&gt;0,#REF!,0)</f>
        <v>0</v>
      </c>
      <c r="AK1258" s="394">
        <f t="shared" si="280"/>
        <v>0</v>
      </c>
      <c r="AM1258" s="394">
        <f t="shared" si="281"/>
        <v>0</v>
      </c>
    </row>
    <row r="1259" spans="3:39" ht="23.25" thickBot="1" x14ac:dyDescent="0.6">
      <c r="C1259" s="233" t="s">
        <v>576</v>
      </c>
      <c r="D1259" s="411" t="s">
        <v>1699</v>
      </c>
      <c r="E1259" s="435">
        <v>11300000000</v>
      </c>
      <c r="F1259" s="39">
        <v>0</v>
      </c>
      <c r="G1259" s="36"/>
      <c r="H1259" s="36">
        <v>0</v>
      </c>
      <c r="I1259" s="36"/>
      <c r="J1259" s="36"/>
      <c r="K1259" s="36"/>
      <c r="L1259" s="36"/>
      <c r="M1259" s="36"/>
      <c r="N1259" s="36"/>
      <c r="O1259" s="36"/>
      <c r="P1259" s="253">
        <v>0</v>
      </c>
      <c r="Q1259" s="259">
        <f t="shared" si="283"/>
        <v>0</v>
      </c>
      <c r="R1259" s="259">
        <v>0</v>
      </c>
      <c r="S1259" s="509">
        <f t="shared" si="270"/>
        <v>11300000000</v>
      </c>
      <c r="T1259" s="34">
        <v>1</v>
      </c>
      <c r="U1259" s="33">
        <v>1</v>
      </c>
      <c r="V1259" s="33">
        <v>0.94</v>
      </c>
      <c r="W1259" s="33">
        <v>0.94</v>
      </c>
      <c r="X1259" s="33">
        <f t="shared" si="271"/>
        <v>0.88</v>
      </c>
      <c r="Y1259" s="33">
        <f t="shared" si="272"/>
        <v>0.85</v>
      </c>
      <c r="Z1259" s="33">
        <f t="shared" si="273"/>
        <v>0.75</v>
      </c>
      <c r="AA1259" s="33">
        <f t="shared" si="274"/>
        <v>0.85</v>
      </c>
      <c r="AB1259" s="33">
        <f t="shared" si="275"/>
        <v>0.75</v>
      </c>
      <c r="AC1259" s="33">
        <f t="shared" si="276"/>
        <v>0.85</v>
      </c>
      <c r="AD1259" s="33">
        <f t="shared" si="277"/>
        <v>0.7</v>
      </c>
      <c r="AE1259" s="394">
        <f t="shared" si="278"/>
        <v>0</v>
      </c>
      <c r="AF1259" s="400">
        <f t="shared" si="279"/>
        <v>11300000000</v>
      </c>
      <c r="AG1259" s="257">
        <v>100</v>
      </c>
      <c r="AH1259" s="153">
        <f t="shared" si="282"/>
        <v>11300000000</v>
      </c>
      <c r="AJ1259" s="394">
        <f>IF(F1259&gt;0,#REF!,0)</f>
        <v>0</v>
      </c>
      <c r="AK1259" s="394">
        <f t="shared" si="280"/>
        <v>0</v>
      </c>
      <c r="AM1259" s="394">
        <f t="shared" si="281"/>
        <v>0</v>
      </c>
    </row>
    <row r="1260" spans="3:39" ht="23.25" thickBot="1" x14ac:dyDescent="0.6">
      <c r="C1260" s="233" t="s">
        <v>576</v>
      </c>
      <c r="D1260" s="411" t="s">
        <v>1450</v>
      </c>
      <c r="E1260" s="435">
        <v>33000000000</v>
      </c>
      <c r="F1260" s="39">
        <v>0</v>
      </c>
      <c r="G1260" s="36"/>
      <c r="H1260" s="36">
        <v>0</v>
      </c>
      <c r="I1260" s="36"/>
      <c r="J1260" s="36"/>
      <c r="K1260" s="36"/>
      <c r="L1260" s="36"/>
      <c r="M1260" s="36"/>
      <c r="N1260" s="36"/>
      <c r="O1260" s="36"/>
      <c r="P1260" s="253">
        <v>0</v>
      </c>
      <c r="Q1260" s="259">
        <f t="shared" si="283"/>
        <v>0</v>
      </c>
      <c r="R1260" s="259">
        <v>0</v>
      </c>
      <c r="S1260" s="509">
        <f t="shared" si="270"/>
        <v>33000000000</v>
      </c>
      <c r="T1260" s="34">
        <v>1</v>
      </c>
      <c r="U1260" s="33">
        <v>1</v>
      </c>
      <c r="V1260" s="33">
        <v>0.94</v>
      </c>
      <c r="W1260" s="33">
        <v>0.94</v>
      </c>
      <c r="X1260" s="33">
        <f t="shared" si="271"/>
        <v>0.88</v>
      </c>
      <c r="Y1260" s="33">
        <f t="shared" si="272"/>
        <v>0.85</v>
      </c>
      <c r="Z1260" s="33">
        <f t="shared" si="273"/>
        <v>0.75</v>
      </c>
      <c r="AA1260" s="33">
        <f t="shared" si="274"/>
        <v>0.85</v>
      </c>
      <c r="AB1260" s="33">
        <f t="shared" si="275"/>
        <v>0.75</v>
      </c>
      <c r="AC1260" s="33">
        <f t="shared" si="276"/>
        <v>0.85</v>
      </c>
      <c r="AD1260" s="33">
        <f t="shared" si="277"/>
        <v>0.7</v>
      </c>
      <c r="AE1260" s="394">
        <f t="shared" si="278"/>
        <v>0</v>
      </c>
      <c r="AF1260" s="400">
        <f t="shared" si="279"/>
        <v>33000000000</v>
      </c>
      <c r="AG1260" s="257">
        <v>100</v>
      </c>
      <c r="AH1260" s="153">
        <f t="shared" si="282"/>
        <v>33000000000</v>
      </c>
      <c r="AJ1260" s="394">
        <f>IF(F1260&gt;0,#REF!,0)</f>
        <v>0</v>
      </c>
      <c r="AK1260" s="394">
        <f t="shared" si="280"/>
        <v>0</v>
      </c>
      <c r="AM1260" s="394">
        <f t="shared" si="281"/>
        <v>0</v>
      </c>
    </row>
    <row r="1261" spans="3:39" ht="23.25" thickBot="1" x14ac:dyDescent="0.6">
      <c r="C1261" s="233" t="s">
        <v>576</v>
      </c>
      <c r="D1261" s="411" t="s">
        <v>1450</v>
      </c>
      <c r="E1261" s="435">
        <v>5308240000</v>
      </c>
      <c r="F1261" s="39">
        <v>0</v>
      </c>
      <c r="G1261" s="36"/>
      <c r="H1261" s="36">
        <v>0</v>
      </c>
      <c r="I1261" s="36"/>
      <c r="J1261" s="36"/>
      <c r="K1261" s="36"/>
      <c r="L1261" s="36"/>
      <c r="M1261" s="36"/>
      <c r="N1261" s="36"/>
      <c r="O1261" s="36"/>
      <c r="P1261" s="253">
        <v>0</v>
      </c>
      <c r="Q1261" s="259">
        <f t="shared" si="283"/>
        <v>0</v>
      </c>
      <c r="R1261" s="259">
        <v>0</v>
      </c>
      <c r="S1261" s="509">
        <f t="shared" si="270"/>
        <v>5308240000</v>
      </c>
      <c r="T1261" s="34">
        <v>1</v>
      </c>
      <c r="U1261" s="33">
        <v>1</v>
      </c>
      <c r="V1261" s="33">
        <v>0.94</v>
      </c>
      <c r="W1261" s="33">
        <v>0.94</v>
      </c>
      <c r="X1261" s="33">
        <f t="shared" si="271"/>
        <v>0.88</v>
      </c>
      <c r="Y1261" s="33">
        <f t="shared" si="272"/>
        <v>0.85</v>
      </c>
      <c r="Z1261" s="33">
        <f t="shared" si="273"/>
        <v>0.75</v>
      </c>
      <c r="AA1261" s="33">
        <f t="shared" si="274"/>
        <v>0.85</v>
      </c>
      <c r="AB1261" s="33">
        <f t="shared" si="275"/>
        <v>0.75</v>
      </c>
      <c r="AC1261" s="33">
        <f t="shared" si="276"/>
        <v>0.85</v>
      </c>
      <c r="AD1261" s="33">
        <f t="shared" si="277"/>
        <v>0.7</v>
      </c>
      <c r="AE1261" s="394">
        <f t="shared" si="278"/>
        <v>0</v>
      </c>
      <c r="AF1261" s="400">
        <f t="shared" si="279"/>
        <v>5308240000</v>
      </c>
      <c r="AG1261" s="257">
        <v>100</v>
      </c>
      <c r="AH1261" s="153">
        <f t="shared" si="282"/>
        <v>5308240000</v>
      </c>
      <c r="AJ1261" s="394">
        <f>IF(F1261&gt;0,#REF!,0)</f>
        <v>0</v>
      </c>
      <c r="AK1261" s="394">
        <f t="shared" si="280"/>
        <v>0</v>
      </c>
      <c r="AM1261" s="394">
        <f t="shared" si="281"/>
        <v>0</v>
      </c>
    </row>
    <row r="1262" spans="3:39" ht="23.25" thickBot="1" x14ac:dyDescent="0.6">
      <c r="C1262" s="233" t="s">
        <v>576</v>
      </c>
      <c r="D1262" s="411" t="s">
        <v>1699</v>
      </c>
      <c r="E1262" s="435">
        <v>41000000000</v>
      </c>
      <c r="F1262" s="39">
        <v>0</v>
      </c>
      <c r="G1262" s="36"/>
      <c r="H1262" s="36">
        <v>0</v>
      </c>
      <c r="I1262" s="36"/>
      <c r="J1262" s="36"/>
      <c r="K1262" s="36"/>
      <c r="L1262" s="36"/>
      <c r="M1262" s="36"/>
      <c r="N1262" s="36"/>
      <c r="O1262" s="36"/>
      <c r="P1262" s="253">
        <v>0</v>
      </c>
      <c r="Q1262" s="259">
        <f t="shared" si="283"/>
        <v>0</v>
      </c>
      <c r="R1262" s="259">
        <v>0</v>
      </c>
      <c r="S1262" s="509">
        <f t="shared" si="270"/>
        <v>41000000000</v>
      </c>
      <c r="T1262" s="34">
        <v>1</v>
      </c>
      <c r="U1262" s="33">
        <v>1</v>
      </c>
      <c r="V1262" s="33">
        <v>0.94</v>
      </c>
      <c r="W1262" s="33">
        <v>0.94</v>
      </c>
      <c r="X1262" s="33">
        <f t="shared" si="271"/>
        <v>0.88</v>
      </c>
      <c r="Y1262" s="33">
        <f t="shared" si="272"/>
        <v>0.85</v>
      </c>
      <c r="Z1262" s="33">
        <f t="shared" si="273"/>
        <v>0.75</v>
      </c>
      <c r="AA1262" s="33">
        <f t="shared" si="274"/>
        <v>0.85</v>
      </c>
      <c r="AB1262" s="33">
        <f t="shared" si="275"/>
        <v>0.75</v>
      </c>
      <c r="AC1262" s="33">
        <f t="shared" si="276"/>
        <v>0.85</v>
      </c>
      <c r="AD1262" s="33">
        <f t="shared" si="277"/>
        <v>0.7</v>
      </c>
      <c r="AE1262" s="394">
        <f t="shared" si="278"/>
        <v>0</v>
      </c>
      <c r="AF1262" s="400">
        <f t="shared" si="279"/>
        <v>41000000000</v>
      </c>
      <c r="AG1262" s="257">
        <v>100</v>
      </c>
      <c r="AH1262" s="153">
        <f t="shared" si="282"/>
        <v>41000000000</v>
      </c>
      <c r="AJ1262" s="394">
        <f>IF(F1262&gt;0,#REF!,0)</f>
        <v>0</v>
      </c>
      <c r="AK1262" s="394">
        <f t="shared" si="280"/>
        <v>0</v>
      </c>
      <c r="AM1262" s="394">
        <f t="shared" si="281"/>
        <v>0</v>
      </c>
    </row>
    <row r="1263" spans="3:39" ht="23.25" thickBot="1" x14ac:dyDescent="0.6">
      <c r="C1263" s="233" t="s">
        <v>576</v>
      </c>
      <c r="D1263" s="411" t="s">
        <v>1699</v>
      </c>
      <c r="E1263" s="435">
        <v>26480446920</v>
      </c>
      <c r="F1263" s="39">
        <v>0</v>
      </c>
      <c r="G1263" s="36"/>
      <c r="H1263" s="36">
        <v>0</v>
      </c>
      <c r="I1263" s="36"/>
      <c r="J1263" s="36"/>
      <c r="K1263" s="36"/>
      <c r="L1263" s="36"/>
      <c r="M1263" s="36"/>
      <c r="N1263" s="36"/>
      <c r="O1263" s="36"/>
      <c r="P1263" s="253">
        <v>0</v>
      </c>
      <c r="Q1263" s="259">
        <f t="shared" si="283"/>
        <v>0</v>
      </c>
      <c r="R1263" s="259">
        <v>0</v>
      </c>
      <c r="S1263" s="509">
        <f t="shared" si="270"/>
        <v>26480446920</v>
      </c>
      <c r="T1263" s="34">
        <v>1</v>
      </c>
      <c r="U1263" s="33">
        <v>1</v>
      </c>
      <c r="V1263" s="33">
        <v>0.94</v>
      </c>
      <c r="W1263" s="33">
        <v>0.94</v>
      </c>
      <c r="X1263" s="33">
        <f t="shared" si="271"/>
        <v>0.88</v>
      </c>
      <c r="Y1263" s="33">
        <f t="shared" si="272"/>
        <v>0.85</v>
      </c>
      <c r="Z1263" s="33">
        <f t="shared" si="273"/>
        <v>0.75</v>
      </c>
      <c r="AA1263" s="33">
        <f t="shared" si="274"/>
        <v>0.85</v>
      </c>
      <c r="AB1263" s="33">
        <f t="shared" si="275"/>
        <v>0.75</v>
      </c>
      <c r="AC1263" s="33">
        <f t="shared" si="276"/>
        <v>0.85</v>
      </c>
      <c r="AD1263" s="33">
        <f t="shared" si="277"/>
        <v>0.7</v>
      </c>
      <c r="AE1263" s="394">
        <f t="shared" si="278"/>
        <v>0</v>
      </c>
      <c r="AF1263" s="400">
        <f t="shared" si="279"/>
        <v>26480446920</v>
      </c>
      <c r="AG1263" s="257">
        <v>100</v>
      </c>
      <c r="AH1263" s="153">
        <f t="shared" si="282"/>
        <v>26480446920</v>
      </c>
      <c r="AJ1263" s="394">
        <f>IF(F1263&gt;0,#REF!,0)</f>
        <v>0</v>
      </c>
      <c r="AK1263" s="394">
        <f t="shared" si="280"/>
        <v>0</v>
      </c>
      <c r="AM1263" s="394">
        <f t="shared" si="281"/>
        <v>0</v>
      </c>
    </row>
    <row r="1264" spans="3:39" ht="23.25" thickBot="1" x14ac:dyDescent="0.6">
      <c r="C1264" s="233" t="s">
        <v>576</v>
      </c>
      <c r="D1264" s="411"/>
      <c r="E1264" s="435">
        <v>4000000000</v>
      </c>
      <c r="F1264" s="39">
        <v>0</v>
      </c>
      <c r="G1264" s="36"/>
      <c r="H1264" s="36">
        <v>0</v>
      </c>
      <c r="I1264" s="36"/>
      <c r="J1264" s="36"/>
      <c r="K1264" s="36"/>
      <c r="L1264" s="36"/>
      <c r="M1264" s="36"/>
      <c r="N1264" s="36"/>
      <c r="O1264" s="36"/>
      <c r="P1264" s="253">
        <v>0</v>
      </c>
      <c r="Q1264" s="259">
        <f t="shared" si="283"/>
        <v>0</v>
      </c>
      <c r="R1264" s="259" t="s">
        <v>1807</v>
      </c>
      <c r="S1264" s="509">
        <f t="shared" si="270"/>
        <v>4000000000</v>
      </c>
      <c r="T1264" s="34">
        <v>1</v>
      </c>
      <c r="U1264" s="33">
        <v>1</v>
      </c>
      <c r="V1264" s="33">
        <v>0.94</v>
      </c>
      <c r="W1264" s="33">
        <v>0.94</v>
      </c>
      <c r="X1264" s="33">
        <f t="shared" si="271"/>
        <v>0.88</v>
      </c>
      <c r="Y1264" s="33">
        <f t="shared" si="272"/>
        <v>0.85</v>
      </c>
      <c r="Z1264" s="33">
        <f t="shared" si="273"/>
        <v>0.75</v>
      </c>
      <c r="AA1264" s="33">
        <f t="shared" si="274"/>
        <v>0.85</v>
      </c>
      <c r="AB1264" s="33">
        <f t="shared" si="275"/>
        <v>0.75</v>
      </c>
      <c r="AC1264" s="33">
        <f t="shared" si="276"/>
        <v>0.85</v>
      </c>
      <c r="AD1264" s="33">
        <f t="shared" si="277"/>
        <v>0.7</v>
      </c>
      <c r="AE1264" s="394">
        <f t="shared" si="278"/>
        <v>0</v>
      </c>
      <c r="AF1264" s="400">
        <f t="shared" si="279"/>
        <v>4000000000</v>
      </c>
      <c r="AG1264" s="257">
        <v>100</v>
      </c>
      <c r="AH1264" s="153">
        <f t="shared" si="282"/>
        <v>4000000000</v>
      </c>
      <c r="AJ1264" s="394">
        <f>IF(F1264&gt;0,#REF!,0)</f>
        <v>0</v>
      </c>
      <c r="AK1264" s="394">
        <f t="shared" si="280"/>
        <v>0</v>
      </c>
      <c r="AM1264" s="394">
        <f t="shared" si="281"/>
        <v>0</v>
      </c>
    </row>
    <row r="1265" spans="3:39" ht="23.25" thickBot="1" x14ac:dyDescent="0.6">
      <c r="C1265" s="233" t="s">
        <v>576</v>
      </c>
      <c r="D1265" s="411"/>
      <c r="E1265" s="435">
        <v>6000000000</v>
      </c>
      <c r="F1265" s="39">
        <v>0</v>
      </c>
      <c r="G1265" s="36"/>
      <c r="H1265" s="36">
        <v>0</v>
      </c>
      <c r="I1265" s="36"/>
      <c r="J1265" s="36"/>
      <c r="K1265" s="36"/>
      <c r="L1265" s="36"/>
      <c r="M1265" s="36"/>
      <c r="N1265" s="36"/>
      <c r="O1265" s="36"/>
      <c r="P1265" s="253">
        <v>0</v>
      </c>
      <c r="Q1265" s="259">
        <f t="shared" si="283"/>
        <v>0</v>
      </c>
      <c r="R1265" s="259">
        <v>6500000000</v>
      </c>
      <c r="S1265" s="509">
        <f t="shared" si="270"/>
        <v>6000000000</v>
      </c>
      <c r="T1265" s="34">
        <v>1</v>
      </c>
      <c r="U1265" s="33">
        <v>1</v>
      </c>
      <c r="V1265" s="33">
        <v>0.94</v>
      </c>
      <c r="W1265" s="33">
        <v>0.94</v>
      </c>
      <c r="X1265" s="33">
        <f t="shared" si="271"/>
        <v>0.88</v>
      </c>
      <c r="Y1265" s="33">
        <f t="shared" si="272"/>
        <v>0.85</v>
      </c>
      <c r="Z1265" s="33">
        <f t="shared" si="273"/>
        <v>0.75</v>
      </c>
      <c r="AA1265" s="33">
        <f t="shared" si="274"/>
        <v>0.85</v>
      </c>
      <c r="AB1265" s="33">
        <f t="shared" si="275"/>
        <v>0.75</v>
      </c>
      <c r="AC1265" s="33">
        <f t="shared" si="276"/>
        <v>0.85</v>
      </c>
      <c r="AD1265" s="33">
        <f t="shared" si="277"/>
        <v>0.7</v>
      </c>
      <c r="AE1265" s="394">
        <f t="shared" si="278"/>
        <v>0</v>
      </c>
      <c r="AF1265" s="400">
        <f t="shared" si="279"/>
        <v>6000000000</v>
      </c>
      <c r="AG1265" s="257">
        <v>100</v>
      </c>
      <c r="AH1265" s="153">
        <f t="shared" si="282"/>
        <v>6000000000</v>
      </c>
      <c r="AJ1265" s="394">
        <f>IF(F1265&gt;0,#REF!,0)</f>
        <v>0</v>
      </c>
      <c r="AK1265" s="394">
        <f t="shared" si="280"/>
        <v>0</v>
      </c>
      <c r="AM1265" s="394">
        <f t="shared" si="281"/>
        <v>0</v>
      </c>
    </row>
    <row r="1266" spans="3:39" ht="23.25" thickBot="1" x14ac:dyDescent="0.6">
      <c r="C1266" s="233" t="s">
        <v>576</v>
      </c>
      <c r="D1266" s="411"/>
      <c r="E1266" s="435">
        <v>6000000000</v>
      </c>
      <c r="F1266" s="39">
        <v>7800000000</v>
      </c>
      <c r="G1266" s="36"/>
      <c r="H1266" s="36">
        <v>0</v>
      </c>
      <c r="I1266" s="36"/>
      <c r="J1266" s="36"/>
      <c r="K1266" s="36"/>
      <c r="L1266" s="36"/>
      <c r="M1266" s="36"/>
      <c r="N1266" s="36"/>
      <c r="O1266" s="36"/>
      <c r="P1266" s="253">
        <v>0</v>
      </c>
      <c r="Q1266" s="259">
        <f t="shared" si="283"/>
        <v>7800000000</v>
      </c>
      <c r="R1266" s="259">
        <v>0</v>
      </c>
      <c r="S1266" s="509">
        <f t="shared" si="270"/>
        <v>6000000000</v>
      </c>
      <c r="T1266" s="34">
        <v>1</v>
      </c>
      <c r="U1266" s="33">
        <v>1</v>
      </c>
      <c r="V1266" s="33">
        <v>0.94</v>
      </c>
      <c r="W1266" s="33">
        <v>0.94</v>
      </c>
      <c r="X1266" s="33">
        <f t="shared" si="271"/>
        <v>0.88</v>
      </c>
      <c r="Y1266" s="33">
        <f t="shared" si="272"/>
        <v>0.85</v>
      </c>
      <c r="Z1266" s="33">
        <f t="shared" si="273"/>
        <v>0.75</v>
      </c>
      <c r="AA1266" s="33">
        <f t="shared" si="274"/>
        <v>0.85</v>
      </c>
      <c r="AB1266" s="33">
        <f t="shared" si="275"/>
        <v>0.75</v>
      </c>
      <c r="AC1266" s="33">
        <f t="shared" si="276"/>
        <v>0.85</v>
      </c>
      <c r="AD1266" s="33">
        <f t="shared" si="277"/>
        <v>0.7</v>
      </c>
      <c r="AE1266" s="394">
        <f t="shared" si="278"/>
        <v>7800000000</v>
      </c>
      <c r="AF1266" s="400">
        <f t="shared" si="279"/>
        <v>0</v>
      </c>
      <c r="AG1266" s="257">
        <v>100</v>
      </c>
      <c r="AH1266" s="153">
        <f t="shared" si="282"/>
        <v>0</v>
      </c>
      <c r="AJ1266" s="394" t="e">
        <f>IF(F1266&gt;0,#REF!,0)</f>
        <v>#REF!</v>
      </c>
      <c r="AK1266" s="394">
        <f t="shared" si="280"/>
        <v>7800000000</v>
      </c>
      <c r="AM1266" s="394">
        <f t="shared" si="281"/>
        <v>0</v>
      </c>
    </row>
    <row r="1267" spans="3:39" ht="23.25" thickBot="1" x14ac:dyDescent="0.6">
      <c r="C1267" s="233" t="s">
        <v>576</v>
      </c>
      <c r="D1267" s="411"/>
      <c r="E1267" s="435">
        <v>20000000000</v>
      </c>
      <c r="F1267" s="39">
        <v>0</v>
      </c>
      <c r="G1267" s="36"/>
      <c r="H1267" s="36">
        <v>0</v>
      </c>
      <c r="I1267" s="36"/>
      <c r="J1267" s="36"/>
      <c r="K1267" s="36"/>
      <c r="L1267" s="36"/>
      <c r="M1267" s="36"/>
      <c r="N1267" s="36"/>
      <c r="O1267" s="36"/>
      <c r="P1267" s="253">
        <v>0</v>
      </c>
      <c r="Q1267" s="259">
        <f t="shared" si="283"/>
        <v>0</v>
      </c>
      <c r="R1267" s="259">
        <v>0</v>
      </c>
      <c r="S1267" s="509">
        <f t="shared" si="270"/>
        <v>20000000000</v>
      </c>
      <c r="T1267" s="34">
        <v>1</v>
      </c>
      <c r="U1267" s="33">
        <v>1</v>
      </c>
      <c r="V1267" s="33">
        <v>0.94</v>
      </c>
      <c r="W1267" s="33">
        <v>0.94</v>
      </c>
      <c r="X1267" s="33">
        <f t="shared" si="271"/>
        <v>0.88</v>
      </c>
      <c r="Y1267" s="33">
        <f t="shared" si="272"/>
        <v>0.85</v>
      </c>
      <c r="Z1267" s="33">
        <f t="shared" si="273"/>
        <v>0.75</v>
      </c>
      <c r="AA1267" s="33">
        <f t="shared" si="274"/>
        <v>0.85</v>
      </c>
      <c r="AB1267" s="33">
        <f t="shared" si="275"/>
        <v>0.75</v>
      </c>
      <c r="AC1267" s="33">
        <f t="shared" si="276"/>
        <v>0.85</v>
      </c>
      <c r="AD1267" s="33">
        <f t="shared" si="277"/>
        <v>0.7</v>
      </c>
      <c r="AE1267" s="394">
        <f t="shared" si="278"/>
        <v>0</v>
      </c>
      <c r="AF1267" s="400">
        <f t="shared" si="279"/>
        <v>20000000000</v>
      </c>
      <c r="AG1267" s="257">
        <v>100</v>
      </c>
      <c r="AH1267" s="153">
        <f t="shared" si="282"/>
        <v>20000000000</v>
      </c>
      <c r="AJ1267" s="394">
        <f>IF(F1267&gt;0,#REF!,0)</f>
        <v>0</v>
      </c>
      <c r="AK1267" s="394">
        <f t="shared" si="280"/>
        <v>0</v>
      </c>
      <c r="AM1267" s="394">
        <f t="shared" si="281"/>
        <v>0</v>
      </c>
    </row>
    <row r="1268" spans="3:39" ht="23.25" thickBot="1" x14ac:dyDescent="0.6">
      <c r="C1268" s="233" t="s">
        <v>576</v>
      </c>
      <c r="D1268" s="411"/>
      <c r="E1268" s="435">
        <v>23000000000</v>
      </c>
      <c r="F1268" s="39">
        <v>0</v>
      </c>
      <c r="G1268" s="36"/>
      <c r="H1268" s="36">
        <v>0</v>
      </c>
      <c r="I1268" s="36"/>
      <c r="J1268" s="36"/>
      <c r="K1268" s="36"/>
      <c r="L1268" s="36"/>
      <c r="M1268" s="36"/>
      <c r="N1268" s="36"/>
      <c r="O1268" s="36"/>
      <c r="P1268" s="253">
        <v>0</v>
      </c>
      <c r="Q1268" s="259">
        <f t="shared" si="283"/>
        <v>0</v>
      </c>
      <c r="R1268" s="259">
        <v>34000000000</v>
      </c>
      <c r="S1268" s="509">
        <f t="shared" si="270"/>
        <v>23000000000</v>
      </c>
      <c r="T1268" s="34">
        <v>1</v>
      </c>
      <c r="U1268" s="33">
        <v>1</v>
      </c>
      <c r="V1268" s="33">
        <v>0.94</v>
      </c>
      <c r="W1268" s="33">
        <v>0.94</v>
      </c>
      <c r="X1268" s="33">
        <f t="shared" si="271"/>
        <v>0.88</v>
      </c>
      <c r="Y1268" s="33">
        <f t="shared" si="272"/>
        <v>0.85</v>
      </c>
      <c r="Z1268" s="33">
        <f t="shared" si="273"/>
        <v>0.75</v>
      </c>
      <c r="AA1268" s="33">
        <f t="shared" si="274"/>
        <v>0.85</v>
      </c>
      <c r="AB1268" s="33">
        <f t="shared" si="275"/>
        <v>0.75</v>
      </c>
      <c r="AC1268" s="33">
        <f t="shared" si="276"/>
        <v>0.85</v>
      </c>
      <c r="AD1268" s="33">
        <f t="shared" si="277"/>
        <v>0.7</v>
      </c>
      <c r="AE1268" s="394">
        <f t="shared" si="278"/>
        <v>0</v>
      </c>
      <c r="AF1268" s="400">
        <f t="shared" si="279"/>
        <v>23000000000</v>
      </c>
      <c r="AG1268" s="257">
        <v>100</v>
      </c>
      <c r="AH1268" s="153">
        <f t="shared" si="282"/>
        <v>23000000000</v>
      </c>
      <c r="AJ1268" s="394">
        <f>IF(F1268&gt;0,#REF!,0)</f>
        <v>0</v>
      </c>
      <c r="AK1268" s="394">
        <f t="shared" si="280"/>
        <v>0</v>
      </c>
      <c r="AM1268" s="394">
        <f t="shared" si="281"/>
        <v>0</v>
      </c>
    </row>
    <row r="1269" spans="3:39" ht="23.25" thickBot="1" x14ac:dyDescent="0.6">
      <c r="C1269" s="233" t="s">
        <v>576</v>
      </c>
      <c r="D1269" s="411"/>
      <c r="E1269" s="435">
        <v>12300000000</v>
      </c>
      <c r="F1269" s="39">
        <v>0</v>
      </c>
      <c r="G1269" s="36"/>
      <c r="H1269" s="36">
        <v>0</v>
      </c>
      <c r="I1269" s="36"/>
      <c r="J1269" s="36"/>
      <c r="K1269" s="36"/>
      <c r="L1269" s="36"/>
      <c r="M1269" s="36"/>
      <c r="N1269" s="36"/>
      <c r="O1269" s="36"/>
      <c r="P1269" s="253">
        <v>0</v>
      </c>
      <c r="Q1269" s="259">
        <f t="shared" si="283"/>
        <v>0</v>
      </c>
      <c r="R1269" s="259">
        <v>0</v>
      </c>
      <c r="S1269" s="509">
        <f t="shared" si="270"/>
        <v>12300000000</v>
      </c>
      <c r="T1269" s="34">
        <v>1</v>
      </c>
      <c r="U1269" s="33">
        <v>1</v>
      </c>
      <c r="V1269" s="33">
        <v>0.94</v>
      </c>
      <c r="W1269" s="33">
        <v>0.94</v>
      </c>
      <c r="X1269" s="33">
        <f t="shared" si="271"/>
        <v>0.88</v>
      </c>
      <c r="Y1269" s="33">
        <f t="shared" si="272"/>
        <v>0.85</v>
      </c>
      <c r="Z1269" s="33">
        <f t="shared" si="273"/>
        <v>0.75</v>
      </c>
      <c r="AA1269" s="33">
        <f t="shared" si="274"/>
        <v>0.85</v>
      </c>
      <c r="AB1269" s="33">
        <f t="shared" si="275"/>
        <v>0.75</v>
      </c>
      <c r="AC1269" s="33">
        <f t="shared" si="276"/>
        <v>0.85</v>
      </c>
      <c r="AD1269" s="33">
        <f t="shared" si="277"/>
        <v>0.7</v>
      </c>
      <c r="AE1269" s="394">
        <f t="shared" si="278"/>
        <v>0</v>
      </c>
      <c r="AF1269" s="400">
        <f t="shared" si="279"/>
        <v>12300000000</v>
      </c>
      <c r="AG1269" s="257">
        <v>100</v>
      </c>
      <c r="AH1269" s="153">
        <f t="shared" si="282"/>
        <v>12300000000</v>
      </c>
      <c r="AJ1269" s="394">
        <f>IF(F1269&gt;0,#REF!,0)</f>
        <v>0</v>
      </c>
      <c r="AK1269" s="394">
        <f t="shared" si="280"/>
        <v>0</v>
      </c>
      <c r="AM1269" s="394">
        <f t="shared" si="281"/>
        <v>0</v>
      </c>
    </row>
    <row r="1270" spans="3:39" ht="23.25" thickBot="1" x14ac:dyDescent="0.6">
      <c r="C1270" s="233" t="s">
        <v>576</v>
      </c>
      <c r="D1270" s="411" t="s">
        <v>1701</v>
      </c>
      <c r="E1270" s="435">
        <v>6996524700</v>
      </c>
      <c r="F1270" s="39">
        <v>0</v>
      </c>
      <c r="G1270" s="36"/>
      <c r="H1270" s="36">
        <v>0</v>
      </c>
      <c r="I1270" s="36"/>
      <c r="J1270" s="36"/>
      <c r="K1270" s="36"/>
      <c r="L1270" s="36"/>
      <c r="M1270" s="36"/>
      <c r="N1270" s="36"/>
      <c r="O1270" s="36"/>
      <c r="P1270" s="253">
        <v>0</v>
      </c>
      <c r="Q1270" s="259">
        <f t="shared" si="283"/>
        <v>0</v>
      </c>
      <c r="R1270" s="259">
        <v>7600000000</v>
      </c>
      <c r="S1270" s="509">
        <f t="shared" si="270"/>
        <v>6996524700</v>
      </c>
      <c r="T1270" s="34">
        <v>1</v>
      </c>
      <c r="U1270" s="33">
        <v>1</v>
      </c>
      <c r="V1270" s="33">
        <v>0.94</v>
      </c>
      <c r="W1270" s="33">
        <v>0.94</v>
      </c>
      <c r="X1270" s="33">
        <f t="shared" si="271"/>
        <v>0.88</v>
      </c>
      <c r="Y1270" s="33">
        <f t="shared" si="272"/>
        <v>0.85</v>
      </c>
      <c r="Z1270" s="33">
        <f t="shared" si="273"/>
        <v>0.75</v>
      </c>
      <c r="AA1270" s="33">
        <f t="shared" si="274"/>
        <v>0.85</v>
      </c>
      <c r="AB1270" s="33">
        <f t="shared" si="275"/>
        <v>0.75</v>
      </c>
      <c r="AC1270" s="33">
        <f t="shared" si="276"/>
        <v>0.85</v>
      </c>
      <c r="AD1270" s="33">
        <f t="shared" si="277"/>
        <v>0.7</v>
      </c>
      <c r="AE1270" s="394">
        <f t="shared" si="278"/>
        <v>0</v>
      </c>
      <c r="AF1270" s="400">
        <f t="shared" si="279"/>
        <v>6996524700</v>
      </c>
      <c r="AG1270" s="257">
        <v>100</v>
      </c>
      <c r="AH1270" s="153">
        <f t="shared" si="282"/>
        <v>6996524700</v>
      </c>
      <c r="AJ1270" s="394">
        <f>IF(F1270&gt;0,#REF!,0)</f>
        <v>0</v>
      </c>
      <c r="AK1270" s="394">
        <f t="shared" si="280"/>
        <v>0</v>
      </c>
      <c r="AM1270" s="394">
        <f t="shared" si="281"/>
        <v>0</v>
      </c>
    </row>
    <row r="1271" spans="3:39" ht="23.25" thickBot="1" x14ac:dyDescent="0.6">
      <c r="C1271" s="233" t="s">
        <v>576</v>
      </c>
      <c r="D1271" s="411" t="s">
        <v>1702</v>
      </c>
      <c r="E1271" s="435">
        <v>6996408100</v>
      </c>
      <c r="F1271" s="39">
        <v>0</v>
      </c>
      <c r="G1271" s="36"/>
      <c r="H1271" s="36">
        <v>0</v>
      </c>
      <c r="I1271" s="36"/>
      <c r="J1271" s="36"/>
      <c r="K1271" s="36"/>
      <c r="L1271" s="36"/>
      <c r="M1271" s="36"/>
      <c r="N1271" s="36"/>
      <c r="O1271" s="36"/>
      <c r="P1271" s="253">
        <v>0</v>
      </c>
      <c r="Q1271" s="259">
        <f t="shared" si="283"/>
        <v>0</v>
      </c>
      <c r="R1271" s="259">
        <v>7600000000</v>
      </c>
      <c r="S1271" s="509">
        <f t="shared" si="270"/>
        <v>6996408100</v>
      </c>
      <c r="T1271" s="34">
        <v>1</v>
      </c>
      <c r="U1271" s="33">
        <v>1</v>
      </c>
      <c r="V1271" s="33">
        <v>0.94</v>
      </c>
      <c r="W1271" s="33">
        <v>0.94</v>
      </c>
      <c r="X1271" s="33">
        <f t="shared" si="271"/>
        <v>0.88</v>
      </c>
      <c r="Y1271" s="33">
        <f t="shared" si="272"/>
        <v>0.85</v>
      </c>
      <c r="Z1271" s="33">
        <f t="shared" si="273"/>
        <v>0.75</v>
      </c>
      <c r="AA1271" s="33">
        <f t="shared" si="274"/>
        <v>0.85</v>
      </c>
      <c r="AB1271" s="33">
        <f t="shared" si="275"/>
        <v>0.75</v>
      </c>
      <c r="AC1271" s="33">
        <f t="shared" si="276"/>
        <v>0.85</v>
      </c>
      <c r="AD1271" s="33">
        <f t="shared" si="277"/>
        <v>0.7</v>
      </c>
      <c r="AE1271" s="394">
        <f t="shared" si="278"/>
        <v>0</v>
      </c>
      <c r="AF1271" s="400">
        <f t="shared" si="279"/>
        <v>6996408100</v>
      </c>
      <c r="AG1271" s="257">
        <v>100</v>
      </c>
      <c r="AH1271" s="153">
        <f t="shared" si="282"/>
        <v>6996408100</v>
      </c>
      <c r="AJ1271" s="394">
        <f>IF(F1271&gt;0,#REF!,0)</f>
        <v>0</v>
      </c>
      <c r="AK1271" s="394">
        <f t="shared" si="280"/>
        <v>0</v>
      </c>
      <c r="AM1271" s="394">
        <f t="shared" si="281"/>
        <v>0</v>
      </c>
    </row>
    <row r="1272" spans="3:39" ht="23.25" thickBot="1" x14ac:dyDescent="0.6">
      <c r="C1272" s="233" t="s">
        <v>576</v>
      </c>
      <c r="D1272" s="411" t="s">
        <v>1703</v>
      </c>
      <c r="E1272" s="435">
        <v>6467988560</v>
      </c>
      <c r="F1272" s="39">
        <v>0</v>
      </c>
      <c r="G1272" s="36"/>
      <c r="H1272" s="36">
        <v>0</v>
      </c>
      <c r="I1272" s="36"/>
      <c r="J1272" s="36"/>
      <c r="K1272" s="36"/>
      <c r="L1272" s="36"/>
      <c r="M1272" s="36"/>
      <c r="N1272" s="36"/>
      <c r="O1272" s="36"/>
      <c r="P1272" s="253">
        <v>0</v>
      </c>
      <c r="Q1272" s="259">
        <f t="shared" si="283"/>
        <v>0</v>
      </c>
      <c r="R1272" s="259">
        <v>7200000000</v>
      </c>
      <c r="S1272" s="509">
        <f t="shared" si="270"/>
        <v>6467988560</v>
      </c>
      <c r="T1272" s="34">
        <v>1</v>
      </c>
      <c r="U1272" s="33">
        <v>1</v>
      </c>
      <c r="V1272" s="33">
        <v>0.94</v>
      </c>
      <c r="W1272" s="33">
        <v>0.94</v>
      </c>
      <c r="X1272" s="33">
        <f t="shared" si="271"/>
        <v>0.88</v>
      </c>
      <c r="Y1272" s="33">
        <f t="shared" si="272"/>
        <v>0.85</v>
      </c>
      <c r="Z1272" s="33">
        <f t="shared" si="273"/>
        <v>0.75</v>
      </c>
      <c r="AA1272" s="33">
        <f t="shared" si="274"/>
        <v>0.85</v>
      </c>
      <c r="AB1272" s="33">
        <f t="shared" si="275"/>
        <v>0.75</v>
      </c>
      <c r="AC1272" s="33">
        <f t="shared" si="276"/>
        <v>0.85</v>
      </c>
      <c r="AD1272" s="33">
        <f t="shared" si="277"/>
        <v>0.7</v>
      </c>
      <c r="AE1272" s="394">
        <f t="shared" si="278"/>
        <v>0</v>
      </c>
      <c r="AF1272" s="400">
        <f t="shared" si="279"/>
        <v>6467988560</v>
      </c>
      <c r="AG1272" s="257">
        <v>100</v>
      </c>
      <c r="AH1272" s="153">
        <f t="shared" si="282"/>
        <v>6467988560</v>
      </c>
      <c r="AJ1272" s="394">
        <f>IF(F1272&gt;0,#REF!,0)</f>
        <v>0</v>
      </c>
      <c r="AK1272" s="394">
        <f t="shared" si="280"/>
        <v>0</v>
      </c>
      <c r="AM1272" s="394">
        <f t="shared" si="281"/>
        <v>0</v>
      </c>
    </row>
    <row r="1273" spans="3:39" ht="23.25" thickBot="1" x14ac:dyDescent="0.6">
      <c r="C1273" s="233" t="s">
        <v>576</v>
      </c>
      <c r="D1273" s="411" t="s">
        <v>1703</v>
      </c>
      <c r="E1273" s="435">
        <v>6524889360</v>
      </c>
      <c r="F1273" s="39">
        <v>0</v>
      </c>
      <c r="G1273" s="36"/>
      <c r="H1273" s="36">
        <v>0</v>
      </c>
      <c r="I1273" s="36"/>
      <c r="J1273" s="36"/>
      <c r="K1273" s="36"/>
      <c r="L1273" s="36"/>
      <c r="M1273" s="36"/>
      <c r="N1273" s="36"/>
      <c r="O1273" s="36"/>
      <c r="P1273" s="253">
        <v>0</v>
      </c>
      <c r="Q1273" s="259">
        <f t="shared" si="283"/>
        <v>0</v>
      </c>
      <c r="R1273" s="259">
        <v>7200000000</v>
      </c>
      <c r="S1273" s="509">
        <f t="shared" si="270"/>
        <v>6524889360</v>
      </c>
      <c r="T1273" s="34">
        <v>1</v>
      </c>
      <c r="U1273" s="33">
        <v>1</v>
      </c>
      <c r="V1273" s="33">
        <v>0.94</v>
      </c>
      <c r="W1273" s="33">
        <v>0.94</v>
      </c>
      <c r="X1273" s="33">
        <f t="shared" si="271"/>
        <v>0.88</v>
      </c>
      <c r="Y1273" s="33">
        <f t="shared" si="272"/>
        <v>0.85</v>
      </c>
      <c r="Z1273" s="33">
        <f t="shared" si="273"/>
        <v>0.75</v>
      </c>
      <c r="AA1273" s="33">
        <f t="shared" si="274"/>
        <v>0.85</v>
      </c>
      <c r="AB1273" s="33">
        <f t="shared" si="275"/>
        <v>0.75</v>
      </c>
      <c r="AC1273" s="33">
        <f t="shared" si="276"/>
        <v>0.85</v>
      </c>
      <c r="AD1273" s="33">
        <f t="shared" si="277"/>
        <v>0.7</v>
      </c>
      <c r="AE1273" s="394">
        <f t="shared" si="278"/>
        <v>0</v>
      </c>
      <c r="AF1273" s="400">
        <f t="shared" si="279"/>
        <v>6524889360</v>
      </c>
      <c r="AG1273" s="257">
        <v>100</v>
      </c>
      <c r="AH1273" s="153">
        <f t="shared" si="282"/>
        <v>6524889360</v>
      </c>
      <c r="AJ1273" s="394">
        <f>IF(F1273&gt;0,#REF!,0)</f>
        <v>0</v>
      </c>
      <c r="AK1273" s="394">
        <f t="shared" si="280"/>
        <v>0</v>
      </c>
      <c r="AM1273" s="394">
        <f t="shared" si="281"/>
        <v>0</v>
      </c>
    </row>
    <row r="1274" spans="3:39" ht="23.25" thickBot="1" x14ac:dyDescent="0.6">
      <c r="C1274" s="233" t="s">
        <v>576</v>
      </c>
      <c r="D1274" s="411" t="s">
        <v>1703</v>
      </c>
      <c r="E1274" s="435">
        <v>8610851700</v>
      </c>
      <c r="F1274" s="39">
        <v>0</v>
      </c>
      <c r="G1274" s="36"/>
      <c r="H1274" s="36">
        <v>0</v>
      </c>
      <c r="I1274" s="36"/>
      <c r="J1274" s="36"/>
      <c r="K1274" s="36"/>
      <c r="L1274" s="36"/>
      <c r="M1274" s="36"/>
      <c r="N1274" s="36"/>
      <c r="O1274" s="36"/>
      <c r="P1274" s="253">
        <v>0</v>
      </c>
      <c r="Q1274" s="259">
        <f t="shared" si="283"/>
        <v>0</v>
      </c>
      <c r="R1274" s="259">
        <v>9300000000</v>
      </c>
      <c r="S1274" s="509">
        <f t="shared" si="270"/>
        <v>8610851700</v>
      </c>
      <c r="T1274" s="34">
        <v>1</v>
      </c>
      <c r="U1274" s="33">
        <v>1</v>
      </c>
      <c r="V1274" s="33">
        <v>0.94</v>
      </c>
      <c r="W1274" s="33">
        <v>0.94</v>
      </c>
      <c r="X1274" s="33">
        <f t="shared" si="271"/>
        <v>0.88</v>
      </c>
      <c r="Y1274" s="33">
        <f t="shared" si="272"/>
        <v>0.85</v>
      </c>
      <c r="Z1274" s="33">
        <f t="shared" si="273"/>
        <v>0.75</v>
      </c>
      <c r="AA1274" s="33">
        <f t="shared" si="274"/>
        <v>0.85</v>
      </c>
      <c r="AB1274" s="33">
        <f t="shared" si="275"/>
        <v>0.75</v>
      </c>
      <c r="AC1274" s="33">
        <f t="shared" si="276"/>
        <v>0.85</v>
      </c>
      <c r="AD1274" s="33">
        <f t="shared" si="277"/>
        <v>0.7</v>
      </c>
      <c r="AE1274" s="394">
        <f t="shared" si="278"/>
        <v>0</v>
      </c>
      <c r="AF1274" s="400">
        <f t="shared" si="279"/>
        <v>8610851700</v>
      </c>
      <c r="AG1274" s="257">
        <v>100</v>
      </c>
      <c r="AH1274" s="153">
        <f t="shared" si="282"/>
        <v>8610851700</v>
      </c>
      <c r="AJ1274" s="394">
        <f>IF(F1274&gt;0,#REF!,0)</f>
        <v>0</v>
      </c>
      <c r="AK1274" s="394">
        <f t="shared" si="280"/>
        <v>0</v>
      </c>
      <c r="AM1274" s="394">
        <f t="shared" si="281"/>
        <v>0</v>
      </c>
    </row>
    <row r="1275" spans="3:39" ht="23.25" thickBot="1" x14ac:dyDescent="0.6">
      <c r="C1275" s="233" t="s">
        <v>576</v>
      </c>
      <c r="D1275" s="411" t="s">
        <v>1703</v>
      </c>
      <c r="E1275" s="435">
        <v>5739518400</v>
      </c>
      <c r="F1275" s="39">
        <v>0</v>
      </c>
      <c r="G1275" s="36"/>
      <c r="H1275" s="36">
        <v>0</v>
      </c>
      <c r="I1275" s="36"/>
      <c r="J1275" s="36"/>
      <c r="K1275" s="36"/>
      <c r="L1275" s="36"/>
      <c r="M1275" s="36"/>
      <c r="N1275" s="36"/>
      <c r="O1275" s="36"/>
      <c r="P1275" s="253">
        <v>0</v>
      </c>
      <c r="Q1275" s="259">
        <f t="shared" si="283"/>
        <v>0</v>
      </c>
      <c r="R1275" s="259">
        <v>6200000000</v>
      </c>
      <c r="S1275" s="509">
        <f t="shared" si="270"/>
        <v>5739518400</v>
      </c>
      <c r="T1275" s="34">
        <v>1</v>
      </c>
      <c r="U1275" s="33">
        <v>1</v>
      </c>
      <c r="V1275" s="33">
        <v>0.94</v>
      </c>
      <c r="W1275" s="33">
        <v>0.94</v>
      </c>
      <c r="X1275" s="33">
        <f t="shared" si="271"/>
        <v>0.88</v>
      </c>
      <c r="Y1275" s="33">
        <f t="shared" si="272"/>
        <v>0.85</v>
      </c>
      <c r="Z1275" s="33">
        <f t="shared" si="273"/>
        <v>0.75</v>
      </c>
      <c r="AA1275" s="33">
        <f t="shared" si="274"/>
        <v>0.85</v>
      </c>
      <c r="AB1275" s="33">
        <f t="shared" si="275"/>
        <v>0.75</v>
      </c>
      <c r="AC1275" s="33">
        <f t="shared" si="276"/>
        <v>0.85</v>
      </c>
      <c r="AD1275" s="33">
        <f t="shared" si="277"/>
        <v>0.7</v>
      </c>
      <c r="AE1275" s="394">
        <f t="shared" si="278"/>
        <v>0</v>
      </c>
      <c r="AF1275" s="400">
        <f t="shared" si="279"/>
        <v>5739518400</v>
      </c>
      <c r="AG1275" s="257">
        <v>100</v>
      </c>
      <c r="AH1275" s="153">
        <f t="shared" si="282"/>
        <v>5739518400</v>
      </c>
      <c r="AJ1275" s="394">
        <f>IF(F1275&gt;0,#REF!,0)</f>
        <v>0</v>
      </c>
      <c r="AK1275" s="394">
        <f t="shared" si="280"/>
        <v>0</v>
      </c>
      <c r="AM1275" s="394">
        <f t="shared" si="281"/>
        <v>0</v>
      </c>
    </row>
    <row r="1276" spans="3:39" ht="23.25" thickBot="1" x14ac:dyDescent="0.6">
      <c r="C1276" s="233" t="s">
        <v>576</v>
      </c>
      <c r="D1276" s="411" t="s">
        <v>1703</v>
      </c>
      <c r="E1276" s="435">
        <v>4478792560</v>
      </c>
      <c r="F1276" s="39">
        <v>0</v>
      </c>
      <c r="G1276" s="36"/>
      <c r="H1276" s="36">
        <v>0</v>
      </c>
      <c r="I1276" s="36"/>
      <c r="J1276" s="36"/>
      <c r="K1276" s="36"/>
      <c r="L1276" s="36"/>
      <c r="M1276" s="36"/>
      <c r="N1276" s="36"/>
      <c r="O1276" s="36"/>
      <c r="P1276" s="253">
        <v>0</v>
      </c>
      <c r="Q1276" s="259">
        <f t="shared" si="283"/>
        <v>0</v>
      </c>
      <c r="R1276" s="259">
        <v>5000000000</v>
      </c>
      <c r="S1276" s="509">
        <f t="shared" si="270"/>
        <v>4478792560</v>
      </c>
      <c r="T1276" s="34">
        <v>1</v>
      </c>
      <c r="U1276" s="33">
        <v>1</v>
      </c>
      <c r="V1276" s="33">
        <v>0.94</v>
      </c>
      <c r="W1276" s="33">
        <v>0.94</v>
      </c>
      <c r="X1276" s="33">
        <f t="shared" si="271"/>
        <v>0.88</v>
      </c>
      <c r="Y1276" s="33">
        <f t="shared" si="272"/>
        <v>0.85</v>
      </c>
      <c r="Z1276" s="33">
        <f t="shared" si="273"/>
        <v>0.75</v>
      </c>
      <c r="AA1276" s="33">
        <f t="shared" si="274"/>
        <v>0.85</v>
      </c>
      <c r="AB1276" s="33">
        <f t="shared" si="275"/>
        <v>0.75</v>
      </c>
      <c r="AC1276" s="33">
        <f t="shared" si="276"/>
        <v>0.85</v>
      </c>
      <c r="AD1276" s="33">
        <f t="shared" si="277"/>
        <v>0.7</v>
      </c>
      <c r="AE1276" s="394">
        <f t="shared" si="278"/>
        <v>0</v>
      </c>
      <c r="AF1276" s="400">
        <f t="shared" si="279"/>
        <v>4478792560</v>
      </c>
      <c r="AG1276" s="257">
        <v>100</v>
      </c>
      <c r="AH1276" s="153">
        <f t="shared" si="282"/>
        <v>4478792560</v>
      </c>
      <c r="AJ1276" s="394">
        <f>IF(F1276&gt;0,#REF!,0)</f>
        <v>0</v>
      </c>
      <c r="AK1276" s="394">
        <f t="shared" si="280"/>
        <v>0</v>
      </c>
      <c r="AM1276" s="394">
        <f t="shared" si="281"/>
        <v>0</v>
      </c>
    </row>
    <row r="1277" spans="3:39" ht="23.25" thickBot="1" x14ac:dyDescent="0.6">
      <c r="C1277" s="233" t="s">
        <v>576</v>
      </c>
      <c r="D1277" s="411" t="s">
        <v>1703</v>
      </c>
      <c r="E1277" s="435">
        <v>9214816380</v>
      </c>
      <c r="F1277" s="39">
        <v>0</v>
      </c>
      <c r="G1277" s="36"/>
      <c r="H1277" s="36">
        <v>0</v>
      </c>
      <c r="I1277" s="36"/>
      <c r="J1277" s="36"/>
      <c r="K1277" s="36"/>
      <c r="L1277" s="36"/>
      <c r="M1277" s="36"/>
      <c r="N1277" s="36"/>
      <c r="O1277" s="36"/>
      <c r="P1277" s="253">
        <v>0</v>
      </c>
      <c r="Q1277" s="259">
        <f t="shared" si="283"/>
        <v>0</v>
      </c>
      <c r="R1277" s="259">
        <v>10800000000</v>
      </c>
      <c r="S1277" s="509">
        <f t="shared" si="270"/>
        <v>9214816380</v>
      </c>
      <c r="T1277" s="34">
        <v>1</v>
      </c>
      <c r="U1277" s="33">
        <v>1</v>
      </c>
      <c r="V1277" s="33">
        <v>0.94</v>
      </c>
      <c r="W1277" s="33">
        <v>0.94</v>
      </c>
      <c r="X1277" s="33">
        <f t="shared" si="271"/>
        <v>0.88</v>
      </c>
      <c r="Y1277" s="33">
        <f t="shared" si="272"/>
        <v>0.85</v>
      </c>
      <c r="Z1277" s="33">
        <f t="shared" si="273"/>
        <v>0.75</v>
      </c>
      <c r="AA1277" s="33">
        <f t="shared" si="274"/>
        <v>0.85</v>
      </c>
      <c r="AB1277" s="33">
        <f t="shared" si="275"/>
        <v>0.75</v>
      </c>
      <c r="AC1277" s="33">
        <f t="shared" si="276"/>
        <v>0.85</v>
      </c>
      <c r="AD1277" s="33">
        <f t="shared" si="277"/>
        <v>0.7</v>
      </c>
      <c r="AE1277" s="394">
        <f t="shared" si="278"/>
        <v>0</v>
      </c>
      <c r="AF1277" s="400">
        <f t="shared" si="279"/>
        <v>9214816380</v>
      </c>
      <c r="AG1277" s="257">
        <v>100</v>
      </c>
      <c r="AH1277" s="153">
        <f t="shared" si="282"/>
        <v>9214816380</v>
      </c>
      <c r="AJ1277" s="394">
        <f>IF(F1277&gt;0,#REF!,0)</f>
        <v>0</v>
      </c>
      <c r="AK1277" s="394">
        <f t="shared" si="280"/>
        <v>0</v>
      </c>
      <c r="AM1277" s="394">
        <f t="shared" si="281"/>
        <v>0</v>
      </c>
    </row>
    <row r="1278" spans="3:39" ht="23.25" thickBot="1" x14ac:dyDescent="0.6">
      <c r="C1278" s="233" t="s">
        <v>576</v>
      </c>
      <c r="D1278" s="411" t="s">
        <v>1703</v>
      </c>
      <c r="E1278" s="435">
        <v>6996466400</v>
      </c>
      <c r="F1278" s="39">
        <v>0</v>
      </c>
      <c r="G1278" s="36"/>
      <c r="H1278" s="36">
        <v>0</v>
      </c>
      <c r="I1278" s="36"/>
      <c r="J1278" s="36"/>
      <c r="K1278" s="36"/>
      <c r="L1278" s="36"/>
      <c r="M1278" s="36"/>
      <c r="N1278" s="36"/>
      <c r="O1278" s="36"/>
      <c r="P1278" s="253">
        <v>0</v>
      </c>
      <c r="Q1278" s="259">
        <f t="shared" si="283"/>
        <v>0</v>
      </c>
      <c r="R1278" s="259">
        <v>7600000000</v>
      </c>
      <c r="S1278" s="509">
        <f t="shared" si="270"/>
        <v>6996466400</v>
      </c>
      <c r="T1278" s="34">
        <v>1</v>
      </c>
      <c r="U1278" s="33">
        <v>1</v>
      </c>
      <c r="V1278" s="33">
        <v>0.94</v>
      </c>
      <c r="W1278" s="33">
        <v>0.94</v>
      </c>
      <c r="X1278" s="33">
        <f t="shared" si="271"/>
        <v>0.88</v>
      </c>
      <c r="Y1278" s="33">
        <f t="shared" si="272"/>
        <v>0.85</v>
      </c>
      <c r="Z1278" s="33">
        <f t="shared" si="273"/>
        <v>0.75</v>
      </c>
      <c r="AA1278" s="33">
        <f t="shared" si="274"/>
        <v>0.85</v>
      </c>
      <c r="AB1278" s="33">
        <f t="shared" si="275"/>
        <v>0.75</v>
      </c>
      <c r="AC1278" s="33">
        <f t="shared" si="276"/>
        <v>0.85</v>
      </c>
      <c r="AD1278" s="33">
        <f t="shared" si="277"/>
        <v>0.7</v>
      </c>
      <c r="AE1278" s="394">
        <f t="shared" si="278"/>
        <v>0</v>
      </c>
      <c r="AF1278" s="400">
        <f t="shared" si="279"/>
        <v>6996466400</v>
      </c>
      <c r="AG1278" s="257">
        <v>100</v>
      </c>
      <c r="AH1278" s="153">
        <f t="shared" si="282"/>
        <v>6996466400</v>
      </c>
      <c r="AJ1278" s="394">
        <f>IF(F1278&gt;0,#REF!,0)</f>
        <v>0</v>
      </c>
      <c r="AK1278" s="394">
        <f t="shared" si="280"/>
        <v>0</v>
      </c>
      <c r="AM1278" s="394">
        <f t="shared" si="281"/>
        <v>0</v>
      </c>
    </row>
    <row r="1279" spans="3:39" ht="23.25" thickBot="1" x14ac:dyDescent="0.6">
      <c r="C1279" s="233" t="s">
        <v>576</v>
      </c>
      <c r="D1279" s="411" t="s">
        <v>1451</v>
      </c>
      <c r="E1279" s="435">
        <v>74291257</v>
      </c>
      <c r="F1279" s="39">
        <v>0</v>
      </c>
      <c r="G1279" s="36"/>
      <c r="H1279" s="36">
        <v>0</v>
      </c>
      <c r="I1279" s="36"/>
      <c r="J1279" s="36"/>
      <c r="K1279" s="36"/>
      <c r="L1279" s="36"/>
      <c r="M1279" s="36"/>
      <c r="N1279" s="36"/>
      <c r="O1279" s="36"/>
      <c r="P1279" s="253">
        <v>0</v>
      </c>
      <c r="Q1279" s="259">
        <f t="shared" si="283"/>
        <v>0</v>
      </c>
      <c r="R1279" s="259">
        <v>0</v>
      </c>
      <c r="S1279" s="509">
        <f t="shared" si="270"/>
        <v>74291257</v>
      </c>
      <c r="T1279" s="34">
        <v>1</v>
      </c>
      <c r="U1279" s="33">
        <v>1</v>
      </c>
      <c r="V1279" s="33">
        <v>0.94</v>
      </c>
      <c r="W1279" s="33">
        <v>0.94</v>
      </c>
      <c r="X1279" s="33">
        <f t="shared" si="271"/>
        <v>0.88</v>
      </c>
      <c r="Y1279" s="33">
        <f t="shared" si="272"/>
        <v>0.85</v>
      </c>
      <c r="Z1279" s="33">
        <f t="shared" si="273"/>
        <v>0.75</v>
      </c>
      <c r="AA1279" s="33">
        <f t="shared" si="274"/>
        <v>0.85</v>
      </c>
      <c r="AB1279" s="33">
        <f t="shared" si="275"/>
        <v>0.75</v>
      </c>
      <c r="AC1279" s="33">
        <f t="shared" si="276"/>
        <v>0.85</v>
      </c>
      <c r="AD1279" s="33">
        <f t="shared" si="277"/>
        <v>0.7</v>
      </c>
      <c r="AE1279" s="394">
        <f t="shared" si="278"/>
        <v>0</v>
      </c>
      <c r="AF1279" s="400">
        <f t="shared" si="279"/>
        <v>74291257</v>
      </c>
      <c r="AG1279" s="257">
        <v>100</v>
      </c>
      <c r="AH1279" s="153">
        <f t="shared" si="282"/>
        <v>74291257</v>
      </c>
      <c r="AJ1279" s="394">
        <f>IF(F1279&gt;0,#REF!,0)</f>
        <v>0</v>
      </c>
      <c r="AK1279" s="394">
        <f t="shared" si="280"/>
        <v>0</v>
      </c>
      <c r="AM1279" s="394">
        <f t="shared" si="281"/>
        <v>0</v>
      </c>
    </row>
    <row r="1280" spans="3:39" ht="23.25" thickBot="1" x14ac:dyDescent="0.6">
      <c r="C1280" s="233" t="s">
        <v>576</v>
      </c>
      <c r="D1280" s="411" t="s">
        <v>1453</v>
      </c>
      <c r="E1280" s="435">
        <v>1177567772</v>
      </c>
      <c r="F1280" s="39">
        <v>0</v>
      </c>
      <c r="G1280" s="36"/>
      <c r="H1280" s="36">
        <v>0</v>
      </c>
      <c r="I1280" s="36"/>
      <c r="J1280" s="36"/>
      <c r="K1280" s="36"/>
      <c r="L1280" s="36"/>
      <c r="M1280" s="36"/>
      <c r="N1280" s="36"/>
      <c r="O1280" s="36"/>
      <c r="P1280" s="253">
        <v>0</v>
      </c>
      <c r="Q1280" s="259">
        <f t="shared" si="283"/>
        <v>0</v>
      </c>
      <c r="R1280" s="259">
        <v>0</v>
      </c>
      <c r="S1280" s="509">
        <f t="shared" si="270"/>
        <v>1177567772</v>
      </c>
      <c r="T1280" s="34">
        <v>1</v>
      </c>
      <c r="U1280" s="33">
        <v>1</v>
      </c>
      <c r="V1280" s="33">
        <v>0.94</v>
      </c>
      <c r="W1280" s="33">
        <v>0.94</v>
      </c>
      <c r="X1280" s="33">
        <f t="shared" si="271"/>
        <v>0.88</v>
      </c>
      <c r="Y1280" s="33">
        <f t="shared" si="272"/>
        <v>0.85</v>
      </c>
      <c r="Z1280" s="33">
        <f t="shared" si="273"/>
        <v>0.75</v>
      </c>
      <c r="AA1280" s="33">
        <f t="shared" si="274"/>
        <v>0.85</v>
      </c>
      <c r="AB1280" s="33">
        <f t="shared" si="275"/>
        <v>0.75</v>
      </c>
      <c r="AC1280" s="33">
        <f t="shared" si="276"/>
        <v>0.85</v>
      </c>
      <c r="AD1280" s="33">
        <f t="shared" si="277"/>
        <v>0.7</v>
      </c>
      <c r="AE1280" s="394">
        <f t="shared" si="278"/>
        <v>0</v>
      </c>
      <c r="AF1280" s="400">
        <f t="shared" si="279"/>
        <v>1177567772</v>
      </c>
      <c r="AG1280" s="257">
        <v>100</v>
      </c>
      <c r="AH1280" s="153">
        <f t="shared" si="282"/>
        <v>1177567772</v>
      </c>
      <c r="AJ1280" s="394">
        <f>IF(F1280&gt;0,#REF!,0)</f>
        <v>0</v>
      </c>
      <c r="AK1280" s="394">
        <f t="shared" si="280"/>
        <v>0</v>
      </c>
      <c r="AM1280" s="394">
        <f t="shared" si="281"/>
        <v>0</v>
      </c>
    </row>
    <row r="1281" spans="3:39" ht="23.25" thickBot="1" x14ac:dyDescent="0.6">
      <c r="C1281" s="233" t="s">
        <v>576</v>
      </c>
      <c r="D1281" s="411" t="s">
        <v>1451</v>
      </c>
      <c r="E1281" s="435">
        <v>1702765895</v>
      </c>
      <c r="F1281" s="39">
        <v>0</v>
      </c>
      <c r="G1281" s="36"/>
      <c r="H1281" s="36">
        <v>0</v>
      </c>
      <c r="I1281" s="36"/>
      <c r="J1281" s="36"/>
      <c r="K1281" s="36"/>
      <c r="L1281" s="36"/>
      <c r="M1281" s="36"/>
      <c r="N1281" s="36"/>
      <c r="O1281" s="36"/>
      <c r="P1281" s="253">
        <v>0</v>
      </c>
      <c r="Q1281" s="259">
        <f t="shared" si="283"/>
        <v>0</v>
      </c>
      <c r="R1281" s="259">
        <v>0</v>
      </c>
      <c r="S1281" s="509">
        <f t="shared" si="270"/>
        <v>1702765895</v>
      </c>
      <c r="T1281" s="34">
        <v>1</v>
      </c>
      <c r="U1281" s="33">
        <v>1</v>
      </c>
      <c r="V1281" s="33">
        <v>0.94</v>
      </c>
      <c r="W1281" s="33">
        <v>0.94</v>
      </c>
      <c r="X1281" s="33">
        <f t="shared" si="271"/>
        <v>0.88</v>
      </c>
      <c r="Y1281" s="33">
        <f t="shared" si="272"/>
        <v>0.85</v>
      </c>
      <c r="Z1281" s="33">
        <f t="shared" si="273"/>
        <v>0.75</v>
      </c>
      <c r="AA1281" s="33">
        <f t="shared" si="274"/>
        <v>0.85</v>
      </c>
      <c r="AB1281" s="33">
        <f t="shared" si="275"/>
        <v>0.75</v>
      </c>
      <c r="AC1281" s="33">
        <f t="shared" si="276"/>
        <v>0.85</v>
      </c>
      <c r="AD1281" s="33">
        <f t="shared" si="277"/>
        <v>0.7</v>
      </c>
      <c r="AE1281" s="394">
        <f t="shared" si="278"/>
        <v>0</v>
      </c>
      <c r="AF1281" s="400">
        <f t="shared" si="279"/>
        <v>1702765895</v>
      </c>
      <c r="AG1281" s="257">
        <v>100</v>
      </c>
      <c r="AH1281" s="153">
        <f t="shared" si="282"/>
        <v>1702765895</v>
      </c>
      <c r="AJ1281" s="394">
        <f>IF(F1281&gt;0,#REF!,0)</f>
        <v>0</v>
      </c>
      <c r="AK1281" s="394">
        <f t="shared" si="280"/>
        <v>0</v>
      </c>
      <c r="AM1281" s="394">
        <f t="shared" si="281"/>
        <v>0</v>
      </c>
    </row>
    <row r="1282" spans="3:39" ht="23.25" thickBot="1" x14ac:dyDescent="0.6">
      <c r="C1282" s="233" t="s">
        <v>576</v>
      </c>
      <c r="D1282" s="411" t="s">
        <v>1704</v>
      </c>
      <c r="E1282" s="435">
        <v>417894795</v>
      </c>
      <c r="F1282" s="39">
        <v>0</v>
      </c>
      <c r="G1282" s="36"/>
      <c r="H1282" s="36">
        <v>0</v>
      </c>
      <c r="I1282" s="36"/>
      <c r="J1282" s="36"/>
      <c r="K1282" s="36"/>
      <c r="L1282" s="36"/>
      <c r="M1282" s="36"/>
      <c r="N1282" s="36"/>
      <c r="O1282" s="36"/>
      <c r="P1282" s="253">
        <v>0</v>
      </c>
      <c r="Q1282" s="259">
        <f t="shared" si="283"/>
        <v>0</v>
      </c>
      <c r="R1282" s="259">
        <v>0</v>
      </c>
      <c r="S1282" s="509">
        <f t="shared" si="270"/>
        <v>417894795</v>
      </c>
      <c r="T1282" s="34">
        <v>1</v>
      </c>
      <c r="U1282" s="33">
        <v>1</v>
      </c>
      <c r="V1282" s="33">
        <v>0.94</v>
      </c>
      <c r="W1282" s="33">
        <v>0.94</v>
      </c>
      <c r="X1282" s="33">
        <f t="shared" si="271"/>
        <v>0.88</v>
      </c>
      <c r="Y1282" s="33">
        <f t="shared" si="272"/>
        <v>0.85</v>
      </c>
      <c r="Z1282" s="33">
        <f t="shared" si="273"/>
        <v>0.75</v>
      </c>
      <c r="AA1282" s="33">
        <f t="shared" si="274"/>
        <v>0.85</v>
      </c>
      <c r="AB1282" s="33">
        <f t="shared" si="275"/>
        <v>0.75</v>
      </c>
      <c r="AC1282" s="33">
        <f t="shared" si="276"/>
        <v>0.85</v>
      </c>
      <c r="AD1282" s="33">
        <f t="shared" si="277"/>
        <v>0.7</v>
      </c>
      <c r="AE1282" s="394">
        <f t="shared" si="278"/>
        <v>0</v>
      </c>
      <c r="AF1282" s="400">
        <f t="shared" si="279"/>
        <v>417894795</v>
      </c>
      <c r="AG1282" s="257">
        <v>100</v>
      </c>
      <c r="AH1282" s="153">
        <f t="shared" si="282"/>
        <v>417894795</v>
      </c>
      <c r="AJ1282" s="394">
        <f>IF(F1282&gt;0,#REF!,0)</f>
        <v>0</v>
      </c>
      <c r="AK1282" s="394">
        <f t="shared" si="280"/>
        <v>0</v>
      </c>
      <c r="AM1282" s="394">
        <f t="shared" si="281"/>
        <v>0</v>
      </c>
    </row>
    <row r="1283" spans="3:39" ht="23.25" thickBot="1" x14ac:dyDescent="0.6">
      <c r="C1283" s="233" t="s">
        <v>576</v>
      </c>
      <c r="D1283" s="411" t="s">
        <v>1453</v>
      </c>
      <c r="E1283" s="435">
        <v>491605005</v>
      </c>
      <c r="F1283" s="39">
        <v>0</v>
      </c>
      <c r="G1283" s="36"/>
      <c r="H1283" s="36">
        <v>0</v>
      </c>
      <c r="I1283" s="36"/>
      <c r="J1283" s="36"/>
      <c r="K1283" s="36"/>
      <c r="L1283" s="36"/>
      <c r="M1283" s="36"/>
      <c r="N1283" s="36"/>
      <c r="O1283" s="36"/>
      <c r="P1283" s="253">
        <v>0</v>
      </c>
      <c r="Q1283" s="259">
        <f t="shared" si="283"/>
        <v>0</v>
      </c>
      <c r="R1283" s="259">
        <v>0</v>
      </c>
      <c r="S1283" s="509">
        <f t="shared" si="270"/>
        <v>491605005</v>
      </c>
      <c r="T1283" s="34">
        <v>1</v>
      </c>
      <c r="U1283" s="33">
        <v>1</v>
      </c>
      <c r="V1283" s="33">
        <v>0.94</v>
      </c>
      <c r="W1283" s="33">
        <v>0.94</v>
      </c>
      <c r="X1283" s="33">
        <f t="shared" si="271"/>
        <v>0.88</v>
      </c>
      <c r="Y1283" s="33">
        <f t="shared" si="272"/>
        <v>0.85</v>
      </c>
      <c r="Z1283" s="33">
        <f t="shared" si="273"/>
        <v>0.75</v>
      </c>
      <c r="AA1283" s="33">
        <f t="shared" si="274"/>
        <v>0.85</v>
      </c>
      <c r="AB1283" s="33">
        <f t="shared" si="275"/>
        <v>0.75</v>
      </c>
      <c r="AC1283" s="33">
        <f t="shared" si="276"/>
        <v>0.85</v>
      </c>
      <c r="AD1283" s="33">
        <f t="shared" si="277"/>
        <v>0.7</v>
      </c>
      <c r="AE1283" s="394">
        <f t="shared" si="278"/>
        <v>0</v>
      </c>
      <c r="AF1283" s="400">
        <f t="shared" si="279"/>
        <v>491605005</v>
      </c>
      <c r="AG1283" s="257">
        <v>100</v>
      </c>
      <c r="AH1283" s="153">
        <f t="shared" si="282"/>
        <v>491605005</v>
      </c>
      <c r="AJ1283" s="394">
        <f>IF(F1283&gt;0,#REF!,0)</f>
        <v>0</v>
      </c>
      <c r="AK1283" s="394">
        <f t="shared" si="280"/>
        <v>0</v>
      </c>
      <c r="AM1283" s="394">
        <f t="shared" si="281"/>
        <v>0</v>
      </c>
    </row>
    <row r="1284" spans="3:39" ht="23.25" thickBot="1" x14ac:dyDescent="0.6">
      <c r="C1284" s="233" t="s">
        <v>576</v>
      </c>
      <c r="D1284" s="411" t="s">
        <v>1452</v>
      </c>
      <c r="E1284" s="435">
        <v>2154147309</v>
      </c>
      <c r="F1284" s="39">
        <v>0</v>
      </c>
      <c r="G1284" s="36"/>
      <c r="H1284" s="36">
        <v>0</v>
      </c>
      <c r="I1284" s="36"/>
      <c r="J1284" s="36"/>
      <c r="K1284" s="36"/>
      <c r="L1284" s="36"/>
      <c r="M1284" s="36"/>
      <c r="N1284" s="36"/>
      <c r="O1284" s="36"/>
      <c r="P1284" s="253">
        <v>0</v>
      </c>
      <c r="Q1284" s="259">
        <f t="shared" si="283"/>
        <v>0</v>
      </c>
      <c r="R1284" s="259">
        <v>0</v>
      </c>
      <c r="S1284" s="509">
        <f t="shared" si="270"/>
        <v>2154147309</v>
      </c>
      <c r="T1284" s="34">
        <v>1</v>
      </c>
      <c r="U1284" s="33">
        <v>1</v>
      </c>
      <c r="V1284" s="33">
        <v>0.94</v>
      </c>
      <c r="W1284" s="33">
        <v>0.94</v>
      </c>
      <c r="X1284" s="33">
        <f t="shared" si="271"/>
        <v>0.88</v>
      </c>
      <c r="Y1284" s="33">
        <f t="shared" si="272"/>
        <v>0.85</v>
      </c>
      <c r="Z1284" s="33">
        <f t="shared" si="273"/>
        <v>0.75</v>
      </c>
      <c r="AA1284" s="33">
        <f t="shared" si="274"/>
        <v>0.85</v>
      </c>
      <c r="AB1284" s="33">
        <f t="shared" si="275"/>
        <v>0.75</v>
      </c>
      <c r="AC1284" s="33">
        <f t="shared" si="276"/>
        <v>0.85</v>
      </c>
      <c r="AD1284" s="33">
        <f t="shared" si="277"/>
        <v>0.7</v>
      </c>
      <c r="AE1284" s="394">
        <f t="shared" si="278"/>
        <v>0</v>
      </c>
      <c r="AF1284" s="400">
        <f t="shared" si="279"/>
        <v>2154147309</v>
      </c>
      <c r="AG1284" s="257">
        <v>100</v>
      </c>
      <c r="AH1284" s="153">
        <f t="shared" si="282"/>
        <v>2154147309</v>
      </c>
      <c r="AJ1284" s="394">
        <f>IF(F1284&gt;0,#REF!,0)</f>
        <v>0</v>
      </c>
      <c r="AK1284" s="394">
        <f t="shared" si="280"/>
        <v>0</v>
      </c>
      <c r="AM1284" s="394">
        <f t="shared" si="281"/>
        <v>0</v>
      </c>
    </row>
    <row r="1285" spans="3:39" ht="23.25" thickBot="1" x14ac:dyDescent="0.6">
      <c r="C1285" s="233" t="s">
        <v>576</v>
      </c>
      <c r="D1285" s="411" t="s">
        <v>1705</v>
      </c>
      <c r="E1285" s="435">
        <v>38050014737</v>
      </c>
      <c r="F1285" s="39">
        <v>0</v>
      </c>
      <c r="G1285" s="36"/>
      <c r="H1285" s="36">
        <v>0</v>
      </c>
      <c r="I1285" s="36"/>
      <c r="J1285" s="36"/>
      <c r="K1285" s="36"/>
      <c r="L1285" s="36"/>
      <c r="M1285" s="36"/>
      <c r="N1285" s="36"/>
      <c r="O1285" s="36"/>
      <c r="P1285" s="253">
        <v>0</v>
      </c>
      <c r="Q1285" s="259">
        <f t="shared" si="283"/>
        <v>0</v>
      </c>
      <c r="R1285" s="259">
        <v>0</v>
      </c>
      <c r="S1285" s="509">
        <f t="shared" si="270"/>
        <v>38050014737</v>
      </c>
      <c r="T1285" s="34">
        <v>1</v>
      </c>
      <c r="U1285" s="33">
        <v>1</v>
      </c>
      <c r="V1285" s="33">
        <v>0.94</v>
      </c>
      <c r="W1285" s="33">
        <v>0.94</v>
      </c>
      <c r="X1285" s="33">
        <f t="shared" si="271"/>
        <v>0.88</v>
      </c>
      <c r="Y1285" s="33">
        <f t="shared" si="272"/>
        <v>0.85</v>
      </c>
      <c r="Z1285" s="33">
        <f t="shared" si="273"/>
        <v>0.75</v>
      </c>
      <c r="AA1285" s="33">
        <f t="shared" si="274"/>
        <v>0.85</v>
      </c>
      <c r="AB1285" s="33">
        <f t="shared" si="275"/>
        <v>0.75</v>
      </c>
      <c r="AC1285" s="33">
        <f t="shared" si="276"/>
        <v>0.85</v>
      </c>
      <c r="AD1285" s="33">
        <f t="shared" si="277"/>
        <v>0.7</v>
      </c>
      <c r="AE1285" s="394">
        <f t="shared" si="278"/>
        <v>0</v>
      </c>
      <c r="AF1285" s="400">
        <f t="shared" si="279"/>
        <v>38050014737</v>
      </c>
      <c r="AG1285" s="257">
        <v>100</v>
      </c>
      <c r="AH1285" s="153">
        <f t="shared" si="282"/>
        <v>38050014737</v>
      </c>
      <c r="AJ1285" s="394">
        <f>IF(F1285&gt;0,#REF!,0)</f>
        <v>0</v>
      </c>
      <c r="AK1285" s="394">
        <f t="shared" si="280"/>
        <v>0</v>
      </c>
      <c r="AM1285" s="394">
        <f t="shared" si="281"/>
        <v>0</v>
      </c>
    </row>
    <row r="1286" spans="3:39" ht="23.25" thickBot="1" x14ac:dyDescent="0.6">
      <c r="C1286" s="233" t="s">
        <v>576</v>
      </c>
      <c r="D1286" s="411" t="s">
        <v>1451</v>
      </c>
      <c r="E1286" s="435">
        <v>10000000000</v>
      </c>
      <c r="F1286" s="39">
        <v>0</v>
      </c>
      <c r="G1286" s="36"/>
      <c r="H1286" s="36">
        <v>0</v>
      </c>
      <c r="I1286" s="36"/>
      <c r="J1286" s="36"/>
      <c r="K1286" s="36"/>
      <c r="L1286" s="36"/>
      <c r="M1286" s="36"/>
      <c r="N1286" s="36"/>
      <c r="O1286" s="36"/>
      <c r="P1286" s="253">
        <v>0</v>
      </c>
      <c r="Q1286" s="259">
        <f t="shared" si="283"/>
        <v>0</v>
      </c>
      <c r="R1286" s="259">
        <v>0</v>
      </c>
      <c r="S1286" s="509">
        <f t="shared" si="270"/>
        <v>10000000000</v>
      </c>
      <c r="T1286" s="34">
        <v>1</v>
      </c>
      <c r="U1286" s="33">
        <v>1</v>
      </c>
      <c r="V1286" s="33">
        <v>0.94</v>
      </c>
      <c r="W1286" s="33">
        <v>0.94</v>
      </c>
      <c r="X1286" s="33">
        <f t="shared" si="271"/>
        <v>0.88</v>
      </c>
      <c r="Y1286" s="33">
        <f t="shared" si="272"/>
        <v>0.85</v>
      </c>
      <c r="Z1286" s="33">
        <f t="shared" si="273"/>
        <v>0.75</v>
      </c>
      <c r="AA1286" s="33">
        <f t="shared" si="274"/>
        <v>0.85</v>
      </c>
      <c r="AB1286" s="33">
        <f t="shared" si="275"/>
        <v>0.75</v>
      </c>
      <c r="AC1286" s="33">
        <f t="shared" si="276"/>
        <v>0.85</v>
      </c>
      <c r="AD1286" s="33">
        <f t="shared" si="277"/>
        <v>0.7</v>
      </c>
      <c r="AE1286" s="394">
        <f t="shared" si="278"/>
        <v>0</v>
      </c>
      <c r="AF1286" s="400">
        <f t="shared" si="279"/>
        <v>10000000000</v>
      </c>
      <c r="AG1286" s="257">
        <v>100</v>
      </c>
      <c r="AH1286" s="153">
        <f t="shared" si="282"/>
        <v>10000000000</v>
      </c>
      <c r="AJ1286" s="394">
        <f>IF(F1286&gt;0,#REF!,0)</f>
        <v>0</v>
      </c>
      <c r="AK1286" s="394">
        <f t="shared" si="280"/>
        <v>0</v>
      </c>
      <c r="AM1286" s="394">
        <f t="shared" si="281"/>
        <v>0</v>
      </c>
    </row>
    <row r="1287" spans="3:39" ht="23.25" thickBot="1" x14ac:dyDescent="0.6">
      <c r="C1287" s="233" t="s">
        <v>576</v>
      </c>
      <c r="D1287" s="411" t="s">
        <v>1705</v>
      </c>
      <c r="E1287" s="435">
        <v>65239376539</v>
      </c>
      <c r="F1287" s="39">
        <v>0</v>
      </c>
      <c r="G1287" s="36"/>
      <c r="H1287" s="36">
        <v>0</v>
      </c>
      <c r="I1287" s="36"/>
      <c r="J1287" s="36"/>
      <c r="K1287" s="36"/>
      <c r="L1287" s="36"/>
      <c r="M1287" s="36"/>
      <c r="N1287" s="36"/>
      <c r="O1287" s="36"/>
      <c r="P1287" s="253">
        <v>0</v>
      </c>
      <c r="Q1287" s="259">
        <f t="shared" si="283"/>
        <v>0</v>
      </c>
      <c r="R1287" s="259">
        <v>0</v>
      </c>
      <c r="S1287" s="509">
        <f t="shared" si="270"/>
        <v>65239376539</v>
      </c>
      <c r="T1287" s="34">
        <v>1</v>
      </c>
      <c r="U1287" s="33">
        <v>1</v>
      </c>
      <c r="V1287" s="33">
        <v>0.94</v>
      </c>
      <c r="W1287" s="33">
        <v>0.94</v>
      </c>
      <c r="X1287" s="33">
        <f t="shared" si="271"/>
        <v>0.88</v>
      </c>
      <c r="Y1287" s="33">
        <f t="shared" si="272"/>
        <v>0.85</v>
      </c>
      <c r="Z1287" s="33">
        <f t="shared" si="273"/>
        <v>0.75</v>
      </c>
      <c r="AA1287" s="33">
        <f t="shared" si="274"/>
        <v>0.85</v>
      </c>
      <c r="AB1287" s="33">
        <f t="shared" si="275"/>
        <v>0.75</v>
      </c>
      <c r="AC1287" s="33">
        <f t="shared" si="276"/>
        <v>0.85</v>
      </c>
      <c r="AD1287" s="33">
        <f t="shared" si="277"/>
        <v>0.7</v>
      </c>
      <c r="AE1287" s="394">
        <f t="shared" si="278"/>
        <v>0</v>
      </c>
      <c r="AF1287" s="400">
        <f t="shared" si="279"/>
        <v>65239376539</v>
      </c>
      <c r="AG1287" s="257">
        <v>100</v>
      </c>
      <c r="AH1287" s="153">
        <f t="shared" si="282"/>
        <v>65239376539</v>
      </c>
      <c r="AJ1287" s="394">
        <f>IF(F1287&gt;0,#REF!,0)</f>
        <v>0</v>
      </c>
      <c r="AK1287" s="394">
        <f t="shared" si="280"/>
        <v>0</v>
      </c>
      <c r="AM1287" s="394">
        <f t="shared" si="281"/>
        <v>0</v>
      </c>
    </row>
    <row r="1288" spans="3:39" ht="23.25" thickBot="1" x14ac:dyDescent="0.6">
      <c r="C1288" s="233" t="s">
        <v>576</v>
      </c>
      <c r="D1288" s="411" t="s">
        <v>1706</v>
      </c>
      <c r="E1288" s="435">
        <v>38414669440</v>
      </c>
      <c r="F1288" s="39">
        <v>0</v>
      </c>
      <c r="G1288" s="36"/>
      <c r="H1288" s="36">
        <v>0</v>
      </c>
      <c r="I1288" s="36"/>
      <c r="J1288" s="36"/>
      <c r="K1288" s="36"/>
      <c r="L1288" s="36"/>
      <c r="M1288" s="36"/>
      <c r="N1288" s="36"/>
      <c r="O1288" s="36"/>
      <c r="P1288" s="253">
        <v>0</v>
      </c>
      <c r="Q1288" s="259">
        <f t="shared" si="283"/>
        <v>0</v>
      </c>
      <c r="R1288" s="259">
        <v>0</v>
      </c>
      <c r="S1288" s="509">
        <f t="shared" si="270"/>
        <v>38414669440</v>
      </c>
      <c r="T1288" s="34">
        <v>1</v>
      </c>
      <c r="U1288" s="33">
        <v>1</v>
      </c>
      <c r="V1288" s="33">
        <v>0.94</v>
      </c>
      <c r="W1288" s="33">
        <v>0.94</v>
      </c>
      <c r="X1288" s="33">
        <f t="shared" si="271"/>
        <v>0.88</v>
      </c>
      <c r="Y1288" s="33">
        <f t="shared" si="272"/>
        <v>0.85</v>
      </c>
      <c r="Z1288" s="33">
        <f t="shared" si="273"/>
        <v>0.75</v>
      </c>
      <c r="AA1288" s="33">
        <f t="shared" si="274"/>
        <v>0.85</v>
      </c>
      <c r="AB1288" s="33">
        <f t="shared" si="275"/>
        <v>0.75</v>
      </c>
      <c r="AC1288" s="33">
        <f t="shared" si="276"/>
        <v>0.85</v>
      </c>
      <c r="AD1288" s="33">
        <f t="shared" si="277"/>
        <v>0.7</v>
      </c>
      <c r="AE1288" s="394">
        <f t="shared" si="278"/>
        <v>0</v>
      </c>
      <c r="AF1288" s="400">
        <f t="shared" si="279"/>
        <v>38414669440</v>
      </c>
      <c r="AG1288" s="257">
        <v>100</v>
      </c>
      <c r="AH1288" s="153">
        <f t="shared" si="282"/>
        <v>38414669440</v>
      </c>
      <c r="AJ1288" s="394">
        <f>IF(F1288&gt;0,#REF!,0)</f>
        <v>0</v>
      </c>
      <c r="AK1288" s="394">
        <f t="shared" si="280"/>
        <v>0</v>
      </c>
      <c r="AM1288" s="394">
        <f t="shared" si="281"/>
        <v>0</v>
      </c>
    </row>
    <row r="1289" spans="3:39" ht="23.25" thickBot="1" x14ac:dyDescent="0.6">
      <c r="C1289" s="233" t="s">
        <v>576</v>
      </c>
      <c r="D1289" s="411" t="s">
        <v>1451</v>
      </c>
      <c r="E1289" s="435">
        <v>6500000000</v>
      </c>
      <c r="F1289" s="39">
        <v>0</v>
      </c>
      <c r="G1289" s="36"/>
      <c r="H1289" s="36">
        <v>0</v>
      </c>
      <c r="I1289" s="36"/>
      <c r="J1289" s="36"/>
      <c r="K1289" s="36"/>
      <c r="L1289" s="36"/>
      <c r="M1289" s="36"/>
      <c r="N1289" s="36"/>
      <c r="O1289" s="36"/>
      <c r="P1289" s="253">
        <v>0</v>
      </c>
      <c r="Q1289" s="259">
        <f t="shared" si="283"/>
        <v>0</v>
      </c>
      <c r="R1289" s="259">
        <v>0</v>
      </c>
      <c r="S1289" s="509">
        <f t="shared" si="270"/>
        <v>6500000000</v>
      </c>
      <c r="T1289" s="34">
        <v>1</v>
      </c>
      <c r="U1289" s="33">
        <v>1</v>
      </c>
      <c r="V1289" s="33">
        <v>0.94</v>
      </c>
      <c r="W1289" s="33">
        <v>0.94</v>
      </c>
      <c r="X1289" s="33">
        <f t="shared" si="271"/>
        <v>0.88</v>
      </c>
      <c r="Y1289" s="33">
        <f t="shared" si="272"/>
        <v>0.85</v>
      </c>
      <c r="Z1289" s="33">
        <f t="shared" si="273"/>
        <v>0.75</v>
      </c>
      <c r="AA1289" s="33">
        <f t="shared" si="274"/>
        <v>0.85</v>
      </c>
      <c r="AB1289" s="33">
        <f t="shared" si="275"/>
        <v>0.75</v>
      </c>
      <c r="AC1289" s="33">
        <f t="shared" si="276"/>
        <v>0.85</v>
      </c>
      <c r="AD1289" s="33">
        <f t="shared" si="277"/>
        <v>0.7</v>
      </c>
      <c r="AE1289" s="394">
        <f t="shared" si="278"/>
        <v>0</v>
      </c>
      <c r="AF1289" s="400">
        <f t="shared" si="279"/>
        <v>6500000000</v>
      </c>
      <c r="AG1289" s="257">
        <v>100</v>
      </c>
      <c r="AH1289" s="153">
        <f t="shared" si="282"/>
        <v>6500000000</v>
      </c>
      <c r="AJ1289" s="394">
        <f>IF(F1289&gt;0,#REF!,0)</f>
        <v>0</v>
      </c>
      <c r="AK1289" s="394">
        <f t="shared" si="280"/>
        <v>0</v>
      </c>
      <c r="AM1289" s="394">
        <f t="shared" si="281"/>
        <v>0</v>
      </c>
    </row>
    <row r="1290" spans="3:39" ht="23.25" thickBot="1" x14ac:dyDescent="0.6">
      <c r="C1290" s="233" t="s">
        <v>576</v>
      </c>
      <c r="D1290" s="411" t="s">
        <v>1706</v>
      </c>
      <c r="E1290" s="435">
        <v>40000000000</v>
      </c>
      <c r="F1290" s="39">
        <v>0</v>
      </c>
      <c r="G1290" s="36"/>
      <c r="H1290" s="36">
        <v>0</v>
      </c>
      <c r="I1290" s="36"/>
      <c r="J1290" s="36"/>
      <c r="K1290" s="36"/>
      <c r="L1290" s="36"/>
      <c r="M1290" s="36"/>
      <c r="N1290" s="36"/>
      <c r="O1290" s="36"/>
      <c r="P1290" s="253">
        <v>0</v>
      </c>
      <c r="Q1290" s="259">
        <f t="shared" si="283"/>
        <v>0</v>
      </c>
      <c r="R1290" s="259">
        <v>0</v>
      </c>
      <c r="S1290" s="509">
        <f t="shared" si="270"/>
        <v>40000000000</v>
      </c>
      <c r="T1290" s="34">
        <v>1</v>
      </c>
      <c r="U1290" s="33">
        <v>1</v>
      </c>
      <c r="V1290" s="33">
        <v>0.94</v>
      </c>
      <c r="W1290" s="33">
        <v>0.94</v>
      </c>
      <c r="X1290" s="33">
        <f t="shared" si="271"/>
        <v>0.88</v>
      </c>
      <c r="Y1290" s="33">
        <f t="shared" si="272"/>
        <v>0.85</v>
      </c>
      <c r="Z1290" s="33">
        <f t="shared" si="273"/>
        <v>0.75</v>
      </c>
      <c r="AA1290" s="33">
        <f t="shared" si="274"/>
        <v>0.85</v>
      </c>
      <c r="AB1290" s="33">
        <f t="shared" si="275"/>
        <v>0.75</v>
      </c>
      <c r="AC1290" s="33">
        <f t="shared" si="276"/>
        <v>0.85</v>
      </c>
      <c r="AD1290" s="33">
        <f t="shared" si="277"/>
        <v>0.7</v>
      </c>
      <c r="AE1290" s="394">
        <f t="shared" si="278"/>
        <v>0</v>
      </c>
      <c r="AF1290" s="400">
        <f t="shared" si="279"/>
        <v>40000000000</v>
      </c>
      <c r="AG1290" s="257">
        <v>100</v>
      </c>
      <c r="AH1290" s="153">
        <f t="shared" si="282"/>
        <v>40000000000</v>
      </c>
      <c r="AJ1290" s="394">
        <f>IF(F1290&gt;0,#REF!,0)</f>
        <v>0</v>
      </c>
      <c r="AK1290" s="394">
        <f t="shared" si="280"/>
        <v>0</v>
      </c>
      <c r="AM1290" s="394">
        <f t="shared" si="281"/>
        <v>0</v>
      </c>
    </row>
    <row r="1291" spans="3:39" ht="23.25" thickBot="1" x14ac:dyDescent="0.6">
      <c r="C1291" s="233" t="s">
        <v>576</v>
      </c>
      <c r="D1291" s="411" t="s">
        <v>1451</v>
      </c>
      <c r="E1291" s="435">
        <v>6500000000</v>
      </c>
      <c r="F1291" s="39">
        <v>0</v>
      </c>
      <c r="G1291" s="36"/>
      <c r="H1291" s="36">
        <v>0</v>
      </c>
      <c r="I1291" s="36"/>
      <c r="J1291" s="36"/>
      <c r="K1291" s="36"/>
      <c r="L1291" s="36"/>
      <c r="M1291" s="36"/>
      <c r="N1291" s="36"/>
      <c r="O1291" s="36"/>
      <c r="P1291" s="253">
        <v>0</v>
      </c>
      <c r="Q1291" s="259">
        <f t="shared" si="283"/>
        <v>0</v>
      </c>
      <c r="R1291" s="259">
        <v>0</v>
      </c>
      <c r="S1291" s="509">
        <f t="shared" ref="S1291:S1354" si="284">IF((OR(Q1291&gt;E1291,Q1291=0)),E1291,Q1291)</f>
        <v>6500000000</v>
      </c>
      <c r="T1291" s="34">
        <v>1</v>
      </c>
      <c r="U1291" s="33">
        <v>1</v>
      </c>
      <c r="V1291" s="33">
        <v>0.94</v>
      </c>
      <c r="W1291" s="33">
        <v>0.94</v>
      </c>
      <c r="X1291" s="33">
        <f t="shared" ref="X1291:X1354" si="285">1-0.12</f>
        <v>0.88</v>
      </c>
      <c r="Y1291" s="33">
        <f t="shared" ref="Y1291:Y1354" si="286">1-0.15</f>
        <v>0.85</v>
      </c>
      <c r="Z1291" s="33">
        <f t="shared" ref="Z1291:Z1354" si="287">1-0.25</f>
        <v>0.75</v>
      </c>
      <c r="AA1291" s="33">
        <f t="shared" ref="AA1291:AA1354" si="288">1-0.15</f>
        <v>0.85</v>
      </c>
      <c r="AB1291" s="33">
        <f t="shared" ref="AB1291:AB1354" si="289">1-0.25</f>
        <v>0.75</v>
      </c>
      <c r="AC1291" s="33">
        <f t="shared" ref="AC1291:AC1354" si="290">1-0.15</f>
        <v>0.85</v>
      </c>
      <c r="AD1291" s="33">
        <f t="shared" ref="AD1291:AD1354" si="291">1-0.3</f>
        <v>0.7</v>
      </c>
      <c r="AE1291" s="394">
        <f t="shared" ref="AE1291:AE1354" si="292">(F1291*T1291)+(G1291*U1291)+(H1291*V1291)+(I1291*W1291)+(J1291*X1291)+(K1291*Y1291)+(L1291*Z1291)+(M1291*AA1291)+(N1291*AB1291)+(O1291*AC1291)+(P1291*AD1291)</f>
        <v>0</v>
      </c>
      <c r="AF1291" s="400">
        <f t="shared" ref="AF1291:AF1354" si="293">IF(E1291&gt;AE1291,E1291-AE1291,0)</f>
        <v>6500000000</v>
      </c>
      <c r="AG1291" s="257">
        <v>100</v>
      </c>
      <c r="AH1291" s="153">
        <f t="shared" si="282"/>
        <v>6500000000</v>
      </c>
      <c r="AJ1291" s="394">
        <f>IF(F1291&gt;0,#REF!,0)</f>
        <v>0</v>
      </c>
      <c r="AK1291" s="394">
        <f t="shared" si="280"/>
        <v>0</v>
      </c>
      <c r="AM1291" s="394">
        <f t="shared" si="281"/>
        <v>0</v>
      </c>
    </row>
    <row r="1292" spans="3:39" ht="23.25" thickBot="1" x14ac:dyDescent="0.6">
      <c r="C1292" s="233" t="s">
        <v>576</v>
      </c>
      <c r="D1292" s="411" t="s">
        <v>1452</v>
      </c>
      <c r="E1292" s="435">
        <v>75000000000</v>
      </c>
      <c r="F1292" s="39">
        <v>0</v>
      </c>
      <c r="G1292" s="36"/>
      <c r="H1292" s="36">
        <v>0</v>
      </c>
      <c r="I1292" s="36"/>
      <c r="J1292" s="36"/>
      <c r="K1292" s="36"/>
      <c r="L1292" s="36"/>
      <c r="M1292" s="36"/>
      <c r="N1292" s="36"/>
      <c r="O1292" s="36"/>
      <c r="P1292" s="253">
        <v>0</v>
      </c>
      <c r="Q1292" s="259">
        <f t="shared" si="283"/>
        <v>0</v>
      </c>
      <c r="R1292" s="259">
        <v>0</v>
      </c>
      <c r="S1292" s="509">
        <f t="shared" si="284"/>
        <v>75000000000</v>
      </c>
      <c r="T1292" s="34">
        <v>1</v>
      </c>
      <c r="U1292" s="33">
        <v>1</v>
      </c>
      <c r="V1292" s="33">
        <v>0.94</v>
      </c>
      <c r="W1292" s="33">
        <v>0.94</v>
      </c>
      <c r="X1292" s="33">
        <f t="shared" si="285"/>
        <v>0.88</v>
      </c>
      <c r="Y1292" s="33">
        <f t="shared" si="286"/>
        <v>0.85</v>
      </c>
      <c r="Z1292" s="33">
        <f t="shared" si="287"/>
        <v>0.75</v>
      </c>
      <c r="AA1292" s="33">
        <f t="shared" si="288"/>
        <v>0.85</v>
      </c>
      <c r="AB1292" s="33">
        <f t="shared" si="289"/>
        <v>0.75</v>
      </c>
      <c r="AC1292" s="33">
        <f t="shared" si="290"/>
        <v>0.85</v>
      </c>
      <c r="AD1292" s="33">
        <f t="shared" si="291"/>
        <v>0.7</v>
      </c>
      <c r="AE1292" s="394">
        <f t="shared" si="292"/>
        <v>0</v>
      </c>
      <c r="AF1292" s="400">
        <f t="shared" si="293"/>
        <v>75000000000</v>
      </c>
      <c r="AG1292" s="257">
        <v>100</v>
      </c>
      <c r="AH1292" s="153">
        <f t="shared" si="282"/>
        <v>75000000000</v>
      </c>
      <c r="AJ1292" s="394">
        <f>IF(F1292&gt;0,#REF!,0)</f>
        <v>0</v>
      </c>
      <c r="AK1292" s="394">
        <f t="shared" ref="AK1292:AK1355" si="294">F1292</f>
        <v>0</v>
      </c>
      <c r="AM1292" s="394">
        <f t="shared" ref="AM1292:AM1355" si="295">IF(AF1292&gt;S1292,AF1292-S1292,0)</f>
        <v>0</v>
      </c>
    </row>
    <row r="1293" spans="3:39" ht="23.25" thickBot="1" x14ac:dyDescent="0.6">
      <c r="C1293" s="233" t="s">
        <v>576</v>
      </c>
      <c r="D1293" s="411" t="s">
        <v>1452</v>
      </c>
      <c r="E1293" s="435">
        <v>26500000000</v>
      </c>
      <c r="F1293" s="39">
        <v>0</v>
      </c>
      <c r="G1293" s="36"/>
      <c r="H1293" s="36">
        <v>0</v>
      </c>
      <c r="I1293" s="36"/>
      <c r="J1293" s="36"/>
      <c r="K1293" s="36"/>
      <c r="L1293" s="36"/>
      <c r="M1293" s="36"/>
      <c r="N1293" s="36"/>
      <c r="O1293" s="36"/>
      <c r="P1293" s="253">
        <v>0</v>
      </c>
      <c r="Q1293" s="259">
        <f t="shared" si="283"/>
        <v>0</v>
      </c>
      <c r="R1293" s="259">
        <v>0</v>
      </c>
      <c r="S1293" s="509">
        <f t="shared" si="284"/>
        <v>26500000000</v>
      </c>
      <c r="T1293" s="34">
        <v>1</v>
      </c>
      <c r="U1293" s="33">
        <v>1</v>
      </c>
      <c r="V1293" s="33">
        <v>0.94</v>
      </c>
      <c r="W1293" s="33">
        <v>0.94</v>
      </c>
      <c r="X1293" s="33">
        <f t="shared" si="285"/>
        <v>0.88</v>
      </c>
      <c r="Y1293" s="33">
        <f t="shared" si="286"/>
        <v>0.85</v>
      </c>
      <c r="Z1293" s="33">
        <f t="shared" si="287"/>
        <v>0.75</v>
      </c>
      <c r="AA1293" s="33">
        <f t="shared" si="288"/>
        <v>0.85</v>
      </c>
      <c r="AB1293" s="33">
        <f t="shared" si="289"/>
        <v>0.75</v>
      </c>
      <c r="AC1293" s="33">
        <f t="shared" si="290"/>
        <v>0.85</v>
      </c>
      <c r="AD1293" s="33">
        <f t="shared" si="291"/>
        <v>0.7</v>
      </c>
      <c r="AE1293" s="394">
        <f t="shared" si="292"/>
        <v>0</v>
      </c>
      <c r="AF1293" s="400">
        <f t="shared" si="293"/>
        <v>26500000000</v>
      </c>
      <c r="AG1293" s="257">
        <v>100</v>
      </c>
      <c r="AH1293" s="153">
        <f t="shared" si="282"/>
        <v>26500000000</v>
      </c>
      <c r="AJ1293" s="394">
        <f>IF(F1293&gt;0,#REF!,0)</f>
        <v>0</v>
      </c>
      <c r="AK1293" s="394">
        <f t="shared" si="294"/>
        <v>0</v>
      </c>
      <c r="AM1293" s="394">
        <f t="shared" si="295"/>
        <v>0</v>
      </c>
    </row>
    <row r="1294" spans="3:39" ht="23.25" thickBot="1" x14ac:dyDescent="0.6">
      <c r="C1294" s="233" t="s">
        <v>576</v>
      </c>
      <c r="D1294" s="411" t="s">
        <v>1452</v>
      </c>
      <c r="E1294" s="435">
        <v>38160477312</v>
      </c>
      <c r="F1294" s="39">
        <v>0</v>
      </c>
      <c r="G1294" s="36"/>
      <c r="H1294" s="36">
        <v>0</v>
      </c>
      <c r="I1294" s="36"/>
      <c r="J1294" s="36"/>
      <c r="K1294" s="36"/>
      <c r="L1294" s="36"/>
      <c r="M1294" s="36"/>
      <c r="N1294" s="36"/>
      <c r="O1294" s="36"/>
      <c r="P1294" s="253">
        <v>0</v>
      </c>
      <c r="Q1294" s="259">
        <f t="shared" si="283"/>
        <v>0</v>
      </c>
      <c r="R1294" s="259">
        <v>0</v>
      </c>
      <c r="S1294" s="509">
        <f t="shared" si="284"/>
        <v>38160477312</v>
      </c>
      <c r="T1294" s="34">
        <v>1</v>
      </c>
      <c r="U1294" s="33">
        <v>1</v>
      </c>
      <c r="V1294" s="33">
        <v>0.94</v>
      </c>
      <c r="W1294" s="33">
        <v>0.94</v>
      </c>
      <c r="X1294" s="33">
        <f t="shared" si="285"/>
        <v>0.88</v>
      </c>
      <c r="Y1294" s="33">
        <f t="shared" si="286"/>
        <v>0.85</v>
      </c>
      <c r="Z1294" s="33">
        <f t="shared" si="287"/>
        <v>0.75</v>
      </c>
      <c r="AA1294" s="33">
        <f t="shared" si="288"/>
        <v>0.85</v>
      </c>
      <c r="AB1294" s="33">
        <f t="shared" si="289"/>
        <v>0.75</v>
      </c>
      <c r="AC1294" s="33">
        <f t="shared" si="290"/>
        <v>0.85</v>
      </c>
      <c r="AD1294" s="33">
        <f t="shared" si="291"/>
        <v>0.7</v>
      </c>
      <c r="AE1294" s="394">
        <f t="shared" si="292"/>
        <v>0</v>
      </c>
      <c r="AF1294" s="400">
        <f t="shared" si="293"/>
        <v>38160477312</v>
      </c>
      <c r="AG1294" s="257">
        <v>100</v>
      </c>
      <c r="AH1294" s="153">
        <f t="shared" si="282"/>
        <v>38160477312</v>
      </c>
      <c r="AJ1294" s="394">
        <f>IF(F1294&gt;0,#REF!,0)</f>
        <v>0</v>
      </c>
      <c r="AK1294" s="394">
        <f t="shared" si="294"/>
        <v>0</v>
      </c>
      <c r="AM1294" s="394">
        <f t="shared" si="295"/>
        <v>0</v>
      </c>
    </row>
    <row r="1295" spans="3:39" ht="23.25" thickBot="1" x14ac:dyDescent="0.6">
      <c r="C1295" s="233" t="s">
        <v>576</v>
      </c>
      <c r="D1295" s="411" t="s">
        <v>1706</v>
      </c>
      <c r="E1295" s="435">
        <v>29486741040</v>
      </c>
      <c r="F1295" s="39">
        <v>0</v>
      </c>
      <c r="G1295" s="36"/>
      <c r="H1295" s="36">
        <v>0</v>
      </c>
      <c r="I1295" s="36"/>
      <c r="J1295" s="36"/>
      <c r="K1295" s="36"/>
      <c r="L1295" s="36"/>
      <c r="M1295" s="36"/>
      <c r="N1295" s="36"/>
      <c r="O1295" s="36"/>
      <c r="P1295" s="253">
        <v>0</v>
      </c>
      <c r="Q1295" s="259">
        <f t="shared" si="283"/>
        <v>0</v>
      </c>
      <c r="R1295" s="259">
        <v>0</v>
      </c>
      <c r="S1295" s="509">
        <f t="shared" si="284"/>
        <v>29486741040</v>
      </c>
      <c r="T1295" s="34">
        <v>1</v>
      </c>
      <c r="U1295" s="33">
        <v>1</v>
      </c>
      <c r="V1295" s="33">
        <v>0.94</v>
      </c>
      <c r="W1295" s="33">
        <v>0.94</v>
      </c>
      <c r="X1295" s="33">
        <f t="shared" si="285"/>
        <v>0.88</v>
      </c>
      <c r="Y1295" s="33">
        <f t="shared" si="286"/>
        <v>0.85</v>
      </c>
      <c r="Z1295" s="33">
        <f t="shared" si="287"/>
        <v>0.75</v>
      </c>
      <c r="AA1295" s="33">
        <f t="shared" si="288"/>
        <v>0.85</v>
      </c>
      <c r="AB1295" s="33">
        <f t="shared" si="289"/>
        <v>0.75</v>
      </c>
      <c r="AC1295" s="33">
        <f t="shared" si="290"/>
        <v>0.85</v>
      </c>
      <c r="AD1295" s="33">
        <f t="shared" si="291"/>
        <v>0.7</v>
      </c>
      <c r="AE1295" s="394">
        <f t="shared" si="292"/>
        <v>0</v>
      </c>
      <c r="AF1295" s="400">
        <f t="shared" si="293"/>
        <v>29486741040</v>
      </c>
      <c r="AG1295" s="257">
        <v>100</v>
      </c>
      <c r="AH1295" s="153">
        <f t="shared" si="282"/>
        <v>29486741040</v>
      </c>
      <c r="AJ1295" s="394">
        <f>IF(F1295&gt;0,#REF!,0)</f>
        <v>0</v>
      </c>
      <c r="AK1295" s="394">
        <f t="shared" si="294"/>
        <v>0</v>
      </c>
      <c r="AM1295" s="394">
        <f t="shared" si="295"/>
        <v>0</v>
      </c>
    </row>
    <row r="1296" spans="3:39" ht="23.25" thickBot="1" x14ac:dyDescent="0.6">
      <c r="C1296" s="233" t="s">
        <v>576</v>
      </c>
      <c r="D1296" s="411" t="s">
        <v>1707</v>
      </c>
      <c r="E1296" s="435">
        <v>30483181980</v>
      </c>
      <c r="F1296" s="39">
        <v>0</v>
      </c>
      <c r="G1296" s="36"/>
      <c r="H1296" s="36">
        <v>0</v>
      </c>
      <c r="I1296" s="36"/>
      <c r="J1296" s="36"/>
      <c r="K1296" s="36"/>
      <c r="L1296" s="36"/>
      <c r="M1296" s="36"/>
      <c r="N1296" s="36"/>
      <c r="O1296" s="36"/>
      <c r="P1296" s="253">
        <v>0</v>
      </c>
      <c r="Q1296" s="259">
        <f t="shared" si="283"/>
        <v>0</v>
      </c>
      <c r="R1296" s="259">
        <v>0</v>
      </c>
      <c r="S1296" s="509">
        <f t="shared" si="284"/>
        <v>30483181980</v>
      </c>
      <c r="T1296" s="34">
        <v>1</v>
      </c>
      <c r="U1296" s="33">
        <v>1</v>
      </c>
      <c r="V1296" s="33">
        <v>0.94</v>
      </c>
      <c r="W1296" s="33">
        <v>0.94</v>
      </c>
      <c r="X1296" s="33">
        <f t="shared" si="285"/>
        <v>0.88</v>
      </c>
      <c r="Y1296" s="33">
        <f t="shared" si="286"/>
        <v>0.85</v>
      </c>
      <c r="Z1296" s="33">
        <f t="shared" si="287"/>
        <v>0.75</v>
      </c>
      <c r="AA1296" s="33">
        <f t="shared" si="288"/>
        <v>0.85</v>
      </c>
      <c r="AB1296" s="33">
        <f t="shared" si="289"/>
        <v>0.75</v>
      </c>
      <c r="AC1296" s="33">
        <f t="shared" si="290"/>
        <v>0.85</v>
      </c>
      <c r="AD1296" s="33">
        <f t="shared" si="291"/>
        <v>0.7</v>
      </c>
      <c r="AE1296" s="394">
        <f t="shared" si="292"/>
        <v>0</v>
      </c>
      <c r="AF1296" s="400">
        <f t="shared" si="293"/>
        <v>30483181980</v>
      </c>
      <c r="AG1296" s="257">
        <v>100</v>
      </c>
      <c r="AH1296" s="153">
        <f t="shared" si="282"/>
        <v>30483181980</v>
      </c>
      <c r="AJ1296" s="394">
        <f>IF(F1296&gt;0,#REF!,0)</f>
        <v>0</v>
      </c>
      <c r="AK1296" s="394">
        <f t="shared" si="294"/>
        <v>0</v>
      </c>
      <c r="AM1296" s="394">
        <f t="shared" si="295"/>
        <v>0</v>
      </c>
    </row>
    <row r="1297" spans="3:39" ht="23.25" thickBot="1" x14ac:dyDescent="0.6">
      <c r="C1297" s="233" t="s">
        <v>576</v>
      </c>
      <c r="D1297" s="411" t="s">
        <v>1453</v>
      </c>
      <c r="E1297" s="435">
        <v>9000000000</v>
      </c>
      <c r="F1297" s="39">
        <v>0</v>
      </c>
      <c r="G1297" s="36"/>
      <c r="H1297" s="36">
        <v>0</v>
      </c>
      <c r="I1297" s="36"/>
      <c r="J1297" s="36"/>
      <c r="K1297" s="36"/>
      <c r="L1297" s="36"/>
      <c r="M1297" s="36"/>
      <c r="N1297" s="36"/>
      <c r="O1297" s="36"/>
      <c r="P1297" s="253">
        <v>0</v>
      </c>
      <c r="Q1297" s="259">
        <f t="shared" si="283"/>
        <v>0</v>
      </c>
      <c r="R1297" s="259">
        <v>0</v>
      </c>
      <c r="S1297" s="509">
        <f t="shared" si="284"/>
        <v>9000000000</v>
      </c>
      <c r="T1297" s="34">
        <v>1</v>
      </c>
      <c r="U1297" s="33">
        <v>1</v>
      </c>
      <c r="V1297" s="33">
        <v>0.94</v>
      </c>
      <c r="W1297" s="33">
        <v>0.94</v>
      </c>
      <c r="X1297" s="33">
        <f t="shared" si="285"/>
        <v>0.88</v>
      </c>
      <c r="Y1297" s="33">
        <f t="shared" si="286"/>
        <v>0.85</v>
      </c>
      <c r="Z1297" s="33">
        <f t="shared" si="287"/>
        <v>0.75</v>
      </c>
      <c r="AA1297" s="33">
        <f t="shared" si="288"/>
        <v>0.85</v>
      </c>
      <c r="AB1297" s="33">
        <f t="shared" si="289"/>
        <v>0.75</v>
      </c>
      <c r="AC1297" s="33">
        <f t="shared" si="290"/>
        <v>0.85</v>
      </c>
      <c r="AD1297" s="33">
        <f t="shared" si="291"/>
        <v>0.7</v>
      </c>
      <c r="AE1297" s="394">
        <f t="shared" si="292"/>
        <v>0</v>
      </c>
      <c r="AF1297" s="400">
        <f t="shared" si="293"/>
        <v>9000000000</v>
      </c>
      <c r="AG1297" s="257">
        <v>100</v>
      </c>
      <c r="AH1297" s="153">
        <f t="shared" ref="AH1297:AH1360" si="296">(AF1297*AG1297)/100</f>
        <v>9000000000</v>
      </c>
      <c r="AJ1297" s="394">
        <f>IF(F1297&gt;0,#REF!,0)</f>
        <v>0</v>
      </c>
      <c r="AK1297" s="394">
        <f t="shared" si="294"/>
        <v>0</v>
      </c>
      <c r="AM1297" s="394">
        <f t="shared" si="295"/>
        <v>0</v>
      </c>
    </row>
    <row r="1298" spans="3:39" ht="23.25" thickBot="1" x14ac:dyDescent="0.6">
      <c r="C1298" s="233" t="s">
        <v>576</v>
      </c>
      <c r="D1298" s="411" t="s">
        <v>1706</v>
      </c>
      <c r="E1298" s="435">
        <v>30335031360</v>
      </c>
      <c r="F1298" s="39">
        <v>0</v>
      </c>
      <c r="G1298" s="36"/>
      <c r="H1298" s="36">
        <v>0</v>
      </c>
      <c r="I1298" s="36"/>
      <c r="J1298" s="36"/>
      <c r="K1298" s="36"/>
      <c r="L1298" s="36"/>
      <c r="M1298" s="36"/>
      <c r="N1298" s="36"/>
      <c r="O1298" s="36"/>
      <c r="P1298" s="253">
        <v>0</v>
      </c>
      <c r="Q1298" s="259">
        <f t="shared" si="283"/>
        <v>0</v>
      </c>
      <c r="R1298" s="259">
        <v>0</v>
      </c>
      <c r="S1298" s="509">
        <f t="shared" si="284"/>
        <v>30335031360</v>
      </c>
      <c r="T1298" s="34">
        <v>1</v>
      </c>
      <c r="U1298" s="33">
        <v>1</v>
      </c>
      <c r="V1298" s="33">
        <v>0.94</v>
      </c>
      <c r="W1298" s="33">
        <v>0.94</v>
      </c>
      <c r="X1298" s="33">
        <f t="shared" si="285"/>
        <v>0.88</v>
      </c>
      <c r="Y1298" s="33">
        <f t="shared" si="286"/>
        <v>0.85</v>
      </c>
      <c r="Z1298" s="33">
        <f t="shared" si="287"/>
        <v>0.75</v>
      </c>
      <c r="AA1298" s="33">
        <f t="shared" si="288"/>
        <v>0.85</v>
      </c>
      <c r="AB1298" s="33">
        <f t="shared" si="289"/>
        <v>0.75</v>
      </c>
      <c r="AC1298" s="33">
        <f t="shared" si="290"/>
        <v>0.85</v>
      </c>
      <c r="AD1298" s="33">
        <f t="shared" si="291"/>
        <v>0.7</v>
      </c>
      <c r="AE1298" s="394">
        <f t="shared" si="292"/>
        <v>0</v>
      </c>
      <c r="AF1298" s="400">
        <f t="shared" si="293"/>
        <v>30335031360</v>
      </c>
      <c r="AG1298" s="257">
        <v>100</v>
      </c>
      <c r="AH1298" s="153">
        <f t="shared" si="296"/>
        <v>30335031360</v>
      </c>
      <c r="AJ1298" s="394">
        <f>IF(F1298&gt;0,#REF!,0)</f>
        <v>0</v>
      </c>
      <c r="AK1298" s="394">
        <f t="shared" si="294"/>
        <v>0</v>
      </c>
      <c r="AM1298" s="394">
        <f t="shared" si="295"/>
        <v>0</v>
      </c>
    </row>
    <row r="1299" spans="3:39" ht="23.25" thickBot="1" x14ac:dyDescent="0.6">
      <c r="C1299" s="233" t="s">
        <v>576</v>
      </c>
      <c r="D1299" s="411" t="s">
        <v>1452</v>
      </c>
      <c r="E1299" s="435">
        <v>50000000000</v>
      </c>
      <c r="F1299" s="39">
        <v>0</v>
      </c>
      <c r="G1299" s="36"/>
      <c r="H1299" s="36">
        <v>0</v>
      </c>
      <c r="I1299" s="36"/>
      <c r="J1299" s="36"/>
      <c r="K1299" s="36"/>
      <c r="L1299" s="36"/>
      <c r="M1299" s="36"/>
      <c r="N1299" s="36"/>
      <c r="O1299" s="36"/>
      <c r="P1299" s="253">
        <v>0</v>
      </c>
      <c r="Q1299" s="259">
        <f t="shared" ref="Q1299:Q1362" si="297">SUM(F1299:P1299)</f>
        <v>0</v>
      </c>
      <c r="R1299" s="259">
        <v>0</v>
      </c>
      <c r="S1299" s="509">
        <f t="shared" si="284"/>
        <v>50000000000</v>
      </c>
      <c r="T1299" s="34">
        <v>1</v>
      </c>
      <c r="U1299" s="33">
        <v>1</v>
      </c>
      <c r="V1299" s="33">
        <v>0.94</v>
      </c>
      <c r="W1299" s="33">
        <v>0.94</v>
      </c>
      <c r="X1299" s="33">
        <f t="shared" si="285"/>
        <v>0.88</v>
      </c>
      <c r="Y1299" s="33">
        <f t="shared" si="286"/>
        <v>0.85</v>
      </c>
      <c r="Z1299" s="33">
        <f t="shared" si="287"/>
        <v>0.75</v>
      </c>
      <c r="AA1299" s="33">
        <f t="shared" si="288"/>
        <v>0.85</v>
      </c>
      <c r="AB1299" s="33">
        <f t="shared" si="289"/>
        <v>0.75</v>
      </c>
      <c r="AC1299" s="33">
        <f t="shared" si="290"/>
        <v>0.85</v>
      </c>
      <c r="AD1299" s="33">
        <f t="shared" si="291"/>
        <v>0.7</v>
      </c>
      <c r="AE1299" s="394">
        <f t="shared" si="292"/>
        <v>0</v>
      </c>
      <c r="AF1299" s="400">
        <f t="shared" si="293"/>
        <v>50000000000</v>
      </c>
      <c r="AG1299" s="257">
        <v>100</v>
      </c>
      <c r="AH1299" s="153">
        <f t="shared" si="296"/>
        <v>50000000000</v>
      </c>
      <c r="AJ1299" s="394">
        <f>IF(F1299&gt;0,#REF!,0)</f>
        <v>0</v>
      </c>
      <c r="AK1299" s="394">
        <f t="shared" si="294"/>
        <v>0</v>
      </c>
      <c r="AM1299" s="394">
        <f t="shared" si="295"/>
        <v>0</v>
      </c>
    </row>
    <row r="1300" spans="3:39" ht="23.25" thickBot="1" x14ac:dyDescent="0.6">
      <c r="C1300" s="233" t="s">
        <v>576</v>
      </c>
      <c r="D1300" s="411" t="s">
        <v>1707</v>
      </c>
      <c r="E1300" s="435">
        <v>98579905200</v>
      </c>
      <c r="F1300" s="39">
        <v>0</v>
      </c>
      <c r="G1300" s="36"/>
      <c r="H1300" s="36">
        <v>0</v>
      </c>
      <c r="I1300" s="36"/>
      <c r="J1300" s="36"/>
      <c r="K1300" s="36"/>
      <c r="L1300" s="36"/>
      <c r="M1300" s="36"/>
      <c r="N1300" s="36"/>
      <c r="O1300" s="36"/>
      <c r="P1300" s="253">
        <v>0</v>
      </c>
      <c r="Q1300" s="259">
        <f t="shared" si="297"/>
        <v>0</v>
      </c>
      <c r="R1300" s="259">
        <v>0</v>
      </c>
      <c r="S1300" s="509">
        <f t="shared" si="284"/>
        <v>98579905200</v>
      </c>
      <c r="T1300" s="34">
        <v>1</v>
      </c>
      <c r="U1300" s="33">
        <v>1</v>
      </c>
      <c r="V1300" s="33">
        <v>0.94</v>
      </c>
      <c r="W1300" s="33">
        <v>0.94</v>
      </c>
      <c r="X1300" s="33">
        <f t="shared" si="285"/>
        <v>0.88</v>
      </c>
      <c r="Y1300" s="33">
        <f t="shared" si="286"/>
        <v>0.85</v>
      </c>
      <c r="Z1300" s="33">
        <f t="shared" si="287"/>
        <v>0.75</v>
      </c>
      <c r="AA1300" s="33">
        <f t="shared" si="288"/>
        <v>0.85</v>
      </c>
      <c r="AB1300" s="33">
        <f t="shared" si="289"/>
        <v>0.75</v>
      </c>
      <c r="AC1300" s="33">
        <f t="shared" si="290"/>
        <v>0.85</v>
      </c>
      <c r="AD1300" s="33">
        <f t="shared" si="291"/>
        <v>0.7</v>
      </c>
      <c r="AE1300" s="394">
        <f t="shared" si="292"/>
        <v>0</v>
      </c>
      <c r="AF1300" s="400">
        <f t="shared" si="293"/>
        <v>98579905200</v>
      </c>
      <c r="AG1300" s="257">
        <v>100</v>
      </c>
      <c r="AH1300" s="153">
        <f t="shared" si="296"/>
        <v>98579905200</v>
      </c>
      <c r="AJ1300" s="394">
        <f>IF(F1300&gt;0,#REF!,0)</f>
        <v>0</v>
      </c>
      <c r="AK1300" s="394">
        <f t="shared" si="294"/>
        <v>0</v>
      </c>
      <c r="AM1300" s="394">
        <f t="shared" si="295"/>
        <v>0</v>
      </c>
    </row>
    <row r="1301" spans="3:39" ht="23.25" thickBot="1" x14ac:dyDescent="0.6">
      <c r="C1301" s="233" t="s">
        <v>576</v>
      </c>
      <c r="D1301" s="411" t="s">
        <v>1708</v>
      </c>
      <c r="E1301" s="435">
        <v>94543945205</v>
      </c>
      <c r="F1301" s="39">
        <v>0</v>
      </c>
      <c r="G1301" s="36"/>
      <c r="H1301" s="36">
        <v>0</v>
      </c>
      <c r="I1301" s="36"/>
      <c r="J1301" s="36"/>
      <c r="K1301" s="36"/>
      <c r="L1301" s="36"/>
      <c r="M1301" s="36"/>
      <c r="N1301" s="36"/>
      <c r="O1301" s="36"/>
      <c r="P1301" s="253">
        <v>0</v>
      </c>
      <c r="Q1301" s="259">
        <f t="shared" si="297"/>
        <v>0</v>
      </c>
      <c r="R1301" s="259">
        <v>0</v>
      </c>
      <c r="S1301" s="509">
        <f t="shared" si="284"/>
        <v>94543945205</v>
      </c>
      <c r="T1301" s="34">
        <v>1</v>
      </c>
      <c r="U1301" s="33">
        <v>1</v>
      </c>
      <c r="V1301" s="33">
        <v>0.94</v>
      </c>
      <c r="W1301" s="33">
        <v>0.94</v>
      </c>
      <c r="X1301" s="33">
        <f t="shared" si="285"/>
        <v>0.88</v>
      </c>
      <c r="Y1301" s="33">
        <f t="shared" si="286"/>
        <v>0.85</v>
      </c>
      <c r="Z1301" s="33">
        <f t="shared" si="287"/>
        <v>0.75</v>
      </c>
      <c r="AA1301" s="33">
        <f t="shared" si="288"/>
        <v>0.85</v>
      </c>
      <c r="AB1301" s="33">
        <f t="shared" si="289"/>
        <v>0.75</v>
      </c>
      <c r="AC1301" s="33">
        <f t="shared" si="290"/>
        <v>0.85</v>
      </c>
      <c r="AD1301" s="33">
        <f t="shared" si="291"/>
        <v>0.7</v>
      </c>
      <c r="AE1301" s="394">
        <f t="shared" si="292"/>
        <v>0</v>
      </c>
      <c r="AF1301" s="400">
        <f t="shared" si="293"/>
        <v>94543945205</v>
      </c>
      <c r="AG1301" s="257">
        <v>100</v>
      </c>
      <c r="AH1301" s="153">
        <f t="shared" si="296"/>
        <v>94543945205</v>
      </c>
      <c r="AJ1301" s="394">
        <f>IF(F1301&gt;0,#REF!,0)</f>
        <v>0</v>
      </c>
      <c r="AK1301" s="394">
        <f t="shared" si="294"/>
        <v>0</v>
      </c>
      <c r="AM1301" s="394">
        <f t="shared" si="295"/>
        <v>0</v>
      </c>
    </row>
    <row r="1302" spans="3:39" ht="23.25" thickBot="1" x14ac:dyDescent="0.6">
      <c r="C1302" s="233" t="s">
        <v>576</v>
      </c>
      <c r="D1302" s="411" t="s">
        <v>1451</v>
      </c>
      <c r="E1302" s="435">
        <v>6000000000</v>
      </c>
      <c r="F1302" s="39">
        <v>0</v>
      </c>
      <c r="G1302" s="36"/>
      <c r="H1302" s="36">
        <v>0</v>
      </c>
      <c r="I1302" s="36"/>
      <c r="J1302" s="36"/>
      <c r="K1302" s="36"/>
      <c r="L1302" s="36"/>
      <c r="M1302" s="36"/>
      <c r="N1302" s="36"/>
      <c r="O1302" s="36"/>
      <c r="P1302" s="253">
        <v>0</v>
      </c>
      <c r="Q1302" s="259">
        <f t="shared" si="297"/>
        <v>0</v>
      </c>
      <c r="R1302" s="259">
        <v>0</v>
      </c>
      <c r="S1302" s="509">
        <f t="shared" si="284"/>
        <v>6000000000</v>
      </c>
      <c r="T1302" s="34">
        <v>1</v>
      </c>
      <c r="U1302" s="33">
        <v>1</v>
      </c>
      <c r="V1302" s="33">
        <v>0.94</v>
      </c>
      <c r="W1302" s="33">
        <v>0.94</v>
      </c>
      <c r="X1302" s="33">
        <f t="shared" si="285"/>
        <v>0.88</v>
      </c>
      <c r="Y1302" s="33">
        <f t="shared" si="286"/>
        <v>0.85</v>
      </c>
      <c r="Z1302" s="33">
        <f t="shared" si="287"/>
        <v>0.75</v>
      </c>
      <c r="AA1302" s="33">
        <f t="shared" si="288"/>
        <v>0.85</v>
      </c>
      <c r="AB1302" s="33">
        <f t="shared" si="289"/>
        <v>0.75</v>
      </c>
      <c r="AC1302" s="33">
        <f t="shared" si="290"/>
        <v>0.85</v>
      </c>
      <c r="AD1302" s="33">
        <f t="shared" si="291"/>
        <v>0.7</v>
      </c>
      <c r="AE1302" s="394">
        <f t="shared" si="292"/>
        <v>0</v>
      </c>
      <c r="AF1302" s="400">
        <f t="shared" si="293"/>
        <v>6000000000</v>
      </c>
      <c r="AG1302" s="257">
        <v>100</v>
      </c>
      <c r="AH1302" s="153">
        <f t="shared" si="296"/>
        <v>6000000000</v>
      </c>
      <c r="AJ1302" s="394">
        <f>IF(F1302&gt;0,#REF!,0)</f>
        <v>0</v>
      </c>
      <c r="AK1302" s="394">
        <f t="shared" si="294"/>
        <v>0</v>
      </c>
      <c r="AM1302" s="394">
        <f t="shared" si="295"/>
        <v>0</v>
      </c>
    </row>
    <row r="1303" spans="3:39" ht="23.25" thickBot="1" x14ac:dyDescent="0.6">
      <c r="C1303" s="233" t="s">
        <v>576</v>
      </c>
      <c r="D1303" s="411" t="s">
        <v>1709</v>
      </c>
      <c r="E1303" s="435">
        <v>6000000000</v>
      </c>
      <c r="F1303" s="39">
        <v>0</v>
      </c>
      <c r="G1303" s="36"/>
      <c r="H1303" s="36">
        <v>0</v>
      </c>
      <c r="I1303" s="36"/>
      <c r="J1303" s="36"/>
      <c r="K1303" s="36"/>
      <c r="L1303" s="36"/>
      <c r="M1303" s="36"/>
      <c r="N1303" s="36"/>
      <c r="O1303" s="36"/>
      <c r="P1303" s="253">
        <v>0</v>
      </c>
      <c r="Q1303" s="259">
        <f t="shared" si="297"/>
        <v>0</v>
      </c>
      <c r="R1303" s="259">
        <v>0</v>
      </c>
      <c r="S1303" s="509">
        <f t="shared" si="284"/>
        <v>6000000000</v>
      </c>
      <c r="T1303" s="34">
        <v>1</v>
      </c>
      <c r="U1303" s="33">
        <v>1</v>
      </c>
      <c r="V1303" s="33">
        <v>0.94</v>
      </c>
      <c r="W1303" s="33">
        <v>0.94</v>
      </c>
      <c r="X1303" s="33">
        <f t="shared" si="285"/>
        <v>0.88</v>
      </c>
      <c r="Y1303" s="33">
        <f t="shared" si="286"/>
        <v>0.85</v>
      </c>
      <c r="Z1303" s="33">
        <f t="shared" si="287"/>
        <v>0.75</v>
      </c>
      <c r="AA1303" s="33">
        <f t="shared" si="288"/>
        <v>0.85</v>
      </c>
      <c r="AB1303" s="33">
        <f t="shared" si="289"/>
        <v>0.75</v>
      </c>
      <c r="AC1303" s="33">
        <f t="shared" si="290"/>
        <v>0.85</v>
      </c>
      <c r="AD1303" s="33">
        <f t="shared" si="291"/>
        <v>0.7</v>
      </c>
      <c r="AE1303" s="394">
        <f t="shared" si="292"/>
        <v>0</v>
      </c>
      <c r="AF1303" s="400">
        <f t="shared" si="293"/>
        <v>6000000000</v>
      </c>
      <c r="AG1303" s="257">
        <v>100</v>
      </c>
      <c r="AH1303" s="153">
        <f t="shared" si="296"/>
        <v>6000000000</v>
      </c>
      <c r="AJ1303" s="394">
        <f>IF(F1303&gt;0,#REF!,0)</f>
        <v>0</v>
      </c>
      <c r="AK1303" s="394">
        <f t="shared" si="294"/>
        <v>0</v>
      </c>
      <c r="AM1303" s="394">
        <f t="shared" si="295"/>
        <v>0</v>
      </c>
    </row>
    <row r="1304" spans="3:39" ht="23.25" thickBot="1" x14ac:dyDescent="0.6">
      <c r="C1304" s="233" t="s">
        <v>576</v>
      </c>
      <c r="D1304" s="411" t="s">
        <v>1451</v>
      </c>
      <c r="E1304" s="435">
        <v>6000000000</v>
      </c>
      <c r="F1304" s="39">
        <v>0</v>
      </c>
      <c r="G1304" s="36"/>
      <c r="H1304" s="36">
        <v>0</v>
      </c>
      <c r="I1304" s="36"/>
      <c r="J1304" s="36"/>
      <c r="K1304" s="36"/>
      <c r="L1304" s="36"/>
      <c r="M1304" s="36"/>
      <c r="N1304" s="36"/>
      <c r="O1304" s="36"/>
      <c r="P1304" s="253">
        <v>0</v>
      </c>
      <c r="Q1304" s="259">
        <f t="shared" si="297"/>
        <v>0</v>
      </c>
      <c r="R1304" s="259">
        <v>0</v>
      </c>
      <c r="S1304" s="509">
        <f t="shared" si="284"/>
        <v>6000000000</v>
      </c>
      <c r="T1304" s="34">
        <v>1</v>
      </c>
      <c r="U1304" s="33">
        <v>1</v>
      </c>
      <c r="V1304" s="33">
        <v>0.94</v>
      </c>
      <c r="W1304" s="33">
        <v>0.94</v>
      </c>
      <c r="X1304" s="33">
        <f t="shared" si="285"/>
        <v>0.88</v>
      </c>
      <c r="Y1304" s="33">
        <f t="shared" si="286"/>
        <v>0.85</v>
      </c>
      <c r="Z1304" s="33">
        <f t="shared" si="287"/>
        <v>0.75</v>
      </c>
      <c r="AA1304" s="33">
        <f t="shared" si="288"/>
        <v>0.85</v>
      </c>
      <c r="AB1304" s="33">
        <f t="shared" si="289"/>
        <v>0.75</v>
      </c>
      <c r="AC1304" s="33">
        <f t="shared" si="290"/>
        <v>0.85</v>
      </c>
      <c r="AD1304" s="33">
        <f t="shared" si="291"/>
        <v>0.7</v>
      </c>
      <c r="AE1304" s="394">
        <f t="shared" si="292"/>
        <v>0</v>
      </c>
      <c r="AF1304" s="400">
        <f t="shared" si="293"/>
        <v>6000000000</v>
      </c>
      <c r="AG1304" s="257">
        <v>100</v>
      </c>
      <c r="AH1304" s="153">
        <f t="shared" si="296"/>
        <v>6000000000</v>
      </c>
      <c r="AJ1304" s="394">
        <f>IF(F1304&gt;0,#REF!,0)</f>
        <v>0</v>
      </c>
      <c r="AK1304" s="394">
        <f t="shared" si="294"/>
        <v>0</v>
      </c>
      <c r="AM1304" s="394">
        <f t="shared" si="295"/>
        <v>0</v>
      </c>
    </row>
    <row r="1305" spans="3:39" ht="23.25" thickBot="1" x14ac:dyDescent="0.6">
      <c r="C1305" s="233" t="s">
        <v>576</v>
      </c>
      <c r="D1305" s="411" t="s">
        <v>1452</v>
      </c>
      <c r="E1305" s="435">
        <v>50000000000</v>
      </c>
      <c r="F1305" s="39">
        <v>0</v>
      </c>
      <c r="G1305" s="36"/>
      <c r="H1305" s="36">
        <v>0</v>
      </c>
      <c r="I1305" s="36"/>
      <c r="J1305" s="36"/>
      <c r="K1305" s="36"/>
      <c r="L1305" s="36"/>
      <c r="M1305" s="36"/>
      <c r="N1305" s="36"/>
      <c r="O1305" s="36"/>
      <c r="P1305" s="253">
        <v>0</v>
      </c>
      <c r="Q1305" s="259">
        <f t="shared" si="297"/>
        <v>0</v>
      </c>
      <c r="R1305" s="259">
        <v>0</v>
      </c>
      <c r="S1305" s="509">
        <f t="shared" si="284"/>
        <v>50000000000</v>
      </c>
      <c r="T1305" s="34">
        <v>1</v>
      </c>
      <c r="U1305" s="33">
        <v>1</v>
      </c>
      <c r="V1305" s="33">
        <v>0.94</v>
      </c>
      <c r="W1305" s="33">
        <v>0.94</v>
      </c>
      <c r="X1305" s="33">
        <f t="shared" si="285"/>
        <v>0.88</v>
      </c>
      <c r="Y1305" s="33">
        <f t="shared" si="286"/>
        <v>0.85</v>
      </c>
      <c r="Z1305" s="33">
        <f t="shared" si="287"/>
        <v>0.75</v>
      </c>
      <c r="AA1305" s="33">
        <f t="shared" si="288"/>
        <v>0.85</v>
      </c>
      <c r="AB1305" s="33">
        <f t="shared" si="289"/>
        <v>0.75</v>
      </c>
      <c r="AC1305" s="33">
        <f t="shared" si="290"/>
        <v>0.85</v>
      </c>
      <c r="AD1305" s="33">
        <f t="shared" si="291"/>
        <v>0.7</v>
      </c>
      <c r="AE1305" s="394">
        <f t="shared" si="292"/>
        <v>0</v>
      </c>
      <c r="AF1305" s="400">
        <f t="shared" si="293"/>
        <v>50000000000</v>
      </c>
      <c r="AG1305" s="257">
        <v>100</v>
      </c>
      <c r="AH1305" s="153">
        <f t="shared" si="296"/>
        <v>50000000000</v>
      </c>
      <c r="AJ1305" s="394">
        <f>IF(F1305&gt;0,#REF!,0)</f>
        <v>0</v>
      </c>
      <c r="AK1305" s="394">
        <f t="shared" si="294"/>
        <v>0</v>
      </c>
      <c r="AM1305" s="394">
        <f t="shared" si="295"/>
        <v>0</v>
      </c>
    </row>
    <row r="1306" spans="3:39" ht="23.25" thickBot="1" x14ac:dyDescent="0.6">
      <c r="C1306" s="233" t="s">
        <v>576</v>
      </c>
      <c r="D1306" s="411" t="s">
        <v>1452</v>
      </c>
      <c r="E1306" s="435">
        <v>28000000000</v>
      </c>
      <c r="F1306" s="39">
        <v>0</v>
      </c>
      <c r="G1306" s="36"/>
      <c r="H1306" s="36">
        <v>0</v>
      </c>
      <c r="I1306" s="36"/>
      <c r="J1306" s="36"/>
      <c r="K1306" s="36"/>
      <c r="L1306" s="36"/>
      <c r="M1306" s="36"/>
      <c r="N1306" s="36"/>
      <c r="O1306" s="36"/>
      <c r="P1306" s="253">
        <v>0</v>
      </c>
      <c r="Q1306" s="259">
        <f t="shared" si="297"/>
        <v>0</v>
      </c>
      <c r="R1306" s="259">
        <v>0</v>
      </c>
      <c r="S1306" s="509">
        <f t="shared" si="284"/>
        <v>28000000000</v>
      </c>
      <c r="T1306" s="34">
        <v>1</v>
      </c>
      <c r="U1306" s="33">
        <v>1</v>
      </c>
      <c r="V1306" s="33">
        <v>0.94</v>
      </c>
      <c r="W1306" s="33">
        <v>0.94</v>
      </c>
      <c r="X1306" s="33">
        <f t="shared" si="285"/>
        <v>0.88</v>
      </c>
      <c r="Y1306" s="33">
        <f t="shared" si="286"/>
        <v>0.85</v>
      </c>
      <c r="Z1306" s="33">
        <f t="shared" si="287"/>
        <v>0.75</v>
      </c>
      <c r="AA1306" s="33">
        <f t="shared" si="288"/>
        <v>0.85</v>
      </c>
      <c r="AB1306" s="33">
        <f t="shared" si="289"/>
        <v>0.75</v>
      </c>
      <c r="AC1306" s="33">
        <f t="shared" si="290"/>
        <v>0.85</v>
      </c>
      <c r="AD1306" s="33">
        <f t="shared" si="291"/>
        <v>0.7</v>
      </c>
      <c r="AE1306" s="394">
        <f t="shared" si="292"/>
        <v>0</v>
      </c>
      <c r="AF1306" s="400">
        <f t="shared" si="293"/>
        <v>28000000000</v>
      </c>
      <c r="AG1306" s="257">
        <v>100</v>
      </c>
      <c r="AH1306" s="153">
        <f t="shared" si="296"/>
        <v>28000000000</v>
      </c>
      <c r="AJ1306" s="394">
        <f>IF(F1306&gt;0,#REF!,0)</f>
        <v>0</v>
      </c>
      <c r="AK1306" s="394">
        <f t="shared" si="294"/>
        <v>0</v>
      </c>
      <c r="AM1306" s="394">
        <f t="shared" si="295"/>
        <v>0</v>
      </c>
    </row>
    <row r="1307" spans="3:39" ht="23.25" thickBot="1" x14ac:dyDescent="0.6">
      <c r="C1307" s="233" t="s">
        <v>576</v>
      </c>
      <c r="D1307" s="411" t="s">
        <v>1452</v>
      </c>
      <c r="E1307" s="435">
        <v>85000000000</v>
      </c>
      <c r="F1307" s="39">
        <v>0</v>
      </c>
      <c r="G1307" s="36"/>
      <c r="H1307" s="36">
        <v>0</v>
      </c>
      <c r="I1307" s="36"/>
      <c r="J1307" s="36"/>
      <c r="K1307" s="36"/>
      <c r="L1307" s="36"/>
      <c r="M1307" s="36"/>
      <c r="N1307" s="36"/>
      <c r="O1307" s="36"/>
      <c r="P1307" s="253">
        <v>0</v>
      </c>
      <c r="Q1307" s="259">
        <f t="shared" si="297"/>
        <v>0</v>
      </c>
      <c r="R1307" s="259">
        <v>0</v>
      </c>
      <c r="S1307" s="509">
        <f t="shared" si="284"/>
        <v>85000000000</v>
      </c>
      <c r="T1307" s="34">
        <v>1</v>
      </c>
      <c r="U1307" s="33">
        <v>1</v>
      </c>
      <c r="V1307" s="33">
        <v>0.94</v>
      </c>
      <c r="W1307" s="33">
        <v>0.94</v>
      </c>
      <c r="X1307" s="33">
        <f t="shared" si="285"/>
        <v>0.88</v>
      </c>
      <c r="Y1307" s="33">
        <f t="shared" si="286"/>
        <v>0.85</v>
      </c>
      <c r="Z1307" s="33">
        <f t="shared" si="287"/>
        <v>0.75</v>
      </c>
      <c r="AA1307" s="33">
        <f t="shared" si="288"/>
        <v>0.85</v>
      </c>
      <c r="AB1307" s="33">
        <f t="shared" si="289"/>
        <v>0.75</v>
      </c>
      <c r="AC1307" s="33">
        <f t="shared" si="290"/>
        <v>0.85</v>
      </c>
      <c r="AD1307" s="33">
        <f t="shared" si="291"/>
        <v>0.7</v>
      </c>
      <c r="AE1307" s="394">
        <f t="shared" si="292"/>
        <v>0</v>
      </c>
      <c r="AF1307" s="400">
        <f t="shared" si="293"/>
        <v>85000000000</v>
      </c>
      <c r="AG1307" s="257">
        <v>100</v>
      </c>
      <c r="AH1307" s="153">
        <f t="shared" si="296"/>
        <v>85000000000</v>
      </c>
      <c r="AJ1307" s="394">
        <f>IF(F1307&gt;0,#REF!,0)</f>
        <v>0</v>
      </c>
      <c r="AK1307" s="394">
        <f t="shared" si="294"/>
        <v>0</v>
      </c>
      <c r="AM1307" s="394">
        <f t="shared" si="295"/>
        <v>0</v>
      </c>
    </row>
    <row r="1308" spans="3:39" ht="23.25" thickBot="1" x14ac:dyDescent="0.6">
      <c r="C1308" s="233" t="s">
        <v>576</v>
      </c>
      <c r="D1308" s="411" t="s">
        <v>1705</v>
      </c>
      <c r="E1308" s="435">
        <v>111000000000</v>
      </c>
      <c r="F1308" s="39">
        <v>0</v>
      </c>
      <c r="G1308" s="36"/>
      <c r="H1308" s="36">
        <v>0</v>
      </c>
      <c r="I1308" s="36"/>
      <c r="J1308" s="36"/>
      <c r="K1308" s="36"/>
      <c r="L1308" s="36"/>
      <c r="M1308" s="36"/>
      <c r="N1308" s="36"/>
      <c r="O1308" s="36"/>
      <c r="P1308" s="253">
        <v>0</v>
      </c>
      <c r="Q1308" s="259">
        <f t="shared" si="297"/>
        <v>0</v>
      </c>
      <c r="R1308" s="259">
        <v>0</v>
      </c>
      <c r="S1308" s="509">
        <f t="shared" si="284"/>
        <v>111000000000</v>
      </c>
      <c r="T1308" s="34">
        <v>1</v>
      </c>
      <c r="U1308" s="33">
        <v>1</v>
      </c>
      <c r="V1308" s="33">
        <v>0.94</v>
      </c>
      <c r="W1308" s="33">
        <v>0.94</v>
      </c>
      <c r="X1308" s="33">
        <f t="shared" si="285"/>
        <v>0.88</v>
      </c>
      <c r="Y1308" s="33">
        <f t="shared" si="286"/>
        <v>0.85</v>
      </c>
      <c r="Z1308" s="33">
        <f t="shared" si="287"/>
        <v>0.75</v>
      </c>
      <c r="AA1308" s="33">
        <f t="shared" si="288"/>
        <v>0.85</v>
      </c>
      <c r="AB1308" s="33">
        <f t="shared" si="289"/>
        <v>0.75</v>
      </c>
      <c r="AC1308" s="33">
        <f t="shared" si="290"/>
        <v>0.85</v>
      </c>
      <c r="AD1308" s="33">
        <f t="shared" si="291"/>
        <v>0.7</v>
      </c>
      <c r="AE1308" s="394">
        <f t="shared" si="292"/>
        <v>0</v>
      </c>
      <c r="AF1308" s="400">
        <f t="shared" si="293"/>
        <v>111000000000</v>
      </c>
      <c r="AG1308" s="257">
        <v>100</v>
      </c>
      <c r="AH1308" s="153">
        <f t="shared" si="296"/>
        <v>111000000000</v>
      </c>
      <c r="AJ1308" s="394">
        <f>IF(F1308&gt;0,#REF!,0)</f>
        <v>0</v>
      </c>
      <c r="AK1308" s="394">
        <f t="shared" si="294"/>
        <v>0</v>
      </c>
      <c r="AM1308" s="394">
        <f t="shared" si="295"/>
        <v>0</v>
      </c>
    </row>
    <row r="1309" spans="3:39" ht="23.25" thickBot="1" x14ac:dyDescent="0.6">
      <c r="C1309" s="233" t="s">
        <v>576</v>
      </c>
      <c r="D1309" s="411" t="s">
        <v>1706</v>
      </c>
      <c r="E1309" s="435">
        <v>39483876600</v>
      </c>
      <c r="F1309" s="39">
        <v>0</v>
      </c>
      <c r="G1309" s="36"/>
      <c r="H1309" s="36">
        <v>0</v>
      </c>
      <c r="I1309" s="36"/>
      <c r="J1309" s="36"/>
      <c r="K1309" s="36"/>
      <c r="L1309" s="36"/>
      <c r="M1309" s="36"/>
      <c r="N1309" s="36"/>
      <c r="O1309" s="36"/>
      <c r="P1309" s="253">
        <v>0</v>
      </c>
      <c r="Q1309" s="259">
        <f t="shared" si="297"/>
        <v>0</v>
      </c>
      <c r="R1309" s="259">
        <v>0</v>
      </c>
      <c r="S1309" s="509">
        <f t="shared" si="284"/>
        <v>39483876600</v>
      </c>
      <c r="T1309" s="34">
        <v>1</v>
      </c>
      <c r="U1309" s="33">
        <v>1</v>
      </c>
      <c r="V1309" s="33">
        <v>0.94</v>
      </c>
      <c r="W1309" s="33">
        <v>0.94</v>
      </c>
      <c r="X1309" s="33">
        <f t="shared" si="285"/>
        <v>0.88</v>
      </c>
      <c r="Y1309" s="33">
        <f t="shared" si="286"/>
        <v>0.85</v>
      </c>
      <c r="Z1309" s="33">
        <f t="shared" si="287"/>
        <v>0.75</v>
      </c>
      <c r="AA1309" s="33">
        <f t="shared" si="288"/>
        <v>0.85</v>
      </c>
      <c r="AB1309" s="33">
        <f t="shared" si="289"/>
        <v>0.75</v>
      </c>
      <c r="AC1309" s="33">
        <f t="shared" si="290"/>
        <v>0.85</v>
      </c>
      <c r="AD1309" s="33">
        <f t="shared" si="291"/>
        <v>0.7</v>
      </c>
      <c r="AE1309" s="394">
        <f t="shared" si="292"/>
        <v>0</v>
      </c>
      <c r="AF1309" s="400">
        <f t="shared" si="293"/>
        <v>39483876600</v>
      </c>
      <c r="AG1309" s="257">
        <v>100</v>
      </c>
      <c r="AH1309" s="153">
        <f t="shared" si="296"/>
        <v>39483876600</v>
      </c>
      <c r="AJ1309" s="394">
        <f>IF(F1309&gt;0,#REF!,0)</f>
        <v>0</v>
      </c>
      <c r="AK1309" s="394">
        <f t="shared" si="294"/>
        <v>0</v>
      </c>
      <c r="AM1309" s="394">
        <f t="shared" si="295"/>
        <v>0</v>
      </c>
    </row>
    <row r="1310" spans="3:39" ht="23.25" thickBot="1" x14ac:dyDescent="0.6">
      <c r="C1310" s="233" t="s">
        <v>576</v>
      </c>
      <c r="D1310" s="411" t="s">
        <v>1451</v>
      </c>
      <c r="E1310" s="435">
        <v>6200000000</v>
      </c>
      <c r="F1310" s="39">
        <v>0</v>
      </c>
      <c r="G1310" s="36"/>
      <c r="H1310" s="36">
        <v>0</v>
      </c>
      <c r="I1310" s="36"/>
      <c r="J1310" s="36"/>
      <c r="K1310" s="36"/>
      <c r="L1310" s="36"/>
      <c r="M1310" s="36"/>
      <c r="N1310" s="36"/>
      <c r="O1310" s="36"/>
      <c r="P1310" s="253">
        <v>0</v>
      </c>
      <c r="Q1310" s="259">
        <f t="shared" si="297"/>
        <v>0</v>
      </c>
      <c r="R1310" s="259">
        <v>0</v>
      </c>
      <c r="S1310" s="509">
        <f t="shared" si="284"/>
        <v>6200000000</v>
      </c>
      <c r="T1310" s="34">
        <v>1</v>
      </c>
      <c r="U1310" s="33">
        <v>1</v>
      </c>
      <c r="V1310" s="33">
        <v>0.94</v>
      </c>
      <c r="W1310" s="33">
        <v>0.94</v>
      </c>
      <c r="X1310" s="33">
        <f t="shared" si="285"/>
        <v>0.88</v>
      </c>
      <c r="Y1310" s="33">
        <f t="shared" si="286"/>
        <v>0.85</v>
      </c>
      <c r="Z1310" s="33">
        <f t="shared" si="287"/>
        <v>0.75</v>
      </c>
      <c r="AA1310" s="33">
        <f t="shared" si="288"/>
        <v>0.85</v>
      </c>
      <c r="AB1310" s="33">
        <f t="shared" si="289"/>
        <v>0.75</v>
      </c>
      <c r="AC1310" s="33">
        <f t="shared" si="290"/>
        <v>0.85</v>
      </c>
      <c r="AD1310" s="33">
        <f t="shared" si="291"/>
        <v>0.7</v>
      </c>
      <c r="AE1310" s="394">
        <f t="shared" si="292"/>
        <v>0</v>
      </c>
      <c r="AF1310" s="400">
        <f t="shared" si="293"/>
        <v>6200000000</v>
      </c>
      <c r="AG1310" s="257">
        <v>100</v>
      </c>
      <c r="AH1310" s="153">
        <f t="shared" si="296"/>
        <v>6200000000</v>
      </c>
      <c r="AJ1310" s="394">
        <f>IF(F1310&gt;0,#REF!,0)</f>
        <v>0</v>
      </c>
      <c r="AK1310" s="394">
        <f t="shared" si="294"/>
        <v>0</v>
      </c>
      <c r="AM1310" s="394">
        <f t="shared" si="295"/>
        <v>0</v>
      </c>
    </row>
    <row r="1311" spans="3:39" ht="23.25" thickBot="1" x14ac:dyDescent="0.6">
      <c r="C1311" s="233" t="s">
        <v>576</v>
      </c>
      <c r="D1311" s="411" t="s">
        <v>1452</v>
      </c>
      <c r="E1311" s="435">
        <v>50000000000</v>
      </c>
      <c r="F1311" s="39">
        <v>0</v>
      </c>
      <c r="G1311" s="36"/>
      <c r="H1311" s="36">
        <v>0</v>
      </c>
      <c r="I1311" s="36"/>
      <c r="J1311" s="36"/>
      <c r="K1311" s="36"/>
      <c r="L1311" s="36"/>
      <c r="M1311" s="36"/>
      <c r="N1311" s="36"/>
      <c r="O1311" s="36"/>
      <c r="P1311" s="253">
        <v>0</v>
      </c>
      <c r="Q1311" s="259">
        <f t="shared" si="297"/>
        <v>0</v>
      </c>
      <c r="R1311" s="259">
        <v>0</v>
      </c>
      <c r="S1311" s="509">
        <f t="shared" si="284"/>
        <v>50000000000</v>
      </c>
      <c r="T1311" s="34">
        <v>1</v>
      </c>
      <c r="U1311" s="33">
        <v>1</v>
      </c>
      <c r="V1311" s="33">
        <v>0.94</v>
      </c>
      <c r="W1311" s="33">
        <v>0.94</v>
      </c>
      <c r="X1311" s="33">
        <f t="shared" si="285"/>
        <v>0.88</v>
      </c>
      <c r="Y1311" s="33">
        <f t="shared" si="286"/>
        <v>0.85</v>
      </c>
      <c r="Z1311" s="33">
        <f t="shared" si="287"/>
        <v>0.75</v>
      </c>
      <c r="AA1311" s="33">
        <f t="shared" si="288"/>
        <v>0.85</v>
      </c>
      <c r="AB1311" s="33">
        <f t="shared" si="289"/>
        <v>0.75</v>
      </c>
      <c r="AC1311" s="33">
        <f t="shared" si="290"/>
        <v>0.85</v>
      </c>
      <c r="AD1311" s="33">
        <f t="shared" si="291"/>
        <v>0.7</v>
      </c>
      <c r="AE1311" s="394">
        <f t="shared" si="292"/>
        <v>0</v>
      </c>
      <c r="AF1311" s="400">
        <f t="shared" si="293"/>
        <v>50000000000</v>
      </c>
      <c r="AG1311" s="257">
        <v>100</v>
      </c>
      <c r="AH1311" s="153">
        <f t="shared" si="296"/>
        <v>50000000000</v>
      </c>
      <c r="AJ1311" s="394">
        <f>IF(F1311&gt;0,#REF!,0)</f>
        <v>0</v>
      </c>
      <c r="AK1311" s="394">
        <f t="shared" si="294"/>
        <v>0</v>
      </c>
      <c r="AM1311" s="394">
        <f t="shared" si="295"/>
        <v>0</v>
      </c>
    </row>
    <row r="1312" spans="3:39" ht="23.25" thickBot="1" x14ac:dyDescent="0.6">
      <c r="C1312" s="233" t="s">
        <v>576</v>
      </c>
      <c r="D1312" s="411" t="s">
        <v>1453</v>
      </c>
      <c r="E1312" s="435">
        <v>11000000000</v>
      </c>
      <c r="F1312" s="39">
        <v>0</v>
      </c>
      <c r="G1312" s="36"/>
      <c r="H1312" s="36">
        <v>0</v>
      </c>
      <c r="I1312" s="36"/>
      <c r="J1312" s="36"/>
      <c r="K1312" s="36"/>
      <c r="L1312" s="36"/>
      <c r="M1312" s="36"/>
      <c r="N1312" s="36"/>
      <c r="O1312" s="36"/>
      <c r="P1312" s="253">
        <v>0</v>
      </c>
      <c r="Q1312" s="259">
        <f t="shared" si="297"/>
        <v>0</v>
      </c>
      <c r="R1312" s="259">
        <v>0</v>
      </c>
      <c r="S1312" s="509">
        <f t="shared" si="284"/>
        <v>11000000000</v>
      </c>
      <c r="T1312" s="34">
        <v>1</v>
      </c>
      <c r="U1312" s="33">
        <v>1</v>
      </c>
      <c r="V1312" s="33">
        <v>0.94</v>
      </c>
      <c r="W1312" s="33">
        <v>0.94</v>
      </c>
      <c r="X1312" s="33">
        <f t="shared" si="285"/>
        <v>0.88</v>
      </c>
      <c r="Y1312" s="33">
        <f t="shared" si="286"/>
        <v>0.85</v>
      </c>
      <c r="Z1312" s="33">
        <f t="shared" si="287"/>
        <v>0.75</v>
      </c>
      <c r="AA1312" s="33">
        <f t="shared" si="288"/>
        <v>0.85</v>
      </c>
      <c r="AB1312" s="33">
        <f t="shared" si="289"/>
        <v>0.75</v>
      </c>
      <c r="AC1312" s="33">
        <f t="shared" si="290"/>
        <v>0.85</v>
      </c>
      <c r="AD1312" s="33">
        <f t="shared" si="291"/>
        <v>0.7</v>
      </c>
      <c r="AE1312" s="394">
        <f t="shared" si="292"/>
        <v>0</v>
      </c>
      <c r="AF1312" s="400">
        <f t="shared" si="293"/>
        <v>11000000000</v>
      </c>
      <c r="AG1312" s="257">
        <v>100</v>
      </c>
      <c r="AH1312" s="153">
        <f t="shared" si="296"/>
        <v>11000000000</v>
      </c>
      <c r="AJ1312" s="394">
        <f>IF(F1312&gt;0,#REF!,0)</f>
        <v>0</v>
      </c>
      <c r="AK1312" s="394">
        <f t="shared" si="294"/>
        <v>0</v>
      </c>
      <c r="AM1312" s="394">
        <f t="shared" si="295"/>
        <v>0</v>
      </c>
    </row>
    <row r="1313" spans="3:39" ht="23.25" thickBot="1" x14ac:dyDescent="0.6">
      <c r="C1313" s="233" t="s">
        <v>576</v>
      </c>
      <c r="D1313" s="411" t="s">
        <v>1452</v>
      </c>
      <c r="E1313" s="435">
        <v>50000000000</v>
      </c>
      <c r="F1313" s="39">
        <v>0</v>
      </c>
      <c r="G1313" s="36"/>
      <c r="H1313" s="36">
        <v>0</v>
      </c>
      <c r="I1313" s="36"/>
      <c r="J1313" s="36"/>
      <c r="K1313" s="36"/>
      <c r="L1313" s="36"/>
      <c r="M1313" s="36"/>
      <c r="N1313" s="36"/>
      <c r="O1313" s="36"/>
      <c r="P1313" s="253">
        <v>0</v>
      </c>
      <c r="Q1313" s="259">
        <f t="shared" si="297"/>
        <v>0</v>
      </c>
      <c r="R1313" s="259">
        <v>0</v>
      </c>
      <c r="S1313" s="509">
        <f t="shared" si="284"/>
        <v>50000000000</v>
      </c>
      <c r="T1313" s="34">
        <v>1</v>
      </c>
      <c r="U1313" s="33">
        <v>1</v>
      </c>
      <c r="V1313" s="33">
        <v>0.94</v>
      </c>
      <c r="W1313" s="33">
        <v>0.94</v>
      </c>
      <c r="X1313" s="33">
        <f t="shared" si="285"/>
        <v>0.88</v>
      </c>
      <c r="Y1313" s="33">
        <f t="shared" si="286"/>
        <v>0.85</v>
      </c>
      <c r="Z1313" s="33">
        <f t="shared" si="287"/>
        <v>0.75</v>
      </c>
      <c r="AA1313" s="33">
        <f t="shared" si="288"/>
        <v>0.85</v>
      </c>
      <c r="AB1313" s="33">
        <f t="shared" si="289"/>
        <v>0.75</v>
      </c>
      <c r="AC1313" s="33">
        <f t="shared" si="290"/>
        <v>0.85</v>
      </c>
      <c r="AD1313" s="33">
        <f t="shared" si="291"/>
        <v>0.7</v>
      </c>
      <c r="AE1313" s="394">
        <f t="shared" si="292"/>
        <v>0</v>
      </c>
      <c r="AF1313" s="400">
        <f t="shared" si="293"/>
        <v>50000000000</v>
      </c>
      <c r="AG1313" s="257">
        <v>100</v>
      </c>
      <c r="AH1313" s="153">
        <f t="shared" si="296"/>
        <v>50000000000</v>
      </c>
      <c r="AJ1313" s="394">
        <f>IF(F1313&gt;0,#REF!,0)</f>
        <v>0</v>
      </c>
      <c r="AK1313" s="394">
        <f t="shared" si="294"/>
        <v>0</v>
      </c>
      <c r="AM1313" s="394">
        <f t="shared" si="295"/>
        <v>0</v>
      </c>
    </row>
    <row r="1314" spans="3:39" ht="23.25" thickBot="1" x14ac:dyDescent="0.6">
      <c r="C1314" s="233" t="s">
        <v>576</v>
      </c>
      <c r="D1314" s="411" t="s">
        <v>1707</v>
      </c>
      <c r="E1314" s="435">
        <v>204152967000</v>
      </c>
      <c r="F1314" s="39">
        <v>0</v>
      </c>
      <c r="G1314" s="36"/>
      <c r="H1314" s="36">
        <v>0</v>
      </c>
      <c r="I1314" s="36"/>
      <c r="J1314" s="36"/>
      <c r="K1314" s="36"/>
      <c r="L1314" s="36"/>
      <c r="M1314" s="36"/>
      <c r="N1314" s="36"/>
      <c r="O1314" s="36"/>
      <c r="P1314" s="253">
        <v>0</v>
      </c>
      <c r="Q1314" s="259">
        <f t="shared" si="297"/>
        <v>0</v>
      </c>
      <c r="R1314" s="259">
        <v>0</v>
      </c>
      <c r="S1314" s="509">
        <f t="shared" si="284"/>
        <v>204152967000</v>
      </c>
      <c r="T1314" s="34">
        <v>1</v>
      </c>
      <c r="U1314" s="33">
        <v>1</v>
      </c>
      <c r="V1314" s="33">
        <v>0.94</v>
      </c>
      <c r="W1314" s="33">
        <v>0.94</v>
      </c>
      <c r="X1314" s="33">
        <f t="shared" si="285"/>
        <v>0.88</v>
      </c>
      <c r="Y1314" s="33">
        <f t="shared" si="286"/>
        <v>0.85</v>
      </c>
      <c r="Z1314" s="33">
        <f t="shared" si="287"/>
        <v>0.75</v>
      </c>
      <c r="AA1314" s="33">
        <f t="shared" si="288"/>
        <v>0.85</v>
      </c>
      <c r="AB1314" s="33">
        <f t="shared" si="289"/>
        <v>0.75</v>
      </c>
      <c r="AC1314" s="33">
        <f t="shared" si="290"/>
        <v>0.85</v>
      </c>
      <c r="AD1314" s="33">
        <f t="shared" si="291"/>
        <v>0.7</v>
      </c>
      <c r="AE1314" s="394">
        <f t="shared" si="292"/>
        <v>0</v>
      </c>
      <c r="AF1314" s="400">
        <f t="shared" si="293"/>
        <v>204152967000</v>
      </c>
      <c r="AG1314" s="257">
        <v>100</v>
      </c>
      <c r="AH1314" s="153">
        <f t="shared" si="296"/>
        <v>204152967000</v>
      </c>
      <c r="AJ1314" s="394">
        <f>IF(F1314&gt;0,#REF!,0)</f>
        <v>0</v>
      </c>
      <c r="AK1314" s="394">
        <f t="shared" si="294"/>
        <v>0</v>
      </c>
      <c r="AM1314" s="394">
        <f t="shared" si="295"/>
        <v>0</v>
      </c>
    </row>
    <row r="1315" spans="3:39" ht="23.25" thickBot="1" x14ac:dyDescent="0.6">
      <c r="C1315" s="233" t="s">
        <v>576</v>
      </c>
      <c r="D1315" s="411" t="s">
        <v>1708</v>
      </c>
      <c r="E1315" s="435">
        <v>67401147945</v>
      </c>
      <c r="F1315" s="39">
        <v>0</v>
      </c>
      <c r="G1315" s="36"/>
      <c r="H1315" s="36">
        <v>0</v>
      </c>
      <c r="I1315" s="36"/>
      <c r="J1315" s="36"/>
      <c r="K1315" s="36"/>
      <c r="L1315" s="36"/>
      <c r="M1315" s="36"/>
      <c r="N1315" s="36"/>
      <c r="O1315" s="36"/>
      <c r="P1315" s="253">
        <v>0</v>
      </c>
      <c r="Q1315" s="259">
        <f t="shared" si="297"/>
        <v>0</v>
      </c>
      <c r="R1315" s="259">
        <v>0</v>
      </c>
      <c r="S1315" s="509">
        <f t="shared" si="284"/>
        <v>67401147945</v>
      </c>
      <c r="T1315" s="34">
        <v>1</v>
      </c>
      <c r="U1315" s="33">
        <v>1</v>
      </c>
      <c r="V1315" s="33">
        <v>0.94</v>
      </c>
      <c r="W1315" s="33">
        <v>0.94</v>
      </c>
      <c r="X1315" s="33">
        <f t="shared" si="285"/>
        <v>0.88</v>
      </c>
      <c r="Y1315" s="33">
        <f t="shared" si="286"/>
        <v>0.85</v>
      </c>
      <c r="Z1315" s="33">
        <f t="shared" si="287"/>
        <v>0.75</v>
      </c>
      <c r="AA1315" s="33">
        <f t="shared" si="288"/>
        <v>0.85</v>
      </c>
      <c r="AB1315" s="33">
        <f t="shared" si="289"/>
        <v>0.75</v>
      </c>
      <c r="AC1315" s="33">
        <f t="shared" si="290"/>
        <v>0.85</v>
      </c>
      <c r="AD1315" s="33">
        <f t="shared" si="291"/>
        <v>0.7</v>
      </c>
      <c r="AE1315" s="394">
        <f t="shared" si="292"/>
        <v>0</v>
      </c>
      <c r="AF1315" s="400">
        <f t="shared" si="293"/>
        <v>67401147945</v>
      </c>
      <c r="AG1315" s="257">
        <v>100</v>
      </c>
      <c r="AH1315" s="153">
        <f t="shared" si="296"/>
        <v>67401147945</v>
      </c>
      <c r="AJ1315" s="394">
        <f>IF(F1315&gt;0,#REF!,0)</f>
        <v>0</v>
      </c>
      <c r="AK1315" s="394">
        <f t="shared" si="294"/>
        <v>0</v>
      </c>
      <c r="AM1315" s="394">
        <f t="shared" si="295"/>
        <v>0</v>
      </c>
    </row>
    <row r="1316" spans="3:39" ht="23.25" thickBot="1" x14ac:dyDescent="0.6">
      <c r="C1316" s="233" t="s">
        <v>576</v>
      </c>
      <c r="D1316" s="411" t="s">
        <v>1710</v>
      </c>
      <c r="E1316" s="435">
        <v>11830820760</v>
      </c>
      <c r="F1316" s="39">
        <v>0</v>
      </c>
      <c r="G1316" s="36"/>
      <c r="H1316" s="36">
        <v>0</v>
      </c>
      <c r="I1316" s="36"/>
      <c r="J1316" s="36"/>
      <c r="K1316" s="36"/>
      <c r="L1316" s="36"/>
      <c r="M1316" s="36"/>
      <c r="N1316" s="36"/>
      <c r="O1316" s="36"/>
      <c r="P1316" s="253">
        <v>0</v>
      </c>
      <c r="Q1316" s="259">
        <f t="shared" si="297"/>
        <v>0</v>
      </c>
      <c r="R1316" s="259">
        <v>0</v>
      </c>
      <c r="S1316" s="509">
        <f t="shared" si="284"/>
        <v>11830820760</v>
      </c>
      <c r="T1316" s="34">
        <v>1</v>
      </c>
      <c r="U1316" s="33">
        <v>1</v>
      </c>
      <c r="V1316" s="33">
        <v>0.94</v>
      </c>
      <c r="W1316" s="33">
        <v>0.94</v>
      </c>
      <c r="X1316" s="33">
        <f t="shared" si="285"/>
        <v>0.88</v>
      </c>
      <c r="Y1316" s="33">
        <f t="shared" si="286"/>
        <v>0.85</v>
      </c>
      <c r="Z1316" s="33">
        <f t="shared" si="287"/>
        <v>0.75</v>
      </c>
      <c r="AA1316" s="33">
        <f t="shared" si="288"/>
        <v>0.85</v>
      </c>
      <c r="AB1316" s="33">
        <f t="shared" si="289"/>
        <v>0.75</v>
      </c>
      <c r="AC1316" s="33">
        <f t="shared" si="290"/>
        <v>0.85</v>
      </c>
      <c r="AD1316" s="33">
        <f t="shared" si="291"/>
        <v>0.7</v>
      </c>
      <c r="AE1316" s="394">
        <f t="shared" si="292"/>
        <v>0</v>
      </c>
      <c r="AF1316" s="400">
        <f t="shared" si="293"/>
        <v>11830820760</v>
      </c>
      <c r="AG1316" s="257">
        <v>100</v>
      </c>
      <c r="AH1316" s="153">
        <f t="shared" si="296"/>
        <v>11830820760</v>
      </c>
      <c r="AJ1316" s="394">
        <f>IF(F1316&gt;0,#REF!,0)</f>
        <v>0</v>
      </c>
      <c r="AK1316" s="394">
        <f t="shared" si="294"/>
        <v>0</v>
      </c>
      <c r="AM1316" s="394">
        <f t="shared" si="295"/>
        <v>0</v>
      </c>
    </row>
    <row r="1317" spans="3:39" ht="23.25" thickBot="1" x14ac:dyDescent="0.6">
      <c r="C1317" s="233" t="s">
        <v>576</v>
      </c>
      <c r="D1317" s="411" t="s">
        <v>1710</v>
      </c>
      <c r="E1317" s="435">
        <v>19715981040</v>
      </c>
      <c r="F1317" s="39">
        <v>0</v>
      </c>
      <c r="G1317" s="36"/>
      <c r="H1317" s="36">
        <v>0</v>
      </c>
      <c r="I1317" s="36"/>
      <c r="J1317" s="36"/>
      <c r="K1317" s="36"/>
      <c r="L1317" s="36"/>
      <c r="M1317" s="36"/>
      <c r="N1317" s="36"/>
      <c r="O1317" s="36"/>
      <c r="P1317" s="253">
        <v>0</v>
      </c>
      <c r="Q1317" s="259">
        <f t="shared" si="297"/>
        <v>0</v>
      </c>
      <c r="R1317" s="259">
        <v>0</v>
      </c>
      <c r="S1317" s="509">
        <f t="shared" si="284"/>
        <v>19715981040</v>
      </c>
      <c r="T1317" s="34">
        <v>1</v>
      </c>
      <c r="U1317" s="33">
        <v>1</v>
      </c>
      <c r="V1317" s="33">
        <v>0.94</v>
      </c>
      <c r="W1317" s="33">
        <v>0.94</v>
      </c>
      <c r="X1317" s="33">
        <f t="shared" si="285"/>
        <v>0.88</v>
      </c>
      <c r="Y1317" s="33">
        <f t="shared" si="286"/>
        <v>0.85</v>
      </c>
      <c r="Z1317" s="33">
        <f t="shared" si="287"/>
        <v>0.75</v>
      </c>
      <c r="AA1317" s="33">
        <f t="shared" si="288"/>
        <v>0.85</v>
      </c>
      <c r="AB1317" s="33">
        <f t="shared" si="289"/>
        <v>0.75</v>
      </c>
      <c r="AC1317" s="33">
        <f t="shared" si="290"/>
        <v>0.85</v>
      </c>
      <c r="AD1317" s="33">
        <f t="shared" si="291"/>
        <v>0.7</v>
      </c>
      <c r="AE1317" s="394">
        <f t="shared" si="292"/>
        <v>0</v>
      </c>
      <c r="AF1317" s="400">
        <f t="shared" si="293"/>
        <v>19715981040</v>
      </c>
      <c r="AG1317" s="257">
        <v>100</v>
      </c>
      <c r="AH1317" s="153">
        <f t="shared" si="296"/>
        <v>19715981040</v>
      </c>
      <c r="AJ1317" s="394">
        <f>IF(F1317&gt;0,#REF!,0)</f>
        <v>0</v>
      </c>
      <c r="AK1317" s="394">
        <f t="shared" si="294"/>
        <v>0</v>
      </c>
      <c r="AM1317" s="394">
        <f t="shared" si="295"/>
        <v>0</v>
      </c>
    </row>
    <row r="1318" spans="3:39" ht="23.25" thickBot="1" x14ac:dyDescent="0.6">
      <c r="C1318" s="233" t="s">
        <v>576</v>
      </c>
      <c r="D1318" s="411" t="s">
        <v>1710</v>
      </c>
      <c r="E1318" s="435">
        <v>14081744880</v>
      </c>
      <c r="F1318" s="39">
        <v>0</v>
      </c>
      <c r="G1318" s="36"/>
      <c r="H1318" s="36">
        <v>0</v>
      </c>
      <c r="I1318" s="36"/>
      <c r="J1318" s="36"/>
      <c r="K1318" s="36"/>
      <c r="L1318" s="36"/>
      <c r="M1318" s="36"/>
      <c r="N1318" s="36"/>
      <c r="O1318" s="36"/>
      <c r="P1318" s="253">
        <v>0</v>
      </c>
      <c r="Q1318" s="259">
        <f t="shared" si="297"/>
        <v>0</v>
      </c>
      <c r="R1318" s="259">
        <v>0</v>
      </c>
      <c r="S1318" s="509">
        <f t="shared" si="284"/>
        <v>14081744880</v>
      </c>
      <c r="T1318" s="34">
        <v>1</v>
      </c>
      <c r="U1318" s="33">
        <v>1</v>
      </c>
      <c r="V1318" s="33">
        <v>0.94</v>
      </c>
      <c r="W1318" s="33">
        <v>0.94</v>
      </c>
      <c r="X1318" s="33">
        <f t="shared" si="285"/>
        <v>0.88</v>
      </c>
      <c r="Y1318" s="33">
        <f t="shared" si="286"/>
        <v>0.85</v>
      </c>
      <c r="Z1318" s="33">
        <f t="shared" si="287"/>
        <v>0.75</v>
      </c>
      <c r="AA1318" s="33">
        <f t="shared" si="288"/>
        <v>0.85</v>
      </c>
      <c r="AB1318" s="33">
        <f t="shared" si="289"/>
        <v>0.75</v>
      </c>
      <c r="AC1318" s="33">
        <f t="shared" si="290"/>
        <v>0.85</v>
      </c>
      <c r="AD1318" s="33">
        <f t="shared" si="291"/>
        <v>0.7</v>
      </c>
      <c r="AE1318" s="394">
        <f t="shared" si="292"/>
        <v>0</v>
      </c>
      <c r="AF1318" s="400">
        <f t="shared" si="293"/>
        <v>14081744880</v>
      </c>
      <c r="AG1318" s="257">
        <v>100</v>
      </c>
      <c r="AH1318" s="153">
        <f t="shared" si="296"/>
        <v>14081744880</v>
      </c>
      <c r="AJ1318" s="394">
        <f>IF(F1318&gt;0,#REF!,0)</f>
        <v>0</v>
      </c>
      <c r="AK1318" s="394">
        <f t="shared" si="294"/>
        <v>0</v>
      </c>
      <c r="AM1318" s="394">
        <f t="shared" si="295"/>
        <v>0</v>
      </c>
    </row>
    <row r="1319" spans="3:39" ht="23.25" thickBot="1" x14ac:dyDescent="0.6">
      <c r="C1319" s="233" t="s">
        <v>576</v>
      </c>
      <c r="D1319" s="411" t="s">
        <v>1710</v>
      </c>
      <c r="E1319" s="435">
        <v>42245234640</v>
      </c>
      <c r="F1319" s="39">
        <v>0</v>
      </c>
      <c r="G1319" s="36"/>
      <c r="H1319" s="36">
        <v>0</v>
      </c>
      <c r="I1319" s="36"/>
      <c r="J1319" s="36"/>
      <c r="K1319" s="36"/>
      <c r="L1319" s="36"/>
      <c r="M1319" s="36"/>
      <c r="N1319" s="36"/>
      <c r="O1319" s="36"/>
      <c r="P1319" s="253">
        <v>0</v>
      </c>
      <c r="Q1319" s="259">
        <f t="shared" si="297"/>
        <v>0</v>
      </c>
      <c r="R1319" s="259">
        <v>0</v>
      </c>
      <c r="S1319" s="509">
        <f t="shared" si="284"/>
        <v>42245234640</v>
      </c>
      <c r="T1319" s="34">
        <v>1</v>
      </c>
      <c r="U1319" s="33">
        <v>1</v>
      </c>
      <c r="V1319" s="33">
        <v>0.94</v>
      </c>
      <c r="W1319" s="33">
        <v>0.94</v>
      </c>
      <c r="X1319" s="33">
        <f t="shared" si="285"/>
        <v>0.88</v>
      </c>
      <c r="Y1319" s="33">
        <f t="shared" si="286"/>
        <v>0.85</v>
      </c>
      <c r="Z1319" s="33">
        <f t="shared" si="287"/>
        <v>0.75</v>
      </c>
      <c r="AA1319" s="33">
        <f t="shared" si="288"/>
        <v>0.85</v>
      </c>
      <c r="AB1319" s="33">
        <f t="shared" si="289"/>
        <v>0.75</v>
      </c>
      <c r="AC1319" s="33">
        <f t="shared" si="290"/>
        <v>0.85</v>
      </c>
      <c r="AD1319" s="33">
        <f t="shared" si="291"/>
        <v>0.7</v>
      </c>
      <c r="AE1319" s="394">
        <f t="shared" si="292"/>
        <v>0</v>
      </c>
      <c r="AF1319" s="400">
        <f t="shared" si="293"/>
        <v>42245234640</v>
      </c>
      <c r="AG1319" s="257">
        <v>100</v>
      </c>
      <c r="AH1319" s="153">
        <f t="shared" si="296"/>
        <v>42245234640</v>
      </c>
      <c r="AJ1319" s="394">
        <f>IF(F1319&gt;0,#REF!,0)</f>
        <v>0</v>
      </c>
      <c r="AK1319" s="394">
        <f t="shared" si="294"/>
        <v>0</v>
      </c>
      <c r="AM1319" s="394">
        <f t="shared" si="295"/>
        <v>0</v>
      </c>
    </row>
    <row r="1320" spans="3:39" ht="23.25" thickBot="1" x14ac:dyDescent="0.6">
      <c r="C1320" s="233" t="s">
        <v>576</v>
      </c>
      <c r="D1320" s="411" t="s">
        <v>1711</v>
      </c>
      <c r="E1320" s="435">
        <v>6321072560</v>
      </c>
      <c r="F1320" s="39">
        <v>0</v>
      </c>
      <c r="G1320" s="36"/>
      <c r="H1320" s="36">
        <v>0</v>
      </c>
      <c r="I1320" s="36"/>
      <c r="J1320" s="36"/>
      <c r="K1320" s="36"/>
      <c r="L1320" s="36"/>
      <c r="M1320" s="36"/>
      <c r="N1320" s="36"/>
      <c r="O1320" s="36"/>
      <c r="P1320" s="253">
        <v>0</v>
      </c>
      <c r="Q1320" s="259">
        <f t="shared" si="297"/>
        <v>0</v>
      </c>
      <c r="R1320" s="259">
        <v>7200000000</v>
      </c>
      <c r="S1320" s="509">
        <f t="shared" si="284"/>
        <v>6321072560</v>
      </c>
      <c r="T1320" s="34">
        <v>1</v>
      </c>
      <c r="U1320" s="33">
        <v>1</v>
      </c>
      <c r="V1320" s="33">
        <v>0.94</v>
      </c>
      <c r="W1320" s="33">
        <v>0.94</v>
      </c>
      <c r="X1320" s="33">
        <f t="shared" si="285"/>
        <v>0.88</v>
      </c>
      <c r="Y1320" s="33">
        <f t="shared" si="286"/>
        <v>0.85</v>
      </c>
      <c r="Z1320" s="33">
        <f t="shared" si="287"/>
        <v>0.75</v>
      </c>
      <c r="AA1320" s="33">
        <f t="shared" si="288"/>
        <v>0.85</v>
      </c>
      <c r="AB1320" s="33">
        <f t="shared" si="289"/>
        <v>0.75</v>
      </c>
      <c r="AC1320" s="33">
        <f t="shared" si="290"/>
        <v>0.85</v>
      </c>
      <c r="AD1320" s="33">
        <f t="shared" si="291"/>
        <v>0.7</v>
      </c>
      <c r="AE1320" s="394">
        <f t="shared" si="292"/>
        <v>0</v>
      </c>
      <c r="AF1320" s="400">
        <f t="shared" si="293"/>
        <v>6321072560</v>
      </c>
      <c r="AG1320" s="257">
        <v>100</v>
      </c>
      <c r="AH1320" s="153">
        <f t="shared" si="296"/>
        <v>6321072560</v>
      </c>
      <c r="AJ1320" s="394">
        <f>IF(F1320&gt;0,#REF!,0)</f>
        <v>0</v>
      </c>
      <c r="AK1320" s="394">
        <f t="shared" si="294"/>
        <v>0</v>
      </c>
      <c r="AM1320" s="394">
        <f t="shared" si="295"/>
        <v>0</v>
      </c>
    </row>
    <row r="1321" spans="3:39" ht="23.25" thickBot="1" x14ac:dyDescent="0.6">
      <c r="C1321" s="233" t="s">
        <v>576</v>
      </c>
      <c r="D1321" s="411" t="s">
        <v>1712</v>
      </c>
      <c r="E1321" s="435">
        <v>9867449900</v>
      </c>
      <c r="F1321" s="39">
        <v>0</v>
      </c>
      <c r="G1321" s="36"/>
      <c r="H1321" s="36">
        <v>0</v>
      </c>
      <c r="I1321" s="36"/>
      <c r="J1321" s="36"/>
      <c r="K1321" s="36"/>
      <c r="L1321" s="36"/>
      <c r="M1321" s="36"/>
      <c r="N1321" s="36"/>
      <c r="O1321" s="36"/>
      <c r="P1321" s="253">
        <v>0</v>
      </c>
      <c r="Q1321" s="259">
        <f t="shared" si="297"/>
        <v>0</v>
      </c>
      <c r="R1321" s="259">
        <v>10670000000</v>
      </c>
      <c r="S1321" s="509">
        <f t="shared" si="284"/>
        <v>9867449900</v>
      </c>
      <c r="T1321" s="34">
        <v>1</v>
      </c>
      <c r="U1321" s="33">
        <v>1</v>
      </c>
      <c r="V1321" s="33">
        <v>0.94</v>
      </c>
      <c r="W1321" s="33">
        <v>0.94</v>
      </c>
      <c r="X1321" s="33">
        <f t="shared" si="285"/>
        <v>0.88</v>
      </c>
      <c r="Y1321" s="33">
        <f t="shared" si="286"/>
        <v>0.85</v>
      </c>
      <c r="Z1321" s="33">
        <f t="shared" si="287"/>
        <v>0.75</v>
      </c>
      <c r="AA1321" s="33">
        <f t="shared" si="288"/>
        <v>0.85</v>
      </c>
      <c r="AB1321" s="33">
        <f t="shared" si="289"/>
        <v>0.75</v>
      </c>
      <c r="AC1321" s="33">
        <f t="shared" si="290"/>
        <v>0.85</v>
      </c>
      <c r="AD1321" s="33">
        <f t="shared" si="291"/>
        <v>0.7</v>
      </c>
      <c r="AE1321" s="394">
        <f t="shared" si="292"/>
        <v>0</v>
      </c>
      <c r="AF1321" s="400">
        <f t="shared" si="293"/>
        <v>9867449900</v>
      </c>
      <c r="AG1321" s="257">
        <v>100</v>
      </c>
      <c r="AH1321" s="153">
        <f t="shared" si="296"/>
        <v>9867449900</v>
      </c>
      <c r="AJ1321" s="394">
        <f>IF(F1321&gt;0,#REF!,0)</f>
        <v>0</v>
      </c>
      <c r="AK1321" s="394">
        <f t="shared" si="294"/>
        <v>0</v>
      </c>
      <c r="AM1321" s="394">
        <f t="shared" si="295"/>
        <v>0</v>
      </c>
    </row>
    <row r="1322" spans="3:39" ht="23.25" thickBot="1" x14ac:dyDescent="0.6">
      <c r="C1322" s="233" t="s">
        <v>576</v>
      </c>
      <c r="D1322" s="411" t="s">
        <v>1712</v>
      </c>
      <c r="E1322" s="435">
        <v>8304112080</v>
      </c>
      <c r="F1322" s="39">
        <v>0</v>
      </c>
      <c r="G1322" s="36"/>
      <c r="H1322" s="36">
        <v>0</v>
      </c>
      <c r="I1322" s="36"/>
      <c r="J1322" s="36"/>
      <c r="K1322" s="36"/>
      <c r="L1322" s="36"/>
      <c r="M1322" s="36"/>
      <c r="N1322" s="36"/>
      <c r="O1322" s="36"/>
      <c r="P1322" s="253">
        <v>0</v>
      </c>
      <c r="Q1322" s="259">
        <f t="shared" si="297"/>
        <v>0</v>
      </c>
      <c r="R1322" s="259">
        <v>8997000000</v>
      </c>
      <c r="S1322" s="509">
        <f t="shared" si="284"/>
        <v>8304112080</v>
      </c>
      <c r="T1322" s="34">
        <v>1</v>
      </c>
      <c r="U1322" s="33">
        <v>1</v>
      </c>
      <c r="V1322" s="33">
        <v>0.94</v>
      </c>
      <c r="W1322" s="33">
        <v>0.94</v>
      </c>
      <c r="X1322" s="33">
        <f t="shared" si="285"/>
        <v>0.88</v>
      </c>
      <c r="Y1322" s="33">
        <f t="shared" si="286"/>
        <v>0.85</v>
      </c>
      <c r="Z1322" s="33">
        <f t="shared" si="287"/>
        <v>0.75</v>
      </c>
      <c r="AA1322" s="33">
        <f t="shared" si="288"/>
        <v>0.85</v>
      </c>
      <c r="AB1322" s="33">
        <f t="shared" si="289"/>
        <v>0.75</v>
      </c>
      <c r="AC1322" s="33">
        <f t="shared" si="290"/>
        <v>0.85</v>
      </c>
      <c r="AD1322" s="33">
        <f t="shared" si="291"/>
        <v>0.7</v>
      </c>
      <c r="AE1322" s="394">
        <f t="shared" si="292"/>
        <v>0</v>
      </c>
      <c r="AF1322" s="400">
        <f t="shared" si="293"/>
        <v>8304112080</v>
      </c>
      <c r="AG1322" s="257">
        <v>100</v>
      </c>
      <c r="AH1322" s="153">
        <f t="shared" si="296"/>
        <v>8304112080</v>
      </c>
      <c r="AJ1322" s="394">
        <f>IF(F1322&gt;0,#REF!,0)</f>
        <v>0</v>
      </c>
      <c r="AK1322" s="394">
        <f t="shared" si="294"/>
        <v>0</v>
      </c>
      <c r="AM1322" s="394">
        <f t="shared" si="295"/>
        <v>0</v>
      </c>
    </row>
    <row r="1323" spans="3:39" ht="23.25" thickBot="1" x14ac:dyDescent="0.6">
      <c r="C1323" s="233" t="s">
        <v>576</v>
      </c>
      <c r="D1323" s="411" t="s">
        <v>1712</v>
      </c>
      <c r="E1323" s="435">
        <v>3953824380</v>
      </c>
      <c r="F1323" s="39">
        <v>0</v>
      </c>
      <c r="G1323" s="36"/>
      <c r="H1323" s="36">
        <v>0</v>
      </c>
      <c r="I1323" s="36"/>
      <c r="J1323" s="36"/>
      <c r="K1323" s="36"/>
      <c r="L1323" s="36"/>
      <c r="M1323" s="36"/>
      <c r="N1323" s="36"/>
      <c r="O1323" s="36"/>
      <c r="P1323" s="253">
        <v>0</v>
      </c>
      <c r="Q1323" s="259">
        <f t="shared" si="297"/>
        <v>0</v>
      </c>
      <c r="R1323" s="259">
        <v>4271000000</v>
      </c>
      <c r="S1323" s="509">
        <f t="shared" si="284"/>
        <v>3953824380</v>
      </c>
      <c r="T1323" s="34">
        <v>1</v>
      </c>
      <c r="U1323" s="33">
        <v>1</v>
      </c>
      <c r="V1323" s="33">
        <v>0.94</v>
      </c>
      <c r="W1323" s="33">
        <v>0.94</v>
      </c>
      <c r="X1323" s="33">
        <f t="shared" si="285"/>
        <v>0.88</v>
      </c>
      <c r="Y1323" s="33">
        <f t="shared" si="286"/>
        <v>0.85</v>
      </c>
      <c r="Z1323" s="33">
        <f t="shared" si="287"/>
        <v>0.75</v>
      </c>
      <c r="AA1323" s="33">
        <f t="shared" si="288"/>
        <v>0.85</v>
      </c>
      <c r="AB1323" s="33">
        <f t="shared" si="289"/>
        <v>0.75</v>
      </c>
      <c r="AC1323" s="33">
        <f t="shared" si="290"/>
        <v>0.85</v>
      </c>
      <c r="AD1323" s="33">
        <f t="shared" si="291"/>
        <v>0.7</v>
      </c>
      <c r="AE1323" s="394">
        <f t="shared" si="292"/>
        <v>0</v>
      </c>
      <c r="AF1323" s="400">
        <f t="shared" si="293"/>
        <v>3953824380</v>
      </c>
      <c r="AG1323" s="257">
        <v>100</v>
      </c>
      <c r="AH1323" s="153">
        <f t="shared" si="296"/>
        <v>3953824380</v>
      </c>
      <c r="AJ1323" s="394">
        <f>IF(F1323&gt;0,#REF!,0)</f>
        <v>0</v>
      </c>
      <c r="AK1323" s="394">
        <f t="shared" si="294"/>
        <v>0</v>
      </c>
      <c r="AM1323" s="394">
        <f t="shared" si="295"/>
        <v>0</v>
      </c>
    </row>
    <row r="1324" spans="3:39" ht="23.25" thickBot="1" x14ac:dyDescent="0.6">
      <c r="C1324" s="233" t="s">
        <v>576</v>
      </c>
      <c r="D1324" s="411" t="s">
        <v>1712</v>
      </c>
      <c r="E1324" s="435">
        <v>2237997080</v>
      </c>
      <c r="F1324" s="39">
        <v>0</v>
      </c>
      <c r="G1324" s="36"/>
      <c r="H1324" s="36">
        <v>0</v>
      </c>
      <c r="I1324" s="36"/>
      <c r="J1324" s="36"/>
      <c r="K1324" s="36"/>
      <c r="L1324" s="36"/>
      <c r="M1324" s="36"/>
      <c r="N1324" s="36"/>
      <c r="O1324" s="36"/>
      <c r="P1324" s="253">
        <v>0</v>
      </c>
      <c r="Q1324" s="259">
        <f t="shared" si="297"/>
        <v>0</v>
      </c>
      <c r="R1324" s="259">
        <v>2418000000</v>
      </c>
      <c r="S1324" s="509">
        <f t="shared" si="284"/>
        <v>2237997080</v>
      </c>
      <c r="T1324" s="34">
        <v>1</v>
      </c>
      <c r="U1324" s="33">
        <v>1</v>
      </c>
      <c r="V1324" s="33">
        <v>0.94</v>
      </c>
      <c r="W1324" s="33">
        <v>0.94</v>
      </c>
      <c r="X1324" s="33">
        <f t="shared" si="285"/>
        <v>0.88</v>
      </c>
      <c r="Y1324" s="33">
        <f t="shared" si="286"/>
        <v>0.85</v>
      </c>
      <c r="Z1324" s="33">
        <f t="shared" si="287"/>
        <v>0.75</v>
      </c>
      <c r="AA1324" s="33">
        <f t="shared" si="288"/>
        <v>0.85</v>
      </c>
      <c r="AB1324" s="33">
        <f t="shared" si="289"/>
        <v>0.75</v>
      </c>
      <c r="AC1324" s="33">
        <f t="shared" si="290"/>
        <v>0.85</v>
      </c>
      <c r="AD1324" s="33">
        <f t="shared" si="291"/>
        <v>0.7</v>
      </c>
      <c r="AE1324" s="394">
        <f t="shared" si="292"/>
        <v>0</v>
      </c>
      <c r="AF1324" s="400">
        <f t="shared" si="293"/>
        <v>2237997080</v>
      </c>
      <c r="AG1324" s="257">
        <v>100</v>
      </c>
      <c r="AH1324" s="153">
        <f t="shared" si="296"/>
        <v>2237997080</v>
      </c>
      <c r="AJ1324" s="394">
        <f>IF(F1324&gt;0,#REF!,0)</f>
        <v>0</v>
      </c>
      <c r="AK1324" s="394">
        <f t="shared" si="294"/>
        <v>0</v>
      </c>
      <c r="AM1324" s="394">
        <f t="shared" si="295"/>
        <v>0</v>
      </c>
    </row>
    <row r="1325" spans="3:39" ht="23.25" thickBot="1" x14ac:dyDescent="0.6">
      <c r="C1325" s="233" t="s">
        <v>576</v>
      </c>
      <c r="D1325" s="411" t="s">
        <v>1712</v>
      </c>
      <c r="E1325" s="435">
        <v>9867449900</v>
      </c>
      <c r="F1325" s="39">
        <v>0</v>
      </c>
      <c r="G1325" s="36"/>
      <c r="H1325" s="36">
        <v>0</v>
      </c>
      <c r="I1325" s="36"/>
      <c r="J1325" s="36"/>
      <c r="K1325" s="36"/>
      <c r="L1325" s="36"/>
      <c r="M1325" s="36"/>
      <c r="N1325" s="36"/>
      <c r="O1325" s="36"/>
      <c r="P1325" s="253">
        <v>0</v>
      </c>
      <c r="Q1325" s="259">
        <f t="shared" si="297"/>
        <v>0</v>
      </c>
      <c r="R1325" s="259">
        <v>10700000000</v>
      </c>
      <c r="S1325" s="509">
        <f t="shared" si="284"/>
        <v>9867449900</v>
      </c>
      <c r="T1325" s="34">
        <v>1</v>
      </c>
      <c r="U1325" s="33">
        <v>1</v>
      </c>
      <c r="V1325" s="33">
        <v>0.94</v>
      </c>
      <c r="W1325" s="33">
        <v>0.94</v>
      </c>
      <c r="X1325" s="33">
        <f t="shared" si="285"/>
        <v>0.88</v>
      </c>
      <c r="Y1325" s="33">
        <f t="shared" si="286"/>
        <v>0.85</v>
      </c>
      <c r="Z1325" s="33">
        <f t="shared" si="287"/>
        <v>0.75</v>
      </c>
      <c r="AA1325" s="33">
        <f t="shared" si="288"/>
        <v>0.85</v>
      </c>
      <c r="AB1325" s="33">
        <f t="shared" si="289"/>
        <v>0.75</v>
      </c>
      <c r="AC1325" s="33">
        <f t="shared" si="290"/>
        <v>0.85</v>
      </c>
      <c r="AD1325" s="33">
        <f t="shared" si="291"/>
        <v>0.7</v>
      </c>
      <c r="AE1325" s="394">
        <f t="shared" si="292"/>
        <v>0</v>
      </c>
      <c r="AF1325" s="400">
        <f t="shared" si="293"/>
        <v>9867449900</v>
      </c>
      <c r="AG1325" s="257">
        <v>100</v>
      </c>
      <c r="AH1325" s="153">
        <f t="shared" si="296"/>
        <v>9867449900</v>
      </c>
      <c r="AJ1325" s="394">
        <f>IF(F1325&gt;0,#REF!,0)</f>
        <v>0</v>
      </c>
      <c r="AK1325" s="394">
        <f t="shared" si="294"/>
        <v>0</v>
      </c>
      <c r="AM1325" s="394">
        <f t="shared" si="295"/>
        <v>0</v>
      </c>
    </row>
    <row r="1326" spans="3:39" ht="23.25" thickBot="1" x14ac:dyDescent="0.6">
      <c r="C1326" s="233" t="s">
        <v>576</v>
      </c>
      <c r="D1326" s="411" t="s">
        <v>1713</v>
      </c>
      <c r="E1326" s="435">
        <v>27000000000</v>
      </c>
      <c r="F1326" s="39">
        <v>0</v>
      </c>
      <c r="G1326" s="36"/>
      <c r="H1326" s="36">
        <v>0</v>
      </c>
      <c r="I1326" s="36"/>
      <c r="J1326" s="36"/>
      <c r="K1326" s="36"/>
      <c r="L1326" s="36"/>
      <c r="M1326" s="36"/>
      <c r="N1326" s="36"/>
      <c r="O1326" s="36"/>
      <c r="P1326" s="253">
        <v>0</v>
      </c>
      <c r="Q1326" s="259">
        <f t="shared" si="297"/>
        <v>0</v>
      </c>
      <c r="R1326" s="259">
        <v>40500000000</v>
      </c>
      <c r="S1326" s="509">
        <f t="shared" si="284"/>
        <v>27000000000</v>
      </c>
      <c r="T1326" s="34">
        <v>1</v>
      </c>
      <c r="U1326" s="33">
        <v>1</v>
      </c>
      <c r="V1326" s="33">
        <v>0.94</v>
      </c>
      <c r="W1326" s="33">
        <v>0.94</v>
      </c>
      <c r="X1326" s="33">
        <f t="shared" si="285"/>
        <v>0.88</v>
      </c>
      <c r="Y1326" s="33">
        <f t="shared" si="286"/>
        <v>0.85</v>
      </c>
      <c r="Z1326" s="33">
        <f t="shared" si="287"/>
        <v>0.75</v>
      </c>
      <c r="AA1326" s="33">
        <f t="shared" si="288"/>
        <v>0.85</v>
      </c>
      <c r="AB1326" s="33">
        <f t="shared" si="289"/>
        <v>0.75</v>
      </c>
      <c r="AC1326" s="33">
        <f t="shared" si="290"/>
        <v>0.85</v>
      </c>
      <c r="AD1326" s="33">
        <f t="shared" si="291"/>
        <v>0.7</v>
      </c>
      <c r="AE1326" s="394">
        <f t="shared" si="292"/>
        <v>0</v>
      </c>
      <c r="AF1326" s="400">
        <f t="shared" si="293"/>
        <v>27000000000</v>
      </c>
      <c r="AG1326" s="257">
        <v>100</v>
      </c>
      <c r="AH1326" s="153">
        <f t="shared" si="296"/>
        <v>27000000000</v>
      </c>
      <c r="AJ1326" s="394">
        <f>IF(F1326&gt;0,#REF!,0)</f>
        <v>0</v>
      </c>
      <c r="AK1326" s="394">
        <f t="shared" si="294"/>
        <v>0</v>
      </c>
      <c r="AM1326" s="394">
        <f t="shared" si="295"/>
        <v>0</v>
      </c>
    </row>
    <row r="1327" spans="3:39" ht="23.25" thickBot="1" x14ac:dyDescent="0.6">
      <c r="C1327" s="233" t="s">
        <v>576</v>
      </c>
      <c r="D1327" s="411" t="s">
        <v>1714</v>
      </c>
      <c r="E1327" s="435">
        <v>11000000000</v>
      </c>
      <c r="F1327" s="39">
        <v>0</v>
      </c>
      <c r="G1327" s="36"/>
      <c r="H1327" s="36">
        <v>0</v>
      </c>
      <c r="I1327" s="36"/>
      <c r="J1327" s="36"/>
      <c r="K1327" s="36"/>
      <c r="L1327" s="36"/>
      <c r="M1327" s="36"/>
      <c r="N1327" s="36"/>
      <c r="O1327" s="36"/>
      <c r="P1327" s="253">
        <v>0</v>
      </c>
      <c r="Q1327" s="259">
        <f t="shared" si="297"/>
        <v>0</v>
      </c>
      <c r="R1327" s="259">
        <v>15000000000</v>
      </c>
      <c r="S1327" s="509">
        <f t="shared" si="284"/>
        <v>11000000000</v>
      </c>
      <c r="T1327" s="34">
        <v>1</v>
      </c>
      <c r="U1327" s="33">
        <v>1</v>
      </c>
      <c r="V1327" s="33">
        <v>0.94</v>
      </c>
      <c r="W1327" s="33">
        <v>0.94</v>
      </c>
      <c r="X1327" s="33">
        <f t="shared" si="285"/>
        <v>0.88</v>
      </c>
      <c r="Y1327" s="33">
        <f t="shared" si="286"/>
        <v>0.85</v>
      </c>
      <c r="Z1327" s="33">
        <f t="shared" si="287"/>
        <v>0.75</v>
      </c>
      <c r="AA1327" s="33">
        <f t="shared" si="288"/>
        <v>0.85</v>
      </c>
      <c r="AB1327" s="33">
        <f t="shared" si="289"/>
        <v>0.75</v>
      </c>
      <c r="AC1327" s="33">
        <f t="shared" si="290"/>
        <v>0.85</v>
      </c>
      <c r="AD1327" s="33">
        <f t="shared" si="291"/>
        <v>0.7</v>
      </c>
      <c r="AE1327" s="394">
        <f t="shared" si="292"/>
        <v>0</v>
      </c>
      <c r="AF1327" s="400">
        <f t="shared" si="293"/>
        <v>11000000000</v>
      </c>
      <c r="AG1327" s="257">
        <v>100</v>
      </c>
      <c r="AH1327" s="153">
        <f t="shared" si="296"/>
        <v>11000000000</v>
      </c>
      <c r="AJ1327" s="394">
        <f>IF(F1327&gt;0,#REF!,0)</f>
        <v>0</v>
      </c>
      <c r="AK1327" s="394">
        <f t="shared" si="294"/>
        <v>0</v>
      </c>
      <c r="AM1327" s="394">
        <f t="shared" si="295"/>
        <v>0</v>
      </c>
    </row>
    <row r="1328" spans="3:39" ht="23.25" thickBot="1" x14ac:dyDescent="0.6">
      <c r="C1328" s="233" t="s">
        <v>576</v>
      </c>
      <c r="D1328" s="412"/>
      <c r="E1328" s="428"/>
      <c r="F1328" s="39">
        <v>0</v>
      </c>
      <c r="G1328" s="36"/>
      <c r="H1328" s="36">
        <v>0</v>
      </c>
      <c r="I1328" s="36"/>
      <c r="J1328" s="36"/>
      <c r="K1328" s="36"/>
      <c r="L1328" s="36"/>
      <c r="M1328" s="36"/>
      <c r="N1328" s="36"/>
      <c r="O1328" s="36"/>
      <c r="P1328" s="253">
        <v>0</v>
      </c>
      <c r="Q1328" s="259">
        <f t="shared" si="297"/>
        <v>0</v>
      </c>
      <c r="R1328" s="259">
        <v>0</v>
      </c>
      <c r="S1328" s="509">
        <f t="shared" si="284"/>
        <v>0</v>
      </c>
      <c r="T1328" s="34">
        <v>1</v>
      </c>
      <c r="U1328" s="33">
        <v>1</v>
      </c>
      <c r="V1328" s="33">
        <v>0.94</v>
      </c>
      <c r="W1328" s="33">
        <v>0.94</v>
      </c>
      <c r="X1328" s="33">
        <f t="shared" si="285"/>
        <v>0.88</v>
      </c>
      <c r="Y1328" s="33">
        <f t="shared" si="286"/>
        <v>0.85</v>
      </c>
      <c r="Z1328" s="33">
        <f t="shared" si="287"/>
        <v>0.75</v>
      </c>
      <c r="AA1328" s="33">
        <f t="shared" si="288"/>
        <v>0.85</v>
      </c>
      <c r="AB1328" s="33">
        <f t="shared" si="289"/>
        <v>0.75</v>
      </c>
      <c r="AC1328" s="33">
        <f t="shared" si="290"/>
        <v>0.85</v>
      </c>
      <c r="AD1328" s="33">
        <f t="shared" si="291"/>
        <v>0.7</v>
      </c>
      <c r="AE1328" s="394">
        <f t="shared" si="292"/>
        <v>0</v>
      </c>
      <c r="AF1328" s="400">
        <f t="shared" si="293"/>
        <v>0</v>
      </c>
      <c r="AG1328" s="257">
        <v>100</v>
      </c>
      <c r="AH1328" s="153">
        <f t="shared" si="296"/>
        <v>0</v>
      </c>
      <c r="AJ1328" s="394">
        <f>IF(F1328&gt;0,#REF!,0)</f>
        <v>0</v>
      </c>
      <c r="AK1328" s="394">
        <f t="shared" si="294"/>
        <v>0</v>
      </c>
      <c r="AM1328" s="394">
        <f t="shared" si="295"/>
        <v>0</v>
      </c>
    </row>
    <row r="1329" spans="3:39" ht="23.25" thickBot="1" x14ac:dyDescent="0.6">
      <c r="C1329" s="233" t="s">
        <v>576</v>
      </c>
      <c r="D1329" s="411" t="s">
        <v>1455</v>
      </c>
      <c r="E1329" s="435">
        <v>55500000000</v>
      </c>
      <c r="F1329" s="39">
        <v>0</v>
      </c>
      <c r="G1329" s="36"/>
      <c r="H1329" s="36">
        <v>0</v>
      </c>
      <c r="I1329" s="36"/>
      <c r="J1329" s="36"/>
      <c r="K1329" s="36"/>
      <c r="L1329" s="36"/>
      <c r="M1329" s="36"/>
      <c r="N1329" s="36"/>
      <c r="O1329" s="36"/>
      <c r="P1329" s="253">
        <v>0</v>
      </c>
      <c r="Q1329" s="259">
        <f t="shared" si="297"/>
        <v>0</v>
      </c>
      <c r="R1329" s="259">
        <v>60000000000</v>
      </c>
      <c r="S1329" s="509">
        <f t="shared" si="284"/>
        <v>55500000000</v>
      </c>
      <c r="T1329" s="34">
        <v>1</v>
      </c>
      <c r="U1329" s="33">
        <v>1</v>
      </c>
      <c r="V1329" s="33">
        <v>0.94</v>
      </c>
      <c r="W1329" s="33">
        <v>0.94</v>
      </c>
      <c r="X1329" s="33">
        <f t="shared" si="285"/>
        <v>0.88</v>
      </c>
      <c r="Y1329" s="33">
        <f t="shared" si="286"/>
        <v>0.85</v>
      </c>
      <c r="Z1329" s="33">
        <f t="shared" si="287"/>
        <v>0.75</v>
      </c>
      <c r="AA1329" s="33">
        <f t="shared" si="288"/>
        <v>0.85</v>
      </c>
      <c r="AB1329" s="33">
        <f t="shared" si="289"/>
        <v>0.75</v>
      </c>
      <c r="AC1329" s="33">
        <f t="shared" si="290"/>
        <v>0.85</v>
      </c>
      <c r="AD1329" s="33">
        <f t="shared" si="291"/>
        <v>0.7</v>
      </c>
      <c r="AE1329" s="394">
        <f t="shared" si="292"/>
        <v>0</v>
      </c>
      <c r="AF1329" s="400">
        <f t="shared" si="293"/>
        <v>55500000000</v>
      </c>
      <c r="AG1329" s="257">
        <v>100</v>
      </c>
      <c r="AH1329" s="153">
        <f t="shared" si="296"/>
        <v>55500000000</v>
      </c>
      <c r="AJ1329" s="394">
        <f>IF(F1329&gt;0,#REF!,0)</f>
        <v>0</v>
      </c>
      <c r="AK1329" s="394">
        <f t="shared" si="294"/>
        <v>0</v>
      </c>
      <c r="AM1329" s="394">
        <f t="shared" si="295"/>
        <v>0</v>
      </c>
    </row>
    <row r="1330" spans="3:39" ht="23.25" thickBot="1" x14ac:dyDescent="0.6">
      <c r="C1330" s="233" t="s">
        <v>576</v>
      </c>
      <c r="D1330" s="411" t="s">
        <v>1455</v>
      </c>
      <c r="E1330" s="435">
        <v>37000000000</v>
      </c>
      <c r="F1330" s="39">
        <v>0</v>
      </c>
      <c r="G1330" s="36"/>
      <c r="H1330" s="36">
        <v>0</v>
      </c>
      <c r="I1330" s="36"/>
      <c r="J1330" s="36"/>
      <c r="K1330" s="36"/>
      <c r="L1330" s="36"/>
      <c r="M1330" s="36"/>
      <c r="N1330" s="36"/>
      <c r="O1330" s="36"/>
      <c r="P1330" s="253">
        <v>0</v>
      </c>
      <c r="Q1330" s="259">
        <f t="shared" si="297"/>
        <v>0</v>
      </c>
      <c r="R1330" s="259">
        <v>40000000000</v>
      </c>
      <c r="S1330" s="509">
        <f t="shared" si="284"/>
        <v>37000000000</v>
      </c>
      <c r="T1330" s="34">
        <v>1</v>
      </c>
      <c r="U1330" s="33">
        <v>1</v>
      </c>
      <c r="V1330" s="33">
        <v>0.94</v>
      </c>
      <c r="W1330" s="33">
        <v>0.94</v>
      </c>
      <c r="X1330" s="33">
        <f t="shared" si="285"/>
        <v>0.88</v>
      </c>
      <c r="Y1330" s="33">
        <f t="shared" si="286"/>
        <v>0.85</v>
      </c>
      <c r="Z1330" s="33">
        <f t="shared" si="287"/>
        <v>0.75</v>
      </c>
      <c r="AA1330" s="33">
        <f t="shared" si="288"/>
        <v>0.85</v>
      </c>
      <c r="AB1330" s="33">
        <f t="shared" si="289"/>
        <v>0.75</v>
      </c>
      <c r="AC1330" s="33">
        <f t="shared" si="290"/>
        <v>0.85</v>
      </c>
      <c r="AD1330" s="33">
        <f t="shared" si="291"/>
        <v>0.7</v>
      </c>
      <c r="AE1330" s="394">
        <f t="shared" si="292"/>
        <v>0</v>
      </c>
      <c r="AF1330" s="400">
        <f t="shared" si="293"/>
        <v>37000000000</v>
      </c>
      <c r="AG1330" s="257">
        <v>100</v>
      </c>
      <c r="AH1330" s="153">
        <f t="shared" si="296"/>
        <v>37000000000</v>
      </c>
      <c r="AJ1330" s="394">
        <f>IF(F1330&gt;0,#REF!,0)</f>
        <v>0</v>
      </c>
      <c r="AK1330" s="394">
        <f t="shared" si="294"/>
        <v>0</v>
      </c>
      <c r="AM1330" s="394">
        <f t="shared" si="295"/>
        <v>0</v>
      </c>
    </row>
    <row r="1331" spans="3:39" ht="23.25" thickBot="1" x14ac:dyDescent="0.6">
      <c r="C1331" s="233" t="s">
        <v>576</v>
      </c>
      <c r="D1331" s="411" t="s">
        <v>1455</v>
      </c>
      <c r="E1331" s="435">
        <v>55500000000</v>
      </c>
      <c r="F1331" s="39">
        <v>0</v>
      </c>
      <c r="G1331" s="36"/>
      <c r="H1331" s="36">
        <v>0</v>
      </c>
      <c r="I1331" s="36"/>
      <c r="J1331" s="36"/>
      <c r="K1331" s="36"/>
      <c r="L1331" s="36"/>
      <c r="M1331" s="36"/>
      <c r="N1331" s="36"/>
      <c r="O1331" s="36"/>
      <c r="P1331" s="253">
        <v>0</v>
      </c>
      <c r="Q1331" s="259">
        <f t="shared" si="297"/>
        <v>0</v>
      </c>
      <c r="R1331" s="259">
        <v>60000000000</v>
      </c>
      <c r="S1331" s="509">
        <f t="shared" si="284"/>
        <v>55500000000</v>
      </c>
      <c r="T1331" s="34">
        <v>1</v>
      </c>
      <c r="U1331" s="33">
        <v>1</v>
      </c>
      <c r="V1331" s="33">
        <v>0.94</v>
      </c>
      <c r="W1331" s="33">
        <v>0.94</v>
      </c>
      <c r="X1331" s="33">
        <f t="shared" si="285"/>
        <v>0.88</v>
      </c>
      <c r="Y1331" s="33">
        <f t="shared" si="286"/>
        <v>0.85</v>
      </c>
      <c r="Z1331" s="33">
        <f t="shared" si="287"/>
        <v>0.75</v>
      </c>
      <c r="AA1331" s="33">
        <f t="shared" si="288"/>
        <v>0.85</v>
      </c>
      <c r="AB1331" s="33">
        <f t="shared" si="289"/>
        <v>0.75</v>
      </c>
      <c r="AC1331" s="33">
        <f t="shared" si="290"/>
        <v>0.85</v>
      </c>
      <c r="AD1331" s="33">
        <f t="shared" si="291"/>
        <v>0.7</v>
      </c>
      <c r="AE1331" s="394">
        <f t="shared" si="292"/>
        <v>0</v>
      </c>
      <c r="AF1331" s="400">
        <f t="shared" si="293"/>
        <v>55500000000</v>
      </c>
      <c r="AG1331" s="257">
        <v>100</v>
      </c>
      <c r="AH1331" s="153">
        <f t="shared" si="296"/>
        <v>55500000000</v>
      </c>
      <c r="AJ1331" s="394">
        <f>IF(F1331&gt;0,#REF!,0)</f>
        <v>0</v>
      </c>
      <c r="AK1331" s="394">
        <f t="shared" si="294"/>
        <v>0</v>
      </c>
      <c r="AM1331" s="394">
        <f t="shared" si="295"/>
        <v>0</v>
      </c>
    </row>
    <row r="1332" spans="3:39" ht="23.25" thickBot="1" x14ac:dyDescent="0.6">
      <c r="C1332" s="233" t="s">
        <v>576</v>
      </c>
      <c r="D1332" s="411" t="s">
        <v>1455</v>
      </c>
      <c r="E1332" s="435">
        <v>55500000000</v>
      </c>
      <c r="F1332" s="39">
        <v>0</v>
      </c>
      <c r="G1332" s="36"/>
      <c r="H1332" s="36">
        <v>0</v>
      </c>
      <c r="I1332" s="36"/>
      <c r="J1332" s="36"/>
      <c r="K1332" s="36"/>
      <c r="L1332" s="36"/>
      <c r="M1332" s="36"/>
      <c r="N1332" s="36"/>
      <c r="O1332" s="36"/>
      <c r="P1332" s="253">
        <v>0</v>
      </c>
      <c r="Q1332" s="259">
        <f t="shared" si="297"/>
        <v>0</v>
      </c>
      <c r="R1332" s="259">
        <v>60000000000</v>
      </c>
      <c r="S1332" s="509">
        <f t="shared" si="284"/>
        <v>55500000000</v>
      </c>
      <c r="T1332" s="34">
        <v>1</v>
      </c>
      <c r="U1332" s="33">
        <v>1</v>
      </c>
      <c r="V1332" s="33">
        <v>0.94</v>
      </c>
      <c r="W1332" s="33">
        <v>0.94</v>
      </c>
      <c r="X1332" s="33">
        <f t="shared" si="285"/>
        <v>0.88</v>
      </c>
      <c r="Y1332" s="33">
        <f t="shared" si="286"/>
        <v>0.85</v>
      </c>
      <c r="Z1332" s="33">
        <f t="shared" si="287"/>
        <v>0.75</v>
      </c>
      <c r="AA1332" s="33">
        <f t="shared" si="288"/>
        <v>0.85</v>
      </c>
      <c r="AB1332" s="33">
        <f t="shared" si="289"/>
        <v>0.75</v>
      </c>
      <c r="AC1332" s="33">
        <f t="shared" si="290"/>
        <v>0.85</v>
      </c>
      <c r="AD1332" s="33">
        <f t="shared" si="291"/>
        <v>0.7</v>
      </c>
      <c r="AE1332" s="394">
        <f t="shared" si="292"/>
        <v>0</v>
      </c>
      <c r="AF1332" s="400">
        <f t="shared" si="293"/>
        <v>55500000000</v>
      </c>
      <c r="AG1332" s="257">
        <v>100</v>
      </c>
      <c r="AH1332" s="153">
        <f t="shared" si="296"/>
        <v>55500000000</v>
      </c>
      <c r="AJ1332" s="394">
        <f>IF(F1332&gt;0,#REF!,0)</f>
        <v>0</v>
      </c>
      <c r="AK1332" s="394">
        <f t="shared" si="294"/>
        <v>0</v>
      </c>
      <c r="AM1332" s="394">
        <f t="shared" si="295"/>
        <v>0</v>
      </c>
    </row>
    <row r="1333" spans="3:39" ht="23.25" thickBot="1" x14ac:dyDescent="0.6">
      <c r="C1333" s="233" t="s">
        <v>576</v>
      </c>
      <c r="D1333" s="411" t="s">
        <v>1715</v>
      </c>
      <c r="E1333" s="435">
        <v>30000000000</v>
      </c>
      <c r="F1333" s="39">
        <v>0</v>
      </c>
      <c r="G1333" s="36"/>
      <c r="H1333" s="36">
        <v>0</v>
      </c>
      <c r="I1333" s="36"/>
      <c r="J1333" s="36"/>
      <c r="K1333" s="36"/>
      <c r="L1333" s="36"/>
      <c r="M1333" s="36"/>
      <c r="N1333" s="36"/>
      <c r="O1333" s="36"/>
      <c r="P1333" s="253">
        <v>0</v>
      </c>
      <c r="Q1333" s="259">
        <f t="shared" si="297"/>
        <v>0</v>
      </c>
      <c r="R1333" s="259">
        <v>33000000000</v>
      </c>
      <c r="S1333" s="509">
        <f t="shared" si="284"/>
        <v>30000000000</v>
      </c>
      <c r="T1333" s="34">
        <v>1</v>
      </c>
      <c r="U1333" s="33">
        <v>1</v>
      </c>
      <c r="V1333" s="33">
        <v>0.94</v>
      </c>
      <c r="W1333" s="33">
        <v>0.94</v>
      </c>
      <c r="X1333" s="33">
        <f t="shared" si="285"/>
        <v>0.88</v>
      </c>
      <c r="Y1333" s="33">
        <f t="shared" si="286"/>
        <v>0.85</v>
      </c>
      <c r="Z1333" s="33">
        <f t="shared" si="287"/>
        <v>0.75</v>
      </c>
      <c r="AA1333" s="33">
        <f t="shared" si="288"/>
        <v>0.85</v>
      </c>
      <c r="AB1333" s="33">
        <f t="shared" si="289"/>
        <v>0.75</v>
      </c>
      <c r="AC1333" s="33">
        <f t="shared" si="290"/>
        <v>0.85</v>
      </c>
      <c r="AD1333" s="33">
        <f t="shared" si="291"/>
        <v>0.7</v>
      </c>
      <c r="AE1333" s="394">
        <f t="shared" si="292"/>
        <v>0</v>
      </c>
      <c r="AF1333" s="400">
        <f t="shared" si="293"/>
        <v>30000000000</v>
      </c>
      <c r="AG1333" s="257">
        <v>100</v>
      </c>
      <c r="AH1333" s="153">
        <f t="shared" si="296"/>
        <v>30000000000</v>
      </c>
      <c r="AJ1333" s="394">
        <f>IF(F1333&gt;0,#REF!,0)</f>
        <v>0</v>
      </c>
      <c r="AK1333" s="394">
        <f t="shared" si="294"/>
        <v>0</v>
      </c>
      <c r="AM1333" s="394">
        <f t="shared" si="295"/>
        <v>0</v>
      </c>
    </row>
    <row r="1334" spans="3:39" ht="23.25" thickBot="1" x14ac:dyDescent="0.6">
      <c r="C1334" s="233" t="s">
        <v>576</v>
      </c>
      <c r="D1334" s="411" t="s">
        <v>1455</v>
      </c>
      <c r="E1334" s="435">
        <v>60000000000</v>
      </c>
      <c r="F1334" s="39">
        <v>0</v>
      </c>
      <c r="G1334" s="36"/>
      <c r="H1334" s="36">
        <v>0</v>
      </c>
      <c r="I1334" s="36"/>
      <c r="J1334" s="36"/>
      <c r="K1334" s="36"/>
      <c r="L1334" s="36"/>
      <c r="M1334" s="36"/>
      <c r="N1334" s="36"/>
      <c r="O1334" s="36"/>
      <c r="P1334" s="253">
        <v>0</v>
      </c>
      <c r="Q1334" s="259">
        <f t="shared" si="297"/>
        <v>0</v>
      </c>
      <c r="R1334" s="259">
        <v>65000000000</v>
      </c>
      <c r="S1334" s="509">
        <f t="shared" si="284"/>
        <v>60000000000</v>
      </c>
      <c r="T1334" s="34">
        <v>1</v>
      </c>
      <c r="U1334" s="33">
        <v>1</v>
      </c>
      <c r="V1334" s="33">
        <v>0.94</v>
      </c>
      <c r="W1334" s="33">
        <v>0.94</v>
      </c>
      <c r="X1334" s="33">
        <f t="shared" si="285"/>
        <v>0.88</v>
      </c>
      <c r="Y1334" s="33">
        <f t="shared" si="286"/>
        <v>0.85</v>
      </c>
      <c r="Z1334" s="33">
        <f t="shared" si="287"/>
        <v>0.75</v>
      </c>
      <c r="AA1334" s="33">
        <f t="shared" si="288"/>
        <v>0.85</v>
      </c>
      <c r="AB1334" s="33">
        <f t="shared" si="289"/>
        <v>0.75</v>
      </c>
      <c r="AC1334" s="33">
        <f t="shared" si="290"/>
        <v>0.85</v>
      </c>
      <c r="AD1334" s="33">
        <f t="shared" si="291"/>
        <v>0.7</v>
      </c>
      <c r="AE1334" s="394">
        <f t="shared" si="292"/>
        <v>0</v>
      </c>
      <c r="AF1334" s="400">
        <f t="shared" si="293"/>
        <v>60000000000</v>
      </c>
      <c r="AG1334" s="257">
        <v>100</v>
      </c>
      <c r="AH1334" s="153">
        <f t="shared" si="296"/>
        <v>60000000000</v>
      </c>
      <c r="AJ1334" s="394">
        <f>IF(F1334&gt;0,#REF!,0)</f>
        <v>0</v>
      </c>
      <c r="AK1334" s="394">
        <f t="shared" si="294"/>
        <v>0</v>
      </c>
      <c r="AM1334" s="394">
        <f t="shared" si="295"/>
        <v>0</v>
      </c>
    </row>
    <row r="1335" spans="3:39" ht="23.25" thickBot="1" x14ac:dyDescent="0.6">
      <c r="C1335" s="233" t="s">
        <v>576</v>
      </c>
      <c r="D1335" s="411" t="s">
        <v>1455</v>
      </c>
      <c r="E1335" s="435">
        <v>60000000000</v>
      </c>
      <c r="F1335" s="39">
        <v>0</v>
      </c>
      <c r="G1335" s="36"/>
      <c r="H1335" s="36">
        <v>0</v>
      </c>
      <c r="I1335" s="36"/>
      <c r="J1335" s="36"/>
      <c r="K1335" s="36"/>
      <c r="L1335" s="36"/>
      <c r="M1335" s="36"/>
      <c r="N1335" s="36"/>
      <c r="O1335" s="36"/>
      <c r="P1335" s="253">
        <v>0</v>
      </c>
      <c r="Q1335" s="259">
        <f t="shared" si="297"/>
        <v>0</v>
      </c>
      <c r="R1335" s="259">
        <v>65000000000</v>
      </c>
      <c r="S1335" s="509">
        <f t="shared" si="284"/>
        <v>60000000000</v>
      </c>
      <c r="T1335" s="34">
        <v>1</v>
      </c>
      <c r="U1335" s="33">
        <v>1</v>
      </c>
      <c r="V1335" s="33">
        <v>0.94</v>
      </c>
      <c r="W1335" s="33">
        <v>0.94</v>
      </c>
      <c r="X1335" s="33">
        <f t="shared" si="285"/>
        <v>0.88</v>
      </c>
      <c r="Y1335" s="33">
        <f t="shared" si="286"/>
        <v>0.85</v>
      </c>
      <c r="Z1335" s="33">
        <f t="shared" si="287"/>
        <v>0.75</v>
      </c>
      <c r="AA1335" s="33">
        <f t="shared" si="288"/>
        <v>0.85</v>
      </c>
      <c r="AB1335" s="33">
        <f t="shared" si="289"/>
        <v>0.75</v>
      </c>
      <c r="AC1335" s="33">
        <f t="shared" si="290"/>
        <v>0.85</v>
      </c>
      <c r="AD1335" s="33">
        <f t="shared" si="291"/>
        <v>0.7</v>
      </c>
      <c r="AE1335" s="394">
        <f t="shared" si="292"/>
        <v>0</v>
      </c>
      <c r="AF1335" s="400">
        <f t="shared" si="293"/>
        <v>60000000000</v>
      </c>
      <c r="AG1335" s="257">
        <v>100</v>
      </c>
      <c r="AH1335" s="153">
        <f t="shared" si="296"/>
        <v>60000000000</v>
      </c>
      <c r="AJ1335" s="394">
        <f>IF(F1335&gt;0,#REF!,0)</f>
        <v>0</v>
      </c>
      <c r="AK1335" s="394">
        <f t="shared" si="294"/>
        <v>0</v>
      </c>
      <c r="AM1335" s="394">
        <f t="shared" si="295"/>
        <v>0</v>
      </c>
    </row>
    <row r="1336" spans="3:39" ht="23.25" thickBot="1" x14ac:dyDescent="0.6">
      <c r="C1336" s="233" t="s">
        <v>576</v>
      </c>
      <c r="D1336" s="411" t="s">
        <v>1455</v>
      </c>
      <c r="E1336" s="435">
        <v>6500000000</v>
      </c>
      <c r="F1336" s="39">
        <v>0</v>
      </c>
      <c r="G1336" s="36"/>
      <c r="H1336" s="36">
        <v>0</v>
      </c>
      <c r="I1336" s="36"/>
      <c r="J1336" s="36"/>
      <c r="K1336" s="36"/>
      <c r="L1336" s="36"/>
      <c r="M1336" s="36"/>
      <c r="N1336" s="36"/>
      <c r="O1336" s="36"/>
      <c r="P1336" s="253">
        <v>0</v>
      </c>
      <c r="Q1336" s="259">
        <f t="shared" si="297"/>
        <v>0</v>
      </c>
      <c r="R1336" s="259">
        <v>702000000</v>
      </c>
      <c r="S1336" s="509">
        <f t="shared" si="284"/>
        <v>6500000000</v>
      </c>
      <c r="T1336" s="34">
        <v>1</v>
      </c>
      <c r="U1336" s="33">
        <v>1</v>
      </c>
      <c r="V1336" s="33">
        <v>0.94</v>
      </c>
      <c r="W1336" s="33">
        <v>0.94</v>
      </c>
      <c r="X1336" s="33">
        <f t="shared" si="285"/>
        <v>0.88</v>
      </c>
      <c r="Y1336" s="33">
        <f t="shared" si="286"/>
        <v>0.85</v>
      </c>
      <c r="Z1336" s="33">
        <f t="shared" si="287"/>
        <v>0.75</v>
      </c>
      <c r="AA1336" s="33">
        <f t="shared" si="288"/>
        <v>0.85</v>
      </c>
      <c r="AB1336" s="33">
        <f t="shared" si="289"/>
        <v>0.75</v>
      </c>
      <c r="AC1336" s="33">
        <f t="shared" si="290"/>
        <v>0.85</v>
      </c>
      <c r="AD1336" s="33">
        <f t="shared" si="291"/>
        <v>0.7</v>
      </c>
      <c r="AE1336" s="394">
        <f t="shared" si="292"/>
        <v>0</v>
      </c>
      <c r="AF1336" s="400">
        <f t="shared" si="293"/>
        <v>6500000000</v>
      </c>
      <c r="AG1336" s="257">
        <v>100</v>
      </c>
      <c r="AH1336" s="153">
        <f t="shared" si="296"/>
        <v>6500000000</v>
      </c>
      <c r="AJ1336" s="394">
        <f>IF(F1336&gt;0,#REF!,0)</f>
        <v>0</v>
      </c>
      <c r="AK1336" s="394">
        <f t="shared" si="294"/>
        <v>0</v>
      </c>
      <c r="AM1336" s="394">
        <f t="shared" si="295"/>
        <v>0</v>
      </c>
    </row>
    <row r="1337" spans="3:39" ht="23.25" thickBot="1" x14ac:dyDescent="0.6">
      <c r="C1337" s="233" t="s">
        <v>576</v>
      </c>
      <c r="D1337" s="411" t="s">
        <v>1455</v>
      </c>
      <c r="E1337" s="435">
        <v>56000000000</v>
      </c>
      <c r="F1337" s="39">
        <v>0</v>
      </c>
      <c r="G1337" s="36"/>
      <c r="H1337" s="36">
        <v>0</v>
      </c>
      <c r="I1337" s="36"/>
      <c r="J1337" s="36"/>
      <c r="K1337" s="36"/>
      <c r="L1337" s="36"/>
      <c r="M1337" s="36"/>
      <c r="N1337" s="36"/>
      <c r="O1337" s="36"/>
      <c r="P1337" s="253">
        <v>0</v>
      </c>
      <c r="Q1337" s="259">
        <f t="shared" si="297"/>
        <v>0</v>
      </c>
      <c r="R1337" s="259">
        <v>61000000000</v>
      </c>
      <c r="S1337" s="509">
        <f t="shared" si="284"/>
        <v>56000000000</v>
      </c>
      <c r="T1337" s="34">
        <v>1</v>
      </c>
      <c r="U1337" s="33">
        <v>1</v>
      </c>
      <c r="V1337" s="33">
        <v>0.94</v>
      </c>
      <c r="W1337" s="33">
        <v>0.94</v>
      </c>
      <c r="X1337" s="33">
        <f t="shared" si="285"/>
        <v>0.88</v>
      </c>
      <c r="Y1337" s="33">
        <f t="shared" si="286"/>
        <v>0.85</v>
      </c>
      <c r="Z1337" s="33">
        <f t="shared" si="287"/>
        <v>0.75</v>
      </c>
      <c r="AA1337" s="33">
        <f t="shared" si="288"/>
        <v>0.85</v>
      </c>
      <c r="AB1337" s="33">
        <f t="shared" si="289"/>
        <v>0.75</v>
      </c>
      <c r="AC1337" s="33">
        <f t="shared" si="290"/>
        <v>0.85</v>
      </c>
      <c r="AD1337" s="33">
        <f t="shared" si="291"/>
        <v>0.7</v>
      </c>
      <c r="AE1337" s="394">
        <f t="shared" si="292"/>
        <v>0</v>
      </c>
      <c r="AF1337" s="400">
        <f t="shared" si="293"/>
        <v>56000000000</v>
      </c>
      <c r="AG1337" s="257">
        <v>100</v>
      </c>
      <c r="AH1337" s="153">
        <f t="shared" si="296"/>
        <v>56000000000</v>
      </c>
      <c r="AJ1337" s="394">
        <f>IF(F1337&gt;0,#REF!,0)</f>
        <v>0</v>
      </c>
      <c r="AK1337" s="394">
        <f t="shared" si="294"/>
        <v>0</v>
      </c>
      <c r="AM1337" s="394">
        <f t="shared" si="295"/>
        <v>0</v>
      </c>
    </row>
    <row r="1338" spans="3:39" ht="23.25" thickBot="1" x14ac:dyDescent="0.6">
      <c r="C1338" s="233" t="s">
        <v>576</v>
      </c>
      <c r="D1338" s="411" t="s">
        <v>1455</v>
      </c>
      <c r="E1338" s="435">
        <v>65000000000</v>
      </c>
      <c r="F1338" s="39">
        <v>0</v>
      </c>
      <c r="G1338" s="36"/>
      <c r="H1338" s="36">
        <v>0</v>
      </c>
      <c r="I1338" s="36"/>
      <c r="J1338" s="36"/>
      <c r="K1338" s="36"/>
      <c r="L1338" s="36"/>
      <c r="M1338" s="36"/>
      <c r="N1338" s="36"/>
      <c r="O1338" s="36"/>
      <c r="P1338" s="253">
        <v>0</v>
      </c>
      <c r="Q1338" s="259">
        <f t="shared" si="297"/>
        <v>0</v>
      </c>
      <c r="R1338" s="259">
        <v>71000000000</v>
      </c>
      <c r="S1338" s="509">
        <f t="shared" si="284"/>
        <v>65000000000</v>
      </c>
      <c r="T1338" s="34">
        <v>1</v>
      </c>
      <c r="U1338" s="33">
        <v>1</v>
      </c>
      <c r="V1338" s="33">
        <v>0.94</v>
      </c>
      <c r="W1338" s="33">
        <v>0.94</v>
      </c>
      <c r="X1338" s="33">
        <f t="shared" si="285"/>
        <v>0.88</v>
      </c>
      <c r="Y1338" s="33">
        <f t="shared" si="286"/>
        <v>0.85</v>
      </c>
      <c r="Z1338" s="33">
        <f t="shared" si="287"/>
        <v>0.75</v>
      </c>
      <c r="AA1338" s="33">
        <f t="shared" si="288"/>
        <v>0.85</v>
      </c>
      <c r="AB1338" s="33">
        <f t="shared" si="289"/>
        <v>0.75</v>
      </c>
      <c r="AC1338" s="33">
        <f t="shared" si="290"/>
        <v>0.85</v>
      </c>
      <c r="AD1338" s="33">
        <f t="shared" si="291"/>
        <v>0.7</v>
      </c>
      <c r="AE1338" s="394">
        <f t="shared" si="292"/>
        <v>0</v>
      </c>
      <c r="AF1338" s="400">
        <f t="shared" si="293"/>
        <v>65000000000</v>
      </c>
      <c r="AG1338" s="257">
        <v>100</v>
      </c>
      <c r="AH1338" s="153">
        <f t="shared" si="296"/>
        <v>65000000000</v>
      </c>
      <c r="AJ1338" s="394">
        <f>IF(F1338&gt;0,#REF!,0)</f>
        <v>0</v>
      </c>
      <c r="AK1338" s="394">
        <f t="shared" si="294"/>
        <v>0</v>
      </c>
      <c r="AM1338" s="394">
        <f t="shared" si="295"/>
        <v>0</v>
      </c>
    </row>
    <row r="1339" spans="3:39" ht="23.25" thickBot="1" x14ac:dyDescent="0.6">
      <c r="C1339" s="233" t="s">
        <v>576</v>
      </c>
      <c r="D1339" s="411" t="s">
        <v>1455</v>
      </c>
      <c r="E1339" s="435">
        <v>65000000000</v>
      </c>
      <c r="F1339" s="39">
        <v>0</v>
      </c>
      <c r="G1339" s="36"/>
      <c r="H1339" s="36">
        <v>0</v>
      </c>
      <c r="I1339" s="36"/>
      <c r="J1339" s="36"/>
      <c r="K1339" s="36"/>
      <c r="L1339" s="36"/>
      <c r="M1339" s="36"/>
      <c r="N1339" s="36"/>
      <c r="O1339" s="36"/>
      <c r="P1339" s="253">
        <v>0</v>
      </c>
      <c r="Q1339" s="259">
        <f t="shared" si="297"/>
        <v>0</v>
      </c>
      <c r="R1339" s="259">
        <v>71000000000</v>
      </c>
      <c r="S1339" s="509">
        <f t="shared" si="284"/>
        <v>65000000000</v>
      </c>
      <c r="T1339" s="34">
        <v>1</v>
      </c>
      <c r="U1339" s="33">
        <v>1</v>
      </c>
      <c r="V1339" s="33">
        <v>0.94</v>
      </c>
      <c r="W1339" s="33">
        <v>0.94</v>
      </c>
      <c r="X1339" s="33">
        <f t="shared" si="285"/>
        <v>0.88</v>
      </c>
      <c r="Y1339" s="33">
        <f t="shared" si="286"/>
        <v>0.85</v>
      </c>
      <c r="Z1339" s="33">
        <f t="shared" si="287"/>
        <v>0.75</v>
      </c>
      <c r="AA1339" s="33">
        <f t="shared" si="288"/>
        <v>0.85</v>
      </c>
      <c r="AB1339" s="33">
        <f t="shared" si="289"/>
        <v>0.75</v>
      </c>
      <c r="AC1339" s="33">
        <f t="shared" si="290"/>
        <v>0.85</v>
      </c>
      <c r="AD1339" s="33">
        <f t="shared" si="291"/>
        <v>0.7</v>
      </c>
      <c r="AE1339" s="394">
        <f t="shared" si="292"/>
        <v>0</v>
      </c>
      <c r="AF1339" s="400">
        <f t="shared" si="293"/>
        <v>65000000000</v>
      </c>
      <c r="AG1339" s="257">
        <v>100</v>
      </c>
      <c r="AH1339" s="153">
        <f t="shared" si="296"/>
        <v>65000000000</v>
      </c>
      <c r="AJ1339" s="394">
        <f>IF(F1339&gt;0,#REF!,0)</f>
        <v>0</v>
      </c>
      <c r="AK1339" s="394">
        <f t="shared" si="294"/>
        <v>0</v>
      </c>
      <c r="AM1339" s="394">
        <f t="shared" si="295"/>
        <v>0</v>
      </c>
    </row>
    <row r="1340" spans="3:39" ht="23.25" thickBot="1" x14ac:dyDescent="0.6">
      <c r="C1340" s="233" t="s">
        <v>576</v>
      </c>
      <c r="D1340" s="411" t="s">
        <v>1455</v>
      </c>
      <c r="E1340" s="435">
        <v>60000000000</v>
      </c>
      <c r="F1340" s="39">
        <v>0</v>
      </c>
      <c r="G1340" s="36"/>
      <c r="H1340" s="36">
        <v>0</v>
      </c>
      <c r="I1340" s="36"/>
      <c r="J1340" s="36"/>
      <c r="K1340" s="36"/>
      <c r="L1340" s="36"/>
      <c r="M1340" s="36"/>
      <c r="N1340" s="36"/>
      <c r="O1340" s="36"/>
      <c r="P1340" s="253">
        <v>0</v>
      </c>
      <c r="Q1340" s="259">
        <f t="shared" si="297"/>
        <v>0</v>
      </c>
      <c r="R1340" s="259">
        <v>72000000000</v>
      </c>
      <c r="S1340" s="509">
        <f t="shared" si="284"/>
        <v>60000000000</v>
      </c>
      <c r="T1340" s="34">
        <v>1</v>
      </c>
      <c r="U1340" s="33">
        <v>1</v>
      </c>
      <c r="V1340" s="33">
        <v>0.94</v>
      </c>
      <c r="W1340" s="33">
        <v>0.94</v>
      </c>
      <c r="X1340" s="33">
        <f t="shared" si="285"/>
        <v>0.88</v>
      </c>
      <c r="Y1340" s="33">
        <f t="shared" si="286"/>
        <v>0.85</v>
      </c>
      <c r="Z1340" s="33">
        <f t="shared" si="287"/>
        <v>0.75</v>
      </c>
      <c r="AA1340" s="33">
        <f t="shared" si="288"/>
        <v>0.85</v>
      </c>
      <c r="AB1340" s="33">
        <f t="shared" si="289"/>
        <v>0.75</v>
      </c>
      <c r="AC1340" s="33">
        <f t="shared" si="290"/>
        <v>0.85</v>
      </c>
      <c r="AD1340" s="33">
        <f t="shared" si="291"/>
        <v>0.7</v>
      </c>
      <c r="AE1340" s="394">
        <f t="shared" si="292"/>
        <v>0</v>
      </c>
      <c r="AF1340" s="400">
        <f t="shared" si="293"/>
        <v>60000000000</v>
      </c>
      <c r="AG1340" s="257">
        <v>100</v>
      </c>
      <c r="AH1340" s="153">
        <f t="shared" si="296"/>
        <v>60000000000</v>
      </c>
      <c r="AJ1340" s="394">
        <f>IF(F1340&gt;0,#REF!,0)</f>
        <v>0</v>
      </c>
      <c r="AK1340" s="394">
        <f t="shared" si="294"/>
        <v>0</v>
      </c>
      <c r="AM1340" s="394">
        <f t="shared" si="295"/>
        <v>0</v>
      </c>
    </row>
    <row r="1341" spans="3:39" ht="23.25" thickBot="1" x14ac:dyDescent="0.6">
      <c r="C1341" s="233" t="s">
        <v>576</v>
      </c>
      <c r="D1341" s="411" t="s">
        <v>1455</v>
      </c>
      <c r="E1341" s="435">
        <v>62000000000</v>
      </c>
      <c r="F1341" s="39">
        <v>0</v>
      </c>
      <c r="G1341" s="36"/>
      <c r="H1341" s="36">
        <v>0</v>
      </c>
      <c r="I1341" s="36"/>
      <c r="J1341" s="36"/>
      <c r="K1341" s="36"/>
      <c r="L1341" s="36"/>
      <c r="M1341" s="36"/>
      <c r="N1341" s="36"/>
      <c r="O1341" s="36"/>
      <c r="P1341" s="253">
        <v>0</v>
      </c>
      <c r="Q1341" s="259">
        <f t="shared" si="297"/>
        <v>0</v>
      </c>
      <c r="R1341" s="259">
        <v>75000000000</v>
      </c>
      <c r="S1341" s="509">
        <f t="shared" si="284"/>
        <v>62000000000</v>
      </c>
      <c r="T1341" s="34">
        <v>1</v>
      </c>
      <c r="U1341" s="33">
        <v>1</v>
      </c>
      <c r="V1341" s="33">
        <v>0.94</v>
      </c>
      <c r="W1341" s="33">
        <v>0.94</v>
      </c>
      <c r="X1341" s="33">
        <f t="shared" si="285"/>
        <v>0.88</v>
      </c>
      <c r="Y1341" s="33">
        <f t="shared" si="286"/>
        <v>0.85</v>
      </c>
      <c r="Z1341" s="33">
        <f t="shared" si="287"/>
        <v>0.75</v>
      </c>
      <c r="AA1341" s="33">
        <f t="shared" si="288"/>
        <v>0.85</v>
      </c>
      <c r="AB1341" s="33">
        <f t="shared" si="289"/>
        <v>0.75</v>
      </c>
      <c r="AC1341" s="33">
        <f t="shared" si="290"/>
        <v>0.85</v>
      </c>
      <c r="AD1341" s="33">
        <f t="shared" si="291"/>
        <v>0.7</v>
      </c>
      <c r="AE1341" s="394">
        <f t="shared" si="292"/>
        <v>0</v>
      </c>
      <c r="AF1341" s="400">
        <f t="shared" si="293"/>
        <v>62000000000</v>
      </c>
      <c r="AG1341" s="257">
        <v>100</v>
      </c>
      <c r="AH1341" s="153">
        <f t="shared" si="296"/>
        <v>62000000000</v>
      </c>
      <c r="AJ1341" s="394">
        <f>IF(F1341&gt;0,#REF!,0)</f>
        <v>0</v>
      </c>
      <c r="AK1341" s="394">
        <f t="shared" si="294"/>
        <v>0</v>
      </c>
      <c r="AM1341" s="394">
        <f t="shared" si="295"/>
        <v>0</v>
      </c>
    </row>
    <row r="1342" spans="3:39" ht="23.25" thickBot="1" x14ac:dyDescent="0.6">
      <c r="C1342" s="233" t="s">
        <v>576</v>
      </c>
      <c r="D1342" s="411" t="s">
        <v>1716</v>
      </c>
      <c r="E1342" s="435">
        <v>53175404110</v>
      </c>
      <c r="F1342" s="39">
        <v>0</v>
      </c>
      <c r="G1342" s="36"/>
      <c r="H1342" s="36">
        <v>0</v>
      </c>
      <c r="I1342" s="36"/>
      <c r="J1342" s="36"/>
      <c r="K1342" s="36"/>
      <c r="L1342" s="36"/>
      <c r="M1342" s="36"/>
      <c r="N1342" s="36"/>
      <c r="O1342" s="36"/>
      <c r="P1342" s="253">
        <v>0</v>
      </c>
      <c r="Q1342" s="259">
        <f t="shared" si="297"/>
        <v>0</v>
      </c>
      <c r="R1342" s="259">
        <v>67000000000</v>
      </c>
      <c r="S1342" s="509">
        <f t="shared" si="284"/>
        <v>53175404110</v>
      </c>
      <c r="T1342" s="34">
        <v>1</v>
      </c>
      <c r="U1342" s="33">
        <v>1</v>
      </c>
      <c r="V1342" s="33">
        <v>0.94</v>
      </c>
      <c r="W1342" s="33">
        <v>0.94</v>
      </c>
      <c r="X1342" s="33">
        <f t="shared" si="285"/>
        <v>0.88</v>
      </c>
      <c r="Y1342" s="33">
        <f t="shared" si="286"/>
        <v>0.85</v>
      </c>
      <c r="Z1342" s="33">
        <f t="shared" si="287"/>
        <v>0.75</v>
      </c>
      <c r="AA1342" s="33">
        <f t="shared" si="288"/>
        <v>0.85</v>
      </c>
      <c r="AB1342" s="33">
        <f t="shared" si="289"/>
        <v>0.75</v>
      </c>
      <c r="AC1342" s="33">
        <f t="shared" si="290"/>
        <v>0.85</v>
      </c>
      <c r="AD1342" s="33">
        <f t="shared" si="291"/>
        <v>0.7</v>
      </c>
      <c r="AE1342" s="394">
        <f t="shared" si="292"/>
        <v>0</v>
      </c>
      <c r="AF1342" s="400">
        <f t="shared" si="293"/>
        <v>53175404110</v>
      </c>
      <c r="AG1342" s="257">
        <v>100</v>
      </c>
      <c r="AH1342" s="153">
        <f t="shared" si="296"/>
        <v>53175404110</v>
      </c>
      <c r="AJ1342" s="394">
        <f>IF(F1342&gt;0,#REF!,0)</f>
        <v>0</v>
      </c>
      <c r="AK1342" s="394">
        <f t="shared" si="294"/>
        <v>0</v>
      </c>
      <c r="AM1342" s="394">
        <f t="shared" si="295"/>
        <v>0</v>
      </c>
    </row>
    <row r="1343" spans="3:39" ht="23.25" thickBot="1" x14ac:dyDescent="0.6">
      <c r="C1343" s="233" t="s">
        <v>576</v>
      </c>
      <c r="D1343" s="411" t="s">
        <v>1716</v>
      </c>
      <c r="E1343" s="435">
        <v>53175404110</v>
      </c>
      <c r="F1343" s="39">
        <v>0</v>
      </c>
      <c r="G1343" s="36"/>
      <c r="H1343" s="36">
        <v>0</v>
      </c>
      <c r="I1343" s="36"/>
      <c r="J1343" s="36"/>
      <c r="K1343" s="36"/>
      <c r="L1343" s="36"/>
      <c r="M1343" s="36"/>
      <c r="N1343" s="36"/>
      <c r="O1343" s="36"/>
      <c r="P1343" s="253">
        <v>0</v>
      </c>
      <c r="Q1343" s="259">
        <f t="shared" si="297"/>
        <v>0</v>
      </c>
      <c r="R1343" s="259">
        <v>64000000000</v>
      </c>
      <c r="S1343" s="509">
        <f t="shared" si="284"/>
        <v>53175404110</v>
      </c>
      <c r="T1343" s="34">
        <v>1</v>
      </c>
      <c r="U1343" s="33">
        <v>1</v>
      </c>
      <c r="V1343" s="33">
        <v>0.94</v>
      </c>
      <c r="W1343" s="33">
        <v>0.94</v>
      </c>
      <c r="X1343" s="33">
        <f t="shared" si="285"/>
        <v>0.88</v>
      </c>
      <c r="Y1343" s="33">
        <f t="shared" si="286"/>
        <v>0.85</v>
      </c>
      <c r="Z1343" s="33">
        <f t="shared" si="287"/>
        <v>0.75</v>
      </c>
      <c r="AA1343" s="33">
        <f t="shared" si="288"/>
        <v>0.85</v>
      </c>
      <c r="AB1343" s="33">
        <f t="shared" si="289"/>
        <v>0.75</v>
      </c>
      <c r="AC1343" s="33">
        <f t="shared" si="290"/>
        <v>0.85</v>
      </c>
      <c r="AD1343" s="33">
        <f t="shared" si="291"/>
        <v>0.7</v>
      </c>
      <c r="AE1343" s="394">
        <f t="shared" si="292"/>
        <v>0</v>
      </c>
      <c r="AF1343" s="400">
        <f t="shared" si="293"/>
        <v>53175404110</v>
      </c>
      <c r="AG1343" s="257">
        <v>100</v>
      </c>
      <c r="AH1343" s="153">
        <f t="shared" si="296"/>
        <v>53175404110</v>
      </c>
      <c r="AJ1343" s="394">
        <f>IF(F1343&gt;0,#REF!,0)</f>
        <v>0</v>
      </c>
      <c r="AK1343" s="394">
        <f t="shared" si="294"/>
        <v>0</v>
      </c>
      <c r="AM1343" s="394">
        <f t="shared" si="295"/>
        <v>0</v>
      </c>
    </row>
    <row r="1344" spans="3:39" ht="23.25" thickBot="1" x14ac:dyDescent="0.6">
      <c r="C1344" s="233" t="s">
        <v>576</v>
      </c>
      <c r="D1344" s="411" t="s">
        <v>1717</v>
      </c>
      <c r="E1344" s="435">
        <v>94543945205</v>
      </c>
      <c r="F1344" s="39">
        <v>0</v>
      </c>
      <c r="G1344" s="36"/>
      <c r="H1344" s="36">
        <v>0</v>
      </c>
      <c r="I1344" s="36"/>
      <c r="J1344" s="36"/>
      <c r="K1344" s="36"/>
      <c r="L1344" s="36"/>
      <c r="M1344" s="36"/>
      <c r="N1344" s="36"/>
      <c r="O1344" s="36"/>
      <c r="P1344" s="253">
        <v>0</v>
      </c>
      <c r="Q1344" s="259">
        <f t="shared" si="297"/>
        <v>0</v>
      </c>
      <c r="R1344" s="259">
        <v>104000000000</v>
      </c>
      <c r="S1344" s="509">
        <f t="shared" si="284"/>
        <v>94543945205</v>
      </c>
      <c r="T1344" s="34">
        <v>1</v>
      </c>
      <c r="U1344" s="33">
        <v>1</v>
      </c>
      <c r="V1344" s="33">
        <v>0.94</v>
      </c>
      <c r="W1344" s="33">
        <v>0.94</v>
      </c>
      <c r="X1344" s="33">
        <f t="shared" si="285"/>
        <v>0.88</v>
      </c>
      <c r="Y1344" s="33">
        <f t="shared" si="286"/>
        <v>0.85</v>
      </c>
      <c r="Z1344" s="33">
        <f t="shared" si="287"/>
        <v>0.75</v>
      </c>
      <c r="AA1344" s="33">
        <f t="shared" si="288"/>
        <v>0.85</v>
      </c>
      <c r="AB1344" s="33">
        <f t="shared" si="289"/>
        <v>0.75</v>
      </c>
      <c r="AC1344" s="33">
        <f t="shared" si="290"/>
        <v>0.85</v>
      </c>
      <c r="AD1344" s="33">
        <f t="shared" si="291"/>
        <v>0.7</v>
      </c>
      <c r="AE1344" s="394">
        <f t="shared" si="292"/>
        <v>0</v>
      </c>
      <c r="AF1344" s="400">
        <f t="shared" si="293"/>
        <v>94543945205</v>
      </c>
      <c r="AG1344" s="257">
        <v>100</v>
      </c>
      <c r="AH1344" s="153">
        <f t="shared" si="296"/>
        <v>94543945205</v>
      </c>
      <c r="AJ1344" s="394">
        <f>IF(F1344&gt;0,#REF!,0)</f>
        <v>0</v>
      </c>
      <c r="AK1344" s="394">
        <f t="shared" si="294"/>
        <v>0</v>
      </c>
      <c r="AM1344" s="394">
        <f t="shared" si="295"/>
        <v>0</v>
      </c>
    </row>
    <row r="1345" spans="3:39" ht="23.25" thickBot="1" x14ac:dyDescent="0.6">
      <c r="C1345" s="233" t="s">
        <v>576</v>
      </c>
      <c r="D1345" s="411" t="s">
        <v>1715</v>
      </c>
      <c r="E1345" s="435">
        <v>58000000000</v>
      </c>
      <c r="F1345" s="39">
        <v>0</v>
      </c>
      <c r="G1345" s="36"/>
      <c r="H1345" s="36">
        <v>0</v>
      </c>
      <c r="I1345" s="36"/>
      <c r="J1345" s="36"/>
      <c r="K1345" s="36"/>
      <c r="L1345" s="36"/>
      <c r="M1345" s="36"/>
      <c r="N1345" s="36"/>
      <c r="O1345" s="36"/>
      <c r="P1345" s="253">
        <v>0</v>
      </c>
      <c r="Q1345" s="259">
        <f t="shared" si="297"/>
        <v>0</v>
      </c>
      <c r="R1345" s="259">
        <v>65000000000</v>
      </c>
      <c r="S1345" s="509">
        <f t="shared" si="284"/>
        <v>58000000000</v>
      </c>
      <c r="T1345" s="34">
        <v>1</v>
      </c>
      <c r="U1345" s="33">
        <v>1</v>
      </c>
      <c r="V1345" s="33">
        <v>0.94</v>
      </c>
      <c r="W1345" s="33">
        <v>0.94</v>
      </c>
      <c r="X1345" s="33">
        <f t="shared" si="285"/>
        <v>0.88</v>
      </c>
      <c r="Y1345" s="33">
        <f t="shared" si="286"/>
        <v>0.85</v>
      </c>
      <c r="Z1345" s="33">
        <f t="shared" si="287"/>
        <v>0.75</v>
      </c>
      <c r="AA1345" s="33">
        <f t="shared" si="288"/>
        <v>0.85</v>
      </c>
      <c r="AB1345" s="33">
        <f t="shared" si="289"/>
        <v>0.75</v>
      </c>
      <c r="AC1345" s="33">
        <f t="shared" si="290"/>
        <v>0.85</v>
      </c>
      <c r="AD1345" s="33">
        <f t="shared" si="291"/>
        <v>0.7</v>
      </c>
      <c r="AE1345" s="394">
        <f t="shared" si="292"/>
        <v>0</v>
      </c>
      <c r="AF1345" s="400">
        <f t="shared" si="293"/>
        <v>58000000000</v>
      </c>
      <c r="AG1345" s="257">
        <v>100</v>
      </c>
      <c r="AH1345" s="153">
        <f t="shared" si="296"/>
        <v>58000000000</v>
      </c>
      <c r="AJ1345" s="394">
        <f>IF(F1345&gt;0,#REF!,0)</f>
        <v>0</v>
      </c>
      <c r="AK1345" s="394">
        <f t="shared" si="294"/>
        <v>0</v>
      </c>
      <c r="AM1345" s="394">
        <f t="shared" si="295"/>
        <v>0</v>
      </c>
    </row>
    <row r="1346" spans="3:39" ht="23.25" thickBot="1" x14ac:dyDescent="0.6">
      <c r="C1346" s="233" t="s">
        <v>576</v>
      </c>
      <c r="D1346" s="411" t="s">
        <v>1717</v>
      </c>
      <c r="E1346" s="435">
        <v>110000000000</v>
      </c>
      <c r="F1346" s="39">
        <v>0</v>
      </c>
      <c r="G1346" s="36"/>
      <c r="H1346" s="36">
        <v>0</v>
      </c>
      <c r="I1346" s="36"/>
      <c r="J1346" s="36"/>
      <c r="K1346" s="36"/>
      <c r="L1346" s="36"/>
      <c r="M1346" s="36"/>
      <c r="N1346" s="36"/>
      <c r="O1346" s="36"/>
      <c r="P1346" s="253">
        <v>0</v>
      </c>
      <c r="Q1346" s="259">
        <f t="shared" si="297"/>
        <v>0</v>
      </c>
      <c r="R1346" s="259">
        <v>120000000000</v>
      </c>
      <c r="S1346" s="509">
        <f t="shared" si="284"/>
        <v>110000000000</v>
      </c>
      <c r="T1346" s="34">
        <v>1</v>
      </c>
      <c r="U1346" s="33">
        <v>1</v>
      </c>
      <c r="V1346" s="33">
        <v>0.94</v>
      </c>
      <c r="W1346" s="33">
        <v>0.94</v>
      </c>
      <c r="X1346" s="33">
        <f t="shared" si="285"/>
        <v>0.88</v>
      </c>
      <c r="Y1346" s="33">
        <f t="shared" si="286"/>
        <v>0.85</v>
      </c>
      <c r="Z1346" s="33">
        <f t="shared" si="287"/>
        <v>0.75</v>
      </c>
      <c r="AA1346" s="33">
        <f t="shared" si="288"/>
        <v>0.85</v>
      </c>
      <c r="AB1346" s="33">
        <f t="shared" si="289"/>
        <v>0.75</v>
      </c>
      <c r="AC1346" s="33">
        <f t="shared" si="290"/>
        <v>0.85</v>
      </c>
      <c r="AD1346" s="33">
        <f t="shared" si="291"/>
        <v>0.7</v>
      </c>
      <c r="AE1346" s="394">
        <f t="shared" si="292"/>
        <v>0</v>
      </c>
      <c r="AF1346" s="400">
        <f t="shared" si="293"/>
        <v>110000000000</v>
      </c>
      <c r="AG1346" s="257">
        <v>100</v>
      </c>
      <c r="AH1346" s="153">
        <f t="shared" si="296"/>
        <v>110000000000</v>
      </c>
      <c r="AJ1346" s="394">
        <f>IF(F1346&gt;0,#REF!,0)</f>
        <v>0</v>
      </c>
      <c r="AK1346" s="394">
        <f t="shared" si="294"/>
        <v>0</v>
      </c>
      <c r="AM1346" s="394">
        <f t="shared" si="295"/>
        <v>0</v>
      </c>
    </row>
    <row r="1347" spans="3:39" ht="23.25" thickBot="1" x14ac:dyDescent="0.6">
      <c r="C1347" s="233" t="s">
        <v>576</v>
      </c>
      <c r="D1347" s="411" t="s">
        <v>1717</v>
      </c>
      <c r="E1347" s="435">
        <v>82500000000</v>
      </c>
      <c r="F1347" s="39">
        <v>0</v>
      </c>
      <c r="G1347" s="36"/>
      <c r="H1347" s="36">
        <v>0</v>
      </c>
      <c r="I1347" s="36"/>
      <c r="J1347" s="36"/>
      <c r="K1347" s="36"/>
      <c r="L1347" s="36"/>
      <c r="M1347" s="36"/>
      <c r="N1347" s="36"/>
      <c r="O1347" s="36"/>
      <c r="P1347" s="253">
        <v>0</v>
      </c>
      <c r="Q1347" s="259">
        <f t="shared" si="297"/>
        <v>0</v>
      </c>
      <c r="R1347" s="259">
        <v>90000000000</v>
      </c>
      <c r="S1347" s="509">
        <f t="shared" si="284"/>
        <v>82500000000</v>
      </c>
      <c r="T1347" s="34">
        <v>1</v>
      </c>
      <c r="U1347" s="33">
        <v>1</v>
      </c>
      <c r="V1347" s="33">
        <v>0.94</v>
      </c>
      <c r="W1347" s="33">
        <v>0.94</v>
      </c>
      <c r="X1347" s="33">
        <f t="shared" si="285"/>
        <v>0.88</v>
      </c>
      <c r="Y1347" s="33">
        <f t="shared" si="286"/>
        <v>0.85</v>
      </c>
      <c r="Z1347" s="33">
        <f t="shared" si="287"/>
        <v>0.75</v>
      </c>
      <c r="AA1347" s="33">
        <f t="shared" si="288"/>
        <v>0.85</v>
      </c>
      <c r="AB1347" s="33">
        <f t="shared" si="289"/>
        <v>0.75</v>
      </c>
      <c r="AC1347" s="33">
        <f t="shared" si="290"/>
        <v>0.85</v>
      </c>
      <c r="AD1347" s="33">
        <f t="shared" si="291"/>
        <v>0.7</v>
      </c>
      <c r="AE1347" s="394">
        <f t="shared" si="292"/>
        <v>0</v>
      </c>
      <c r="AF1347" s="400">
        <f t="shared" si="293"/>
        <v>82500000000</v>
      </c>
      <c r="AG1347" s="257">
        <v>100</v>
      </c>
      <c r="AH1347" s="153">
        <f t="shared" si="296"/>
        <v>82500000000</v>
      </c>
      <c r="AJ1347" s="394">
        <f>IF(F1347&gt;0,#REF!,0)</f>
        <v>0</v>
      </c>
      <c r="AK1347" s="394">
        <f t="shared" si="294"/>
        <v>0</v>
      </c>
      <c r="AM1347" s="394">
        <f t="shared" si="295"/>
        <v>0</v>
      </c>
    </row>
    <row r="1348" spans="3:39" ht="23.25" thickBot="1" x14ac:dyDescent="0.6">
      <c r="C1348" s="233" t="s">
        <v>576</v>
      </c>
      <c r="D1348" s="411" t="s">
        <v>1717</v>
      </c>
      <c r="E1348" s="435">
        <v>82500000000</v>
      </c>
      <c r="F1348" s="39">
        <v>0</v>
      </c>
      <c r="G1348" s="36"/>
      <c r="H1348" s="36">
        <v>0</v>
      </c>
      <c r="I1348" s="36"/>
      <c r="J1348" s="36"/>
      <c r="K1348" s="36"/>
      <c r="L1348" s="36"/>
      <c r="M1348" s="36"/>
      <c r="N1348" s="36"/>
      <c r="O1348" s="36"/>
      <c r="P1348" s="253">
        <v>0</v>
      </c>
      <c r="Q1348" s="259">
        <f t="shared" si="297"/>
        <v>0</v>
      </c>
      <c r="R1348" s="259">
        <v>90000000000</v>
      </c>
      <c r="S1348" s="509">
        <f t="shared" si="284"/>
        <v>82500000000</v>
      </c>
      <c r="T1348" s="34">
        <v>1</v>
      </c>
      <c r="U1348" s="33">
        <v>1</v>
      </c>
      <c r="V1348" s="33">
        <v>0.94</v>
      </c>
      <c r="W1348" s="33">
        <v>0.94</v>
      </c>
      <c r="X1348" s="33">
        <f t="shared" si="285"/>
        <v>0.88</v>
      </c>
      <c r="Y1348" s="33">
        <f t="shared" si="286"/>
        <v>0.85</v>
      </c>
      <c r="Z1348" s="33">
        <f t="shared" si="287"/>
        <v>0.75</v>
      </c>
      <c r="AA1348" s="33">
        <f t="shared" si="288"/>
        <v>0.85</v>
      </c>
      <c r="AB1348" s="33">
        <f t="shared" si="289"/>
        <v>0.75</v>
      </c>
      <c r="AC1348" s="33">
        <f t="shared" si="290"/>
        <v>0.85</v>
      </c>
      <c r="AD1348" s="33">
        <f t="shared" si="291"/>
        <v>0.7</v>
      </c>
      <c r="AE1348" s="394">
        <f t="shared" si="292"/>
        <v>0</v>
      </c>
      <c r="AF1348" s="400">
        <f t="shared" si="293"/>
        <v>82500000000</v>
      </c>
      <c r="AG1348" s="257">
        <v>100</v>
      </c>
      <c r="AH1348" s="153">
        <f t="shared" si="296"/>
        <v>82500000000</v>
      </c>
      <c r="AJ1348" s="394">
        <f>IF(F1348&gt;0,#REF!,0)</f>
        <v>0</v>
      </c>
      <c r="AK1348" s="394">
        <f t="shared" si="294"/>
        <v>0</v>
      </c>
      <c r="AM1348" s="394">
        <f t="shared" si="295"/>
        <v>0</v>
      </c>
    </row>
    <row r="1349" spans="3:39" ht="23.25" thickBot="1" x14ac:dyDescent="0.6">
      <c r="C1349" s="233" t="s">
        <v>576</v>
      </c>
      <c r="D1349" s="411" t="s">
        <v>1455</v>
      </c>
      <c r="E1349" s="435">
        <v>54000000000</v>
      </c>
      <c r="F1349" s="39">
        <v>0</v>
      </c>
      <c r="G1349" s="36"/>
      <c r="H1349" s="36">
        <v>0</v>
      </c>
      <c r="I1349" s="36"/>
      <c r="J1349" s="36"/>
      <c r="K1349" s="36"/>
      <c r="L1349" s="36"/>
      <c r="M1349" s="36"/>
      <c r="N1349" s="36"/>
      <c r="O1349" s="36"/>
      <c r="P1349" s="253">
        <v>0</v>
      </c>
      <c r="Q1349" s="259">
        <f t="shared" si="297"/>
        <v>0</v>
      </c>
      <c r="R1349" s="259">
        <v>60000000000</v>
      </c>
      <c r="S1349" s="509">
        <f t="shared" si="284"/>
        <v>54000000000</v>
      </c>
      <c r="T1349" s="34">
        <v>1</v>
      </c>
      <c r="U1349" s="33">
        <v>1</v>
      </c>
      <c r="V1349" s="33">
        <v>0.94</v>
      </c>
      <c r="W1349" s="33">
        <v>0.94</v>
      </c>
      <c r="X1349" s="33">
        <f t="shared" si="285"/>
        <v>0.88</v>
      </c>
      <c r="Y1349" s="33">
        <f t="shared" si="286"/>
        <v>0.85</v>
      </c>
      <c r="Z1349" s="33">
        <f t="shared" si="287"/>
        <v>0.75</v>
      </c>
      <c r="AA1349" s="33">
        <f t="shared" si="288"/>
        <v>0.85</v>
      </c>
      <c r="AB1349" s="33">
        <f t="shared" si="289"/>
        <v>0.75</v>
      </c>
      <c r="AC1349" s="33">
        <f t="shared" si="290"/>
        <v>0.85</v>
      </c>
      <c r="AD1349" s="33">
        <f t="shared" si="291"/>
        <v>0.7</v>
      </c>
      <c r="AE1349" s="394">
        <f t="shared" si="292"/>
        <v>0</v>
      </c>
      <c r="AF1349" s="400">
        <f t="shared" si="293"/>
        <v>54000000000</v>
      </c>
      <c r="AG1349" s="257">
        <v>100</v>
      </c>
      <c r="AH1349" s="153">
        <f t="shared" si="296"/>
        <v>54000000000</v>
      </c>
      <c r="AJ1349" s="394">
        <f>IF(F1349&gt;0,#REF!,0)</f>
        <v>0</v>
      </c>
      <c r="AK1349" s="394">
        <f t="shared" si="294"/>
        <v>0</v>
      </c>
      <c r="AM1349" s="394">
        <f t="shared" si="295"/>
        <v>0</v>
      </c>
    </row>
    <row r="1350" spans="3:39" ht="23.25" thickBot="1" x14ac:dyDescent="0.6">
      <c r="C1350" s="233" t="s">
        <v>576</v>
      </c>
      <c r="D1350" s="411" t="s">
        <v>1717</v>
      </c>
      <c r="E1350" s="435">
        <v>69017080000</v>
      </c>
      <c r="F1350" s="39">
        <v>0</v>
      </c>
      <c r="G1350" s="36"/>
      <c r="H1350" s="36">
        <v>0</v>
      </c>
      <c r="I1350" s="36"/>
      <c r="J1350" s="36"/>
      <c r="K1350" s="36"/>
      <c r="L1350" s="36"/>
      <c r="M1350" s="36"/>
      <c r="N1350" s="36"/>
      <c r="O1350" s="36"/>
      <c r="P1350" s="253">
        <v>0</v>
      </c>
      <c r="Q1350" s="259">
        <f t="shared" si="297"/>
        <v>0</v>
      </c>
      <c r="R1350" s="259">
        <v>75000000000</v>
      </c>
      <c r="S1350" s="509">
        <f t="shared" si="284"/>
        <v>69017080000</v>
      </c>
      <c r="T1350" s="34">
        <v>1</v>
      </c>
      <c r="U1350" s="33">
        <v>1</v>
      </c>
      <c r="V1350" s="33">
        <v>0.94</v>
      </c>
      <c r="W1350" s="33">
        <v>0.94</v>
      </c>
      <c r="X1350" s="33">
        <f t="shared" si="285"/>
        <v>0.88</v>
      </c>
      <c r="Y1350" s="33">
        <f t="shared" si="286"/>
        <v>0.85</v>
      </c>
      <c r="Z1350" s="33">
        <f t="shared" si="287"/>
        <v>0.75</v>
      </c>
      <c r="AA1350" s="33">
        <f t="shared" si="288"/>
        <v>0.85</v>
      </c>
      <c r="AB1350" s="33">
        <f t="shared" si="289"/>
        <v>0.75</v>
      </c>
      <c r="AC1350" s="33">
        <f t="shared" si="290"/>
        <v>0.85</v>
      </c>
      <c r="AD1350" s="33">
        <f t="shared" si="291"/>
        <v>0.7</v>
      </c>
      <c r="AE1350" s="394">
        <f t="shared" si="292"/>
        <v>0</v>
      </c>
      <c r="AF1350" s="400">
        <f t="shared" si="293"/>
        <v>69017080000</v>
      </c>
      <c r="AG1350" s="257">
        <v>100</v>
      </c>
      <c r="AH1350" s="153">
        <f t="shared" si="296"/>
        <v>69017080000</v>
      </c>
      <c r="AJ1350" s="394">
        <f>IF(F1350&gt;0,#REF!,0)</f>
        <v>0</v>
      </c>
      <c r="AK1350" s="394">
        <f t="shared" si="294"/>
        <v>0</v>
      </c>
      <c r="AM1350" s="394">
        <f t="shared" si="295"/>
        <v>0</v>
      </c>
    </row>
    <row r="1351" spans="3:39" ht="23.25" thickBot="1" x14ac:dyDescent="0.6">
      <c r="C1351" s="233" t="s">
        <v>576</v>
      </c>
      <c r="D1351" s="411" t="s">
        <v>1717</v>
      </c>
      <c r="E1351" s="435">
        <v>70907958904</v>
      </c>
      <c r="F1351" s="39">
        <v>0</v>
      </c>
      <c r="G1351" s="36"/>
      <c r="H1351" s="36">
        <v>0</v>
      </c>
      <c r="I1351" s="36"/>
      <c r="J1351" s="36"/>
      <c r="K1351" s="36"/>
      <c r="L1351" s="36"/>
      <c r="M1351" s="36"/>
      <c r="N1351" s="36"/>
      <c r="O1351" s="36"/>
      <c r="P1351" s="253">
        <v>0</v>
      </c>
      <c r="Q1351" s="259">
        <f t="shared" si="297"/>
        <v>0</v>
      </c>
      <c r="R1351" s="259">
        <v>80000000000</v>
      </c>
      <c r="S1351" s="509">
        <f t="shared" si="284"/>
        <v>70907958904</v>
      </c>
      <c r="T1351" s="34">
        <v>1</v>
      </c>
      <c r="U1351" s="33">
        <v>1</v>
      </c>
      <c r="V1351" s="33">
        <v>0.94</v>
      </c>
      <c r="W1351" s="33">
        <v>0.94</v>
      </c>
      <c r="X1351" s="33">
        <f t="shared" si="285"/>
        <v>0.88</v>
      </c>
      <c r="Y1351" s="33">
        <f t="shared" si="286"/>
        <v>0.85</v>
      </c>
      <c r="Z1351" s="33">
        <f t="shared" si="287"/>
        <v>0.75</v>
      </c>
      <c r="AA1351" s="33">
        <f t="shared" si="288"/>
        <v>0.85</v>
      </c>
      <c r="AB1351" s="33">
        <f t="shared" si="289"/>
        <v>0.75</v>
      </c>
      <c r="AC1351" s="33">
        <f t="shared" si="290"/>
        <v>0.85</v>
      </c>
      <c r="AD1351" s="33">
        <f t="shared" si="291"/>
        <v>0.7</v>
      </c>
      <c r="AE1351" s="394">
        <f t="shared" si="292"/>
        <v>0</v>
      </c>
      <c r="AF1351" s="400">
        <f t="shared" si="293"/>
        <v>70907958904</v>
      </c>
      <c r="AG1351" s="257">
        <v>100</v>
      </c>
      <c r="AH1351" s="153">
        <f t="shared" si="296"/>
        <v>70907958904</v>
      </c>
      <c r="AJ1351" s="394">
        <f>IF(F1351&gt;0,#REF!,0)</f>
        <v>0</v>
      </c>
      <c r="AK1351" s="394">
        <f t="shared" si="294"/>
        <v>0</v>
      </c>
      <c r="AM1351" s="394">
        <f t="shared" si="295"/>
        <v>0</v>
      </c>
    </row>
    <row r="1352" spans="3:39" ht="23.25" thickBot="1" x14ac:dyDescent="0.6">
      <c r="C1352" s="233" t="s">
        <v>576</v>
      </c>
      <c r="D1352" s="411" t="s">
        <v>1717</v>
      </c>
      <c r="E1352" s="435">
        <v>75635156164</v>
      </c>
      <c r="F1352" s="39">
        <v>0</v>
      </c>
      <c r="G1352" s="36"/>
      <c r="H1352" s="36">
        <v>0</v>
      </c>
      <c r="I1352" s="36"/>
      <c r="J1352" s="36"/>
      <c r="K1352" s="36"/>
      <c r="L1352" s="36"/>
      <c r="M1352" s="36"/>
      <c r="N1352" s="36"/>
      <c r="O1352" s="36"/>
      <c r="P1352" s="253">
        <v>0</v>
      </c>
      <c r="Q1352" s="259">
        <f t="shared" si="297"/>
        <v>0</v>
      </c>
      <c r="R1352" s="259">
        <v>85000000000</v>
      </c>
      <c r="S1352" s="509">
        <f t="shared" si="284"/>
        <v>75635156164</v>
      </c>
      <c r="T1352" s="34">
        <v>1</v>
      </c>
      <c r="U1352" s="33">
        <v>1</v>
      </c>
      <c r="V1352" s="33">
        <v>0.94</v>
      </c>
      <c r="W1352" s="33">
        <v>0.94</v>
      </c>
      <c r="X1352" s="33">
        <f t="shared" si="285"/>
        <v>0.88</v>
      </c>
      <c r="Y1352" s="33">
        <f t="shared" si="286"/>
        <v>0.85</v>
      </c>
      <c r="Z1352" s="33">
        <f t="shared" si="287"/>
        <v>0.75</v>
      </c>
      <c r="AA1352" s="33">
        <f t="shared" si="288"/>
        <v>0.85</v>
      </c>
      <c r="AB1352" s="33">
        <f t="shared" si="289"/>
        <v>0.75</v>
      </c>
      <c r="AC1352" s="33">
        <f t="shared" si="290"/>
        <v>0.85</v>
      </c>
      <c r="AD1352" s="33">
        <f t="shared" si="291"/>
        <v>0.7</v>
      </c>
      <c r="AE1352" s="394">
        <f t="shared" si="292"/>
        <v>0</v>
      </c>
      <c r="AF1352" s="400">
        <f t="shared" si="293"/>
        <v>75635156164</v>
      </c>
      <c r="AG1352" s="257">
        <v>100</v>
      </c>
      <c r="AH1352" s="153">
        <f t="shared" si="296"/>
        <v>75635156164</v>
      </c>
      <c r="AJ1352" s="394">
        <f>IF(F1352&gt;0,#REF!,0)</f>
        <v>0</v>
      </c>
      <c r="AK1352" s="394">
        <f t="shared" si="294"/>
        <v>0</v>
      </c>
      <c r="AM1352" s="394">
        <f t="shared" si="295"/>
        <v>0</v>
      </c>
    </row>
    <row r="1353" spans="3:39" ht="23.25" thickBot="1" x14ac:dyDescent="0.6">
      <c r="C1353" s="233" t="s">
        <v>576</v>
      </c>
      <c r="D1353" s="411" t="s">
        <v>1455</v>
      </c>
      <c r="E1353" s="435">
        <v>111000000000</v>
      </c>
      <c r="F1353" s="39">
        <v>0</v>
      </c>
      <c r="G1353" s="36"/>
      <c r="H1353" s="36">
        <v>0</v>
      </c>
      <c r="I1353" s="36"/>
      <c r="J1353" s="36"/>
      <c r="K1353" s="36"/>
      <c r="L1353" s="36"/>
      <c r="M1353" s="36"/>
      <c r="N1353" s="36"/>
      <c r="O1353" s="36"/>
      <c r="P1353" s="253">
        <v>0</v>
      </c>
      <c r="Q1353" s="259">
        <f t="shared" si="297"/>
        <v>0</v>
      </c>
      <c r="R1353" s="259">
        <v>120000000000</v>
      </c>
      <c r="S1353" s="509">
        <f t="shared" si="284"/>
        <v>111000000000</v>
      </c>
      <c r="T1353" s="34">
        <v>1</v>
      </c>
      <c r="U1353" s="33">
        <v>1</v>
      </c>
      <c r="V1353" s="33">
        <v>0.94</v>
      </c>
      <c r="W1353" s="33">
        <v>0.94</v>
      </c>
      <c r="X1353" s="33">
        <f t="shared" si="285"/>
        <v>0.88</v>
      </c>
      <c r="Y1353" s="33">
        <f t="shared" si="286"/>
        <v>0.85</v>
      </c>
      <c r="Z1353" s="33">
        <f t="shared" si="287"/>
        <v>0.75</v>
      </c>
      <c r="AA1353" s="33">
        <f t="shared" si="288"/>
        <v>0.85</v>
      </c>
      <c r="AB1353" s="33">
        <f t="shared" si="289"/>
        <v>0.75</v>
      </c>
      <c r="AC1353" s="33">
        <f t="shared" si="290"/>
        <v>0.85</v>
      </c>
      <c r="AD1353" s="33">
        <f t="shared" si="291"/>
        <v>0.7</v>
      </c>
      <c r="AE1353" s="394">
        <f t="shared" si="292"/>
        <v>0</v>
      </c>
      <c r="AF1353" s="400">
        <f t="shared" si="293"/>
        <v>111000000000</v>
      </c>
      <c r="AG1353" s="257">
        <v>100</v>
      </c>
      <c r="AH1353" s="153">
        <f t="shared" si="296"/>
        <v>111000000000</v>
      </c>
      <c r="AJ1353" s="394">
        <f>IF(F1353&gt;0,#REF!,0)</f>
        <v>0</v>
      </c>
      <c r="AK1353" s="394">
        <f t="shared" si="294"/>
        <v>0</v>
      </c>
      <c r="AM1353" s="394">
        <f t="shared" si="295"/>
        <v>0</v>
      </c>
    </row>
    <row r="1354" spans="3:39" ht="23.25" thickBot="1" x14ac:dyDescent="0.6">
      <c r="C1354" s="233" t="s">
        <v>576</v>
      </c>
      <c r="D1354" s="411" t="s">
        <v>1715</v>
      </c>
      <c r="E1354" s="435">
        <v>50000000000</v>
      </c>
      <c r="F1354" s="39">
        <v>0</v>
      </c>
      <c r="G1354" s="36"/>
      <c r="H1354" s="36">
        <v>0</v>
      </c>
      <c r="I1354" s="36"/>
      <c r="J1354" s="36"/>
      <c r="K1354" s="36"/>
      <c r="L1354" s="36"/>
      <c r="M1354" s="36"/>
      <c r="N1354" s="36"/>
      <c r="O1354" s="36"/>
      <c r="P1354" s="253">
        <v>0</v>
      </c>
      <c r="Q1354" s="259">
        <f t="shared" si="297"/>
        <v>0</v>
      </c>
      <c r="R1354" s="259">
        <v>60000000000</v>
      </c>
      <c r="S1354" s="509">
        <f t="shared" si="284"/>
        <v>50000000000</v>
      </c>
      <c r="T1354" s="34">
        <v>1</v>
      </c>
      <c r="U1354" s="33">
        <v>1</v>
      </c>
      <c r="V1354" s="33">
        <v>0.94</v>
      </c>
      <c r="W1354" s="33">
        <v>0.94</v>
      </c>
      <c r="X1354" s="33">
        <f t="shared" si="285"/>
        <v>0.88</v>
      </c>
      <c r="Y1354" s="33">
        <f t="shared" si="286"/>
        <v>0.85</v>
      </c>
      <c r="Z1354" s="33">
        <f t="shared" si="287"/>
        <v>0.75</v>
      </c>
      <c r="AA1354" s="33">
        <f t="shared" si="288"/>
        <v>0.85</v>
      </c>
      <c r="AB1354" s="33">
        <f t="shared" si="289"/>
        <v>0.75</v>
      </c>
      <c r="AC1354" s="33">
        <f t="shared" si="290"/>
        <v>0.85</v>
      </c>
      <c r="AD1354" s="33">
        <f t="shared" si="291"/>
        <v>0.7</v>
      </c>
      <c r="AE1354" s="394">
        <f t="shared" si="292"/>
        <v>0</v>
      </c>
      <c r="AF1354" s="400">
        <f t="shared" si="293"/>
        <v>50000000000</v>
      </c>
      <c r="AG1354" s="257">
        <v>100</v>
      </c>
      <c r="AH1354" s="153">
        <f t="shared" si="296"/>
        <v>50000000000</v>
      </c>
      <c r="AJ1354" s="394">
        <f>IF(F1354&gt;0,#REF!,0)</f>
        <v>0</v>
      </c>
      <c r="AK1354" s="394">
        <f t="shared" si="294"/>
        <v>0</v>
      </c>
      <c r="AM1354" s="394">
        <f t="shared" si="295"/>
        <v>0</v>
      </c>
    </row>
    <row r="1355" spans="3:39" ht="23.25" thickBot="1" x14ac:dyDescent="0.6">
      <c r="C1355" s="233" t="s">
        <v>576</v>
      </c>
      <c r="D1355" s="411" t="s">
        <v>1454</v>
      </c>
      <c r="E1355" s="435">
        <v>229521300000</v>
      </c>
      <c r="F1355" s="39">
        <v>0</v>
      </c>
      <c r="G1355" s="36"/>
      <c r="H1355" s="36">
        <v>0</v>
      </c>
      <c r="I1355" s="36"/>
      <c r="J1355" s="36"/>
      <c r="K1355" s="36"/>
      <c r="L1355" s="36"/>
      <c r="M1355" s="36"/>
      <c r="N1355" s="36"/>
      <c r="O1355" s="36"/>
      <c r="P1355" s="253">
        <v>0</v>
      </c>
      <c r="Q1355" s="259">
        <f t="shared" si="297"/>
        <v>0</v>
      </c>
      <c r="R1355" s="259">
        <v>250000000000</v>
      </c>
      <c r="S1355" s="509">
        <f t="shared" ref="S1355:S1418" si="298">IF((OR(Q1355&gt;E1355,Q1355=0)),E1355,Q1355)</f>
        <v>229521300000</v>
      </c>
      <c r="T1355" s="34">
        <v>1</v>
      </c>
      <c r="U1355" s="33">
        <v>1</v>
      </c>
      <c r="V1355" s="33">
        <v>0.94</v>
      </c>
      <c r="W1355" s="33">
        <v>0.94</v>
      </c>
      <c r="X1355" s="33">
        <f t="shared" ref="X1355:X1418" si="299">1-0.12</f>
        <v>0.88</v>
      </c>
      <c r="Y1355" s="33">
        <f t="shared" ref="Y1355:Y1418" si="300">1-0.15</f>
        <v>0.85</v>
      </c>
      <c r="Z1355" s="33">
        <f t="shared" ref="Z1355:Z1418" si="301">1-0.25</f>
        <v>0.75</v>
      </c>
      <c r="AA1355" s="33">
        <f t="shared" ref="AA1355:AA1418" si="302">1-0.15</f>
        <v>0.85</v>
      </c>
      <c r="AB1355" s="33">
        <f t="shared" ref="AB1355:AB1418" si="303">1-0.25</f>
        <v>0.75</v>
      </c>
      <c r="AC1355" s="33">
        <f t="shared" ref="AC1355:AC1418" si="304">1-0.15</f>
        <v>0.85</v>
      </c>
      <c r="AD1355" s="33">
        <f t="shared" ref="AD1355:AD1418" si="305">1-0.3</f>
        <v>0.7</v>
      </c>
      <c r="AE1355" s="394">
        <f t="shared" ref="AE1355:AE1418" si="306">(F1355*T1355)+(G1355*U1355)+(H1355*V1355)+(I1355*W1355)+(J1355*X1355)+(K1355*Y1355)+(L1355*Z1355)+(M1355*AA1355)+(N1355*AB1355)+(O1355*AC1355)+(P1355*AD1355)</f>
        <v>0</v>
      </c>
      <c r="AF1355" s="400">
        <f t="shared" ref="AF1355:AF1418" si="307">IF(E1355&gt;AE1355,E1355-AE1355,0)</f>
        <v>229521300000</v>
      </c>
      <c r="AG1355" s="257">
        <v>100</v>
      </c>
      <c r="AH1355" s="153">
        <f t="shared" si="296"/>
        <v>229521300000</v>
      </c>
      <c r="AJ1355" s="394">
        <f>IF(F1355&gt;0,#REF!,0)</f>
        <v>0</v>
      </c>
      <c r="AK1355" s="394">
        <f t="shared" si="294"/>
        <v>0</v>
      </c>
      <c r="AM1355" s="394">
        <f t="shared" si="295"/>
        <v>0</v>
      </c>
    </row>
    <row r="1356" spans="3:39" ht="23.25" thickBot="1" x14ac:dyDescent="0.6">
      <c r="C1356" s="233" t="s">
        <v>576</v>
      </c>
      <c r="D1356" s="411" t="s">
        <v>1455</v>
      </c>
      <c r="E1356" s="435">
        <v>30000000000</v>
      </c>
      <c r="F1356" s="39">
        <v>0</v>
      </c>
      <c r="G1356" s="36"/>
      <c r="H1356" s="36">
        <v>0</v>
      </c>
      <c r="I1356" s="36"/>
      <c r="J1356" s="36"/>
      <c r="K1356" s="36"/>
      <c r="L1356" s="36"/>
      <c r="M1356" s="36"/>
      <c r="N1356" s="36"/>
      <c r="O1356" s="36"/>
      <c r="P1356" s="253">
        <v>0</v>
      </c>
      <c r="Q1356" s="259">
        <f t="shared" si="297"/>
        <v>0</v>
      </c>
      <c r="R1356" s="259">
        <v>40000000000</v>
      </c>
      <c r="S1356" s="509">
        <f t="shared" si="298"/>
        <v>30000000000</v>
      </c>
      <c r="T1356" s="34">
        <v>1</v>
      </c>
      <c r="U1356" s="33">
        <v>1</v>
      </c>
      <c r="V1356" s="33">
        <v>0.94</v>
      </c>
      <c r="W1356" s="33">
        <v>0.94</v>
      </c>
      <c r="X1356" s="33">
        <f t="shared" si="299"/>
        <v>0.88</v>
      </c>
      <c r="Y1356" s="33">
        <f t="shared" si="300"/>
        <v>0.85</v>
      </c>
      <c r="Z1356" s="33">
        <f t="shared" si="301"/>
        <v>0.75</v>
      </c>
      <c r="AA1356" s="33">
        <f t="shared" si="302"/>
        <v>0.85</v>
      </c>
      <c r="AB1356" s="33">
        <f t="shared" si="303"/>
        <v>0.75</v>
      </c>
      <c r="AC1356" s="33">
        <f t="shared" si="304"/>
        <v>0.85</v>
      </c>
      <c r="AD1356" s="33">
        <f t="shared" si="305"/>
        <v>0.7</v>
      </c>
      <c r="AE1356" s="394">
        <f t="shared" si="306"/>
        <v>0</v>
      </c>
      <c r="AF1356" s="400">
        <f t="shared" si="307"/>
        <v>30000000000</v>
      </c>
      <c r="AG1356" s="257">
        <v>100</v>
      </c>
      <c r="AH1356" s="153">
        <f t="shared" si="296"/>
        <v>30000000000</v>
      </c>
      <c r="AJ1356" s="394">
        <f>IF(F1356&gt;0,#REF!,0)</f>
        <v>0</v>
      </c>
      <c r="AK1356" s="394">
        <f t="shared" ref="AK1356:AK1419" si="308">F1356</f>
        <v>0</v>
      </c>
      <c r="AM1356" s="394">
        <f t="shared" ref="AM1356:AM1419" si="309">IF(AF1356&gt;S1356,AF1356-S1356,0)</f>
        <v>0</v>
      </c>
    </row>
    <row r="1357" spans="3:39" ht="23.25" thickBot="1" x14ac:dyDescent="0.6">
      <c r="C1357" s="233" t="s">
        <v>576</v>
      </c>
      <c r="D1357" s="411" t="s">
        <v>1718</v>
      </c>
      <c r="E1357" s="435">
        <v>41394899480</v>
      </c>
      <c r="F1357" s="39">
        <v>0</v>
      </c>
      <c r="G1357" s="36"/>
      <c r="H1357" s="36">
        <v>0</v>
      </c>
      <c r="I1357" s="36"/>
      <c r="J1357" s="36"/>
      <c r="K1357" s="36"/>
      <c r="L1357" s="36"/>
      <c r="M1357" s="36"/>
      <c r="N1357" s="36"/>
      <c r="O1357" s="36"/>
      <c r="P1357" s="253">
        <v>45000000000</v>
      </c>
      <c r="Q1357" s="259">
        <f t="shared" si="297"/>
        <v>45000000000</v>
      </c>
      <c r="R1357" s="259">
        <v>0</v>
      </c>
      <c r="S1357" s="509">
        <f t="shared" si="298"/>
        <v>41394899480</v>
      </c>
      <c r="T1357" s="34">
        <v>1</v>
      </c>
      <c r="U1357" s="33">
        <v>1</v>
      </c>
      <c r="V1357" s="33">
        <v>0.94</v>
      </c>
      <c r="W1357" s="33">
        <v>0.94</v>
      </c>
      <c r="X1357" s="33">
        <f t="shared" si="299"/>
        <v>0.88</v>
      </c>
      <c r="Y1357" s="33">
        <f t="shared" si="300"/>
        <v>0.85</v>
      </c>
      <c r="Z1357" s="33">
        <f t="shared" si="301"/>
        <v>0.75</v>
      </c>
      <c r="AA1357" s="33">
        <f t="shared" si="302"/>
        <v>0.85</v>
      </c>
      <c r="AB1357" s="33">
        <f t="shared" si="303"/>
        <v>0.75</v>
      </c>
      <c r="AC1357" s="33">
        <f t="shared" si="304"/>
        <v>0.85</v>
      </c>
      <c r="AD1357" s="33">
        <f t="shared" si="305"/>
        <v>0.7</v>
      </c>
      <c r="AE1357" s="394">
        <f t="shared" si="306"/>
        <v>31499999999.999996</v>
      </c>
      <c r="AF1357" s="400">
        <f t="shared" si="307"/>
        <v>9894899480.0000038</v>
      </c>
      <c r="AG1357" s="257">
        <v>100</v>
      </c>
      <c r="AH1357" s="153">
        <f t="shared" si="296"/>
        <v>9894899480.0000038</v>
      </c>
      <c r="AJ1357" s="394">
        <f>IF(F1357&gt;0,#REF!,0)</f>
        <v>0</v>
      </c>
      <c r="AK1357" s="394">
        <f t="shared" si="308"/>
        <v>0</v>
      </c>
      <c r="AM1357" s="394">
        <f t="shared" si="309"/>
        <v>0</v>
      </c>
    </row>
    <row r="1358" spans="3:39" ht="23.25" thickBot="1" x14ac:dyDescent="0.6">
      <c r="C1358" s="233" t="s">
        <v>576</v>
      </c>
      <c r="D1358" s="411" t="s">
        <v>1718</v>
      </c>
      <c r="E1358" s="435">
        <v>45363877200</v>
      </c>
      <c r="F1358" s="39">
        <v>0</v>
      </c>
      <c r="G1358" s="36"/>
      <c r="H1358" s="36">
        <v>0</v>
      </c>
      <c r="I1358" s="36"/>
      <c r="J1358" s="36"/>
      <c r="K1358" s="36"/>
      <c r="L1358" s="36"/>
      <c r="M1358" s="36"/>
      <c r="N1358" s="36"/>
      <c r="O1358" s="36"/>
      <c r="P1358" s="253">
        <v>45000000000</v>
      </c>
      <c r="Q1358" s="259">
        <f t="shared" si="297"/>
        <v>45000000000</v>
      </c>
      <c r="R1358" s="259">
        <v>0</v>
      </c>
      <c r="S1358" s="509">
        <f t="shared" si="298"/>
        <v>45000000000</v>
      </c>
      <c r="T1358" s="34">
        <v>1</v>
      </c>
      <c r="U1358" s="33">
        <v>1</v>
      </c>
      <c r="V1358" s="33">
        <v>0.94</v>
      </c>
      <c r="W1358" s="33">
        <v>0.94</v>
      </c>
      <c r="X1358" s="33">
        <f t="shared" si="299"/>
        <v>0.88</v>
      </c>
      <c r="Y1358" s="33">
        <f t="shared" si="300"/>
        <v>0.85</v>
      </c>
      <c r="Z1358" s="33">
        <f t="shared" si="301"/>
        <v>0.75</v>
      </c>
      <c r="AA1358" s="33">
        <f t="shared" si="302"/>
        <v>0.85</v>
      </c>
      <c r="AB1358" s="33">
        <f t="shared" si="303"/>
        <v>0.75</v>
      </c>
      <c r="AC1358" s="33">
        <f t="shared" si="304"/>
        <v>0.85</v>
      </c>
      <c r="AD1358" s="33">
        <f t="shared" si="305"/>
        <v>0.7</v>
      </c>
      <c r="AE1358" s="394">
        <f t="shared" si="306"/>
        <v>31499999999.999996</v>
      </c>
      <c r="AF1358" s="400">
        <f t="shared" si="307"/>
        <v>13863877200.000004</v>
      </c>
      <c r="AG1358" s="257">
        <v>100</v>
      </c>
      <c r="AH1358" s="153">
        <f t="shared" si="296"/>
        <v>13863877200.000006</v>
      </c>
      <c r="AJ1358" s="394">
        <f>IF(F1358&gt;0,#REF!,0)</f>
        <v>0</v>
      </c>
      <c r="AK1358" s="394">
        <f t="shared" si="308"/>
        <v>0</v>
      </c>
      <c r="AM1358" s="394">
        <f t="shared" si="309"/>
        <v>0</v>
      </c>
    </row>
    <row r="1359" spans="3:39" ht="23.25" thickBot="1" x14ac:dyDescent="0.6">
      <c r="C1359" s="233" t="s">
        <v>576</v>
      </c>
      <c r="D1359" s="411" t="s">
        <v>1718</v>
      </c>
      <c r="E1359" s="435">
        <v>17712500000</v>
      </c>
      <c r="F1359" s="39">
        <v>0</v>
      </c>
      <c r="G1359" s="36"/>
      <c r="H1359" s="36">
        <v>0</v>
      </c>
      <c r="I1359" s="36"/>
      <c r="J1359" s="36"/>
      <c r="K1359" s="36"/>
      <c r="L1359" s="36"/>
      <c r="M1359" s="36"/>
      <c r="N1359" s="36"/>
      <c r="O1359" s="36"/>
      <c r="P1359" s="253">
        <v>20000000000</v>
      </c>
      <c r="Q1359" s="259">
        <f t="shared" si="297"/>
        <v>20000000000</v>
      </c>
      <c r="R1359" s="259">
        <v>0</v>
      </c>
      <c r="S1359" s="509">
        <f t="shared" si="298"/>
        <v>17712500000</v>
      </c>
      <c r="T1359" s="34">
        <v>1</v>
      </c>
      <c r="U1359" s="33">
        <v>1</v>
      </c>
      <c r="V1359" s="33">
        <v>0.94</v>
      </c>
      <c r="W1359" s="33">
        <v>0.94</v>
      </c>
      <c r="X1359" s="33">
        <f t="shared" si="299"/>
        <v>0.88</v>
      </c>
      <c r="Y1359" s="33">
        <f t="shared" si="300"/>
        <v>0.85</v>
      </c>
      <c r="Z1359" s="33">
        <f t="shared" si="301"/>
        <v>0.75</v>
      </c>
      <c r="AA1359" s="33">
        <f t="shared" si="302"/>
        <v>0.85</v>
      </c>
      <c r="AB1359" s="33">
        <f t="shared" si="303"/>
        <v>0.75</v>
      </c>
      <c r="AC1359" s="33">
        <f t="shared" si="304"/>
        <v>0.85</v>
      </c>
      <c r="AD1359" s="33">
        <f t="shared" si="305"/>
        <v>0.7</v>
      </c>
      <c r="AE1359" s="394">
        <f t="shared" si="306"/>
        <v>14000000000</v>
      </c>
      <c r="AF1359" s="400">
        <f t="shared" si="307"/>
        <v>3712500000</v>
      </c>
      <c r="AG1359" s="257">
        <v>100</v>
      </c>
      <c r="AH1359" s="153">
        <f t="shared" si="296"/>
        <v>3712500000</v>
      </c>
      <c r="AJ1359" s="394">
        <f>IF(F1359&gt;0,#REF!,0)</f>
        <v>0</v>
      </c>
      <c r="AK1359" s="394">
        <f t="shared" si="308"/>
        <v>0</v>
      </c>
      <c r="AM1359" s="394">
        <f t="shared" si="309"/>
        <v>0</v>
      </c>
    </row>
    <row r="1360" spans="3:39" ht="23.25" thickBot="1" x14ac:dyDescent="0.6">
      <c r="C1360" s="233" t="s">
        <v>576</v>
      </c>
      <c r="D1360" s="411" t="s">
        <v>1718</v>
      </c>
      <c r="E1360" s="435">
        <v>23980000000</v>
      </c>
      <c r="F1360" s="39">
        <v>0</v>
      </c>
      <c r="G1360" s="36"/>
      <c r="H1360" s="36">
        <v>0</v>
      </c>
      <c r="I1360" s="36"/>
      <c r="J1360" s="36"/>
      <c r="K1360" s="36"/>
      <c r="L1360" s="36"/>
      <c r="M1360" s="36"/>
      <c r="N1360" s="36"/>
      <c r="O1360" s="36"/>
      <c r="P1360" s="253">
        <v>26000000000</v>
      </c>
      <c r="Q1360" s="259">
        <f t="shared" si="297"/>
        <v>26000000000</v>
      </c>
      <c r="R1360" s="259">
        <v>0</v>
      </c>
      <c r="S1360" s="509">
        <f t="shared" si="298"/>
        <v>23980000000</v>
      </c>
      <c r="T1360" s="34">
        <v>1</v>
      </c>
      <c r="U1360" s="33">
        <v>1</v>
      </c>
      <c r="V1360" s="33">
        <v>0.94</v>
      </c>
      <c r="W1360" s="33">
        <v>0.94</v>
      </c>
      <c r="X1360" s="33">
        <f t="shared" si="299"/>
        <v>0.88</v>
      </c>
      <c r="Y1360" s="33">
        <f t="shared" si="300"/>
        <v>0.85</v>
      </c>
      <c r="Z1360" s="33">
        <f t="shared" si="301"/>
        <v>0.75</v>
      </c>
      <c r="AA1360" s="33">
        <f t="shared" si="302"/>
        <v>0.85</v>
      </c>
      <c r="AB1360" s="33">
        <f t="shared" si="303"/>
        <v>0.75</v>
      </c>
      <c r="AC1360" s="33">
        <f t="shared" si="304"/>
        <v>0.85</v>
      </c>
      <c r="AD1360" s="33">
        <f t="shared" si="305"/>
        <v>0.7</v>
      </c>
      <c r="AE1360" s="394">
        <f t="shared" si="306"/>
        <v>18200000000</v>
      </c>
      <c r="AF1360" s="400">
        <f t="shared" si="307"/>
        <v>5780000000</v>
      </c>
      <c r="AG1360" s="257">
        <v>100</v>
      </c>
      <c r="AH1360" s="153">
        <f t="shared" si="296"/>
        <v>5780000000</v>
      </c>
      <c r="AJ1360" s="394">
        <f>IF(F1360&gt;0,#REF!,0)</f>
        <v>0</v>
      </c>
      <c r="AK1360" s="394">
        <f t="shared" si="308"/>
        <v>0</v>
      </c>
      <c r="AM1360" s="394">
        <f t="shared" si="309"/>
        <v>0</v>
      </c>
    </row>
    <row r="1361" spans="3:39" ht="23.25" thickBot="1" x14ac:dyDescent="0.6">
      <c r="C1361" s="233" t="s">
        <v>576</v>
      </c>
      <c r="D1361" s="411" t="s">
        <v>1718</v>
      </c>
      <c r="E1361" s="435">
        <v>23980000000</v>
      </c>
      <c r="F1361" s="39">
        <v>0</v>
      </c>
      <c r="G1361" s="36"/>
      <c r="H1361" s="36">
        <v>0</v>
      </c>
      <c r="I1361" s="36"/>
      <c r="J1361" s="36"/>
      <c r="K1361" s="36"/>
      <c r="L1361" s="36"/>
      <c r="M1361" s="36"/>
      <c r="N1361" s="36"/>
      <c r="O1361" s="36"/>
      <c r="P1361" s="253">
        <v>26000000000</v>
      </c>
      <c r="Q1361" s="259">
        <f t="shared" si="297"/>
        <v>26000000000</v>
      </c>
      <c r="R1361" s="259">
        <v>0</v>
      </c>
      <c r="S1361" s="509">
        <f t="shared" si="298"/>
        <v>23980000000</v>
      </c>
      <c r="T1361" s="34">
        <v>1</v>
      </c>
      <c r="U1361" s="33">
        <v>1</v>
      </c>
      <c r="V1361" s="33">
        <v>0.94</v>
      </c>
      <c r="W1361" s="33">
        <v>0.94</v>
      </c>
      <c r="X1361" s="33">
        <f t="shared" si="299"/>
        <v>0.88</v>
      </c>
      <c r="Y1361" s="33">
        <f t="shared" si="300"/>
        <v>0.85</v>
      </c>
      <c r="Z1361" s="33">
        <f t="shared" si="301"/>
        <v>0.75</v>
      </c>
      <c r="AA1361" s="33">
        <f t="shared" si="302"/>
        <v>0.85</v>
      </c>
      <c r="AB1361" s="33">
        <f t="shared" si="303"/>
        <v>0.75</v>
      </c>
      <c r="AC1361" s="33">
        <f t="shared" si="304"/>
        <v>0.85</v>
      </c>
      <c r="AD1361" s="33">
        <f t="shared" si="305"/>
        <v>0.7</v>
      </c>
      <c r="AE1361" s="394">
        <f t="shared" si="306"/>
        <v>18200000000</v>
      </c>
      <c r="AF1361" s="400">
        <f t="shared" si="307"/>
        <v>5780000000</v>
      </c>
      <c r="AG1361" s="257">
        <v>100</v>
      </c>
      <c r="AH1361" s="153">
        <f t="shared" ref="AH1361:AH1424" si="310">(AF1361*AG1361)/100</f>
        <v>5780000000</v>
      </c>
      <c r="AJ1361" s="394">
        <f>IF(F1361&gt;0,#REF!,0)</f>
        <v>0</v>
      </c>
      <c r="AK1361" s="394">
        <f t="shared" si="308"/>
        <v>0</v>
      </c>
      <c r="AM1361" s="394">
        <f t="shared" si="309"/>
        <v>0</v>
      </c>
    </row>
    <row r="1362" spans="3:39" ht="23.25" thickBot="1" x14ac:dyDescent="0.6">
      <c r="C1362" s="233" t="s">
        <v>576</v>
      </c>
      <c r="D1362" s="411" t="s">
        <v>1718</v>
      </c>
      <c r="E1362" s="435">
        <v>23980000000</v>
      </c>
      <c r="F1362" s="39">
        <v>0</v>
      </c>
      <c r="G1362" s="36"/>
      <c r="H1362" s="36">
        <v>0</v>
      </c>
      <c r="I1362" s="36"/>
      <c r="J1362" s="36"/>
      <c r="K1362" s="36"/>
      <c r="L1362" s="36"/>
      <c r="M1362" s="36"/>
      <c r="N1362" s="36"/>
      <c r="O1362" s="36"/>
      <c r="P1362" s="253">
        <v>26000000000</v>
      </c>
      <c r="Q1362" s="259">
        <f t="shared" si="297"/>
        <v>26000000000</v>
      </c>
      <c r="R1362" s="259">
        <v>0</v>
      </c>
      <c r="S1362" s="509">
        <f t="shared" si="298"/>
        <v>23980000000</v>
      </c>
      <c r="T1362" s="34">
        <v>1</v>
      </c>
      <c r="U1362" s="33">
        <v>1</v>
      </c>
      <c r="V1362" s="33">
        <v>0.94</v>
      </c>
      <c r="W1362" s="33">
        <v>0.94</v>
      </c>
      <c r="X1362" s="33">
        <f t="shared" si="299"/>
        <v>0.88</v>
      </c>
      <c r="Y1362" s="33">
        <f t="shared" si="300"/>
        <v>0.85</v>
      </c>
      <c r="Z1362" s="33">
        <f t="shared" si="301"/>
        <v>0.75</v>
      </c>
      <c r="AA1362" s="33">
        <f t="shared" si="302"/>
        <v>0.85</v>
      </c>
      <c r="AB1362" s="33">
        <f t="shared" si="303"/>
        <v>0.75</v>
      </c>
      <c r="AC1362" s="33">
        <f t="shared" si="304"/>
        <v>0.85</v>
      </c>
      <c r="AD1362" s="33">
        <f t="shared" si="305"/>
        <v>0.7</v>
      </c>
      <c r="AE1362" s="394">
        <f t="shared" si="306"/>
        <v>18200000000</v>
      </c>
      <c r="AF1362" s="400">
        <f t="shared" si="307"/>
        <v>5780000000</v>
      </c>
      <c r="AG1362" s="257">
        <v>100</v>
      </c>
      <c r="AH1362" s="153">
        <f t="shared" si="310"/>
        <v>5780000000</v>
      </c>
      <c r="AJ1362" s="394">
        <f>IF(F1362&gt;0,#REF!,0)</f>
        <v>0</v>
      </c>
      <c r="AK1362" s="394">
        <f t="shared" si="308"/>
        <v>0</v>
      </c>
      <c r="AM1362" s="394">
        <f t="shared" si="309"/>
        <v>0</v>
      </c>
    </row>
    <row r="1363" spans="3:39" ht="23.25" thickBot="1" x14ac:dyDescent="0.6">
      <c r="C1363" s="233" t="s">
        <v>576</v>
      </c>
      <c r="D1363" s="411" t="s">
        <v>1718</v>
      </c>
      <c r="E1363" s="435">
        <v>23980000000</v>
      </c>
      <c r="F1363" s="39">
        <v>0</v>
      </c>
      <c r="G1363" s="36"/>
      <c r="H1363" s="36">
        <v>0</v>
      </c>
      <c r="I1363" s="36"/>
      <c r="J1363" s="36"/>
      <c r="K1363" s="36"/>
      <c r="L1363" s="36"/>
      <c r="M1363" s="36"/>
      <c r="N1363" s="36"/>
      <c r="O1363" s="36"/>
      <c r="P1363" s="253">
        <v>26000000000</v>
      </c>
      <c r="Q1363" s="259">
        <f t="shared" ref="Q1363:Q1426" si="311">SUM(F1363:P1363)</f>
        <v>26000000000</v>
      </c>
      <c r="R1363" s="259">
        <v>0</v>
      </c>
      <c r="S1363" s="509">
        <f t="shared" si="298"/>
        <v>23980000000</v>
      </c>
      <c r="T1363" s="34">
        <v>1</v>
      </c>
      <c r="U1363" s="33">
        <v>1</v>
      </c>
      <c r="V1363" s="33">
        <v>0.94</v>
      </c>
      <c r="W1363" s="33">
        <v>0.94</v>
      </c>
      <c r="X1363" s="33">
        <f t="shared" si="299"/>
        <v>0.88</v>
      </c>
      <c r="Y1363" s="33">
        <f t="shared" si="300"/>
        <v>0.85</v>
      </c>
      <c r="Z1363" s="33">
        <f t="shared" si="301"/>
        <v>0.75</v>
      </c>
      <c r="AA1363" s="33">
        <f t="shared" si="302"/>
        <v>0.85</v>
      </c>
      <c r="AB1363" s="33">
        <f t="shared" si="303"/>
        <v>0.75</v>
      </c>
      <c r="AC1363" s="33">
        <f t="shared" si="304"/>
        <v>0.85</v>
      </c>
      <c r="AD1363" s="33">
        <f t="shared" si="305"/>
        <v>0.7</v>
      </c>
      <c r="AE1363" s="394">
        <f t="shared" si="306"/>
        <v>18200000000</v>
      </c>
      <c r="AF1363" s="400">
        <f t="shared" si="307"/>
        <v>5780000000</v>
      </c>
      <c r="AG1363" s="257">
        <v>100</v>
      </c>
      <c r="AH1363" s="153">
        <f t="shared" si="310"/>
        <v>5780000000</v>
      </c>
      <c r="AJ1363" s="394">
        <f>IF(F1363&gt;0,#REF!,0)</f>
        <v>0</v>
      </c>
      <c r="AK1363" s="394">
        <f t="shared" si="308"/>
        <v>0</v>
      </c>
      <c r="AM1363" s="394">
        <f t="shared" si="309"/>
        <v>0</v>
      </c>
    </row>
    <row r="1364" spans="3:39" ht="23.25" thickBot="1" x14ac:dyDescent="0.6">
      <c r="C1364" s="233" t="s">
        <v>576</v>
      </c>
      <c r="D1364" s="412"/>
      <c r="E1364" s="428"/>
      <c r="F1364" s="39">
        <v>0</v>
      </c>
      <c r="G1364" s="36"/>
      <c r="H1364" s="36">
        <v>0</v>
      </c>
      <c r="I1364" s="36"/>
      <c r="J1364" s="36"/>
      <c r="K1364" s="36"/>
      <c r="L1364" s="36"/>
      <c r="M1364" s="36"/>
      <c r="N1364" s="36"/>
      <c r="O1364" s="36"/>
      <c r="P1364" s="253">
        <v>0</v>
      </c>
      <c r="Q1364" s="259">
        <f t="shared" si="311"/>
        <v>0</v>
      </c>
      <c r="R1364" s="259">
        <v>0</v>
      </c>
      <c r="S1364" s="509">
        <f t="shared" si="298"/>
        <v>0</v>
      </c>
      <c r="T1364" s="34">
        <v>1</v>
      </c>
      <c r="U1364" s="33">
        <v>1</v>
      </c>
      <c r="V1364" s="33">
        <v>0.94</v>
      </c>
      <c r="W1364" s="33">
        <v>0.94</v>
      </c>
      <c r="X1364" s="33">
        <f t="shared" si="299"/>
        <v>0.88</v>
      </c>
      <c r="Y1364" s="33">
        <f t="shared" si="300"/>
        <v>0.85</v>
      </c>
      <c r="Z1364" s="33">
        <f t="shared" si="301"/>
        <v>0.75</v>
      </c>
      <c r="AA1364" s="33">
        <f t="shared" si="302"/>
        <v>0.85</v>
      </c>
      <c r="AB1364" s="33">
        <f t="shared" si="303"/>
        <v>0.75</v>
      </c>
      <c r="AC1364" s="33">
        <f t="shared" si="304"/>
        <v>0.85</v>
      </c>
      <c r="AD1364" s="33">
        <f t="shared" si="305"/>
        <v>0.7</v>
      </c>
      <c r="AE1364" s="394">
        <f t="shared" si="306"/>
        <v>0</v>
      </c>
      <c r="AF1364" s="400">
        <f t="shared" si="307"/>
        <v>0</v>
      </c>
      <c r="AG1364" s="257">
        <v>100</v>
      </c>
      <c r="AH1364" s="153">
        <f t="shared" si="310"/>
        <v>0</v>
      </c>
      <c r="AJ1364" s="394">
        <f>IF(F1364&gt;0,#REF!,0)</f>
        <v>0</v>
      </c>
      <c r="AK1364" s="394">
        <f t="shared" si="308"/>
        <v>0</v>
      </c>
      <c r="AM1364" s="394">
        <f t="shared" si="309"/>
        <v>0</v>
      </c>
    </row>
    <row r="1365" spans="3:39" ht="23.25" thickBot="1" x14ac:dyDescent="0.6">
      <c r="C1365" s="233" t="s">
        <v>576</v>
      </c>
      <c r="D1365" s="411" t="s">
        <v>1719</v>
      </c>
      <c r="E1365" s="435">
        <v>5500000000</v>
      </c>
      <c r="F1365" s="39">
        <v>0</v>
      </c>
      <c r="G1365" s="36"/>
      <c r="H1365" s="36">
        <v>0</v>
      </c>
      <c r="I1365" s="36"/>
      <c r="J1365" s="36"/>
      <c r="K1365" s="36"/>
      <c r="L1365" s="36"/>
      <c r="M1365" s="36"/>
      <c r="N1365" s="36"/>
      <c r="O1365" s="36"/>
      <c r="P1365" s="253">
        <v>0</v>
      </c>
      <c r="Q1365" s="259">
        <f t="shared" si="311"/>
        <v>0</v>
      </c>
      <c r="R1365" s="259">
        <v>6000000000</v>
      </c>
      <c r="S1365" s="509">
        <f t="shared" si="298"/>
        <v>5500000000</v>
      </c>
      <c r="T1365" s="34">
        <v>1</v>
      </c>
      <c r="U1365" s="33">
        <v>1</v>
      </c>
      <c r="V1365" s="33">
        <v>0.94</v>
      </c>
      <c r="W1365" s="33">
        <v>0.94</v>
      </c>
      <c r="X1365" s="33">
        <f t="shared" si="299"/>
        <v>0.88</v>
      </c>
      <c r="Y1365" s="33">
        <f t="shared" si="300"/>
        <v>0.85</v>
      </c>
      <c r="Z1365" s="33">
        <f t="shared" si="301"/>
        <v>0.75</v>
      </c>
      <c r="AA1365" s="33">
        <f t="shared" si="302"/>
        <v>0.85</v>
      </c>
      <c r="AB1365" s="33">
        <f t="shared" si="303"/>
        <v>0.75</v>
      </c>
      <c r="AC1365" s="33">
        <f t="shared" si="304"/>
        <v>0.85</v>
      </c>
      <c r="AD1365" s="33">
        <f t="shared" si="305"/>
        <v>0.7</v>
      </c>
      <c r="AE1365" s="394">
        <f t="shared" si="306"/>
        <v>0</v>
      </c>
      <c r="AF1365" s="400">
        <f t="shared" si="307"/>
        <v>5500000000</v>
      </c>
      <c r="AG1365" s="257">
        <v>100</v>
      </c>
      <c r="AH1365" s="153">
        <f t="shared" si="310"/>
        <v>5500000000</v>
      </c>
      <c r="AJ1365" s="394">
        <f>IF(F1365&gt;0,#REF!,0)</f>
        <v>0</v>
      </c>
      <c r="AK1365" s="394">
        <f t="shared" si="308"/>
        <v>0</v>
      </c>
      <c r="AM1365" s="394">
        <f t="shared" si="309"/>
        <v>0</v>
      </c>
    </row>
    <row r="1366" spans="3:39" ht="23.25" thickBot="1" x14ac:dyDescent="0.6">
      <c r="C1366" s="233" t="s">
        <v>576</v>
      </c>
      <c r="D1366" s="411" t="s">
        <v>1719</v>
      </c>
      <c r="E1366" s="435">
        <v>10000000000</v>
      </c>
      <c r="F1366" s="39">
        <v>0</v>
      </c>
      <c r="G1366" s="36"/>
      <c r="H1366" s="36">
        <v>0</v>
      </c>
      <c r="I1366" s="36"/>
      <c r="J1366" s="36"/>
      <c r="K1366" s="36"/>
      <c r="L1366" s="36"/>
      <c r="M1366" s="36"/>
      <c r="N1366" s="36"/>
      <c r="O1366" s="36"/>
      <c r="P1366" s="253">
        <v>0</v>
      </c>
      <c r="Q1366" s="259">
        <f t="shared" si="311"/>
        <v>0</v>
      </c>
      <c r="R1366" s="259">
        <v>11000000000</v>
      </c>
      <c r="S1366" s="509">
        <f t="shared" si="298"/>
        <v>10000000000</v>
      </c>
      <c r="T1366" s="34">
        <v>1</v>
      </c>
      <c r="U1366" s="33">
        <v>1</v>
      </c>
      <c r="V1366" s="33">
        <v>0.94</v>
      </c>
      <c r="W1366" s="33">
        <v>0.94</v>
      </c>
      <c r="X1366" s="33">
        <f t="shared" si="299"/>
        <v>0.88</v>
      </c>
      <c r="Y1366" s="33">
        <f t="shared" si="300"/>
        <v>0.85</v>
      </c>
      <c r="Z1366" s="33">
        <f t="shared" si="301"/>
        <v>0.75</v>
      </c>
      <c r="AA1366" s="33">
        <f t="shared" si="302"/>
        <v>0.85</v>
      </c>
      <c r="AB1366" s="33">
        <f t="shared" si="303"/>
        <v>0.75</v>
      </c>
      <c r="AC1366" s="33">
        <f t="shared" si="304"/>
        <v>0.85</v>
      </c>
      <c r="AD1366" s="33">
        <f t="shared" si="305"/>
        <v>0.7</v>
      </c>
      <c r="AE1366" s="394">
        <f t="shared" si="306"/>
        <v>0</v>
      </c>
      <c r="AF1366" s="400">
        <f t="shared" si="307"/>
        <v>10000000000</v>
      </c>
      <c r="AG1366" s="257">
        <v>100</v>
      </c>
      <c r="AH1366" s="153">
        <f t="shared" si="310"/>
        <v>10000000000</v>
      </c>
      <c r="AJ1366" s="394">
        <f>IF(F1366&gt;0,#REF!,0)</f>
        <v>0</v>
      </c>
      <c r="AK1366" s="394">
        <f t="shared" si="308"/>
        <v>0</v>
      </c>
      <c r="AM1366" s="394">
        <f t="shared" si="309"/>
        <v>0</v>
      </c>
    </row>
    <row r="1367" spans="3:39" ht="23.25" thickBot="1" x14ac:dyDescent="0.6">
      <c r="C1367" s="233" t="s">
        <v>576</v>
      </c>
      <c r="D1367" s="411" t="s">
        <v>1719</v>
      </c>
      <c r="E1367" s="435">
        <v>11000000000</v>
      </c>
      <c r="F1367" s="39">
        <v>0</v>
      </c>
      <c r="G1367" s="36"/>
      <c r="H1367" s="36">
        <v>0</v>
      </c>
      <c r="I1367" s="36"/>
      <c r="J1367" s="36"/>
      <c r="K1367" s="36"/>
      <c r="L1367" s="36"/>
      <c r="M1367" s="36"/>
      <c r="N1367" s="36"/>
      <c r="O1367" s="36"/>
      <c r="P1367" s="253">
        <v>0</v>
      </c>
      <c r="Q1367" s="259">
        <f t="shared" si="311"/>
        <v>0</v>
      </c>
      <c r="R1367" s="259">
        <v>12000000000</v>
      </c>
      <c r="S1367" s="509">
        <f t="shared" si="298"/>
        <v>11000000000</v>
      </c>
      <c r="T1367" s="34">
        <v>1</v>
      </c>
      <c r="U1367" s="33">
        <v>1</v>
      </c>
      <c r="V1367" s="33">
        <v>0.94</v>
      </c>
      <c r="W1367" s="33">
        <v>0.94</v>
      </c>
      <c r="X1367" s="33">
        <f t="shared" si="299"/>
        <v>0.88</v>
      </c>
      <c r="Y1367" s="33">
        <f t="shared" si="300"/>
        <v>0.85</v>
      </c>
      <c r="Z1367" s="33">
        <f t="shared" si="301"/>
        <v>0.75</v>
      </c>
      <c r="AA1367" s="33">
        <f t="shared" si="302"/>
        <v>0.85</v>
      </c>
      <c r="AB1367" s="33">
        <f t="shared" si="303"/>
        <v>0.75</v>
      </c>
      <c r="AC1367" s="33">
        <f t="shared" si="304"/>
        <v>0.85</v>
      </c>
      <c r="AD1367" s="33">
        <f t="shared" si="305"/>
        <v>0.7</v>
      </c>
      <c r="AE1367" s="394">
        <f t="shared" si="306"/>
        <v>0</v>
      </c>
      <c r="AF1367" s="400">
        <f t="shared" si="307"/>
        <v>11000000000</v>
      </c>
      <c r="AG1367" s="257">
        <v>100</v>
      </c>
      <c r="AH1367" s="153">
        <f t="shared" si="310"/>
        <v>11000000000</v>
      </c>
      <c r="AJ1367" s="394">
        <f>IF(F1367&gt;0,#REF!,0)</f>
        <v>0</v>
      </c>
      <c r="AK1367" s="394">
        <f t="shared" si="308"/>
        <v>0</v>
      </c>
      <c r="AM1367" s="394">
        <f t="shared" si="309"/>
        <v>0</v>
      </c>
    </row>
    <row r="1368" spans="3:39" ht="23.25" thickBot="1" x14ac:dyDescent="0.6">
      <c r="C1368" s="233" t="s">
        <v>576</v>
      </c>
      <c r="D1368" s="411" t="s">
        <v>1456</v>
      </c>
      <c r="E1368" s="435">
        <v>9000000000</v>
      </c>
      <c r="F1368" s="39">
        <v>0</v>
      </c>
      <c r="G1368" s="36"/>
      <c r="H1368" s="36">
        <v>0</v>
      </c>
      <c r="I1368" s="36"/>
      <c r="J1368" s="36"/>
      <c r="K1368" s="36"/>
      <c r="L1368" s="36"/>
      <c r="M1368" s="36"/>
      <c r="N1368" s="36"/>
      <c r="O1368" s="36"/>
      <c r="P1368" s="253">
        <v>0</v>
      </c>
      <c r="Q1368" s="259">
        <f t="shared" si="311"/>
        <v>0</v>
      </c>
      <c r="R1368" s="259">
        <v>18000000000</v>
      </c>
      <c r="S1368" s="509">
        <f t="shared" si="298"/>
        <v>9000000000</v>
      </c>
      <c r="T1368" s="34">
        <v>1</v>
      </c>
      <c r="U1368" s="33">
        <v>1</v>
      </c>
      <c r="V1368" s="33">
        <v>0.94</v>
      </c>
      <c r="W1368" s="33">
        <v>0.94</v>
      </c>
      <c r="X1368" s="33">
        <f t="shared" si="299"/>
        <v>0.88</v>
      </c>
      <c r="Y1368" s="33">
        <f t="shared" si="300"/>
        <v>0.85</v>
      </c>
      <c r="Z1368" s="33">
        <f t="shared" si="301"/>
        <v>0.75</v>
      </c>
      <c r="AA1368" s="33">
        <f t="shared" si="302"/>
        <v>0.85</v>
      </c>
      <c r="AB1368" s="33">
        <f t="shared" si="303"/>
        <v>0.75</v>
      </c>
      <c r="AC1368" s="33">
        <f t="shared" si="304"/>
        <v>0.85</v>
      </c>
      <c r="AD1368" s="33">
        <f t="shared" si="305"/>
        <v>0.7</v>
      </c>
      <c r="AE1368" s="394">
        <f t="shared" si="306"/>
        <v>0</v>
      </c>
      <c r="AF1368" s="400">
        <f t="shared" si="307"/>
        <v>9000000000</v>
      </c>
      <c r="AG1368" s="257">
        <v>100</v>
      </c>
      <c r="AH1368" s="153">
        <f t="shared" si="310"/>
        <v>9000000000</v>
      </c>
      <c r="AJ1368" s="394">
        <f>IF(F1368&gt;0,#REF!,0)</f>
        <v>0</v>
      </c>
      <c r="AK1368" s="394">
        <f t="shared" si="308"/>
        <v>0</v>
      </c>
      <c r="AM1368" s="394">
        <f t="shared" si="309"/>
        <v>0</v>
      </c>
    </row>
    <row r="1369" spans="3:39" ht="23.25" thickBot="1" x14ac:dyDescent="0.6">
      <c r="C1369" s="233" t="s">
        <v>576</v>
      </c>
      <c r="D1369" s="411" t="s">
        <v>1456</v>
      </c>
      <c r="E1369" s="435">
        <v>9000000000</v>
      </c>
      <c r="F1369" s="39">
        <v>0</v>
      </c>
      <c r="G1369" s="36"/>
      <c r="H1369" s="36">
        <v>0</v>
      </c>
      <c r="I1369" s="36"/>
      <c r="J1369" s="36"/>
      <c r="K1369" s="36"/>
      <c r="L1369" s="36"/>
      <c r="M1369" s="36"/>
      <c r="N1369" s="36"/>
      <c r="O1369" s="36"/>
      <c r="P1369" s="253">
        <v>0</v>
      </c>
      <c r="Q1369" s="259">
        <f t="shared" si="311"/>
        <v>0</v>
      </c>
      <c r="R1369" s="259">
        <v>11000000000</v>
      </c>
      <c r="S1369" s="509">
        <f t="shared" si="298"/>
        <v>9000000000</v>
      </c>
      <c r="T1369" s="34">
        <v>1</v>
      </c>
      <c r="U1369" s="33">
        <v>1</v>
      </c>
      <c r="V1369" s="33">
        <v>0.94</v>
      </c>
      <c r="W1369" s="33">
        <v>0.94</v>
      </c>
      <c r="X1369" s="33">
        <f t="shared" si="299"/>
        <v>0.88</v>
      </c>
      <c r="Y1369" s="33">
        <f t="shared" si="300"/>
        <v>0.85</v>
      </c>
      <c r="Z1369" s="33">
        <f t="shared" si="301"/>
        <v>0.75</v>
      </c>
      <c r="AA1369" s="33">
        <f t="shared" si="302"/>
        <v>0.85</v>
      </c>
      <c r="AB1369" s="33">
        <f t="shared" si="303"/>
        <v>0.75</v>
      </c>
      <c r="AC1369" s="33">
        <f t="shared" si="304"/>
        <v>0.85</v>
      </c>
      <c r="AD1369" s="33">
        <f t="shared" si="305"/>
        <v>0.7</v>
      </c>
      <c r="AE1369" s="394">
        <f t="shared" si="306"/>
        <v>0</v>
      </c>
      <c r="AF1369" s="400">
        <f t="shared" si="307"/>
        <v>9000000000</v>
      </c>
      <c r="AG1369" s="257">
        <v>100</v>
      </c>
      <c r="AH1369" s="153">
        <f t="shared" si="310"/>
        <v>9000000000</v>
      </c>
      <c r="AJ1369" s="394">
        <f>IF(F1369&gt;0,#REF!,0)</f>
        <v>0</v>
      </c>
      <c r="AK1369" s="394">
        <f t="shared" si="308"/>
        <v>0</v>
      </c>
      <c r="AM1369" s="394">
        <f t="shared" si="309"/>
        <v>0</v>
      </c>
    </row>
    <row r="1370" spans="3:39" ht="23.25" thickBot="1" x14ac:dyDescent="0.6">
      <c r="C1370" s="233" t="s">
        <v>576</v>
      </c>
      <c r="D1370" s="411" t="s">
        <v>1456</v>
      </c>
      <c r="E1370" s="435">
        <v>10000000000</v>
      </c>
      <c r="F1370" s="39">
        <v>0</v>
      </c>
      <c r="G1370" s="36"/>
      <c r="H1370" s="36">
        <v>0</v>
      </c>
      <c r="I1370" s="36"/>
      <c r="J1370" s="36"/>
      <c r="K1370" s="36"/>
      <c r="L1370" s="36"/>
      <c r="M1370" s="36"/>
      <c r="N1370" s="36"/>
      <c r="O1370" s="36"/>
      <c r="P1370" s="253">
        <v>0</v>
      </c>
      <c r="Q1370" s="259">
        <f t="shared" si="311"/>
        <v>0</v>
      </c>
      <c r="R1370" s="259">
        <v>13000000000</v>
      </c>
      <c r="S1370" s="509">
        <f t="shared" si="298"/>
        <v>10000000000</v>
      </c>
      <c r="T1370" s="34">
        <v>1</v>
      </c>
      <c r="U1370" s="33">
        <v>1</v>
      </c>
      <c r="V1370" s="33">
        <v>0.94</v>
      </c>
      <c r="W1370" s="33">
        <v>0.94</v>
      </c>
      <c r="X1370" s="33">
        <f t="shared" si="299"/>
        <v>0.88</v>
      </c>
      <c r="Y1370" s="33">
        <f t="shared" si="300"/>
        <v>0.85</v>
      </c>
      <c r="Z1370" s="33">
        <f t="shared" si="301"/>
        <v>0.75</v>
      </c>
      <c r="AA1370" s="33">
        <f t="shared" si="302"/>
        <v>0.85</v>
      </c>
      <c r="AB1370" s="33">
        <f t="shared" si="303"/>
        <v>0.75</v>
      </c>
      <c r="AC1370" s="33">
        <f t="shared" si="304"/>
        <v>0.85</v>
      </c>
      <c r="AD1370" s="33">
        <f t="shared" si="305"/>
        <v>0.7</v>
      </c>
      <c r="AE1370" s="394">
        <f t="shared" si="306"/>
        <v>0</v>
      </c>
      <c r="AF1370" s="400">
        <f t="shared" si="307"/>
        <v>10000000000</v>
      </c>
      <c r="AG1370" s="257">
        <v>100</v>
      </c>
      <c r="AH1370" s="153">
        <f t="shared" si="310"/>
        <v>10000000000</v>
      </c>
      <c r="AJ1370" s="394">
        <f>IF(F1370&gt;0,#REF!,0)</f>
        <v>0</v>
      </c>
      <c r="AK1370" s="394">
        <f t="shared" si="308"/>
        <v>0</v>
      </c>
      <c r="AM1370" s="394">
        <f t="shared" si="309"/>
        <v>0</v>
      </c>
    </row>
    <row r="1371" spans="3:39" ht="23.25" thickBot="1" x14ac:dyDescent="0.6">
      <c r="C1371" s="233" t="s">
        <v>576</v>
      </c>
      <c r="D1371" s="411" t="s">
        <v>1456</v>
      </c>
      <c r="E1371" s="435">
        <v>4600000000</v>
      </c>
      <c r="F1371" s="39">
        <v>0</v>
      </c>
      <c r="G1371" s="36"/>
      <c r="H1371" s="36">
        <v>0</v>
      </c>
      <c r="I1371" s="36"/>
      <c r="J1371" s="36"/>
      <c r="K1371" s="36"/>
      <c r="L1371" s="36"/>
      <c r="M1371" s="36"/>
      <c r="N1371" s="36"/>
      <c r="O1371" s="36"/>
      <c r="P1371" s="253">
        <v>0</v>
      </c>
      <c r="Q1371" s="259">
        <f t="shared" si="311"/>
        <v>0</v>
      </c>
      <c r="R1371" s="259">
        <v>10000000000</v>
      </c>
      <c r="S1371" s="509">
        <f t="shared" si="298"/>
        <v>4600000000</v>
      </c>
      <c r="T1371" s="34">
        <v>1</v>
      </c>
      <c r="U1371" s="33">
        <v>1</v>
      </c>
      <c r="V1371" s="33">
        <v>0.94</v>
      </c>
      <c r="W1371" s="33">
        <v>0.94</v>
      </c>
      <c r="X1371" s="33">
        <f t="shared" si="299"/>
        <v>0.88</v>
      </c>
      <c r="Y1371" s="33">
        <f t="shared" si="300"/>
        <v>0.85</v>
      </c>
      <c r="Z1371" s="33">
        <f t="shared" si="301"/>
        <v>0.75</v>
      </c>
      <c r="AA1371" s="33">
        <f t="shared" si="302"/>
        <v>0.85</v>
      </c>
      <c r="AB1371" s="33">
        <f t="shared" si="303"/>
        <v>0.75</v>
      </c>
      <c r="AC1371" s="33">
        <f t="shared" si="304"/>
        <v>0.85</v>
      </c>
      <c r="AD1371" s="33">
        <f t="shared" si="305"/>
        <v>0.7</v>
      </c>
      <c r="AE1371" s="394">
        <f t="shared" si="306"/>
        <v>0</v>
      </c>
      <c r="AF1371" s="400">
        <f t="shared" si="307"/>
        <v>4600000000</v>
      </c>
      <c r="AG1371" s="257">
        <v>100</v>
      </c>
      <c r="AH1371" s="153">
        <f t="shared" si="310"/>
        <v>4600000000</v>
      </c>
      <c r="AJ1371" s="394">
        <f>IF(F1371&gt;0,#REF!,0)</f>
        <v>0</v>
      </c>
      <c r="AK1371" s="394">
        <f t="shared" si="308"/>
        <v>0</v>
      </c>
      <c r="AM1371" s="394">
        <f t="shared" si="309"/>
        <v>0</v>
      </c>
    </row>
    <row r="1372" spans="3:39" ht="23.25" thickBot="1" x14ac:dyDescent="0.6">
      <c r="C1372" s="233" t="s">
        <v>576</v>
      </c>
      <c r="D1372" s="411" t="s">
        <v>1456</v>
      </c>
      <c r="E1372" s="435">
        <v>12000000000</v>
      </c>
      <c r="F1372" s="39">
        <v>0</v>
      </c>
      <c r="G1372" s="36"/>
      <c r="H1372" s="36">
        <v>0</v>
      </c>
      <c r="I1372" s="36"/>
      <c r="J1372" s="36"/>
      <c r="K1372" s="36"/>
      <c r="L1372" s="36"/>
      <c r="M1372" s="36"/>
      <c r="N1372" s="36"/>
      <c r="O1372" s="36"/>
      <c r="P1372" s="253">
        <v>0</v>
      </c>
      <c r="Q1372" s="259">
        <f t="shared" si="311"/>
        <v>0</v>
      </c>
      <c r="R1372" s="259">
        <v>15000000000</v>
      </c>
      <c r="S1372" s="509">
        <f t="shared" si="298"/>
        <v>12000000000</v>
      </c>
      <c r="T1372" s="34">
        <v>1</v>
      </c>
      <c r="U1372" s="33">
        <v>1</v>
      </c>
      <c r="V1372" s="33">
        <v>0.94</v>
      </c>
      <c r="W1372" s="33">
        <v>0.94</v>
      </c>
      <c r="X1372" s="33">
        <f t="shared" si="299"/>
        <v>0.88</v>
      </c>
      <c r="Y1372" s="33">
        <f t="shared" si="300"/>
        <v>0.85</v>
      </c>
      <c r="Z1372" s="33">
        <f t="shared" si="301"/>
        <v>0.75</v>
      </c>
      <c r="AA1372" s="33">
        <f t="shared" si="302"/>
        <v>0.85</v>
      </c>
      <c r="AB1372" s="33">
        <f t="shared" si="303"/>
        <v>0.75</v>
      </c>
      <c r="AC1372" s="33">
        <f t="shared" si="304"/>
        <v>0.85</v>
      </c>
      <c r="AD1372" s="33">
        <f t="shared" si="305"/>
        <v>0.7</v>
      </c>
      <c r="AE1372" s="394">
        <f t="shared" si="306"/>
        <v>0</v>
      </c>
      <c r="AF1372" s="400">
        <f t="shared" si="307"/>
        <v>12000000000</v>
      </c>
      <c r="AG1372" s="257">
        <v>100</v>
      </c>
      <c r="AH1372" s="153">
        <f t="shared" si="310"/>
        <v>12000000000</v>
      </c>
      <c r="AJ1372" s="394">
        <f>IF(F1372&gt;0,#REF!,0)</f>
        <v>0</v>
      </c>
      <c r="AK1372" s="394">
        <f t="shared" si="308"/>
        <v>0</v>
      </c>
      <c r="AM1372" s="394">
        <f t="shared" si="309"/>
        <v>0</v>
      </c>
    </row>
    <row r="1373" spans="3:39" ht="23.25" thickBot="1" x14ac:dyDescent="0.6">
      <c r="C1373" s="233" t="s">
        <v>576</v>
      </c>
      <c r="D1373" s="412"/>
      <c r="E1373" s="428"/>
      <c r="F1373" s="39">
        <v>0</v>
      </c>
      <c r="G1373" s="36"/>
      <c r="H1373" s="36">
        <v>0</v>
      </c>
      <c r="I1373" s="36"/>
      <c r="J1373" s="36"/>
      <c r="K1373" s="36"/>
      <c r="L1373" s="36"/>
      <c r="M1373" s="36"/>
      <c r="N1373" s="36"/>
      <c r="O1373" s="36"/>
      <c r="P1373" s="253">
        <v>0</v>
      </c>
      <c r="Q1373" s="259">
        <f t="shared" si="311"/>
        <v>0</v>
      </c>
      <c r="R1373" s="259">
        <v>0</v>
      </c>
      <c r="S1373" s="509">
        <f t="shared" si="298"/>
        <v>0</v>
      </c>
      <c r="T1373" s="34">
        <v>1</v>
      </c>
      <c r="U1373" s="33">
        <v>1</v>
      </c>
      <c r="V1373" s="33">
        <v>0.94</v>
      </c>
      <c r="W1373" s="33">
        <v>0.94</v>
      </c>
      <c r="X1373" s="33">
        <f t="shared" si="299"/>
        <v>0.88</v>
      </c>
      <c r="Y1373" s="33">
        <f t="shared" si="300"/>
        <v>0.85</v>
      </c>
      <c r="Z1373" s="33">
        <f t="shared" si="301"/>
        <v>0.75</v>
      </c>
      <c r="AA1373" s="33">
        <f t="shared" si="302"/>
        <v>0.85</v>
      </c>
      <c r="AB1373" s="33">
        <f t="shared" si="303"/>
        <v>0.75</v>
      </c>
      <c r="AC1373" s="33">
        <f t="shared" si="304"/>
        <v>0.85</v>
      </c>
      <c r="AD1373" s="33">
        <f t="shared" si="305"/>
        <v>0.7</v>
      </c>
      <c r="AE1373" s="394">
        <f t="shared" si="306"/>
        <v>0</v>
      </c>
      <c r="AF1373" s="400">
        <f t="shared" si="307"/>
        <v>0</v>
      </c>
      <c r="AG1373" s="257">
        <v>100</v>
      </c>
      <c r="AH1373" s="153">
        <f t="shared" si="310"/>
        <v>0</v>
      </c>
      <c r="AJ1373" s="394">
        <f>IF(F1373&gt;0,#REF!,0)</f>
        <v>0</v>
      </c>
      <c r="AK1373" s="394">
        <f t="shared" si="308"/>
        <v>0</v>
      </c>
      <c r="AM1373" s="394">
        <f t="shared" si="309"/>
        <v>0</v>
      </c>
    </row>
    <row r="1374" spans="3:39" ht="23.25" thickBot="1" x14ac:dyDescent="0.6">
      <c r="C1374" s="233" t="s">
        <v>576</v>
      </c>
      <c r="D1374" s="411" t="s">
        <v>1457</v>
      </c>
      <c r="E1374" s="435">
        <v>7805670400</v>
      </c>
      <c r="F1374" s="39">
        <v>0</v>
      </c>
      <c r="G1374" s="36"/>
      <c r="H1374" s="36">
        <v>0</v>
      </c>
      <c r="I1374" s="36"/>
      <c r="J1374" s="36"/>
      <c r="K1374" s="36"/>
      <c r="L1374" s="36"/>
      <c r="M1374" s="36"/>
      <c r="N1374" s="36"/>
      <c r="O1374" s="36"/>
      <c r="P1374" s="253">
        <v>0</v>
      </c>
      <c r="Q1374" s="259">
        <f t="shared" si="311"/>
        <v>0</v>
      </c>
      <c r="R1374" s="259">
        <v>10000000000</v>
      </c>
      <c r="S1374" s="509">
        <f t="shared" si="298"/>
        <v>7805670400</v>
      </c>
      <c r="T1374" s="34">
        <v>1</v>
      </c>
      <c r="U1374" s="33">
        <v>1</v>
      </c>
      <c r="V1374" s="33">
        <v>0.94</v>
      </c>
      <c r="W1374" s="33">
        <v>0.94</v>
      </c>
      <c r="X1374" s="33">
        <f t="shared" si="299"/>
        <v>0.88</v>
      </c>
      <c r="Y1374" s="33">
        <f t="shared" si="300"/>
        <v>0.85</v>
      </c>
      <c r="Z1374" s="33">
        <f t="shared" si="301"/>
        <v>0.75</v>
      </c>
      <c r="AA1374" s="33">
        <f t="shared" si="302"/>
        <v>0.85</v>
      </c>
      <c r="AB1374" s="33">
        <f t="shared" si="303"/>
        <v>0.75</v>
      </c>
      <c r="AC1374" s="33">
        <f t="shared" si="304"/>
        <v>0.85</v>
      </c>
      <c r="AD1374" s="33">
        <f t="shared" si="305"/>
        <v>0.7</v>
      </c>
      <c r="AE1374" s="394">
        <f t="shared" si="306"/>
        <v>0</v>
      </c>
      <c r="AF1374" s="400">
        <f t="shared" si="307"/>
        <v>7805670400</v>
      </c>
      <c r="AG1374" s="257">
        <v>100</v>
      </c>
      <c r="AH1374" s="153">
        <f t="shared" si="310"/>
        <v>7805670400</v>
      </c>
      <c r="AJ1374" s="394">
        <f>IF(F1374&gt;0,#REF!,0)</f>
        <v>0</v>
      </c>
      <c r="AK1374" s="394">
        <f t="shared" si="308"/>
        <v>0</v>
      </c>
      <c r="AM1374" s="394">
        <f t="shared" si="309"/>
        <v>0</v>
      </c>
    </row>
    <row r="1375" spans="3:39" ht="23.25" thickBot="1" x14ac:dyDescent="0.6">
      <c r="C1375" s="233" t="s">
        <v>576</v>
      </c>
      <c r="D1375" s="411" t="s">
        <v>1457</v>
      </c>
      <c r="E1375" s="435">
        <v>7935213000</v>
      </c>
      <c r="F1375" s="39">
        <v>0</v>
      </c>
      <c r="G1375" s="36"/>
      <c r="H1375" s="36">
        <v>0</v>
      </c>
      <c r="I1375" s="36"/>
      <c r="J1375" s="36"/>
      <c r="K1375" s="36"/>
      <c r="L1375" s="36"/>
      <c r="M1375" s="36"/>
      <c r="N1375" s="36"/>
      <c r="O1375" s="36"/>
      <c r="P1375" s="253">
        <v>0</v>
      </c>
      <c r="Q1375" s="259">
        <f t="shared" si="311"/>
        <v>0</v>
      </c>
      <c r="R1375" s="259">
        <v>7000000000</v>
      </c>
      <c r="S1375" s="509">
        <f t="shared" si="298"/>
        <v>7935213000</v>
      </c>
      <c r="T1375" s="34">
        <v>1</v>
      </c>
      <c r="U1375" s="33">
        <v>1</v>
      </c>
      <c r="V1375" s="33">
        <v>0.94</v>
      </c>
      <c r="W1375" s="33">
        <v>0.94</v>
      </c>
      <c r="X1375" s="33">
        <f t="shared" si="299"/>
        <v>0.88</v>
      </c>
      <c r="Y1375" s="33">
        <f t="shared" si="300"/>
        <v>0.85</v>
      </c>
      <c r="Z1375" s="33">
        <f t="shared" si="301"/>
        <v>0.75</v>
      </c>
      <c r="AA1375" s="33">
        <f t="shared" si="302"/>
        <v>0.85</v>
      </c>
      <c r="AB1375" s="33">
        <f t="shared" si="303"/>
        <v>0.75</v>
      </c>
      <c r="AC1375" s="33">
        <f t="shared" si="304"/>
        <v>0.85</v>
      </c>
      <c r="AD1375" s="33">
        <f t="shared" si="305"/>
        <v>0.7</v>
      </c>
      <c r="AE1375" s="394">
        <f t="shared" si="306"/>
        <v>0</v>
      </c>
      <c r="AF1375" s="400">
        <f t="shared" si="307"/>
        <v>7935213000</v>
      </c>
      <c r="AG1375" s="257">
        <v>100</v>
      </c>
      <c r="AH1375" s="153">
        <f t="shared" si="310"/>
        <v>7935213000</v>
      </c>
      <c r="AJ1375" s="394">
        <f>IF(F1375&gt;0,#REF!,0)</f>
        <v>0</v>
      </c>
      <c r="AK1375" s="394">
        <f t="shared" si="308"/>
        <v>0</v>
      </c>
      <c r="AM1375" s="394">
        <f t="shared" si="309"/>
        <v>0</v>
      </c>
    </row>
    <row r="1376" spans="3:39" ht="23.25" thickBot="1" x14ac:dyDescent="0.6">
      <c r="C1376" s="233" t="s">
        <v>576</v>
      </c>
      <c r="D1376" s="411" t="s">
        <v>1457</v>
      </c>
      <c r="E1376" s="435">
        <v>4475994160</v>
      </c>
      <c r="F1376" s="39">
        <v>0</v>
      </c>
      <c r="G1376" s="36"/>
      <c r="H1376" s="36">
        <v>0</v>
      </c>
      <c r="I1376" s="36"/>
      <c r="J1376" s="36"/>
      <c r="K1376" s="36"/>
      <c r="L1376" s="36"/>
      <c r="M1376" s="36"/>
      <c r="N1376" s="36"/>
      <c r="O1376" s="36"/>
      <c r="P1376" s="253">
        <v>0</v>
      </c>
      <c r="Q1376" s="259">
        <f t="shared" si="311"/>
        <v>0</v>
      </c>
      <c r="R1376" s="259">
        <v>36000000000</v>
      </c>
      <c r="S1376" s="509">
        <f t="shared" si="298"/>
        <v>4475994160</v>
      </c>
      <c r="T1376" s="34">
        <v>1</v>
      </c>
      <c r="U1376" s="33">
        <v>1</v>
      </c>
      <c r="V1376" s="33">
        <v>0.94</v>
      </c>
      <c r="W1376" s="33">
        <v>0.94</v>
      </c>
      <c r="X1376" s="33">
        <f t="shared" si="299"/>
        <v>0.88</v>
      </c>
      <c r="Y1376" s="33">
        <f t="shared" si="300"/>
        <v>0.85</v>
      </c>
      <c r="Z1376" s="33">
        <f t="shared" si="301"/>
        <v>0.75</v>
      </c>
      <c r="AA1376" s="33">
        <f t="shared" si="302"/>
        <v>0.85</v>
      </c>
      <c r="AB1376" s="33">
        <f t="shared" si="303"/>
        <v>0.75</v>
      </c>
      <c r="AC1376" s="33">
        <f t="shared" si="304"/>
        <v>0.85</v>
      </c>
      <c r="AD1376" s="33">
        <f t="shared" si="305"/>
        <v>0.7</v>
      </c>
      <c r="AE1376" s="394">
        <f t="shared" si="306"/>
        <v>0</v>
      </c>
      <c r="AF1376" s="400">
        <f t="shared" si="307"/>
        <v>4475994160</v>
      </c>
      <c r="AG1376" s="257">
        <v>100</v>
      </c>
      <c r="AH1376" s="153">
        <f t="shared" si="310"/>
        <v>4475994160</v>
      </c>
      <c r="AJ1376" s="394">
        <f>IF(F1376&gt;0,#REF!,0)</f>
        <v>0</v>
      </c>
      <c r="AK1376" s="394">
        <f t="shared" si="308"/>
        <v>0</v>
      </c>
      <c r="AM1376" s="394">
        <f t="shared" si="309"/>
        <v>0</v>
      </c>
    </row>
    <row r="1377" spans="3:39" ht="23.25" thickBot="1" x14ac:dyDescent="0.6">
      <c r="C1377" s="233" t="s">
        <v>576</v>
      </c>
      <c r="D1377" s="411" t="s">
        <v>1457</v>
      </c>
      <c r="E1377" s="435">
        <v>12079748340</v>
      </c>
      <c r="F1377" s="39">
        <v>0</v>
      </c>
      <c r="G1377" s="36"/>
      <c r="H1377" s="36">
        <v>0</v>
      </c>
      <c r="I1377" s="36"/>
      <c r="J1377" s="36"/>
      <c r="K1377" s="36"/>
      <c r="L1377" s="36"/>
      <c r="M1377" s="36"/>
      <c r="N1377" s="36"/>
      <c r="O1377" s="36"/>
      <c r="P1377" s="253">
        <v>0</v>
      </c>
      <c r="Q1377" s="259">
        <f t="shared" si="311"/>
        <v>0</v>
      </c>
      <c r="R1377" s="259">
        <v>27000000000</v>
      </c>
      <c r="S1377" s="509">
        <f t="shared" si="298"/>
        <v>12079748340</v>
      </c>
      <c r="T1377" s="34">
        <v>1</v>
      </c>
      <c r="U1377" s="33">
        <v>1</v>
      </c>
      <c r="V1377" s="33">
        <v>0.94</v>
      </c>
      <c r="W1377" s="33">
        <v>0.94</v>
      </c>
      <c r="X1377" s="33">
        <f t="shared" si="299"/>
        <v>0.88</v>
      </c>
      <c r="Y1377" s="33">
        <f t="shared" si="300"/>
        <v>0.85</v>
      </c>
      <c r="Z1377" s="33">
        <f t="shared" si="301"/>
        <v>0.75</v>
      </c>
      <c r="AA1377" s="33">
        <f t="shared" si="302"/>
        <v>0.85</v>
      </c>
      <c r="AB1377" s="33">
        <f t="shared" si="303"/>
        <v>0.75</v>
      </c>
      <c r="AC1377" s="33">
        <f t="shared" si="304"/>
        <v>0.85</v>
      </c>
      <c r="AD1377" s="33">
        <f t="shared" si="305"/>
        <v>0.7</v>
      </c>
      <c r="AE1377" s="394">
        <f t="shared" si="306"/>
        <v>0</v>
      </c>
      <c r="AF1377" s="400">
        <f t="shared" si="307"/>
        <v>12079748340</v>
      </c>
      <c r="AG1377" s="257">
        <v>100</v>
      </c>
      <c r="AH1377" s="153">
        <f t="shared" si="310"/>
        <v>12079748340</v>
      </c>
      <c r="AJ1377" s="394">
        <f>IF(F1377&gt;0,#REF!,0)</f>
        <v>0</v>
      </c>
      <c r="AK1377" s="394">
        <f t="shared" si="308"/>
        <v>0</v>
      </c>
      <c r="AM1377" s="394">
        <f t="shared" si="309"/>
        <v>0</v>
      </c>
    </row>
    <row r="1378" spans="3:39" ht="23.25" thickBot="1" x14ac:dyDescent="0.6">
      <c r="C1378" s="233" t="s">
        <v>576</v>
      </c>
      <c r="D1378" s="411" t="s">
        <v>1457</v>
      </c>
      <c r="E1378" s="435">
        <v>24624380880</v>
      </c>
      <c r="F1378" s="39">
        <v>0</v>
      </c>
      <c r="G1378" s="36"/>
      <c r="H1378" s="36">
        <v>0</v>
      </c>
      <c r="I1378" s="36"/>
      <c r="J1378" s="36"/>
      <c r="K1378" s="36"/>
      <c r="L1378" s="36"/>
      <c r="M1378" s="36"/>
      <c r="N1378" s="36"/>
      <c r="O1378" s="36"/>
      <c r="P1378" s="253">
        <v>0</v>
      </c>
      <c r="Q1378" s="259">
        <f t="shared" si="311"/>
        <v>0</v>
      </c>
      <c r="R1378" s="259">
        <v>27000000000</v>
      </c>
      <c r="S1378" s="509">
        <f t="shared" si="298"/>
        <v>24624380880</v>
      </c>
      <c r="T1378" s="34">
        <v>1</v>
      </c>
      <c r="U1378" s="33">
        <v>1</v>
      </c>
      <c r="V1378" s="33">
        <v>0.94</v>
      </c>
      <c r="W1378" s="33">
        <v>0.94</v>
      </c>
      <c r="X1378" s="33">
        <f t="shared" si="299"/>
        <v>0.88</v>
      </c>
      <c r="Y1378" s="33">
        <f t="shared" si="300"/>
        <v>0.85</v>
      </c>
      <c r="Z1378" s="33">
        <f t="shared" si="301"/>
        <v>0.75</v>
      </c>
      <c r="AA1378" s="33">
        <f t="shared" si="302"/>
        <v>0.85</v>
      </c>
      <c r="AB1378" s="33">
        <f t="shared" si="303"/>
        <v>0.75</v>
      </c>
      <c r="AC1378" s="33">
        <f t="shared" si="304"/>
        <v>0.85</v>
      </c>
      <c r="AD1378" s="33">
        <f t="shared" si="305"/>
        <v>0.7</v>
      </c>
      <c r="AE1378" s="394">
        <f t="shared" si="306"/>
        <v>0</v>
      </c>
      <c r="AF1378" s="400">
        <f t="shared" si="307"/>
        <v>24624380880</v>
      </c>
      <c r="AG1378" s="257">
        <v>100</v>
      </c>
      <c r="AH1378" s="153">
        <f t="shared" si="310"/>
        <v>24624380880</v>
      </c>
      <c r="AJ1378" s="394">
        <f>IF(F1378&gt;0,#REF!,0)</f>
        <v>0</v>
      </c>
      <c r="AK1378" s="394">
        <f t="shared" si="308"/>
        <v>0</v>
      </c>
      <c r="AM1378" s="394">
        <f t="shared" si="309"/>
        <v>0</v>
      </c>
    </row>
    <row r="1379" spans="3:39" ht="23.25" thickBot="1" x14ac:dyDescent="0.6">
      <c r="C1379" s="233" t="s">
        <v>576</v>
      </c>
      <c r="D1379" s="411" t="s">
        <v>1720</v>
      </c>
      <c r="E1379" s="435">
        <v>20322121320</v>
      </c>
      <c r="F1379" s="39">
        <v>0</v>
      </c>
      <c r="G1379" s="36"/>
      <c r="H1379" s="36">
        <v>0</v>
      </c>
      <c r="I1379" s="36"/>
      <c r="J1379" s="36"/>
      <c r="K1379" s="36"/>
      <c r="L1379" s="36"/>
      <c r="M1379" s="36"/>
      <c r="N1379" s="36"/>
      <c r="O1379" s="36"/>
      <c r="P1379" s="253">
        <v>0</v>
      </c>
      <c r="Q1379" s="259">
        <f t="shared" si="311"/>
        <v>0</v>
      </c>
      <c r="R1379" s="259">
        <v>22000000000</v>
      </c>
      <c r="S1379" s="509">
        <f t="shared" si="298"/>
        <v>20322121320</v>
      </c>
      <c r="T1379" s="34">
        <v>1</v>
      </c>
      <c r="U1379" s="33">
        <v>1</v>
      </c>
      <c r="V1379" s="33">
        <v>0.94</v>
      </c>
      <c r="W1379" s="33">
        <v>0.94</v>
      </c>
      <c r="X1379" s="33">
        <f t="shared" si="299"/>
        <v>0.88</v>
      </c>
      <c r="Y1379" s="33">
        <f t="shared" si="300"/>
        <v>0.85</v>
      </c>
      <c r="Z1379" s="33">
        <f t="shared" si="301"/>
        <v>0.75</v>
      </c>
      <c r="AA1379" s="33">
        <f t="shared" si="302"/>
        <v>0.85</v>
      </c>
      <c r="AB1379" s="33">
        <f t="shared" si="303"/>
        <v>0.75</v>
      </c>
      <c r="AC1379" s="33">
        <f t="shared" si="304"/>
        <v>0.85</v>
      </c>
      <c r="AD1379" s="33">
        <f t="shared" si="305"/>
        <v>0.7</v>
      </c>
      <c r="AE1379" s="394">
        <f t="shared" si="306"/>
        <v>0</v>
      </c>
      <c r="AF1379" s="400">
        <f t="shared" si="307"/>
        <v>20322121320</v>
      </c>
      <c r="AG1379" s="257">
        <v>100</v>
      </c>
      <c r="AH1379" s="153">
        <f t="shared" si="310"/>
        <v>20322121320</v>
      </c>
      <c r="AJ1379" s="394">
        <f>IF(F1379&gt;0,#REF!,0)</f>
        <v>0</v>
      </c>
      <c r="AK1379" s="394">
        <f t="shared" si="308"/>
        <v>0</v>
      </c>
      <c r="AM1379" s="394">
        <f t="shared" si="309"/>
        <v>0</v>
      </c>
    </row>
    <row r="1380" spans="3:39" ht="23.25" thickBot="1" x14ac:dyDescent="0.6">
      <c r="C1380" s="233" t="s">
        <v>576</v>
      </c>
      <c r="D1380" s="411" t="s">
        <v>1720</v>
      </c>
      <c r="E1380" s="435">
        <v>20906365680</v>
      </c>
      <c r="F1380" s="39">
        <v>0</v>
      </c>
      <c r="G1380" s="36"/>
      <c r="H1380" s="36">
        <v>0</v>
      </c>
      <c r="I1380" s="36"/>
      <c r="J1380" s="36"/>
      <c r="K1380" s="36"/>
      <c r="L1380" s="36"/>
      <c r="M1380" s="36"/>
      <c r="N1380" s="36"/>
      <c r="O1380" s="36"/>
      <c r="P1380" s="253">
        <v>0</v>
      </c>
      <c r="Q1380" s="259">
        <f t="shared" si="311"/>
        <v>0</v>
      </c>
      <c r="R1380" s="259">
        <v>23000000000</v>
      </c>
      <c r="S1380" s="509">
        <f t="shared" si="298"/>
        <v>20906365680</v>
      </c>
      <c r="T1380" s="34">
        <v>1</v>
      </c>
      <c r="U1380" s="33">
        <v>1</v>
      </c>
      <c r="V1380" s="33">
        <v>0.94</v>
      </c>
      <c r="W1380" s="33">
        <v>0.94</v>
      </c>
      <c r="X1380" s="33">
        <f t="shared" si="299"/>
        <v>0.88</v>
      </c>
      <c r="Y1380" s="33">
        <f t="shared" si="300"/>
        <v>0.85</v>
      </c>
      <c r="Z1380" s="33">
        <f t="shared" si="301"/>
        <v>0.75</v>
      </c>
      <c r="AA1380" s="33">
        <f t="shared" si="302"/>
        <v>0.85</v>
      </c>
      <c r="AB1380" s="33">
        <f t="shared" si="303"/>
        <v>0.75</v>
      </c>
      <c r="AC1380" s="33">
        <f t="shared" si="304"/>
        <v>0.85</v>
      </c>
      <c r="AD1380" s="33">
        <f t="shared" si="305"/>
        <v>0.7</v>
      </c>
      <c r="AE1380" s="394">
        <f t="shared" si="306"/>
        <v>0</v>
      </c>
      <c r="AF1380" s="400">
        <f t="shared" si="307"/>
        <v>20906365680</v>
      </c>
      <c r="AG1380" s="257">
        <v>100</v>
      </c>
      <c r="AH1380" s="153">
        <f t="shared" si="310"/>
        <v>20906365680</v>
      </c>
      <c r="AJ1380" s="394">
        <f>IF(F1380&gt;0,#REF!,0)</f>
        <v>0</v>
      </c>
      <c r="AK1380" s="394">
        <f t="shared" si="308"/>
        <v>0</v>
      </c>
      <c r="AM1380" s="394">
        <f t="shared" si="309"/>
        <v>0</v>
      </c>
    </row>
    <row r="1381" spans="3:39" ht="23.25" thickBot="1" x14ac:dyDescent="0.6">
      <c r="C1381" s="233" t="s">
        <v>576</v>
      </c>
      <c r="D1381" s="411" t="s">
        <v>1457</v>
      </c>
      <c r="E1381" s="435">
        <v>24942139200</v>
      </c>
      <c r="F1381" s="39">
        <v>0</v>
      </c>
      <c r="G1381" s="36"/>
      <c r="H1381" s="36">
        <v>0</v>
      </c>
      <c r="I1381" s="36"/>
      <c r="J1381" s="36"/>
      <c r="K1381" s="36"/>
      <c r="L1381" s="36"/>
      <c r="M1381" s="36"/>
      <c r="N1381" s="36"/>
      <c r="O1381" s="36"/>
      <c r="P1381" s="253">
        <v>0</v>
      </c>
      <c r="Q1381" s="259">
        <f t="shared" si="311"/>
        <v>0</v>
      </c>
      <c r="R1381" s="259">
        <v>26000000000</v>
      </c>
      <c r="S1381" s="509">
        <f t="shared" si="298"/>
        <v>24942139200</v>
      </c>
      <c r="T1381" s="34">
        <v>1</v>
      </c>
      <c r="U1381" s="33">
        <v>1</v>
      </c>
      <c r="V1381" s="33">
        <v>0.94</v>
      </c>
      <c r="W1381" s="33">
        <v>0.94</v>
      </c>
      <c r="X1381" s="33">
        <f t="shared" si="299"/>
        <v>0.88</v>
      </c>
      <c r="Y1381" s="33">
        <f t="shared" si="300"/>
        <v>0.85</v>
      </c>
      <c r="Z1381" s="33">
        <f t="shared" si="301"/>
        <v>0.75</v>
      </c>
      <c r="AA1381" s="33">
        <f t="shared" si="302"/>
        <v>0.85</v>
      </c>
      <c r="AB1381" s="33">
        <f t="shared" si="303"/>
        <v>0.75</v>
      </c>
      <c r="AC1381" s="33">
        <f t="shared" si="304"/>
        <v>0.85</v>
      </c>
      <c r="AD1381" s="33">
        <f t="shared" si="305"/>
        <v>0.7</v>
      </c>
      <c r="AE1381" s="394">
        <f t="shared" si="306"/>
        <v>0</v>
      </c>
      <c r="AF1381" s="400">
        <f t="shared" si="307"/>
        <v>24942139200</v>
      </c>
      <c r="AG1381" s="257">
        <v>100</v>
      </c>
      <c r="AH1381" s="153">
        <f t="shared" si="310"/>
        <v>24942139200</v>
      </c>
      <c r="AJ1381" s="394">
        <f>IF(F1381&gt;0,#REF!,0)</f>
        <v>0</v>
      </c>
      <c r="AK1381" s="394">
        <f t="shared" si="308"/>
        <v>0</v>
      </c>
      <c r="AM1381" s="394">
        <f t="shared" si="309"/>
        <v>0</v>
      </c>
    </row>
    <row r="1382" spans="3:39" ht="23.25" thickBot="1" x14ac:dyDescent="0.6">
      <c r="C1382" s="233" t="s">
        <v>576</v>
      </c>
      <c r="D1382" s="411" t="s">
        <v>1457</v>
      </c>
      <c r="E1382" s="435">
        <v>8749664000</v>
      </c>
      <c r="F1382" s="39">
        <v>0</v>
      </c>
      <c r="G1382" s="36"/>
      <c r="H1382" s="36">
        <v>0</v>
      </c>
      <c r="I1382" s="36"/>
      <c r="J1382" s="36"/>
      <c r="K1382" s="36"/>
      <c r="L1382" s="36"/>
      <c r="M1382" s="36"/>
      <c r="N1382" s="36"/>
      <c r="O1382" s="36"/>
      <c r="P1382" s="253">
        <v>0</v>
      </c>
      <c r="Q1382" s="259">
        <f t="shared" si="311"/>
        <v>0</v>
      </c>
      <c r="R1382" s="259">
        <v>9700000000</v>
      </c>
      <c r="S1382" s="509">
        <f t="shared" si="298"/>
        <v>8749664000</v>
      </c>
      <c r="T1382" s="34">
        <v>1</v>
      </c>
      <c r="U1382" s="33">
        <v>1</v>
      </c>
      <c r="V1382" s="33">
        <v>0.94</v>
      </c>
      <c r="W1382" s="33">
        <v>0.94</v>
      </c>
      <c r="X1382" s="33">
        <f t="shared" si="299"/>
        <v>0.88</v>
      </c>
      <c r="Y1382" s="33">
        <f t="shared" si="300"/>
        <v>0.85</v>
      </c>
      <c r="Z1382" s="33">
        <f t="shared" si="301"/>
        <v>0.75</v>
      </c>
      <c r="AA1382" s="33">
        <f t="shared" si="302"/>
        <v>0.85</v>
      </c>
      <c r="AB1382" s="33">
        <f t="shared" si="303"/>
        <v>0.75</v>
      </c>
      <c r="AC1382" s="33">
        <f t="shared" si="304"/>
        <v>0.85</v>
      </c>
      <c r="AD1382" s="33">
        <f t="shared" si="305"/>
        <v>0.7</v>
      </c>
      <c r="AE1382" s="394">
        <f t="shared" si="306"/>
        <v>0</v>
      </c>
      <c r="AF1382" s="400">
        <f t="shared" si="307"/>
        <v>8749664000</v>
      </c>
      <c r="AG1382" s="257">
        <v>100</v>
      </c>
      <c r="AH1382" s="153">
        <f t="shared" si="310"/>
        <v>8749664000</v>
      </c>
      <c r="AJ1382" s="394">
        <f>IF(F1382&gt;0,#REF!,0)</f>
        <v>0</v>
      </c>
      <c r="AK1382" s="394">
        <f t="shared" si="308"/>
        <v>0</v>
      </c>
      <c r="AM1382" s="394">
        <f t="shared" si="309"/>
        <v>0</v>
      </c>
    </row>
    <row r="1383" spans="3:39" ht="23.25" thickBot="1" x14ac:dyDescent="0.6">
      <c r="C1383" s="233" t="s">
        <v>576</v>
      </c>
      <c r="D1383" s="411" t="s">
        <v>1457</v>
      </c>
      <c r="E1383" s="435">
        <v>28317709200</v>
      </c>
      <c r="F1383" s="39">
        <v>0</v>
      </c>
      <c r="G1383" s="36"/>
      <c r="H1383" s="36">
        <v>0</v>
      </c>
      <c r="I1383" s="36"/>
      <c r="J1383" s="36"/>
      <c r="K1383" s="36"/>
      <c r="L1383" s="36"/>
      <c r="M1383" s="36"/>
      <c r="N1383" s="36"/>
      <c r="O1383" s="36"/>
      <c r="P1383" s="253">
        <v>0</v>
      </c>
      <c r="Q1383" s="259">
        <f t="shared" si="311"/>
        <v>0</v>
      </c>
      <c r="R1383" s="259">
        <v>31000000000</v>
      </c>
      <c r="S1383" s="509">
        <f t="shared" si="298"/>
        <v>28317709200</v>
      </c>
      <c r="T1383" s="34">
        <v>1</v>
      </c>
      <c r="U1383" s="33">
        <v>1</v>
      </c>
      <c r="V1383" s="33">
        <v>0.94</v>
      </c>
      <c r="W1383" s="33">
        <v>0.94</v>
      </c>
      <c r="X1383" s="33">
        <f t="shared" si="299"/>
        <v>0.88</v>
      </c>
      <c r="Y1383" s="33">
        <f t="shared" si="300"/>
        <v>0.85</v>
      </c>
      <c r="Z1383" s="33">
        <f t="shared" si="301"/>
        <v>0.75</v>
      </c>
      <c r="AA1383" s="33">
        <f t="shared" si="302"/>
        <v>0.85</v>
      </c>
      <c r="AB1383" s="33">
        <f t="shared" si="303"/>
        <v>0.75</v>
      </c>
      <c r="AC1383" s="33">
        <f t="shared" si="304"/>
        <v>0.85</v>
      </c>
      <c r="AD1383" s="33">
        <f t="shared" si="305"/>
        <v>0.7</v>
      </c>
      <c r="AE1383" s="394">
        <f t="shared" si="306"/>
        <v>0</v>
      </c>
      <c r="AF1383" s="400">
        <f t="shared" si="307"/>
        <v>28317709200</v>
      </c>
      <c r="AG1383" s="257">
        <v>100</v>
      </c>
      <c r="AH1383" s="153">
        <f t="shared" si="310"/>
        <v>28317709200</v>
      </c>
      <c r="AJ1383" s="394">
        <f>IF(F1383&gt;0,#REF!,0)</f>
        <v>0</v>
      </c>
      <c r="AK1383" s="394">
        <f t="shared" si="308"/>
        <v>0</v>
      </c>
      <c r="AM1383" s="394">
        <f t="shared" si="309"/>
        <v>0</v>
      </c>
    </row>
    <row r="1384" spans="3:39" ht="23.25" thickBot="1" x14ac:dyDescent="0.6">
      <c r="C1384" s="233" t="s">
        <v>576</v>
      </c>
      <c r="D1384" s="411" t="s">
        <v>1457</v>
      </c>
      <c r="E1384" s="435">
        <v>27473292000</v>
      </c>
      <c r="F1384" s="39">
        <v>0</v>
      </c>
      <c r="G1384" s="36"/>
      <c r="H1384" s="36">
        <v>0</v>
      </c>
      <c r="I1384" s="36"/>
      <c r="J1384" s="36"/>
      <c r="K1384" s="36"/>
      <c r="L1384" s="36"/>
      <c r="M1384" s="36"/>
      <c r="N1384" s="36"/>
      <c r="O1384" s="36"/>
      <c r="P1384" s="253">
        <v>0</v>
      </c>
      <c r="Q1384" s="259">
        <f t="shared" si="311"/>
        <v>0</v>
      </c>
      <c r="R1384" s="259">
        <v>30000000000</v>
      </c>
      <c r="S1384" s="509">
        <f t="shared" si="298"/>
        <v>27473292000</v>
      </c>
      <c r="T1384" s="34">
        <v>1</v>
      </c>
      <c r="U1384" s="33">
        <v>1</v>
      </c>
      <c r="V1384" s="33">
        <v>0.94</v>
      </c>
      <c r="W1384" s="33">
        <v>0.94</v>
      </c>
      <c r="X1384" s="33">
        <f t="shared" si="299"/>
        <v>0.88</v>
      </c>
      <c r="Y1384" s="33">
        <f t="shared" si="300"/>
        <v>0.85</v>
      </c>
      <c r="Z1384" s="33">
        <f t="shared" si="301"/>
        <v>0.75</v>
      </c>
      <c r="AA1384" s="33">
        <f t="shared" si="302"/>
        <v>0.85</v>
      </c>
      <c r="AB1384" s="33">
        <f t="shared" si="303"/>
        <v>0.75</v>
      </c>
      <c r="AC1384" s="33">
        <f t="shared" si="304"/>
        <v>0.85</v>
      </c>
      <c r="AD1384" s="33">
        <f t="shared" si="305"/>
        <v>0.7</v>
      </c>
      <c r="AE1384" s="394">
        <f t="shared" si="306"/>
        <v>0</v>
      </c>
      <c r="AF1384" s="400">
        <f t="shared" si="307"/>
        <v>27473292000</v>
      </c>
      <c r="AG1384" s="257">
        <v>100</v>
      </c>
      <c r="AH1384" s="153">
        <f t="shared" si="310"/>
        <v>27473292000</v>
      </c>
      <c r="AJ1384" s="394">
        <f>IF(F1384&gt;0,#REF!,0)</f>
        <v>0</v>
      </c>
      <c r="AK1384" s="394">
        <f t="shared" si="308"/>
        <v>0</v>
      </c>
      <c r="AM1384" s="394">
        <f t="shared" si="309"/>
        <v>0</v>
      </c>
    </row>
    <row r="1385" spans="3:39" ht="23.25" thickBot="1" x14ac:dyDescent="0.6">
      <c r="C1385" s="233" t="s">
        <v>576</v>
      </c>
      <c r="D1385" s="411" t="s">
        <v>1457</v>
      </c>
      <c r="E1385" s="435">
        <v>5018895420</v>
      </c>
      <c r="F1385" s="39">
        <v>0</v>
      </c>
      <c r="G1385" s="36"/>
      <c r="H1385" s="36">
        <v>0</v>
      </c>
      <c r="I1385" s="36"/>
      <c r="J1385" s="36"/>
      <c r="K1385" s="36"/>
      <c r="L1385" s="36"/>
      <c r="M1385" s="36"/>
      <c r="N1385" s="36"/>
      <c r="O1385" s="36"/>
      <c r="P1385" s="253">
        <v>0</v>
      </c>
      <c r="Q1385" s="259">
        <f t="shared" si="311"/>
        <v>0</v>
      </c>
      <c r="R1385" s="259">
        <v>5420000000</v>
      </c>
      <c r="S1385" s="509">
        <f t="shared" si="298"/>
        <v>5018895420</v>
      </c>
      <c r="T1385" s="34">
        <v>1</v>
      </c>
      <c r="U1385" s="33">
        <v>1</v>
      </c>
      <c r="V1385" s="33">
        <v>0.94</v>
      </c>
      <c r="W1385" s="33">
        <v>0.94</v>
      </c>
      <c r="X1385" s="33">
        <f t="shared" si="299"/>
        <v>0.88</v>
      </c>
      <c r="Y1385" s="33">
        <f t="shared" si="300"/>
        <v>0.85</v>
      </c>
      <c r="Z1385" s="33">
        <f t="shared" si="301"/>
        <v>0.75</v>
      </c>
      <c r="AA1385" s="33">
        <f t="shared" si="302"/>
        <v>0.85</v>
      </c>
      <c r="AB1385" s="33">
        <f t="shared" si="303"/>
        <v>0.75</v>
      </c>
      <c r="AC1385" s="33">
        <f t="shared" si="304"/>
        <v>0.85</v>
      </c>
      <c r="AD1385" s="33">
        <f t="shared" si="305"/>
        <v>0.7</v>
      </c>
      <c r="AE1385" s="394">
        <f t="shared" si="306"/>
        <v>0</v>
      </c>
      <c r="AF1385" s="400">
        <f t="shared" si="307"/>
        <v>5018895420</v>
      </c>
      <c r="AG1385" s="257">
        <v>100</v>
      </c>
      <c r="AH1385" s="153">
        <f t="shared" si="310"/>
        <v>5018895420</v>
      </c>
      <c r="AJ1385" s="394">
        <f>IF(F1385&gt;0,#REF!,0)</f>
        <v>0</v>
      </c>
      <c r="AK1385" s="394">
        <f t="shared" si="308"/>
        <v>0</v>
      </c>
      <c r="AM1385" s="394">
        <f t="shared" si="309"/>
        <v>0</v>
      </c>
    </row>
    <row r="1386" spans="3:39" ht="23.25" thickBot="1" x14ac:dyDescent="0.6">
      <c r="C1386" s="233" t="s">
        <v>576</v>
      </c>
      <c r="D1386" s="411" t="s">
        <v>1457</v>
      </c>
      <c r="E1386" s="435">
        <v>16729651400</v>
      </c>
      <c r="F1386" s="39">
        <v>0</v>
      </c>
      <c r="G1386" s="36"/>
      <c r="H1386" s="36">
        <v>0</v>
      </c>
      <c r="I1386" s="36"/>
      <c r="J1386" s="36"/>
      <c r="K1386" s="36"/>
      <c r="L1386" s="36"/>
      <c r="M1386" s="36"/>
      <c r="N1386" s="36"/>
      <c r="O1386" s="36"/>
      <c r="P1386" s="253">
        <v>0</v>
      </c>
      <c r="Q1386" s="259">
        <f t="shared" si="311"/>
        <v>0</v>
      </c>
      <c r="R1386" s="259">
        <v>18000000000</v>
      </c>
      <c r="S1386" s="509">
        <f t="shared" si="298"/>
        <v>16729651400</v>
      </c>
      <c r="T1386" s="34">
        <v>1</v>
      </c>
      <c r="U1386" s="33">
        <v>1</v>
      </c>
      <c r="V1386" s="33">
        <v>0.94</v>
      </c>
      <c r="W1386" s="33">
        <v>0.94</v>
      </c>
      <c r="X1386" s="33">
        <f t="shared" si="299"/>
        <v>0.88</v>
      </c>
      <c r="Y1386" s="33">
        <f t="shared" si="300"/>
        <v>0.85</v>
      </c>
      <c r="Z1386" s="33">
        <f t="shared" si="301"/>
        <v>0.75</v>
      </c>
      <c r="AA1386" s="33">
        <f t="shared" si="302"/>
        <v>0.85</v>
      </c>
      <c r="AB1386" s="33">
        <f t="shared" si="303"/>
        <v>0.75</v>
      </c>
      <c r="AC1386" s="33">
        <f t="shared" si="304"/>
        <v>0.85</v>
      </c>
      <c r="AD1386" s="33">
        <f t="shared" si="305"/>
        <v>0.7</v>
      </c>
      <c r="AE1386" s="394">
        <f t="shared" si="306"/>
        <v>0</v>
      </c>
      <c r="AF1386" s="400">
        <f t="shared" si="307"/>
        <v>16729651400</v>
      </c>
      <c r="AG1386" s="257">
        <v>100</v>
      </c>
      <c r="AH1386" s="153">
        <f t="shared" si="310"/>
        <v>16729651400</v>
      </c>
      <c r="AJ1386" s="394">
        <f>IF(F1386&gt;0,#REF!,0)</f>
        <v>0</v>
      </c>
      <c r="AK1386" s="394">
        <f t="shared" si="308"/>
        <v>0</v>
      </c>
      <c r="AM1386" s="394">
        <f t="shared" si="309"/>
        <v>0</v>
      </c>
    </row>
    <row r="1387" spans="3:39" ht="23.25" thickBot="1" x14ac:dyDescent="0.6">
      <c r="C1387" s="233" t="s">
        <v>576</v>
      </c>
      <c r="D1387" s="411" t="s">
        <v>1721</v>
      </c>
      <c r="E1387" s="435">
        <v>12000000000</v>
      </c>
      <c r="F1387" s="39">
        <v>0</v>
      </c>
      <c r="G1387" s="36"/>
      <c r="H1387" s="36">
        <v>0</v>
      </c>
      <c r="I1387" s="36"/>
      <c r="J1387" s="36"/>
      <c r="K1387" s="36"/>
      <c r="L1387" s="36"/>
      <c r="M1387" s="36"/>
      <c r="N1387" s="36"/>
      <c r="O1387" s="36"/>
      <c r="P1387" s="253">
        <v>0</v>
      </c>
      <c r="Q1387" s="259">
        <f t="shared" si="311"/>
        <v>0</v>
      </c>
      <c r="R1387" s="259">
        <v>13000000000</v>
      </c>
      <c r="S1387" s="509">
        <f t="shared" si="298"/>
        <v>12000000000</v>
      </c>
      <c r="T1387" s="34">
        <v>1</v>
      </c>
      <c r="U1387" s="33">
        <v>1</v>
      </c>
      <c r="V1387" s="33">
        <v>0.94</v>
      </c>
      <c r="W1387" s="33">
        <v>0.94</v>
      </c>
      <c r="X1387" s="33">
        <f t="shared" si="299"/>
        <v>0.88</v>
      </c>
      <c r="Y1387" s="33">
        <f t="shared" si="300"/>
        <v>0.85</v>
      </c>
      <c r="Z1387" s="33">
        <f t="shared" si="301"/>
        <v>0.75</v>
      </c>
      <c r="AA1387" s="33">
        <f t="shared" si="302"/>
        <v>0.85</v>
      </c>
      <c r="AB1387" s="33">
        <f t="shared" si="303"/>
        <v>0.75</v>
      </c>
      <c r="AC1387" s="33">
        <f t="shared" si="304"/>
        <v>0.85</v>
      </c>
      <c r="AD1387" s="33">
        <f t="shared" si="305"/>
        <v>0.7</v>
      </c>
      <c r="AE1387" s="394">
        <f t="shared" si="306"/>
        <v>0</v>
      </c>
      <c r="AF1387" s="400">
        <f t="shared" si="307"/>
        <v>12000000000</v>
      </c>
      <c r="AG1387" s="257">
        <v>100</v>
      </c>
      <c r="AH1387" s="153">
        <f t="shared" si="310"/>
        <v>12000000000</v>
      </c>
      <c r="AJ1387" s="394">
        <f>IF(F1387&gt;0,#REF!,0)</f>
        <v>0</v>
      </c>
      <c r="AK1387" s="394">
        <f t="shared" si="308"/>
        <v>0</v>
      </c>
      <c r="AM1387" s="394">
        <f t="shared" si="309"/>
        <v>0</v>
      </c>
    </row>
    <row r="1388" spans="3:39" ht="23.25" thickBot="1" x14ac:dyDescent="0.6">
      <c r="C1388" s="233" t="s">
        <v>576</v>
      </c>
      <c r="D1388" s="411" t="s">
        <v>1721</v>
      </c>
      <c r="E1388" s="435">
        <v>10000000000</v>
      </c>
      <c r="F1388" s="39">
        <v>0</v>
      </c>
      <c r="G1388" s="36"/>
      <c r="H1388" s="36">
        <v>0</v>
      </c>
      <c r="I1388" s="36"/>
      <c r="J1388" s="36"/>
      <c r="K1388" s="36"/>
      <c r="L1388" s="36"/>
      <c r="M1388" s="36"/>
      <c r="N1388" s="36"/>
      <c r="O1388" s="36"/>
      <c r="P1388" s="253">
        <v>0</v>
      </c>
      <c r="Q1388" s="259">
        <f t="shared" si="311"/>
        <v>0</v>
      </c>
      <c r="R1388" s="259">
        <v>13000000000</v>
      </c>
      <c r="S1388" s="509">
        <f t="shared" si="298"/>
        <v>10000000000</v>
      </c>
      <c r="T1388" s="34">
        <v>1</v>
      </c>
      <c r="U1388" s="33">
        <v>1</v>
      </c>
      <c r="V1388" s="33">
        <v>0.94</v>
      </c>
      <c r="W1388" s="33">
        <v>0.94</v>
      </c>
      <c r="X1388" s="33">
        <f t="shared" si="299"/>
        <v>0.88</v>
      </c>
      <c r="Y1388" s="33">
        <f t="shared" si="300"/>
        <v>0.85</v>
      </c>
      <c r="Z1388" s="33">
        <f t="shared" si="301"/>
        <v>0.75</v>
      </c>
      <c r="AA1388" s="33">
        <f t="shared" si="302"/>
        <v>0.85</v>
      </c>
      <c r="AB1388" s="33">
        <f t="shared" si="303"/>
        <v>0.75</v>
      </c>
      <c r="AC1388" s="33">
        <f t="shared" si="304"/>
        <v>0.85</v>
      </c>
      <c r="AD1388" s="33">
        <f t="shared" si="305"/>
        <v>0.7</v>
      </c>
      <c r="AE1388" s="394">
        <f t="shared" si="306"/>
        <v>0</v>
      </c>
      <c r="AF1388" s="400">
        <f t="shared" si="307"/>
        <v>10000000000</v>
      </c>
      <c r="AG1388" s="257">
        <v>100</v>
      </c>
      <c r="AH1388" s="153">
        <f t="shared" si="310"/>
        <v>10000000000</v>
      </c>
      <c r="AJ1388" s="394">
        <f>IF(F1388&gt;0,#REF!,0)</f>
        <v>0</v>
      </c>
      <c r="AK1388" s="394">
        <f t="shared" si="308"/>
        <v>0</v>
      </c>
      <c r="AM1388" s="394">
        <f t="shared" si="309"/>
        <v>0</v>
      </c>
    </row>
    <row r="1389" spans="3:39" ht="23.25" thickBot="1" x14ac:dyDescent="0.6">
      <c r="C1389" s="233" t="s">
        <v>576</v>
      </c>
      <c r="D1389" s="411" t="s">
        <v>1721</v>
      </c>
      <c r="E1389" s="435">
        <v>10000000000</v>
      </c>
      <c r="F1389" s="39">
        <v>0</v>
      </c>
      <c r="G1389" s="36"/>
      <c r="H1389" s="36">
        <v>0</v>
      </c>
      <c r="I1389" s="36"/>
      <c r="J1389" s="36"/>
      <c r="K1389" s="36"/>
      <c r="L1389" s="36"/>
      <c r="M1389" s="36"/>
      <c r="N1389" s="36"/>
      <c r="O1389" s="36"/>
      <c r="P1389" s="253">
        <v>0</v>
      </c>
      <c r="Q1389" s="259">
        <f t="shared" si="311"/>
        <v>0</v>
      </c>
      <c r="R1389" s="259">
        <v>13000000000</v>
      </c>
      <c r="S1389" s="509">
        <f t="shared" si="298"/>
        <v>10000000000</v>
      </c>
      <c r="T1389" s="34">
        <v>1</v>
      </c>
      <c r="U1389" s="33">
        <v>1</v>
      </c>
      <c r="V1389" s="33">
        <v>0.94</v>
      </c>
      <c r="W1389" s="33">
        <v>0.94</v>
      </c>
      <c r="X1389" s="33">
        <f t="shared" si="299"/>
        <v>0.88</v>
      </c>
      <c r="Y1389" s="33">
        <f t="shared" si="300"/>
        <v>0.85</v>
      </c>
      <c r="Z1389" s="33">
        <f t="shared" si="301"/>
        <v>0.75</v>
      </c>
      <c r="AA1389" s="33">
        <f t="shared" si="302"/>
        <v>0.85</v>
      </c>
      <c r="AB1389" s="33">
        <f t="shared" si="303"/>
        <v>0.75</v>
      </c>
      <c r="AC1389" s="33">
        <f t="shared" si="304"/>
        <v>0.85</v>
      </c>
      <c r="AD1389" s="33">
        <f t="shared" si="305"/>
        <v>0.7</v>
      </c>
      <c r="AE1389" s="394">
        <f t="shared" si="306"/>
        <v>0</v>
      </c>
      <c r="AF1389" s="400">
        <f t="shared" si="307"/>
        <v>10000000000</v>
      </c>
      <c r="AG1389" s="257">
        <v>100</v>
      </c>
      <c r="AH1389" s="153">
        <f t="shared" si="310"/>
        <v>10000000000</v>
      </c>
      <c r="AJ1389" s="394">
        <f>IF(F1389&gt;0,#REF!,0)</f>
        <v>0</v>
      </c>
      <c r="AK1389" s="394">
        <f t="shared" si="308"/>
        <v>0</v>
      </c>
      <c r="AM1389" s="394">
        <f t="shared" si="309"/>
        <v>0</v>
      </c>
    </row>
    <row r="1390" spans="3:39" ht="23.25" thickBot="1" x14ac:dyDescent="0.6">
      <c r="C1390" s="233" t="s">
        <v>576</v>
      </c>
      <c r="D1390" s="411" t="s">
        <v>1721</v>
      </c>
      <c r="E1390" s="435">
        <v>10000000000</v>
      </c>
      <c r="F1390" s="39">
        <v>0</v>
      </c>
      <c r="G1390" s="36"/>
      <c r="H1390" s="36">
        <v>0</v>
      </c>
      <c r="I1390" s="36"/>
      <c r="J1390" s="36"/>
      <c r="K1390" s="36"/>
      <c r="L1390" s="36"/>
      <c r="M1390" s="36"/>
      <c r="N1390" s="36"/>
      <c r="O1390" s="36"/>
      <c r="P1390" s="253">
        <v>0</v>
      </c>
      <c r="Q1390" s="259">
        <f t="shared" si="311"/>
        <v>0</v>
      </c>
      <c r="R1390" s="259">
        <v>13000000000</v>
      </c>
      <c r="S1390" s="509">
        <f t="shared" si="298"/>
        <v>10000000000</v>
      </c>
      <c r="T1390" s="34">
        <v>1</v>
      </c>
      <c r="U1390" s="33">
        <v>1</v>
      </c>
      <c r="V1390" s="33">
        <v>0.94</v>
      </c>
      <c r="W1390" s="33">
        <v>0.94</v>
      </c>
      <c r="X1390" s="33">
        <f t="shared" si="299"/>
        <v>0.88</v>
      </c>
      <c r="Y1390" s="33">
        <f t="shared" si="300"/>
        <v>0.85</v>
      </c>
      <c r="Z1390" s="33">
        <f t="shared" si="301"/>
        <v>0.75</v>
      </c>
      <c r="AA1390" s="33">
        <f t="shared" si="302"/>
        <v>0.85</v>
      </c>
      <c r="AB1390" s="33">
        <f t="shared" si="303"/>
        <v>0.75</v>
      </c>
      <c r="AC1390" s="33">
        <f t="shared" si="304"/>
        <v>0.85</v>
      </c>
      <c r="AD1390" s="33">
        <f t="shared" si="305"/>
        <v>0.7</v>
      </c>
      <c r="AE1390" s="394">
        <f t="shared" si="306"/>
        <v>0</v>
      </c>
      <c r="AF1390" s="400">
        <f t="shared" si="307"/>
        <v>10000000000</v>
      </c>
      <c r="AG1390" s="257">
        <v>100</v>
      </c>
      <c r="AH1390" s="153">
        <f t="shared" si="310"/>
        <v>10000000000</v>
      </c>
      <c r="AJ1390" s="394">
        <f>IF(F1390&gt;0,#REF!,0)</f>
        <v>0</v>
      </c>
      <c r="AK1390" s="394">
        <f t="shared" si="308"/>
        <v>0</v>
      </c>
      <c r="AM1390" s="394">
        <f t="shared" si="309"/>
        <v>0</v>
      </c>
    </row>
    <row r="1391" spans="3:39" ht="23.25" thickBot="1" x14ac:dyDescent="0.6">
      <c r="C1391" s="233" t="s">
        <v>576</v>
      </c>
      <c r="D1391" s="411" t="s">
        <v>1722</v>
      </c>
      <c r="E1391" s="435">
        <v>100000000000</v>
      </c>
      <c r="F1391" s="39">
        <v>0</v>
      </c>
      <c r="G1391" s="36"/>
      <c r="H1391" s="36">
        <v>0</v>
      </c>
      <c r="I1391" s="36"/>
      <c r="J1391" s="36"/>
      <c r="K1391" s="36"/>
      <c r="L1391" s="36"/>
      <c r="M1391" s="36"/>
      <c r="N1391" s="36"/>
      <c r="O1391" s="36"/>
      <c r="P1391" s="253">
        <v>0</v>
      </c>
      <c r="Q1391" s="259">
        <f t="shared" si="311"/>
        <v>0</v>
      </c>
      <c r="R1391" s="259">
        <v>150000000000</v>
      </c>
      <c r="S1391" s="509">
        <f t="shared" si="298"/>
        <v>100000000000</v>
      </c>
      <c r="T1391" s="34">
        <v>1</v>
      </c>
      <c r="U1391" s="33">
        <v>1</v>
      </c>
      <c r="V1391" s="33">
        <v>0.94</v>
      </c>
      <c r="W1391" s="33">
        <v>0.94</v>
      </c>
      <c r="X1391" s="33">
        <f t="shared" si="299"/>
        <v>0.88</v>
      </c>
      <c r="Y1391" s="33">
        <f t="shared" si="300"/>
        <v>0.85</v>
      </c>
      <c r="Z1391" s="33">
        <f t="shared" si="301"/>
        <v>0.75</v>
      </c>
      <c r="AA1391" s="33">
        <f t="shared" si="302"/>
        <v>0.85</v>
      </c>
      <c r="AB1391" s="33">
        <f t="shared" si="303"/>
        <v>0.75</v>
      </c>
      <c r="AC1391" s="33">
        <f t="shared" si="304"/>
        <v>0.85</v>
      </c>
      <c r="AD1391" s="33">
        <f t="shared" si="305"/>
        <v>0.7</v>
      </c>
      <c r="AE1391" s="394">
        <f t="shared" si="306"/>
        <v>0</v>
      </c>
      <c r="AF1391" s="400">
        <f t="shared" si="307"/>
        <v>100000000000</v>
      </c>
      <c r="AG1391" s="257">
        <v>100</v>
      </c>
      <c r="AH1391" s="153">
        <f t="shared" si="310"/>
        <v>100000000000</v>
      </c>
      <c r="AJ1391" s="394">
        <f>IF(F1391&gt;0,#REF!,0)</f>
        <v>0</v>
      </c>
      <c r="AK1391" s="394">
        <f t="shared" si="308"/>
        <v>0</v>
      </c>
      <c r="AM1391" s="394">
        <f t="shared" si="309"/>
        <v>0</v>
      </c>
    </row>
    <row r="1392" spans="3:39" ht="23.25" thickBot="1" x14ac:dyDescent="0.6">
      <c r="C1392" s="233" t="s">
        <v>576</v>
      </c>
      <c r="D1392" s="411" t="s">
        <v>1722</v>
      </c>
      <c r="E1392" s="435">
        <v>62730026760</v>
      </c>
      <c r="F1392" s="39">
        <v>0</v>
      </c>
      <c r="G1392" s="36"/>
      <c r="H1392" s="36">
        <v>0</v>
      </c>
      <c r="I1392" s="36"/>
      <c r="J1392" s="36"/>
      <c r="K1392" s="36"/>
      <c r="L1392" s="36"/>
      <c r="M1392" s="36"/>
      <c r="N1392" s="36"/>
      <c r="O1392" s="36"/>
      <c r="P1392" s="253">
        <v>0</v>
      </c>
      <c r="Q1392" s="259">
        <f t="shared" si="311"/>
        <v>0</v>
      </c>
      <c r="R1392" s="259">
        <v>150000000000</v>
      </c>
      <c r="S1392" s="509">
        <f t="shared" si="298"/>
        <v>62730026760</v>
      </c>
      <c r="T1392" s="34">
        <v>1</v>
      </c>
      <c r="U1392" s="33">
        <v>1</v>
      </c>
      <c r="V1392" s="33">
        <v>0.94</v>
      </c>
      <c r="W1392" s="33">
        <v>0.94</v>
      </c>
      <c r="X1392" s="33">
        <f t="shared" si="299"/>
        <v>0.88</v>
      </c>
      <c r="Y1392" s="33">
        <f t="shared" si="300"/>
        <v>0.85</v>
      </c>
      <c r="Z1392" s="33">
        <f t="shared" si="301"/>
        <v>0.75</v>
      </c>
      <c r="AA1392" s="33">
        <f t="shared" si="302"/>
        <v>0.85</v>
      </c>
      <c r="AB1392" s="33">
        <f t="shared" si="303"/>
        <v>0.75</v>
      </c>
      <c r="AC1392" s="33">
        <f t="shared" si="304"/>
        <v>0.85</v>
      </c>
      <c r="AD1392" s="33">
        <f t="shared" si="305"/>
        <v>0.7</v>
      </c>
      <c r="AE1392" s="394">
        <f t="shared" si="306"/>
        <v>0</v>
      </c>
      <c r="AF1392" s="400">
        <f t="shared" si="307"/>
        <v>62730026760</v>
      </c>
      <c r="AG1392" s="257">
        <v>100</v>
      </c>
      <c r="AH1392" s="153">
        <f t="shared" si="310"/>
        <v>62730026760</v>
      </c>
      <c r="AJ1392" s="394">
        <f>IF(F1392&gt;0,#REF!,0)</f>
        <v>0</v>
      </c>
      <c r="AK1392" s="394">
        <f t="shared" si="308"/>
        <v>0</v>
      </c>
      <c r="AM1392" s="394">
        <f t="shared" si="309"/>
        <v>0</v>
      </c>
    </row>
    <row r="1393" spans="3:39" ht="23.25" thickBot="1" x14ac:dyDescent="0.6">
      <c r="C1393" s="233" t="s">
        <v>576</v>
      </c>
      <c r="D1393" s="411" t="s">
        <v>1722</v>
      </c>
      <c r="E1393" s="435">
        <v>100000000000</v>
      </c>
      <c r="F1393" s="39">
        <v>0</v>
      </c>
      <c r="G1393" s="36"/>
      <c r="H1393" s="36">
        <v>0</v>
      </c>
      <c r="I1393" s="36"/>
      <c r="J1393" s="36"/>
      <c r="K1393" s="36"/>
      <c r="L1393" s="36"/>
      <c r="M1393" s="36"/>
      <c r="N1393" s="36"/>
      <c r="O1393" s="36"/>
      <c r="P1393" s="253">
        <v>0</v>
      </c>
      <c r="Q1393" s="259">
        <f t="shared" si="311"/>
        <v>0</v>
      </c>
      <c r="R1393" s="259">
        <v>150000000000</v>
      </c>
      <c r="S1393" s="509">
        <f t="shared" si="298"/>
        <v>100000000000</v>
      </c>
      <c r="T1393" s="34">
        <v>1</v>
      </c>
      <c r="U1393" s="33">
        <v>1</v>
      </c>
      <c r="V1393" s="33">
        <v>0.94</v>
      </c>
      <c r="W1393" s="33">
        <v>0.94</v>
      </c>
      <c r="X1393" s="33">
        <f t="shared" si="299"/>
        <v>0.88</v>
      </c>
      <c r="Y1393" s="33">
        <f t="shared" si="300"/>
        <v>0.85</v>
      </c>
      <c r="Z1393" s="33">
        <f t="shared" si="301"/>
        <v>0.75</v>
      </c>
      <c r="AA1393" s="33">
        <f t="shared" si="302"/>
        <v>0.85</v>
      </c>
      <c r="AB1393" s="33">
        <f t="shared" si="303"/>
        <v>0.75</v>
      </c>
      <c r="AC1393" s="33">
        <f t="shared" si="304"/>
        <v>0.85</v>
      </c>
      <c r="AD1393" s="33">
        <f t="shared" si="305"/>
        <v>0.7</v>
      </c>
      <c r="AE1393" s="394">
        <f t="shared" si="306"/>
        <v>0</v>
      </c>
      <c r="AF1393" s="400">
        <f t="shared" si="307"/>
        <v>100000000000</v>
      </c>
      <c r="AG1393" s="257">
        <v>100</v>
      </c>
      <c r="AH1393" s="153">
        <f t="shared" si="310"/>
        <v>100000000000</v>
      </c>
      <c r="AJ1393" s="394">
        <f>IF(F1393&gt;0,#REF!,0)</f>
        <v>0</v>
      </c>
      <c r="AK1393" s="394">
        <f t="shared" si="308"/>
        <v>0</v>
      </c>
      <c r="AM1393" s="394">
        <f t="shared" si="309"/>
        <v>0</v>
      </c>
    </row>
    <row r="1394" spans="3:39" ht="23.25" thickBot="1" x14ac:dyDescent="0.6">
      <c r="C1394" s="233" t="s">
        <v>576</v>
      </c>
      <c r="D1394" s="411" t="s">
        <v>1722</v>
      </c>
      <c r="E1394" s="435">
        <v>100000000000</v>
      </c>
      <c r="F1394" s="39">
        <v>0</v>
      </c>
      <c r="G1394" s="36"/>
      <c r="H1394" s="36">
        <v>0</v>
      </c>
      <c r="I1394" s="36"/>
      <c r="J1394" s="36"/>
      <c r="K1394" s="36"/>
      <c r="L1394" s="36"/>
      <c r="M1394" s="36"/>
      <c r="N1394" s="36"/>
      <c r="O1394" s="36"/>
      <c r="P1394" s="253">
        <v>0</v>
      </c>
      <c r="Q1394" s="259">
        <f t="shared" si="311"/>
        <v>0</v>
      </c>
      <c r="R1394" s="259">
        <v>150000000000</v>
      </c>
      <c r="S1394" s="509">
        <f t="shared" si="298"/>
        <v>100000000000</v>
      </c>
      <c r="T1394" s="34">
        <v>1</v>
      </c>
      <c r="U1394" s="33">
        <v>1</v>
      </c>
      <c r="V1394" s="33">
        <v>0.94</v>
      </c>
      <c r="W1394" s="33">
        <v>0.94</v>
      </c>
      <c r="X1394" s="33">
        <f t="shared" si="299"/>
        <v>0.88</v>
      </c>
      <c r="Y1394" s="33">
        <f t="shared" si="300"/>
        <v>0.85</v>
      </c>
      <c r="Z1394" s="33">
        <f t="shared" si="301"/>
        <v>0.75</v>
      </c>
      <c r="AA1394" s="33">
        <f t="shared" si="302"/>
        <v>0.85</v>
      </c>
      <c r="AB1394" s="33">
        <f t="shared" si="303"/>
        <v>0.75</v>
      </c>
      <c r="AC1394" s="33">
        <f t="shared" si="304"/>
        <v>0.85</v>
      </c>
      <c r="AD1394" s="33">
        <f t="shared" si="305"/>
        <v>0.7</v>
      </c>
      <c r="AE1394" s="394">
        <f t="shared" si="306"/>
        <v>0</v>
      </c>
      <c r="AF1394" s="400">
        <f t="shared" si="307"/>
        <v>100000000000</v>
      </c>
      <c r="AG1394" s="257">
        <v>100</v>
      </c>
      <c r="AH1394" s="153">
        <f t="shared" si="310"/>
        <v>100000000000</v>
      </c>
      <c r="AJ1394" s="394">
        <f>IF(F1394&gt;0,#REF!,0)</f>
        <v>0</v>
      </c>
      <c r="AK1394" s="394">
        <f t="shared" si="308"/>
        <v>0</v>
      </c>
      <c r="AM1394" s="394">
        <f t="shared" si="309"/>
        <v>0</v>
      </c>
    </row>
    <row r="1395" spans="3:39" ht="23.25" thickBot="1" x14ac:dyDescent="0.6">
      <c r="C1395" s="233" t="s">
        <v>576</v>
      </c>
      <c r="D1395" s="411" t="s">
        <v>1722</v>
      </c>
      <c r="E1395" s="435">
        <v>150000000000</v>
      </c>
      <c r="F1395" s="39">
        <v>0</v>
      </c>
      <c r="G1395" s="36"/>
      <c r="H1395" s="36">
        <v>0</v>
      </c>
      <c r="I1395" s="36"/>
      <c r="J1395" s="36"/>
      <c r="K1395" s="36"/>
      <c r="L1395" s="36"/>
      <c r="M1395" s="36"/>
      <c r="N1395" s="36"/>
      <c r="O1395" s="36"/>
      <c r="P1395" s="253">
        <v>0</v>
      </c>
      <c r="Q1395" s="259">
        <f t="shared" si="311"/>
        <v>0</v>
      </c>
      <c r="R1395" s="259">
        <v>225000000000</v>
      </c>
      <c r="S1395" s="509">
        <f t="shared" si="298"/>
        <v>150000000000</v>
      </c>
      <c r="T1395" s="34">
        <v>1</v>
      </c>
      <c r="U1395" s="33">
        <v>1</v>
      </c>
      <c r="V1395" s="33">
        <v>0.94</v>
      </c>
      <c r="W1395" s="33">
        <v>0.94</v>
      </c>
      <c r="X1395" s="33">
        <f t="shared" si="299"/>
        <v>0.88</v>
      </c>
      <c r="Y1395" s="33">
        <f t="shared" si="300"/>
        <v>0.85</v>
      </c>
      <c r="Z1395" s="33">
        <f t="shared" si="301"/>
        <v>0.75</v>
      </c>
      <c r="AA1395" s="33">
        <f t="shared" si="302"/>
        <v>0.85</v>
      </c>
      <c r="AB1395" s="33">
        <f t="shared" si="303"/>
        <v>0.75</v>
      </c>
      <c r="AC1395" s="33">
        <f t="shared" si="304"/>
        <v>0.85</v>
      </c>
      <c r="AD1395" s="33">
        <f t="shared" si="305"/>
        <v>0.7</v>
      </c>
      <c r="AE1395" s="394">
        <f t="shared" si="306"/>
        <v>0</v>
      </c>
      <c r="AF1395" s="400">
        <f t="shared" si="307"/>
        <v>150000000000</v>
      </c>
      <c r="AG1395" s="257">
        <v>100</v>
      </c>
      <c r="AH1395" s="153">
        <f t="shared" si="310"/>
        <v>150000000000</v>
      </c>
      <c r="AJ1395" s="394">
        <f>IF(F1395&gt;0,#REF!,0)</f>
        <v>0</v>
      </c>
      <c r="AK1395" s="394">
        <f t="shared" si="308"/>
        <v>0</v>
      </c>
      <c r="AM1395" s="394">
        <f t="shared" si="309"/>
        <v>0</v>
      </c>
    </row>
    <row r="1396" spans="3:39" ht="23.25" thickBot="1" x14ac:dyDescent="0.6">
      <c r="C1396" s="233" t="s">
        <v>576</v>
      </c>
      <c r="D1396" s="411" t="s">
        <v>1722</v>
      </c>
      <c r="E1396" s="435">
        <v>150000000000</v>
      </c>
      <c r="F1396" s="39">
        <v>0</v>
      </c>
      <c r="G1396" s="36"/>
      <c r="H1396" s="36">
        <v>0</v>
      </c>
      <c r="I1396" s="36"/>
      <c r="J1396" s="36"/>
      <c r="K1396" s="36"/>
      <c r="L1396" s="36"/>
      <c r="M1396" s="36"/>
      <c r="N1396" s="36"/>
      <c r="O1396" s="36"/>
      <c r="P1396" s="253">
        <v>0</v>
      </c>
      <c r="Q1396" s="259">
        <f t="shared" si="311"/>
        <v>0</v>
      </c>
      <c r="R1396" s="259">
        <v>225000000000</v>
      </c>
      <c r="S1396" s="509">
        <f t="shared" si="298"/>
        <v>150000000000</v>
      </c>
      <c r="T1396" s="34">
        <v>1</v>
      </c>
      <c r="U1396" s="33">
        <v>1</v>
      </c>
      <c r="V1396" s="33">
        <v>0.94</v>
      </c>
      <c r="W1396" s="33">
        <v>0.94</v>
      </c>
      <c r="X1396" s="33">
        <f t="shared" si="299"/>
        <v>0.88</v>
      </c>
      <c r="Y1396" s="33">
        <f t="shared" si="300"/>
        <v>0.85</v>
      </c>
      <c r="Z1396" s="33">
        <f t="shared" si="301"/>
        <v>0.75</v>
      </c>
      <c r="AA1396" s="33">
        <f t="shared" si="302"/>
        <v>0.85</v>
      </c>
      <c r="AB1396" s="33">
        <f t="shared" si="303"/>
        <v>0.75</v>
      </c>
      <c r="AC1396" s="33">
        <f t="shared" si="304"/>
        <v>0.85</v>
      </c>
      <c r="AD1396" s="33">
        <f t="shared" si="305"/>
        <v>0.7</v>
      </c>
      <c r="AE1396" s="394">
        <f t="shared" si="306"/>
        <v>0</v>
      </c>
      <c r="AF1396" s="400">
        <f t="shared" si="307"/>
        <v>150000000000</v>
      </c>
      <c r="AG1396" s="257">
        <v>100</v>
      </c>
      <c r="AH1396" s="153">
        <f t="shared" si="310"/>
        <v>150000000000</v>
      </c>
      <c r="AJ1396" s="394">
        <f>IF(F1396&gt;0,#REF!,0)</f>
        <v>0</v>
      </c>
      <c r="AK1396" s="394">
        <f t="shared" si="308"/>
        <v>0</v>
      </c>
      <c r="AM1396" s="394">
        <f t="shared" si="309"/>
        <v>0</v>
      </c>
    </row>
    <row r="1397" spans="3:39" ht="23.25" thickBot="1" x14ac:dyDescent="0.6">
      <c r="C1397" s="233" t="s">
        <v>576</v>
      </c>
      <c r="D1397" s="411" t="s">
        <v>1458</v>
      </c>
      <c r="E1397" s="435">
        <v>14081744880</v>
      </c>
      <c r="F1397" s="39">
        <v>0</v>
      </c>
      <c r="G1397" s="36"/>
      <c r="H1397" s="36">
        <v>0</v>
      </c>
      <c r="I1397" s="36"/>
      <c r="J1397" s="36"/>
      <c r="K1397" s="36"/>
      <c r="L1397" s="36"/>
      <c r="M1397" s="36"/>
      <c r="N1397" s="36"/>
      <c r="O1397" s="36"/>
      <c r="P1397" s="253">
        <v>0</v>
      </c>
      <c r="Q1397" s="259">
        <f t="shared" si="311"/>
        <v>0</v>
      </c>
      <c r="R1397" s="259">
        <v>15000000000</v>
      </c>
      <c r="S1397" s="509">
        <f t="shared" si="298"/>
        <v>14081744880</v>
      </c>
      <c r="T1397" s="34">
        <v>1</v>
      </c>
      <c r="U1397" s="33">
        <v>1</v>
      </c>
      <c r="V1397" s="33">
        <v>0.94</v>
      </c>
      <c r="W1397" s="33">
        <v>0.94</v>
      </c>
      <c r="X1397" s="33">
        <f t="shared" si="299"/>
        <v>0.88</v>
      </c>
      <c r="Y1397" s="33">
        <f t="shared" si="300"/>
        <v>0.85</v>
      </c>
      <c r="Z1397" s="33">
        <f t="shared" si="301"/>
        <v>0.75</v>
      </c>
      <c r="AA1397" s="33">
        <f t="shared" si="302"/>
        <v>0.85</v>
      </c>
      <c r="AB1397" s="33">
        <f t="shared" si="303"/>
        <v>0.75</v>
      </c>
      <c r="AC1397" s="33">
        <f t="shared" si="304"/>
        <v>0.85</v>
      </c>
      <c r="AD1397" s="33">
        <f t="shared" si="305"/>
        <v>0.7</v>
      </c>
      <c r="AE1397" s="394">
        <f t="shared" si="306"/>
        <v>0</v>
      </c>
      <c r="AF1397" s="400">
        <f t="shared" si="307"/>
        <v>14081744880</v>
      </c>
      <c r="AG1397" s="257">
        <v>100</v>
      </c>
      <c r="AH1397" s="153">
        <f t="shared" si="310"/>
        <v>14081744880</v>
      </c>
      <c r="AJ1397" s="394">
        <f>IF(F1397&gt;0,#REF!,0)</f>
        <v>0</v>
      </c>
      <c r="AK1397" s="394">
        <f t="shared" si="308"/>
        <v>0</v>
      </c>
      <c r="AM1397" s="394">
        <f t="shared" si="309"/>
        <v>0</v>
      </c>
    </row>
    <row r="1398" spans="3:39" ht="23.25" thickBot="1" x14ac:dyDescent="0.6">
      <c r="C1398" s="233" t="s">
        <v>576</v>
      </c>
      <c r="D1398" s="411" t="s">
        <v>1459</v>
      </c>
      <c r="E1398" s="435">
        <v>10000000000</v>
      </c>
      <c r="F1398" s="39">
        <v>0</v>
      </c>
      <c r="G1398" s="36"/>
      <c r="H1398" s="36">
        <v>0</v>
      </c>
      <c r="I1398" s="36"/>
      <c r="J1398" s="36"/>
      <c r="K1398" s="36"/>
      <c r="L1398" s="36"/>
      <c r="M1398" s="36"/>
      <c r="N1398" s="36"/>
      <c r="O1398" s="36"/>
      <c r="P1398" s="253">
        <v>0</v>
      </c>
      <c r="Q1398" s="259">
        <f t="shared" si="311"/>
        <v>0</v>
      </c>
      <c r="R1398" s="259">
        <v>11400000000</v>
      </c>
      <c r="S1398" s="509">
        <f t="shared" si="298"/>
        <v>10000000000</v>
      </c>
      <c r="T1398" s="34">
        <v>1</v>
      </c>
      <c r="U1398" s="33">
        <v>1</v>
      </c>
      <c r="V1398" s="33">
        <v>0.94</v>
      </c>
      <c r="W1398" s="33">
        <v>0.94</v>
      </c>
      <c r="X1398" s="33">
        <f t="shared" si="299"/>
        <v>0.88</v>
      </c>
      <c r="Y1398" s="33">
        <f t="shared" si="300"/>
        <v>0.85</v>
      </c>
      <c r="Z1398" s="33">
        <f t="shared" si="301"/>
        <v>0.75</v>
      </c>
      <c r="AA1398" s="33">
        <f t="shared" si="302"/>
        <v>0.85</v>
      </c>
      <c r="AB1398" s="33">
        <f t="shared" si="303"/>
        <v>0.75</v>
      </c>
      <c r="AC1398" s="33">
        <f t="shared" si="304"/>
        <v>0.85</v>
      </c>
      <c r="AD1398" s="33">
        <f t="shared" si="305"/>
        <v>0.7</v>
      </c>
      <c r="AE1398" s="394">
        <f t="shared" si="306"/>
        <v>0</v>
      </c>
      <c r="AF1398" s="400">
        <f t="shared" si="307"/>
        <v>10000000000</v>
      </c>
      <c r="AG1398" s="257">
        <v>100</v>
      </c>
      <c r="AH1398" s="153">
        <f t="shared" si="310"/>
        <v>10000000000</v>
      </c>
      <c r="AJ1398" s="394">
        <f>IF(F1398&gt;0,#REF!,0)</f>
        <v>0</v>
      </c>
      <c r="AK1398" s="394">
        <f t="shared" si="308"/>
        <v>0</v>
      </c>
      <c r="AM1398" s="394">
        <f t="shared" si="309"/>
        <v>0</v>
      </c>
    </row>
    <row r="1399" spans="3:39" ht="23.25" thickBot="1" x14ac:dyDescent="0.6">
      <c r="C1399" s="233" t="s">
        <v>576</v>
      </c>
      <c r="D1399" s="411" t="s">
        <v>1459</v>
      </c>
      <c r="E1399" s="435">
        <v>10000000000</v>
      </c>
      <c r="F1399" s="39">
        <v>0</v>
      </c>
      <c r="G1399" s="36"/>
      <c r="H1399" s="36">
        <v>0</v>
      </c>
      <c r="I1399" s="36"/>
      <c r="J1399" s="36"/>
      <c r="K1399" s="36"/>
      <c r="L1399" s="36"/>
      <c r="M1399" s="36"/>
      <c r="N1399" s="36"/>
      <c r="O1399" s="36"/>
      <c r="P1399" s="253">
        <v>0</v>
      </c>
      <c r="Q1399" s="259">
        <f t="shared" si="311"/>
        <v>0</v>
      </c>
      <c r="R1399" s="259">
        <v>11400000000</v>
      </c>
      <c r="S1399" s="509">
        <f t="shared" si="298"/>
        <v>10000000000</v>
      </c>
      <c r="T1399" s="34">
        <v>1</v>
      </c>
      <c r="U1399" s="33">
        <v>1</v>
      </c>
      <c r="V1399" s="33">
        <v>0.94</v>
      </c>
      <c r="W1399" s="33">
        <v>0.94</v>
      </c>
      <c r="X1399" s="33">
        <f t="shared" si="299"/>
        <v>0.88</v>
      </c>
      <c r="Y1399" s="33">
        <f t="shared" si="300"/>
        <v>0.85</v>
      </c>
      <c r="Z1399" s="33">
        <f t="shared" si="301"/>
        <v>0.75</v>
      </c>
      <c r="AA1399" s="33">
        <f t="shared" si="302"/>
        <v>0.85</v>
      </c>
      <c r="AB1399" s="33">
        <f t="shared" si="303"/>
        <v>0.75</v>
      </c>
      <c r="AC1399" s="33">
        <f t="shared" si="304"/>
        <v>0.85</v>
      </c>
      <c r="AD1399" s="33">
        <f t="shared" si="305"/>
        <v>0.7</v>
      </c>
      <c r="AE1399" s="394">
        <f t="shared" si="306"/>
        <v>0</v>
      </c>
      <c r="AF1399" s="400">
        <f t="shared" si="307"/>
        <v>10000000000</v>
      </c>
      <c r="AG1399" s="257">
        <v>100</v>
      </c>
      <c r="AH1399" s="153">
        <f t="shared" si="310"/>
        <v>10000000000</v>
      </c>
      <c r="AJ1399" s="394">
        <f>IF(F1399&gt;0,#REF!,0)</f>
        <v>0</v>
      </c>
      <c r="AK1399" s="394">
        <f t="shared" si="308"/>
        <v>0</v>
      </c>
      <c r="AM1399" s="394">
        <f t="shared" si="309"/>
        <v>0</v>
      </c>
    </row>
    <row r="1400" spans="3:39" ht="23.25" thickBot="1" x14ac:dyDescent="0.6">
      <c r="C1400" s="233" t="s">
        <v>576</v>
      </c>
      <c r="D1400" s="411" t="s">
        <v>1460</v>
      </c>
      <c r="E1400" s="435">
        <v>40000000000</v>
      </c>
      <c r="F1400" s="39">
        <v>0</v>
      </c>
      <c r="G1400" s="36"/>
      <c r="H1400" s="36">
        <v>0</v>
      </c>
      <c r="I1400" s="36"/>
      <c r="J1400" s="36"/>
      <c r="K1400" s="36"/>
      <c r="L1400" s="36"/>
      <c r="M1400" s="36"/>
      <c r="N1400" s="36"/>
      <c r="O1400" s="36"/>
      <c r="P1400" s="253">
        <v>0</v>
      </c>
      <c r="Q1400" s="259">
        <f t="shared" si="311"/>
        <v>0</v>
      </c>
      <c r="R1400" s="259">
        <v>440000000000</v>
      </c>
      <c r="S1400" s="509">
        <f t="shared" si="298"/>
        <v>40000000000</v>
      </c>
      <c r="T1400" s="34">
        <v>1</v>
      </c>
      <c r="U1400" s="33">
        <v>1</v>
      </c>
      <c r="V1400" s="33">
        <v>0.94</v>
      </c>
      <c r="W1400" s="33">
        <v>0.94</v>
      </c>
      <c r="X1400" s="33">
        <f t="shared" si="299"/>
        <v>0.88</v>
      </c>
      <c r="Y1400" s="33">
        <f t="shared" si="300"/>
        <v>0.85</v>
      </c>
      <c r="Z1400" s="33">
        <f t="shared" si="301"/>
        <v>0.75</v>
      </c>
      <c r="AA1400" s="33">
        <f t="shared" si="302"/>
        <v>0.85</v>
      </c>
      <c r="AB1400" s="33">
        <f t="shared" si="303"/>
        <v>0.75</v>
      </c>
      <c r="AC1400" s="33">
        <f t="shared" si="304"/>
        <v>0.85</v>
      </c>
      <c r="AD1400" s="33">
        <f t="shared" si="305"/>
        <v>0.7</v>
      </c>
      <c r="AE1400" s="394">
        <f t="shared" si="306"/>
        <v>0</v>
      </c>
      <c r="AF1400" s="400">
        <f t="shared" si="307"/>
        <v>40000000000</v>
      </c>
      <c r="AG1400" s="257">
        <v>100</v>
      </c>
      <c r="AH1400" s="153">
        <f t="shared" si="310"/>
        <v>40000000000</v>
      </c>
      <c r="AJ1400" s="394">
        <f>IF(F1400&gt;0,#REF!,0)</f>
        <v>0</v>
      </c>
      <c r="AK1400" s="394">
        <f t="shared" si="308"/>
        <v>0</v>
      </c>
      <c r="AM1400" s="394">
        <f t="shared" si="309"/>
        <v>0</v>
      </c>
    </row>
    <row r="1401" spans="3:39" ht="23.25" thickBot="1" x14ac:dyDescent="0.6">
      <c r="C1401" s="233" t="s">
        <v>576</v>
      </c>
      <c r="D1401" s="411" t="s">
        <v>1460</v>
      </c>
      <c r="E1401" s="435">
        <v>50000000000</v>
      </c>
      <c r="F1401" s="39">
        <v>0</v>
      </c>
      <c r="G1401" s="36"/>
      <c r="H1401" s="36">
        <v>0</v>
      </c>
      <c r="I1401" s="36"/>
      <c r="J1401" s="36"/>
      <c r="K1401" s="36"/>
      <c r="L1401" s="36"/>
      <c r="M1401" s="36"/>
      <c r="N1401" s="36"/>
      <c r="O1401" s="36"/>
      <c r="P1401" s="253">
        <v>0</v>
      </c>
      <c r="Q1401" s="259">
        <f t="shared" si="311"/>
        <v>0</v>
      </c>
      <c r="R1401" s="259">
        <v>55000000000</v>
      </c>
      <c r="S1401" s="509">
        <f t="shared" si="298"/>
        <v>50000000000</v>
      </c>
      <c r="T1401" s="34">
        <v>1</v>
      </c>
      <c r="U1401" s="33">
        <v>1</v>
      </c>
      <c r="V1401" s="33">
        <v>0.94</v>
      </c>
      <c r="W1401" s="33">
        <v>0.94</v>
      </c>
      <c r="X1401" s="33">
        <f t="shared" si="299"/>
        <v>0.88</v>
      </c>
      <c r="Y1401" s="33">
        <f t="shared" si="300"/>
        <v>0.85</v>
      </c>
      <c r="Z1401" s="33">
        <f t="shared" si="301"/>
        <v>0.75</v>
      </c>
      <c r="AA1401" s="33">
        <f t="shared" si="302"/>
        <v>0.85</v>
      </c>
      <c r="AB1401" s="33">
        <f t="shared" si="303"/>
        <v>0.75</v>
      </c>
      <c r="AC1401" s="33">
        <f t="shared" si="304"/>
        <v>0.85</v>
      </c>
      <c r="AD1401" s="33">
        <f t="shared" si="305"/>
        <v>0.7</v>
      </c>
      <c r="AE1401" s="394">
        <f t="shared" si="306"/>
        <v>0</v>
      </c>
      <c r="AF1401" s="400">
        <f t="shared" si="307"/>
        <v>50000000000</v>
      </c>
      <c r="AG1401" s="257">
        <v>100</v>
      </c>
      <c r="AH1401" s="153">
        <f t="shared" si="310"/>
        <v>50000000000</v>
      </c>
      <c r="AJ1401" s="394">
        <f>IF(F1401&gt;0,#REF!,0)</f>
        <v>0</v>
      </c>
      <c r="AK1401" s="394">
        <f t="shared" si="308"/>
        <v>0</v>
      </c>
      <c r="AM1401" s="394">
        <f t="shared" si="309"/>
        <v>0</v>
      </c>
    </row>
    <row r="1402" spans="3:39" ht="23.25" thickBot="1" x14ac:dyDescent="0.6">
      <c r="C1402" s="233" t="s">
        <v>576</v>
      </c>
      <c r="D1402" s="411" t="s">
        <v>1460</v>
      </c>
      <c r="E1402" s="435">
        <v>4700000000</v>
      </c>
      <c r="F1402" s="39">
        <v>0</v>
      </c>
      <c r="G1402" s="36"/>
      <c r="H1402" s="36">
        <v>0</v>
      </c>
      <c r="I1402" s="36"/>
      <c r="J1402" s="36"/>
      <c r="K1402" s="36"/>
      <c r="L1402" s="36"/>
      <c r="M1402" s="36"/>
      <c r="N1402" s="36"/>
      <c r="O1402" s="36"/>
      <c r="P1402" s="253">
        <v>0</v>
      </c>
      <c r="Q1402" s="259">
        <f t="shared" si="311"/>
        <v>0</v>
      </c>
      <c r="R1402" s="259">
        <v>6000000000</v>
      </c>
      <c r="S1402" s="509">
        <f t="shared" si="298"/>
        <v>4700000000</v>
      </c>
      <c r="T1402" s="34">
        <v>1</v>
      </c>
      <c r="U1402" s="33">
        <v>1</v>
      </c>
      <c r="V1402" s="33">
        <v>0.94</v>
      </c>
      <c r="W1402" s="33">
        <v>0.94</v>
      </c>
      <c r="X1402" s="33">
        <f t="shared" si="299"/>
        <v>0.88</v>
      </c>
      <c r="Y1402" s="33">
        <f t="shared" si="300"/>
        <v>0.85</v>
      </c>
      <c r="Z1402" s="33">
        <f t="shared" si="301"/>
        <v>0.75</v>
      </c>
      <c r="AA1402" s="33">
        <f t="shared" si="302"/>
        <v>0.85</v>
      </c>
      <c r="AB1402" s="33">
        <f t="shared" si="303"/>
        <v>0.75</v>
      </c>
      <c r="AC1402" s="33">
        <f t="shared" si="304"/>
        <v>0.85</v>
      </c>
      <c r="AD1402" s="33">
        <f t="shared" si="305"/>
        <v>0.7</v>
      </c>
      <c r="AE1402" s="394">
        <f t="shared" si="306"/>
        <v>0</v>
      </c>
      <c r="AF1402" s="400">
        <f t="shared" si="307"/>
        <v>4700000000</v>
      </c>
      <c r="AG1402" s="257">
        <v>100</v>
      </c>
      <c r="AH1402" s="153">
        <f t="shared" si="310"/>
        <v>4700000000</v>
      </c>
      <c r="AJ1402" s="394">
        <f>IF(F1402&gt;0,#REF!,0)</f>
        <v>0</v>
      </c>
      <c r="AK1402" s="394">
        <f t="shared" si="308"/>
        <v>0</v>
      </c>
      <c r="AM1402" s="394">
        <f t="shared" si="309"/>
        <v>0</v>
      </c>
    </row>
    <row r="1403" spans="3:39" ht="23.25" thickBot="1" x14ac:dyDescent="0.6">
      <c r="C1403" s="233" t="s">
        <v>576</v>
      </c>
      <c r="D1403" s="411" t="s">
        <v>1460</v>
      </c>
      <c r="E1403" s="435">
        <v>10000000000</v>
      </c>
      <c r="F1403" s="39">
        <v>0</v>
      </c>
      <c r="G1403" s="36"/>
      <c r="H1403" s="36">
        <v>0</v>
      </c>
      <c r="I1403" s="36"/>
      <c r="J1403" s="36"/>
      <c r="K1403" s="36"/>
      <c r="L1403" s="36"/>
      <c r="M1403" s="36"/>
      <c r="N1403" s="36"/>
      <c r="O1403" s="36"/>
      <c r="P1403" s="253">
        <v>0</v>
      </c>
      <c r="Q1403" s="259">
        <f t="shared" si="311"/>
        <v>0</v>
      </c>
      <c r="R1403" s="259">
        <v>12000000000</v>
      </c>
      <c r="S1403" s="509">
        <f t="shared" si="298"/>
        <v>10000000000</v>
      </c>
      <c r="T1403" s="34">
        <v>1</v>
      </c>
      <c r="U1403" s="33">
        <v>1</v>
      </c>
      <c r="V1403" s="33">
        <v>0.94</v>
      </c>
      <c r="W1403" s="33">
        <v>0.94</v>
      </c>
      <c r="X1403" s="33">
        <f t="shared" si="299"/>
        <v>0.88</v>
      </c>
      <c r="Y1403" s="33">
        <f t="shared" si="300"/>
        <v>0.85</v>
      </c>
      <c r="Z1403" s="33">
        <f t="shared" si="301"/>
        <v>0.75</v>
      </c>
      <c r="AA1403" s="33">
        <f t="shared" si="302"/>
        <v>0.85</v>
      </c>
      <c r="AB1403" s="33">
        <f t="shared" si="303"/>
        <v>0.75</v>
      </c>
      <c r="AC1403" s="33">
        <f t="shared" si="304"/>
        <v>0.85</v>
      </c>
      <c r="AD1403" s="33">
        <f t="shared" si="305"/>
        <v>0.7</v>
      </c>
      <c r="AE1403" s="394">
        <f t="shared" si="306"/>
        <v>0</v>
      </c>
      <c r="AF1403" s="400">
        <f t="shared" si="307"/>
        <v>10000000000</v>
      </c>
      <c r="AG1403" s="257">
        <v>100</v>
      </c>
      <c r="AH1403" s="153">
        <f t="shared" si="310"/>
        <v>10000000000</v>
      </c>
      <c r="AJ1403" s="394">
        <f>IF(F1403&gt;0,#REF!,0)</f>
        <v>0</v>
      </c>
      <c r="AK1403" s="394">
        <f t="shared" si="308"/>
        <v>0</v>
      </c>
      <c r="AM1403" s="394">
        <f t="shared" si="309"/>
        <v>0</v>
      </c>
    </row>
    <row r="1404" spans="3:39" ht="23.25" thickBot="1" x14ac:dyDescent="0.6">
      <c r="C1404" s="233" t="s">
        <v>576</v>
      </c>
      <c r="D1404" s="411" t="s">
        <v>1460</v>
      </c>
      <c r="E1404" s="435">
        <v>50000000000</v>
      </c>
      <c r="F1404" s="39">
        <v>0</v>
      </c>
      <c r="G1404" s="36"/>
      <c r="H1404" s="36">
        <v>0</v>
      </c>
      <c r="I1404" s="36"/>
      <c r="J1404" s="36"/>
      <c r="K1404" s="36"/>
      <c r="L1404" s="36"/>
      <c r="M1404" s="36"/>
      <c r="N1404" s="36"/>
      <c r="O1404" s="36"/>
      <c r="P1404" s="253">
        <v>0</v>
      </c>
      <c r="Q1404" s="259">
        <f t="shared" si="311"/>
        <v>0</v>
      </c>
      <c r="R1404" s="259">
        <v>55000000000</v>
      </c>
      <c r="S1404" s="509">
        <f t="shared" si="298"/>
        <v>50000000000</v>
      </c>
      <c r="T1404" s="34">
        <v>1</v>
      </c>
      <c r="U1404" s="33">
        <v>1</v>
      </c>
      <c r="V1404" s="33">
        <v>0.94</v>
      </c>
      <c r="W1404" s="33">
        <v>0.94</v>
      </c>
      <c r="X1404" s="33">
        <f t="shared" si="299"/>
        <v>0.88</v>
      </c>
      <c r="Y1404" s="33">
        <f t="shared" si="300"/>
        <v>0.85</v>
      </c>
      <c r="Z1404" s="33">
        <f t="shared" si="301"/>
        <v>0.75</v>
      </c>
      <c r="AA1404" s="33">
        <f t="shared" si="302"/>
        <v>0.85</v>
      </c>
      <c r="AB1404" s="33">
        <f t="shared" si="303"/>
        <v>0.75</v>
      </c>
      <c r="AC1404" s="33">
        <f t="shared" si="304"/>
        <v>0.85</v>
      </c>
      <c r="AD1404" s="33">
        <f t="shared" si="305"/>
        <v>0.7</v>
      </c>
      <c r="AE1404" s="394">
        <f t="shared" si="306"/>
        <v>0</v>
      </c>
      <c r="AF1404" s="400">
        <f t="shared" si="307"/>
        <v>50000000000</v>
      </c>
      <c r="AG1404" s="257">
        <v>100</v>
      </c>
      <c r="AH1404" s="153">
        <f t="shared" si="310"/>
        <v>50000000000</v>
      </c>
      <c r="AJ1404" s="394">
        <f>IF(F1404&gt;0,#REF!,0)</f>
        <v>0</v>
      </c>
      <c r="AK1404" s="394">
        <f t="shared" si="308"/>
        <v>0</v>
      </c>
      <c r="AM1404" s="394">
        <f t="shared" si="309"/>
        <v>0</v>
      </c>
    </row>
    <row r="1405" spans="3:39" ht="23.25" thickBot="1" x14ac:dyDescent="0.6">
      <c r="C1405" s="233" t="s">
        <v>576</v>
      </c>
      <c r="D1405" s="411" t="s">
        <v>1460</v>
      </c>
      <c r="E1405" s="435">
        <v>60000000000</v>
      </c>
      <c r="F1405" s="39">
        <v>0</v>
      </c>
      <c r="G1405" s="36"/>
      <c r="H1405" s="36">
        <v>0</v>
      </c>
      <c r="I1405" s="36"/>
      <c r="J1405" s="36"/>
      <c r="K1405" s="36"/>
      <c r="L1405" s="36"/>
      <c r="M1405" s="36"/>
      <c r="N1405" s="36"/>
      <c r="O1405" s="36"/>
      <c r="P1405" s="253">
        <v>0</v>
      </c>
      <c r="Q1405" s="259">
        <f t="shared" si="311"/>
        <v>0</v>
      </c>
      <c r="R1405" s="259">
        <v>66000000000</v>
      </c>
      <c r="S1405" s="509">
        <f t="shared" si="298"/>
        <v>60000000000</v>
      </c>
      <c r="T1405" s="34">
        <v>1</v>
      </c>
      <c r="U1405" s="33">
        <v>1</v>
      </c>
      <c r="V1405" s="33">
        <v>0.94</v>
      </c>
      <c r="W1405" s="33">
        <v>0.94</v>
      </c>
      <c r="X1405" s="33">
        <f t="shared" si="299"/>
        <v>0.88</v>
      </c>
      <c r="Y1405" s="33">
        <f t="shared" si="300"/>
        <v>0.85</v>
      </c>
      <c r="Z1405" s="33">
        <f t="shared" si="301"/>
        <v>0.75</v>
      </c>
      <c r="AA1405" s="33">
        <f t="shared" si="302"/>
        <v>0.85</v>
      </c>
      <c r="AB1405" s="33">
        <f t="shared" si="303"/>
        <v>0.75</v>
      </c>
      <c r="AC1405" s="33">
        <f t="shared" si="304"/>
        <v>0.85</v>
      </c>
      <c r="AD1405" s="33">
        <f t="shared" si="305"/>
        <v>0.7</v>
      </c>
      <c r="AE1405" s="394">
        <f t="shared" si="306"/>
        <v>0</v>
      </c>
      <c r="AF1405" s="400">
        <f t="shared" si="307"/>
        <v>60000000000</v>
      </c>
      <c r="AG1405" s="257">
        <v>100</v>
      </c>
      <c r="AH1405" s="153">
        <f t="shared" si="310"/>
        <v>60000000000</v>
      </c>
      <c r="AJ1405" s="394">
        <f>IF(F1405&gt;0,#REF!,0)</f>
        <v>0</v>
      </c>
      <c r="AK1405" s="394">
        <f t="shared" si="308"/>
        <v>0</v>
      </c>
      <c r="AM1405" s="394">
        <f t="shared" si="309"/>
        <v>0</v>
      </c>
    </row>
    <row r="1406" spans="3:39" ht="23.25" thickBot="1" x14ac:dyDescent="0.6">
      <c r="C1406" s="233" t="s">
        <v>576</v>
      </c>
      <c r="D1406" s="411" t="s">
        <v>1723</v>
      </c>
      <c r="E1406" s="435">
        <v>102409315000</v>
      </c>
      <c r="F1406" s="39">
        <v>0</v>
      </c>
      <c r="G1406" s="36"/>
      <c r="H1406" s="36">
        <v>0</v>
      </c>
      <c r="I1406" s="36"/>
      <c r="J1406" s="36"/>
      <c r="K1406" s="36"/>
      <c r="L1406" s="36"/>
      <c r="M1406" s="36"/>
      <c r="N1406" s="36"/>
      <c r="O1406" s="36"/>
      <c r="P1406" s="253">
        <v>0</v>
      </c>
      <c r="Q1406" s="259">
        <f t="shared" si="311"/>
        <v>0</v>
      </c>
      <c r="R1406" s="259">
        <v>57800000000</v>
      </c>
      <c r="S1406" s="509">
        <f t="shared" si="298"/>
        <v>102409315000</v>
      </c>
      <c r="T1406" s="34">
        <v>1</v>
      </c>
      <c r="U1406" s="33">
        <v>1</v>
      </c>
      <c r="V1406" s="33">
        <v>0.94</v>
      </c>
      <c r="W1406" s="33">
        <v>0.94</v>
      </c>
      <c r="X1406" s="33">
        <f t="shared" si="299"/>
        <v>0.88</v>
      </c>
      <c r="Y1406" s="33">
        <f t="shared" si="300"/>
        <v>0.85</v>
      </c>
      <c r="Z1406" s="33">
        <f t="shared" si="301"/>
        <v>0.75</v>
      </c>
      <c r="AA1406" s="33">
        <f t="shared" si="302"/>
        <v>0.85</v>
      </c>
      <c r="AB1406" s="33">
        <f t="shared" si="303"/>
        <v>0.75</v>
      </c>
      <c r="AC1406" s="33">
        <f t="shared" si="304"/>
        <v>0.85</v>
      </c>
      <c r="AD1406" s="33">
        <f t="shared" si="305"/>
        <v>0.7</v>
      </c>
      <c r="AE1406" s="394">
        <f t="shared" si="306"/>
        <v>0</v>
      </c>
      <c r="AF1406" s="400">
        <f t="shared" si="307"/>
        <v>102409315000</v>
      </c>
      <c r="AG1406" s="257">
        <v>100</v>
      </c>
      <c r="AH1406" s="153">
        <f t="shared" si="310"/>
        <v>102409315000</v>
      </c>
      <c r="AJ1406" s="394">
        <f>IF(F1406&gt;0,#REF!,0)</f>
        <v>0</v>
      </c>
      <c r="AK1406" s="394">
        <f t="shared" si="308"/>
        <v>0</v>
      </c>
      <c r="AM1406" s="394">
        <f t="shared" si="309"/>
        <v>0</v>
      </c>
    </row>
    <row r="1407" spans="3:39" ht="23.25" thickBot="1" x14ac:dyDescent="0.6">
      <c r="C1407" s="233" t="s">
        <v>576</v>
      </c>
      <c r="D1407" s="411" t="s">
        <v>1724</v>
      </c>
      <c r="E1407" s="435">
        <v>20000000000</v>
      </c>
      <c r="F1407" s="39">
        <v>0</v>
      </c>
      <c r="G1407" s="36"/>
      <c r="H1407" s="36">
        <v>0</v>
      </c>
      <c r="I1407" s="36"/>
      <c r="J1407" s="36"/>
      <c r="K1407" s="36"/>
      <c r="L1407" s="36"/>
      <c r="M1407" s="36"/>
      <c r="N1407" s="36"/>
      <c r="O1407" s="36"/>
      <c r="P1407" s="253">
        <v>0</v>
      </c>
      <c r="Q1407" s="259">
        <f t="shared" si="311"/>
        <v>0</v>
      </c>
      <c r="R1407" s="259">
        <v>25200000000</v>
      </c>
      <c r="S1407" s="509">
        <f t="shared" si="298"/>
        <v>20000000000</v>
      </c>
      <c r="T1407" s="34">
        <v>1</v>
      </c>
      <c r="U1407" s="33">
        <v>1</v>
      </c>
      <c r="V1407" s="33">
        <v>0.94</v>
      </c>
      <c r="W1407" s="33">
        <v>0.94</v>
      </c>
      <c r="X1407" s="33">
        <f t="shared" si="299"/>
        <v>0.88</v>
      </c>
      <c r="Y1407" s="33">
        <f t="shared" si="300"/>
        <v>0.85</v>
      </c>
      <c r="Z1407" s="33">
        <f t="shared" si="301"/>
        <v>0.75</v>
      </c>
      <c r="AA1407" s="33">
        <f t="shared" si="302"/>
        <v>0.85</v>
      </c>
      <c r="AB1407" s="33">
        <f t="shared" si="303"/>
        <v>0.75</v>
      </c>
      <c r="AC1407" s="33">
        <f t="shared" si="304"/>
        <v>0.85</v>
      </c>
      <c r="AD1407" s="33">
        <f t="shared" si="305"/>
        <v>0.7</v>
      </c>
      <c r="AE1407" s="394">
        <f t="shared" si="306"/>
        <v>0</v>
      </c>
      <c r="AF1407" s="400">
        <f t="shared" si="307"/>
        <v>20000000000</v>
      </c>
      <c r="AG1407" s="257">
        <v>100</v>
      </c>
      <c r="AH1407" s="153">
        <f t="shared" si="310"/>
        <v>20000000000</v>
      </c>
      <c r="AJ1407" s="394">
        <f>IF(F1407&gt;0,#REF!,0)</f>
        <v>0</v>
      </c>
      <c r="AK1407" s="394">
        <f t="shared" si="308"/>
        <v>0</v>
      </c>
      <c r="AM1407" s="394">
        <f t="shared" si="309"/>
        <v>0</v>
      </c>
    </row>
    <row r="1408" spans="3:39" ht="23.25" thickBot="1" x14ac:dyDescent="0.6">
      <c r="C1408" s="233" t="s">
        <v>576</v>
      </c>
      <c r="D1408" s="411" t="s">
        <v>1724</v>
      </c>
      <c r="E1408" s="435">
        <v>30000000000</v>
      </c>
      <c r="F1408" s="39">
        <v>0</v>
      </c>
      <c r="G1408" s="36"/>
      <c r="H1408" s="36">
        <v>0</v>
      </c>
      <c r="I1408" s="36"/>
      <c r="J1408" s="36"/>
      <c r="K1408" s="36"/>
      <c r="L1408" s="36"/>
      <c r="M1408" s="36"/>
      <c r="N1408" s="36"/>
      <c r="O1408" s="36"/>
      <c r="P1408" s="253">
        <v>0</v>
      </c>
      <c r="Q1408" s="259">
        <f t="shared" si="311"/>
        <v>0</v>
      </c>
      <c r="R1408" s="259">
        <v>39000000000</v>
      </c>
      <c r="S1408" s="509">
        <f t="shared" si="298"/>
        <v>30000000000</v>
      </c>
      <c r="T1408" s="34">
        <v>1</v>
      </c>
      <c r="U1408" s="33">
        <v>1</v>
      </c>
      <c r="V1408" s="33">
        <v>0.94</v>
      </c>
      <c r="W1408" s="33">
        <v>0.94</v>
      </c>
      <c r="X1408" s="33">
        <f t="shared" si="299"/>
        <v>0.88</v>
      </c>
      <c r="Y1408" s="33">
        <f t="shared" si="300"/>
        <v>0.85</v>
      </c>
      <c r="Z1408" s="33">
        <f t="shared" si="301"/>
        <v>0.75</v>
      </c>
      <c r="AA1408" s="33">
        <f t="shared" si="302"/>
        <v>0.85</v>
      </c>
      <c r="AB1408" s="33">
        <f t="shared" si="303"/>
        <v>0.75</v>
      </c>
      <c r="AC1408" s="33">
        <f t="shared" si="304"/>
        <v>0.85</v>
      </c>
      <c r="AD1408" s="33">
        <f t="shared" si="305"/>
        <v>0.7</v>
      </c>
      <c r="AE1408" s="394">
        <f t="shared" si="306"/>
        <v>0</v>
      </c>
      <c r="AF1408" s="400">
        <f t="shared" si="307"/>
        <v>30000000000</v>
      </c>
      <c r="AG1408" s="257">
        <v>100</v>
      </c>
      <c r="AH1408" s="153">
        <f t="shared" si="310"/>
        <v>30000000000</v>
      </c>
      <c r="AJ1408" s="394">
        <f>IF(F1408&gt;0,#REF!,0)</f>
        <v>0</v>
      </c>
      <c r="AK1408" s="394">
        <f t="shared" si="308"/>
        <v>0</v>
      </c>
      <c r="AM1408" s="394">
        <f t="shared" si="309"/>
        <v>0</v>
      </c>
    </row>
    <row r="1409" spans="3:39" ht="23.25" thickBot="1" x14ac:dyDescent="0.6">
      <c r="C1409" s="233" t="s">
        <v>576</v>
      </c>
      <c r="D1409" s="411" t="s">
        <v>1724</v>
      </c>
      <c r="E1409" s="435">
        <v>20000000000</v>
      </c>
      <c r="F1409" s="39">
        <v>0</v>
      </c>
      <c r="G1409" s="36"/>
      <c r="H1409" s="36">
        <v>0</v>
      </c>
      <c r="I1409" s="36"/>
      <c r="J1409" s="36"/>
      <c r="K1409" s="36"/>
      <c r="L1409" s="36"/>
      <c r="M1409" s="36"/>
      <c r="N1409" s="36"/>
      <c r="O1409" s="36"/>
      <c r="P1409" s="253">
        <v>0</v>
      </c>
      <c r="Q1409" s="259">
        <f t="shared" si="311"/>
        <v>0</v>
      </c>
      <c r="R1409" s="259">
        <v>21600000000</v>
      </c>
      <c r="S1409" s="509">
        <f t="shared" si="298"/>
        <v>20000000000</v>
      </c>
      <c r="T1409" s="34">
        <v>1</v>
      </c>
      <c r="U1409" s="33">
        <v>1</v>
      </c>
      <c r="V1409" s="33">
        <v>0.94</v>
      </c>
      <c r="W1409" s="33">
        <v>0.94</v>
      </c>
      <c r="X1409" s="33">
        <f t="shared" si="299"/>
        <v>0.88</v>
      </c>
      <c r="Y1409" s="33">
        <f t="shared" si="300"/>
        <v>0.85</v>
      </c>
      <c r="Z1409" s="33">
        <f t="shared" si="301"/>
        <v>0.75</v>
      </c>
      <c r="AA1409" s="33">
        <f t="shared" si="302"/>
        <v>0.85</v>
      </c>
      <c r="AB1409" s="33">
        <f t="shared" si="303"/>
        <v>0.75</v>
      </c>
      <c r="AC1409" s="33">
        <f t="shared" si="304"/>
        <v>0.85</v>
      </c>
      <c r="AD1409" s="33">
        <f t="shared" si="305"/>
        <v>0.7</v>
      </c>
      <c r="AE1409" s="394">
        <f t="shared" si="306"/>
        <v>0</v>
      </c>
      <c r="AF1409" s="400">
        <f t="shared" si="307"/>
        <v>20000000000</v>
      </c>
      <c r="AG1409" s="257">
        <v>100</v>
      </c>
      <c r="AH1409" s="153">
        <f t="shared" si="310"/>
        <v>20000000000</v>
      </c>
      <c r="AJ1409" s="394">
        <f>IF(F1409&gt;0,#REF!,0)</f>
        <v>0</v>
      </c>
      <c r="AK1409" s="394">
        <f t="shared" si="308"/>
        <v>0</v>
      </c>
      <c r="AM1409" s="394">
        <f t="shared" si="309"/>
        <v>0</v>
      </c>
    </row>
    <row r="1410" spans="3:39" ht="23.25" thickBot="1" x14ac:dyDescent="0.6">
      <c r="C1410" s="233" t="s">
        <v>576</v>
      </c>
      <c r="D1410" s="411" t="s">
        <v>1461</v>
      </c>
      <c r="E1410" s="435">
        <v>0</v>
      </c>
      <c r="F1410" s="39">
        <v>0</v>
      </c>
      <c r="G1410" s="36"/>
      <c r="H1410" s="36">
        <v>0</v>
      </c>
      <c r="I1410" s="36"/>
      <c r="J1410" s="36"/>
      <c r="K1410" s="36"/>
      <c r="L1410" s="36"/>
      <c r="M1410" s="36"/>
      <c r="N1410" s="36"/>
      <c r="O1410" s="36"/>
      <c r="P1410" s="253">
        <v>0</v>
      </c>
      <c r="Q1410" s="259">
        <f t="shared" si="311"/>
        <v>0</v>
      </c>
      <c r="R1410" s="259">
        <v>34000000000</v>
      </c>
      <c r="S1410" s="509">
        <f t="shared" si="298"/>
        <v>0</v>
      </c>
      <c r="T1410" s="34">
        <v>1</v>
      </c>
      <c r="U1410" s="33">
        <v>1</v>
      </c>
      <c r="V1410" s="33">
        <v>0.94</v>
      </c>
      <c r="W1410" s="33">
        <v>0.94</v>
      </c>
      <c r="X1410" s="33">
        <f t="shared" si="299"/>
        <v>0.88</v>
      </c>
      <c r="Y1410" s="33">
        <f t="shared" si="300"/>
        <v>0.85</v>
      </c>
      <c r="Z1410" s="33">
        <f t="shared" si="301"/>
        <v>0.75</v>
      </c>
      <c r="AA1410" s="33">
        <f t="shared" si="302"/>
        <v>0.85</v>
      </c>
      <c r="AB1410" s="33">
        <f t="shared" si="303"/>
        <v>0.75</v>
      </c>
      <c r="AC1410" s="33">
        <f t="shared" si="304"/>
        <v>0.85</v>
      </c>
      <c r="AD1410" s="33">
        <f t="shared" si="305"/>
        <v>0.7</v>
      </c>
      <c r="AE1410" s="394">
        <f t="shared" si="306"/>
        <v>0</v>
      </c>
      <c r="AF1410" s="400">
        <f t="shared" si="307"/>
        <v>0</v>
      </c>
      <c r="AG1410" s="257">
        <v>100</v>
      </c>
      <c r="AH1410" s="153">
        <f t="shared" si="310"/>
        <v>0</v>
      </c>
      <c r="AJ1410" s="394">
        <f>IF(F1410&gt;0,#REF!,0)</f>
        <v>0</v>
      </c>
      <c r="AK1410" s="394">
        <f t="shared" si="308"/>
        <v>0</v>
      </c>
      <c r="AM1410" s="394">
        <f t="shared" si="309"/>
        <v>0</v>
      </c>
    </row>
    <row r="1411" spans="3:39" ht="23.25" thickBot="1" x14ac:dyDescent="0.6">
      <c r="C1411" s="233" t="s">
        <v>576</v>
      </c>
      <c r="D1411" s="411" t="s">
        <v>1461</v>
      </c>
      <c r="E1411" s="435">
        <v>0</v>
      </c>
      <c r="F1411" s="39">
        <v>0</v>
      </c>
      <c r="G1411" s="36"/>
      <c r="H1411" s="36">
        <v>0</v>
      </c>
      <c r="I1411" s="36"/>
      <c r="J1411" s="36"/>
      <c r="K1411" s="36"/>
      <c r="L1411" s="36"/>
      <c r="M1411" s="36"/>
      <c r="N1411" s="36"/>
      <c r="O1411" s="36"/>
      <c r="P1411" s="253">
        <v>0</v>
      </c>
      <c r="Q1411" s="259">
        <f t="shared" si="311"/>
        <v>0</v>
      </c>
      <c r="R1411" s="259">
        <v>34000000000</v>
      </c>
      <c r="S1411" s="509">
        <f t="shared" si="298"/>
        <v>0</v>
      </c>
      <c r="T1411" s="34">
        <v>1</v>
      </c>
      <c r="U1411" s="33">
        <v>1</v>
      </c>
      <c r="V1411" s="33">
        <v>0.94</v>
      </c>
      <c r="W1411" s="33">
        <v>0.94</v>
      </c>
      <c r="X1411" s="33">
        <f t="shared" si="299"/>
        <v>0.88</v>
      </c>
      <c r="Y1411" s="33">
        <f t="shared" si="300"/>
        <v>0.85</v>
      </c>
      <c r="Z1411" s="33">
        <f t="shared" si="301"/>
        <v>0.75</v>
      </c>
      <c r="AA1411" s="33">
        <f t="shared" si="302"/>
        <v>0.85</v>
      </c>
      <c r="AB1411" s="33">
        <f t="shared" si="303"/>
        <v>0.75</v>
      </c>
      <c r="AC1411" s="33">
        <f t="shared" si="304"/>
        <v>0.85</v>
      </c>
      <c r="AD1411" s="33">
        <f t="shared" si="305"/>
        <v>0.7</v>
      </c>
      <c r="AE1411" s="394">
        <f t="shared" si="306"/>
        <v>0</v>
      </c>
      <c r="AF1411" s="400">
        <f t="shared" si="307"/>
        <v>0</v>
      </c>
      <c r="AG1411" s="257">
        <v>100</v>
      </c>
      <c r="AH1411" s="153">
        <f t="shared" si="310"/>
        <v>0</v>
      </c>
      <c r="AJ1411" s="394">
        <f>IF(F1411&gt;0,#REF!,0)</f>
        <v>0</v>
      </c>
      <c r="AK1411" s="394">
        <f t="shared" si="308"/>
        <v>0</v>
      </c>
      <c r="AM1411" s="394">
        <f t="shared" si="309"/>
        <v>0</v>
      </c>
    </row>
    <row r="1412" spans="3:39" ht="23.25" thickBot="1" x14ac:dyDescent="0.6">
      <c r="C1412" s="233" t="s">
        <v>576</v>
      </c>
      <c r="D1412" s="411" t="s">
        <v>1725</v>
      </c>
      <c r="E1412" s="435">
        <v>13000000000</v>
      </c>
      <c r="F1412" s="39">
        <v>0</v>
      </c>
      <c r="G1412" s="36"/>
      <c r="H1412" s="36">
        <v>0</v>
      </c>
      <c r="I1412" s="36"/>
      <c r="J1412" s="36"/>
      <c r="K1412" s="36"/>
      <c r="L1412" s="36"/>
      <c r="M1412" s="36"/>
      <c r="N1412" s="36"/>
      <c r="O1412" s="36"/>
      <c r="P1412" s="253">
        <v>0</v>
      </c>
      <c r="Q1412" s="259">
        <f t="shared" si="311"/>
        <v>0</v>
      </c>
      <c r="R1412" s="259">
        <v>19800000000</v>
      </c>
      <c r="S1412" s="509">
        <f t="shared" si="298"/>
        <v>13000000000</v>
      </c>
      <c r="T1412" s="34">
        <v>1</v>
      </c>
      <c r="U1412" s="33">
        <v>1</v>
      </c>
      <c r="V1412" s="33">
        <v>0.94</v>
      </c>
      <c r="W1412" s="33">
        <v>0.94</v>
      </c>
      <c r="X1412" s="33">
        <f t="shared" si="299"/>
        <v>0.88</v>
      </c>
      <c r="Y1412" s="33">
        <f t="shared" si="300"/>
        <v>0.85</v>
      </c>
      <c r="Z1412" s="33">
        <f t="shared" si="301"/>
        <v>0.75</v>
      </c>
      <c r="AA1412" s="33">
        <f t="shared" si="302"/>
        <v>0.85</v>
      </c>
      <c r="AB1412" s="33">
        <f t="shared" si="303"/>
        <v>0.75</v>
      </c>
      <c r="AC1412" s="33">
        <f t="shared" si="304"/>
        <v>0.85</v>
      </c>
      <c r="AD1412" s="33">
        <f t="shared" si="305"/>
        <v>0.7</v>
      </c>
      <c r="AE1412" s="394">
        <f t="shared" si="306"/>
        <v>0</v>
      </c>
      <c r="AF1412" s="400">
        <f t="shared" si="307"/>
        <v>13000000000</v>
      </c>
      <c r="AG1412" s="257">
        <v>100</v>
      </c>
      <c r="AH1412" s="153">
        <f t="shared" si="310"/>
        <v>13000000000</v>
      </c>
      <c r="AJ1412" s="394">
        <f>IF(F1412&gt;0,#REF!,0)</f>
        <v>0</v>
      </c>
      <c r="AK1412" s="394">
        <f t="shared" si="308"/>
        <v>0</v>
      </c>
      <c r="AM1412" s="394">
        <f t="shared" si="309"/>
        <v>0</v>
      </c>
    </row>
    <row r="1413" spans="3:39" ht="23.25" thickBot="1" x14ac:dyDescent="0.6">
      <c r="C1413" s="233" t="s">
        <v>576</v>
      </c>
      <c r="D1413" s="411" t="s">
        <v>1726</v>
      </c>
      <c r="E1413" s="435">
        <v>23500000000</v>
      </c>
      <c r="F1413" s="39">
        <v>0</v>
      </c>
      <c r="G1413" s="36"/>
      <c r="H1413" s="36">
        <v>0</v>
      </c>
      <c r="I1413" s="36"/>
      <c r="J1413" s="36"/>
      <c r="K1413" s="36"/>
      <c r="L1413" s="36"/>
      <c r="M1413" s="36"/>
      <c r="N1413" s="36"/>
      <c r="O1413" s="36"/>
      <c r="P1413" s="253">
        <v>0</v>
      </c>
      <c r="Q1413" s="259">
        <f t="shared" si="311"/>
        <v>0</v>
      </c>
      <c r="R1413" s="259">
        <v>35100000000</v>
      </c>
      <c r="S1413" s="509">
        <f t="shared" si="298"/>
        <v>23500000000</v>
      </c>
      <c r="T1413" s="34">
        <v>1</v>
      </c>
      <c r="U1413" s="33">
        <v>1</v>
      </c>
      <c r="V1413" s="33">
        <v>0.94</v>
      </c>
      <c r="W1413" s="33">
        <v>0.94</v>
      </c>
      <c r="X1413" s="33">
        <f t="shared" si="299"/>
        <v>0.88</v>
      </c>
      <c r="Y1413" s="33">
        <f t="shared" si="300"/>
        <v>0.85</v>
      </c>
      <c r="Z1413" s="33">
        <f t="shared" si="301"/>
        <v>0.75</v>
      </c>
      <c r="AA1413" s="33">
        <f t="shared" si="302"/>
        <v>0.85</v>
      </c>
      <c r="AB1413" s="33">
        <f t="shared" si="303"/>
        <v>0.75</v>
      </c>
      <c r="AC1413" s="33">
        <f t="shared" si="304"/>
        <v>0.85</v>
      </c>
      <c r="AD1413" s="33">
        <f t="shared" si="305"/>
        <v>0.7</v>
      </c>
      <c r="AE1413" s="394">
        <f t="shared" si="306"/>
        <v>0</v>
      </c>
      <c r="AF1413" s="400">
        <f t="shared" si="307"/>
        <v>23500000000</v>
      </c>
      <c r="AG1413" s="257">
        <v>100</v>
      </c>
      <c r="AH1413" s="153">
        <f t="shared" si="310"/>
        <v>23500000000</v>
      </c>
      <c r="AJ1413" s="394">
        <f>IF(F1413&gt;0,#REF!,0)</f>
        <v>0</v>
      </c>
      <c r="AK1413" s="394">
        <f t="shared" si="308"/>
        <v>0</v>
      </c>
      <c r="AM1413" s="394">
        <f t="shared" si="309"/>
        <v>0</v>
      </c>
    </row>
    <row r="1414" spans="3:39" ht="23.25" thickBot="1" x14ac:dyDescent="0.6">
      <c r="C1414" s="233" t="s">
        <v>576</v>
      </c>
      <c r="D1414" s="411" t="s">
        <v>1462</v>
      </c>
      <c r="E1414" s="435">
        <v>0</v>
      </c>
      <c r="F1414" s="39">
        <v>0</v>
      </c>
      <c r="G1414" s="36"/>
      <c r="H1414" s="36">
        <v>0</v>
      </c>
      <c r="I1414" s="36"/>
      <c r="J1414" s="36"/>
      <c r="K1414" s="36"/>
      <c r="L1414" s="36"/>
      <c r="M1414" s="36"/>
      <c r="N1414" s="36"/>
      <c r="O1414" s="36"/>
      <c r="P1414" s="253">
        <v>0</v>
      </c>
      <c r="Q1414" s="259">
        <f t="shared" si="311"/>
        <v>0</v>
      </c>
      <c r="R1414" s="259">
        <v>52000000000</v>
      </c>
      <c r="S1414" s="509">
        <f t="shared" si="298"/>
        <v>0</v>
      </c>
      <c r="T1414" s="34">
        <v>1</v>
      </c>
      <c r="U1414" s="33">
        <v>1</v>
      </c>
      <c r="V1414" s="33">
        <v>0.94</v>
      </c>
      <c r="W1414" s="33">
        <v>0.94</v>
      </c>
      <c r="X1414" s="33">
        <f t="shared" si="299"/>
        <v>0.88</v>
      </c>
      <c r="Y1414" s="33">
        <f t="shared" si="300"/>
        <v>0.85</v>
      </c>
      <c r="Z1414" s="33">
        <f t="shared" si="301"/>
        <v>0.75</v>
      </c>
      <c r="AA1414" s="33">
        <f t="shared" si="302"/>
        <v>0.85</v>
      </c>
      <c r="AB1414" s="33">
        <f t="shared" si="303"/>
        <v>0.75</v>
      </c>
      <c r="AC1414" s="33">
        <f t="shared" si="304"/>
        <v>0.85</v>
      </c>
      <c r="AD1414" s="33">
        <f t="shared" si="305"/>
        <v>0.7</v>
      </c>
      <c r="AE1414" s="394">
        <f t="shared" si="306"/>
        <v>0</v>
      </c>
      <c r="AF1414" s="400">
        <f t="shared" si="307"/>
        <v>0</v>
      </c>
      <c r="AG1414" s="257">
        <v>100</v>
      </c>
      <c r="AH1414" s="153">
        <f t="shared" si="310"/>
        <v>0</v>
      </c>
      <c r="AJ1414" s="394">
        <f>IF(F1414&gt;0,#REF!,0)</f>
        <v>0</v>
      </c>
      <c r="AK1414" s="394">
        <f t="shared" si="308"/>
        <v>0</v>
      </c>
      <c r="AM1414" s="394">
        <f t="shared" si="309"/>
        <v>0</v>
      </c>
    </row>
    <row r="1415" spans="3:39" ht="23.25" thickBot="1" x14ac:dyDescent="0.6">
      <c r="C1415" s="233" t="s">
        <v>576</v>
      </c>
      <c r="D1415" s="411" t="s">
        <v>1463</v>
      </c>
      <c r="E1415" s="435">
        <v>97714633592</v>
      </c>
      <c r="F1415" s="39">
        <v>0</v>
      </c>
      <c r="G1415" s="36"/>
      <c r="H1415" s="36">
        <v>0</v>
      </c>
      <c r="I1415" s="36"/>
      <c r="J1415" s="36"/>
      <c r="K1415" s="36"/>
      <c r="L1415" s="36"/>
      <c r="M1415" s="36"/>
      <c r="N1415" s="36"/>
      <c r="O1415" s="36"/>
      <c r="P1415" s="253">
        <v>0</v>
      </c>
      <c r="Q1415" s="259">
        <f t="shared" si="311"/>
        <v>0</v>
      </c>
      <c r="R1415" s="259">
        <v>70000000000</v>
      </c>
      <c r="S1415" s="509">
        <f t="shared" si="298"/>
        <v>97714633592</v>
      </c>
      <c r="T1415" s="34">
        <v>1</v>
      </c>
      <c r="U1415" s="33">
        <v>1</v>
      </c>
      <c r="V1415" s="33">
        <v>0.94</v>
      </c>
      <c r="W1415" s="33">
        <v>0.94</v>
      </c>
      <c r="X1415" s="33">
        <f t="shared" si="299"/>
        <v>0.88</v>
      </c>
      <c r="Y1415" s="33">
        <f t="shared" si="300"/>
        <v>0.85</v>
      </c>
      <c r="Z1415" s="33">
        <f t="shared" si="301"/>
        <v>0.75</v>
      </c>
      <c r="AA1415" s="33">
        <f t="shared" si="302"/>
        <v>0.85</v>
      </c>
      <c r="AB1415" s="33">
        <f t="shared" si="303"/>
        <v>0.75</v>
      </c>
      <c r="AC1415" s="33">
        <f t="shared" si="304"/>
        <v>0.85</v>
      </c>
      <c r="AD1415" s="33">
        <f t="shared" si="305"/>
        <v>0.7</v>
      </c>
      <c r="AE1415" s="394">
        <f t="shared" si="306"/>
        <v>0</v>
      </c>
      <c r="AF1415" s="400">
        <f t="shared" si="307"/>
        <v>97714633592</v>
      </c>
      <c r="AG1415" s="257">
        <v>100</v>
      </c>
      <c r="AH1415" s="153">
        <f t="shared" si="310"/>
        <v>97714633592</v>
      </c>
      <c r="AJ1415" s="394">
        <f>IF(F1415&gt;0,#REF!,0)</f>
        <v>0</v>
      </c>
      <c r="AK1415" s="394">
        <f t="shared" si="308"/>
        <v>0</v>
      </c>
      <c r="AM1415" s="394">
        <f t="shared" si="309"/>
        <v>0</v>
      </c>
    </row>
    <row r="1416" spans="3:39" ht="23.25" thickBot="1" x14ac:dyDescent="0.6">
      <c r="C1416" s="233" t="s">
        <v>576</v>
      </c>
      <c r="D1416" s="411" t="s">
        <v>1464</v>
      </c>
      <c r="E1416" s="435">
        <v>9521958780</v>
      </c>
      <c r="F1416" s="39">
        <v>0</v>
      </c>
      <c r="G1416" s="36"/>
      <c r="H1416" s="36">
        <v>0</v>
      </c>
      <c r="I1416" s="36"/>
      <c r="J1416" s="36"/>
      <c r="K1416" s="36"/>
      <c r="L1416" s="36"/>
      <c r="M1416" s="36"/>
      <c r="N1416" s="36"/>
      <c r="O1416" s="36"/>
      <c r="P1416" s="253">
        <v>0</v>
      </c>
      <c r="Q1416" s="259">
        <f t="shared" si="311"/>
        <v>0</v>
      </c>
      <c r="R1416" s="259">
        <v>40000000000</v>
      </c>
      <c r="S1416" s="509">
        <f t="shared" si="298"/>
        <v>9521958780</v>
      </c>
      <c r="T1416" s="34">
        <v>1</v>
      </c>
      <c r="U1416" s="33">
        <v>1</v>
      </c>
      <c r="V1416" s="33">
        <v>0.94</v>
      </c>
      <c r="W1416" s="33">
        <v>0.94</v>
      </c>
      <c r="X1416" s="33">
        <f t="shared" si="299"/>
        <v>0.88</v>
      </c>
      <c r="Y1416" s="33">
        <f t="shared" si="300"/>
        <v>0.85</v>
      </c>
      <c r="Z1416" s="33">
        <f t="shared" si="301"/>
        <v>0.75</v>
      </c>
      <c r="AA1416" s="33">
        <f t="shared" si="302"/>
        <v>0.85</v>
      </c>
      <c r="AB1416" s="33">
        <f t="shared" si="303"/>
        <v>0.75</v>
      </c>
      <c r="AC1416" s="33">
        <f t="shared" si="304"/>
        <v>0.85</v>
      </c>
      <c r="AD1416" s="33">
        <f t="shared" si="305"/>
        <v>0.7</v>
      </c>
      <c r="AE1416" s="394">
        <f t="shared" si="306"/>
        <v>0</v>
      </c>
      <c r="AF1416" s="400">
        <f t="shared" si="307"/>
        <v>9521958780</v>
      </c>
      <c r="AG1416" s="257">
        <v>100</v>
      </c>
      <c r="AH1416" s="153">
        <f t="shared" si="310"/>
        <v>9521958780</v>
      </c>
      <c r="AJ1416" s="394">
        <f>IF(F1416&gt;0,#REF!,0)</f>
        <v>0</v>
      </c>
      <c r="AK1416" s="394">
        <f t="shared" si="308"/>
        <v>0</v>
      </c>
      <c r="AM1416" s="394">
        <f t="shared" si="309"/>
        <v>0</v>
      </c>
    </row>
    <row r="1417" spans="3:39" ht="23.25" thickBot="1" x14ac:dyDescent="0.6">
      <c r="C1417" s="233" t="s">
        <v>576</v>
      </c>
      <c r="D1417" s="411" t="s">
        <v>1466</v>
      </c>
      <c r="E1417" s="435">
        <v>122953223932</v>
      </c>
      <c r="F1417" s="39">
        <v>0</v>
      </c>
      <c r="G1417" s="36"/>
      <c r="H1417" s="36">
        <v>0</v>
      </c>
      <c r="I1417" s="36"/>
      <c r="J1417" s="36"/>
      <c r="K1417" s="36"/>
      <c r="L1417" s="36"/>
      <c r="M1417" s="36"/>
      <c r="N1417" s="36"/>
      <c r="O1417" s="36"/>
      <c r="P1417" s="253">
        <v>0</v>
      </c>
      <c r="Q1417" s="259">
        <f t="shared" si="311"/>
        <v>0</v>
      </c>
      <c r="R1417" s="259">
        <v>160000000000</v>
      </c>
      <c r="S1417" s="509">
        <f t="shared" si="298"/>
        <v>122953223932</v>
      </c>
      <c r="T1417" s="34">
        <v>1</v>
      </c>
      <c r="U1417" s="33">
        <v>1</v>
      </c>
      <c r="V1417" s="33">
        <v>0.94</v>
      </c>
      <c r="W1417" s="33">
        <v>0.94</v>
      </c>
      <c r="X1417" s="33">
        <f t="shared" si="299"/>
        <v>0.88</v>
      </c>
      <c r="Y1417" s="33">
        <f t="shared" si="300"/>
        <v>0.85</v>
      </c>
      <c r="Z1417" s="33">
        <f t="shared" si="301"/>
        <v>0.75</v>
      </c>
      <c r="AA1417" s="33">
        <f t="shared" si="302"/>
        <v>0.85</v>
      </c>
      <c r="AB1417" s="33">
        <f t="shared" si="303"/>
        <v>0.75</v>
      </c>
      <c r="AC1417" s="33">
        <f t="shared" si="304"/>
        <v>0.85</v>
      </c>
      <c r="AD1417" s="33">
        <f t="shared" si="305"/>
        <v>0.7</v>
      </c>
      <c r="AE1417" s="394">
        <f t="shared" si="306"/>
        <v>0</v>
      </c>
      <c r="AF1417" s="400">
        <f t="shared" si="307"/>
        <v>122953223932</v>
      </c>
      <c r="AG1417" s="257">
        <v>100</v>
      </c>
      <c r="AH1417" s="153">
        <f t="shared" si="310"/>
        <v>122953223932</v>
      </c>
      <c r="AJ1417" s="394">
        <f>IF(F1417&gt;0,#REF!,0)</f>
        <v>0</v>
      </c>
      <c r="AK1417" s="394">
        <f t="shared" si="308"/>
        <v>0</v>
      </c>
      <c r="AM1417" s="394">
        <f t="shared" si="309"/>
        <v>0</v>
      </c>
    </row>
    <row r="1418" spans="3:39" ht="23.25" thickBot="1" x14ac:dyDescent="0.6">
      <c r="C1418" s="233" t="s">
        <v>576</v>
      </c>
      <c r="D1418" s="411" t="s">
        <v>1465</v>
      </c>
      <c r="E1418" s="435">
        <v>18000000000</v>
      </c>
      <c r="F1418" s="39">
        <v>0</v>
      </c>
      <c r="G1418" s="36"/>
      <c r="H1418" s="36">
        <v>0</v>
      </c>
      <c r="I1418" s="36"/>
      <c r="J1418" s="36"/>
      <c r="K1418" s="36"/>
      <c r="L1418" s="36"/>
      <c r="M1418" s="36"/>
      <c r="N1418" s="36"/>
      <c r="O1418" s="36"/>
      <c r="P1418" s="253">
        <v>0</v>
      </c>
      <c r="Q1418" s="259">
        <f t="shared" si="311"/>
        <v>0</v>
      </c>
      <c r="R1418" s="259">
        <v>155000000000</v>
      </c>
      <c r="S1418" s="509">
        <f t="shared" si="298"/>
        <v>18000000000</v>
      </c>
      <c r="T1418" s="34">
        <v>1</v>
      </c>
      <c r="U1418" s="33">
        <v>1</v>
      </c>
      <c r="V1418" s="33">
        <v>0.94</v>
      </c>
      <c r="W1418" s="33">
        <v>0.94</v>
      </c>
      <c r="X1418" s="33">
        <f t="shared" si="299"/>
        <v>0.88</v>
      </c>
      <c r="Y1418" s="33">
        <f t="shared" si="300"/>
        <v>0.85</v>
      </c>
      <c r="Z1418" s="33">
        <f t="shared" si="301"/>
        <v>0.75</v>
      </c>
      <c r="AA1418" s="33">
        <f t="shared" si="302"/>
        <v>0.85</v>
      </c>
      <c r="AB1418" s="33">
        <f t="shared" si="303"/>
        <v>0.75</v>
      </c>
      <c r="AC1418" s="33">
        <f t="shared" si="304"/>
        <v>0.85</v>
      </c>
      <c r="AD1418" s="33">
        <f t="shared" si="305"/>
        <v>0.7</v>
      </c>
      <c r="AE1418" s="394">
        <f t="shared" si="306"/>
        <v>0</v>
      </c>
      <c r="AF1418" s="400">
        <f t="shared" si="307"/>
        <v>18000000000</v>
      </c>
      <c r="AG1418" s="257">
        <v>100</v>
      </c>
      <c r="AH1418" s="153">
        <f t="shared" si="310"/>
        <v>18000000000</v>
      </c>
      <c r="AJ1418" s="394">
        <f>IF(F1418&gt;0,#REF!,0)</f>
        <v>0</v>
      </c>
      <c r="AK1418" s="394">
        <f t="shared" si="308"/>
        <v>0</v>
      </c>
      <c r="AM1418" s="394">
        <f t="shared" si="309"/>
        <v>0</v>
      </c>
    </row>
    <row r="1419" spans="3:39" ht="23.25" thickBot="1" x14ac:dyDescent="0.6">
      <c r="C1419" s="233" t="s">
        <v>576</v>
      </c>
      <c r="D1419" s="411" t="s">
        <v>1466</v>
      </c>
      <c r="E1419" s="435">
        <v>18000000000</v>
      </c>
      <c r="F1419" s="39">
        <v>0</v>
      </c>
      <c r="G1419" s="36"/>
      <c r="H1419" s="36">
        <v>0</v>
      </c>
      <c r="I1419" s="36"/>
      <c r="J1419" s="36"/>
      <c r="K1419" s="36"/>
      <c r="L1419" s="36"/>
      <c r="M1419" s="36"/>
      <c r="N1419" s="36"/>
      <c r="O1419" s="36"/>
      <c r="P1419" s="253">
        <v>0</v>
      </c>
      <c r="Q1419" s="259">
        <f t="shared" si="311"/>
        <v>0</v>
      </c>
      <c r="R1419" s="259">
        <v>160000000000</v>
      </c>
      <c r="S1419" s="509">
        <f t="shared" ref="S1419:S1479" si="312">IF((OR(Q1419&gt;E1419,Q1419=0)),E1419,Q1419)</f>
        <v>18000000000</v>
      </c>
      <c r="T1419" s="34">
        <v>1</v>
      </c>
      <c r="U1419" s="33">
        <v>1</v>
      </c>
      <c r="V1419" s="33">
        <v>0.94</v>
      </c>
      <c r="W1419" s="33">
        <v>0.94</v>
      </c>
      <c r="X1419" s="33">
        <f t="shared" ref="X1419:X1479" si="313">1-0.12</f>
        <v>0.88</v>
      </c>
      <c r="Y1419" s="33">
        <f t="shared" ref="Y1419:Y1479" si="314">1-0.15</f>
        <v>0.85</v>
      </c>
      <c r="Z1419" s="33">
        <f t="shared" ref="Z1419:Z1479" si="315">1-0.25</f>
        <v>0.75</v>
      </c>
      <c r="AA1419" s="33">
        <f t="shared" ref="AA1419:AA1479" si="316">1-0.15</f>
        <v>0.85</v>
      </c>
      <c r="AB1419" s="33">
        <f t="shared" ref="AB1419:AB1479" si="317">1-0.25</f>
        <v>0.75</v>
      </c>
      <c r="AC1419" s="33">
        <f t="shared" ref="AC1419:AC1479" si="318">1-0.15</f>
        <v>0.85</v>
      </c>
      <c r="AD1419" s="33">
        <f t="shared" ref="AD1419:AD1479" si="319">1-0.3</f>
        <v>0.7</v>
      </c>
      <c r="AE1419" s="394">
        <f t="shared" ref="AE1419:AE1479" si="320">(F1419*T1419)+(G1419*U1419)+(H1419*V1419)+(I1419*W1419)+(J1419*X1419)+(K1419*Y1419)+(L1419*Z1419)+(M1419*AA1419)+(N1419*AB1419)+(O1419*AC1419)+(P1419*AD1419)</f>
        <v>0</v>
      </c>
      <c r="AF1419" s="400">
        <f t="shared" ref="AF1419:AF1479" si="321">IF(E1419&gt;AE1419,E1419-AE1419,0)</f>
        <v>18000000000</v>
      </c>
      <c r="AG1419" s="257">
        <v>100</v>
      </c>
      <c r="AH1419" s="153">
        <f t="shared" si="310"/>
        <v>18000000000</v>
      </c>
      <c r="AJ1419" s="394">
        <f>IF(F1419&gt;0,#REF!,0)</f>
        <v>0</v>
      </c>
      <c r="AK1419" s="394">
        <f t="shared" si="308"/>
        <v>0</v>
      </c>
      <c r="AM1419" s="394">
        <f t="shared" si="309"/>
        <v>0</v>
      </c>
    </row>
    <row r="1420" spans="3:39" ht="23.25" thickBot="1" x14ac:dyDescent="0.6">
      <c r="C1420" s="233" t="s">
        <v>576</v>
      </c>
      <c r="D1420" s="411" t="s">
        <v>1463</v>
      </c>
      <c r="E1420" s="435">
        <v>255829400597</v>
      </c>
      <c r="F1420" s="39">
        <v>0</v>
      </c>
      <c r="G1420" s="36"/>
      <c r="H1420" s="36">
        <v>0</v>
      </c>
      <c r="I1420" s="36"/>
      <c r="J1420" s="36"/>
      <c r="K1420" s="36"/>
      <c r="L1420" s="36"/>
      <c r="M1420" s="36"/>
      <c r="N1420" s="36"/>
      <c r="O1420" s="36"/>
      <c r="P1420" s="253">
        <v>0</v>
      </c>
      <c r="Q1420" s="259">
        <f t="shared" si="311"/>
        <v>0</v>
      </c>
      <c r="R1420" s="259">
        <v>70000000000</v>
      </c>
      <c r="S1420" s="509">
        <f t="shared" si="312"/>
        <v>255829400597</v>
      </c>
      <c r="T1420" s="34">
        <v>1</v>
      </c>
      <c r="U1420" s="33">
        <v>1</v>
      </c>
      <c r="V1420" s="33">
        <v>0.94</v>
      </c>
      <c r="W1420" s="33">
        <v>0.94</v>
      </c>
      <c r="X1420" s="33">
        <f t="shared" si="313"/>
        <v>0.88</v>
      </c>
      <c r="Y1420" s="33">
        <f t="shared" si="314"/>
        <v>0.85</v>
      </c>
      <c r="Z1420" s="33">
        <f t="shared" si="315"/>
        <v>0.75</v>
      </c>
      <c r="AA1420" s="33">
        <f t="shared" si="316"/>
        <v>0.85</v>
      </c>
      <c r="AB1420" s="33">
        <f t="shared" si="317"/>
        <v>0.75</v>
      </c>
      <c r="AC1420" s="33">
        <f t="shared" si="318"/>
        <v>0.85</v>
      </c>
      <c r="AD1420" s="33">
        <f t="shared" si="319"/>
        <v>0.7</v>
      </c>
      <c r="AE1420" s="394">
        <f t="shared" si="320"/>
        <v>0</v>
      </c>
      <c r="AF1420" s="400">
        <f t="shared" si="321"/>
        <v>255829400597</v>
      </c>
      <c r="AG1420" s="257">
        <v>100</v>
      </c>
      <c r="AH1420" s="153">
        <f t="shared" si="310"/>
        <v>255829400597</v>
      </c>
      <c r="AJ1420" s="394">
        <f>IF(F1420&gt;0,#REF!,0)</f>
        <v>0</v>
      </c>
      <c r="AK1420" s="394">
        <f t="shared" ref="AK1420:AK1479" si="322">F1420</f>
        <v>0</v>
      </c>
      <c r="AM1420" s="394">
        <f t="shared" ref="AM1420:AM1479" si="323">IF(AF1420&gt;S1420,AF1420-S1420,0)</f>
        <v>0</v>
      </c>
    </row>
    <row r="1421" spans="3:39" ht="23.25" thickBot="1" x14ac:dyDescent="0.6">
      <c r="C1421" s="233" t="s">
        <v>576</v>
      </c>
      <c r="D1421" s="411" t="s">
        <v>1464</v>
      </c>
      <c r="E1421" s="435">
        <v>9289648170</v>
      </c>
      <c r="F1421" s="39">
        <v>0</v>
      </c>
      <c r="G1421" s="36"/>
      <c r="H1421" s="36">
        <v>0</v>
      </c>
      <c r="I1421" s="36"/>
      <c r="J1421" s="36"/>
      <c r="K1421" s="36"/>
      <c r="L1421" s="36"/>
      <c r="M1421" s="36"/>
      <c r="N1421" s="36"/>
      <c r="O1421" s="36"/>
      <c r="P1421" s="253">
        <v>0</v>
      </c>
      <c r="Q1421" s="259">
        <f t="shared" si="311"/>
        <v>0</v>
      </c>
      <c r="R1421" s="259">
        <v>40000000000</v>
      </c>
      <c r="S1421" s="509">
        <f t="shared" si="312"/>
        <v>9289648170</v>
      </c>
      <c r="T1421" s="34">
        <v>1</v>
      </c>
      <c r="U1421" s="33">
        <v>1</v>
      </c>
      <c r="V1421" s="33">
        <v>0.94</v>
      </c>
      <c r="W1421" s="33">
        <v>0.94</v>
      </c>
      <c r="X1421" s="33">
        <f t="shared" si="313"/>
        <v>0.88</v>
      </c>
      <c r="Y1421" s="33">
        <f t="shared" si="314"/>
        <v>0.85</v>
      </c>
      <c r="Z1421" s="33">
        <f t="shared" si="315"/>
        <v>0.75</v>
      </c>
      <c r="AA1421" s="33">
        <f t="shared" si="316"/>
        <v>0.85</v>
      </c>
      <c r="AB1421" s="33">
        <f t="shared" si="317"/>
        <v>0.75</v>
      </c>
      <c r="AC1421" s="33">
        <f t="shared" si="318"/>
        <v>0.85</v>
      </c>
      <c r="AD1421" s="33">
        <f t="shared" si="319"/>
        <v>0.7</v>
      </c>
      <c r="AE1421" s="394">
        <f t="shared" si="320"/>
        <v>0</v>
      </c>
      <c r="AF1421" s="400">
        <f t="shared" si="321"/>
        <v>9289648170</v>
      </c>
      <c r="AG1421" s="257">
        <v>100</v>
      </c>
      <c r="AH1421" s="153">
        <f t="shared" si="310"/>
        <v>9289648170</v>
      </c>
      <c r="AJ1421" s="394">
        <f>IF(F1421&gt;0,#REF!,0)</f>
        <v>0</v>
      </c>
      <c r="AK1421" s="394">
        <f t="shared" si="322"/>
        <v>0</v>
      </c>
      <c r="AM1421" s="394">
        <f t="shared" si="323"/>
        <v>0</v>
      </c>
    </row>
    <row r="1422" spans="3:39" ht="23.25" thickBot="1" x14ac:dyDescent="0.6">
      <c r="C1422" s="233" t="s">
        <v>576</v>
      </c>
      <c r="D1422" s="411" t="s">
        <v>1464</v>
      </c>
      <c r="E1422" s="435">
        <v>9539322480</v>
      </c>
      <c r="F1422" s="39">
        <v>0</v>
      </c>
      <c r="G1422" s="36"/>
      <c r="H1422" s="36">
        <v>0</v>
      </c>
      <c r="I1422" s="36"/>
      <c r="J1422" s="36"/>
      <c r="K1422" s="36"/>
      <c r="L1422" s="36"/>
      <c r="M1422" s="36"/>
      <c r="N1422" s="36"/>
      <c r="O1422" s="36"/>
      <c r="P1422" s="253">
        <v>0</v>
      </c>
      <c r="Q1422" s="259">
        <f t="shared" si="311"/>
        <v>0</v>
      </c>
      <c r="R1422" s="259">
        <v>40000000000</v>
      </c>
      <c r="S1422" s="509">
        <f t="shared" si="312"/>
        <v>9539322480</v>
      </c>
      <c r="T1422" s="34">
        <v>1</v>
      </c>
      <c r="U1422" s="33">
        <v>1</v>
      </c>
      <c r="V1422" s="33">
        <v>0.94</v>
      </c>
      <c r="W1422" s="33">
        <v>0.94</v>
      </c>
      <c r="X1422" s="33">
        <f t="shared" si="313"/>
        <v>0.88</v>
      </c>
      <c r="Y1422" s="33">
        <f t="shared" si="314"/>
        <v>0.85</v>
      </c>
      <c r="Z1422" s="33">
        <f t="shared" si="315"/>
        <v>0.75</v>
      </c>
      <c r="AA1422" s="33">
        <f t="shared" si="316"/>
        <v>0.85</v>
      </c>
      <c r="AB1422" s="33">
        <f t="shared" si="317"/>
        <v>0.75</v>
      </c>
      <c r="AC1422" s="33">
        <f t="shared" si="318"/>
        <v>0.85</v>
      </c>
      <c r="AD1422" s="33">
        <f t="shared" si="319"/>
        <v>0.7</v>
      </c>
      <c r="AE1422" s="394">
        <f t="shared" si="320"/>
        <v>0</v>
      </c>
      <c r="AF1422" s="400">
        <f t="shared" si="321"/>
        <v>9539322480</v>
      </c>
      <c r="AG1422" s="257">
        <v>100</v>
      </c>
      <c r="AH1422" s="153">
        <f t="shared" si="310"/>
        <v>9539322480</v>
      </c>
      <c r="AJ1422" s="394">
        <f>IF(F1422&gt;0,#REF!,0)</f>
        <v>0</v>
      </c>
      <c r="AK1422" s="394">
        <f t="shared" si="322"/>
        <v>0</v>
      </c>
      <c r="AM1422" s="394">
        <f t="shared" si="323"/>
        <v>0</v>
      </c>
    </row>
    <row r="1423" spans="3:39" ht="23.25" thickBot="1" x14ac:dyDescent="0.6">
      <c r="C1423" s="233" t="s">
        <v>576</v>
      </c>
      <c r="D1423" s="411" t="s">
        <v>1466</v>
      </c>
      <c r="E1423" s="435">
        <v>15000000000</v>
      </c>
      <c r="F1423" s="39">
        <v>0</v>
      </c>
      <c r="G1423" s="36"/>
      <c r="H1423" s="36">
        <v>0</v>
      </c>
      <c r="I1423" s="36"/>
      <c r="J1423" s="36"/>
      <c r="K1423" s="36"/>
      <c r="L1423" s="36"/>
      <c r="M1423" s="36"/>
      <c r="N1423" s="36"/>
      <c r="O1423" s="36"/>
      <c r="P1423" s="253">
        <v>0</v>
      </c>
      <c r="Q1423" s="259">
        <f t="shared" si="311"/>
        <v>0</v>
      </c>
      <c r="R1423" s="259">
        <v>160000000000</v>
      </c>
      <c r="S1423" s="509">
        <f t="shared" si="312"/>
        <v>15000000000</v>
      </c>
      <c r="T1423" s="34">
        <v>1</v>
      </c>
      <c r="U1423" s="33">
        <v>1</v>
      </c>
      <c r="V1423" s="33">
        <v>0.94</v>
      </c>
      <c r="W1423" s="33">
        <v>0.94</v>
      </c>
      <c r="X1423" s="33">
        <f t="shared" si="313"/>
        <v>0.88</v>
      </c>
      <c r="Y1423" s="33">
        <f t="shared" si="314"/>
        <v>0.85</v>
      </c>
      <c r="Z1423" s="33">
        <f t="shared" si="315"/>
        <v>0.75</v>
      </c>
      <c r="AA1423" s="33">
        <f t="shared" si="316"/>
        <v>0.85</v>
      </c>
      <c r="AB1423" s="33">
        <f t="shared" si="317"/>
        <v>0.75</v>
      </c>
      <c r="AC1423" s="33">
        <f t="shared" si="318"/>
        <v>0.85</v>
      </c>
      <c r="AD1423" s="33">
        <f t="shared" si="319"/>
        <v>0.7</v>
      </c>
      <c r="AE1423" s="394">
        <f t="shared" si="320"/>
        <v>0</v>
      </c>
      <c r="AF1423" s="400">
        <f t="shared" si="321"/>
        <v>15000000000</v>
      </c>
      <c r="AG1423" s="257">
        <v>100</v>
      </c>
      <c r="AH1423" s="153">
        <f t="shared" si="310"/>
        <v>15000000000</v>
      </c>
      <c r="AJ1423" s="394">
        <f>IF(F1423&gt;0,#REF!,0)</f>
        <v>0</v>
      </c>
      <c r="AK1423" s="394">
        <f t="shared" si="322"/>
        <v>0</v>
      </c>
      <c r="AM1423" s="394">
        <f t="shared" si="323"/>
        <v>0</v>
      </c>
    </row>
    <row r="1424" spans="3:39" ht="23.25" thickBot="1" x14ac:dyDescent="0.6">
      <c r="C1424" s="233" t="s">
        <v>576</v>
      </c>
      <c r="D1424" s="411" t="s">
        <v>1465</v>
      </c>
      <c r="E1424" s="435">
        <v>15000000000</v>
      </c>
      <c r="F1424" s="39">
        <v>0</v>
      </c>
      <c r="G1424" s="36"/>
      <c r="H1424" s="36">
        <v>0</v>
      </c>
      <c r="I1424" s="36"/>
      <c r="J1424" s="36"/>
      <c r="K1424" s="36"/>
      <c r="L1424" s="36"/>
      <c r="M1424" s="36"/>
      <c r="N1424" s="36"/>
      <c r="O1424" s="36"/>
      <c r="P1424" s="253">
        <v>0</v>
      </c>
      <c r="Q1424" s="259">
        <f t="shared" si="311"/>
        <v>0</v>
      </c>
      <c r="R1424" s="259">
        <v>155000000000</v>
      </c>
      <c r="S1424" s="509">
        <f t="shared" si="312"/>
        <v>15000000000</v>
      </c>
      <c r="T1424" s="34">
        <v>1</v>
      </c>
      <c r="U1424" s="33">
        <v>1</v>
      </c>
      <c r="V1424" s="33">
        <v>0.94</v>
      </c>
      <c r="W1424" s="33">
        <v>0.94</v>
      </c>
      <c r="X1424" s="33">
        <f t="shared" si="313"/>
        <v>0.88</v>
      </c>
      <c r="Y1424" s="33">
        <f t="shared" si="314"/>
        <v>0.85</v>
      </c>
      <c r="Z1424" s="33">
        <f t="shared" si="315"/>
        <v>0.75</v>
      </c>
      <c r="AA1424" s="33">
        <f t="shared" si="316"/>
        <v>0.85</v>
      </c>
      <c r="AB1424" s="33">
        <f t="shared" si="317"/>
        <v>0.75</v>
      </c>
      <c r="AC1424" s="33">
        <f t="shared" si="318"/>
        <v>0.85</v>
      </c>
      <c r="AD1424" s="33">
        <f t="shared" si="319"/>
        <v>0.7</v>
      </c>
      <c r="AE1424" s="394">
        <f t="shared" si="320"/>
        <v>0</v>
      </c>
      <c r="AF1424" s="400">
        <f t="shared" si="321"/>
        <v>15000000000</v>
      </c>
      <c r="AG1424" s="257">
        <v>100</v>
      </c>
      <c r="AH1424" s="153">
        <f t="shared" si="310"/>
        <v>15000000000</v>
      </c>
      <c r="AJ1424" s="394">
        <f>IF(F1424&gt;0,#REF!,0)</f>
        <v>0</v>
      </c>
      <c r="AK1424" s="394">
        <f t="shared" si="322"/>
        <v>0</v>
      </c>
      <c r="AM1424" s="394">
        <f t="shared" si="323"/>
        <v>0</v>
      </c>
    </row>
    <row r="1425" spans="3:39" ht="23.25" thickBot="1" x14ac:dyDescent="0.6">
      <c r="C1425" s="233" t="s">
        <v>576</v>
      </c>
      <c r="D1425" s="411" t="s">
        <v>1462</v>
      </c>
      <c r="E1425" s="435">
        <v>225000000000</v>
      </c>
      <c r="F1425" s="39">
        <v>0</v>
      </c>
      <c r="G1425" s="36"/>
      <c r="H1425" s="36">
        <v>0</v>
      </c>
      <c r="I1425" s="36"/>
      <c r="J1425" s="36"/>
      <c r="K1425" s="36"/>
      <c r="L1425" s="36"/>
      <c r="M1425" s="36"/>
      <c r="N1425" s="36"/>
      <c r="O1425" s="36"/>
      <c r="P1425" s="253">
        <v>0</v>
      </c>
      <c r="Q1425" s="259">
        <f t="shared" si="311"/>
        <v>0</v>
      </c>
      <c r="R1425" s="259">
        <v>52000000000</v>
      </c>
      <c r="S1425" s="509">
        <f t="shared" si="312"/>
        <v>225000000000</v>
      </c>
      <c r="T1425" s="34">
        <v>1</v>
      </c>
      <c r="U1425" s="33">
        <v>1</v>
      </c>
      <c r="V1425" s="33">
        <v>0.94</v>
      </c>
      <c r="W1425" s="33">
        <v>0.94</v>
      </c>
      <c r="X1425" s="33">
        <f t="shared" si="313"/>
        <v>0.88</v>
      </c>
      <c r="Y1425" s="33">
        <f t="shared" si="314"/>
        <v>0.85</v>
      </c>
      <c r="Z1425" s="33">
        <f t="shared" si="315"/>
        <v>0.75</v>
      </c>
      <c r="AA1425" s="33">
        <f t="shared" si="316"/>
        <v>0.85</v>
      </c>
      <c r="AB1425" s="33">
        <f t="shared" si="317"/>
        <v>0.75</v>
      </c>
      <c r="AC1425" s="33">
        <f t="shared" si="318"/>
        <v>0.85</v>
      </c>
      <c r="AD1425" s="33">
        <f t="shared" si="319"/>
        <v>0.7</v>
      </c>
      <c r="AE1425" s="394">
        <f t="shared" si="320"/>
        <v>0</v>
      </c>
      <c r="AF1425" s="400">
        <f t="shared" si="321"/>
        <v>225000000000</v>
      </c>
      <c r="AG1425" s="257">
        <v>100</v>
      </c>
      <c r="AH1425" s="153">
        <f t="shared" ref="AH1425:AH1479" si="324">(AF1425*AG1425)/100</f>
        <v>225000000000</v>
      </c>
      <c r="AJ1425" s="394">
        <f>IF(F1425&gt;0,#REF!,0)</f>
        <v>0</v>
      </c>
      <c r="AK1425" s="394">
        <f t="shared" si="322"/>
        <v>0</v>
      </c>
      <c r="AM1425" s="394">
        <f t="shared" si="323"/>
        <v>0</v>
      </c>
    </row>
    <row r="1426" spans="3:39" ht="23.25" thickBot="1" x14ac:dyDescent="0.6">
      <c r="C1426" s="233" t="s">
        <v>576</v>
      </c>
      <c r="D1426" s="411" t="s">
        <v>1727</v>
      </c>
      <c r="E1426" s="435">
        <v>35082740000</v>
      </c>
      <c r="F1426" s="39">
        <v>0</v>
      </c>
      <c r="G1426" s="36"/>
      <c r="H1426" s="36">
        <v>0</v>
      </c>
      <c r="I1426" s="36"/>
      <c r="J1426" s="36"/>
      <c r="K1426" s="36"/>
      <c r="L1426" s="36"/>
      <c r="M1426" s="36"/>
      <c r="N1426" s="36"/>
      <c r="O1426" s="36"/>
      <c r="P1426" s="253">
        <v>0</v>
      </c>
      <c r="Q1426" s="259">
        <f t="shared" si="311"/>
        <v>0</v>
      </c>
      <c r="R1426" s="259">
        <v>60000000000</v>
      </c>
      <c r="S1426" s="509">
        <f t="shared" si="312"/>
        <v>35082740000</v>
      </c>
      <c r="T1426" s="34">
        <v>1</v>
      </c>
      <c r="U1426" s="33">
        <v>1</v>
      </c>
      <c r="V1426" s="33">
        <v>0.94</v>
      </c>
      <c r="W1426" s="33">
        <v>0.94</v>
      </c>
      <c r="X1426" s="33">
        <f t="shared" si="313"/>
        <v>0.88</v>
      </c>
      <c r="Y1426" s="33">
        <f t="shared" si="314"/>
        <v>0.85</v>
      </c>
      <c r="Z1426" s="33">
        <f t="shared" si="315"/>
        <v>0.75</v>
      </c>
      <c r="AA1426" s="33">
        <f t="shared" si="316"/>
        <v>0.85</v>
      </c>
      <c r="AB1426" s="33">
        <f t="shared" si="317"/>
        <v>0.75</v>
      </c>
      <c r="AC1426" s="33">
        <f t="shared" si="318"/>
        <v>0.85</v>
      </c>
      <c r="AD1426" s="33">
        <f t="shared" si="319"/>
        <v>0.7</v>
      </c>
      <c r="AE1426" s="394">
        <f t="shared" si="320"/>
        <v>0</v>
      </c>
      <c r="AF1426" s="400">
        <f t="shared" si="321"/>
        <v>35082740000</v>
      </c>
      <c r="AG1426" s="257">
        <v>100</v>
      </c>
      <c r="AH1426" s="153">
        <f t="shared" si="324"/>
        <v>35082740000</v>
      </c>
      <c r="AJ1426" s="394">
        <f>IF(F1426&gt;0,#REF!,0)</f>
        <v>0</v>
      </c>
      <c r="AK1426" s="394">
        <f t="shared" si="322"/>
        <v>0</v>
      </c>
      <c r="AM1426" s="394">
        <f t="shared" si="323"/>
        <v>0</v>
      </c>
    </row>
    <row r="1427" spans="3:39" ht="23.25" thickBot="1" x14ac:dyDescent="0.6">
      <c r="C1427" s="233" t="s">
        <v>576</v>
      </c>
      <c r="D1427" s="411" t="s">
        <v>1464</v>
      </c>
      <c r="E1427" s="435">
        <v>9090465930</v>
      </c>
      <c r="F1427" s="39">
        <v>0</v>
      </c>
      <c r="G1427" s="36"/>
      <c r="H1427" s="36">
        <v>0</v>
      </c>
      <c r="I1427" s="36"/>
      <c r="J1427" s="36"/>
      <c r="K1427" s="36"/>
      <c r="L1427" s="36"/>
      <c r="M1427" s="36"/>
      <c r="N1427" s="36"/>
      <c r="O1427" s="36"/>
      <c r="P1427" s="253">
        <v>0</v>
      </c>
      <c r="Q1427" s="259">
        <f t="shared" ref="Q1427:Q1479" si="325">SUM(F1427:P1427)</f>
        <v>0</v>
      </c>
      <c r="R1427" s="259">
        <v>40000000000</v>
      </c>
      <c r="S1427" s="509">
        <f t="shared" si="312"/>
        <v>9090465930</v>
      </c>
      <c r="T1427" s="34">
        <v>1</v>
      </c>
      <c r="U1427" s="33">
        <v>1</v>
      </c>
      <c r="V1427" s="33">
        <v>0.94</v>
      </c>
      <c r="W1427" s="33">
        <v>0.94</v>
      </c>
      <c r="X1427" s="33">
        <f t="shared" si="313"/>
        <v>0.88</v>
      </c>
      <c r="Y1427" s="33">
        <f t="shared" si="314"/>
        <v>0.85</v>
      </c>
      <c r="Z1427" s="33">
        <f t="shared" si="315"/>
        <v>0.75</v>
      </c>
      <c r="AA1427" s="33">
        <f t="shared" si="316"/>
        <v>0.85</v>
      </c>
      <c r="AB1427" s="33">
        <f t="shared" si="317"/>
        <v>0.75</v>
      </c>
      <c r="AC1427" s="33">
        <f t="shared" si="318"/>
        <v>0.85</v>
      </c>
      <c r="AD1427" s="33">
        <f t="shared" si="319"/>
        <v>0.7</v>
      </c>
      <c r="AE1427" s="394">
        <f t="shared" si="320"/>
        <v>0</v>
      </c>
      <c r="AF1427" s="400">
        <f t="shared" si="321"/>
        <v>9090465930</v>
      </c>
      <c r="AG1427" s="257">
        <v>100</v>
      </c>
      <c r="AH1427" s="153">
        <f t="shared" si="324"/>
        <v>9090465930</v>
      </c>
      <c r="AJ1427" s="394">
        <f>IF(F1427&gt;0,#REF!,0)</f>
        <v>0</v>
      </c>
      <c r="AK1427" s="394">
        <f t="shared" si="322"/>
        <v>0</v>
      </c>
      <c r="AM1427" s="394">
        <f t="shared" si="323"/>
        <v>0</v>
      </c>
    </row>
    <row r="1428" spans="3:39" ht="23.25" thickBot="1" x14ac:dyDescent="0.6">
      <c r="C1428" s="233" t="s">
        <v>576</v>
      </c>
      <c r="D1428" s="411" t="s">
        <v>1465</v>
      </c>
      <c r="E1428" s="435">
        <v>683430000000</v>
      </c>
      <c r="F1428" s="39">
        <v>0</v>
      </c>
      <c r="G1428" s="36"/>
      <c r="H1428" s="36">
        <v>0</v>
      </c>
      <c r="I1428" s="36"/>
      <c r="J1428" s="36"/>
      <c r="K1428" s="36"/>
      <c r="L1428" s="36"/>
      <c r="M1428" s="36"/>
      <c r="N1428" s="36"/>
      <c r="O1428" s="36"/>
      <c r="P1428" s="253">
        <v>0</v>
      </c>
      <c r="Q1428" s="259">
        <f t="shared" si="325"/>
        <v>0</v>
      </c>
      <c r="R1428" s="259">
        <v>155000000000</v>
      </c>
      <c r="S1428" s="509">
        <f t="shared" si="312"/>
        <v>683430000000</v>
      </c>
      <c r="T1428" s="34">
        <v>1</v>
      </c>
      <c r="U1428" s="33">
        <v>1</v>
      </c>
      <c r="V1428" s="33">
        <v>0.94</v>
      </c>
      <c r="W1428" s="33">
        <v>0.94</v>
      </c>
      <c r="X1428" s="33">
        <f t="shared" si="313"/>
        <v>0.88</v>
      </c>
      <c r="Y1428" s="33">
        <f t="shared" si="314"/>
        <v>0.85</v>
      </c>
      <c r="Z1428" s="33">
        <f t="shared" si="315"/>
        <v>0.75</v>
      </c>
      <c r="AA1428" s="33">
        <f t="shared" si="316"/>
        <v>0.85</v>
      </c>
      <c r="AB1428" s="33">
        <f t="shared" si="317"/>
        <v>0.75</v>
      </c>
      <c r="AC1428" s="33">
        <f t="shared" si="318"/>
        <v>0.85</v>
      </c>
      <c r="AD1428" s="33">
        <f t="shared" si="319"/>
        <v>0.7</v>
      </c>
      <c r="AE1428" s="394">
        <f t="shared" si="320"/>
        <v>0</v>
      </c>
      <c r="AF1428" s="400">
        <f t="shared" si="321"/>
        <v>683430000000</v>
      </c>
      <c r="AG1428" s="257">
        <v>100</v>
      </c>
      <c r="AH1428" s="153">
        <f t="shared" si="324"/>
        <v>683430000000</v>
      </c>
      <c r="AJ1428" s="394">
        <f>IF(F1428&gt;0,#REF!,0)</f>
        <v>0</v>
      </c>
      <c r="AK1428" s="394">
        <f t="shared" si="322"/>
        <v>0</v>
      </c>
      <c r="AM1428" s="394">
        <f t="shared" si="323"/>
        <v>0</v>
      </c>
    </row>
    <row r="1429" spans="3:39" ht="23.25" thickBot="1" x14ac:dyDescent="0.6">
      <c r="C1429" s="233" t="s">
        <v>576</v>
      </c>
      <c r="D1429" s="411" t="s">
        <v>1728</v>
      </c>
      <c r="E1429" s="435">
        <v>10161060660</v>
      </c>
      <c r="F1429" s="39">
        <v>0</v>
      </c>
      <c r="G1429" s="36"/>
      <c r="H1429" s="36">
        <v>0</v>
      </c>
      <c r="I1429" s="36"/>
      <c r="J1429" s="36"/>
      <c r="K1429" s="36"/>
      <c r="L1429" s="36"/>
      <c r="M1429" s="36"/>
      <c r="N1429" s="36"/>
      <c r="O1429" s="36"/>
      <c r="P1429" s="253">
        <v>0</v>
      </c>
      <c r="Q1429" s="259">
        <f t="shared" si="325"/>
        <v>0</v>
      </c>
      <c r="R1429" s="259">
        <v>6000000000</v>
      </c>
      <c r="S1429" s="509">
        <f t="shared" si="312"/>
        <v>10161060660</v>
      </c>
      <c r="T1429" s="34">
        <v>1</v>
      </c>
      <c r="U1429" s="33">
        <v>1</v>
      </c>
      <c r="V1429" s="33">
        <v>0.94</v>
      </c>
      <c r="W1429" s="33">
        <v>0.94</v>
      </c>
      <c r="X1429" s="33">
        <f t="shared" si="313"/>
        <v>0.88</v>
      </c>
      <c r="Y1429" s="33">
        <f t="shared" si="314"/>
        <v>0.85</v>
      </c>
      <c r="Z1429" s="33">
        <f t="shared" si="315"/>
        <v>0.75</v>
      </c>
      <c r="AA1429" s="33">
        <f t="shared" si="316"/>
        <v>0.85</v>
      </c>
      <c r="AB1429" s="33">
        <f t="shared" si="317"/>
        <v>0.75</v>
      </c>
      <c r="AC1429" s="33">
        <f t="shared" si="318"/>
        <v>0.85</v>
      </c>
      <c r="AD1429" s="33">
        <f t="shared" si="319"/>
        <v>0.7</v>
      </c>
      <c r="AE1429" s="394">
        <f t="shared" si="320"/>
        <v>0</v>
      </c>
      <c r="AF1429" s="400">
        <f t="shared" si="321"/>
        <v>10161060660</v>
      </c>
      <c r="AG1429" s="257">
        <v>100</v>
      </c>
      <c r="AH1429" s="153">
        <f t="shared" si="324"/>
        <v>10161060660</v>
      </c>
      <c r="AJ1429" s="394">
        <f>IF(F1429&gt;0,#REF!,0)</f>
        <v>0</v>
      </c>
      <c r="AK1429" s="394">
        <f t="shared" si="322"/>
        <v>0</v>
      </c>
      <c r="AM1429" s="394">
        <f t="shared" si="323"/>
        <v>0</v>
      </c>
    </row>
    <row r="1430" spans="3:39" ht="23.25" thickBot="1" x14ac:dyDescent="0.6">
      <c r="C1430" s="233" t="s">
        <v>576</v>
      </c>
      <c r="D1430" s="411" t="s">
        <v>1727</v>
      </c>
      <c r="E1430" s="435">
        <v>367000000000</v>
      </c>
      <c r="F1430" s="39">
        <v>0</v>
      </c>
      <c r="G1430" s="36"/>
      <c r="H1430" s="36">
        <v>0</v>
      </c>
      <c r="I1430" s="36"/>
      <c r="J1430" s="36"/>
      <c r="K1430" s="36"/>
      <c r="L1430" s="36"/>
      <c r="M1430" s="36"/>
      <c r="N1430" s="36"/>
      <c r="O1430" s="36"/>
      <c r="P1430" s="253">
        <v>0</v>
      </c>
      <c r="Q1430" s="259">
        <f t="shared" si="325"/>
        <v>0</v>
      </c>
      <c r="R1430" s="259">
        <v>60000000000</v>
      </c>
      <c r="S1430" s="509">
        <f t="shared" si="312"/>
        <v>367000000000</v>
      </c>
      <c r="T1430" s="34">
        <v>1</v>
      </c>
      <c r="U1430" s="33">
        <v>1</v>
      </c>
      <c r="V1430" s="33">
        <v>0.94</v>
      </c>
      <c r="W1430" s="33">
        <v>0.94</v>
      </c>
      <c r="X1430" s="33">
        <f t="shared" si="313"/>
        <v>0.88</v>
      </c>
      <c r="Y1430" s="33">
        <f t="shared" si="314"/>
        <v>0.85</v>
      </c>
      <c r="Z1430" s="33">
        <f t="shared" si="315"/>
        <v>0.75</v>
      </c>
      <c r="AA1430" s="33">
        <f t="shared" si="316"/>
        <v>0.85</v>
      </c>
      <c r="AB1430" s="33">
        <f t="shared" si="317"/>
        <v>0.75</v>
      </c>
      <c r="AC1430" s="33">
        <f t="shared" si="318"/>
        <v>0.85</v>
      </c>
      <c r="AD1430" s="33">
        <f t="shared" si="319"/>
        <v>0.7</v>
      </c>
      <c r="AE1430" s="394">
        <f t="shared" si="320"/>
        <v>0</v>
      </c>
      <c r="AF1430" s="400">
        <f t="shared" si="321"/>
        <v>367000000000</v>
      </c>
      <c r="AG1430" s="257">
        <v>100</v>
      </c>
      <c r="AH1430" s="153">
        <f t="shared" si="324"/>
        <v>367000000000</v>
      </c>
      <c r="AJ1430" s="394">
        <f>IF(F1430&gt;0,#REF!,0)</f>
        <v>0</v>
      </c>
      <c r="AK1430" s="394">
        <f t="shared" si="322"/>
        <v>0</v>
      </c>
      <c r="AM1430" s="394">
        <f t="shared" si="323"/>
        <v>0</v>
      </c>
    </row>
    <row r="1431" spans="3:39" ht="23.25" thickBot="1" x14ac:dyDescent="0.6">
      <c r="C1431" s="233" t="s">
        <v>576</v>
      </c>
      <c r="D1431" s="411" t="s">
        <v>1463</v>
      </c>
      <c r="E1431" s="435">
        <v>206500000000</v>
      </c>
      <c r="F1431" s="39">
        <v>0</v>
      </c>
      <c r="G1431" s="36"/>
      <c r="H1431" s="36">
        <v>0</v>
      </c>
      <c r="I1431" s="36"/>
      <c r="J1431" s="36"/>
      <c r="K1431" s="36"/>
      <c r="L1431" s="36"/>
      <c r="M1431" s="36"/>
      <c r="N1431" s="36"/>
      <c r="O1431" s="36"/>
      <c r="P1431" s="253">
        <v>0</v>
      </c>
      <c r="Q1431" s="259">
        <f t="shared" si="325"/>
        <v>0</v>
      </c>
      <c r="R1431" s="259">
        <v>70000000000</v>
      </c>
      <c r="S1431" s="509">
        <f t="shared" si="312"/>
        <v>206500000000</v>
      </c>
      <c r="T1431" s="34">
        <v>1</v>
      </c>
      <c r="U1431" s="33">
        <v>1</v>
      </c>
      <c r="V1431" s="33">
        <v>0.94</v>
      </c>
      <c r="W1431" s="33">
        <v>0.94</v>
      </c>
      <c r="X1431" s="33">
        <f t="shared" si="313"/>
        <v>0.88</v>
      </c>
      <c r="Y1431" s="33">
        <f t="shared" si="314"/>
        <v>0.85</v>
      </c>
      <c r="Z1431" s="33">
        <f t="shared" si="315"/>
        <v>0.75</v>
      </c>
      <c r="AA1431" s="33">
        <f t="shared" si="316"/>
        <v>0.85</v>
      </c>
      <c r="AB1431" s="33">
        <f t="shared" si="317"/>
        <v>0.75</v>
      </c>
      <c r="AC1431" s="33">
        <f t="shared" si="318"/>
        <v>0.85</v>
      </c>
      <c r="AD1431" s="33">
        <f t="shared" si="319"/>
        <v>0.7</v>
      </c>
      <c r="AE1431" s="394">
        <f t="shared" si="320"/>
        <v>0</v>
      </c>
      <c r="AF1431" s="400">
        <f t="shared" si="321"/>
        <v>206500000000</v>
      </c>
      <c r="AG1431" s="257">
        <v>100</v>
      </c>
      <c r="AH1431" s="153">
        <f t="shared" si="324"/>
        <v>206500000000</v>
      </c>
      <c r="AJ1431" s="394">
        <f>IF(F1431&gt;0,#REF!,0)</f>
        <v>0</v>
      </c>
      <c r="AK1431" s="394">
        <f t="shared" si="322"/>
        <v>0</v>
      </c>
      <c r="AM1431" s="394">
        <f t="shared" si="323"/>
        <v>0</v>
      </c>
    </row>
    <row r="1432" spans="3:39" ht="23.25" thickBot="1" x14ac:dyDescent="0.6">
      <c r="C1432" s="233" t="s">
        <v>576</v>
      </c>
      <c r="D1432" s="411" t="s">
        <v>1464</v>
      </c>
      <c r="E1432" s="435">
        <v>7416360000</v>
      </c>
      <c r="F1432" s="39">
        <v>0</v>
      </c>
      <c r="G1432" s="36"/>
      <c r="H1432" s="36">
        <v>0</v>
      </c>
      <c r="I1432" s="36"/>
      <c r="J1432" s="36"/>
      <c r="K1432" s="36"/>
      <c r="L1432" s="36"/>
      <c r="M1432" s="36"/>
      <c r="N1432" s="36"/>
      <c r="O1432" s="36"/>
      <c r="P1432" s="253">
        <v>0</v>
      </c>
      <c r="Q1432" s="259">
        <f t="shared" si="325"/>
        <v>0</v>
      </c>
      <c r="R1432" s="259">
        <v>40000000000</v>
      </c>
      <c r="S1432" s="509">
        <f t="shared" si="312"/>
        <v>7416360000</v>
      </c>
      <c r="T1432" s="34">
        <v>1</v>
      </c>
      <c r="U1432" s="33">
        <v>1</v>
      </c>
      <c r="V1432" s="33">
        <v>0.94</v>
      </c>
      <c r="W1432" s="33">
        <v>0.94</v>
      </c>
      <c r="X1432" s="33">
        <f t="shared" si="313"/>
        <v>0.88</v>
      </c>
      <c r="Y1432" s="33">
        <f t="shared" si="314"/>
        <v>0.85</v>
      </c>
      <c r="Z1432" s="33">
        <f t="shared" si="315"/>
        <v>0.75</v>
      </c>
      <c r="AA1432" s="33">
        <f t="shared" si="316"/>
        <v>0.85</v>
      </c>
      <c r="AB1432" s="33">
        <f t="shared" si="317"/>
        <v>0.75</v>
      </c>
      <c r="AC1432" s="33">
        <f t="shared" si="318"/>
        <v>0.85</v>
      </c>
      <c r="AD1432" s="33">
        <f t="shared" si="319"/>
        <v>0.7</v>
      </c>
      <c r="AE1432" s="394">
        <f t="shared" si="320"/>
        <v>0</v>
      </c>
      <c r="AF1432" s="400">
        <f t="shared" si="321"/>
        <v>7416360000</v>
      </c>
      <c r="AG1432" s="257">
        <v>100</v>
      </c>
      <c r="AH1432" s="153">
        <f t="shared" si="324"/>
        <v>7416360000</v>
      </c>
      <c r="AJ1432" s="394">
        <f>IF(F1432&gt;0,#REF!,0)</f>
        <v>0</v>
      </c>
      <c r="AK1432" s="394">
        <f t="shared" si="322"/>
        <v>0</v>
      </c>
      <c r="AM1432" s="394">
        <f t="shared" si="323"/>
        <v>0</v>
      </c>
    </row>
    <row r="1433" spans="3:39" ht="23.25" thickBot="1" x14ac:dyDescent="0.6">
      <c r="C1433" s="233" t="s">
        <v>576</v>
      </c>
      <c r="D1433" s="411" t="s">
        <v>1729</v>
      </c>
      <c r="E1433" s="435">
        <v>85000000000</v>
      </c>
      <c r="F1433" s="39">
        <v>0</v>
      </c>
      <c r="G1433" s="36"/>
      <c r="H1433" s="36">
        <v>0</v>
      </c>
      <c r="I1433" s="36"/>
      <c r="J1433" s="36"/>
      <c r="K1433" s="36"/>
      <c r="L1433" s="36"/>
      <c r="M1433" s="36"/>
      <c r="N1433" s="36"/>
      <c r="O1433" s="36"/>
      <c r="P1433" s="253">
        <v>0</v>
      </c>
      <c r="Q1433" s="259">
        <f t="shared" si="325"/>
        <v>0</v>
      </c>
      <c r="R1433" s="259">
        <v>60000000000</v>
      </c>
      <c r="S1433" s="509">
        <f t="shared" si="312"/>
        <v>85000000000</v>
      </c>
      <c r="T1433" s="34">
        <v>1</v>
      </c>
      <c r="U1433" s="33">
        <v>1</v>
      </c>
      <c r="V1433" s="33">
        <v>0.94</v>
      </c>
      <c r="W1433" s="33">
        <v>0.94</v>
      </c>
      <c r="X1433" s="33">
        <f t="shared" si="313"/>
        <v>0.88</v>
      </c>
      <c r="Y1433" s="33">
        <f t="shared" si="314"/>
        <v>0.85</v>
      </c>
      <c r="Z1433" s="33">
        <f t="shared" si="315"/>
        <v>0.75</v>
      </c>
      <c r="AA1433" s="33">
        <f t="shared" si="316"/>
        <v>0.85</v>
      </c>
      <c r="AB1433" s="33">
        <f t="shared" si="317"/>
        <v>0.75</v>
      </c>
      <c r="AC1433" s="33">
        <f t="shared" si="318"/>
        <v>0.85</v>
      </c>
      <c r="AD1433" s="33">
        <f t="shared" si="319"/>
        <v>0.7</v>
      </c>
      <c r="AE1433" s="394">
        <f t="shared" si="320"/>
        <v>0</v>
      </c>
      <c r="AF1433" s="400">
        <f t="shared" si="321"/>
        <v>85000000000</v>
      </c>
      <c r="AG1433" s="257">
        <v>100</v>
      </c>
      <c r="AH1433" s="153">
        <f t="shared" si="324"/>
        <v>85000000000</v>
      </c>
      <c r="AJ1433" s="394">
        <f>IF(F1433&gt;0,#REF!,0)</f>
        <v>0</v>
      </c>
      <c r="AK1433" s="394">
        <f t="shared" si="322"/>
        <v>0</v>
      </c>
      <c r="AM1433" s="394">
        <f t="shared" si="323"/>
        <v>0</v>
      </c>
    </row>
    <row r="1434" spans="3:39" ht="23.25" thickBot="1" x14ac:dyDescent="0.6">
      <c r="C1434" s="233" t="s">
        <v>576</v>
      </c>
      <c r="D1434" s="411" t="s">
        <v>1463</v>
      </c>
      <c r="E1434" s="435">
        <v>200000000000</v>
      </c>
      <c r="F1434" s="39">
        <v>0</v>
      </c>
      <c r="G1434" s="36"/>
      <c r="H1434" s="36">
        <v>0</v>
      </c>
      <c r="I1434" s="36"/>
      <c r="J1434" s="36"/>
      <c r="K1434" s="36"/>
      <c r="L1434" s="36"/>
      <c r="M1434" s="36"/>
      <c r="N1434" s="36"/>
      <c r="O1434" s="36"/>
      <c r="P1434" s="253">
        <v>0</v>
      </c>
      <c r="Q1434" s="259">
        <f t="shared" si="325"/>
        <v>0</v>
      </c>
      <c r="R1434" s="259">
        <v>70000000000</v>
      </c>
      <c r="S1434" s="509">
        <f t="shared" si="312"/>
        <v>200000000000</v>
      </c>
      <c r="T1434" s="34">
        <v>1</v>
      </c>
      <c r="U1434" s="33">
        <v>1</v>
      </c>
      <c r="V1434" s="33">
        <v>0.94</v>
      </c>
      <c r="W1434" s="33">
        <v>0.94</v>
      </c>
      <c r="X1434" s="33">
        <f t="shared" si="313"/>
        <v>0.88</v>
      </c>
      <c r="Y1434" s="33">
        <f t="shared" si="314"/>
        <v>0.85</v>
      </c>
      <c r="Z1434" s="33">
        <f t="shared" si="315"/>
        <v>0.75</v>
      </c>
      <c r="AA1434" s="33">
        <f t="shared" si="316"/>
        <v>0.85</v>
      </c>
      <c r="AB1434" s="33">
        <f t="shared" si="317"/>
        <v>0.75</v>
      </c>
      <c r="AC1434" s="33">
        <f t="shared" si="318"/>
        <v>0.85</v>
      </c>
      <c r="AD1434" s="33">
        <f t="shared" si="319"/>
        <v>0.7</v>
      </c>
      <c r="AE1434" s="394">
        <f t="shared" si="320"/>
        <v>0</v>
      </c>
      <c r="AF1434" s="400">
        <f t="shared" si="321"/>
        <v>200000000000</v>
      </c>
      <c r="AG1434" s="257">
        <v>100</v>
      </c>
      <c r="AH1434" s="153">
        <f t="shared" si="324"/>
        <v>200000000000</v>
      </c>
      <c r="AJ1434" s="394">
        <f>IF(F1434&gt;0,#REF!,0)</f>
        <v>0</v>
      </c>
      <c r="AK1434" s="394">
        <f t="shared" si="322"/>
        <v>0</v>
      </c>
      <c r="AM1434" s="394">
        <f t="shared" si="323"/>
        <v>0</v>
      </c>
    </row>
    <row r="1435" spans="3:39" ht="23.25" thickBot="1" x14ac:dyDescent="0.6">
      <c r="C1435" s="233" t="s">
        <v>576</v>
      </c>
      <c r="D1435" s="411" t="s">
        <v>1462</v>
      </c>
      <c r="E1435" s="435">
        <v>112000000000</v>
      </c>
      <c r="F1435" s="39">
        <v>0</v>
      </c>
      <c r="G1435" s="36"/>
      <c r="H1435" s="36">
        <v>0</v>
      </c>
      <c r="I1435" s="36"/>
      <c r="J1435" s="36"/>
      <c r="K1435" s="36"/>
      <c r="L1435" s="36"/>
      <c r="M1435" s="36"/>
      <c r="N1435" s="36"/>
      <c r="O1435" s="36"/>
      <c r="P1435" s="253">
        <v>0</v>
      </c>
      <c r="Q1435" s="259">
        <f t="shared" si="325"/>
        <v>0</v>
      </c>
      <c r="R1435" s="259">
        <v>52000000000</v>
      </c>
      <c r="S1435" s="509">
        <f t="shared" si="312"/>
        <v>112000000000</v>
      </c>
      <c r="T1435" s="34">
        <v>1</v>
      </c>
      <c r="U1435" s="33">
        <v>1</v>
      </c>
      <c r="V1435" s="33">
        <v>0.94</v>
      </c>
      <c r="W1435" s="33">
        <v>0.94</v>
      </c>
      <c r="X1435" s="33">
        <f t="shared" si="313"/>
        <v>0.88</v>
      </c>
      <c r="Y1435" s="33">
        <f t="shared" si="314"/>
        <v>0.85</v>
      </c>
      <c r="Z1435" s="33">
        <f t="shared" si="315"/>
        <v>0.75</v>
      </c>
      <c r="AA1435" s="33">
        <f t="shared" si="316"/>
        <v>0.85</v>
      </c>
      <c r="AB1435" s="33">
        <f t="shared" si="317"/>
        <v>0.75</v>
      </c>
      <c r="AC1435" s="33">
        <f t="shared" si="318"/>
        <v>0.85</v>
      </c>
      <c r="AD1435" s="33">
        <f t="shared" si="319"/>
        <v>0.7</v>
      </c>
      <c r="AE1435" s="394">
        <f t="shared" si="320"/>
        <v>0</v>
      </c>
      <c r="AF1435" s="400">
        <f t="shared" si="321"/>
        <v>112000000000</v>
      </c>
      <c r="AG1435" s="257">
        <v>100</v>
      </c>
      <c r="AH1435" s="153">
        <f t="shared" si="324"/>
        <v>112000000000</v>
      </c>
      <c r="AJ1435" s="394">
        <f>IF(F1435&gt;0,#REF!,0)</f>
        <v>0</v>
      </c>
      <c r="AK1435" s="394">
        <f t="shared" si="322"/>
        <v>0</v>
      </c>
      <c r="AM1435" s="394">
        <f t="shared" si="323"/>
        <v>0</v>
      </c>
    </row>
    <row r="1436" spans="3:39" ht="23.25" thickBot="1" x14ac:dyDescent="0.6">
      <c r="C1436" s="233" t="s">
        <v>576</v>
      </c>
      <c r="D1436" s="411" t="s">
        <v>1730</v>
      </c>
      <c r="E1436" s="435">
        <v>21712800000</v>
      </c>
      <c r="F1436" s="39">
        <v>25000000000</v>
      </c>
      <c r="G1436" s="36"/>
      <c r="H1436" s="36">
        <v>0</v>
      </c>
      <c r="I1436" s="36"/>
      <c r="J1436" s="36"/>
      <c r="K1436" s="36"/>
      <c r="L1436" s="36"/>
      <c r="M1436" s="36"/>
      <c r="N1436" s="36"/>
      <c r="O1436" s="36"/>
      <c r="P1436" s="253">
        <v>0</v>
      </c>
      <c r="Q1436" s="259">
        <f t="shared" si="325"/>
        <v>25000000000</v>
      </c>
      <c r="R1436" s="259">
        <v>0</v>
      </c>
      <c r="S1436" s="509">
        <f t="shared" si="312"/>
        <v>21712800000</v>
      </c>
      <c r="T1436" s="34">
        <v>1</v>
      </c>
      <c r="U1436" s="33">
        <v>1</v>
      </c>
      <c r="V1436" s="33">
        <v>0.94</v>
      </c>
      <c r="W1436" s="33">
        <v>0.94</v>
      </c>
      <c r="X1436" s="33">
        <f t="shared" si="313"/>
        <v>0.88</v>
      </c>
      <c r="Y1436" s="33">
        <f t="shared" si="314"/>
        <v>0.85</v>
      </c>
      <c r="Z1436" s="33">
        <f t="shared" si="315"/>
        <v>0.75</v>
      </c>
      <c r="AA1436" s="33">
        <f t="shared" si="316"/>
        <v>0.85</v>
      </c>
      <c r="AB1436" s="33">
        <f t="shared" si="317"/>
        <v>0.75</v>
      </c>
      <c r="AC1436" s="33">
        <f t="shared" si="318"/>
        <v>0.85</v>
      </c>
      <c r="AD1436" s="33">
        <f t="shared" si="319"/>
        <v>0.7</v>
      </c>
      <c r="AE1436" s="394">
        <f t="shared" si="320"/>
        <v>25000000000</v>
      </c>
      <c r="AF1436" s="400">
        <f t="shared" si="321"/>
        <v>0</v>
      </c>
      <c r="AG1436" s="257">
        <v>100</v>
      </c>
      <c r="AH1436" s="153">
        <f t="shared" si="324"/>
        <v>0</v>
      </c>
      <c r="AJ1436" s="394" t="e">
        <f>IF(F1436&gt;0,#REF!,0)</f>
        <v>#REF!</v>
      </c>
      <c r="AK1436" s="394">
        <f t="shared" si="322"/>
        <v>25000000000</v>
      </c>
      <c r="AM1436" s="394">
        <f t="shared" si="323"/>
        <v>0</v>
      </c>
    </row>
    <row r="1437" spans="3:39" ht="23.25" thickBot="1" x14ac:dyDescent="0.6">
      <c r="C1437" s="233" t="s">
        <v>576</v>
      </c>
      <c r="D1437" s="411" t="s">
        <v>1727</v>
      </c>
      <c r="E1437" s="435">
        <v>213000000000</v>
      </c>
      <c r="F1437" s="39">
        <v>0</v>
      </c>
      <c r="G1437" s="36"/>
      <c r="H1437" s="36">
        <v>0</v>
      </c>
      <c r="I1437" s="36"/>
      <c r="J1437" s="36"/>
      <c r="K1437" s="36"/>
      <c r="L1437" s="36"/>
      <c r="M1437" s="36"/>
      <c r="N1437" s="36"/>
      <c r="O1437" s="36"/>
      <c r="P1437" s="253">
        <v>0</v>
      </c>
      <c r="Q1437" s="259">
        <f t="shared" si="325"/>
        <v>0</v>
      </c>
      <c r="R1437" s="259">
        <v>60000000000</v>
      </c>
      <c r="S1437" s="509">
        <f t="shared" si="312"/>
        <v>213000000000</v>
      </c>
      <c r="T1437" s="34">
        <v>1</v>
      </c>
      <c r="U1437" s="33">
        <v>1</v>
      </c>
      <c r="V1437" s="33">
        <v>0.94</v>
      </c>
      <c r="W1437" s="33">
        <v>0.94</v>
      </c>
      <c r="X1437" s="33">
        <f t="shared" si="313"/>
        <v>0.88</v>
      </c>
      <c r="Y1437" s="33">
        <f t="shared" si="314"/>
        <v>0.85</v>
      </c>
      <c r="Z1437" s="33">
        <f t="shared" si="315"/>
        <v>0.75</v>
      </c>
      <c r="AA1437" s="33">
        <f t="shared" si="316"/>
        <v>0.85</v>
      </c>
      <c r="AB1437" s="33">
        <f t="shared" si="317"/>
        <v>0.75</v>
      </c>
      <c r="AC1437" s="33">
        <f t="shared" si="318"/>
        <v>0.85</v>
      </c>
      <c r="AD1437" s="33">
        <f t="shared" si="319"/>
        <v>0.7</v>
      </c>
      <c r="AE1437" s="394">
        <f t="shared" si="320"/>
        <v>0</v>
      </c>
      <c r="AF1437" s="400">
        <f t="shared" si="321"/>
        <v>213000000000</v>
      </c>
      <c r="AG1437" s="257">
        <v>100</v>
      </c>
      <c r="AH1437" s="153">
        <f t="shared" si="324"/>
        <v>213000000000</v>
      </c>
      <c r="AJ1437" s="394">
        <f>IF(F1437&gt;0,#REF!,0)</f>
        <v>0</v>
      </c>
      <c r="AK1437" s="394">
        <f t="shared" si="322"/>
        <v>0</v>
      </c>
      <c r="AM1437" s="394">
        <f t="shared" si="323"/>
        <v>0</v>
      </c>
    </row>
    <row r="1438" spans="3:39" ht="23.25" thickBot="1" x14ac:dyDescent="0.6">
      <c r="C1438" s="233" t="s">
        <v>576</v>
      </c>
      <c r="D1438" s="411" t="s">
        <v>1731</v>
      </c>
      <c r="E1438" s="435">
        <v>125325236200</v>
      </c>
      <c r="F1438" s="39">
        <v>0</v>
      </c>
      <c r="G1438" s="36"/>
      <c r="H1438" s="36">
        <v>0</v>
      </c>
      <c r="I1438" s="36"/>
      <c r="J1438" s="36"/>
      <c r="K1438" s="36"/>
      <c r="L1438" s="36"/>
      <c r="M1438" s="36"/>
      <c r="N1438" s="36"/>
      <c r="O1438" s="36"/>
      <c r="P1438" s="253">
        <v>0</v>
      </c>
      <c r="Q1438" s="259">
        <f t="shared" si="325"/>
        <v>0</v>
      </c>
      <c r="R1438" s="259">
        <v>250000000000</v>
      </c>
      <c r="S1438" s="509">
        <f t="shared" si="312"/>
        <v>125325236200</v>
      </c>
      <c r="T1438" s="34">
        <v>1</v>
      </c>
      <c r="U1438" s="33">
        <v>1</v>
      </c>
      <c r="V1438" s="33">
        <v>0.94</v>
      </c>
      <c r="W1438" s="33">
        <v>0.94</v>
      </c>
      <c r="X1438" s="33">
        <f t="shared" si="313"/>
        <v>0.88</v>
      </c>
      <c r="Y1438" s="33">
        <f t="shared" si="314"/>
        <v>0.85</v>
      </c>
      <c r="Z1438" s="33">
        <f t="shared" si="315"/>
        <v>0.75</v>
      </c>
      <c r="AA1438" s="33">
        <f t="shared" si="316"/>
        <v>0.85</v>
      </c>
      <c r="AB1438" s="33">
        <f t="shared" si="317"/>
        <v>0.75</v>
      </c>
      <c r="AC1438" s="33">
        <f t="shared" si="318"/>
        <v>0.85</v>
      </c>
      <c r="AD1438" s="33">
        <f t="shared" si="319"/>
        <v>0.7</v>
      </c>
      <c r="AE1438" s="394">
        <f t="shared" si="320"/>
        <v>0</v>
      </c>
      <c r="AF1438" s="400">
        <f t="shared" si="321"/>
        <v>125325236200</v>
      </c>
      <c r="AG1438" s="257">
        <v>100</v>
      </c>
      <c r="AH1438" s="153">
        <f t="shared" si="324"/>
        <v>125325236200</v>
      </c>
      <c r="AJ1438" s="394">
        <f>IF(F1438&gt;0,#REF!,0)</f>
        <v>0</v>
      </c>
      <c r="AK1438" s="394">
        <f t="shared" si="322"/>
        <v>0</v>
      </c>
      <c r="AM1438" s="394">
        <f t="shared" si="323"/>
        <v>0</v>
      </c>
    </row>
    <row r="1439" spans="3:39" ht="23.25" thickBot="1" x14ac:dyDescent="0.6">
      <c r="C1439" s="233" t="s">
        <v>576</v>
      </c>
      <c r="D1439" s="411" t="s">
        <v>1464</v>
      </c>
      <c r="E1439" s="435">
        <v>8771327010</v>
      </c>
      <c r="F1439" s="39">
        <v>0</v>
      </c>
      <c r="G1439" s="36"/>
      <c r="H1439" s="36">
        <v>0</v>
      </c>
      <c r="I1439" s="36"/>
      <c r="J1439" s="36"/>
      <c r="K1439" s="36"/>
      <c r="L1439" s="36"/>
      <c r="M1439" s="36"/>
      <c r="N1439" s="36"/>
      <c r="O1439" s="36"/>
      <c r="P1439" s="253">
        <v>0</v>
      </c>
      <c r="Q1439" s="259">
        <f t="shared" si="325"/>
        <v>0</v>
      </c>
      <c r="R1439" s="259">
        <v>40000000000</v>
      </c>
      <c r="S1439" s="509">
        <f t="shared" si="312"/>
        <v>8771327010</v>
      </c>
      <c r="T1439" s="34">
        <v>1</v>
      </c>
      <c r="U1439" s="33">
        <v>1</v>
      </c>
      <c r="V1439" s="33">
        <v>0.94</v>
      </c>
      <c r="W1439" s="33">
        <v>0.94</v>
      </c>
      <c r="X1439" s="33">
        <f t="shared" si="313"/>
        <v>0.88</v>
      </c>
      <c r="Y1439" s="33">
        <f t="shared" si="314"/>
        <v>0.85</v>
      </c>
      <c r="Z1439" s="33">
        <f t="shared" si="315"/>
        <v>0.75</v>
      </c>
      <c r="AA1439" s="33">
        <f t="shared" si="316"/>
        <v>0.85</v>
      </c>
      <c r="AB1439" s="33">
        <f t="shared" si="317"/>
        <v>0.75</v>
      </c>
      <c r="AC1439" s="33">
        <f t="shared" si="318"/>
        <v>0.85</v>
      </c>
      <c r="AD1439" s="33">
        <f t="shared" si="319"/>
        <v>0.7</v>
      </c>
      <c r="AE1439" s="394">
        <f t="shared" si="320"/>
        <v>0</v>
      </c>
      <c r="AF1439" s="400">
        <f t="shared" si="321"/>
        <v>8771327010</v>
      </c>
      <c r="AG1439" s="257">
        <v>100</v>
      </c>
      <c r="AH1439" s="153">
        <f t="shared" si="324"/>
        <v>8771327010</v>
      </c>
      <c r="AJ1439" s="394">
        <f>IF(F1439&gt;0,#REF!,0)</f>
        <v>0</v>
      </c>
      <c r="AK1439" s="394">
        <f t="shared" si="322"/>
        <v>0</v>
      </c>
      <c r="AM1439" s="394">
        <f t="shared" si="323"/>
        <v>0</v>
      </c>
    </row>
    <row r="1440" spans="3:39" ht="23.25" thickBot="1" x14ac:dyDescent="0.6">
      <c r="C1440" s="233" t="s">
        <v>576</v>
      </c>
      <c r="D1440" s="411" t="s">
        <v>1463</v>
      </c>
      <c r="E1440" s="435">
        <v>288000000000</v>
      </c>
      <c r="F1440" s="39">
        <v>0</v>
      </c>
      <c r="G1440" s="36"/>
      <c r="H1440" s="36">
        <v>0</v>
      </c>
      <c r="I1440" s="36"/>
      <c r="J1440" s="36"/>
      <c r="K1440" s="36"/>
      <c r="L1440" s="36"/>
      <c r="M1440" s="36"/>
      <c r="N1440" s="36"/>
      <c r="O1440" s="36"/>
      <c r="P1440" s="253">
        <v>0</v>
      </c>
      <c r="Q1440" s="259">
        <f t="shared" si="325"/>
        <v>0</v>
      </c>
      <c r="R1440" s="259">
        <v>70000000000</v>
      </c>
      <c r="S1440" s="509">
        <f t="shared" si="312"/>
        <v>288000000000</v>
      </c>
      <c r="T1440" s="34">
        <v>1</v>
      </c>
      <c r="U1440" s="33">
        <v>1</v>
      </c>
      <c r="V1440" s="33">
        <v>0.94</v>
      </c>
      <c r="W1440" s="33">
        <v>0.94</v>
      </c>
      <c r="X1440" s="33">
        <f t="shared" si="313"/>
        <v>0.88</v>
      </c>
      <c r="Y1440" s="33">
        <f t="shared" si="314"/>
        <v>0.85</v>
      </c>
      <c r="Z1440" s="33">
        <f t="shared" si="315"/>
        <v>0.75</v>
      </c>
      <c r="AA1440" s="33">
        <f t="shared" si="316"/>
        <v>0.85</v>
      </c>
      <c r="AB1440" s="33">
        <f t="shared" si="317"/>
        <v>0.75</v>
      </c>
      <c r="AC1440" s="33">
        <f t="shared" si="318"/>
        <v>0.85</v>
      </c>
      <c r="AD1440" s="33">
        <f t="shared" si="319"/>
        <v>0.7</v>
      </c>
      <c r="AE1440" s="394">
        <f t="shared" si="320"/>
        <v>0</v>
      </c>
      <c r="AF1440" s="400">
        <f t="shared" si="321"/>
        <v>288000000000</v>
      </c>
      <c r="AG1440" s="257">
        <v>100</v>
      </c>
      <c r="AH1440" s="153">
        <f t="shared" si="324"/>
        <v>288000000000</v>
      </c>
      <c r="AJ1440" s="394">
        <f>IF(F1440&gt;0,#REF!,0)</f>
        <v>0</v>
      </c>
      <c r="AK1440" s="394">
        <f t="shared" si="322"/>
        <v>0</v>
      </c>
      <c r="AM1440" s="394">
        <f t="shared" si="323"/>
        <v>0</v>
      </c>
    </row>
    <row r="1441" spans="3:39" ht="23.25" thickBot="1" x14ac:dyDescent="0.6">
      <c r="C1441" s="233" t="s">
        <v>576</v>
      </c>
      <c r="D1441" s="411" t="s">
        <v>1730</v>
      </c>
      <c r="E1441" s="435">
        <v>72386000000</v>
      </c>
      <c r="F1441" s="39">
        <v>25000000000</v>
      </c>
      <c r="G1441" s="36"/>
      <c r="H1441" s="36">
        <v>0</v>
      </c>
      <c r="I1441" s="36"/>
      <c r="J1441" s="36"/>
      <c r="K1441" s="36"/>
      <c r="L1441" s="36"/>
      <c r="M1441" s="36"/>
      <c r="N1441" s="36"/>
      <c r="O1441" s="36"/>
      <c r="P1441" s="253">
        <v>0</v>
      </c>
      <c r="Q1441" s="259">
        <f t="shared" si="325"/>
        <v>25000000000</v>
      </c>
      <c r="R1441" s="259">
        <v>0</v>
      </c>
      <c r="S1441" s="509">
        <f t="shared" si="312"/>
        <v>25000000000</v>
      </c>
      <c r="T1441" s="34">
        <v>1</v>
      </c>
      <c r="U1441" s="33">
        <v>1</v>
      </c>
      <c r="V1441" s="33">
        <v>0.94</v>
      </c>
      <c r="W1441" s="33">
        <v>0.94</v>
      </c>
      <c r="X1441" s="33">
        <f t="shared" si="313"/>
        <v>0.88</v>
      </c>
      <c r="Y1441" s="33">
        <f t="shared" si="314"/>
        <v>0.85</v>
      </c>
      <c r="Z1441" s="33">
        <f t="shared" si="315"/>
        <v>0.75</v>
      </c>
      <c r="AA1441" s="33">
        <f t="shared" si="316"/>
        <v>0.85</v>
      </c>
      <c r="AB1441" s="33">
        <f t="shared" si="317"/>
        <v>0.75</v>
      </c>
      <c r="AC1441" s="33">
        <f t="shared" si="318"/>
        <v>0.85</v>
      </c>
      <c r="AD1441" s="33">
        <f t="shared" si="319"/>
        <v>0.7</v>
      </c>
      <c r="AE1441" s="394">
        <f t="shared" si="320"/>
        <v>25000000000</v>
      </c>
      <c r="AF1441" s="400">
        <f t="shared" si="321"/>
        <v>47386000000</v>
      </c>
      <c r="AG1441" s="257">
        <v>100</v>
      </c>
      <c r="AH1441" s="153">
        <f t="shared" si="324"/>
        <v>47386000000</v>
      </c>
      <c r="AJ1441" s="394" t="e">
        <f>IF(F1441&gt;0,#REF!,0)</f>
        <v>#REF!</v>
      </c>
      <c r="AK1441" s="394">
        <f t="shared" si="322"/>
        <v>25000000000</v>
      </c>
      <c r="AM1441" s="394">
        <f t="shared" si="323"/>
        <v>22386000000</v>
      </c>
    </row>
    <row r="1442" spans="3:39" ht="23.25" thickBot="1" x14ac:dyDescent="0.6">
      <c r="C1442" s="233" t="s">
        <v>576</v>
      </c>
      <c r="D1442" s="411" t="s">
        <v>1730</v>
      </c>
      <c r="E1442" s="435">
        <v>28950400000</v>
      </c>
      <c r="F1442" s="39">
        <v>25000000000</v>
      </c>
      <c r="G1442" s="36"/>
      <c r="H1442" s="36">
        <v>0</v>
      </c>
      <c r="I1442" s="36"/>
      <c r="J1442" s="36"/>
      <c r="K1442" s="36"/>
      <c r="L1442" s="36"/>
      <c r="M1442" s="36"/>
      <c r="N1442" s="36"/>
      <c r="O1442" s="36"/>
      <c r="P1442" s="253">
        <v>0</v>
      </c>
      <c r="Q1442" s="259">
        <f t="shared" si="325"/>
        <v>25000000000</v>
      </c>
      <c r="R1442" s="259">
        <v>0</v>
      </c>
      <c r="S1442" s="509">
        <f t="shared" si="312"/>
        <v>25000000000</v>
      </c>
      <c r="T1442" s="34">
        <v>1</v>
      </c>
      <c r="U1442" s="33">
        <v>1</v>
      </c>
      <c r="V1442" s="33">
        <v>0.94</v>
      </c>
      <c r="W1442" s="33">
        <v>0.94</v>
      </c>
      <c r="X1442" s="33">
        <f t="shared" si="313"/>
        <v>0.88</v>
      </c>
      <c r="Y1442" s="33">
        <f t="shared" si="314"/>
        <v>0.85</v>
      </c>
      <c r="Z1442" s="33">
        <f t="shared" si="315"/>
        <v>0.75</v>
      </c>
      <c r="AA1442" s="33">
        <f t="shared" si="316"/>
        <v>0.85</v>
      </c>
      <c r="AB1442" s="33">
        <f t="shared" si="317"/>
        <v>0.75</v>
      </c>
      <c r="AC1442" s="33">
        <f t="shared" si="318"/>
        <v>0.85</v>
      </c>
      <c r="AD1442" s="33">
        <f t="shared" si="319"/>
        <v>0.7</v>
      </c>
      <c r="AE1442" s="394">
        <f t="shared" si="320"/>
        <v>25000000000</v>
      </c>
      <c r="AF1442" s="400">
        <f t="shared" si="321"/>
        <v>3950400000</v>
      </c>
      <c r="AG1442" s="257">
        <v>100</v>
      </c>
      <c r="AH1442" s="153">
        <f t="shared" si="324"/>
        <v>3950400000</v>
      </c>
      <c r="AJ1442" s="394" t="e">
        <f>IF(F1442&gt;0,#REF!,0)</f>
        <v>#REF!</v>
      </c>
      <c r="AK1442" s="394">
        <f t="shared" si="322"/>
        <v>25000000000</v>
      </c>
      <c r="AM1442" s="394">
        <f t="shared" si="323"/>
        <v>0</v>
      </c>
    </row>
    <row r="1443" spans="3:39" ht="23.25" thickBot="1" x14ac:dyDescent="0.6">
      <c r="C1443" s="233" t="s">
        <v>576</v>
      </c>
      <c r="D1443" s="411" t="s">
        <v>1732</v>
      </c>
      <c r="E1443" s="435">
        <v>48000000000</v>
      </c>
      <c r="F1443" s="39">
        <v>0</v>
      </c>
      <c r="G1443" s="36"/>
      <c r="H1443" s="36">
        <v>0</v>
      </c>
      <c r="I1443" s="36"/>
      <c r="J1443" s="36"/>
      <c r="K1443" s="36"/>
      <c r="L1443" s="36"/>
      <c r="M1443" s="36"/>
      <c r="N1443" s="36"/>
      <c r="O1443" s="36"/>
      <c r="P1443" s="253">
        <v>0</v>
      </c>
      <c r="Q1443" s="259">
        <f t="shared" si="325"/>
        <v>0</v>
      </c>
      <c r="R1443" s="259">
        <v>50000000000</v>
      </c>
      <c r="S1443" s="509">
        <f t="shared" si="312"/>
        <v>48000000000</v>
      </c>
      <c r="T1443" s="34">
        <v>1</v>
      </c>
      <c r="U1443" s="33">
        <v>1</v>
      </c>
      <c r="V1443" s="33">
        <v>0.94</v>
      </c>
      <c r="W1443" s="33">
        <v>0.94</v>
      </c>
      <c r="X1443" s="33">
        <f t="shared" si="313"/>
        <v>0.88</v>
      </c>
      <c r="Y1443" s="33">
        <f t="shared" si="314"/>
        <v>0.85</v>
      </c>
      <c r="Z1443" s="33">
        <f t="shared" si="315"/>
        <v>0.75</v>
      </c>
      <c r="AA1443" s="33">
        <f t="shared" si="316"/>
        <v>0.85</v>
      </c>
      <c r="AB1443" s="33">
        <f t="shared" si="317"/>
        <v>0.75</v>
      </c>
      <c r="AC1443" s="33">
        <f t="shared" si="318"/>
        <v>0.85</v>
      </c>
      <c r="AD1443" s="33">
        <f t="shared" si="319"/>
        <v>0.7</v>
      </c>
      <c r="AE1443" s="394">
        <f t="shared" si="320"/>
        <v>0</v>
      </c>
      <c r="AF1443" s="400">
        <f t="shared" si="321"/>
        <v>48000000000</v>
      </c>
      <c r="AG1443" s="257">
        <v>100</v>
      </c>
      <c r="AH1443" s="153">
        <f t="shared" si="324"/>
        <v>48000000000</v>
      </c>
      <c r="AJ1443" s="394">
        <f>IF(F1443&gt;0,#REF!,0)</f>
        <v>0</v>
      </c>
      <c r="AK1443" s="394">
        <f t="shared" si="322"/>
        <v>0</v>
      </c>
      <c r="AM1443" s="394">
        <f t="shared" si="323"/>
        <v>0</v>
      </c>
    </row>
    <row r="1444" spans="3:39" ht="23.25" thickBot="1" x14ac:dyDescent="0.6">
      <c r="C1444" s="233" t="s">
        <v>576</v>
      </c>
      <c r="D1444" s="411" t="s">
        <v>1463</v>
      </c>
      <c r="E1444" s="435">
        <v>113000000000</v>
      </c>
      <c r="F1444" s="39">
        <v>0</v>
      </c>
      <c r="G1444" s="36"/>
      <c r="H1444" s="36">
        <v>0</v>
      </c>
      <c r="I1444" s="36"/>
      <c r="J1444" s="36"/>
      <c r="K1444" s="36"/>
      <c r="L1444" s="36"/>
      <c r="M1444" s="36"/>
      <c r="N1444" s="36"/>
      <c r="O1444" s="36"/>
      <c r="P1444" s="253">
        <v>0</v>
      </c>
      <c r="Q1444" s="259">
        <f t="shared" si="325"/>
        <v>0</v>
      </c>
      <c r="R1444" s="259">
        <v>70000000000</v>
      </c>
      <c r="S1444" s="509">
        <f t="shared" si="312"/>
        <v>113000000000</v>
      </c>
      <c r="T1444" s="34">
        <v>1</v>
      </c>
      <c r="U1444" s="33">
        <v>1</v>
      </c>
      <c r="V1444" s="33">
        <v>0.94</v>
      </c>
      <c r="W1444" s="33">
        <v>0.94</v>
      </c>
      <c r="X1444" s="33">
        <f t="shared" si="313"/>
        <v>0.88</v>
      </c>
      <c r="Y1444" s="33">
        <f t="shared" si="314"/>
        <v>0.85</v>
      </c>
      <c r="Z1444" s="33">
        <f t="shared" si="315"/>
        <v>0.75</v>
      </c>
      <c r="AA1444" s="33">
        <f t="shared" si="316"/>
        <v>0.85</v>
      </c>
      <c r="AB1444" s="33">
        <f t="shared" si="317"/>
        <v>0.75</v>
      </c>
      <c r="AC1444" s="33">
        <f t="shared" si="318"/>
        <v>0.85</v>
      </c>
      <c r="AD1444" s="33">
        <f t="shared" si="319"/>
        <v>0.7</v>
      </c>
      <c r="AE1444" s="394">
        <f t="shared" si="320"/>
        <v>0</v>
      </c>
      <c r="AF1444" s="400">
        <f t="shared" si="321"/>
        <v>113000000000</v>
      </c>
      <c r="AG1444" s="257">
        <v>100</v>
      </c>
      <c r="AH1444" s="153">
        <f t="shared" si="324"/>
        <v>113000000000</v>
      </c>
      <c r="AJ1444" s="394">
        <f>IF(F1444&gt;0,#REF!,0)</f>
        <v>0</v>
      </c>
      <c r="AK1444" s="394">
        <f t="shared" si="322"/>
        <v>0</v>
      </c>
      <c r="AM1444" s="394">
        <f t="shared" si="323"/>
        <v>0</v>
      </c>
    </row>
    <row r="1445" spans="3:39" ht="23.25" thickBot="1" x14ac:dyDescent="0.6">
      <c r="C1445" s="233" t="s">
        <v>576</v>
      </c>
      <c r="D1445" s="411" t="s">
        <v>1728</v>
      </c>
      <c r="E1445" s="435">
        <v>14081744880</v>
      </c>
      <c r="F1445" s="39">
        <v>0</v>
      </c>
      <c r="G1445" s="36"/>
      <c r="H1445" s="36">
        <v>0</v>
      </c>
      <c r="I1445" s="36"/>
      <c r="J1445" s="36"/>
      <c r="K1445" s="36"/>
      <c r="L1445" s="36"/>
      <c r="M1445" s="36"/>
      <c r="N1445" s="36"/>
      <c r="O1445" s="36"/>
      <c r="P1445" s="253">
        <v>0</v>
      </c>
      <c r="Q1445" s="259">
        <f t="shared" si="325"/>
        <v>0</v>
      </c>
      <c r="R1445" s="259">
        <v>6000000000</v>
      </c>
      <c r="S1445" s="509">
        <f t="shared" si="312"/>
        <v>14081744880</v>
      </c>
      <c r="T1445" s="34">
        <v>1</v>
      </c>
      <c r="U1445" s="33">
        <v>1</v>
      </c>
      <c r="V1445" s="33">
        <v>0.94</v>
      </c>
      <c r="W1445" s="33">
        <v>0.94</v>
      </c>
      <c r="X1445" s="33">
        <f t="shared" si="313"/>
        <v>0.88</v>
      </c>
      <c r="Y1445" s="33">
        <f t="shared" si="314"/>
        <v>0.85</v>
      </c>
      <c r="Z1445" s="33">
        <f t="shared" si="315"/>
        <v>0.75</v>
      </c>
      <c r="AA1445" s="33">
        <f t="shared" si="316"/>
        <v>0.85</v>
      </c>
      <c r="AB1445" s="33">
        <f t="shared" si="317"/>
        <v>0.75</v>
      </c>
      <c r="AC1445" s="33">
        <f t="shared" si="318"/>
        <v>0.85</v>
      </c>
      <c r="AD1445" s="33">
        <f t="shared" si="319"/>
        <v>0.7</v>
      </c>
      <c r="AE1445" s="394">
        <f t="shared" si="320"/>
        <v>0</v>
      </c>
      <c r="AF1445" s="400">
        <f t="shared" si="321"/>
        <v>14081744880</v>
      </c>
      <c r="AG1445" s="257">
        <v>100</v>
      </c>
      <c r="AH1445" s="153">
        <f t="shared" si="324"/>
        <v>14081744880</v>
      </c>
      <c r="AJ1445" s="394">
        <f>IF(F1445&gt;0,#REF!,0)</f>
        <v>0</v>
      </c>
      <c r="AK1445" s="394">
        <f t="shared" si="322"/>
        <v>0</v>
      </c>
      <c r="AM1445" s="394">
        <f t="shared" si="323"/>
        <v>0</v>
      </c>
    </row>
    <row r="1446" spans="3:39" ht="23.25" thickBot="1" x14ac:dyDescent="0.6">
      <c r="C1446" s="233" t="s">
        <v>576</v>
      </c>
      <c r="D1446" s="411" t="s">
        <v>1463</v>
      </c>
      <c r="E1446" s="435">
        <v>30000000000</v>
      </c>
      <c r="F1446" s="39">
        <v>0</v>
      </c>
      <c r="G1446" s="36"/>
      <c r="H1446" s="36">
        <v>0</v>
      </c>
      <c r="I1446" s="36"/>
      <c r="J1446" s="36"/>
      <c r="K1446" s="36"/>
      <c r="L1446" s="36"/>
      <c r="M1446" s="36"/>
      <c r="N1446" s="36"/>
      <c r="O1446" s="36"/>
      <c r="P1446" s="253">
        <v>0</v>
      </c>
      <c r="Q1446" s="259">
        <f t="shared" si="325"/>
        <v>0</v>
      </c>
      <c r="R1446" s="259">
        <v>70000000000</v>
      </c>
      <c r="S1446" s="509">
        <f t="shared" si="312"/>
        <v>30000000000</v>
      </c>
      <c r="T1446" s="34">
        <v>1</v>
      </c>
      <c r="U1446" s="33">
        <v>1</v>
      </c>
      <c r="V1446" s="33">
        <v>0.94</v>
      </c>
      <c r="W1446" s="33">
        <v>0.94</v>
      </c>
      <c r="X1446" s="33">
        <f t="shared" si="313"/>
        <v>0.88</v>
      </c>
      <c r="Y1446" s="33">
        <f t="shared" si="314"/>
        <v>0.85</v>
      </c>
      <c r="Z1446" s="33">
        <f t="shared" si="315"/>
        <v>0.75</v>
      </c>
      <c r="AA1446" s="33">
        <f t="shared" si="316"/>
        <v>0.85</v>
      </c>
      <c r="AB1446" s="33">
        <f t="shared" si="317"/>
        <v>0.75</v>
      </c>
      <c r="AC1446" s="33">
        <f t="shared" si="318"/>
        <v>0.85</v>
      </c>
      <c r="AD1446" s="33">
        <f t="shared" si="319"/>
        <v>0.7</v>
      </c>
      <c r="AE1446" s="394">
        <f t="shared" si="320"/>
        <v>0</v>
      </c>
      <c r="AF1446" s="400">
        <f t="shared" si="321"/>
        <v>30000000000</v>
      </c>
      <c r="AG1446" s="257">
        <v>100</v>
      </c>
      <c r="AH1446" s="153">
        <f t="shared" si="324"/>
        <v>30000000000</v>
      </c>
      <c r="AJ1446" s="394">
        <f>IF(F1446&gt;0,#REF!,0)</f>
        <v>0</v>
      </c>
      <c r="AK1446" s="394">
        <f t="shared" si="322"/>
        <v>0</v>
      </c>
      <c r="AM1446" s="394">
        <f t="shared" si="323"/>
        <v>0</v>
      </c>
    </row>
    <row r="1447" spans="3:39" ht="23.25" thickBot="1" x14ac:dyDescent="0.6">
      <c r="C1447" s="233" t="s">
        <v>576</v>
      </c>
      <c r="D1447" s="411" t="s">
        <v>1733</v>
      </c>
      <c r="E1447" s="435">
        <v>10000000000</v>
      </c>
      <c r="F1447" s="39">
        <v>0</v>
      </c>
      <c r="G1447" s="36"/>
      <c r="H1447" s="36">
        <v>0</v>
      </c>
      <c r="I1447" s="36"/>
      <c r="J1447" s="36"/>
      <c r="K1447" s="36"/>
      <c r="L1447" s="36"/>
      <c r="M1447" s="36"/>
      <c r="N1447" s="36"/>
      <c r="O1447" s="36"/>
      <c r="P1447" s="253">
        <v>0</v>
      </c>
      <c r="Q1447" s="259">
        <f t="shared" si="325"/>
        <v>0</v>
      </c>
      <c r="R1447" s="259">
        <v>14000000000</v>
      </c>
      <c r="S1447" s="509">
        <f t="shared" si="312"/>
        <v>10000000000</v>
      </c>
      <c r="T1447" s="34">
        <v>1</v>
      </c>
      <c r="U1447" s="33">
        <v>1</v>
      </c>
      <c r="V1447" s="33">
        <v>0.94</v>
      </c>
      <c r="W1447" s="33">
        <v>0.94</v>
      </c>
      <c r="X1447" s="33">
        <f t="shared" si="313"/>
        <v>0.88</v>
      </c>
      <c r="Y1447" s="33">
        <f t="shared" si="314"/>
        <v>0.85</v>
      </c>
      <c r="Z1447" s="33">
        <f t="shared" si="315"/>
        <v>0.75</v>
      </c>
      <c r="AA1447" s="33">
        <f t="shared" si="316"/>
        <v>0.85</v>
      </c>
      <c r="AB1447" s="33">
        <f t="shared" si="317"/>
        <v>0.75</v>
      </c>
      <c r="AC1447" s="33">
        <f t="shared" si="318"/>
        <v>0.85</v>
      </c>
      <c r="AD1447" s="33">
        <f t="shared" si="319"/>
        <v>0.7</v>
      </c>
      <c r="AE1447" s="394">
        <f t="shared" si="320"/>
        <v>0</v>
      </c>
      <c r="AF1447" s="400">
        <f t="shared" si="321"/>
        <v>10000000000</v>
      </c>
      <c r="AG1447" s="257">
        <v>100</v>
      </c>
      <c r="AH1447" s="153">
        <f t="shared" si="324"/>
        <v>10000000000</v>
      </c>
      <c r="AJ1447" s="394">
        <f>IF(F1447&gt;0,#REF!,0)</f>
        <v>0</v>
      </c>
      <c r="AK1447" s="394">
        <f t="shared" si="322"/>
        <v>0</v>
      </c>
      <c r="AM1447" s="394">
        <f t="shared" si="323"/>
        <v>0</v>
      </c>
    </row>
    <row r="1448" spans="3:39" ht="23.25" thickBot="1" x14ac:dyDescent="0.6">
      <c r="C1448" s="233" t="s">
        <v>576</v>
      </c>
      <c r="D1448" s="411" t="s">
        <v>1467</v>
      </c>
      <c r="E1448" s="435">
        <v>94000000000</v>
      </c>
      <c r="F1448" s="39">
        <v>0</v>
      </c>
      <c r="G1448" s="36"/>
      <c r="H1448" s="36">
        <v>0</v>
      </c>
      <c r="I1448" s="36"/>
      <c r="J1448" s="36"/>
      <c r="K1448" s="36"/>
      <c r="L1448" s="36"/>
      <c r="M1448" s="36"/>
      <c r="N1448" s="36"/>
      <c r="O1448" s="36"/>
      <c r="P1448" s="253">
        <v>0</v>
      </c>
      <c r="Q1448" s="259">
        <f t="shared" si="325"/>
        <v>0</v>
      </c>
      <c r="R1448" s="259">
        <v>113000000000</v>
      </c>
      <c r="S1448" s="509">
        <f t="shared" si="312"/>
        <v>94000000000</v>
      </c>
      <c r="T1448" s="34">
        <v>1</v>
      </c>
      <c r="U1448" s="33">
        <v>1</v>
      </c>
      <c r="V1448" s="33">
        <v>0.94</v>
      </c>
      <c r="W1448" s="33">
        <v>0.94</v>
      </c>
      <c r="X1448" s="33">
        <f t="shared" si="313"/>
        <v>0.88</v>
      </c>
      <c r="Y1448" s="33">
        <f t="shared" si="314"/>
        <v>0.85</v>
      </c>
      <c r="Z1448" s="33">
        <f t="shared" si="315"/>
        <v>0.75</v>
      </c>
      <c r="AA1448" s="33">
        <f t="shared" si="316"/>
        <v>0.85</v>
      </c>
      <c r="AB1448" s="33">
        <f t="shared" si="317"/>
        <v>0.75</v>
      </c>
      <c r="AC1448" s="33">
        <f t="shared" si="318"/>
        <v>0.85</v>
      </c>
      <c r="AD1448" s="33">
        <f t="shared" si="319"/>
        <v>0.7</v>
      </c>
      <c r="AE1448" s="394">
        <f t="shared" si="320"/>
        <v>0</v>
      </c>
      <c r="AF1448" s="400">
        <f t="shared" si="321"/>
        <v>94000000000</v>
      </c>
      <c r="AG1448" s="257">
        <v>100</v>
      </c>
      <c r="AH1448" s="153">
        <f t="shared" si="324"/>
        <v>94000000000</v>
      </c>
      <c r="AJ1448" s="394">
        <f>IF(F1448&gt;0,#REF!,0)</f>
        <v>0</v>
      </c>
      <c r="AK1448" s="394">
        <f t="shared" si="322"/>
        <v>0</v>
      </c>
      <c r="AM1448" s="394">
        <f t="shared" si="323"/>
        <v>0</v>
      </c>
    </row>
    <row r="1449" spans="3:39" ht="23.25" thickBot="1" x14ac:dyDescent="0.6">
      <c r="C1449" s="233" t="s">
        <v>576</v>
      </c>
      <c r="D1449" s="411" t="s">
        <v>1733</v>
      </c>
      <c r="E1449" s="435">
        <v>10000000000</v>
      </c>
      <c r="F1449" s="39">
        <v>0</v>
      </c>
      <c r="G1449" s="36"/>
      <c r="H1449" s="36">
        <v>0</v>
      </c>
      <c r="I1449" s="36"/>
      <c r="J1449" s="36"/>
      <c r="K1449" s="36"/>
      <c r="L1449" s="36"/>
      <c r="M1449" s="36"/>
      <c r="N1449" s="36"/>
      <c r="O1449" s="36"/>
      <c r="P1449" s="253">
        <v>0</v>
      </c>
      <c r="Q1449" s="259">
        <f t="shared" si="325"/>
        <v>0</v>
      </c>
      <c r="R1449" s="259">
        <v>14000000000</v>
      </c>
      <c r="S1449" s="509">
        <f t="shared" si="312"/>
        <v>10000000000</v>
      </c>
      <c r="T1449" s="34">
        <v>1</v>
      </c>
      <c r="U1449" s="33">
        <v>1</v>
      </c>
      <c r="V1449" s="33">
        <v>0.94</v>
      </c>
      <c r="W1449" s="33">
        <v>0.94</v>
      </c>
      <c r="X1449" s="33">
        <f t="shared" si="313"/>
        <v>0.88</v>
      </c>
      <c r="Y1449" s="33">
        <f t="shared" si="314"/>
        <v>0.85</v>
      </c>
      <c r="Z1449" s="33">
        <f t="shared" si="315"/>
        <v>0.75</v>
      </c>
      <c r="AA1449" s="33">
        <f t="shared" si="316"/>
        <v>0.85</v>
      </c>
      <c r="AB1449" s="33">
        <f t="shared" si="317"/>
        <v>0.75</v>
      </c>
      <c r="AC1449" s="33">
        <f t="shared" si="318"/>
        <v>0.85</v>
      </c>
      <c r="AD1449" s="33">
        <f t="shared" si="319"/>
        <v>0.7</v>
      </c>
      <c r="AE1449" s="394">
        <f t="shared" si="320"/>
        <v>0</v>
      </c>
      <c r="AF1449" s="400">
        <f t="shared" si="321"/>
        <v>10000000000</v>
      </c>
      <c r="AG1449" s="257">
        <v>100</v>
      </c>
      <c r="AH1449" s="153">
        <f t="shared" si="324"/>
        <v>10000000000</v>
      </c>
      <c r="AJ1449" s="394">
        <f>IF(F1449&gt;0,#REF!,0)</f>
        <v>0</v>
      </c>
      <c r="AK1449" s="394">
        <f t="shared" si="322"/>
        <v>0</v>
      </c>
      <c r="AM1449" s="394">
        <f t="shared" si="323"/>
        <v>0</v>
      </c>
    </row>
    <row r="1450" spans="3:39" ht="23.25" thickBot="1" x14ac:dyDescent="0.6">
      <c r="C1450" s="233" t="s">
        <v>576</v>
      </c>
      <c r="D1450" s="411" t="s">
        <v>1467</v>
      </c>
      <c r="E1450" s="435">
        <v>50000000000</v>
      </c>
      <c r="F1450" s="39">
        <v>0</v>
      </c>
      <c r="G1450" s="36"/>
      <c r="H1450" s="36">
        <v>0</v>
      </c>
      <c r="I1450" s="36"/>
      <c r="J1450" s="36"/>
      <c r="K1450" s="36"/>
      <c r="L1450" s="36"/>
      <c r="M1450" s="36"/>
      <c r="N1450" s="36"/>
      <c r="O1450" s="36"/>
      <c r="P1450" s="253">
        <v>0</v>
      </c>
      <c r="Q1450" s="259">
        <f t="shared" si="325"/>
        <v>0</v>
      </c>
      <c r="R1450" s="259">
        <v>60000000000</v>
      </c>
      <c r="S1450" s="509">
        <f t="shared" si="312"/>
        <v>50000000000</v>
      </c>
      <c r="T1450" s="34">
        <v>1</v>
      </c>
      <c r="U1450" s="33">
        <v>1</v>
      </c>
      <c r="V1450" s="33">
        <v>0.94</v>
      </c>
      <c r="W1450" s="33">
        <v>0.94</v>
      </c>
      <c r="X1450" s="33">
        <f t="shared" si="313"/>
        <v>0.88</v>
      </c>
      <c r="Y1450" s="33">
        <f t="shared" si="314"/>
        <v>0.85</v>
      </c>
      <c r="Z1450" s="33">
        <f t="shared" si="315"/>
        <v>0.75</v>
      </c>
      <c r="AA1450" s="33">
        <f t="shared" si="316"/>
        <v>0.85</v>
      </c>
      <c r="AB1450" s="33">
        <f t="shared" si="317"/>
        <v>0.75</v>
      </c>
      <c r="AC1450" s="33">
        <f t="shared" si="318"/>
        <v>0.85</v>
      </c>
      <c r="AD1450" s="33">
        <f t="shared" si="319"/>
        <v>0.7</v>
      </c>
      <c r="AE1450" s="394">
        <f t="shared" si="320"/>
        <v>0</v>
      </c>
      <c r="AF1450" s="400">
        <f t="shared" si="321"/>
        <v>50000000000</v>
      </c>
      <c r="AG1450" s="257">
        <v>100</v>
      </c>
      <c r="AH1450" s="153">
        <f t="shared" si="324"/>
        <v>50000000000</v>
      </c>
      <c r="AJ1450" s="394">
        <f>IF(F1450&gt;0,#REF!,0)</f>
        <v>0</v>
      </c>
      <c r="AK1450" s="394">
        <f t="shared" si="322"/>
        <v>0</v>
      </c>
      <c r="AM1450" s="394">
        <f t="shared" si="323"/>
        <v>0</v>
      </c>
    </row>
    <row r="1451" spans="3:39" ht="23.25" thickBot="1" x14ac:dyDescent="0.6">
      <c r="C1451" s="233" t="s">
        <v>576</v>
      </c>
      <c r="D1451" s="411" t="s">
        <v>1734</v>
      </c>
      <c r="E1451" s="435">
        <v>20000000000</v>
      </c>
      <c r="F1451" s="39">
        <v>0</v>
      </c>
      <c r="G1451" s="36"/>
      <c r="H1451" s="36">
        <v>0</v>
      </c>
      <c r="I1451" s="36"/>
      <c r="J1451" s="36"/>
      <c r="K1451" s="36"/>
      <c r="L1451" s="36"/>
      <c r="M1451" s="36"/>
      <c r="N1451" s="36"/>
      <c r="O1451" s="36"/>
      <c r="P1451" s="253">
        <v>0</v>
      </c>
      <c r="Q1451" s="259">
        <f t="shared" si="325"/>
        <v>0</v>
      </c>
      <c r="R1451" s="259">
        <v>44000000000</v>
      </c>
      <c r="S1451" s="509">
        <f t="shared" si="312"/>
        <v>20000000000</v>
      </c>
      <c r="T1451" s="34">
        <v>1</v>
      </c>
      <c r="U1451" s="33">
        <v>1</v>
      </c>
      <c r="V1451" s="33">
        <v>0.94</v>
      </c>
      <c r="W1451" s="33">
        <v>0.94</v>
      </c>
      <c r="X1451" s="33">
        <f t="shared" si="313"/>
        <v>0.88</v>
      </c>
      <c r="Y1451" s="33">
        <f t="shared" si="314"/>
        <v>0.85</v>
      </c>
      <c r="Z1451" s="33">
        <f t="shared" si="315"/>
        <v>0.75</v>
      </c>
      <c r="AA1451" s="33">
        <f t="shared" si="316"/>
        <v>0.85</v>
      </c>
      <c r="AB1451" s="33">
        <f t="shared" si="317"/>
        <v>0.75</v>
      </c>
      <c r="AC1451" s="33">
        <f t="shared" si="318"/>
        <v>0.85</v>
      </c>
      <c r="AD1451" s="33">
        <f t="shared" si="319"/>
        <v>0.7</v>
      </c>
      <c r="AE1451" s="394">
        <f t="shared" si="320"/>
        <v>0</v>
      </c>
      <c r="AF1451" s="400">
        <f t="shared" si="321"/>
        <v>20000000000</v>
      </c>
      <c r="AG1451" s="257">
        <v>100</v>
      </c>
      <c r="AH1451" s="153">
        <f t="shared" si="324"/>
        <v>20000000000</v>
      </c>
      <c r="AJ1451" s="394">
        <f>IF(F1451&gt;0,#REF!,0)</f>
        <v>0</v>
      </c>
      <c r="AK1451" s="394">
        <f t="shared" si="322"/>
        <v>0</v>
      </c>
      <c r="AM1451" s="394">
        <f t="shared" si="323"/>
        <v>0</v>
      </c>
    </row>
    <row r="1452" spans="3:39" ht="23.25" thickBot="1" x14ac:dyDescent="0.6">
      <c r="C1452" s="233" t="s">
        <v>576</v>
      </c>
      <c r="D1452" s="411" t="s">
        <v>1467</v>
      </c>
      <c r="E1452" s="435">
        <v>152000000000</v>
      </c>
      <c r="F1452" s="39">
        <v>0</v>
      </c>
      <c r="G1452" s="36"/>
      <c r="H1452" s="36">
        <v>0</v>
      </c>
      <c r="I1452" s="36"/>
      <c r="J1452" s="36"/>
      <c r="K1452" s="36"/>
      <c r="L1452" s="36"/>
      <c r="M1452" s="36"/>
      <c r="N1452" s="36"/>
      <c r="O1452" s="36"/>
      <c r="P1452" s="253">
        <v>0</v>
      </c>
      <c r="Q1452" s="259">
        <f t="shared" si="325"/>
        <v>0</v>
      </c>
      <c r="R1452" s="259">
        <v>200640000000</v>
      </c>
      <c r="S1452" s="509">
        <f t="shared" si="312"/>
        <v>152000000000</v>
      </c>
      <c r="T1452" s="34">
        <v>1</v>
      </c>
      <c r="U1452" s="33">
        <v>1</v>
      </c>
      <c r="V1452" s="33">
        <v>0.94</v>
      </c>
      <c r="W1452" s="33">
        <v>0.94</v>
      </c>
      <c r="X1452" s="33">
        <f t="shared" si="313"/>
        <v>0.88</v>
      </c>
      <c r="Y1452" s="33">
        <f t="shared" si="314"/>
        <v>0.85</v>
      </c>
      <c r="Z1452" s="33">
        <f t="shared" si="315"/>
        <v>0.75</v>
      </c>
      <c r="AA1452" s="33">
        <f t="shared" si="316"/>
        <v>0.85</v>
      </c>
      <c r="AB1452" s="33">
        <f t="shared" si="317"/>
        <v>0.75</v>
      </c>
      <c r="AC1452" s="33">
        <f t="shared" si="318"/>
        <v>0.85</v>
      </c>
      <c r="AD1452" s="33">
        <f t="shared" si="319"/>
        <v>0.7</v>
      </c>
      <c r="AE1452" s="394">
        <f t="shared" si="320"/>
        <v>0</v>
      </c>
      <c r="AF1452" s="400">
        <f t="shared" si="321"/>
        <v>152000000000</v>
      </c>
      <c r="AG1452" s="257">
        <v>100</v>
      </c>
      <c r="AH1452" s="153">
        <f t="shared" si="324"/>
        <v>152000000000</v>
      </c>
      <c r="AJ1452" s="394">
        <f>IF(F1452&gt;0,#REF!,0)</f>
        <v>0</v>
      </c>
      <c r="AK1452" s="394">
        <f t="shared" si="322"/>
        <v>0</v>
      </c>
      <c r="AM1452" s="394">
        <f t="shared" si="323"/>
        <v>0</v>
      </c>
    </row>
    <row r="1453" spans="3:39" ht="23.25" thickBot="1" x14ac:dyDescent="0.6">
      <c r="C1453" s="233" t="s">
        <v>576</v>
      </c>
      <c r="D1453" s="411" t="s">
        <v>1735</v>
      </c>
      <c r="E1453" s="435">
        <v>10000000000</v>
      </c>
      <c r="F1453" s="39">
        <v>0</v>
      </c>
      <c r="G1453" s="36"/>
      <c r="H1453" s="36">
        <v>0</v>
      </c>
      <c r="I1453" s="36"/>
      <c r="J1453" s="36"/>
      <c r="K1453" s="36"/>
      <c r="L1453" s="36"/>
      <c r="M1453" s="36"/>
      <c r="N1453" s="36"/>
      <c r="O1453" s="36"/>
      <c r="P1453" s="253">
        <v>0</v>
      </c>
      <c r="Q1453" s="259">
        <f t="shared" si="325"/>
        <v>0</v>
      </c>
      <c r="R1453" s="259">
        <v>13200000000</v>
      </c>
      <c r="S1453" s="509">
        <f t="shared" si="312"/>
        <v>10000000000</v>
      </c>
      <c r="T1453" s="34">
        <v>1</v>
      </c>
      <c r="U1453" s="33">
        <v>1</v>
      </c>
      <c r="V1453" s="33">
        <v>0.94</v>
      </c>
      <c r="W1453" s="33">
        <v>0.94</v>
      </c>
      <c r="X1453" s="33">
        <f t="shared" si="313"/>
        <v>0.88</v>
      </c>
      <c r="Y1453" s="33">
        <f t="shared" si="314"/>
        <v>0.85</v>
      </c>
      <c r="Z1453" s="33">
        <f t="shared" si="315"/>
        <v>0.75</v>
      </c>
      <c r="AA1453" s="33">
        <f t="shared" si="316"/>
        <v>0.85</v>
      </c>
      <c r="AB1453" s="33">
        <f t="shared" si="317"/>
        <v>0.75</v>
      </c>
      <c r="AC1453" s="33">
        <f t="shared" si="318"/>
        <v>0.85</v>
      </c>
      <c r="AD1453" s="33">
        <f t="shared" si="319"/>
        <v>0.7</v>
      </c>
      <c r="AE1453" s="394">
        <f t="shared" si="320"/>
        <v>0</v>
      </c>
      <c r="AF1453" s="400">
        <f t="shared" si="321"/>
        <v>10000000000</v>
      </c>
      <c r="AG1453" s="257">
        <v>100</v>
      </c>
      <c r="AH1453" s="153">
        <f t="shared" si="324"/>
        <v>10000000000</v>
      </c>
      <c r="AJ1453" s="394">
        <f>IF(F1453&gt;0,#REF!,0)</f>
        <v>0</v>
      </c>
      <c r="AK1453" s="394">
        <f t="shared" si="322"/>
        <v>0</v>
      </c>
      <c r="AM1453" s="394">
        <f t="shared" si="323"/>
        <v>0</v>
      </c>
    </row>
    <row r="1454" spans="3:39" ht="23.25" thickBot="1" x14ac:dyDescent="0.6">
      <c r="C1454" s="233" t="s">
        <v>576</v>
      </c>
      <c r="D1454" s="411" t="s">
        <v>1736</v>
      </c>
      <c r="E1454" s="435">
        <v>6152949611</v>
      </c>
      <c r="F1454" s="39">
        <v>0</v>
      </c>
      <c r="G1454" s="36"/>
      <c r="H1454" s="36">
        <v>0</v>
      </c>
      <c r="I1454" s="36"/>
      <c r="J1454" s="36"/>
      <c r="K1454" s="36"/>
      <c r="L1454" s="36"/>
      <c r="M1454" s="36"/>
      <c r="N1454" s="36"/>
      <c r="O1454" s="36"/>
      <c r="P1454" s="253">
        <v>0</v>
      </c>
      <c r="Q1454" s="259">
        <f t="shared" si="325"/>
        <v>0</v>
      </c>
      <c r="R1454" s="259">
        <v>7250000000</v>
      </c>
      <c r="S1454" s="509">
        <f t="shared" si="312"/>
        <v>6152949611</v>
      </c>
      <c r="T1454" s="34">
        <v>1</v>
      </c>
      <c r="U1454" s="33">
        <v>1</v>
      </c>
      <c r="V1454" s="33">
        <v>0.94</v>
      </c>
      <c r="W1454" s="33">
        <v>0.94</v>
      </c>
      <c r="X1454" s="33">
        <f t="shared" si="313"/>
        <v>0.88</v>
      </c>
      <c r="Y1454" s="33">
        <f t="shared" si="314"/>
        <v>0.85</v>
      </c>
      <c r="Z1454" s="33">
        <f t="shared" si="315"/>
        <v>0.75</v>
      </c>
      <c r="AA1454" s="33">
        <f t="shared" si="316"/>
        <v>0.85</v>
      </c>
      <c r="AB1454" s="33">
        <f t="shared" si="317"/>
        <v>0.75</v>
      </c>
      <c r="AC1454" s="33">
        <f t="shared" si="318"/>
        <v>0.85</v>
      </c>
      <c r="AD1454" s="33">
        <f t="shared" si="319"/>
        <v>0.7</v>
      </c>
      <c r="AE1454" s="394">
        <f t="shared" si="320"/>
        <v>0</v>
      </c>
      <c r="AF1454" s="400">
        <f t="shared" si="321"/>
        <v>6152949611</v>
      </c>
      <c r="AG1454" s="257">
        <v>100</v>
      </c>
      <c r="AH1454" s="153">
        <f t="shared" si="324"/>
        <v>6152949611</v>
      </c>
      <c r="AJ1454" s="394">
        <f>IF(F1454&gt;0,#REF!,0)</f>
        <v>0</v>
      </c>
      <c r="AK1454" s="394">
        <f t="shared" si="322"/>
        <v>0</v>
      </c>
      <c r="AM1454" s="394">
        <f t="shared" si="323"/>
        <v>0</v>
      </c>
    </row>
    <row r="1455" spans="3:39" ht="23.25" thickBot="1" x14ac:dyDescent="0.6">
      <c r="C1455" s="233" t="s">
        <v>576</v>
      </c>
      <c r="D1455" s="411" t="s">
        <v>1733</v>
      </c>
      <c r="E1455" s="435">
        <v>10000000000</v>
      </c>
      <c r="F1455" s="39">
        <v>0</v>
      </c>
      <c r="G1455" s="36"/>
      <c r="H1455" s="36">
        <v>0</v>
      </c>
      <c r="I1455" s="36"/>
      <c r="J1455" s="36"/>
      <c r="K1455" s="36"/>
      <c r="L1455" s="36"/>
      <c r="M1455" s="36"/>
      <c r="N1455" s="36"/>
      <c r="O1455" s="36"/>
      <c r="P1455" s="253">
        <v>0</v>
      </c>
      <c r="Q1455" s="259">
        <f t="shared" si="325"/>
        <v>0</v>
      </c>
      <c r="R1455" s="259">
        <v>12600000000</v>
      </c>
      <c r="S1455" s="509">
        <f t="shared" si="312"/>
        <v>10000000000</v>
      </c>
      <c r="T1455" s="34">
        <v>1</v>
      </c>
      <c r="U1455" s="33">
        <v>1</v>
      </c>
      <c r="V1455" s="33">
        <v>0.94</v>
      </c>
      <c r="W1455" s="33">
        <v>0.94</v>
      </c>
      <c r="X1455" s="33">
        <f t="shared" si="313"/>
        <v>0.88</v>
      </c>
      <c r="Y1455" s="33">
        <f t="shared" si="314"/>
        <v>0.85</v>
      </c>
      <c r="Z1455" s="33">
        <f t="shared" si="315"/>
        <v>0.75</v>
      </c>
      <c r="AA1455" s="33">
        <f t="shared" si="316"/>
        <v>0.85</v>
      </c>
      <c r="AB1455" s="33">
        <f t="shared" si="317"/>
        <v>0.75</v>
      </c>
      <c r="AC1455" s="33">
        <f t="shared" si="318"/>
        <v>0.85</v>
      </c>
      <c r="AD1455" s="33">
        <f t="shared" si="319"/>
        <v>0.7</v>
      </c>
      <c r="AE1455" s="394">
        <f t="shared" si="320"/>
        <v>0</v>
      </c>
      <c r="AF1455" s="400">
        <f t="shared" si="321"/>
        <v>10000000000</v>
      </c>
      <c r="AG1455" s="257">
        <v>100</v>
      </c>
      <c r="AH1455" s="153">
        <f t="shared" si="324"/>
        <v>10000000000</v>
      </c>
      <c r="AJ1455" s="394">
        <f>IF(F1455&gt;0,#REF!,0)</f>
        <v>0</v>
      </c>
      <c r="AK1455" s="394">
        <f t="shared" si="322"/>
        <v>0</v>
      </c>
      <c r="AM1455" s="394">
        <f t="shared" si="323"/>
        <v>0</v>
      </c>
    </row>
    <row r="1456" spans="3:39" ht="23.25" thickBot="1" x14ac:dyDescent="0.6">
      <c r="C1456" s="233" t="s">
        <v>576</v>
      </c>
      <c r="D1456" s="411" t="s">
        <v>1467</v>
      </c>
      <c r="E1456" s="435">
        <v>112000000000</v>
      </c>
      <c r="F1456" s="39">
        <v>0</v>
      </c>
      <c r="G1456" s="36"/>
      <c r="H1456" s="36">
        <v>0</v>
      </c>
      <c r="I1456" s="36"/>
      <c r="J1456" s="36"/>
      <c r="K1456" s="36"/>
      <c r="L1456" s="36"/>
      <c r="M1456" s="36"/>
      <c r="N1456" s="36"/>
      <c r="O1456" s="36"/>
      <c r="P1456" s="253">
        <v>0</v>
      </c>
      <c r="Q1456" s="259">
        <f t="shared" si="325"/>
        <v>0</v>
      </c>
      <c r="R1456" s="259">
        <v>142000000000</v>
      </c>
      <c r="S1456" s="509">
        <f t="shared" si="312"/>
        <v>112000000000</v>
      </c>
      <c r="T1456" s="34">
        <v>1</v>
      </c>
      <c r="U1456" s="33">
        <v>1</v>
      </c>
      <c r="V1456" s="33">
        <v>0.94</v>
      </c>
      <c r="W1456" s="33">
        <v>0.94</v>
      </c>
      <c r="X1456" s="33">
        <f t="shared" si="313"/>
        <v>0.88</v>
      </c>
      <c r="Y1456" s="33">
        <f t="shared" si="314"/>
        <v>0.85</v>
      </c>
      <c r="Z1456" s="33">
        <f t="shared" si="315"/>
        <v>0.75</v>
      </c>
      <c r="AA1456" s="33">
        <f t="shared" si="316"/>
        <v>0.85</v>
      </c>
      <c r="AB1456" s="33">
        <f t="shared" si="317"/>
        <v>0.75</v>
      </c>
      <c r="AC1456" s="33">
        <f t="shared" si="318"/>
        <v>0.85</v>
      </c>
      <c r="AD1456" s="33">
        <f t="shared" si="319"/>
        <v>0.7</v>
      </c>
      <c r="AE1456" s="394">
        <f t="shared" si="320"/>
        <v>0</v>
      </c>
      <c r="AF1456" s="400">
        <f t="shared" si="321"/>
        <v>112000000000</v>
      </c>
      <c r="AG1456" s="257">
        <v>100</v>
      </c>
      <c r="AH1456" s="153">
        <f t="shared" si="324"/>
        <v>112000000000</v>
      </c>
      <c r="AJ1456" s="394">
        <f>IF(F1456&gt;0,#REF!,0)</f>
        <v>0</v>
      </c>
      <c r="AK1456" s="394">
        <f t="shared" si="322"/>
        <v>0</v>
      </c>
      <c r="AM1456" s="394">
        <f t="shared" si="323"/>
        <v>0</v>
      </c>
    </row>
    <row r="1457" spans="3:39" ht="23.25" thickBot="1" x14ac:dyDescent="0.6">
      <c r="C1457" s="233" t="s">
        <v>576</v>
      </c>
      <c r="D1457" s="411" t="s">
        <v>1734</v>
      </c>
      <c r="E1457" s="435">
        <v>20000000000</v>
      </c>
      <c r="F1457" s="39">
        <v>0</v>
      </c>
      <c r="G1457" s="36"/>
      <c r="H1457" s="36">
        <v>0</v>
      </c>
      <c r="I1457" s="36"/>
      <c r="J1457" s="36"/>
      <c r="K1457" s="36"/>
      <c r="L1457" s="36"/>
      <c r="M1457" s="36"/>
      <c r="N1457" s="36"/>
      <c r="O1457" s="36"/>
      <c r="P1457" s="253">
        <v>0</v>
      </c>
      <c r="Q1457" s="259">
        <f t="shared" si="325"/>
        <v>0</v>
      </c>
      <c r="R1457" s="259">
        <v>22000000000</v>
      </c>
      <c r="S1457" s="509">
        <f t="shared" si="312"/>
        <v>20000000000</v>
      </c>
      <c r="T1457" s="34">
        <v>1</v>
      </c>
      <c r="U1457" s="33">
        <v>1</v>
      </c>
      <c r="V1457" s="33">
        <v>0.94</v>
      </c>
      <c r="W1457" s="33">
        <v>0.94</v>
      </c>
      <c r="X1457" s="33">
        <f t="shared" si="313"/>
        <v>0.88</v>
      </c>
      <c r="Y1457" s="33">
        <f t="shared" si="314"/>
        <v>0.85</v>
      </c>
      <c r="Z1457" s="33">
        <f t="shared" si="315"/>
        <v>0.75</v>
      </c>
      <c r="AA1457" s="33">
        <f t="shared" si="316"/>
        <v>0.85</v>
      </c>
      <c r="AB1457" s="33">
        <f t="shared" si="317"/>
        <v>0.75</v>
      </c>
      <c r="AC1457" s="33">
        <f t="shared" si="318"/>
        <v>0.85</v>
      </c>
      <c r="AD1457" s="33">
        <f t="shared" si="319"/>
        <v>0.7</v>
      </c>
      <c r="AE1457" s="394">
        <f t="shared" si="320"/>
        <v>0</v>
      </c>
      <c r="AF1457" s="400">
        <f t="shared" si="321"/>
        <v>20000000000</v>
      </c>
      <c r="AG1457" s="257">
        <v>100</v>
      </c>
      <c r="AH1457" s="153">
        <f t="shared" si="324"/>
        <v>20000000000</v>
      </c>
      <c r="AJ1457" s="394">
        <f>IF(F1457&gt;0,#REF!,0)</f>
        <v>0</v>
      </c>
      <c r="AK1457" s="394">
        <f t="shared" si="322"/>
        <v>0</v>
      </c>
      <c r="AM1457" s="394">
        <f t="shared" si="323"/>
        <v>0</v>
      </c>
    </row>
    <row r="1458" spans="3:39" ht="23.25" thickBot="1" x14ac:dyDescent="0.6">
      <c r="C1458" s="233" t="s">
        <v>576</v>
      </c>
      <c r="D1458" s="411" t="s">
        <v>1467</v>
      </c>
      <c r="E1458" s="435">
        <v>50000000000</v>
      </c>
      <c r="F1458" s="39">
        <v>0</v>
      </c>
      <c r="G1458" s="36"/>
      <c r="H1458" s="36">
        <v>0</v>
      </c>
      <c r="I1458" s="36"/>
      <c r="J1458" s="36"/>
      <c r="K1458" s="36"/>
      <c r="L1458" s="36"/>
      <c r="M1458" s="36"/>
      <c r="N1458" s="36"/>
      <c r="O1458" s="36"/>
      <c r="P1458" s="253">
        <v>0</v>
      </c>
      <c r="Q1458" s="259">
        <f t="shared" si="325"/>
        <v>0</v>
      </c>
      <c r="R1458" s="259">
        <v>63000000000</v>
      </c>
      <c r="S1458" s="509">
        <f t="shared" si="312"/>
        <v>50000000000</v>
      </c>
      <c r="T1458" s="34">
        <v>1</v>
      </c>
      <c r="U1458" s="33">
        <v>1</v>
      </c>
      <c r="V1458" s="33">
        <v>0.94</v>
      </c>
      <c r="W1458" s="33">
        <v>0.94</v>
      </c>
      <c r="X1458" s="33">
        <f t="shared" si="313"/>
        <v>0.88</v>
      </c>
      <c r="Y1458" s="33">
        <f t="shared" si="314"/>
        <v>0.85</v>
      </c>
      <c r="Z1458" s="33">
        <f t="shared" si="315"/>
        <v>0.75</v>
      </c>
      <c r="AA1458" s="33">
        <f t="shared" si="316"/>
        <v>0.85</v>
      </c>
      <c r="AB1458" s="33">
        <f t="shared" si="317"/>
        <v>0.75</v>
      </c>
      <c r="AC1458" s="33">
        <f t="shared" si="318"/>
        <v>0.85</v>
      </c>
      <c r="AD1458" s="33">
        <f t="shared" si="319"/>
        <v>0.7</v>
      </c>
      <c r="AE1458" s="394">
        <f t="shared" si="320"/>
        <v>0</v>
      </c>
      <c r="AF1458" s="400">
        <f t="shared" si="321"/>
        <v>50000000000</v>
      </c>
      <c r="AG1458" s="257">
        <v>100</v>
      </c>
      <c r="AH1458" s="153">
        <f t="shared" si="324"/>
        <v>50000000000</v>
      </c>
      <c r="AJ1458" s="394">
        <f>IF(F1458&gt;0,#REF!,0)</f>
        <v>0</v>
      </c>
      <c r="AK1458" s="394">
        <f t="shared" si="322"/>
        <v>0</v>
      </c>
      <c r="AM1458" s="394">
        <f t="shared" si="323"/>
        <v>0</v>
      </c>
    </row>
    <row r="1459" spans="3:39" ht="23.25" thickBot="1" x14ac:dyDescent="0.6">
      <c r="C1459" s="233" t="s">
        <v>576</v>
      </c>
      <c r="D1459" s="411" t="s">
        <v>1733</v>
      </c>
      <c r="E1459" s="435">
        <v>10000000000</v>
      </c>
      <c r="F1459" s="39">
        <v>0</v>
      </c>
      <c r="G1459" s="36"/>
      <c r="H1459" s="36">
        <v>0</v>
      </c>
      <c r="I1459" s="36"/>
      <c r="J1459" s="36"/>
      <c r="K1459" s="36"/>
      <c r="L1459" s="36"/>
      <c r="M1459" s="36"/>
      <c r="N1459" s="36"/>
      <c r="O1459" s="36"/>
      <c r="P1459" s="253">
        <v>0</v>
      </c>
      <c r="Q1459" s="259">
        <f t="shared" si="325"/>
        <v>0</v>
      </c>
      <c r="R1459" s="259">
        <v>12600000000</v>
      </c>
      <c r="S1459" s="509">
        <f t="shared" si="312"/>
        <v>10000000000</v>
      </c>
      <c r="T1459" s="34">
        <v>1</v>
      </c>
      <c r="U1459" s="33">
        <v>1</v>
      </c>
      <c r="V1459" s="33">
        <v>0.94</v>
      </c>
      <c r="W1459" s="33">
        <v>0.94</v>
      </c>
      <c r="X1459" s="33">
        <f t="shared" si="313"/>
        <v>0.88</v>
      </c>
      <c r="Y1459" s="33">
        <f t="shared" si="314"/>
        <v>0.85</v>
      </c>
      <c r="Z1459" s="33">
        <f t="shared" si="315"/>
        <v>0.75</v>
      </c>
      <c r="AA1459" s="33">
        <f t="shared" si="316"/>
        <v>0.85</v>
      </c>
      <c r="AB1459" s="33">
        <f t="shared" si="317"/>
        <v>0.75</v>
      </c>
      <c r="AC1459" s="33">
        <f t="shared" si="318"/>
        <v>0.85</v>
      </c>
      <c r="AD1459" s="33">
        <f t="shared" si="319"/>
        <v>0.7</v>
      </c>
      <c r="AE1459" s="394">
        <f t="shared" si="320"/>
        <v>0</v>
      </c>
      <c r="AF1459" s="400">
        <f t="shared" si="321"/>
        <v>10000000000</v>
      </c>
      <c r="AG1459" s="257">
        <v>100</v>
      </c>
      <c r="AH1459" s="153">
        <f t="shared" si="324"/>
        <v>10000000000</v>
      </c>
      <c r="AJ1459" s="394">
        <f>IF(F1459&gt;0,#REF!,0)</f>
        <v>0</v>
      </c>
      <c r="AK1459" s="394">
        <f t="shared" si="322"/>
        <v>0</v>
      </c>
      <c r="AM1459" s="394">
        <f t="shared" si="323"/>
        <v>0</v>
      </c>
    </row>
    <row r="1460" spans="3:39" ht="23.25" thickBot="1" x14ac:dyDescent="0.6">
      <c r="C1460" s="233" t="s">
        <v>576</v>
      </c>
      <c r="D1460" s="411" t="s">
        <v>1467</v>
      </c>
      <c r="E1460" s="435">
        <v>20000000000</v>
      </c>
      <c r="F1460" s="39">
        <v>0</v>
      </c>
      <c r="G1460" s="36"/>
      <c r="H1460" s="36">
        <v>0</v>
      </c>
      <c r="I1460" s="36"/>
      <c r="J1460" s="36"/>
      <c r="K1460" s="36"/>
      <c r="L1460" s="36"/>
      <c r="M1460" s="36"/>
      <c r="N1460" s="36"/>
      <c r="O1460" s="36"/>
      <c r="P1460" s="253">
        <v>0</v>
      </c>
      <c r="Q1460" s="259">
        <f t="shared" si="325"/>
        <v>0</v>
      </c>
      <c r="R1460" s="259">
        <v>25200000000</v>
      </c>
      <c r="S1460" s="509">
        <f t="shared" si="312"/>
        <v>20000000000</v>
      </c>
      <c r="T1460" s="34">
        <v>1</v>
      </c>
      <c r="U1460" s="33">
        <v>1</v>
      </c>
      <c r="V1460" s="33">
        <v>0.94</v>
      </c>
      <c r="W1460" s="33">
        <v>0.94</v>
      </c>
      <c r="X1460" s="33">
        <f t="shared" si="313"/>
        <v>0.88</v>
      </c>
      <c r="Y1460" s="33">
        <f t="shared" si="314"/>
        <v>0.85</v>
      </c>
      <c r="Z1460" s="33">
        <f t="shared" si="315"/>
        <v>0.75</v>
      </c>
      <c r="AA1460" s="33">
        <f t="shared" si="316"/>
        <v>0.85</v>
      </c>
      <c r="AB1460" s="33">
        <f t="shared" si="317"/>
        <v>0.75</v>
      </c>
      <c r="AC1460" s="33">
        <f t="shared" si="318"/>
        <v>0.85</v>
      </c>
      <c r="AD1460" s="33">
        <f t="shared" si="319"/>
        <v>0.7</v>
      </c>
      <c r="AE1460" s="394">
        <f t="shared" si="320"/>
        <v>0</v>
      </c>
      <c r="AF1460" s="400">
        <f t="shared" si="321"/>
        <v>20000000000</v>
      </c>
      <c r="AG1460" s="257">
        <v>100</v>
      </c>
      <c r="AH1460" s="153">
        <f t="shared" si="324"/>
        <v>20000000000</v>
      </c>
      <c r="AJ1460" s="394">
        <f>IF(F1460&gt;0,#REF!,0)</f>
        <v>0</v>
      </c>
      <c r="AK1460" s="394">
        <f t="shared" si="322"/>
        <v>0</v>
      </c>
      <c r="AM1460" s="394">
        <f t="shared" si="323"/>
        <v>0</v>
      </c>
    </row>
    <row r="1461" spans="3:39" ht="23.25" thickBot="1" x14ac:dyDescent="0.6">
      <c r="C1461" s="233" t="s">
        <v>576</v>
      </c>
      <c r="D1461" s="411" t="s">
        <v>1735</v>
      </c>
      <c r="E1461" s="435">
        <v>10000000000</v>
      </c>
      <c r="F1461" s="39">
        <v>0</v>
      </c>
      <c r="G1461" s="36"/>
      <c r="H1461" s="36">
        <v>0</v>
      </c>
      <c r="I1461" s="36"/>
      <c r="J1461" s="36"/>
      <c r="K1461" s="36"/>
      <c r="L1461" s="36"/>
      <c r="M1461" s="36"/>
      <c r="N1461" s="36"/>
      <c r="O1461" s="36"/>
      <c r="P1461" s="253">
        <v>0</v>
      </c>
      <c r="Q1461" s="259">
        <f t="shared" si="325"/>
        <v>0</v>
      </c>
      <c r="R1461" s="259">
        <v>13200000000</v>
      </c>
      <c r="S1461" s="509">
        <f t="shared" si="312"/>
        <v>10000000000</v>
      </c>
      <c r="T1461" s="34">
        <v>1</v>
      </c>
      <c r="U1461" s="33">
        <v>1</v>
      </c>
      <c r="V1461" s="33">
        <v>0.94</v>
      </c>
      <c r="W1461" s="33">
        <v>0.94</v>
      </c>
      <c r="X1461" s="33">
        <f t="shared" si="313"/>
        <v>0.88</v>
      </c>
      <c r="Y1461" s="33">
        <f t="shared" si="314"/>
        <v>0.85</v>
      </c>
      <c r="Z1461" s="33">
        <f t="shared" si="315"/>
        <v>0.75</v>
      </c>
      <c r="AA1461" s="33">
        <f t="shared" si="316"/>
        <v>0.85</v>
      </c>
      <c r="AB1461" s="33">
        <f t="shared" si="317"/>
        <v>0.75</v>
      </c>
      <c r="AC1461" s="33">
        <f t="shared" si="318"/>
        <v>0.85</v>
      </c>
      <c r="AD1461" s="33">
        <f t="shared" si="319"/>
        <v>0.7</v>
      </c>
      <c r="AE1461" s="394">
        <f t="shared" si="320"/>
        <v>0</v>
      </c>
      <c r="AF1461" s="400">
        <f t="shared" si="321"/>
        <v>10000000000</v>
      </c>
      <c r="AG1461" s="257">
        <v>100</v>
      </c>
      <c r="AH1461" s="153">
        <f t="shared" si="324"/>
        <v>10000000000</v>
      </c>
      <c r="AJ1461" s="394">
        <f>IF(F1461&gt;0,#REF!,0)</f>
        <v>0</v>
      </c>
      <c r="AK1461" s="394">
        <f t="shared" si="322"/>
        <v>0</v>
      </c>
      <c r="AM1461" s="394">
        <f t="shared" si="323"/>
        <v>0</v>
      </c>
    </row>
    <row r="1462" spans="3:39" ht="23.25" thickBot="1" x14ac:dyDescent="0.6">
      <c r="C1462" s="233" t="s">
        <v>576</v>
      </c>
      <c r="D1462" s="411" t="s">
        <v>1734</v>
      </c>
      <c r="E1462" s="435">
        <v>20000000000</v>
      </c>
      <c r="F1462" s="39">
        <v>0</v>
      </c>
      <c r="G1462" s="36"/>
      <c r="H1462" s="36">
        <v>0</v>
      </c>
      <c r="I1462" s="36"/>
      <c r="J1462" s="36"/>
      <c r="K1462" s="36"/>
      <c r="L1462" s="36"/>
      <c r="M1462" s="36"/>
      <c r="N1462" s="36"/>
      <c r="O1462" s="36"/>
      <c r="P1462" s="253">
        <v>0</v>
      </c>
      <c r="Q1462" s="259">
        <f t="shared" si="325"/>
        <v>0</v>
      </c>
      <c r="R1462" s="259">
        <v>22000000000</v>
      </c>
      <c r="S1462" s="509">
        <f t="shared" si="312"/>
        <v>20000000000</v>
      </c>
      <c r="T1462" s="34">
        <v>1</v>
      </c>
      <c r="U1462" s="33">
        <v>1</v>
      </c>
      <c r="V1462" s="33">
        <v>0.94</v>
      </c>
      <c r="W1462" s="33">
        <v>0.94</v>
      </c>
      <c r="X1462" s="33">
        <f t="shared" si="313"/>
        <v>0.88</v>
      </c>
      <c r="Y1462" s="33">
        <f t="shared" si="314"/>
        <v>0.85</v>
      </c>
      <c r="Z1462" s="33">
        <f t="shared" si="315"/>
        <v>0.75</v>
      </c>
      <c r="AA1462" s="33">
        <f t="shared" si="316"/>
        <v>0.85</v>
      </c>
      <c r="AB1462" s="33">
        <f t="shared" si="317"/>
        <v>0.75</v>
      </c>
      <c r="AC1462" s="33">
        <f t="shared" si="318"/>
        <v>0.85</v>
      </c>
      <c r="AD1462" s="33">
        <f t="shared" si="319"/>
        <v>0.7</v>
      </c>
      <c r="AE1462" s="394">
        <f t="shared" si="320"/>
        <v>0</v>
      </c>
      <c r="AF1462" s="400">
        <f t="shared" si="321"/>
        <v>20000000000</v>
      </c>
      <c r="AG1462" s="257">
        <v>100</v>
      </c>
      <c r="AH1462" s="153">
        <f t="shared" si="324"/>
        <v>20000000000</v>
      </c>
      <c r="AJ1462" s="394">
        <f>IF(F1462&gt;0,#REF!,0)</f>
        <v>0</v>
      </c>
      <c r="AK1462" s="394">
        <f t="shared" si="322"/>
        <v>0</v>
      </c>
      <c r="AM1462" s="394">
        <f t="shared" si="323"/>
        <v>0</v>
      </c>
    </row>
    <row r="1463" spans="3:39" ht="23.25" thickBot="1" x14ac:dyDescent="0.6">
      <c r="C1463" s="233" t="s">
        <v>576</v>
      </c>
      <c r="D1463" s="411" t="s">
        <v>1733</v>
      </c>
      <c r="E1463" s="435">
        <v>10000000000</v>
      </c>
      <c r="F1463" s="39">
        <v>0</v>
      </c>
      <c r="G1463" s="36"/>
      <c r="H1463" s="36">
        <v>0</v>
      </c>
      <c r="I1463" s="36"/>
      <c r="J1463" s="36"/>
      <c r="K1463" s="36"/>
      <c r="L1463" s="36"/>
      <c r="M1463" s="36"/>
      <c r="N1463" s="36"/>
      <c r="O1463" s="36"/>
      <c r="P1463" s="253">
        <v>0</v>
      </c>
      <c r="Q1463" s="259">
        <f t="shared" si="325"/>
        <v>0</v>
      </c>
      <c r="R1463" s="259">
        <v>12600000000</v>
      </c>
      <c r="S1463" s="509">
        <f t="shared" si="312"/>
        <v>10000000000</v>
      </c>
      <c r="T1463" s="34">
        <v>1</v>
      </c>
      <c r="U1463" s="33">
        <v>1</v>
      </c>
      <c r="V1463" s="33">
        <v>0.94</v>
      </c>
      <c r="W1463" s="33">
        <v>0.94</v>
      </c>
      <c r="X1463" s="33">
        <f t="shared" si="313"/>
        <v>0.88</v>
      </c>
      <c r="Y1463" s="33">
        <f t="shared" si="314"/>
        <v>0.85</v>
      </c>
      <c r="Z1463" s="33">
        <f t="shared" si="315"/>
        <v>0.75</v>
      </c>
      <c r="AA1463" s="33">
        <f t="shared" si="316"/>
        <v>0.85</v>
      </c>
      <c r="AB1463" s="33">
        <f t="shared" si="317"/>
        <v>0.75</v>
      </c>
      <c r="AC1463" s="33">
        <f t="shared" si="318"/>
        <v>0.85</v>
      </c>
      <c r="AD1463" s="33">
        <f t="shared" si="319"/>
        <v>0.7</v>
      </c>
      <c r="AE1463" s="394">
        <f t="shared" si="320"/>
        <v>0</v>
      </c>
      <c r="AF1463" s="400">
        <f t="shared" si="321"/>
        <v>10000000000</v>
      </c>
      <c r="AG1463" s="257">
        <v>100</v>
      </c>
      <c r="AH1463" s="153">
        <f t="shared" si="324"/>
        <v>10000000000</v>
      </c>
      <c r="AJ1463" s="394">
        <f>IF(F1463&gt;0,#REF!,0)</f>
        <v>0</v>
      </c>
      <c r="AK1463" s="394">
        <f t="shared" si="322"/>
        <v>0</v>
      </c>
      <c r="AM1463" s="394">
        <f t="shared" si="323"/>
        <v>0</v>
      </c>
    </row>
    <row r="1464" spans="3:39" ht="23.25" thickBot="1" x14ac:dyDescent="0.6">
      <c r="C1464" s="233" t="s">
        <v>576</v>
      </c>
      <c r="D1464" s="411" t="s">
        <v>1735</v>
      </c>
      <c r="E1464" s="435">
        <v>10000000000</v>
      </c>
      <c r="F1464" s="39">
        <v>0</v>
      </c>
      <c r="G1464" s="36"/>
      <c r="H1464" s="36">
        <v>0</v>
      </c>
      <c r="I1464" s="36"/>
      <c r="J1464" s="36"/>
      <c r="K1464" s="36"/>
      <c r="L1464" s="36"/>
      <c r="M1464" s="36"/>
      <c r="N1464" s="36"/>
      <c r="O1464" s="36"/>
      <c r="P1464" s="253">
        <v>0</v>
      </c>
      <c r="Q1464" s="259">
        <f t="shared" si="325"/>
        <v>0</v>
      </c>
      <c r="R1464" s="259">
        <v>13200000000</v>
      </c>
      <c r="S1464" s="509">
        <f t="shared" si="312"/>
        <v>10000000000</v>
      </c>
      <c r="T1464" s="34">
        <v>1</v>
      </c>
      <c r="U1464" s="33">
        <v>1</v>
      </c>
      <c r="V1464" s="33">
        <v>0.94</v>
      </c>
      <c r="W1464" s="33">
        <v>0.94</v>
      </c>
      <c r="X1464" s="33">
        <f t="shared" si="313"/>
        <v>0.88</v>
      </c>
      <c r="Y1464" s="33">
        <f t="shared" si="314"/>
        <v>0.85</v>
      </c>
      <c r="Z1464" s="33">
        <f t="shared" si="315"/>
        <v>0.75</v>
      </c>
      <c r="AA1464" s="33">
        <f t="shared" si="316"/>
        <v>0.85</v>
      </c>
      <c r="AB1464" s="33">
        <f t="shared" si="317"/>
        <v>0.75</v>
      </c>
      <c r="AC1464" s="33">
        <f t="shared" si="318"/>
        <v>0.85</v>
      </c>
      <c r="AD1464" s="33">
        <f t="shared" si="319"/>
        <v>0.7</v>
      </c>
      <c r="AE1464" s="394">
        <f t="shared" si="320"/>
        <v>0</v>
      </c>
      <c r="AF1464" s="400">
        <f t="shared" si="321"/>
        <v>10000000000</v>
      </c>
      <c r="AG1464" s="257">
        <v>100</v>
      </c>
      <c r="AH1464" s="153">
        <f t="shared" si="324"/>
        <v>10000000000</v>
      </c>
      <c r="AJ1464" s="394">
        <f>IF(F1464&gt;0,#REF!,0)</f>
        <v>0</v>
      </c>
      <c r="AK1464" s="394">
        <f t="shared" si="322"/>
        <v>0</v>
      </c>
      <c r="AM1464" s="394">
        <f t="shared" si="323"/>
        <v>0</v>
      </c>
    </row>
    <row r="1465" spans="3:39" ht="23.25" thickBot="1" x14ac:dyDescent="0.6">
      <c r="C1465" s="233" t="s">
        <v>576</v>
      </c>
      <c r="D1465" s="411" t="s">
        <v>1733</v>
      </c>
      <c r="E1465" s="435">
        <v>5000000000</v>
      </c>
      <c r="F1465" s="39">
        <v>0</v>
      </c>
      <c r="G1465" s="36"/>
      <c r="H1465" s="36">
        <v>0</v>
      </c>
      <c r="I1465" s="36"/>
      <c r="J1465" s="36"/>
      <c r="K1465" s="36"/>
      <c r="L1465" s="36"/>
      <c r="M1465" s="36"/>
      <c r="N1465" s="36"/>
      <c r="O1465" s="36"/>
      <c r="P1465" s="253">
        <v>0</v>
      </c>
      <c r="Q1465" s="259">
        <f t="shared" si="325"/>
        <v>0</v>
      </c>
      <c r="R1465" s="259">
        <v>6300000000</v>
      </c>
      <c r="S1465" s="509">
        <f t="shared" si="312"/>
        <v>5000000000</v>
      </c>
      <c r="T1465" s="34">
        <v>1</v>
      </c>
      <c r="U1465" s="33">
        <v>1</v>
      </c>
      <c r="V1465" s="33">
        <v>0.94</v>
      </c>
      <c r="W1465" s="33">
        <v>0.94</v>
      </c>
      <c r="X1465" s="33">
        <f t="shared" si="313"/>
        <v>0.88</v>
      </c>
      <c r="Y1465" s="33">
        <f t="shared" si="314"/>
        <v>0.85</v>
      </c>
      <c r="Z1465" s="33">
        <f t="shared" si="315"/>
        <v>0.75</v>
      </c>
      <c r="AA1465" s="33">
        <f t="shared" si="316"/>
        <v>0.85</v>
      </c>
      <c r="AB1465" s="33">
        <f t="shared" si="317"/>
        <v>0.75</v>
      </c>
      <c r="AC1465" s="33">
        <f t="shared" si="318"/>
        <v>0.85</v>
      </c>
      <c r="AD1465" s="33">
        <f t="shared" si="319"/>
        <v>0.7</v>
      </c>
      <c r="AE1465" s="394">
        <f t="shared" si="320"/>
        <v>0</v>
      </c>
      <c r="AF1465" s="400">
        <f t="shared" si="321"/>
        <v>5000000000</v>
      </c>
      <c r="AG1465" s="257">
        <v>100</v>
      </c>
      <c r="AH1465" s="153">
        <f t="shared" si="324"/>
        <v>5000000000</v>
      </c>
      <c r="AJ1465" s="394">
        <f>IF(F1465&gt;0,#REF!,0)</f>
        <v>0</v>
      </c>
      <c r="AK1465" s="394">
        <f t="shared" si="322"/>
        <v>0</v>
      </c>
      <c r="AM1465" s="394">
        <f t="shared" si="323"/>
        <v>0</v>
      </c>
    </row>
    <row r="1466" spans="3:39" ht="23.25" thickBot="1" x14ac:dyDescent="0.6">
      <c r="C1466" s="233" t="s">
        <v>576</v>
      </c>
      <c r="D1466" s="411" t="s">
        <v>1735</v>
      </c>
      <c r="E1466" s="435">
        <v>10000000000</v>
      </c>
      <c r="F1466" s="39">
        <v>0</v>
      </c>
      <c r="G1466" s="36"/>
      <c r="H1466" s="36">
        <v>0</v>
      </c>
      <c r="I1466" s="36"/>
      <c r="J1466" s="36"/>
      <c r="K1466" s="36"/>
      <c r="L1466" s="36"/>
      <c r="M1466" s="36"/>
      <c r="N1466" s="36"/>
      <c r="O1466" s="36"/>
      <c r="P1466" s="253">
        <v>0</v>
      </c>
      <c r="Q1466" s="259">
        <f t="shared" si="325"/>
        <v>0</v>
      </c>
      <c r="R1466" s="259">
        <v>13200000000</v>
      </c>
      <c r="S1466" s="509">
        <f t="shared" si="312"/>
        <v>10000000000</v>
      </c>
      <c r="T1466" s="34">
        <v>1</v>
      </c>
      <c r="U1466" s="33">
        <v>1</v>
      </c>
      <c r="V1466" s="33">
        <v>0.94</v>
      </c>
      <c r="W1466" s="33">
        <v>0.94</v>
      </c>
      <c r="X1466" s="33">
        <f t="shared" si="313"/>
        <v>0.88</v>
      </c>
      <c r="Y1466" s="33">
        <f t="shared" si="314"/>
        <v>0.85</v>
      </c>
      <c r="Z1466" s="33">
        <f t="shared" si="315"/>
        <v>0.75</v>
      </c>
      <c r="AA1466" s="33">
        <f t="shared" si="316"/>
        <v>0.85</v>
      </c>
      <c r="AB1466" s="33">
        <f t="shared" si="317"/>
        <v>0.75</v>
      </c>
      <c r="AC1466" s="33">
        <f t="shared" si="318"/>
        <v>0.85</v>
      </c>
      <c r="AD1466" s="33">
        <f t="shared" si="319"/>
        <v>0.7</v>
      </c>
      <c r="AE1466" s="394">
        <f t="shared" si="320"/>
        <v>0</v>
      </c>
      <c r="AF1466" s="400">
        <f t="shared" si="321"/>
        <v>10000000000</v>
      </c>
      <c r="AG1466" s="257">
        <v>100</v>
      </c>
      <c r="AH1466" s="153">
        <f t="shared" si="324"/>
        <v>10000000000</v>
      </c>
      <c r="AJ1466" s="394">
        <f>IF(F1466&gt;0,#REF!,0)</f>
        <v>0</v>
      </c>
      <c r="AK1466" s="394">
        <f t="shared" si="322"/>
        <v>0</v>
      </c>
      <c r="AM1466" s="394">
        <f t="shared" si="323"/>
        <v>0</v>
      </c>
    </row>
    <row r="1467" spans="3:39" ht="23.25" thickBot="1" x14ac:dyDescent="0.6">
      <c r="C1467" s="233" t="s">
        <v>576</v>
      </c>
      <c r="D1467" s="411" t="s">
        <v>1734</v>
      </c>
      <c r="E1467" s="435">
        <v>20000000000</v>
      </c>
      <c r="F1467" s="39">
        <v>0</v>
      </c>
      <c r="G1467" s="36"/>
      <c r="H1467" s="36">
        <v>0</v>
      </c>
      <c r="I1467" s="36"/>
      <c r="J1467" s="36"/>
      <c r="K1467" s="36"/>
      <c r="L1467" s="36"/>
      <c r="M1467" s="36"/>
      <c r="N1467" s="36"/>
      <c r="O1467" s="36"/>
      <c r="P1467" s="253">
        <v>0</v>
      </c>
      <c r="Q1467" s="259">
        <f t="shared" si="325"/>
        <v>0</v>
      </c>
      <c r="R1467" s="259">
        <v>22000000000</v>
      </c>
      <c r="S1467" s="509">
        <f t="shared" si="312"/>
        <v>20000000000</v>
      </c>
      <c r="T1467" s="34">
        <v>1</v>
      </c>
      <c r="U1467" s="33">
        <v>1</v>
      </c>
      <c r="V1467" s="33">
        <v>0.94</v>
      </c>
      <c r="W1467" s="33">
        <v>0.94</v>
      </c>
      <c r="X1467" s="33">
        <f t="shared" si="313"/>
        <v>0.88</v>
      </c>
      <c r="Y1467" s="33">
        <f t="shared" si="314"/>
        <v>0.85</v>
      </c>
      <c r="Z1467" s="33">
        <f t="shared" si="315"/>
        <v>0.75</v>
      </c>
      <c r="AA1467" s="33">
        <f t="shared" si="316"/>
        <v>0.85</v>
      </c>
      <c r="AB1467" s="33">
        <f t="shared" si="317"/>
        <v>0.75</v>
      </c>
      <c r="AC1467" s="33">
        <f t="shared" si="318"/>
        <v>0.85</v>
      </c>
      <c r="AD1467" s="33">
        <f t="shared" si="319"/>
        <v>0.7</v>
      </c>
      <c r="AE1467" s="394">
        <f t="shared" si="320"/>
        <v>0</v>
      </c>
      <c r="AF1467" s="400">
        <f t="shared" si="321"/>
        <v>20000000000</v>
      </c>
      <c r="AG1467" s="257">
        <v>100</v>
      </c>
      <c r="AH1467" s="153">
        <f t="shared" si="324"/>
        <v>20000000000</v>
      </c>
      <c r="AJ1467" s="394">
        <f>IF(F1467&gt;0,#REF!,0)</f>
        <v>0</v>
      </c>
      <c r="AK1467" s="394">
        <f t="shared" si="322"/>
        <v>0</v>
      </c>
      <c r="AM1467" s="394">
        <f t="shared" si="323"/>
        <v>0</v>
      </c>
    </row>
    <row r="1468" spans="3:39" ht="23.25" thickBot="1" x14ac:dyDescent="0.6">
      <c r="C1468" s="233" t="s">
        <v>576</v>
      </c>
      <c r="D1468" s="411" t="s">
        <v>1467</v>
      </c>
      <c r="E1468" s="435">
        <v>50000000000</v>
      </c>
      <c r="F1468" s="39">
        <v>0</v>
      </c>
      <c r="G1468" s="36"/>
      <c r="H1468" s="36">
        <v>0</v>
      </c>
      <c r="I1468" s="36"/>
      <c r="J1468" s="36"/>
      <c r="K1468" s="36"/>
      <c r="L1468" s="36"/>
      <c r="M1468" s="36"/>
      <c r="N1468" s="36"/>
      <c r="O1468" s="36"/>
      <c r="P1468" s="253">
        <v>0</v>
      </c>
      <c r="Q1468" s="259">
        <f t="shared" si="325"/>
        <v>0</v>
      </c>
      <c r="R1468" s="259">
        <v>60000000000</v>
      </c>
      <c r="S1468" s="509">
        <f t="shared" si="312"/>
        <v>50000000000</v>
      </c>
      <c r="T1468" s="34">
        <v>1</v>
      </c>
      <c r="U1468" s="33">
        <v>1</v>
      </c>
      <c r="V1468" s="33">
        <v>0.94</v>
      </c>
      <c r="W1468" s="33">
        <v>0.94</v>
      </c>
      <c r="X1468" s="33">
        <f t="shared" si="313"/>
        <v>0.88</v>
      </c>
      <c r="Y1468" s="33">
        <f t="shared" si="314"/>
        <v>0.85</v>
      </c>
      <c r="Z1468" s="33">
        <f t="shared" si="315"/>
        <v>0.75</v>
      </c>
      <c r="AA1468" s="33">
        <f t="shared" si="316"/>
        <v>0.85</v>
      </c>
      <c r="AB1468" s="33">
        <f t="shared" si="317"/>
        <v>0.75</v>
      </c>
      <c r="AC1468" s="33">
        <f t="shared" si="318"/>
        <v>0.85</v>
      </c>
      <c r="AD1468" s="33">
        <f t="shared" si="319"/>
        <v>0.7</v>
      </c>
      <c r="AE1468" s="394">
        <f t="shared" si="320"/>
        <v>0</v>
      </c>
      <c r="AF1468" s="400">
        <f t="shared" si="321"/>
        <v>50000000000</v>
      </c>
      <c r="AG1468" s="257">
        <v>100</v>
      </c>
      <c r="AH1468" s="153">
        <f t="shared" si="324"/>
        <v>50000000000</v>
      </c>
      <c r="AJ1468" s="394">
        <f>IF(F1468&gt;0,#REF!,0)</f>
        <v>0</v>
      </c>
      <c r="AK1468" s="394">
        <f t="shared" si="322"/>
        <v>0</v>
      </c>
      <c r="AM1468" s="394">
        <f t="shared" si="323"/>
        <v>0</v>
      </c>
    </row>
    <row r="1469" spans="3:39" ht="23.25" thickBot="1" x14ac:dyDescent="0.6">
      <c r="C1469" s="233" t="s">
        <v>576</v>
      </c>
      <c r="D1469" s="411" t="s">
        <v>1737</v>
      </c>
      <c r="E1469" s="435">
        <v>9692942720</v>
      </c>
      <c r="F1469" s="39">
        <v>0</v>
      </c>
      <c r="G1469" s="36"/>
      <c r="H1469" s="36">
        <v>0</v>
      </c>
      <c r="I1469" s="36"/>
      <c r="J1469" s="36"/>
      <c r="K1469" s="36"/>
      <c r="L1469" s="36"/>
      <c r="M1469" s="36"/>
      <c r="N1469" s="36"/>
      <c r="O1469" s="36"/>
      <c r="P1469" s="253">
        <v>0</v>
      </c>
      <c r="Q1469" s="259">
        <f t="shared" si="325"/>
        <v>0</v>
      </c>
      <c r="R1469" s="259">
        <v>13000000000</v>
      </c>
      <c r="S1469" s="509">
        <f t="shared" si="312"/>
        <v>9692942720</v>
      </c>
      <c r="T1469" s="34">
        <v>1</v>
      </c>
      <c r="U1469" s="33">
        <v>1</v>
      </c>
      <c r="V1469" s="33">
        <v>0.94</v>
      </c>
      <c r="W1469" s="33">
        <v>0.94</v>
      </c>
      <c r="X1469" s="33">
        <f t="shared" si="313"/>
        <v>0.88</v>
      </c>
      <c r="Y1469" s="33">
        <f t="shared" si="314"/>
        <v>0.85</v>
      </c>
      <c r="Z1469" s="33">
        <f t="shared" si="315"/>
        <v>0.75</v>
      </c>
      <c r="AA1469" s="33">
        <f t="shared" si="316"/>
        <v>0.85</v>
      </c>
      <c r="AB1469" s="33">
        <f t="shared" si="317"/>
        <v>0.75</v>
      </c>
      <c r="AC1469" s="33">
        <f t="shared" si="318"/>
        <v>0.85</v>
      </c>
      <c r="AD1469" s="33">
        <f t="shared" si="319"/>
        <v>0.7</v>
      </c>
      <c r="AE1469" s="394">
        <f t="shared" si="320"/>
        <v>0</v>
      </c>
      <c r="AF1469" s="400">
        <f t="shared" si="321"/>
        <v>9692942720</v>
      </c>
      <c r="AG1469" s="257">
        <v>100</v>
      </c>
      <c r="AH1469" s="153">
        <f t="shared" si="324"/>
        <v>9692942720</v>
      </c>
      <c r="AJ1469" s="394">
        <f>IF(F1469&gt;0,#REF!,0)</f>
        <v>0</v>
      </c>
      <c r="AK1469" s="394">
        <f t="shared" si="322"/>
        <v>0</v>
      </c>
      <c r="AM1469" s="394">
        <f t="shared" si="323"/>
        <v>0</v>
      </c>
    </row>
    <row r="1470" spans="3:39" ht="23.25" thickBot="1" x14ac:dyDescent="0.6">
      <c r="C1470" s="233" t="s">
        <v>576</v>
      </c>
      <c r="D1470" s="411" t="s">
        <v>1733</v>
      </c>
      <c r="E1470" s="435">
        <v>10000000000</v>
      </c>
      <c r="F1470" s="39">
        <v>0</v>
      </c>
      <c r="G1470" s="36"/>
      <c r="H1470" s="36">
        <v>0</v>
      </c>
      <c r="I1470" s="36"/>
      <c r="J1470" s="36"/>
      <c r="K1470" s="36"/>
      <c r="L1470" s="36"/>
      <c r="M1470" s="36"/>
      <c r="N1470" s="36"/>
      <c r="O1470" s="36"/>
      <c r="P1470" s="253">
        <v>0</v>
      </c>
      <c r="Q1470" s="259">
        <f t="shared" si="325"/>
        <v>0</v>
      </c>
      <c r="R1470" s="259">
        <v>12600000000</v>
      </c>
      <c r="S1470" s="509">
        <f t="shared" si="312"/>
        <v>10000000000</v>
      </c>
      <c r="T1470" s="34">
        <v>1</v>
      </c>
      <c r="U1470" s="33">
        <v>1</v>
      </c>
      <c r="V1470" s="33">
        <v>0.94</v>
      </c>
      <c r="W1470" s="33">
        <v>0.94</v>
      </c>
      <c r="X1470" s="33">
        <f t="shared" si="313"/>
        <v>0.88</v>
      </c>
      <c r="Y1470" s="33">
        <f t="shared" si="314"/>
        <v>0.85</v>
      </c>
      <c r="Z1470" s="33">
        <f t="shared" si="315"/>
        <v>0.75</v>
      </c>
      <c r="AA1470" s="33">
        <f t="shared" si="316"/>
        <v>0.85</v>
      </c>
      <c r="AB1470" s="33">
        <f t="shared" si="317"/>
        <v>0.75</v>
      </c>
      <c r="AC1470" s="33">
        <f t="shared" si="318"/>
        <v>0.85</v>
      </c>
      <c r="AD1470" s="33">
        <f t="shared" si="319"/>
        <v>0.7</v>
      </c>
      <c r="AE1470" s="394">
        <f t="shared" si="320"/>
        <v>0</v>
      </c>
      <c r="AF1470" s="400">
        <f t="shared" si="321"/>
        <v>10000000000</v>
      </c>
      <c r="AG1470" s="257">
        <v>100</v>
      </c>
      <c r="AH1470" s="153">
        <f t="shared" si="324"/>
        <v>10000000000</v>
      </c>
      <c r="AJ1470" s="394">
        <f>IF(F1470&gt;0,#REF!,0)</f>
        <v>0</v>
      </c>
      <c r="AK1470" s="394">
        <f t="shared" si="322"/>
        <v>0</v>
      </c>
      <c r="AM1470" s="394">
        <f t="shared" si="323"/>
        <v>0</v>
      </c>
    </row>
    <row r="1471" spans="3:39" ht="23.25" thickBot="1" x14ac:dyDescent="0.6">
      <c r="C1471" s="233" t="s">
        <v>576</v>
      </c>
      <c r="D1471" s="411" t="s">
        <v>1735</v>
      </c>
      <c r="E1471" s="435">
        <v>10000000000</v>
      </c>
      <c r="F1471" s="39">
        <v>0</v>
      </c>
      <c r="G1471" s="36"/>
      <c r="H1471" s="36">
        <v>0</v>
      </c>
      <c r="I1471" s="36"/>
      <c r="J1471" s="36"/>
      <c r="K1471" s="36"/>
      <c r="L1471" s="36"/>
      <c r="M1471" s="36"/>
      <c r="N1471" s="36"/>
      <c r="O1471" s="36"/>
      <c r="P1471" s="253">
        <v>0</v>
      </c>
      <c r="Q1471" s="259">
        <f t="shared" si="325"/>
        <v>0</v>
      </c>
      <c r="R1471" s="259">
        <v>13200000000</v>
      </c>
      <c r="S1471" s="509">
        <f t="shared" si="312"/>
        <v>10000000000</v>
      </c>
      <c r="T1471" s="34">
        <v>1</v>
      </c>
      <c r="U1471" s="33">
        <v>1</v>
      </c>
      <c r="V1471" s="33">
        <v>0.94</v>
      </c>
      <c r="W1471" s="33">
        <v>0.94</v>
      </c>
      <c r="X1471" s="33">
        <f t="shared" si="313"/>
        <v>0.88</v>
      </c>
      <c r="Y1471" s="33">
        <f t="shared" si="314"/>
        <v>0.85</v>
      </c>
      <c r="Z1471" s="33">
        <f t="shared" si="315"/>
        <v>0.75</v>
      </c>
      <c r="AA1471" s="33">
        <f t="shared" si="316"/>
        <v>0.85</v>
      </c>
      <c r="AB1471" s="33">
        <f t="shared" si="317"/>
        <v>0.75</v>
      </c>
      <c r="AC1471" s="33">
        <f t="shared" si="318"/>
        <v>0.85</v>
      </c>
      <c r="AD1471" s="33">
        <f t="shared" si="319"/>
        <v>0.7</v>
      </c>
      <c r="AE1471" s="394">
        <f t="shared" si="320"/>
        <v>0</v>
      </c>
      <c r="AF1471" s="400">
        <f t="shared" si="321"/>
        <v>10000000000</v>
      </c>
      <c r="AG1471" s="257">
        <v>100</v>
      </c>
      <c r="AH1471" s="153">
        <f t="shared" si="324"/>
        <v>10000000000</v>
      </c>
      <c r="AJ1471" s="394">
        <f>IF(F1471&gt;0,#REF!,0)</f>
        <v>0</v>
      </c>
      <c r="AK1471" s="394">
        <f t="shared" si="322"/>
        <v>0</v>
      </c>
      <c r="AM1471" s="394">
        <f t="shared" si="323"/>
        <v>0</v>
      </c>
    </row>
    <row r="1472" spans="3:39" ht="23.25" thickBot="1" x14ac:dyDescent="0.6">
      <c r="C1472" s="233" t="s">
        <v>576</v>
      </c>
      <c r="D1472" s="411" t="s">
        <v>1733</v>
      </c>
      <c r="E1472" s="435">
        <v>8000000000</v>
      </c>
      <c r="F1472" s="39">
        <v>0</v>
      </c>
      <c r="G1472" s="36"/>
      <c r="H1472" s="36">
        <v>0</v>
      </c>
      <c r="I1472" s="36"/>
      <c r="J1472" s="36"/>
      <c r="K1472" s="36"/>
      <c r="L1472" s="36"/>
      <c r="M1472" s="36"/>
      <c r="N1472" s="36"/>
      <c r="O1472" s="36"/>
      <c r="P1472" s="253">
        <v>0</v>
      </c>
      <c r="Q1472" s="259">
        <f t="shared" si="325"/>
        <v>0</v>
      </c>
      <c r="R1472" s="259">
        <v>9600000000</v>
      </c>
      <c r="S1472" s="509">
        <f t="shared" si="312"/>
        <v>8000000000</v>
      </c>
      <c r="T1472" s="34">
        <v>1</v>
      </c>
      <c r="U1472" s="33">
        <v>1</v>
      </c>
      <c r="V1472" s="33">
        <v>0.94</v>
      </c>
      <c r="W1472" s="33">
        <v>0.94</v>
      </c>
      <c r="X1472" s="33">
        <f t="shared" si="313"/>
        <v>0.88</v>
      </c>
      <c r="Y1472" s="33">
        <f t="shared" si="314"/>
        <v>0.85</v>
      </c>
      <c r="Z1472" s="33">
        <f t="shared" si="315"/>
        <v>0.75</v>
      </c>
      <c r="AA1472" s="33">
        <f t="shared" si="316"/>
        <v>0.85</v>
      </c>
      <c r="AB1472" s="33">
        <f t="shared" si="317"/>
        <v>0.75</v>
      </c>
      <c r="AC1472" s="33">
        <f t="shared" si="318"/>
        <v>0.85</v>
      </c>
      <c r="AD1472" s="33">
        <f t="shared" si="319"/>
        <v>0.7</v>
      </c>
      <c r="AE1472" s="394">
        <f t="shared" si="320"/>
        <v>0</v>
      </c>
      <c r="AF1472" s="400">
        <f t="shared" si="321"/>
        <v>8000000000</v>
      </c>
      <c r="AG1472" s="257">
        <v>100</v>
      </c>
      <c r="AH1472" s="153">
        <f t="shared" si="324"/>
        <v>8000000000</v>
      </c>
      <c r="AJ1472" s="394">
        <f>IF(F1472&gt;0,#REF!,0)</f>
        <v>0</v>
      </c>
      <c r="AK1472" s="394">
        <f t="shared" si="322"/>
        <v>0</v>
      </c>
      <c r="AM1472" s="394">
        <f t="shared" si="323"/>
        <v>0</v>
      </c>
    </row>
    <row r="1473" spans="3:39" ht="23.25" thickBot="1" x14ac:dyDescent="0.6">
      <c r="C1473" s="233" t="s">
        <v>576</v>
      </c>
      <c r="D1473" s="411" t="s">
        <v>1467</v>
      </c>
      <c r="E1473" s="435">
        <v>30000000000</v>
      </c>
      <c r="F1473" s="39">
        <v>0</v>
      </c>
      <c r="G1473" s="36"/>
      <c r="H1473" s="36">
        <v>0</v>
      </c>
      <c r="I1473" s="36"/>
      <c r="J1473" s="36"/>
      <c r="K1473" s="36"/>
      <c r="L1473" s="36"/>
      <c r="M1473" s="36"/>
      <c r="N1473" s="36"/>
      <c r="O1473" s="36"/>
      <c r="P1473" s="253">
        <v>0</v>
      </c>
      <c r="Q1473" s="259">
        <f t="shared" si="325"/>
        <v>0</v>
      </c>
      <c r="R1473" s="259">
        <v>36000000000</v>
      </c>
      <c r="S1473" s="509">
        <f t="shared" si="312"/>
        <v>30000000000</v>
      </c>
      <c r="T1473" s="34">
        <v>1</v>
      </c>
      <c r="U1473" s="33">
        <v>1</v>
      </c>
      <c r="V1473" s="33">
        <v>0.94</v>
      </c>
      <c r="W1473" s="33">
        <v>0.94</v>
      </c>
      <c r="X1473" s="33">
        <f t="shared" si="313"/>
        <v>0.88</v>
      </c>
      <c r="Y1473" s="33">
        <f t="shared" si="314"/>
        <v>0.85</v>
      </c>
      <c r="Z1473" s="33">
        <f t="shared" si="315"/>
        <v>0.75</v>
      </c>
      <c r="AA1473" s="33">
        <f t="shared" si="316"/>
        <v>0.85</v>
      </c>
      <c r="AB1473" s="33">
        <f t="shared" si="317"/>
        <v>0.75</v>
      </c>
      <c r="AC1473" s="33">
        <f t="shared" si="318"/>
        <v>0.85</v>
      </c>
      <c r="AD1473" s="33">
        <f t="shared" si="319"/>
        <v>0.7</v>
      </c>
      <c r="AE1473" s="394">
        <f t="shared" si="320"/>
        <v>0</v>
      </c>
      <c r="AF1473" s="400">
        <f t="shared" si="321"/>
        <v>30000000000</v>
      </c>
      <c r="AG1473" s="257">
        <v>100</v>
      </c>
      <c r="AH1473" s="153">
        <f t="shared" si="324"/>
        <v>30000000000</v>
      </c>
      <c r="AJ1473" s="394">
        <f>IF(F1473&gt;0,#REF!,0)</f>
        <v>0</v>
      </c>
      <c r="AK1473" s="394">
        <f t="shared" si="322"/>
        <v>0</v>
      </c>
      <c r="AM1473" s="394">
        <f t="shared" si="323"/>
        <v>0</v>
      </c>
    </row>
    <row r="1474" spans="3:39" ht="23.25" thickBot="1" x14ac:dyDescent="0.6">
      <c r="C1474" s="233" t="s">
        <v>576</v>
      </c>
      <c r="D1474" s="411" t="s">
        <v>1734</v>
      </c>
      <c r="E1474" s="435">
        <v>20000000000</v>
      </c>
      <c r="F1474" s="39">
        <v>0</v>
      </c>
      <c r="G1474" s="36"/>
      <c r="H1474" s="36">
        <v>0</v>
      </c>
      <c r="I1474" s="36"/>
      <c r="J1474" s="36"/>
      <c r="K1474" s="36"/>
      <c r="L1474" s="36"/>
      <c r="M1474" s="36"/>
      <c r="N1474" s="36"/>
      <c r="O1474" s="36"/>
      <c r="P1474" s="253">
        <v>0</v>
      </c>
      <c r="Q1474" s="259">
        <f t="shared" si="325"/>
        <v>0</v>
      </c>
      <c r="R1474" s="259">
        <v>22000000000</v>
      </c>
      <c r="S1474" s="509">
        <f t="shared" si="312"/>
        <v>20000000000</v>
      </c>
      <c r="T1474" s="34">
        <v>1</v>
      </c>
      <c r="U1474" s="33">
        <v>1</v>
      </c>
      <c r="V1474" s="33">
        <v>0.94</v>
      </c>
      <c r="W1474" s="33">
        <v>0.94</v>
      </c>
      <c r="X1474" s="33">
        <f t="shared" si="313"/>
        <v>0.88</v>
      </c>
      <c r="Y1474" s="33">
        <f t="shared" si="314"/>
        <v>0.85</v>
      </c>
      <c r="Z1474" s="33">
        <f t="shared" si="315"/>
        <v>0.75</v>
      </c>
      <c r="AA1474" s="33">
        <f t="shared" si="316"/>
        <v>0.85</v>
      </c>
      <c r="AB1474" s="33">
        <f t="shared" si="317"/>
        <v>0.75</v>
      </c>
      <c r="AC1474" s="33">
        <f t="shared" si="318"/>
        <v>0.85</v>
      </c>
      <c r="AD1474" s="33">
        <f t="shared" si="319"/>
        <v>0.7</v>
      </c>
      <c r="AE1474" s="394">
        <f t="shared" si="320"/>
        <v>0</v>
      </c>
      <c r="AF1474" s="400">
        <f t="shared" si="321"/>
        <v>20000000000</v>
      </c>
      <c r="AG1474" s="257">
        <v>100</v>
      </c>
      <c r="AH1474" s="153">
        <f t="shared" si="324"/>
        <v>20000000000</v>
      </c>
      <c r="AJ1474" s="394">
        <f>IF(F1474&gt;0,#REF!,0)</f>
        <v>0</v>
      </c>
      <c r="AK1474" s="394">
        <f t="shared" si="322"/>
        <v>0</v>
      </c>
      <c r="AM1474" s="394">
        <f t="shared" si="323"/>
        <v>0</v>
      </c>
    </row>
    <row r="1475" spans="3:39" ht="23.25" thickBot="1" x14ac:dyDescent="0.6">
      <c r="C1475" s="233" t="s">
        <v>576</v>
      </c>
      <c r="D1475" s="411" t="s">
        <v>1735</v>
      </c>
      <c r="E1475" s="435">
        <v>10000000000</v>
      </c>
      <c r="F1475" s="39">
        <v>0</v>
      </c>
      <c r="G1475" s="36"/>
      <c r="H1475" s="36">
        <v>0</v>
      </c>
      <c r="I1475" s="36"/>
      <c r="J1475" s="36"/>
      <c r="K1475" s="36"/>
      <c r="L1475" s="36"/>
      <c r="M1475" s="36"/>
      <c r="N1475" s="36"/>
      <c r="O1475" s="36"/>
      <c r="P1475" s="253">
        <v>0</v>
      </c>
      <c r="Q1475" s="259">
        <f t="shared" si="325"/>
        <v>0</v>
      </c>
      <c r="R1475" s="259">
        <v>13200000000</v>
      </c>
      <c r="S1475" s="509">
        <f t="shared" si="312"/>
        <v>10000000000</v>
      </c>
      <c r="T1475" s="34">
        <v>1</v>
      </c>
      <c r="U1475" s="33">
        <v>1</v>
      </c>
      <c r="V1475" s="33">
        <v>0.94</v>
      </c>
      <c r="W1475" s="33">
        <v>0.94</v>
      </c>
      <c r="X1475" s="33">
        <f t="shared" si="313"/>
        <v>0.88</v>
      </c>
      <c r="Y1475" s="33">
        <f t="shared" si="314"/>
        <v>0.85</v>
      </c>
      <c r="Z1475" s="33">
        <f t="shared" si="315"/>
        <v>0.75</v>
      </c>
      <c r="AA1475" s="33">
        <f t="shared" si="316"/>
        <v>0.85</v>
      </c>
      <c r="AB1475" s="33">
        <f t="shared" si="317"/>
        <v>0.75</v>
      </c>
      <c r="AC1475" s="33">
        <f t="shared" si="318"/>
        <v>0.85</v>
      </c>
      <c r="AD1475" s="33">
        <f t="shared" si="319"/>
        <v>0.7</v>
      </c>
      <c r="AE1475" s="394">
        <f t="shared" si="320"/>
        <v>0</v>
      </c>
      <c r="AF1475" s="400">
        <f t="shared" si="321"/>
        <v>10000000000</v>
      </c>
      <c r="AG1475" s="257">
        <v>100</v>
      </c>
      <c r="AH1475" s="153">
        <f t="shared" si="324"/>
        <v>10000000000</v>
      </c>
      <c r="AJ1475" s="394">
        <f>IF(F1475&gt;0,#REF!,0)</f>
        <v>0</v>
      </c>
      <c r="AK1475" s="394">
        <f t="shared" si="322"/>
        <v>0</v>
      </c>
      <c r="AM1475" s="394">
        <f t="shared" si="323"/>
        <v>0</v>
      </c>
    </row>
    <row r="1476" spans="3:39" ht="23.25" thickBot="1" x14ac:dyDescent="0.6">
      <c r="C1476" s="233" t="s">
        <v>576</v>
      </c>
      <c r="D1476" s="411" t="s">
        <v>1735</v>
      </c>
      <c r="E1476" s="435">
        <v>10000000000</v>
      </c>
      <c r="F1476" s="39">
        <v>0</v>
      </c>
      <c r="G1476" s="36"/>
      <c r="H1476" s="36">
        <v>0</v>
      </c>
      <c r="I1476" s="36"/>
      <c r="J1476" s="36"/>
      <c r="K1476" s="36"/>
      <c r="L1476" s="36"/>
      <c r="M1476" s="36"/>
      <c r="N1476" s="36"/>
      <c r="O1476" s="36"/>
      <c r="P1476" s="253">
        <v>0</v>
      </c>
      <c r="Q1476" s="259">
        <f t="shared" si="325"/>
        <v>0</v>
      </c>
      <c r="R1476" s="259">
        <v>13200000000</v>
      </c>
      <c r="S1476" s="509">
        <f t="shared" si="312"/>
        <v>10000000000</v>
      </c>
      <c r="T1476" s="34">
        <v>1</v>
      </c>
      <c r="U1476" s="33">
        <v>1</v>
      </c>
      <c r="V1476" s="33">
        <v>0.94</v>
      </c>
      <c r="W1476" s="33">
        <v>0.94</v>
      </c>
      <c r="X1476" s="33">
        <f t="shared" si="313"/>
        <v>0.88</v>
      </c>
      <c r="Y1476" s="33">
        <f t="shared" si="314"/>
        <v>0.85</v>
      </c>
      <c r="Z1476" s="33">
        <f t="shared" si="315"/>
        <v>0.75</v>
      </c>
      <c r="AA1476" s="33">
        <f t="shared" si="316"/>
        <v>0.85</v>
      </c>
      <c r="AB1476" s="33">
        <f t="shared" si="317"/>
        <v>0.75</v>
      </c>
      <c r="AC1476" s="33">
        <f t="shared" si="318"/>
        <v>0.85</v>
      </c>
      <c r="AD1476" s="33">
        <f t="shared" si="319"/>
        <v>0.7</v>
      </c>
      <c r="AE1476" s="394">
        <f t="shared" si="320"/>
        <v>0</v>
      </c>
      <c r="AF1476" s="400">
        <f t="shared" si="321"/>
        <v>10000000000</v>
      </c>
      <c r="AG1476" s="257">
        <v>100</v>
      </c>
      <c r="AH1476" s="153">
        <f t="shared" si="324"/>
        <v>10000000000</v>
      </c>
      <c r="AJ1476" s="394">
        <f>IF(F1476&gt;0,#REF!,0)</f>
        <v>0</v>
      </c>
      <c r="AK1476" s="394">
        <f t="shared" si="322"/>
        <v>0</v>
      </c>
      <c r="AM1476" s="394">
        <f t="shared" si="323"/>
        <v>0</v>
      </c>
    </row>
    <row r="1477" spans="3:39" ht="23.25" thickBot="1" x14ac:dyDescent="0.6">
      <c r="C1477" s="233" t="s">
        <v>576</v>
      </c>
      <c r="D1477" s="411" t="s">
        <v>1733</v>
      </c>
      <c r="E1477" s="435">
        <v>10000000000</v>
      </c>
      <c r="F1477" s="39">
        <v>0</v>
      </c>
      <c r="G1477" s="36"/>
      <c r="H1477" s="36">
        <v>0</v>
      </c>
      <c r="I1477" s="36"/>
      <c r="J1477" s="36"/>
      <c r="K1477" s="36"/>
      <c r="L1477" s="36"/>
      <c r="M1477" s="36"/>
      <c r="N1477" s="36"/>
      <c r="O1477" s="36"/>
      <c r="P1477" s="253">
        <v>0</v>
      </c>
      <c r="Q1477" s="259">
        <f t="shared" si="325"/>
        <v>0</v>
      </c>
      <c r="R1477" s="259">
        <v>12600000000</v>
      </c>
      <c r="S1477" s="509">
        <f t="shared" si="312"/>
        <v>10000000000</v>
      </c>
      <c r="T1477" s="34">
        <v>1</v>
      </c>
      <c r="U1477" s="33">
        <v>1</v>
      </c>
      <c r="V1477" s="33">
        <v>0.94</v>
      </c>
      <c r="W1477" s="33">
        <v>0.94</v>
      </c>
      <c r="X1477" s="33">
        <f t="shared" si="313"/>
        <v>0.88</v>
      </c>
      <c r="Y1477" s="33">
        <f t="shared" si="314"/>
        <v>0.85</v>
      </c>
      <c r="Z1477" s="33">
        <f t="shared" si="315"/>
        <v>0.75</v>
      </c>
      <c r="AA1477" s="33">
        <f t="shared" si="316"/>
        <v>0.85</v>
      </c>
      <c r="AB1477" s="33">
        <f t="shared" si="317"/>
        <v>0.75</v>
      </c>
      <c r="AC1477" s="33">
        <f t="shared" si="318"/>
        <v>0.85</v>
      </c>
      <c r="AD1477" s="33">
        <f t="shared" si="319"/>
        <v>0.7</v>
      </c>
      <c r="AE1477" s="394">
        <f t="shared" si="320"/>
        <v>0</v>
      </c>
      <c r="AF1477" s="400">
        <f t="shared" si="321"/>
        <v>10000000000</v>
      </c>
      <c r="AG1477" s="257">
        <v>100</v>
      </c>
      <c r="AH1477" s="153">
        <f t="shared" si="324"/>
        <v>10000000000</v>
      </c>
      <c r="AJ1477" s="394">
        <f>IF(F1477&gt;0,#REF!,0)</f>
        <v>0</v>
      </c>
      <c r="AK1477" s="394">
        <f t="shared" si="322"/>
        <v>0</v>
      </c>
      <c r="AM1477" s="394">
        <f t="shared" si="323"/>
        <v>0</v>
      </c>
    </row>
    <row r="1478" spans="3:39" ht="23.25" thickBot="1" x14ac:dyDescent="0.6">
      <c r="C1478" s="233" t="s">
        <v>576</v>
      </c>
      <c r="D1478" s="411" t="s">
        <v>1735</v>
      </c>
      <c r="E1478" s="435">
        <v>10000000000</v>
      </c>
      <c r="F1478" s="39">
        <v>0</v>
      </c>
      <c r="G1478" s="36"/>
      <c r="H1478" s="36">
        <v>0</v>
      </c>
      <c r="I1478" s="36"/>
      <c r="J1478" s="36"/>
      <c r="K1478" s="36"/>
      <c r="L1478" s="36"/>
      <c r="M1478" s="36"/>
      <c r="N1478" s="36"/>
      <c r="O1478" s="36"/>
      <c r="P1478" s="253">
        <v>0</v>
      </c>
      <c r="Q1478" s="259">
        <f t="shared" si="325"/>
        <v>0</v>
      </c>
      <c r="R1478" s="259">
        <v>13200000000</v>
      </c>
      <c r="S1478" s="509">
        <f t="shared" si="312"/>
        <v>10000000000</v>
      </c>
      <c r="T1478" s="34">
        <v>1</v>
      </c>
      <c r="U1478" s="33">
        <v>1</v>
      </c>
      <c r="V1478" s="33">
        <v>0.94</v>
      </c>
      <c r="W1478" s="33">
        <v>0.94</v>
      </c>
      <c r="X1478" s="33">
        <f t="shared" si="313"/>
        <v>0.88</v>
      </c>
      <c r="Y1478" s="33">
        <f t="shared" si="314"/>
        <v>0.85</v>
      </c>
      <c r="Z1478" s="33">
        <f t="shared" si="315"/>
        <v>0.75</v>
      </c>
      <c r="AA1478" s="33">
        <f t="shared" si="316"/>
        <v>0.85</v>
      </c>
      <c r="AB1478" s="33">
        <f t="shared" si="317"/>
        <v>0.75</v>
      </c>
      <c r="AC1478" s="33">
        <f t="shared" si="318"/>
        <v>0.85</v>
      </c>
      <c r="AD1478" s="33">
        <f t="shared" si="319"/>
        <v>0.7</v>
      </c>
      <c r="AE1478" s="394">
        <f t="shared" si="320"/>
        <v>0</v>
      </c>
      <c r="AF1478" s="400">
        <f t="shared" si="321"/>
        <v>10000000000</v>
      </c>
      <c r="AG1478" s="257">
        <v>100</v>
      </c>
      <c r="AH1478" s="153">
        <f t="shared" si="324"/>
        <v>10000000000</v>
      </c>
      <c r="AJ1478" s="394">
        <f>IF(F1478&gt;0,#REF!,0)</f>
        <v>0</v>
      </c>
      <c r="AK1478" s="394">
        <f t="shared" si="322"/>
        <v>0</v>
      </c>
      <c r="AM1478" s="394">
        <f t="shared" si="323"/>
        <v>0</v>
      </c>
    </row>
    <row r="1479" spans="3:39" ht="23.25" thickBot="1" x14ac:dyDescent="0.6">
      <c r="C1479" s="233" t="s">
        <v>576</v>
      </c>
      <c r="D1479" s="411" t="s">
        <v>1735</v>
      </c>
      <c r="E1479" s="435">
        <v>10000000000</v>
      </c>
      <c r="F1479" s="39">
        <v>0</v>
      </c>
      <c r="G1479" s="36"/>
      <c r="H1479" s="36">
        <v>0</v>
      </c>
      <c r="I1479" s="36"/>
      <c r="J1479" s="36"/>
      <c r="K1479" s="36"/>
      <c r="L1479" s="36"/>
      <c r="M1479" s="36"/>
      <c r="N1479" s="36"/>
      <c r="O1479" s="36"/>
      <c r="P1479" s="253">
        <v>0</v>
      </c>
      <c r="Q1479" s="259">
        <f t="shared" si="325"/>
        <v>0</v>
      </c>
      <c r="R1479" s="259">
        <v>13200000000</v>
      </c>
      <c r="S1479" s="509">
        <f t="shared" si="312"/>
        <v>10000000000</v>
      </c>
      <c r="T1479" s="34">
        <v>1</v>
      </c>
      <c r="U1479" s="33">
        <v>1</v>
      </c>
      <c r="V1479" s="33">
        <v>0.94</v>
      </c>
      <c r="W1479" s="33">
        <v>0.94</v>
      </c>
      <c r="X1479" s="33">
        <f t="shared" si="313"/>
        <v>0.88</v>
      </c>
      <c r="Y1479" s="33">
        <f t="shared" si="314"/>
        <v>0.85</v>
      </c>
      <c r="Z1479" s="33">
        <f t="shared" si="315"/>
        <v>0.75</v>
      </c>
      <c r="AA1479" s="33">
        <f t="shared" si="316"/>
        <v>0.85</v>
      </c>
      <c r="AB1479" s="33">
        <f t="shared" si="317"/>
        <v>0.75</v>
      </c>
      <c r="AC1479" s="33">
        <f t="shared" si="318"/>
        <v>0.85</v>
      </c>
      <c r="AD1479" s="33">
        <f t="shared" si="319"/>
        <v>0.7</v>
      </c>
      <c r="AE1479" s="394">
        <f t="shared" si="320"/>
        <v>0</v>
      </c>
      <c r="AF1479" s="400">
        <f t="shared" si="321"/>
        <v>10000000000</v>
      </c>
      <c r="AG1479" s="257">
        <v>100</v>
      </c>
      <c r="AH1479" s="153">
        <f t="shared" si="324"/>
        <v>10000000000</v>
      </c>
      <c r="AJ1479" s="394">
        <f>IF(F1479&gt;0,#REF!,0)</f>
        <v>0</v>
      </c>
      <c r="AK1479" s="394">
        <f t="shared" si="322"/>
        <v>0</v>
      </c>
      <c r="AM1479" s="394">
        <f t="shared" si="323"/>
        <v>0</v>
      </c>
    </row>
    <row r="1481" spans="3:39" ht="15.75" x14ac:dyDescent="0.4">
      <c r="AE1481" s="293">
        <f>SUM(AE11:AE1480)</f>
        <v>4531199890434</v>
      </c>
      <c r="AF1481" s="444">
        <f>SUM(AF11:AF1480)</f>
        <v>59187630670589</v>
      </c>
      <c r="AH1481" s="444">
        <f>SUM(AH2:AH1480)</f>
        <v>59187630670589</v>
      </c>
    </row>
    <row r="1482" spans="3:39" ht="19.5" x14ac:dyDescent="0.2">
      <c r="E1482" s="435">
        <f>SUM(E2:E1481)</f>
        <v>63328096349616</v>
      </c>
    </row>
  </sheetData>
  <mergeCells count="36">
    <mergeCell ref="C6:E6"/>
    <mergeCell ref="F6:AH6"/>
    <mergeCell ref="K8:K10"/>
    <mergeCell ref="C7:C10"/>
    <mergeCell ref="D7:D10"/>
    <mergeCell ref="E7:E10"/>
    <mergeCell ref="F7:Q7"/>
    <mergeCell ref="L8:L10"/>
    <mergeCell ref="M8:M10"/>
    <mergeCell ref="N8:N10"/>
    <mergeCell ref="O8:O10"/>
    <mergeCell ref="F8:F10"/>
    <mergeCell ref="G8:G10"/>
    <mergeCell ref="H8:H10"/>
    <mergeCell ref="I8:I10"/>
    <mergeCell ref="J8:J10"/>
    <mergeCell ref="V8:V10"/>
    <mergeCell ref="AE7:AE10"/>
    <mergeCell ref="AF7:AF10"/>
    <mergeCell ref="AG7:AG10"/>
    <mergeCell ref="AH7:AH10"/>
    <mergeCell ref="T7:AD7"/>
    <mergeCell ref="AC8:AC10"/>
    <mergeCell ref="AD8:AD10"/>
    <mergeCell ref="W8:W10"/>
    <mergeCell ref="X8:X10"/>
    <mergeCell ref="Y8:Y10"/>
    <mergeCell ref="Z8:Z10"/>
    <mergeCell ref="AA8:AA10"/>
    <mergeCell ref="AB8:AB10"/>
    <mergeCell ref="P8:P10"/>
    <mergeCell ref="Q8:Q10"/>
    <mergeCell ref="R8:R10"/>
    <mergeCell ref="T8:T10"/>
    <mergeCell ref="U8:U10"/>
    <mergeCell ref="S7:S10"/>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B5:AI32"/>
  <sheetViews>
    <sheetView rightToLeft="1" topLeftCell="A9" workbookViewId="0">
      <selection activeCell="A32" sqref="A32"/>
    </sheetView>
  </sheetViews>
  <sheetFormatPr defaultRowHeight="12.75" x14ac:dyDescent="0.2"/>
  <cols>
    <col min="2" max="2" width="5.42578125" customWidth="1"/>
    <col min="3" max="3" width="23" customWidth="1"/>
    <col min="4" max="4" width="12.85546875" customWidth="1"/>
    <col min="5" max="5" width="5" customWidth="1"/>
    <col min="6" max="6" width="11.42578125" customWidth="1"/>
    <col min="7" max="7" width="10" customWidth="1"/>
    <col min="8" max="8" width="3.7109375" customWidth="1"/>
    <col min="9" max="9" width="4" customWidth="1"/>
    <col min="10" max="10" width="3.28515625" customWidth="1"/>
    <col min="11" max="11" width="12" customWidth="1"/>
    <col min="12" max="14" width="4.140625" customWidth="1"/>
    <col min="15" max="15" width="3.7109375" customWidth="1"/>
    <col min="16" max="16" width="4" customWidth="1"/>
    <col min="17" max="17" width="11.7109375" customWidth="1"/>
    <col min="18" max="18" width="10.28515625" customWidth="1"/>
    <col min="19" max="19" width="12.42578125" customWidth="1"/>
    <col min="20" max="20" width="14" customWidth="1"/>
    <col min="21" max="21" width="3.28515625" customWidth="1"/>
    <col min="22" max="22" width="4.28515625" customWidth="1"/>
    <col min="23" max="23" width="3.7109375" customWidth="1"/>
    <col min="24" max="24" width="3.28515625" customWidth="1"/>
    <col min="25" max="28" width="5.28515625" customWidth="1"/>
    <col min="29" max="29" width="4.28515625" customWidth="1"/>
    <col min="30" max="30" width="5.5703125" customWidth="1"/>
    <col min="31" max="31" width="3.140625" customWidth="1"/>
    <col min="32" max="32" width="17.28515625" customWidth="1"/>
    <col min="33" max="33" width="27.5703125" customWidth="1"/>
    <col min="34" max="34" width="4.7109375" customWidth="1"/>
    <col min="35" max="35" width="12.5703125" customWidth="1"/>
  </cols>
  <sheetData>
    <row r="5" spans="2:35" ht="13.5" thickBot="1" x14ac:dyDescent="0.25"/>
    <row r="6" spans="2:35" ht="92.45" customHeight="1" thickBot="1" x14ac:dyDescent="0.25">
      <c r="B6" s="736" t="s">
        <v>361</v>
      </c>
      <c r="C6" s="737"/>
      <c r="D6" s="737"/>
      <c r="E6" s="232"/>
      <c r="F6" s="232"/>
      <c r="G6" s="756" t="s">
        <v>1064</v>
      </c>
      <c r="H6" s="757"/>
      <c r="I6" s="757"/>
      <c r="J6" s="757"/>
      <c r="K6" s="757"/>
      <c r="L6" s="757"/>
      <c r="M6" s="757"/>
      <c r="N6" s="757"/>
      <c r="O6" s="757"/>
      <c r="P6" s="757"/>
      <c r="Q6" s="757"/>
      <c r="R6" s="757"/>
      <c r="S6" s="757"/>
      <c r="T6" s="757"/>
      <c r="U6" s="757"/>
      <c r="V6" s="757"/>
      <c r="W6" s="757"/>
      <c r="X6" s="757"/>
      <c r="Y6" s="757"/>
      <c r="Z6" s="757"/>
      <c r="AA6" s="757"/>
      <c r="AB6" s="757"/>
      <c r="AC6" s="757"/>
      <c r="AD6" s="757"/>
      <c r="AE6" s="757"/>
      <c r="AF6" s="757"/>
      <c r="AG6" s="757"/>
      <c r="AH6" s="757"/>
      <c r="AI6" s="757"/>
    </row>
    <row r="7" spans="2:35" ht="22.15" customHeight="1" thickBot="1" x14ac:dyDescent="0.6">
      <c r="B7" s="713" t="s">
        <v>1062</v>
      </c>
      <c r="C7" s="714" t="s">
        <v>266</v>
      </c>
      <c r="D7" s="735" t="s">
        <v>236</v>
      </c>
      <c r="E7" s="743" t="s">
        <v>6</v>
      </c>
      <c r="F7" s="743" t="s">
        <v>1080</v>
      </c>
      <c r="G7" s="721" t="s">
        <v>238</v>
      </c>
      <c r="H7" s="722"/>
      <c r="I7" s="722"/>
      <c r="J7" s="722"/>
      <c r="K7" s="722"/>
      <c r="L7" s="722"/>
      <c r="M7" s="722"/>
      <c r="N7" s="722"/>
      <c r="O7" s="722"/>
      <c r="P7" s="722"/>
      <c r="Q7" s="722"/>
      <c r="R7" s="722"/>
      <c r="S7" s="231"/>
      <c r="T7" s="705" t="s">
        <v>632</v>
      </c>
      <c r="U7" s="729" t="s">
        <v>855</v>
      </c>
      <c r="V7" s="729"/>
      <c r="W7" s="729"/>
      <c r="X7" s="729"/>
      <c r="Y7" s="729"/>
      <c r="Z7" s="729"/>
      <c r="AA7" s="729"/>
      <c r="AB7" s="729"/>
      <c r="AC7" s="729"/>
      <c r="AD7" s="729"/>
      <c r="AE7" s="729"/>
      <c r="AF7" s="705" t="s">
        <v>634</v>
      </c>
      <c r="AG7" s="711" t="s">
        <v>1063</v>
      </c>
      <c r="AH7" s="716" t="s">
        <v>8</v>
      </c>
      <c r="AI7" s="735" t="s">
        <v>631</v>
      </c>
    </row>
    <row r="8" spans="2:35" ht="13.15" customHeight="1" x14ac:dyDescent="0.2">
      <c r="B8" s="672"/>
      <c r="C8" s="715"/>
      <c r="D8" s="672"/>
      <c r="E8" s="744"/>
      <c r="F8" s="744"/>
      <c r="G8" s="723" t="s">
        <v>239</v>
      </c>
      <c r="H8" s="726" t="s">
        <v>240</v>
      </c>
      <c r="I8" s="726" t="s">
        <v>241</v>
      </c>
      <c r="J8" s="726" t="s">
        <v>243</v>
      </c>
      <c r="K8" s="726" t="s">
        <v>242</v>
      </c>
      <c r="L8" s="726" t="s">
        <v>248</v>
      </c>
      <c r="M8" s="726" t="s">
        <v>249</v>
      </c>
      <c r="N8" s="726" t="s">
        <v>247</v>
      </c>
      <c r="O8" s="726" t="s">
        <v>246</v>
      </c>
      <c r="P8" s="726" t="s">
        <v>245</v>
      </c>
      <c r="Q8" s="726" t="s">
        <v>244</v>
      </c>
      <c r="R8" s="730" t="s">
        <v>250</v>
      </c>
      <c r="S8" s="723" t="s">
        <v>636</v>
      </c>
      <c r="T8" s="706" t="s">
        <v>269</v>
      </c>
      <c r="U8" s="760" t="s">
        <v>270</v>
      </c>
      <c r="V8" s="752" t="s">
        <v>240</v>
      </c>
      <c r="W8" s="752" t="s">
        <v>271</v>
      </c>
      <c r="X8" s="752" t="s">
        <v>272</v>
      </c>
      <c r="Y8" s="752" t="s">
        <v>273</v>
      </c>
      <c r="Z8" s="752" t="s">
        <v>274</v>
      </c>
      <c r="AA8" s="752" t="s">
        <v>275</v>
      </c>
      <c r="AB8" s="752" t="s">
        <v>276</v>
      </c>
      <c r="AC8" s="752" t="s">
        <v>277</v>
      </c>
      <c r="AD8" s="752" t="s">
        <v>278</v>
      </c>
      <c r="AE8" s="758" t="s">
        <v>279</v>
      </c>
      <c r="AF8" s="706"/>
      <c r="AG8" s="712"/>
      <c r="AH8" s="717"/>
      <c r="AI8" s="672"/>
    </row>
    <row r="9" spans="2:35" ht="103.9" customHeight="1" x14ac:dyDescent="0.2">
      <c r="B9" s="672"/>
      <c r="C9" s="715"/>
      <c r="D9" s="672"/>
      <c r="E9" s="744"/>
      <c r="F9" s="744"/>
      <c r="G9" s="724"/>
      <c r="H9" s="727"/>
      <c r="I9" s="727"/>
      <c r="J9" s="727"/>
      <c r="K9" s="727"/>
      <c r="L9" s="727"/>
      <c r="M9" s="727"/>
      <c r="N9" s="727"/>
      <c r="O9" s="727"/>
      <c r="P9" s="727"/>
      <c r="Q9" s="727"/>
      <c r="R9" s="731"/>
      <c r="S9" s="724"/>
      <c r="T9" s="706"/>
      <c r="U9" s="760"/>
      <c r="V9" s="752"/>
      <c r="W9" s="752"/>
      <c r="X9" s="752"/>
      <c r="Y9" s="752"/>
      <c r="Z9" s="752"/>
      <c r="AA9" s="752"/>
      <c r="AB9" s="752"/>
      <c r="AC9" s="752"/>
      <c r="AD9" s="752"/>
      <c r="AE9" s="758"/>
      <c r="AF9" s="706"/>
      <c r="AG9" s="712"/>
      <c r="AH9" s="717"/>
      <c r="AI9" s="672"/>
    </row>
    <row r="10" spans="2:35" ht="93.6" customHeight="1" thickBot="1" x14ac:dyDescent="0.25">
      <c r="B10" s="672"/>
      <c r="C10" s="715"/>
      <c r="D10" s="672"/>
      <c r="E10" s="745"/>
      <c r="F10" s="745"/>
      <c r="G10" s="725"/>
      <c r="H10" s="728"/>
      <c r="I10" s="728"/>
      <c r="J10" s="728"/>
      <c r="K10" s="728"/>
      <c r="L10" s="728"/>
      <c r="M10" s="728"/>
      <c r="N10" s="728"/>
      <c r="O10" s="728"/>
      <c r="P10" s="728"/>
      <c r="Q10" s="728"/>
      <c r="R10" s="732"/>
      <c r="S10" s="725"/>
      <c r="T10" s="706"/>
      <c r="U10" s="761"/>
      <c r="V10" s="753"/>
      <c r="W10" s="753"/>
      <c r="X10" s="753"/>
      <c r="Y10" s="753"/>
      <c r="Z10" s="753"/>
      <c r="AA10" s="753"/>
      <c r="AB10" s="753"/>
      <c r="AC10" s="753"/>
      <c r="AD10" s="753"/>
      <c r="AE10" s="759"/>
      <c r="AF10" s="707"/>
      <c r="AG10" s="712"/>
      <c r="AH10" s="717"/>
      <c r="AI10" s="671"/>
    </row>
    <row r="11" spans="2:35" ht="21.6" customHeight="1" thickBot="1" x14ac:dyDescent="0.6">
      <c r="B11" s="233" t="s">
        <v>573</v>
      </c>
      <c r="C11" s="260" t="s">
        <v>1065</v>
      </c>
      <c r="D11" s="251">
        <v>120000000</v>
      </c>
      <c r="E11" s="265">
        <v>0.2</v>
      </c>
      <c r="F11" s="79">
        <f>D11*E11</f>
        <v>24000000</v>
      </c>
      <c r="G11" s="39"/>
      <c r="H11" s="36"/>
      <c r="I11" s="36"/>
      <c r="J11" s="36"/>
      <c r="K11" s="36"/>
      <c r="L11" s="36"/>
      <c r="M11" s="36"/>
      <c r="N11" s="36"/>
      <c r="O11" s="36"/>
      <c r="P11" s="36"/>
      <c r="Q11" s="262">
        <v>550000000</v>
      </c>
      <c r="R11" s="254">
        <f>SUM(G11:Q11)</f>
        <v>550000000</v>
      </c>
      <c r="S11" s="254">
        <f t="shared" ref="S11:S20" si="0">IF(R11&gt;T11,0,T11-R11)</f>
        <v>0</v>
      </c>
      <c r="T11" s="254">
        <f>F11</f>
        <v>24000000</v>
      </c>
      <c r="U11" s="34">
        <v>0</v>
      </c>
      <c r="V11" s="33">
        <v>0</v>
      </c>
      <c r="W11" s="33">
        <v>0.94</v>
      </c>
      <c r="X11" s="33">
        <v>0.94</v>
      </c>
      <c r="Y11" s="33">
        <f>1-0.12</f>
        <v>0.88</v>
      </c>
      <c r="Z11" s="33">
        <f>1-0.15</f>
        <v>0.85</v>
      </c>
      <c r="AA11" s="33">
        <f>1-0.25</f>
        <v>0.75</v>
      </c>
      <c r="AB11" s="33">
        <f>1-0.15</f>
        <v>0.85</v>
      </c>
      <c r="AC11" s="33">
        <f>1-0.25</f>
        <v>0.75</v>
      </c>
      <c r="AD11" s="33">
        <f>1-0.15</f>
        <v>0.85</v>
      </c>
      <c r="AE11" s="33">
        <f>1-0.3</f>
        <v>0.7</v>
      </c>
      <c r="AF11" s="255">
        <f>IF(T11&gt;R11,(R11*0.7),T11*0.7)</f>
        <v>16800000</v>
      </c>
      <c r="AG11" s="117">
        <f>IF(G11&gt;0,T11-G11,F11-AF11)</f>
        <v>7200000</v>
      </c>
      <c r="AH11" s="257">
        <v>100</v>
      </c>
      <c r="AI11" s="117">
        <f>(AG11*AH11)/100</f>
        <v>7200000</v>
      </c>
    </row>
    <row r="12" spans="2:35" ht="21.6" hidden="1" customHeight="1" thickBot="1" x14ac:dyDescent="0.6">
      <c r="B12" s="233" t="s">
        <v>573</v>
      </c>
      <c r="C12" s="261" t="s">
        <v>991</v>
      </c>
      <c r="D12" s="252">
        <v>650000000</v>
      </c>
      <c r="E12" s="123">
        <v>0.2</v>
      </c>
      <c r="F12" s="123">
        <f t="shared" ref="F12:F20" si="1">D12*E12</f>
        <v>130000000</v>
      </c>
      <c r="G12" s="39"/>
      <c r="H12" s="36"/>
      <c r="I12" s="36"/>
      <c r="J12" s="36"/>
      <c r="K12" s="36"/>
      <c r="L12" s="36"/>
      <c r="M12" s="36"/>
      <c r="N12" s="36"/>
      <c r="O12" s="36"/>
      <c r="P12" s="36"/>
      <c r="Q12" s="253"/>
      <c r="R12" s="258">
        <f t="shared" ref="R12:R19" si="2">SUM(G12:Q12)</f>
        <v>0</v>
      </c>
      <c r="S12" s="258">
        <f t="shared" si="0"/>
        <v>650000000</v>
      </c>
      <c r="T12" s="258">
        <f t="shared" ref="T12:T17" si="3">D12</f>
        <v>650000000</v>
      </c>
      <c r="U12" s="34">
        <v>0</v>
      </c>
      <c r="V12" s="33">
        <v>0</v>
      </c>
      <c r="W12" s="33">
        <v>0.94</v>
      </c>
      <c r="X12" s="33">
        <v>0.94</v>
      </c>
      <c r="Y12" s="33">
        <f>1-0.12</f>
        <v>0.88</v>
      </c>
      <c r="Z12" s="33">
        <f>1-0.15</f>
        <v>0.85</v>
      </c>
      <c r="AA12" s="33">
        <f>1-0.25</f>
        <v>0.75</v>
      </c>
      <c r="AB12" s="33">
        <f>1-0.15</f>
        <v>0.85</v>
      </c>
      <c r="AC12" s="33">
        <f>1-0.25</f>
        <v>0.75</v>
      </c>
      <c r="AD12" s="33">
        <f>1-0.15</f>
        <v>0.85</v>
      </c>
      <c r="AE12" s="33">
        <f>1-0.3</f>
        <v>0.7</v>
      </c>
      <c r="AF12" s="255">
        <f>IF(T12&gt;R12,(R12*0.7),T12*0.7)</f>
        <v>0</v>
      </c>
      <c r="AG12" s="117">
        <f t="shared" ref="AG12:AG17" si="4">IF(G12&gt;0,T12-G12,D12-AF12)</f>
        <v>650000000</v>
      </c>
      <c r="AH12" s="257">
        <v>100</v>
      </c>
      <c r="AI12" s="73">
        <f t="shared" ref="AI12:AI20" si="5">(AG12*AH12)/100</f>
        <v>650000000</v>
      </c>
    </row>
    <row r="13" spans="2:35" ht="21.6" hidden="1" customHeight="1" x14ac:dyDescent="0.55000000000000004">
      <c r="B13" s="233" t="s">
        <v>573</v>
      </c>
      <c r="C13" s="260" t="s">
        <v>992</v>
      </c>
      <c r="D13" s="252">
        <v>220000000000</v>
      </c>
      <c r="E13" s="123">
        <v>0.2</v>
      </c>
      <c r="F13" s="123">
        <f t="shared" si="1"/>
        <v>44000000000</v>
      </c>
      <c r="G13" s="39">
        <v>920000000</v>
      </c>
      <c r="H13" s="36"/>
      <c r="I13" s="36"/>
      <c r="J13" s="36"/>
      <c r="K13" s="36"/>
      <c r="L13" s="36"/>
      <c r="M13" s="36"/>
      <c r="N13" s="36"/>
      <c r="O13" s="36"/>
      <c r="P13" s="36"/>
      <c r="Q13" s="253"/>
      <c r="R13" s="258">
        <f t="shared" si="2"/>
        <v>920000000</v>
      </c>
      <c r="S13" s="258">
        <f t="shared" si="0"/>
        <v>219080000000</v>
      </c>
      <c r="T13" s="258">
        <f t="shared" si="3"/>
        <v>220000000000</v>
      </c>
      <c r="U13" s="34">
        <v>0</v>
      </c>
      <c r="V13" s="33">
        <v>0</v>
      </c>
      <c r="W13" s="33">
        <v>0.94</v>
      </c>
      <c r="X13" s="33">
        <v>0.94</v>
      </c>
      <c r="Y13" s="33">
        <f>1-0.12</f>
        <v>0.88</v>
      </c>
      <c r="Z13" s="33">
        <f>1-0.15</f>
        <v>0.85</v>
      </c>
      <c r="AA13" s="33">
        <f>1-0.25</f>
        <v>0.75</v>
      </c>
      <c r="AB13" s="33">
        <f>1-0.15</f>
        <v>0.85</v>
      </c>
      <c r="AC13" s="33">
        <f>1-0.25</f>
        <v>0.75</v>
      </c>
      <c r="AD13" s="33">
        <f>1-0.15</f>
        <v>0.85</v>
      </c>
      <c r="AE13" s="33">
        <f>1-0.3</f>
        <v>0.7</v>
      </c>
      <c r="AF13" s="255">
        <f>IF(T13&gt;R13,(R13*0),T13*0)</f>
        <v>0</v>
      </c>
      <c r="AG13" s="117">
        <f t="shared" si="4"/>
        <v>219080000000</v>
      </c>
      <c r="AH13" s="257">
        <v>100</v>
      </c>
      <c r="AI13" s="73">
        <f t="shared" si="5"/>
        <v>219080000000</v>
      </c>
    </row>
    <row r="14" spans="2:35" ht="21.6" hidden="1" customHeight="1" x14ac:dyDescent="0.55000000000000004">
      <c r="B14" s="233" t="s">
        <v>573</v>
      </c>
      <c r="C14" s="76" t="s">
        <v>993</v>
      </c>
      <c r="D14" s="252">
        <v>9140000000</v>
      </c>
      <c r="E14" s="123">
        <v>0.2</v>
      </c>
      <c r="F14" s="123">
        <f t="shared" si="1"/>
        <v>1828000000</v>
      </c>
      <c r="G14" s="39"/>
      <c r="H14" s="36"/>
      <c r="I14" s="36"/>
      <c r="J14" s="36"/>
      <c r="K14" s="36">
        <v>350000000</v>
      </c>
      <c r="L14" s="36"/>
      <c r="M14" s="36"/>
      <c r="N14" s="36"/>
      <c r="O14" s="36"/>
      <c r="P14" s="36"/>
      <c r="Q14" s="253"/>
      <c r="R14" s="259">
        <f t="shared" si="2"/>
        <v>350000000</v>
      </c>
      <c r="S14" s="259">
        <f t="shared" si="0"/>
        <v>8790000000</v>
      </c>
      <c r="T14" s="259">
        <f t="shared" si="3"/>
        <v>9140000000</v>
      </c>
      <c r="U14" s="34">
        <v>0</v>
      </c>
      <c r="V14" s="33">
        <v>0</v>
      </c>
      <c r="W14" s="33">
        <v>0.94</v>
      </c>
      <c r="X14" s="33">
        <v>0.94</v>
      </c>
      <c r="Y14" s="33">
        <f t="shared" ref="Y14:Y20" si="6">1-0.12</f>
        <v>0.88</v>
      </c>
      <c r="Z14" s="33">
        <f t="shared" ref="Z14:Z20" si="7">1-0.15</f>
        <v>0.85</v>
      </c>
      <c r="AA14" s="33">
        <f t="shared" ref="AA14:AA20" si="8">1-0.25</f>
        <v>0.75</v>
      </c>
      <c r="AB14" s="33">
        <f t="shared" ref="AB14:AB20" si="9">1-0.15</f>
        <v>0.85</v>
      </c>
      <c r="AC14" s="33">
        <f t="shared" ref="AC14:AC20" si="10">1-0.25</f>
        <v>0.75</v>
      </c>
      <c r="AD14" s="33">
        <f t="shared" ref="AD14:AD20" si="11">1-0.15</f>
        <v>0.85</v>
      </c>
      <c r="AE14" s="33">
        <f t="shared" ref="AE14:AE20" si="12">1-0.3</f>
        <v>0.7</v>
      </c>
      <c r="AF14" s="255">
        <f>IF(T14&gt;R14,(R14*0.88),T14*0.88)</f>
        <v>308000000</v>
      </c>
      <c r="AG14" s="117">
        <f t="shared" si="4"/>
        <v>8832000000</v>
      </c>
      <c r="AH14" s="257">
        <v>100</v>
      </c>
      <c r="AI14" s="153">
        <f t="shared" si="5"/>
        <v>8832000000</v>
      </c>
    </row>
    <row r="15" spans="2:35" ht="21.6" hidden="1" customHeight="1" x14ac:dyDescent="0.55000000000000004">
      <c r="B15" s="233" t="s">
        <v>573</v>
      </c>
      <c r="C15" s="76" t="s">
        <v>994</v>
      </c>
      <c r="D15" s="252">
        <v>9140000000</v>
      </c>
      <c r="E15" s="123">
        <v>0.2</v>
      </c>
      <c r="F15" s="123">
        <f t="shared" si="1"/>
        <v>1828000000</v>
      </c>
      <c r="G15" s="39"/>
      <c r="H15" s="36"/>
      <c r="I15" s="36"/>
      <c r="J15" s="36"/>
      <c r="K15" s="36">
        <v>350000000</v>
      </c>
      <c r="L15" s="36"/>
      <c r="M15" s="36"/>
      <c r="N15" s="36"/>
      <c r="O15" s="36"/>
      <c r="P15" s="36"/>
      <c r="Q15" s="253"/>
      <c r="R15" s="259">
        <f t="shared" ref="R15:R20" si="13">SUM(G15:Q15)</f>
        <v>350000000</v>
      </c>
      <c r="S15" s="259">
        <f t="shared" si="0"/>
        <v>8790000000</v>
      </c>
      <c r="T15" s="259">
        <f t="shared" si="3"/>
        <v>9140000000</v>
      </c>
      <c r="U15" s="34">
        <v>0</v>
      </c>
      <c r="V15" s="33">
        <v>0</v>
      </c>
      <c r="W15" s="33">
        <v>0.94</v>
      </c>
      <c r="X15" s="33">
        <v>0.94</v>
      </c>
      <c r="Y15" s="33">
        <f t="shared" si="6"/>
        <v>0.88</v>
      </c>
      <c r="Z15" s="33">
        <f t="shared" si="7"/>
        <v>0.85</v>
      </c>
      <c r="AA15" s="33">
        <f t="shared" si="8"/>
        <v>0.75</v>
      </c>
      <c r="AB15" s="33">
        <f t="shared" si="9"/>
        <v>0.85</v>
      </c>
      <c r="AC15" s="33">
        <f t="shared" si="10"/>
        <v>0.75</v>
      </c>
      <c r="AD15" s="33">
        <f t="shared" si="11"/>
        <v>0.85</v>
      </c>
      <c r="AE15" s="33">
        <f t="shared" si="12"/>
        <v>0.7</v>
      </c>
      <c r="AF15" s="255">
        <f>IF(T15&gt;R15,(R15*0.88),T15*0.88)</f>
        <v>308000000</v>
      </c>
      <c r="AG15" s="117">
        <f t="shared" si="4"/>
        <v>8832000000</v>
      </c>
      <c r="AH15" s="257">
        <v>100</v>
      </c>
      <c r="AI15" s="153">
        <f t="shared" si="5"/>
        <v>8832000000</v>
      </c>
    </row>
    <row r="16" spans="2:35" ht="21.6" hidden="1" customHeight="1" thickBot="1" x14ac:dyDescent="0.6">
      <c r="B16" s="233" t="s">
        <v>573</v>
      </c>
      <c r="C16" s="260" t="s">
        <v>990</v>
      </c>
      <c r="D16" s="251">
        <v>120000000</v>
      </c>
      <c r="E16" s="123">
        <v>0.2</v>
      </c>
      <c r="F16" s="123">
        <f t="shared" si="1"/>
        <v>24000000</v>
      </c>
      <c r="G16" s="39"/>
      <c r="H16" s="36"/>
      <c r="I16" s="36"/>
      <c r="J16" s="36"/>
      <c r="K16" s="36"/>
      <c r="L16" s="36"/>
      <c r="M16" s="36"/>
      <c r="N16" s="36"/>
      <c r="O16" s="36"/>
      <c r="P16" s="36"/>
      <c r="Q16" s="253">
        <v>550000000</v>
      </c>
      <c r="R16" s="254">
        <f>SUM(G16:Q16)</f>
        <v>550000000</v>
      </c>
      <c r="S16" s="254">
        <f t="shared" si="0"/>
        <v>0</v>
      </c>
      <c r="T16" s="254">
        <f>D16</f>
        <v>120000000</v>
      </c>
      <c r="U16" s="34">
        <v>0</v>
      </c>
      <c r="V16" s="33">
        <v>0</v>
      </c>
      <c r="W16" s="33">
        <v>0.94</v>
      </c>
      <c r="X16" s="33">
        <v>0.94</v>
      </c>
      <c r="Y16" s="33">
        <f>1-0.12</f>
        <v>0.88</v>
      </c>
      <c r="Z16" s="33">
        <f>1-0.15</f>
        <v>0.85</v>
      </c>
      <c r="AA16" s="33">
        <f>1-0.25</f>
        <v>0.75</v>
      </c>
      <c r="AB16" s="33">
        <f>1-0.15</f>
        <v>0.85</v>
      </c>
      <c r="AC16" s="33">
        <f>1-0.25</f>
        <v>0.75</v>
      </c>
      <c r="AD16" s="33">
        <f>1-0.15</f>
        <v>0.85</v>
      </c>
      <c r="AE16" s="33">
        <f>1-0.3</f>
        <v>0.7</v>
      </c>
      <c r="AF16" s="255">
        <f>IF(T16&gt;R16,(R16*0.7),T16*0.7)</f>
        <v>84000000</v>
      </c>
      <c r="AG16" s="117">
        <f t="shared" si="4"/>
        <v>36000000</v>
      </c>
      <c r="AH16" s="257">
        <v>100</v>
      </c>
      <c r="AI16" s="117">
        <f>(AG16*AH16)/100</f>
        <v>36000000</v>
      </c>
    </row>
    <row r="17" spans="2:35" ht="35.450000000000003" hidden="1" customHeight="1" thickBot="1" x14ac:dyDescent="0.6">
      <c r="B17" s="233" t="s">
        <v>573</v>
      </c>
      <c r="C17" s="261" t="s">
        <v>991</v>
      </c>
      <c r="D17" s="252">
        <v>650000000</v>
      </c>
      <c r="E17" s="123">
        <v>0.2</v>
      </c>
      <c r="F17" s="123">
        <f t="shared" si="1"/>
        <v>130000000</v>
      </c>
      <c r="G17" s="39"/>
      <c r="H17" s="36"/>
      <c r="I17" s="36"/>
      <c r="J17" s="36"/>
      <c r="K17" s="36"/>
      <c r="L17" s="36"/>
      <c r="M17" s="36"/>
      <c r="N17" s="36"/>
      <c r="O17" s="36"/>
      <c r="P17" s="36"/>
      <c r="Q17" s="253"/>
      <c r="R17" s="258">
        <f t="shared" si="2"/>
        <v>0</v>
      </c>
      <c r="S17" s="258">
        <f t="shared" si="0"/>
        <v>650000000</v>
      </c>
      <c r="T17" s="258">
        <f t="shared" si="3"/>
        <v>650000000</v>
      </c>
      <c r="U17" s="34">
        <v>0</v>
      </c>
      <c r="V17" s="33">
        <v>0</v>
      </c>
      <c r="W17" s="33">
        <v>0.94</v>
      </c>
      <c r="X17" s="33">
        <v>0.94</v>
      </c>
      <c r="Y17" s="33">
        <f>1-0.12</f>
        <v>0.88</v>
      </c>
      <c r="Z17" s="33">
        <f>1-0.15</f>
        <v>0.85</v>
      </c>
      <c r="AA17" s="33">
        <f>1-0.25</f>
        <v>0.75</v>
      </c>
      <c r="AB17" s="33">
        <f>1-0.15</f>
        <v>0.85</v>
      </c>
      <c r="AC17" s="33">
        <f>1-0.25</f>
        <v>0.75</v>
      </c>
      <c r="AD17" s="33">
        <f>1-0.15</f>
        <v>0.85</v>
      </c>
      <c r="AE17" s="33">
        <f>1-0.3</f>
        <v>0.7</v>
      </c>
      <c r="AF17" s="255">
        <f>IF(T17&gt;R17,(R17*0.7),T17*0.7)</f>
        <v>0</v>
      </c>
      <c r="AG17" s="117">
        <f t="shared" si="4"/>
        <v>650000000</v>
      </c>
      <c r="AH17" s="257">
        <v>100</v>
      </c>
      <c r="AI17" s="73">
        <f t="shared" si="5"/>
        <v>650000000</v>
      </c>
    </row>
    <row r="18" spans="2:35" ht="21.75" thickBot="1" x14ac:dyDescent="0.6">
      <c r="B18" s="233" t="s">
        <v>573</v>
      </c>
      <c r="C18" s="260" t="s">
        <v>1066</v>
      </c>
      <c r="D18" s="252">
        <v>220000000000</v>
      </c>
      <c r="E18" s="266">
        <v>0.2</v>
      </c>
      <c r="F18" s="123">
        <f t="shared" si="1"/>
        <v>44000000000</v>
      </c>
      <c r="G18" s="39">
        <v>920000000</v>
      </c>
      <c r="H18" s="36"/>
      <c r="I18" s="36"/>
      <c r="J18" s="36"/>
      <c r="K18" s="36"/>
      <c r="L18" s="36"/>
      <c r="M18" s="36"/>
      <c r="N18" s="36"/>
      <c r="O18" s="36"/>
      <c r="P18" s="36"/>
      <c r="Q18" s="253"/>
      <c r="R18" s="258">
        <f t="shared" si="2"/>
        <v>920000000</v>
      </c>
      <c r="S18" s="258">
        <f t="shared" si="0"/>
        <v>43080000000</v>
      </c>
      <c r="T18" s="254">
        <f t="shared" ref="T18:T20" si="14">F18</f>
        <v>44000000000</v>
      </c>
      <c r="U18" s="34">
        <v>0</v>
      </c>
      <c r="V18" s="33">
        <v>0</v>
      </c>
      <c r="W18" s="33">
        <v>0.94</v>
      </c>
      <c r="X18" s="33">
        <v>0.94</v>
      </c>
      <c r="Y18" s="33">
        <f>1-0.12</f>
        <v>0.88</v>
      </c>
      <c r="Z18" s="33">
        <f>1-0.15</f>
        <v>0.85</v>
      </c>
      <c r="AA18" s="33">
        <f>1-0.25</f>
        <v>0.75</v>
      </c>
      <c r="AB18" s="33">
        <f>1-0.15</f>
        <v>0.85</v>
      </c>
      <c r="AC18" s="33">
        <f>1-0.25</f>
        <v>0.75</v>
      </c>
      <c r="AD18" s="33">
        <f>1-0.15</f>
        <v>0.85</v>
      </c>
      <c r="AE18" s="33">
        <f>1-0.3</f>
        <v>0.7</v>
      </c>
      <c r="AF18" s="255">
        <f>IF(T18&gt;R18,(R18*0),T18*0)</f>
        <v>0</v>
      </c>
      <c r="AG18" s="117">
        <f>IF(G18&gt;0,T18-G18,F18-AF18)</f>
        <v>43080000000</v>
      </c>
      <c r="AH18" s="257">
        <v>100</v>
      </c>
      <c r="AI18" s="73">
        <f t="shared" si="5"/>
        <v>43080000000</v>
      </c>
    </row>
    <row r="19" spans="2:35" ht="21.75" thickBot="1" x14ac:dyDescent="0.6">
      <c r="B19" s="233" t="s">
        <v>573</v>
      </c>
      <c r="C19" s="76" t="s">
        <v>1067</v>
      </c>
      <c r="D19" s="252">
        <v>9140000000</v>
      </c>
      <c r="E19" s="266">
        <v>0.2</v>
      </c>
      <c r="F19" s="123">
        <f t="shared" si="1"/>
        <v>1828000000</v>
      </c>
      <c r="G19" s="39"/>
      <c r="H19" s="36"/>
      <c r="I19" s="36"/>
      <c r="J19" s="36"/>
      <c r="K19" s="36">
        <v>350000000</v>
      </c>
      <c r="L19" s="36"/>
      <c r="M19" s="36"/>
      <c r="N19" s="36"/>
      <c r="O19" s="36"/>
      <c r="P19" s="36"/>
      <c r="Q19" s="253"/>
      <c r="R19" s="259">
        <f t="shared" si="2"/>
        <v>350000000</v>
      </c>
      <c r="S19" s="259">
        <f t="shared" si="0"/>
        <v>1478000000</v>
      </c>
      <c r="T19" s="254">
        <f t="shared" si="14"/>
        <v>1828000000</v>
      </c>
      <c r="U19" s="34">
        <v>0</v>
      </c>
      <c r="V19" s="33">
        <v>0</v>
      </c>
      <c r="W19" s="33">
        <v>0.94</v>
      </c>
      <c r="X19" s="33">
        <v>0.94</v>
      </c>
      <c r="Y19" s="33">
        <f t="shared" si="6"/>
        <v>0.88</v>
      </c>
      <c r="Z19" s="33">
        <f t="shared" si="7"/>
        <v>0.85</v>
      </c>
      <c r="AA19" s="33">
        <f t="shared" si="8"/>
        <v>0.75</v>
      </c>
      <c r="AB19" s="33">
        <f t="shared" si="9"/>
        <v>0.85</v>
      </c>
      <c r="AC19" s="33">
        <f t="shared" si="10"/>
        <v>0.75</v>
      </c>
      <c r="AD19" s="33">
        <f t="shared" si="11"/>
        <v>0.85</v>
      </c>
      <c r="AE19" s="33">
        <f t="shared" si="12"/>
        <v>0.7</v>
      </c>
      <c r="AF19" s="255">
        <f>IF(T19&gt;R19,(R19*0.88),T19*0.88)</f>
        <v>308000000</v>
      </c>
      <c r="AG19" s="117">
        <f>IF(G19&gt;0,T19-G19,F19-AF19)</f>
        <v>1520000000</v>
      </c>
      <c r="AH19" s="257">
        <v>100</v>
      </c>
      <c r="AI19" s="153">
        <f t="shared" si="5"/>
        <v>1520000000</v>
      </c>
    </row>
    <row r="20" spans="2:35" ht="21.75" thickBot="1" x14ac:dyDescent="0.6">
      <c r="B20" s="233" t="s">
        <v>573</v>
      </c>
      <c r="C20" s="76" t="s">
        <v>1068</v>
      </c>
      <c r="D20" s="252">
        <v>9140000000</v>
      </c>
      <c r="E20" s="267">
        <v>0.2</v>
      </c>
      <c r="F20" s="126">
        <f t="shared" si="1"/>
        <v>1828000000</v>
      </c>
      <c r="G20" s="39"/>
      <c r="H20" s="36"/>
      <c r="I20" s="36"/>
      <c r="J20" s="36"/>
      <c r="K20" s="36"/>
      <c r="L20" s="36"/>
      <c r="M20" s="36"/>
      <c r="N20" s="36"/>
      <c r="O20" s="36"/>
      <c r="P20" s="36"/>
      <c r="Q20" s="253"/>
      <c r="R20" s="259">
        <f t="shared" si="13"/>
        <v>0</v>
      </c>
      <c r="S20" s="259">
        <f t="shared" si="0"/>
        <v>1828000000</v>
      </c>
      <c r="T20" s="254">
        <f t="shared" si="14"/>
        <v>1828000000</v>
      </c>
      <c r="U20" s="34">
        <v>0</v>
      </c>
      <c r="V20" s="33">
        <v>0</v>
      </c>
      <c r="W20" s="33">
        <v>0.94</v>
      </c>
      <c r="X20" s="33">
        <v>0.94</v>
      </c>
      <c r="Y20" s="33">
        <f t="shared" si="6"/>
        <v>0.88</v>
      </c>
      <c r="Z20" s="33">
        <f t="shared" si="7"/>
        <v>0.85</v>
      </c>
      <c r="AA20" s="33">
        <f t="shared" si="8"/>
        <v>0.75</v>
      </c>
      <c r="AB20" s="33">
        <f t="shared" si="9"/>
        <v>0.85</v>
      </c>
      <c r="AC20" s="33">
        <f t="shared" si="10"/>
        <v>0.75</v>
      </c>
      <c r="AD20" s="33">
        <f t="shared" si="11"/>
        <v>0.85</v>
      </c>
      <c r="AE20" s="33">
        <f t="shared" si="12"/>
        <v>0.7</v>
      </c>
      <c r="AF20" s="255">
        <f>IF(T20&gt;R20,(R20*0.88),T20*0.88)</f>
        <v>0</v>
      </c>
      <c r="AG20" s="117">
        <f>IF(G20&gt;0,T20-G20,F20-AF20)</f>
        <v>1828000000</v>
      </c>
      <c r="AH20" s="257">
        <v>100</v>
      </c>
      <c r="AI20" s="153">
        <f t="shared" si="5"/>
        <v>1828000000</v>
      </c>
    </row>
    <row r="22" spans="2:35" ht="13.5" thickBot="1" x14ac:dyDescent="0.25"/>
    <row r="23" spans="2:35" ht="21.6" customHeight="1" thickBot="1" x14ac:dyDescent="0.6">
      <c r="B23" s="233" t="s">
        <v>573</v>
      </c>
      <c r="C23" s="260" t="s">
        <v>1065</v>
      </c>
      <c r="D23" s="264" t="s">
        <v>1070</v>
      </c>
      <c r="E23" s="265">
        <v>0.2</v>
      </c>
      <c r="F23" s="79" t="s">
        <v>1081</v>
      </c>
      <c r="G23" s="39"/>
      <c r="H23" s="36"/>
      <c r="I23" s="36"/>
      <c r="J23" s="36"/>
      <c r="K23" s="36"/>
      <c r="L23" s="36"/>
      <c r="M23" s="36"/>
      <c r="N23" s="36"/>
      <c r="O23" s="36"/>
      <c r="P23" s="36"/>
      <c r="Q23" s="262" t="s">
        <v>1073</v>
      </c>
      <c r="R23" s="254" t="s">
        <v>1073</v>
      </c>
      <c r="S23" s="254">
        <v>0</v>
      </c>
      <c r="T23" s="254" t="s">
        <v>1081</v>
      </c>
      <c r="U23" s="34">
        <v>0</v>
      </c>
      <c r="V23" s="33">
        <v>0</v>
      </c>
      <c r="W23" s="33">
        <v>0.94</v>
      </c>
      <c r="X23" s="33">
        <v>0.94</v>
      </c>
      <c r="Y23" s="33">
        <v>0.88</v>
      </c>
      <c r="Z23" s="33">
        <v>0.85</v>
      </c>
      <c r="AA23" s="33">
        <v>0.75</v>
      </c>
      <c r="AB23" s="33">
        <v>0.85</v>
      </c>
      <c r="AC23" s="33">
        <v>0.75</v>
      </c>
      <c r="AD23" s="33">
        <v>0.85</v>
      </c>
      <c r="AE23" s="33">
        <v>0.7</v>
      </c>
      <c r="AF23" s="255" t="s">
        <v>1084</v>
      </c>
      <c r="AG23" s="117" t="s">
        <v>1086</v>
      </c>
      <c r="AH23" s="257">
        <v>100</v>
      </c>
      <c r="AI23" s="117" t="s">
        <v>1089</v>
      </c>
    </row>
    <row r="24" spans="2:35" ht="21.6" hidden="1" customHeight="1" x14ac:dyDescent="0.55000000000000004">
      <c r="B24" s="233" t="s">
        <v>573</v>
      </c>
      <c r="C24" s="261" t="s">
        <v>991</v>
      </c>
      <c r="D24" s="252">
        <v>650000000</v>
      </c>
      <c r="E24" s="123">
        <v>0.2</v>
      </c>
      <c r="F24" s="123">
        <v>130000000</v>
      </c>
      <c r="G24" s="39"/>
      <c r="H24" s="36"/>
      <c r="I24" s="36"/>
      <c r="J24" s="36"/>
      <c r="K24" s="36"/>
      <c r="L24" s="36"/>
      <c r="M24" s="36"/>
      <c r="N24" s="36"/>
      <c r="O24" s="36"/>
      <c r="P24" s="36"/>
      <c r="Q24" s="253"/>
      <c r="R24" s="258">
        <v>0</v>
      </c>
      <c r="S24" s="258">
        <v>650000000</v>
      </c>
      <c r="T24" s="258">
        <v>650000000</v>
      </c>
      <c r="U24" s="34">
        <v>0</v>
      </c>
      <c r="V24" s="33">
        <v>0</v>
      </c>
      <c r="W24" s="33">
        <v>0.94</v>
      </c>
      <c r="X24" s="33">
        <v>0.94</v>
      </c>
      <c r="Y24" s="33">
        <v>0.88</v>
      </c>
      <c r="Z24" s="33">
        <v>0.85</v>
      </c>
      <c r="AA24" s="33">
        <v>0.75</v>
      </c>
      <c r="AB24" s="33">
        <v>0.85</v>
      </c>
      <c r="AC24" s="33">
        <v>0.75</v>
      </c>
      <c r="AD24" s="33">
        <v>0.85</v>
      </c>
      <c r="AE24" s="33">
        <v>0.7</v>
      </c>
      <c r="AF24" s="255">
        <v>0</v>
      </c>
      <c r="AG24" s="117">
        <v>650000000</v>
      </c>
      <c r="AH24" s="257">
        <v>100</v>
      </c>
      <c r="AI24" s="73">
        <v>650000000</v>
      </c>
    </row>
    <row r="25" spans="2:35" ht="21.6" hidden="1" customHeight="1" x14ac:dyDescent="0.55000000000000004">
      <c r="B25" s="233" t="s">
        <v>573</v>
      </c>
      <c r="C25" s="260" t="s">
        <v>992</v>
      </c>
      <c r="D25" s="252">
        <v>220000000000</v>
      </c>
      <c r="E25" s="123">
        <v>0.2</v>
      </c>
      <c r="F25" s="123">
        <v>44000000000</v>
      </c>
      <c r="G25" s="39">
        <v>920000000</v>
      </c>
      <c r="H25" s="36"/>
      <c r="I25" s="36"/>
      <c r="J25" s="36"/>
      <c r="K25" s="36"/>
      <c r="L25" s="36"/>
      <c r="M25" s="36"/>
      <c r="N25" s="36"/>
      <c r="O25" s="36"/>
      <c r="P25" s="36"/>
      <c r="Q25" s="253"/>
      <c r="R25" s="258">
        <v>920000000</v>
      </c>
      <c r="S25" s="258">
        <v>219080000000</v>
      </c>
      <c r="T25" s="258">
        <v>220000000000</v>
      </c>
      <c r="U25" s="34">
        <v>0</v>
      </c>
      <c r="V25" s="33">
        <v>0</v>
      </c>
      <c r="W25" s="33">
        <v>0.94</v>
      </c>
      <c r="X25" s="33">
        <v>0.94</v>
      </c>
      <c r="Y25" s="33">
        <v>0.88</v>
      </c>
      <c r="Z25" s="33">
        <v>0.85</v>
      </c>
      <c r="AA25" s="33">
        <v>0.75</v>
      </c>
      <c r="AB25" s="33">
        <v>0.85</v>
      </c>
      <c r="AC25" s="33">
        <v>0.75</v>
      </c>
      <c r="AD25" s="33">
        <v>0.85</v>
      </c>
      <c r="AE25" s="33">
        <v>0.7</v>
      </c>
      <c r="AF25" s="255">
        <v>0</v>
      </c>
      <c r="AG25" s="117">
        <v>219080000000</v>
      </c>
      <c r="AH25" s="257">
        <v>100</v>
      </c>
      <c r="AI25" s="73">
        <v>219080000000</v>
      </c>
    </row>
    <row r="26" spans="2:35" ht="21.6" hidden="1" customHeight="1" x14ac:dyDescent="0.55000000000000004">
      <c r="B26" s="233" t="s">
        <v>573</v>
      </c>
      <c r="C26" s="76" t="s">
        <v>993</v>
      </c>
      <c r="D26" s="252">
        <v>9140000000</v>
      </c>
      <c r="E26" s="123">
        <v>0.2</v>
      </c>
      <c r="F26" s="123">
        <v>1828000000</v>
      </c>
      <c r="G26" s="39"/>
      <c r="H26" s="36"/>
      <c r="I26" s="36"/>
      <c r="J26" s="36"/>
      <c r="K26" s="36">
        <v>350000000</v>
      </c>
      <c r="L26" s="36"/>
      <c r="M26" s="36"/>
      <c r="N26" s="36"/>
      <c r="O26" s="36"/>
      <c r="P26" s="36"/>
      <c r="Q26" s="253"/>
      <c r="R26" s="259">
        <v>350000000</v>
      </c>
      <c r="S26" s="259">
        <v>8790000000</v>
      </c>
      <c r="T26" s="259">
        <v>9140000000</v>
      </c>
      <c r="U26" s="34">
        <v>0</v>
      </c>
      <c r="V26" s="33">
        <v>0</v>
      </c>
      <c r="W26" s="33">
        <v>0.94</v>
      </c>
      <c r="X26" s="33">
        <v>0.94</v>
      </c>
      <c r="Y26" s="33">
        <v>0.88</v>
      </c>
      <c r="Z26" s="33">
        <v>0.85</v>
      </c>
      <c r="AA26" s="33">
        <v>0.75</v>
      </c>
      <c r="AB26" s="33">
        <v>0.85</v>
      </c>
      <c r="AC26" s="33">
        <v>0.75</v>
      </c>
      <c r="AD26" s="33">
        <v>0.85</v>
      </c>
      <c r="AE26" s="33">
        <v>0.7</v>
      </c>
      <c r="AF26" s="255">
        <v>308000000</v>
      </c>
      <c r="AG26" s="117">
        <v>8832000000</v>
      </c>
      <c r="AH26" s="257">
        <v>100</v>
      </c>
      <c r="AI26" s="153">
        <v>8832000000</v>
      </c>
    </row>
    <row r="27" spans="2:35" ht="21.6" hidden="1" customHeight="1" x14ac:dyDescent="0.55000000000000004">
      <c r="B27" s="233" t="s">
        <v>573</v>
      </c>
      <c r="C27" s="76" t="s">
        <v>994</v>
      </c>
      <c r="D27" s="252">
        <v>9140000000</v>
      </c>
      <c r="E27" s="123">
        <v>0.2</v>
      </c>
      <c r="F27" s="123">
        <v>1828000000</v>
      </c>
      <c r="G27" s="39"/>
      <c r="H27" s="36"/>
      <c r="I27" s="36"/>
      <c r="J27" s="36"/>
      <c r="K27" s="36">
        <v>350000000</v>
      </c>
      <c r="L27" s="36"/>
      <c r="M27" s="36"/>
      <c r="N27" s="36"/>
      <c r="O27" s="36"/>
      <c r="P27" s="36"/>
      <c r="Q27" s="253"/>
      <c r="R27" s="259">
        <v>350000000</v>
      </c>
      <c r="S27" s="259">
        <v>8790000000</v>
      </c>
      <c r="T27" s="259">
        <v>9140000000</v>
      </c>
      <c r="U27" s="34">
        <v>0</v>
      </c>
      <c r="V27" s="33">
        <v>0</v>
      </c>
      <c r="W27" s="33">
        <v>0.94</v>
      </c>
      <c r="X27" s="33">
        <v>0.94</v>
      </c>
      <c r="Y27" s="33">
        <v>0.88</v>
      </c>
      <c r="Z27" s="33">
        <v>0.85</v>
      </c>
      <c r="AA27" s="33">
        <v>0.75</v>
      </c>
      <c r="AB27" s="33">
        <v>0.85</v>
      </c>
      <c r="AC27" s="33">
        <v>0.75</v>
      </c>
      <c r="AD27" s="33">
        <v>0.85</v>
      </c>
      <c r="AE27" s="33">
        <v>0.7</v>
      </c>
      <c r="AF27" s="255">
        <v>308000000</v>
      </c>
      <c r="AG27" s="117">
        <v>8832000000</v>
      </c>
      <c r="AH27" s="257">
        <v>100</v>
      </c>
      <c r="AI27" s="153">
        <v>8832000000</v>
      </c>
    </row>
    <row r="28" spans="2:35" ht="21.6" hidden="1" customHeight="1" x14ac:dyDescent="0.55000000000000004">
      <c r="B28" s="233" t="s">
        <v>573</v>
      </c>
      <c r="C28" s="260" t="s">
        <v>990</v>
      </c>
      <c r="D28" s="251">
        <v>120000000</v>
      </c>
      <c r="E28" s="123">
        <v>0.2</v>
      </c>
      <c r="F28" s="123">
        <v>24000000</v>
      </c>
      <c r="G28" s="39"/>
      <c r="H28" s="36"/>
      <c r="I28" s="36"/>
      <c r="J28" s="36"/>
      <c r="K28" s="36"/>
      <c r="L28" s="36"/>
      <c r="M28" s="36"/>
      <c r="N28" s="36"/>
      <c r="O28" s="36"/>
      <c r="P28" s="36"/>
      <c r="Q28" s="253">
        <v>550000000</v>
      </c>
      <c r="R28" s="254">
        <v>550000000</v>
      </c>
      <c r="S28" s="254">
        <v>0</v>
      </c>
      <c r="T28" s="254">
        <v>120000000</v>
      </c>
      <c r="U28" s="34">
        <v>0</v>
      </c>
      <c r="V28" s="33">
        <v>0</v>
      </c>
      <c r="W28" s="33">
        <v>0.94</v>
      </c>
      <c r="X28" s="33">
        <v>0.94</v>
      </c>
      <c r="Y28" s="33">
        <v>0.88</v>
      </c>
      <c r="Z28" s="33">
        <v>0.85</v>
      </c>
      <c r="AA28" s="33">
        <v>0.75</v>
      </c>
      <c r="AB28" s="33">
        <v>0.85</v>
      </c>
      <c r="AC28" s="33">
        <v>0.75</v>
      </c>
      <c r="AD28" s="33">
        <v>0.85</v>
      </c>
      <c r="AE28" s="33">
        <v>0.7</v>
      </c>
      <c r="AF28" s="255">
        <v>84000000</v>
      </c>
      <c r="AG28" s="117">
        <v>36000000</v>
      </c>
      <c r="AH28" s="257">
        <v>100</v>
      </c>
      <c r="AI28" s="117">
        <v>36000000</v>
      </c>
    </row>
    <row r="29" spans="2:35" ht="35.450000000000003" hidden="1" customHeight="1" x14ac:dyDescent="0.55000000000000004">
      <c r="B29" s="233" t="s">
        <v>573</v>
      </c>
      <c r="C29" s="261" t="s">
        <v>991</v>
      </c>
      <c r="D29" s="252">
        <v>650000000</v>
      </c>
      <c r="E29" s="123">
        <v>0.2</v>
      </c>
      <c r="F29" s="123">
        <v>130000000</v>
      </c>
      <c r="G29" s="39"/>
      <c r="H29" s="36"/>
      <c r="I29" s="36"/>
      <c r="J29" s="36"/>
      <c r="K29" s="36"/>
      <c r="L29" s="36"/>
      <c r="M29" s="36"/>
      <c r="N29" s="36"/>
      <c r="O29" s="36"/>
      <c r="P29" s="36"/>
      <c r="Q29" s="253"/>
      <c r="R29" s="258">
        <v>0</v>
      </c>
      <c r="S29" s="258">
        <v>650000000</v>
      </c>
      <c r="T29" s="258">
        <v>650000000</v>
      </c>
      <c r="U29" s="34">
        <v>0</v>
      </c>
      <c r="V29" s="33">
        <v>0</v>
      </c>
      <c r="W29" s="33">
        <v>0.94</v>
      </c>
      <c r="X29" s="33">
        <v>0.94</v>
      </c>
      <c r="Y29" s="33">
        <v>0.88</v>
      </c>
      <c r="Z29" s="33">
        <v>0.85</v>
      </c>
      <c r="AA29" s="33">
        <v>0.75</v>
      </c>
      <c r="AB29" s="33">
        <v>0.85</v>
      </c>
      <c r="AC29" s="33">
        <v>0.75</v>
      </c>
      <c r="AD29" s="33">
        <v>0.85</v>
      </c>
      <c r="AE29" s="33">
        <v>0.7</v>
      </c>
      <c r="AF29" s="255">
        <v>0</v>
      </c>
      <c r="AG29" s="117">
        <v>650000000</v>
      </c>
      <c r="AH29" s="257">
        <v>100</v>
      </c>
      <c r="AI29" s="73">
        <v>650000000</v>
      </c>
    </row>
    <row r="30" spans="2:35" ht="21.75" thickBot="1" x14ac:dyDescent="0.6">
      <c r="B30" s="233" t="s">
        <v>573</v>
      </c>
      <c r="C30" s="260" t="s">
        <v>1066</v>
      </c>
      <c r="D30" s="252" t="s">
        <v>1069</v>
      </c>
      <c r="E30" s="266">
        <v>0.2</v>
      </c>
      <c r="F30" s="123" t="s">
        <v>1082</v>
      </c>
      <c r="G30" s="39" t="s">
        <v>1072</v>
      </c>
      <c r="H30" s="36"/>
      <c r="I30" s="36"/>
      <c r="J30" s="36"/>
      <c r="K30" s="36"/>
      <c r="L30" s="36"/>
      <c r="M30" s="36"/>
      <c r="N30" s="36"/>
      <c r="O30" s="36"/>
      <c r="P30" s="36"/>
      <c r="Q30" s="253"/>
      <c r="R30" s="258" t="s">
        <v>1072</v>
      </c>
      <c r="S30" s="258" t="s">
        <v>1076</v>
      </c>
      <c r="T30" s="258" t="s">
        <v>1082</v>
      </c>
      <c r="U30" s="34">
        <v>0</v>
      </c>
      <c r="V30" s="33">
        <v>0</v>
      </c>
      <c r="W30" s="33">
        <v>0.94</v>
      </c>
      <c r="X30" s="33">
        <v>0.94</v>
      </c>
      <c r="Y30" s="33">
        <v>0.88</v>
      </c>
      <c r="Z30" s="33">
        <v>0.85</v>
      </c>
      <c r="AA30" s="33">
        <v>0.75</v>
      </c>
      <c r="AB30" s="33">
        <v>0.85</v>
      </c>
      <c r="AC30" s="33">
        <v>0.75</v>
      </c>
      <c r="AD30" s="33">
        <v>0.85</v>
      </c>
      <c r="AE30" s="33">
        <v>0.7</v>
      </c>
      <c r="AF30" s="255" t="s">
        <v>1085</v>
      </c>
      <c r="AG30" s="117" t="s">
        <v>1087</v>
      </c>
      <c r="AH30" s="257">
        <v>100</v>
      </c>
      <c r="AI30" s="73" t="s">
        <v>1090</v>
      </c>
    </row>
    <row r="31" spans="2:35" ht="21.75" thickBot="1" x14ac:dyDescent="0.6">
      <c r="B31" s="233" t="s">
        <v>573</v>
      </c>
      <c r="C31" s="76" t="s">
        <v>1067</v>
      </c>
      <c r="D31" s="252" t="s">
        <v>1071</v>
      </c>
      <c r="E31" s="266">
        <v>0.2</v>
      </c>
      <c r="F31" s="123" t="s">
        <v>1083</v>
      </c>
      <c r="G31" s="39"/>
      <c r="H31" s="36"/>
      <c r="I31" s="36"/>
      <c r="J31" s="36"/>
      <c r="K31" s="36" t="s">
        <v>1074</v>
      </c>
      <c r="L31" s="36"/>
      <c r="M31" s="36"/>
      <c r="N31" s="36"/>
      <c r="O31" s="36"/>
      <c r="P31" s="36"/>
      <c r="Q31" s="253"/>
      <c r="R31" s="263" t="s">
        <v>1074</v>
      </c>
      <c r="S31" s="259" t="s">
        <v>1075</v>
      </c>
      <c r="T31" s="259" t="s">
        <v>1083</v>
      </c>
      <c r="U31" s="34">
        <v>0</v>
      </c>
      <c r="V31" s="33">
        <v>0</v>
      </c>
      <c r="W31" s="33">
        <v>0.94</v>
      </c>
      <c r="X31" s="33">
        <v>0.94</v>
      </c>
      <c r="Y31" s="33">
        <v>0.88</v>
      </c>
      <c r="Z31" s="33">
        <v>0.85</v>
      </c>
      <c r="AA31" s="33">
        <v>0.75</v>
      </c>
      <c r="AB31" s="33">
        <v>0.85</v>
      </c>
      <c r="AC31" s="33">
        <v>0.75</v>
      </c>
      <c r="AD31" s="33">
        <v>0.85</v>
      </c>
      <c r="AE31" s="33">
        <v>0.7</v>
      </c>
      <c r="AF31" s="255" t="s">
        <v>1077</v>
      </c>
      <c r="AG31" s="117" t="s">
        <v>1079</v>
      </c>
      <c r="AH31" s="257">
        <v>100</v>
      </c>
      <c r="AI31" s="153" t="s">
        <v>1091</v>
      </c>
    </row>
    <row r="32" spans="2:35" ht="21.75" thickBot="1" x14ac:dyDescent="0.6">
      <c r="B32" s="233" t="s">
        <v>573</v>
      </c>
      <c r="C32" s="76" t="s">
        <v>1068</v>
      </c>
      <c r="D32" s="252" t="s">
        <v>1071</v>
      </c>
      <c r="E32" s="267">
        <v>0.2</v>
      </c>
      <c r="F32" s="126" t="s">
        <v>1083</v>
      </c>
      <c r="G32" s="39"/>
      <c r="H32" s="36"/>
      <c r="I32" s="36"/>
      <c r="J32" s="36"/>
      <c r="K32" s="36"/>
      <c r="L32" s="36"/>
      <c r="M32" s="36"/>
      <c r="N32" s="36"/>
      <c r="O32" s="36"/>
      <c r="P32" s="36"/>
      <c r="Q32" s="253"/>
      <c r="R32" s="259">
        <v>0</v>
      </c>
      <c r="S32" s="259" t="s">
        <v>1071</v>
      </c>
      <c r="T32" s="259" t="s">
        <v>1083</v>
      </c>
      <c r="U32" s="34">
        <v>0</v>
      </c>
      <c r="V32" s="33">
        <v>0</v>
      </c>
      <c r="W32" s="33">
        <v>0.94</v>
      </c>
      <c r="X32" s="33">
        <v>0.94</v>
      </c>
      <c r="Y32" s="33">
        <v>0.88</v>
      </c>
      <c r="Z32" s="33">
        <v>0.85</v>
      </c>
      <c r="AA32" s="33">
        <v>0.75</v>
      </c>
      <c r="AB32" s="33">
        <v>0.85</v>
      </c>
      <c r="AC32" s="33">
        <v>0.75</v>
      </c>
      <c r="AD32" s="33">
        <v>0.85</v>
      </c>
      <c r="AE32" s="33">
        <v>0.7</v>
      </c>
      <c r="AF32" s="255" t="s">
        <v>1078</v>
      </c>
      <c r="AG32" s="117" t="s">
        <v>1088</v>
      </c>
      <c r="AH32" s="257">
        <v>100</v>
      </c>
      <c r="AI32" s="153" t="s">
        <v>1083</v>
      </c>
    </row>
  </sheetData>
  <mergeCells count="38">
    <mergeCell ref="AA8:AA10"/>
    <mergeCell ref="AB8:AB10"/>
    <mergeCell ref="AC8:AC10"/>
    <mergeCell ref="AD8:AD10"/>
    <mergeCell ref="AE8:AE10"/>
    <mergeCell ref="E7:E10"/>
    <mergeCell ref="F7:F10"/>
    <mergeCell ref="U8:U10"/>
    <mergeCell ref="V8:V10"/>
    <mergeCell ref="W8:W10"/>
    <mergeCell ref="K8:K10"/>
    <mergeCell ref="L8:L10"/>
    <mergeCell ref="M8:M10"/>
    <mergeCell ref="Z8:Z10"/>
    <mergeCell ref="N8:N10"/>
    <mergeCell ref="O8:O10"/>
    <mergeCell ref="P8:P10"/>
    <mergeCell ref="Q8:Q10"/>
    <mergeCell ref="R8:R10"/>
    <mergeCell ref="S8:S10"/>
    <mergeCell ref="X8:X10"/>
    <mergeCell ref="Y8:Y10"/>
    <mergeCell ref="B6:D6"/>
    <mergeCell ref="G6:AI6"/>
    <mergeCell ref="B7:B10"/>
    <mergeCell ref="C7:C10"/>
    <mergeCell ref="D7:D10"/>
    <mergeCell ref="G7:R7"/>
    <mergeCell ref="T7:T10"/>
    <mergeCell ref="U7:AE7"/>
    <mergeCell ref="AF7:AF10"/>
    <mergeCell ref="AG7:AG10"/>
    <mergeCell ref="AH7:AH10"/>
    <mergeCell ref="AI7:AI10"/>
    <mergeCell ref="G8:G10"/>
    <mergeCell ref="H8:H10"/>
    <mergeCell ref="I8:I10"/>
    <mergeCell ref="J8:J10"/>
  </mergeCells>
  <pageMargins left="0.19685039370078741" right="0.19685039370078741" top="0.74803149606299213" bottom="0.23622047244094491" header="0.31496062992125984" footer="0.31496062992125984"/>
  <pageSetup paperSize="9" scale="62"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
  <sheetViews>
    <sheetView rightToLeft="1" workbookViewId="0">
      <selection activeCell="F6" sqref="F6"/>
    </sheetView>
  </sheetViews>
  <sheetFormatPr defaultRowHeight="12.75" x14ac:dyDescent="0.2"/>
  <cols>
    <col min="2" max="2" width="32.140625" bestFit="1" customWidth="1"/>
    <col min="3" max="3" width="17.85546875" bestFit="1" customWidth="1"/>
    <col min="4" max="4" width="17.7109375" bestFit="1" customWidth="1"/>
    <col min="5" max="5" width="20.85546875" bestFit="1" customWidth="1"/>
    <col min="6" max="6" width="23.140625" bestFit="1" customWidth="1"/>
  </cols>
  <sheetData>
    <row r="1" spans="1:6" x14ac:dyDescent="0.2">
      <c r="A1" s="607"/>
    </row>
    <row r="3" spans="1:6" ht="26.25" x14ac:dyDescent="0.65">
      <c r="B3" s="608"/>
      <c r="C3" s="609" t="s">
        <v>1262</v>
      </c>
      <c r="D3" s="609" t="s">
        <v>2430</v>
      </c>
      <c r="E3" s="609" t="s">
        <v>2431</v>
      </c>
      <c r="F3" s="610" t="s">
        <v>2432</v>
      </c>
    </row>
    <row r="4" spans="1:6" ht="24" x14ac:dyDescent="0.45">
      <c r="B4" s="609" t="s">
        <v>2433</v>
      </c>
      <c r="C4" s="611">
        <v>65121611887447</v>
      </c>
      <c r="D4" s="611">
        <v>-6003960953862</v>
      </c>
      <c r="E4" s="612">
        <v>43316268058702</v>
      </c>
      <c r="F4" s="613"/>
    </row>
    <row r="5" spans="1:6" ht="24" x14ac:dyDescent="0.45">
      <c r="B5" s="609" t="s">
        <v>2434</v>
      </c>
      <c r="C5" s="612">
        <v>4224404882756</v>
      </c>
      <c r="D5" s="612">
        <v>2480990073656</v>
      </c>
      <c r="E5" s="612">
        <v>2478668904485</v>
      </c>
      <c r="F5" s="613"/>
    </row>
    <row r="6" spans="1:6" ht="24" x14ac:dyDescent="0.5">
      <c r="B6" s="609" t="s">
        <v>1157</v>
      </c>
      <c r="C6" s="611">
        <f>SUM(C4:C5)</f>
        <v>69346016770203</v>
      </c>
      <c r="D6" s="611">
        <f>SUM(D4:D5)</f>
        <v>-3522970880206</v>
      </c>
      <c r="E6" s="614">
        <f>SUM(E4:E5)</f>
        <v>45794936963187</v>
      </c>
      <c r="F6" s="615">
        <f>SUM(C6+E6)/2</f>
        <v>57570476866695</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0"/>
  <sheetViews>
    <sheetView rightToLeft="1" workbookViewId="0">
      <selection activeCell="B13" sqref="B13"/>
    </sheetView>
  </sheetViews>
  <sheetFormatPr defaultRowHeight="12.75" x14ac:dyDescent="0.2"/>
  <cols>
    <col min="2" max="2" width="47.140625" bestFit="1" customWidth="1"/>
    <col min="3" max="24" width="0" hidden="1" customWidth="1"/>
    <col min="25" max="25" width="25.42578125" bestFit="1" customWidth="1"/>
  </cols>
  <sheetData>
    <row r="2" spans="1:26" ht="22.5" x14ac:dyDescent="0.2">
      <c r="A2" s="616" t="s">
        <v>2439</v>
      </c>
      <c r="B2" s="617" t="s">
        <v>2440</v>
      </c>
      <c r="C2" s="618">
        <v>-249621176</v>
      </c>
      <c r="D2" s="619"/>
      <c r="E2" s="620"/>
      <c r="F2" s="619"/>
      <c r="G2" s="620"/>
      <c r="H2" s="619"/>
      <c r="I2" s="620"/>
      <c r="J2" s="621">
        <v>0</v>
      </c>
      <c r="K2" s="622">
        <v>0</v>
      </c>
      <c r="L2" s="619">
        <v>0</v>
      </c>
      <c r="M2" s="620">
        <v>0</v>
      </c>
      <c r="N2" s="619">
        <v>0</v>
      </c>
      <c r="O2" s="620">
        <v>0</v>
      </c>
      <c r="P2" s="619">
        <v>0</v>
      </c>
      <c r="Q2" s="620">
        <v>0</v>
      </c>
      <c r="R2" s="619">
        <v>0</v>
      </c>
      <c r="S2" s="620">
        <v>0</v>
      </c>
      <c r="T2" s="623">
        <v>0</v>
      </c>
      <c r="U2" s="624">
        <v>0</v>
      </c>
      <c r="V2" s="625">
        <v>0</v>
      </c>
      <c r="W2" s="626">
        <v>0</v>
      </c>
      <c r="X2" s="627">
        <v>0</v>
      </c>
      <c r="Y2" s="628">
        <v>-249621176</v>
      </c>
      <c r="Z2" s="629">
        <v>360</v>
      </c>
    </row>
    <row r="3" spans="1:26" ht="22.5" x14ac:dyDescent="0.2">
      <c r="A3" s="616" t="s">
        <v>2441</v>
      </c>
      <c r="B3" s="617" t="s">
        <v>2442</v>
      </c>
      <c r="C3" s="618">
        <v>0</v>
      </c>
      <c r="D3" s="619"/>
      <c r="E3" s="620"/>
      <c r="F3" s="619"/>
      <c r="G3" s="620"/>
      <c r="H3" s="619"/>
      <c r="I3" s="620"/>
      <c r="J3" s="621">
        <v>0</v>
      </c>
      <c r="K3" s="622">
        <v>0</v>
      </c>
      <c r="L3" s="619">
        <v>0</v>
      </c>
      <c r="M3" s="620">
        <v>0</v>
      </c>
      <c r="N3" s="619">
        <v>0</v>
      </c>
      <c r="O3" s="620">
        <v>0</v>
      </c>
      <c r="P3" s="619">
        <v>0</v>
      </c>
      <c r="Q3" s="620">
        <v>0</v>
      </c>
      <c r="R3" s="619">
        <v>0</v>
      </c>
      <c r="S3" s="620">
        <v>0</v>
      </c>
      <c r="T3" s="623">
        <v>0</v>
      </c>
      <c r="U3" s="624">
        <v>0</v>
      </c>
      <c r="V3" s="625">
        <v>0</v>
      </c>
      <c r="W3" s="626">
        <v>0</v>
      </c>
      <c r="X3" s="627">
        <v>0</v>
      </c>
      <c r="Y3" s="628">
        <v>0</v>
      </c>
      <c r="Z3" s="629">
        <v>364</v>
      </c>
    </row>
    <row r="4" spans="1:26" ht="22.5" x14ac:dyDescent="0.2">
      <c r="A4" s="616" t="s">
        <v>2443</v>
      </c>
      <c r="B4" s="630" t="s">
        <v>2444</v>
      </c>
      <c r="C4" s="618">
        <v>-8124559101</v>
      </c>
      <c r="D4" s="619"/>
      <c r="E4" s="620"/>
      <c r="F4" s="619"/>
      <c r="G4" s="620"/>
      <c r="H4" s="619"/>
      <c r="I4" s="620"/>
      <c r="J4" s="621">
        <v>0</v>
      </c>
      <c r="K4" s="622">
        <v>0</v>
      </c>
      <c r="L4" s="619">
        <v>0</v>
      </c>
      <c r="M4" s="620">
        <v>0</v>
      </c>
      <c r="N4" s="619">
        <v>0</v>
      </c>
      <c r="O4" s="620">
        <v>0</v>
      </c>
      <c r="P4" s="619">
        <v>0</v>
      </c>
      <c r="Q4" s="620">
        <v>0</v>
      </c>
      <c r="R4" s="619">
        <v>0</v>
      </c>
      <c r="S4" s="620">
        <v>0</v>
      </c>
      <c r="T4" s="623">
        <v>0</v>
      </c>
      <c r="U4" s="624">
        <v>0</v>
      </c>
      <c r="V4" s="625">
        <v>0</v>
      </c>
      <c r="W4" s="626">
        <v>0</v>
      </c>
      <c r="X4" s="627">
        <v>0</v>
      </c>
      <c r="Y4" s="628">
        <v>-8124559101</v>
      </c>
      <c r="Z4" s="629">
        <v>365</v>
      </c>
    </row>
    <row r="5" spans="1:26" ht="22.5" x14ac:dyDescent="0.2">
      <c r="A5" s="616" t="s">
        <v>2445</v>
      </c>
      <c r="B5" s="617" t="s">
        <v>2446</v>
      </c>
      <c r="C5" s="618">
        <v>-10456463337901</v>
      </c>
      <c r="D5" s="619"/>
      <c r="E5" s="620"/>
      <c r="F5" s="619"/>
      <c r="G5" s="620"/>
      <c r="H5" s="619"/>
      <c r="I5" s="620"/>
      <c r="J5" s="621">
        <v>0</v>
      </c>
      <c r="K5" s="622">
        <v>0</v>
      </c>
      <c r="L5" s="619">
        <v>0</v>
      </c>
      <c r="M5" s="620">
        <v>8193579702949</v>
      </c>
      <c r="N5" s="619">
        <v>0</v>
      </c>
      <c r="O5" s="620">
        <v>0</v>
      </c>
      <c r="P5" s="619">
        <v>0</v>
      </c>
      <c r="Q5" s="620">
        <v>0</v>
      </c>
      <c r="R5" s="619">
        <v>0</v>
      </c>
      <c r="S5" s="620">
        <v>0</v>
      </c>
      <c r="T5" s="623">
        <v>0</v>
      </c>
      <c r="U5" s="624">
        <v>8193579702949</v>
      </c>
      <c r="V5" s="625">
        <v>0</v>
      </c>
      <c r="W5" s="626">
        <v>8193579702949</v>
      </c>
      <c r="X5" s="627">
        <v>-8193579702949</v>
      </c>
      <c r="Y5" s="628">
        <v>-18650043040850</v>
      </c>
      <c r="Z5" s="629">
        <v>366</v>
      </c>
    </row>
    <row r="6" spans="1:26" ht="22.5" x14ac:dyDescent="0.2">
      <c r="A6" s="616" t="s">
        <v>2447</v>
      </c>
      <c r="B6" s="617" t="s">
        <v>2448</v>
      </c>
      <c r="C6" s="618">
        <v>0</v>
      </c>
      <c r="D6" s="619"/>
      <c r="E6" s="620"/>
      <c r="F6" s="619"/>
      <c r="G6" s="620"/>
      <c r="H6" s="619"/>
      <c r="I6" s="620"/>
      <c r="J6" s="621">
        <v>0</v>
      </c>
      <c r="K6" s="622">
        <v>0</v>
      </c>
      <c r="L6" s="619">
        <v>0</v>
      </c>
      <c r="M6" s="620">
        <v>0</v>
      </c>
      <c r="N6" s="619">
        <v>0</v>
      </c>
      <c r="O6" s="620">
        <v>0</v>
      </c>
      <c r="P6" s="619">
        <v>0</v>
      </c>
      <c r="Q6" s="620">
        <v>0</v>
      </c>
      <c r="R6" s="619">
        <v>0</v>
      </c>
      <c r="S6" s="620">
        <v>0</v>
      </c>
      <c r="T6" s="623">
        <v>0</v>
      </c>
      <c r="U6" s="624">
        <v>0</v>
      </c>
      <c r="V6" s="625">
        <v>0</v>
      </c>
      <c r="W6" s="626">
        <v>0</v>
      </c>
      <c r="X6" s="627">
        <v>0</v>
      </c>
      <c r="Y6" s="628">
        <v>0</v>
      </c>
      <c r="Z6" s="629">
        <v>368</v>
      </c>
    </row>
    <row r="7" spans="1:26" ht="22.5" x14ac:dyDescent="0.2">
      <c r="A7" s="616" t="s">
        <v>2449</v>
      </c>
      <c r="B7" s="617" t="s">
        <v>2450</v>
      </c>
      <c r="C7" s="618">
        <v>-6576966416065</v>
      </c>
      <c r="D7" s="619"/>
      <c r="E7" s="620"/>
      <c r="F7" s="619"/>
      <c r="G7" s="620"/>
      <c r="H7" s="619"/>
      <c r="I7" s="620"/>
      <c r="J7" s="621">
        <v>0</v>
      </c>
      <c r="K7" s="622">
        <v>0</v>
      </c>
      <c r="L7" s="619">
        <v>0</v>
      </c>
      <c r="M7" s="620">
        <v>0</v>
      </c>
      <c r="N7" s="619">
        <v>0</v>
      </c>
      <c r="O7" s="620">
        <v>0</v>
      </c>
      <c r="P7" s="619">
        <v>0</v>
      </c>
      <c r="Q7" s="620">
        <v>0</v>
      </c>
      <c r="R7" s="619">
        <v>0</v>
      </c>
      <c r="S7" s="620">
        <v>0</v>
      </c>
      <c r="T7" s="623">
        <v>0</v>
      </c>
      <c r="U7" s="624">
        <v>0</v>
      </c>
      <c r="V7" s="625">
        <v>0</v>
      </c>
      <c r="W7" s="626">
        <v>0</v>
      </c>
      <c r="X7" s="627">
        <v>0</v>
      </c>
      <c r="Y7" s="628">
        <v>-6576966416065</v>
      </c>
      <c r="Z7" s="629">
        <v>369</v>
      </c>
    </row>
    <row r="8" spans="1:26" ht="22.5" x14ac:dyDescent="0.2">
      <c r="A8" s="616" t="s">
        <v>2451</v>
      </c>
      <c r="B8" s="617" t="s">
        <v>2452</v>
      </c>
      <c r="C8" s="618">
        <v>-1067308438</v>
      </c>
      <c r="D8" s="619"/>
      <c r="E8" s="620"/>
      <c r="F8" s="619"/>
      <c r="G8" s="620"/>
      <c r="H8" s="619"/>
      <c r="I8" s="620"/>
      <c r="J8" s="621">
        <v>0</v>
      </c>
      <c r="K8" s="622">
        <v>0</v>
      </c>
      <c r="L8" s="619">
        <v>0</v>
      </c>
      <c r="M8" s="620">
        <v>0</v>
      </c>
      <c r="N8" s="619">
        <v>0</v>
      </c>
      <c r="O8" s="620">
        <v>0</v>
      </c>
      <c r="P8" s="619">
        <v>0</v>
      </c>
      <c r="Q8" s="620">
        <v>0</v>
      </c>
      <c r="R8" s="619">
        <v>0</v>
      </c>
      <c r="S8" s="620">
        <v>0</v>
      </c>
      <c r="T8" s="623">
        <v>0</v>
      </c>
      <c r="U8" s="624">
        <v>0</v>
      </c>
      <c r="V8" s="625">
        <v>0</v>
      </c>
      <c r="W8" s="626">
        <v>0</v>
      </c>
      <c r="X8" s="627">
        <v>0</v>
      </c>
      <c r="Y8" s="628">
        <v>-1067308438</v>
      </c>
      <c r="Z8" s="629">
        <v>370</v>
      </c>
    </row>
    <row r="9" spans="1:26" ht="22.5" x14ac:dyDescent="0.2">
      <c r="A9" s="616" t="s">
        <v>2453</v>
      </c>
      <c r="B9" s="630" t="s">
        <v>2454</v>
      </c>
      <c r="C9" s="618">
        <v>-41288283643122</v>
      </c>
      <c r="D9" s="619"/>
      <c r="E9" s="620"/>
      <c r="F9" s="619"/>
      <c r="G9" s="620"/>
      <c r="H9" s="619"/>
      <c r="I9" s="620"/>
      <c r="J9" s="621">
        <v>0</v>
      </c>
      <c r="K9" s="622">
        <v>0</v>
      </c>
      <c r="L9" s="619">
        <v>0</v>
      </c>
      <c r="M9" s="620">
        <v>0</v>
      </c>
      <c r="N9" s="619">
        <v>0</v>
      </c>
      <c r="O9" s="620">
        <v>0</v>
      </c>
      <c r="P9" s="619">
        <v>0</v>
      </c>
      <c r="Q9" s="620">
        <v>0</v>
      </c>
      <c r="R9" s="619">
        <v>0</v>
      </c>
      <c r="S9" s="620">
        <v>0</v>
      </c>
      <c r="T9" s="623">
        <v>0</v>
      </c>
      <c r="U9" s="624">
        <v>0</v>
      </c>
      <c r="V9" s="625">
        <v>0</v>
      </c>
      <c r="W9" s="626">
        <v>0</v>
      </c>
      <c r="X9" s="627">
        <v>0</v>
      </c>
      <c r="Y9" s="628">
        <v>-41288283643122</v>
      </c>
      <c r="Z9" s="629">
        <v>375</v>
      </c>
    </row>
    <row r="10" spans="1:26" ht="22.5" x14ac:dyDescent="0.2">
      <c r="A10" s="616" t="s">
        <v>2455</v>
      </c>
      <c r="B10" s="630" t="s">
        <v>2456</v>
      </c>
      <c r="C10" s="618">
        <v>-1333706298483</v>
      </c>
      <c r="D10" s="619"/>
      <c r="E10" s="620"/>
      <c r="F10" s="619"/>
      <c r="G10" s="620"/>
      <c r="H10" s="619"/>
      <c r="I10" s="620"/>
      <c r="J10" s="621">
        <v>0</v>
      </c>
      <c r="K10" s="622">
        <v>0</v>
      </c>
      <c r="L10" s="619">
        <v>0</v>
      </c>
      <c r="M10" s="620">
        <v>1045413683128</v>
      </c>
      <c r="N10" s="619">
        <v>0</v>
      </c>
      <c r="O10" s="620">
        <v>0</v>
      </c>
      <c r="P10" s="619">
        <v>0</v>
      </c>
      <c r="Q10" s="620">
        <v>0</v>
      </c>
      <c r="R10" s="619">
        <v>0</v>
      </c>
      <c r="S10" s="620">
        <v>0</v>
      </c>
      <c r="T10" s="623">
        <v>0</v>
      </c>
      <c r="U10" s="624">
        <v>1045413683128</v>
      </c>
      <c r="V10" s="625">
        <v>0</v>
      </c>
      <c r="W10" s="626">
        <v>1045413683128</v>
      </c>
      <c r="X10" s="627">
        <v>-1045413683128</v>
      </c>
      <c r="Y10" s="628">
        <v>-2379119981611</v>
      </c>
      <c r="Z10" s="629">
        <v>380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3:G24"/>
  <sheetViews>
    <sheetView rightToLeft="1" topLeftCell="B10" zoomScale="110" zoomScaleNormal="110" workbookViewId="0">
      <selection activeCell="C21" sqref="C21"/>
    </sheetView>
  </sheetViews>
  <sheetFormatPr defaultRowHeight="12.75" x14ac:dyDescent="0.2"/>
  <cols>
    <col min="1" max="1" width="8.28515625" hidden="1" customWidth="1"/>
    <col min="2" max="2" width="116.5703125" bestFit="1" customWidth="1"/>
    <col min="3" max="3" width="24.7109375" bestFit="1" customWidth="1"/>
    <col min="4" max="4" width="13.42578125" bestFit="1" customWidth="1"/>
    <col min="5" max="5" width="27.85546875" customWidth="1"/>
    <col min="6" max="6" width="9.42578125" customWidth="1"/>
    <col min="7" max="7" width="29.7109375" customWidth="1"/>
  </cols>
  <sheetData>
    <row r="3" spans="1:7" ht="36.75" customHeight="1" thickBot="1" x14ac:dyDescent="0.75">
      <c r="B3" s="653" t="s">
        <v>2483</v>
      </c>
      <c r="C3" s="653"/>
      <c r="D3" s="653"/>
      <c r="E3" s="653"/>
      <c r="F3" s="653"/>
      <c r="G3" s="653"/>
    </row>
    <row r="4" spans="1:7" ht="32.450000000000003" customHeight="1" x14ac:dyDescent="0.2">
      <c r="A4" s="654" t="s">
        <v>11</v>
      </c>
      <c r="B4" s="654" t="s">
        <v>5</v>
      </c>
      <c r="C4" s="656" t="s">
        <v>2495</v>
      </c>
      <c r="D4" s="648" t="s">
        <v>6</v>
      </c>
      <c r="E4" s="648" t="s">
        <v>7</v>
      </c>
      <c r="F4" s="648" t="s">
        <v>8</v>
      </c>
      <c r="G4" s="650" t="s">
        <v>2480</v>
      </c>
    </row>
    <row r="5" spans="1:7" ht="13.5" thickBot="1" x14ac:dyDescent="0.25">
      <c r="A5" s="655"/>
      <c r="B5" s="655"/>
      <c r="C5" s="657"/>
      <c r="D5" s="649"/>
      <c r="E5" s="649"/>
      <c r="F5" s="649"/>
      <c r="G5" s="651"/>
    </row>
    <row r="6" spans="1:7" ht="26.25" x14ac:dyDescent="0.65">
      <c r="A6" s="4">
        <v>10</v>
      </c>
      <c r="B6" s="636" t="s">
        <v>2493</v>
      </c>
      <c r="C6" s="389">
        <v>0</v>
      </c>
      <c r="D6" s="639">
        <v>1</v>
      </c>
      <c r="E6" s="11">
        <f>C6*D6</f>
        <v>0</v>
      </c>
      <c r="F6" s="640">
        <v>0</v>
      </c>
      <c r="G6" s="11">
        <f>E6*F6</f>
        <v>0</v>
      </c>
    </row>
    <row r="7" spans="1:7" ht="26.25" x14ac:dyDescent="0.65">
      <c r="A7" s="4">
        <v>20</v>
      </c>
      <c r="B7" s="636" t="s">
        <v>2497</v>
      </c>
      <c r="C7" s="389">
        <v>0</v>
      </c>
      <c r="D7" s="639">
        <v>1</v>
      </c>
      <c r="E7" s="11">
        <f t="shared" ref="E7:E21" si="0">C7*D7</f>
        <v>0</v>
      </c>
      <c r="F7" s="640">
        <v>0.5</v>
      </c>
      <c r="G7" s="11">
        <f t="shared" ref="G7:G21" si="1">E7*F7</f>
        <v>0</v>
      </c>
    </row>
    <row r="8" spans="1:7" ht="26.25" x14ac:dyDescent="0.65">
      <c r="A8" s="4">
        <v>120</v>
      </c>
      <c r="B8" s="636" t="s">
        <v>170</v>
      </c>
      <c r="C8" s="389">
        <v>0</v>
      </c>
      <c r="D8" s="639">
        <v>1</v>
      </c>
      <c r="E8" s="11">
        <f t="shared" si="0"/>
        <v>0</v>
      </c>
      <c r="F8" s="640">
        <v>1</v>
      </c>
      <c r="G8" s="11">
        <f t="shared" si="1"/>
        <v>0</v>
      </c>
    </row>
    <row r="9" spans="1:7" ht="26.25" x14ac:dyDescent="0.65">
      <c r="A9" s="4">
        <v>130</v>
      </c>
      <c r="B9" s="636" t="s">
        <v>171</v>
      </c>
      <c r="C9" s="389">
        <v>0</v>
      </c>
      <c r="D9" s="639">
        <v>1</v>
      </c>
      <c r="E9" s="11">
        <f t="shared" si="0"/>
        <v>0</v>
      </c>
      <c r="F9" s="640">
        <v>1.5</v>
      </c>
      <c r="G9" s="11">
        <f t="shared" si="1"/>
        <v>0</v>
      </c>
    </row>
    <row r="10" spans="1:7" ht="26.25" x14ac:dyDescent="0.65">
      <c r="A10" s="4">
        <v>140</v>
      </c>
      <c r="B10" s="636" t="s">
        <v>2475</v>
      </c>
      <c r="C10" s="389">
        <v>0</v>
      </c>
      <c r="D10" s="639">
        <v>1</v>
      </c>
      <c r="E10" s="11">
        <f t="shared" si="0"/>
        <v>0</v>
      </c>
      <c r="F10" s="640">
        <v>1.5</v>
      </c>
      <c r="G10" s="11">
        <f t="shared" si="1"/>
        <v>0</v>
      </c>
    </row>
    <row r="11" spans="1:7" ht="26.25" x14ac:dyDescent="0.65">
      <c r="A11" s="4">
        <v>150</v>
      </c>
      <c r="B11" s="636" t="s">
        <v>193</v>
      </c>
      <c r="C11" s="389">
        <v>0</v>
      </c>
      <c r="D11" s="639">
        <v>1</v>
      </c>
      <c r="E11" s="11">
        <f t="shared" si="0"/>
        <v>0</v>
      </c>
      <c r="F11" s="640">
        <v>2</v>
      </c>
      <c r="G11" s="11">
        <f t="shared" si="1"/>
        <v>0</v>
      </c>
    </row>
    <row r="12" spans="1:7" ht="26.25" x14ac:dyDescent="0.65">
      <c r="A12" s="4">
        <v>160</v>
      </c>
      <c r="B12" s="636" t="s">
        <v>2476</v>
      </c>
      <c r="C12" s="389">
        <v>0</v>
      </c>
      <c r="D12" s="639">
        <v>1</v>
      </c>
      <c r="E12" s="11">
        <f t="shared" si="0"/>
        <v>0</v>
      </c>
      <c r="F12" s="640">
        <v>1.5</v>
      </c>
      <c r="G12" s="11">
        <f t="shared" si="1"/>
        <v>0</v>
      </c>
    </row>
    <row r="13" spans="1:7" ht="26.25" x14ac:dyDescent="0.65">
      <c r="A13" s="4">
        <v>190</v>
      </c>
      <c r="B13" s="636" t="s">
        <v>2477</v>
      </c>
      <c r="C13" s="389">
        <v>0</v>
      </c>
      <c r="D13" s="639">
        <v>1</v>
      </c>
      <c r="E13" s="11">
        <f t="shared" si="0"/>
        <v>0</v>
      </c>
      <c r="F13" s="640">
        <v>0.5</v>
      </c>
      <c r="G13" s="11">
        <f t="shared" si="1"/>
        <v>0</v>
      </c>
    </row>
    <row r="14" spans="1:7" ht="26.25" x14ac:dyDescent="0.65">
      <c r="A14" s="4">
        <v>200</v>
      </c>
      <c r="B14" s="636" t="s">
        <v>233</v>
      </c>
      <c r="C14" s="389"/>
      <c r="D14" s="639">
        <v>1</v>
      </c>
      <c r="E14" s="11">
        <f t="shared" si="0"/>
        <v>0</v>
      </c>
      <c r="F14" s="640">
        <v>0.75</v>
      </c>
      <c r="G14" s="11">
        <f t="shared" si="1"/>
        <v>0</v>
      </c>
    </row>
    <row r="15" spans="1:7" ht="26.25" x14ac:dyDescent="0.65">
      <c r="A15" s="4">
        <v>210</v>
      </c>
      <c r="B15" s="636" t="s">
        <v>268</v>
      </c>
      <c r="C15" s="389">
        <v>0</v>
      </c>
      <c r="D15" s="639">
        <v>1</v>
      </c>
      <c r="E15" s="11">
        <f t="shared" si="0"/>
        <v>0</v>
      </c>
      <c r="F15" s="640">
        <v>1</v>
      </c>
      <c r="G15" s="11">
        <f t="shared" si="1"/>
        <v>0</v>
      </c>
    </row>
    <row r="16" spans="1:7" ht="26.25" x14ac:dyDescent="0.65">
      <c r="A16" s="4">
        <v>230</v>
      </c>
      <c r="B16" s="636" t="s">
        <v>2478</v>
      </c>
      <c r="C16" s="389">
        <v>0</v>
      </c>
      <c r="D16" s="639">
        <v>1</v>
      </c>
      <c r="E16" s="11">
        <f t="shared" si="0"/>
        <v>0</v>
      </c>
      <c r="F16" s="640">
        <v>2</v>
      </c>
      <c r="G16" s="11">
        <f t="shared" si="1"/>
        <v>0</v>
      </c>
    </row>
    <row r="17" spans="1:7" ht="26.25" x14ac:dyDescent="0.65">
      <c r="A17" s="4">
        <v>280</v>
      </c>
      <c r="B17" s="636" t="s">
        <v>352</v>
      </c>
      <c r="C17" s="389">
        <v>0</v>
      </c>
      <c r="D17" s="639">
        <v>1</v>
      </c>
      <c r="E17" s="11">
        <f t="shared" si="0"/>
        <v>0</v>
      </c>
      <c r="F17" s="640">
        <v>1</v>
      </c>
      <c r="G17" s="11">
        <f t="shared" si="1"/>
        <v>0</v>
      </c>
    </row>
    <row r="18" spans="1:7" ht="26.25" x14ac:dyDescent="0.65">
      <c r="A18" s="4">
        <v>290</v>
      </c>
      <c r="B18" s="636" t="s">
        <v>353</v>
      </c>
      <c r="C18" s="389"/>
      <c r="D18" s="639">
        <v>1</v>
      </c>
      <c r="E18" s="11">
        <f t="shared" si="0"/>
        <v>0</v>
      </c>
      <c r="F18" s="640">
        <v>1</v>
      </c>
      <c r="G18" s="11">
        <f t="shared" si="1"/>
        <v>0</v>
      </c>
    </row>
    <row r="19" spans="1:7" ht="26.25" x14ac:dyDescent="0.65">
      <c r="A19" s="4">
        <v>300</v>
      </c>
      <c r="B19" s="636" t="s">
        <v>354</v>
      </c>
      <c r="C19" s="389">
        <v>0</v>
      </c>
      <c r="D19" s="639">
        <v>1</v>
      </c>
      <c r="E19" s="11">
        <f t="shared" si="0"/>
        <v>0</v>
      </c>
      <c r="F19" s="640">
        <v>1</v>
      </c>
      <c r="G19" s="11">
        <f t="shared" si="1"/>
        <v>0</v>
      </c>
    </row>
    <row r="20" spans="1:7" ht="26.25" x14ac:dyDescent="0.65">
      <c r="A20" s="4">
        <v>310</v>
      </c>
      <c r="B20" s="636" t="s">
        <v>355</v>
      </c>
      <c r="C20" s="389">
        <v>0</v>
      </c>
      <c r="D20" s="639">
        <v>1</v>
      </c>
      <c r="E20" s="11">
        <f t="shared" si="0"/>
        <v>0</v>
      </c>
      <c r="F20" s="640">
        <v>1</v>
      </c>
      <c r="G20" s="11">
        <f t="shared" si="1"/>
        <v>0</v>
      </c>
    </row>
    <row r="21" spans="1:7" ht="26.25" x14ac:dyDescent="0.65">
      <c r="A21" s="4">
        <v>410</v>
      </c>
      <c r="B21" s="636" t="s">
        <v>2479</v>
      </c>
      <c r="C21" s="389">
        <v>0</v>
      </c>
      <c r="D21" s="644">
        <v>0.5</v>
      </c>
      <c r="E21" s="11">
        <f t="shared" si="0"/>
        <v>0</v>
      </c>
      <c r="F21" s="640">
        <v>1</v>
      </c>
      <c r="G21" s="11">
        <f t="shared" si="1"/>
        <v>0</v>
      </c>
    </row>
    <row r="22" spans="1:7" ht="26.25" x14ac:dyDescent="0.65">
      <c r="A22" s="652" t="s">
        <v>1157</v>
      </c>
      <c r="B22" s="652"/>
      <c r="C22" s="387"/>
      <c r="D22" s="387"/>
      <c r="E22" s="387"/>
      <c r="F22" s="388"/>
      <c r="G22" s="11">
        <f>SUM(G6:G21)</f>
        <v>0</v>
      </c>
    </row>
    <row r="23" spans="1:7" ht="26.25" x14ac:dyDescent="0.65">
      <c r="A23" s="2"/>
      <c r="B23" s="1"/>
    </row>
    <row r="24" spans="1:7" ht="26.25" x14ac:dyDescent="0.65">
      <c r="A24" s="2"/>
      <c r="B24" s="1"/>
      <c r="C24" s="635"/>
      <c r="D24" s="293"/>
    </row>
  </sheetData>
  <mergeCells count="9">
    <mergeCell ref="F4:F5"/>
    <mergeCell ref="G4:G5"/>
    <mergeCell ref="A22:B22"/>
    <mergeCell ref="B3:G3"/>
    <mergeCell ref="A4:A5"/>
    <mergeCell ref="B4:B5"/>
    <mergeCell ref="C4:C5"/>
    <mergeCell ref="D4:D5"/>
    <mergeCell ref="E4:E5"/>
  </mergeCells>
  <pageMargins left="0.15748031496062992" right="0.19685039370078741" top="0.35433070866141736" bottom="0.19685039370078741" header="0.31496062992125984" footer="0.31496062992125984"/>
  <pageSetup paperSize="9" scale="56"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9"/>
  <sheetViews>
    <sheetView rightToLeft="1" workbookViewId="0">
      <selection activeCell="C5" sqref="C5"/>
    </sheetView>
  </sheetViews>
  <sheetFormatPr defaultColWidth="9.140625" defaultRowHeight="14.25" x14ac:dyDescent="0.2"/>
  <cols>
    <col min="1" max="1" width="9.140625" style="312"/>
    <col min="2" max="2" width="69.42578125" style="312" bestFit="1" customWidth="1"/>
    <col min="3" max="3" width="20.7109375" style="312" bestFit="1" customWidth="1"/>
    <col min="4" max="4" width="9.28515625" style="312" bestFit="1" customWidth="1"/>
    <col min="5" max="5" width="31" style="328" customWidth="1"/>
    <col min="6" max="6" width="12.42578125" style="312" bestFit="1" customWidth="1"/>
    <col min="7" max="16384" width="9.140625" style="312"/>
  </cols>
  <sheetData>
    <row r="1" spans="2:5" ht="31.15" customHeight="1" x14ac:dyDescent="0.6">
      <c r="B1" s="660" t="s">
        <v>2481</v>
      </c>
      <c r="C1" s="660"/>
      <c r="D1" s="660"/>
      <c r="E1" s="660"/>
    </row>
    <row r="2" spans="2:5" ht="21" customHeight="1" x14ac:dyDescent="0.2"/>
    <row r="3" spans="2:5" ht="42" x14ac:dyDescent="0.2">
      <c r="B3" s="658" t="s">
        <v>1198</v>
      </c>
      <c r="C3" s="309" t="s">
        <v>1199</v>
      </c>
      <c r="D3" s="310" t="s">
        <v>1200</v>
      </c>
      <c r="E3" s="311" t="s">
        <v>1201</v>
      </c>
    </row>
    <row r="4" spans="2:5" ht="16.5" x14ac:dyDescent="0.2">
      <c r="B4" s="659"/>
      <c r="C4" s="313" t="s">
        <v>2463</v>
      </c>
      <c r="D4" s="314" t="s">
        <v>1202</v>
      </c>
      <c r="E4" s="315" t="s">
        <v>2463</v>
      </c>
    </row>
    <row r="5" spans="2:5" ht="22.5" x14ac:dyDescent="0.55000000000000004">
      <c r="B5" s="316" t="s">
        <v>2491</v>
      </c>
      <c r="C5" s="317"/>
      <c r="D5" s="637">
        <v>0.08</v>
      </c>
      <c r="E5" s="318">
        <f>C5*D5</f>
        <v>0</v>
      </c>
    </row>
    <row r="6" spans="2:5" ht="21" x14ac:dyDescent="0.2">
      <c r="B6" s="319" t="s">
        <v>1203</v>
      </c>
      <c r="C6" s="320"/>
      <c r="D6" s="310"/>
      <c r="E6" s="321">
        <f>SUM(E5)</f>
        <v>0</v>
      </c>
    </row>
    <row r="7" spans="2:5" ht="21" x14ac:dyDescent="0.2">
      <c r="B7" s="322" t="s">
        <v>1204</v>
      </c>
      <c r="C7" s="323"/>
      <c r="D7" s="324"/>
      <c r="E7" s="642">
        <v>12.5</v>
      </c>
    </row>
    <row r="8" spans="2:5" ht="21.75" thickBot="1" x14ac:dyDescent="0.25">
      <c r="B8" s="325" t="s">
        <v>1205</v>
      </c>
      <c r="C8" s="326"/>
      <c r="D8" s="326"/>
      <c r="E8" s="327">
        <f>E6*E7</f>
        <v>0</v>
      </c>
    </row>
    <row r="9" spans="2:5" ht="15" thickTop="1" x14ac:dyDescent="0.2"/>
  </sheetData>
  <mergeCells count="2">
    <mergeCell ref="B3:B4"/>
    <mergeCell ref="B1:E1"/>
  </mergeCells>
  <dataValidations xWindow="1723" yWindow="506" count="2">
    <dataValidation allowBlank="1" showInputMessage="1" showErrorMessage="1" promptTitle="،یلد محاسباتی" prompt="مبلغ ریالی مثبت" sqref="E8 E5:E6"/>
    <dataValidation allowBlank="1" showInputMessage="1" showErrorMessage="1" promptTitle="فیلد ورودی" prompt="مبلغ ریالی مثبت" sqref="C5"/>
  </dataValidations>
  <pageMargins left="0.34" right="0.17" top="0.74803149606299213" bottom="0.74803149606299213" header="0.31496062992125984" footer="0.31496062992125984"/>
  <pageSetup paperSize="9" scale="7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8"/>
  <sheetViews>
    <sheetView rightToLeft="1" workbookViewId="0">
      <selection activeCell="C6" sqref="C6"/>
    </sheetView>
  </sheetViews>
  <sheetFormatPr defaultColWidth="9.140625" defaultRowHeight="14.25" x14ac:dyDescent="0.2"/>
  <cols>
    <col min="1" max="1" width="9.140625" style="312"/>
    <col min="2" max="2" width="69.42578125" style="312" bestFit="1" customWidth="1"/>
    <col min="3" max="3" width="20.7109375" style="312" bestFit="1" customWidth="1"/>
    <col min="4" max="4" width="10.5703125" style="312" bestFit="1" customWidth="1"/>
    <col min="5" max="5" width="31" style="328" customWidth="1"/>
    <col min="6" max="6" width="12.42578125" style="312" bestFit="1" customWidth="1"/>
    <col min="7" max="16384" width="9.140625" style="312"/>
  </cols>
  <sheetData>
    <row r="1" spans="2:5" ht="27" x14ac:dyDescent="0.6">
      <c r="B1" s="660" t="s">
        <v>2482</v>
      </c>
      <c r="C1" s="660"/>
      <c r="D1" s="660"/>
      <c r="E1" s="660"/>
    </row>
    <row r="3" spans="2:5" ht="42" x14ac:dyDescent="0.2">
      <c r="B3" s="658" t="s">
        <v>1198</v>
      </c>
      <c r="C3" s="309" t="s">
        <v>1199</v>
      </c>
      <c r="D3" s="310" t="s">
        <v>1200</v>
      </c>
      <c r="E3" s="311" t="s">
        <v>1201</v>
      </c>
    </row>
    <row r="4" spans="2:5" ht="16.5" x14ac:dyDescent="0.2">
      <c r="B4" s="659"/>
      <c r="C4" s="313" t="s">
        <v>2494</v>
      </c>
      <c r="D4" s="314" t="s">
        <v>1202</v>
      </c>
      <c r="E4" s="315" t="s">
        <v>2463</v>
      </c>
    </row>
    <row r="5" spans="2:5" ht="22.5" x14ac:dyDescent="0.55000000000000004">
      <c r="B5" s="316" t="s">
        <v>2492</v>
      </c>
      <c r="C5" s="317">
        <v>0</v>
      </c>
      <c r="D5" s="637">
        <v>0.15</v>
      </c>
      <c r="E5" s="318">
        <f>C5*D5</f>
        <v>0</v>
      </c>
    </row>
    <row r="6" spans="2:5" ht="21" x14ac:dyDescent="0.2">
      <c r="B6" s="322" t="s">
        <v>1204</v>
      </c>
      <c r="C6" s="323"/>
      <c r="D6" s="324"/>
      <c r="E6" s="642">
        <v>12.5</v>
      </c>
    </row>
    <row r="7" spans="2:5" ht="21.75" thickBot="1" x14ac:dyDescent="0.25">
      <c r="B7" s="325" t="s">
        <v>1206</v>
      </c>
      <c r="C7" s="326"/>
      <c r="D7" s="326"/>
      <c r="E7" s="327">
        <f>E5*E6</f>
        <v>0</v>
      </c>
    </row>
    <row r="8" spans="2:5" ht="15" thickTop="1" x14ac:dyDescent="0.2"/>
  </sheetData>
  <mergeCells count="2">
    <mergeCell ref="B1:E1"/>
    <mergeCell ref="B3:B4"/>
  </mergeCells>
  <dataValidations count="2">
    <dataValidation allowBlank="1" showInputMessage="1" showErrorMessage="1" promptTitle="فیلد ورودی" prompt="مبلغ ریالی مثبت" sqref="C5"/>
    <dataValidation allowBlank="1" showInputMessage="1" showErrorMessage="1" promptTitle="،یلد محاسباتی" prompt="مبلغ ریالی مثبت" sqref="E7 E5"/>
  </dataValidations>
  <pageMargins left="0.34" right="0.17" top="0.74803149606299213" bottom="0.74803149606299213" header="0.31496062992125984" footer="0.31496062992125984"/>
  <pageSetup paperSize="9" scale="7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8"/>
  <sheetViews>
    <sheetView rightToLeft="1" workbookViewId="0">
      <selection activeCell="G10" sqref="G10"/>
    </sheetView>
  </sheetViews>
  <sheetFormatPr defaultRowHeight="12.75" x14ac:dyDescent="0.2"/>
  <cols>
    <col min="7" max="7" width="21.7109375" bestFit="1" customWidth="1"/>
    <col min="8" max="8" width="24" customWidth="1"/>
    <col min="9" max="9" width="0.7109375" customWidth="1"/>
    <col min="10" max="10" width="13.7109375" hidden="1" customWidth="1"/>
    <col min="12" max="12" width="19.28515625" customWidth="1"/>
  </cols>
  <sheetData>
    <row r="1" spans="2:12" ht="21" x14ac:dyDescent="0.55000000000000004">
      <c r="B1" s="661" t="s">
        <v>1265</v>
      </c>
      <c r="C1" s="661"/>
      <c r="D1" s="661"/>
      <c r="E1" s="661"/>
      <c r="F1" s="661"/>
      <c r="G1" s="661"/>
      <c r="H1" s="661"/>
    </row>
    <row r="4" spans="2:12" ht="21" x14ac:dyDescent="0.55000000000000004">
      <c r="B4" s="383" t="s">
        <v>2485</v>
      </c>
    </row>
    <row r="6" spans="2:12" ht="21" x14ac:dyDescent="0.55000000000000004">
      <c r="G6" s="663" t="s">
        <v>2484</v>
      </c>
      <c r="H6" s="663"/>
      <c r="J6" s="385" t="s">
        <v>1263</v>
      </c>
    </row>
    <row r="7" spans="2:12" ht="21" x14ac:dyDescent="0.55000000000000004">
      <c r="B7" s="352"/>
      <c r="H7" s="633" t="s">
        <v>2462</v>
      </c>
      <c r="I7" s="383"/>
      <c r="J7" s="384" t="s">
        <v>1179</v>
      </c>
    </row>
    <row r="8" spans="2:12" ht="21" x14ac:dyDescent="0.55000000000000004">
      <c r="B8" s="662" t="s">
        <v>2486</v>
      </c>
      <c r="C8" s="662"/>
      <c r="H8" s="391">
        <f>'سرمایه نظارتی'!C27</f>
        <v>10000000</v>
      </c>
      <c r="J8" s="386"/>
    </row>
    <row r="10" spans="2:12" ht="21" x14ac:dyDescent="0.55000000000000004">
      <c r="B10" s="383" t="s">
        <v>2435</v>
      </c>
      <c r="G10" s="383">
        <f>'داراییهای موزون به ریسک اعتبار '!G22</f>
        <v>0</v>
      </c>
    </row>
    <row r="11" spans="2:12" ht="21" x14ac:dyDescent="0.55000000000000004">
      <c r="B11" s="383" t="s">
        <v>2436</v>
      </c>
      <c r="G11" s="383">
        <f>' داراییهای موزون به ریسک بازار '!E8</f>
        <v>0</v>
      </c>
    </row>
    <row r="12" spans="2:12" ht="21" x14ac:dyDescent="0.55000000000000004">
      <c r="B12" s="383" t="s">
        <v>2437</v>
      </c>
      <c r="G12" s="385">
        <f>' داراییهای موزون به ریسک عملیات'!E7</f>
        <v>0</v>
      </c>
      <c r="J12" s="386"/>
    </row>
    <row r="13" spans="2:12" ht="24" x14ac:dyDescent="0.6">
      <c r="B13" s="382" t="s">
        <v>2438</v>
      </c>
      <c r="H13" s="638">
        <f>SUM(G10:G12)</f>
        <v>0</v>
      </c>
      <c r="L13" s="645">
        <f>H13*1.25/100</f>
        <v>0</v>
      </c>
    </row>
    <row r="14" spans="2:12" ht="24" x14ac:dyDescent="0.6">
      <c r="B14" s="382" t="s">
        <v>1264</v>
      </c>
      <c r="H14" s="641" t="e">
        <f>H8/H13</f>
        <v>#DIV/0!</v>
      </c>
    </row>
    <row r="15" spans="2:12" ht="18.75" x14ac:dyDescent="0.45">
      <c r="B15" s="352"/>
    </row>
    <row r="16" spans="2:12" ht="18.75" x14ac:dyDescent="0.45">
      <c r="B16" s="352"/>
    </row>
    <row r="17" spans="2:2" ht="18.75" x14ac:dyDescent="0.45">
      <c r="B17" s="352"/>
    </row>
    <row r="18" spans="2:2" ht="18.75" x14ac:dyDescent="0.45">
      <c r="B18" s="352"/>
    </row>
  </sheetData>
  <mergeCells count="3">
    <mergeCell ref="B1:H1"/>
    <mergeCell ref="B8:C8"/>
    <mergeCell ref="G6:H6"/>
  </mergeCells>
  <pageMargins left="0.1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rightToLeft="1" tabSelected="1" workbookViewId="0">
      <selection sqref="A1:B1"/>
    </sheetView>
  </sheetViews>
  <sheetFormatPr defaultRowHeight="12.75" x14ac:dyDescent="0.2"/>
  <cols>
    <col min="1" max="1" width="71.7109375" customWidth="1"/>
    <col min="2" max="2" width="20.140625" customWidth="1"/>
  </cols>
  <sheetData>
    <row r="1" spans="1:2" ht="28.5" customHeight="1" x14ac:dyDescent="0.6">
      <c r="A1" s="767" t="s">
        <v>2501</v>
      </c>
      <c r="B1">
        <v>800000000</v>
      </c>
    </row>
    <row r="2" spans="1:2" ht="24" x14ac:dyDescent="0.6">
      <c r="A2" s="767" t="s">
        <v>363</v>
      </c>
      <c r="B2">
        <f>'داراییهای موزون به ریسک اعتبار '!C21</f>
        <v>0</v>
      </c>
    </row>
    <row r="3" spans="1:2" ht="24" x14ac:dyDescent="0.6">
      <c r="A3" s="767" t="s">
        <v>2498</v>
      </c>
    </row>
    <row r="4" spans="1:2" ht="24" x14ac:dyDescent="0.6">
      <c r="A4" s="767" t="s">
        <v>2499</v>
      </c>
    </row>
    <row r="5" spans="1:2" ht="30.75" customHeight="1" x14ac:dyDescent="0.2">
      <c r="B5" s="645">
        <f>'نسبت کفایت سرمایه'!H8/8%</f>
        <v>125000000</v>
      </c>
    </row>
    <row r="6" spans="1:2" ht="24" x14ac:dyDescent="0.6">
      <c r="A6" s="767" t="s">
        <v>2500</v>
      </c>
      <c r="B6" s="645">
        <f>'نسبت کفایت سرمایه'!H13-('داراییهای موزون به ریسک اعتبار '!C21*'داراییهای موزون به ریسک اعتبار '!D21)+('سقف دارایی های موزون به ریسک'!B1*50%)</f>
        <v>400000000</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sheetPr>
  <dimension ref="B1:U643"/>
  <sheetViews>
    <sheetView rightToLeft="1" topLeftCell="F470" zoomScale="85" zoomScaleNormal="85" workbookViewId="0">
      <selection activeCell="L614" sqref="L614"/>
    </sheetView>
  </sheetViews>
  <sheetFormatPr defaultRowHeight="12.75" x14ac:dyDescent="0.2"/>
  <cols>
    <col min="4" max="4" width="9.7109375" customWidth="1"/>
    <col min="5" max="5" width="11.7109375" customWidth="1"/>
    <col min="6" max="6" width="9.85546875" customWidth="1"/>
    <col min="7" max="7" width="8" customWidth="1"/>
    <col min="8" max="8" width="9.7109375" customWidth="1"/>
    <col min="9" max="9" width="5.7109375" hidden="1" customWidth="1"/>
    <col min="10" max="10" width="17.28515625" customWidth="1"/>
    <col min="11" max="11" width="104.42578125" bestFit="1" customWidth="1"/>
    <col min="12" max="12" width="27" bestFit="1" customWidth="1"/>
    <col min="13" max="13" width="24.28515625" customWidth="1"/>
    <col min="14" max="16" width="23.7109375" customWidth="1"/>
    <col min="17" max="17" width="10.140625" customWidth="1"/>
    <col min="18" max="18" width="27.85546875" customWidth="1"/>
    <col min="19" max="19" width="9.42578125" customWidth="1"/>
    <col min="20" max="20" width="20.7109375" customWidth="1"/>
    <col min="21" max="21" width="10.5703125" customWidth="1"/>
  </cols>
  <sheetData>
    <row r="1" spans="2:21" x14ac:dyDescent="0.2">
      <c r="E1" s="83"/>
      <c r="F1" s="83"/>
      <c r="G1" s="83"/>
      <c r="H1" s="83"/>
      <c r="I1" s="83"/>
      <c r="J1" s="83"/>
      <c r="K1" s="83"/>
      <c r="L1" s="83"/>
      <c r="M1" s="83"/>
      <c r="N1" s="83"/>
    </row>
    <row r="2" spans="2:21" ht="13.5" thickBot="1" x14ac:dyDescent="0.25">
      <c r="E2" s="83"/>
      <c r="F2" s="83"/>
      <c r="G2" s="83"/>
      <c r="H2" s="83"/>
      <c r="I2" s="83"/>
      <c r="J2" s="83"/>
      <c r="K2" s="83"/>
      <c r="L2" s="83"/>
      <c r="M2" s="83"/>
      <c r="N2" s="83"/>
    </row>
    <row r="3" spans="2:21" ht="32.450000000000003" customHeight="1" x14ac:dyDescent="0.2">
      <c r="B3" s="670" t="s">
        <v>0</v>
      </c>
      <c r="C3" s="670" t="s">
        <v>1</v>
      </c>
      <c r="D3" s="670" t="s">
        <v>2</v>
      </c>
      <c r="E3" s="668" t="s">
        <v>3</v>
      </c>
      <c r="F3" s="668" t="s">
        <v>4</v>
      </c>
      <c r="G3" s="668" t="s">
        <v>12</v>
      </c>
      <c r="H3" s="668" t="s">
        <v>11</v>
      </c>
      <c r="I3" s="668" t="s">
        <v>0</v>
      </c>
      <c r="J3" s="668" t="s">
        <v>1</v>
      </c>
      <c r="K3" s="668" t="s">
        <v>5</v>
      </c>
      <c r="L3" s="668" t="s">
        <v>22</v>
      </c>
      <c r="M3" s="668" t="s">
        <v>21</v>
      </c>
      <c r="N3" s="668" t="s">
        <v>23</v>
      </c>
      <c r="O3" s="674" t="s">
        <v>123</v>
      </c>
      <c r="P3" s="676" t="s">
        <v>134</v>
      </c>
      <c r="Q3" s="670" t="s">
        <v>6</v>
      </c>
      <c r="R3" s="670" t="s">
        <v>7</v>
      </c>
      <c r="S3" s="670" t="s">
        <v>8</v>
      </c>
      <c r="T3" s="670" t="s">
        <v>9</v>
      </c>
      <c r="U3" s="670" t="s">
        <v>10</v>
      </c>
    </row>
    <row r="4" spans="2:21" ht="13.5" thickBot="1" x14ac:dyDescent="0.25">
      <c r="B4" s="671"/>
      <c r="C4" s="671"/>
      <c r="D4" s="672"/>
      <c r="E4" s="673"/>
      <c r="F4" s="673"/>
      <c r="G4" s="669"/>
      <c r="H4" s="669"/>
      <c r="I4" s="669"/>
      <c r="J4" s="669"/>
      <c r="K4" s="669"/>
      <c r="L4" s="669"/>
      <c r="M4" s="669"/>
      <c r="N4" s="669"/>
      <c r="O4" s="675"/>
      <c r="P4" s="677"/>
      <c r="Q4" s="671"/>
      <c r="R4" s="671"/>
      <c r="S4" s="671"/>
      <c r="T4" s="671"/>
      <c r="U4" s="671"/>
    </row>
    <row r="5" spans="2:21" ht="27" thickBot="1" x14ac:dyDescent="0.7">
      <c r="B5" s="8"/>
      <c r="C5" s="21"/>
      <c r="D5" s="25"/>
      <c r="E5" s="31"/>
      <c r="F5" s="84"/>
      <c r="G5" s="85"/>
      <c r="H5" s="91">
        <v>10</v>
      </c>
      <c r="I5" s="92"/>
      <c r="J5" s="93"/>
      <c r="K5" s="102" t="s">
        <v>14</v>
      </c>
      <c r="L5" s="94">
        <f>M6+M7+M8+M9+M13</f>
        <v>142217745615583</v>
      </c>
      <c r="M5" s="17"/>
      <c r="N5" s="28"/>
      <c r="O5" s="18"/>
      <c r="P5" s="15"/>
      <c r="Q5" s="9">
        <v>100</v>
      </c>
      <c r="R5" s="8"/>
      <c r="S5" s="8"/>
      <c r="T5" s="8"/>
      <c r="U5" s="8"/>
    </row>
    <row r="6" spans="2:21" ht="26.25" x14ac:dyDescent="0.65">
      <c r="B6" s="3"/>
      <c r="C6" s="13"/>
      <c r="D6" s="24"/>
      <c r="E6" s="27"/>
      <c r="F6" s="26"/>
      <c r="G6" s="87">
        <v>10</v>
      </c>
      <c r="H6" s="22">
        <v>10</v>
      </c>
      <c r="I6" s="22"/>
      <c r="J6" s="23" t="s">
        <v>32</v>
      </c>
      <c r="K6" s="665" t="s">
        <v>15</v>
      </c>
      <c r="L6" s="666"/>
      <c r="M6" s="16">
        <f>'[1]9'!$G$9</f>
        <v>4557455265201</v>
      </c>
      <c r="N6" s="29"/>
      <c r="O6" s="19"/>
      <c r="P6" s="15"/>
      <c r="Q6" s="7"/>
      <c r="R6" s="3"/>
      <c r="S6" s="3"/>
      <c r="T6" s="3"/>
      <c r="U6" s="3"/>
    </row>
    <row r="7" spans="2:21" ht="26.25" x14ac:dyDescent="0.65">
      <c r="B7" s="3"/>
      <c r="C7" s="13"/>
      <c r="D7" s="24"/>
      <c r="E7" s="27"/>
      <c r="F7" s="26"/>
      <c r="G7" s="88">
        <v>20</v>
      </c>
      <c r="H7" s="22">
        <v>10</v>
      </c>
      <c r="I7" s="22"/>
      <c r="J7" s="23" t="s">
        <v>33</v>
      </c>
      <c r="K7" s="665" t="s">
        <v>19</v>
      </c>
      <c r="L7" s="666"/>
      <c r="M7" s="90">
        <v>21071961685</v>
      </c>
      <c r="N7" s="29"/>
      <c r="O7" s="19"/>
      <c r="P7" s="15"/>
      <c r="Q7" s="7"/>
      <c r="R7" s="5"/>
      <c r="S7" s="3"/>
      <c r="T7" s="3"/>
      <c r="U7" s="3"/>
    </row>
    <row r="8" spans="2:21" ht="26.25" x14ac:dyDescent="0.65">
      <c r="B8" s="3"/>
      <c r="C8" s="13" t="s">
        <v>13</v>
      </c>
      <c r="D8" s="24"/>
      <c r="E8" s="27"/>
      <c r="F8" s="26"/>
      <c r="G8" s="88">
        <v>30</v>
      </c>
      <c r="H8" s="22">
        <v>10</v>
      </c>
      <c r="I8" s="22"/>
      <c r="J8" s="23" t="s">
        <v>34</v>
      </c>
      <c r="K8" s="665" t="s">
        <v>16</v>
      </c>
      <c r="L8" s="666"/>
      <c r="M8" s="16">
        <v>3163467512860</v>
      </c>
      <c r="N8" s="29"/>
      <c r="O8" s="19"/>
      <c r="P8" s="15"/>
      <c r="Q8" s="7"/>
      <c r="R8" s="3"/>
      <c r="S8" s="3"/>
      <c r="T8" s="3"/>
      <c r="U8" s="3"/>
    </row>
    <row r="9" spans="2:21" ht="27" thickBot="1" x14ac:dyDescent="0.7">
      <c r="B9" s="3"/>
      <c r="C9" s="13"/>
      <c r="D9" s="24"/>
      <c r="E9" s="27"/>
      <c r="F9" s="86"/>
      <c r="G9" s="89">
        <v>40</v>
      </c>
      <c r="H9" s="32">
        <v>10</v>
      </c>
      <c r="I9" s="22"/>
      <c r="J9" s="23"/>
      <c r="K9" s="665" t="s">
        <v>17</v>
      </c>
      <c r="L9" s="666"/>
      <c r="M9" s="16">
        <f>SUM(N10:N12)</f>
        <v>59099898250725</v>
      </c>
      <c r="N9" s="30"/>
      <c r="O9" s="19"/>
      <c r="P9" s="15"/>
      <c r="Q9" s="7"/>
      <c r="R9" s="3"/>
      <c r="S9" s="3"/>
      <c r="T9" s="3"/>
      <c r="U9" s="3"/>
    </row>
    <row r="10" spans="2:21" ht="26.25" x14ac:dyDescent="0.65">
      <c r="B10" s="3"/>
      <c r="C10" s="13"/>
      <c r="D10" s="24"/>
      <c r="E10" s="27"/>
      <c r="F10" s="95">
        <v>10</v>
      </c>
      <c r="G10" s="96">
        <v>40</v>
      </c>
      <c r="H10" s="97">
        <v>10</v>
      </c>
      <c r="I10" s="97"/>
      <c r="J10" s="98" t="s">
        <v>35</v>
      </c>
      <c r="K10" s="664" t="s">
        <v>31</v>
      </c>
      <c r="L10" s="664"/>
      <c r="M10" s="664"/>
      <c r="N10" s="99">
        <v>22450468622689</v>
      </c>
      <c r="O10" s="12"/>
      <c r="P10" s="20"/>
      <c r="Q10" s="6"/>
      <c r="R10" s="3"/>
      <c r="S10" s="3"/>
      <c r="T10" s="3"/>
      <c r="U10" s="3"/>
    </row>
    <row r="11" spans="2:21" ht="26.25" x14ac:dyDescent="0.65">
      <c r="B11" s="3"/>
      <c r="C11" s="13"/>
      <c r="D11" s="24"/>
      <c r="E11" s="27"/>
      <c r="F11" s="95">
        <v>20</v>
      </c>
      <c r="G11" s="96">
        <v>40</v>
      </c>
      <c r="H11" s="97">
        <v>10</v>
      </c>
      <c r="I11" s="97"/>
      <c r="J11" s="98" t="s">
        <v>36</v>
      </c>
      <c r="K11" s="664" t="s">
        <v>20</v>
      </c>
      <c r="L11" s="664"/>
      <c r="M11" s="664"/>
      <c r="N11" s="99">
        <v>681889319758</v>
      </c>
      <c r="O11" s="12"/>
      <c r="P11" s="20"/>
      <c r="Q11" s="6"/>
      <c r="R11" s="3"/>
      <c r="S11" s="3"/>
      <c r="T11" s="3"/>
      <c r="U11" s="3"/>
    </row>
    <row r="12" spans="2:21" ht="27" thickBot="1" x14ac:dyDescent="0.7">
      <c r="B12" s="3"/>
      <c r="C12" s="13"/>
      <c r="D12" s="24"/>
      <c r="E12" s="27"/>
      <c r="F12" s="105"/>
      <c r="G12" s="303"/>
      <c r="H12" s="97"/>
      <c r="I12" s="97"/>
      <c r="J12" s="98"/>
      <c r="K12" s="664" t="s">
        <v>1184</v>
      </c>
      <c r="L12" s="664"/>
      <c r="M12" s="664"/>
      <c r="N12" s="106">
        <v>35967540308278</v>
      </c>
      <c r="O12" s="12"/>
      <c r="P12" s="20"/>
      <c r="Q12" s="6"/>
      <c r="R12" s="3"/>
      <c r="S12" s="3"/>
      <c r="T12" s="3"/>
      <c r="U12" s="3"/>
    </row>
    <row r="13" spans="2:21" ht="26.25" x14ac:dyDescent="0.65">
      <c r="B13" s="3"/>
      <c r="C13" s="13"/>
      <c r="D13" s="24"/>
      <c r="E13" s="27"/>
      <c r="F13" s="26"/>
      <c r="G13" s="87">
        <v>50</v>
      </c>
      <c r="H13" s="22">
        <v>10</v>
      </c>
      <c r="I13" s="22"/>
      <c r="J13" s="23"/>
      <c r="K13" s="665" t="s">
        <v>18</v>
      </c>
      <c r="L13" s="666"/>
      <c r="M13" s="16">
        <f>SUM(N14:N21)</f>
        <v>75375852625112</v>
      </c>
      <c r="N13" s="29"/>
      <c r="O13" s="19"/>
      <c r="P13" s="15"/>
      <c r="Q13" s="7"/>
      <c r="R13" s="3"/>
      <c r="S13" s="3"/>
      <c r="T13" s="3"/>
      <c r="U13" s="3"/>
    </row>
    <row r="14" spans="2:21" ht="26.25" x14ac:dyDescent="0.65">
      <c r="B14" s="3"/>
      <c r="C14" s="13"/>
      <c r="D14" s="24"/>
      <c r="E14" s="27"/>
      <c r="F14" s="95">
        <v>10</v>
      </c>
      <c r="G14" s="96">
        <v>50</v>
      </c>
      <c r="H14" s="97">
        <v>10</v>
      </c>
      <c r="I14" s="97"/>
      <c r="J14" s="98" t="s">
        <v>37</v>
      </c>
      <c r="K14" s="664" t="s">
        <v>24</v>
      </c>
      <c r="L14" s="664"/>
      <c r="M14" s="664"/>
      <c r="N14" s="99">
        <f>'[1]9'!$G$35</f>
        <v>1214016884198</v>
      </c>
      <c r="O14" s="12"/>
      <c r="P14" s="20"/>
      <c r="Q14" s="6"/>
      <c r="R14" s="3"/>
      <c r="S14" s="3"/>
      <c r="T14" s="3"/>
      <c r="U14" s="3"/>
    </row>
    <row r="15" spans="2:21" ht="26.25" x14ac:dyDescent="0.65">
      <c r="B15" s="3"/>
      <c r="C15" s="13"/>
      <c r="D15" s="24"/>
      <c r="E15" s="27"/>
      <c r="F15" s="95">
        <v>20</v>
      </c>
      <c r="G15" s="96">
        <v>50</v>
      </c>
      <c r="H15" s="97">
        <v>10</v>
      </c>
      <c r="I15" s="97"/>
      <c r="J15" s="98" t="s">
        <v>38</v>
      </c>
      <c r="K15" s="664" t="s">
        <v>25</v>
      </c>
      <c r="L15" s="664"/>
      <c r="M15" s="664"/>
      <c r="N15" s="99">
        <v>23974132215608</v>
      </c>
      <c r="O15" s="12"/>
      <c r="P15" s="20"/>
      <c r="Q15" s="6"/>
      <c r="R15" s="3"/>
      <c r="S15" s="3"/>
      <c r="T15" s="3"/>
      <c r="U15" s="3"/>
    </row>
    <row r="16" spans="2:21" ht="26.25" x14ac:dyDescent="0.65">
      <c r="B16" s="3"/>
      <c r="C16" s="13"/>
      <c r="D16" s="24"/>
      <c r="E16" s="27"/>
      <c r="F16" s="95">
        <v>30</v>
      </c>
      <c r="G16" s="96">
        <v>50</v>
      </c>
      <c r="H16" s="97">
        <v>10</v>
      </c>
      <c r="I16" s="97"/>
      <c r="J16" s="98"/>
      <c r="K16" s="664" t="s">
        <v>26</v>
      </c>
      <c r="L16" s="664"/>
      <c r="M16" s="664"/>
      <c r="N16" s="99">
        <v>0</v>
      </c>
      <c r="O16" s="12"/>
      <c r="P16" s="20"/>
      <c r="Q16" s="6"/>
      <c r="R16" s="3"/>
      <c r="S16" s="3"/>
      <c r="T16" s="3"/>
      <c r="U16" s="3"/>
    </row>
    <row r="17" spans="2:21" ht="26.25" x14ac:dyDescent="0.65">
      <c r="B17" s="3"/>
      <c r="C17" s="13"/>
      <c r="D17" s="24"/>
      <c r="E17" s="27"/>
      <c r="F17" s="95">
        <v>40</v>
      </c>
      <c r="G17" s="96">
        <v>50</v>
      </c>
      <c r="H17" s="97">
        <v>10</v>
      </c>
      <c r="I17" s="97"/>
      <c r="J17" s="98"/>
      <c r="K17" s="664" t="s">
        <v>27</v>
      </c>
      <c r="L17" s="664"/>
      <c r="M17" s="664"/>
      <c r="N17" s="99">
        <v>0</v>
      </c>
      <c r="O17" s="12"/>
      <c r="P17" s="20"/>
      <c r="Q17" s="6"/>
      <c r="R17" s="3"/>
      <c r="S17" s="3"/>
      <c r="T17" s="3"/>
      <c r="U17" s="3"/>
    </row>
    <row r="18" spans="2:21" ht="26.25" x14ac:dyDescent="0.65">
      <c r="B18" s="3"/>
      <c r="C18" s="13"/>
      <c r="D18" s="24"/>
      <c r="E18" s="27"/>
      <c r="F18" s="95">
        <v>50</v>
      </c>
      <c r="G18" s="96">
        <v>50</v>
      </c>
      <c r="H18" s="97">
        <v>10</v>
      </c>
      <c r="I18" s="97"/>
      <c r="J18" s="98"/>
      <c r="K18" s="664" t="s">
        <v>28</v>
      </c>
      <c r="L18" s="664"/>
      <c r="M18" s="664"/>
      <c r="N18" s="99">
        <v>47806615328438</v>
      </c>
      <c r="O18" s="12"/>
      <c r="P18" s="20"/>
      <c r="Q18" s="6"/>
      <c r="R18" s="3"/>
      <c r="S18" s="3"/>
      <c r="T18" s="3"/>
      <c r="U18" s="3"/>
    </row>
    <row r="19" spans="2:21" ht="26.25" x14ac:dyDescent="0.65">
      <c r="B19" s="3"/>
      <c r="C19" s="13"/>
      <c r="D19" s="24"/>
      <c r="E19" s="27"/>
      <c r="F19" s="95">
        <v>60</v>
      </c>
      <c r="G19" s="96">
        <v>50</v>
      </c>
      <c r="H19" s="97">
        <v>10</v>
      </c>
      <c r="I19" s="97"/>
      <c r="J19" s="98" t="s">
        <v>39</v>
      </c>
      <c r="K19" s="664" t="s">
        <v>29</v>
      </c>
      <c r="L19" s="664"/>
      <c r="M19" s="664"/>
      <c r="N19" s="99">
        <v>0</v>
      </c>
      <c r="O19" s="12"/>
      <c r="P19" s="20"/>
      <c r="Q19" s="6"/>
      <c r="R19" s="3"/>
      <c r="S19" s="3"/>
      <c r="T19" s="3"/>
      <c r="U19" s="3"/>
    </row>
    <row r="20" spans="2:21" ht="26.25" x14ac:dyDescent="0.65">
      <c r="B20" s="3"/>
      <c r="C20" s="13"/>
      <c r="D20" s="24"/>
      <c r="E20" s="27"/>
      <c r="F20" s="95"/>
      <c r="G20" s="96"/>
      <c r="H20" s="97"/>
      <c r="I20" s="97"/>
      <c r="J20" s="98" t="s">
        <v>40</v>
      </c>
      <c r="K20" s="664" t="s">
        <v>30</v>
      </c>
      <c r="L20" s="664"/>
      <c r="M20" s="664"/>
      <c r="N20" s="99">
        <v>2299017755018</v>
      </c>
      <c r="O20" s="12"/>
      <c r="P20" s="20"/>
      <c r="Q20" s="6"/>
      <c r="R20" s="3"/>
      <c r="S20" s="3"/>
      <c r="T20" s="3"/>
      <c r="U20" s="3"/>
    </row>
    <row r="21" spans="2:21" ht="27" thickBot="1" x14ac:dyDescent="0.7">
      <c r="B21" s="3"/>
      <c r="C21" s="13"/>
      <c r="D21" s="24"/>
      <c r="E21" s="27"/>
      <c r="F21" s="95">
        <v>70</v>
      </c>
      <c r="G21" s="96">
        <v>50</v>
      </c>
      <c r="H21" s="97">
        <v>10</v>
      </c>
      <c r="I21" s="97"/>
      <c r="J21" s="98" t="s">
        <v>1882</v>
      </c>
      <c r="K21" s="664" t="s">
        <v>1883</v>
      </c>
      <c r="L21" s="664"/>
      <c r="M21" s="664"/>
      <c r="N21" s="99">
        <v>82070441850</v>
      </c>
      <c r="O21" s="12"/>
      <c r="P21" s="20"/>
      <c r="Q21" s="6"/>
      <c r="R21" s="3"/>
      <c r="S21" s="3"/>
      <c r="T21" s="3"/>
      <c r="U21" s="3"/>
    </row>
    <row r="22" spans="2:21" ht="27" thickBot="1" x14ac:dyDescent="0.7">
      <c r="B22" s="8"/>
      <c r="C22" s="21"/>
      <c r="D22" s="25"/>
      <c r="E22" s="31"/>
      <c r="F22" s="84"/>
      <c r="G22" s="85"/>
      <c r="H22" s="91">
        <v>20</v>
      </c>
      <c r="I22" s="92"/>
      <c r="J22" s="93"/>
      <c r="K22" s="102" t="s">
        <v>41</v>
      </c>
      <c r="L22" s="94">
        <f>M23+M24+M25</f>
        <v>144728599238446</v>
      </c>
      <c r="M22" s="17"/>
      <c r="N22" s="28"/>
      <c r="O22" s="18"/>
      <c r="P22" s="15"/>
      <c r="Q22" s="9"/>
      <c r="R22" s="8"/>
      <c r="S22" s="8"/>
      <c r="T22" s="8"/>
      <c r="U22" s="8"/>
    </row>
    <row r="23" spans="2:21" ht="27" thickBot="1" x14ac:dyDescent="0.7">
      <c r="B23" s="3"/>
      <c r="C23" s="13"/>
      <c r="D23" s="24"/>
      <c r="E23" s="27"/>
      <c r="F23" s="26"/>
      <c r="G23" s="87">
        <v>10</v>
      </c>
      <c r="H23" s="22">
        <v>20</v>
      </c>
      <c r="I23" s="22"/>
      <c r="J23" s="23" t="s">
        <v>45</v>
      </c>
      <c r="K23" s="665" t="s">
        <v>43</v>
      </c>
      <c r="L23" s="666"/>
      <c r="M23" s="16">
        <f>'[1]19'!$E$8</f>
        <v>143792584000000</v>
      </c>
      <c r="N23" s="29"/>
      <c r="O23" s="19"/>
      <c r="P23" s="15"/>
      <c r="Q23" s="7"/>
      <c r="R23" s="3"/>
      <c r="S23" s="3"/>
      <c r="T23" s="3"/>
      <c r="U23" s="3"/>
    </row>
    <row r="24" spans="2:21" ht="27" thickBot="1" x14ac:dyDescent="0.7">
      <c r="B24" s="3"/>
      <c r="C24" s="13"/>
      <c r="D24" s="24"/>
      <c r="E24" s="27"/>
      <c r="F24" s="26"/>
      <c r="G24" s="87">
        <v>20</v>
      </c>
      <c r="H24" s="22">
        <v>20</v>
      </c>
      <c r="I24" s="22"/>
      <c r="J24" s="23" t="s">
        <v>46</v>
      </c>
      <c r="K24" s="665" t="s">
        <v>42</v>
      </c>
      <c r="L24" s="666"/>
      <c r="M24" s="16">
        <f>'[1]19'!$E$10</f>
        <v>933672000000</v>
      </c>
      <c r="N24" s="29"/>
      <c r="O24" s="19"/>
      <c r="P24" s="15"/>
      <c r="Q24" s="7"/>
      <c r="R24" s="3"/>
      <c r="S24" s="3"/>
      <c r="T24" s="3"/>
      <c r="U24" s="3"/>
    </row>
    <row r="25" spans="2:21" ht="27" thickBot="1" x14ac:dyDescent="0.7">
      <c r="B25" s="3"/>
      <c r="C25" s="13"/>
      <c r="D25" s="24"/>
      <c r="E25" s="27"/>
      <c r="F25" s="26"/>
      <c r="G25" s="87">
        <v>30</v>
      </c>
      <c r="H25" s="22">
        <v>20</v>
      </c>
      <c r="I25" s="22"/>
      <c r="J25" s="23" t="s">
        <v>47</v>
      </c>
      <c r="K25" s="665" t="s">
        <v>44</v>
      </c>
      <c r="L25" s="666"/>
      <c r="M25" s="16">
        <v>2343238446</v>
      </c>
      <c r="N25" s="29"/>
      <c r="O25" s="19"/>
      <c r="P25" s="15"/>
      <c r="Q25" s="7"/>
      <c r="R25" s="3"/>
      <c r="S25" s="3"/>
      <c r="T25" s="3"/>
      <c r="U25" s="3"/>
    </row>
    <row r="26" spans="2:21" ht="27" thickBot="1" x14ac:dyDescent="0.7">
      <c r="B26" s="8"/>
      <c r="C26" s="21"/>
      <c r="D26" s="25"/>
      <c r="E26" s="31"/>
      <c r="F26" s="84"/>
      <c r="G26" s="85"/>
      <c r="H26" s="91">
        <v>30</v>
      </c>
      <c r="I26" s="92"/>
      <c r="J26" s="93"/>
      <c r="K26" s="102" t="s">
        <v>48</v>
      </c>
      <c r="L26" s="94">
        <f>SUM(M27:M48)</f>
        <v>24362170323117</v>
      </c>
      <c r="M26" s="17"/>
      <c r="N26" s="28"/>
      <c r="O26" s="18"/>
      <c r="P26" s="15"/>
      <c r="Q26" s="9"/>
      <c r="R26" s="8"/>
      <c r="S26" s="8"/>
      <c r="T26" s="8"/>
      <c r="U26" s="8"/>
    </row>
    <row r="27" spans="2:21" ht="27" thickBot="1" x14ac:dyDescent="0.7">
      <c r="B27" s="3"/>
      <c r="C27" s="13"/>
      <c r="D27" s="24"/>
      <c r="E27" s="27"/>
      <c r="F27" s="26"/>
      <c r="G27" s="87">
        <v>10</v>
      </c>
      <c r="H27" s="22">
        <v>30</v>
      </c>
      <c r="I27" s="22"/>
      <c r="J27" s="23" t="s">
        <v>69</v>
      </c>
      <c r="K27" s="665" t="s">
        <v>49</v>
      </c>
      <c r="L27" s="666"/>
      <c r="M27" s="16"/>
      <c r="N27" s="29"/>
      <c r="O27" s="19"/>
      <c r="P27" s="15"/>
      <c r="Q27" s="7"/>
      <c r="R27" s="3"/>
      <c r="S27" s="3"/>
      <c r="T27" s="3"/>
      <c r="U27" s="3"/>
    </row>
    <row r="28" spans="2:21" ht="27" thickBot="1" x14ac:dyDescent="0.7">
      <c r="B28" s="3"/>
      <c r="C28" s="13"/>
      <c r="D28" s="24"/>
      <c r="E28" s="27"/>
      <c r="F28" s="26"/>
      <c r="G28" s="87">
        <v>20</v>
      </c>
      <c r="H28" s="22">
        <v>30</v>
      </c>
      <c r="I28" s="22"/>
      <c r="J28" s="23" t="s">
        <v>35</v>
      </c>
      <c r="K28" s="665" t="s">
        <v>50</v>
      </c>
      <c r="L28" s="666"/>
      <c r="M28" s="16"/>
      <c r="N28" s="29"/>
      <c r="O28" s="19"/>
      <c r="P28" s="15"/>
      <c r="Q28" s="7"/>
      <c r="R28" s="3"/>
      <c r="S28" s="3"/>
      <c r="T28" s="3"/>
      <c r="U28" s="3"/>
    </row>
    <row r="29" spans="2:21" ht="27" thickBot="1" x14ac:dyDescent="0.7">
      <c r="B29" s="3"/>
      <c r="C29" s="13"/>
      <c r="D29" s="24"/>
      <c r="E29" s="27"/>
      <c r="F29" s="26"/>
      <c r="G29" s="87">
        <v>30</v>
      </c>
      <c r="H29" s="22">
        <v>30</v>
      </c>
      <c r="I29" s="22"/>
      <c r="J29" s="23" t="s">
        <v>36</v>
      </c>
      <c r="K29" s="665" t="s">
        <v>51</v>
      </c>
      <c r="L29" s="666"/>
      <c r="M29" s="16"/>
      <c r="N29" s="29"/>
      <c r="O29" s="19"/>
      <c r="P29" s="15"/>
      <c r="Q29" s="7"/>
      <c r="R29" s="3"/>
      <c r="S29" s="3"/>
      <c r="T29" s="3"/>
      <c r="U29" s="3"/>
    </row>
    <row r="30" spans="2:21" ht="27" thickBot="1" x14ac:dyDescent="0.7">
      <c r="B30" s="3"/>
      <c r="C30" s="13"/>
      <c r="D30" s="24"/>
      <c r="E30" s="27"/>
      <c r="F30" s="26"/>
      <c r="G30" s="87">
        <v>40</v>
      </c>
      <c r="H30" s="22">
        <v>30</v>
      </c>
      <c r="I30" s="22"/>
      <c r="J30" s="23" t="s">
        <v>82</v>
      </c>
      <c r="K30" s="665" t="s">
        <v>52</v>
      </c>
      <c r="L30" s="666"/>
      <c r="M30" s="16"/>
      <c r="N30" s="29"/>
      <c r="O30" s="19"/>
      <c r="P30" s="15"/>
      <c r="Q30" s="7"/>
      <c r="R30" s="3"/>
      <c r="S30" s="3"/>
      <c r="T30" s="3"/>
      <c r="U30" s="3"/>
    </row>
    <row r="31" spans="2:21" ht="27" thickBot="1" x14ac:dyDescent="0.7">
      <c r="B31" s="3"/>
      <c r="C31" s="13"/>
      <c r="D31" s="24"/>
      <c r="E31" s="27"/>
      <c r="F31" s="26"/>
      <c r="G31" s="87">
        <v>50</v>
      </c>
      <c r="H31" s="22">
        <v>30</v>
      </c>
      <c r="I31" s="22"/>
      <c r="J31" s="23" t="s">
        <v>72</v>
      </c>
      <c r="K31" s="665" t="s">
        <v>53</v>
      </c>
      <c r="L31" s="666"/>
      <c r="M31" s="16"/>
      <c r="N31" s="29"/>
      <c r="O31" s="19"/>
      <c r="P31" s="15"/>
      <c r="Q31" s="7"/>
      <c r="R31" s="3"/>
      <c r="S31" s="3"/>
      <c r="T31" s="3"/>
      <c r="U31" s="3"/>
    </row>
    <row r="32" spans="2:21" ht="27" thickBot="1" x14ac:dyDescent="0.7">
      <c r="B32" s="3"/>
      <c r="C32" s="13"/>
      <c r="D32" s="24"/>
      <c r="E32" s="27"/>
      <c r="F32" s="26"/>
      <c r="G32" s="87">
        <v>60</v>
      </c>
      <c r="H32" s="22">
        <v>30</v>
      </c>
      <c r="I32" s="22"/>
      <c r="J32" s="23" t="s">
        <v>73</v>
      </c>
      <c r="K32" s="665" t="s">
        <v>54</v>
      </c>
      <c r="L32" s="666"/>
      <c r="M32" s="16"/>
      <c r="N32" s="29"/>
      <c r="O32" s="19"/>
      <c r="P32" s="15"/>
      <c r="Q32" s="7"/>
      <c r="R32" s="3"/>
      <c r="S32" s="3"/>
      <c r="T32" s="3"/>
      <c r="U32" s="3"/>
    </row>
    <row r="33" spans="2:21" ht="27" thickBot="1" x14ac:dyDescent="0.7">
      <c r="B33" s="3"/>
      <c r="C33" s="13"/>
      <c r="D33" s="24"/>
      <c r="E33" s="27"/>
      <c r="F33" s="26"/>
      <c r="G33" s="87">
        <v>70</v>
      </c>
      <c r="H33" s="22">
        <v>30</v>
      </c>
      <c r="I33" s="22"/>
      <c r="J33" s="23" t="s">
        <v>74</v>
      </c>
      <c r="K33" s="665" t="s">
        <v>55</v>
      </c>
      <c r="L33" s="666"/>
      <c r="M33" s="16"/>
      <c r="N33" s="29"/>
      <c r="O33" s="19"/>
      <c r="P33" s="15"/>
      <c r="Q33" s="7"/>
      <c r="R33" s="3"/>
      <c r="S33" s="3"/>
      <c r="T33" s="3"/>
      <c r="U33" s="3"/>
    </row>
    <row r="34" spans="2:21" ht="27" thickBot="1" x14ac:dyDescent="0.7">
      <c r="B34" s="3"/>
      <c r="C34" s="13"/>
      <c r="D34" s="24"/>
      <c r="E34" s="27"/>
      <c r="F34" s="26"/>
      <c r="G34" s="87">
        <v>80</v>
      </c>
      <c r="H34" s="22">
        <v>30</v>
      </c>
      <c r="I34" s="22"/>
      <c r="J34" s="23" t="s">
        <v>75</v>
      </c>
      <c r="K34" s="665" t="s">
        <v>56</v>
      </c>
      <c r="L34" s="666"/>
      <c r="M34" s="16"/>
      <c r="N34" s="29"/>
      <c r="O34" s="19"/>
      <c r="P34" s="15"/>
      <c r="Q34" s="7"/>
      <c r="R34" s="3"/>
      <c r="S34" s="3"/>
      <c r="T34" s="3"/>
      <c r="U34" s="3"/>
    </row>
    <row r="35" spans="2:21" ht="27" thickBot="1" x14ac:dyDescent="0.7">
      <c r="B35" s="3"/>
      <c r="C35" s="13"/>
      <c r="D35" s="24"/>
      <c r="E35" s="27"/>
      <c r="F35" s="26"/>
      <c r="G35" s="87">
        <v>90</v>
      </c>
      <c r="H35" s="22">
        <v>30</v>
      </c>
      <c r="I35" s="22"/>
      <c r="J35" s="23" t="s">
        <v>76</v>
      </c>
      <c r="K35" s="665" t="s">
        <v>57</v>
      </c>
      <c r="L35" s="666"/>
      <c r="M35" s="16"/>
      <c r="N35" s="29"/>
      <c r="O35" s="19"/>
      <c r="P35" s="15"/>
      <c r="Q35" s="7"/>
      <c r="R35" s="3"/>
      <c r="S35" s="3"/>
      <c r="T35" s="3"/>
      <c r="U35" s="3"/>
    </row>
    <row r="36" spans="2:21" ht="27" thickBot="1" x14ac:dyDescent="0.7">
      <c r="B36" s="3"/>
      <c r="C36" s="13"/>
      <c r="D36" s="24"/>
      <c r="E36" s="27"/>
      <c r="F36" s="26"/>
      <c r="G36" s="87">
        <v>100</v>
      </c>
      <c r="H36" s="22">
        <v>30</v>
      </c>
      <c r="I36" s="22"/>
      <c r="J36" s="23" t="s">
        <v>77</v>
      </c>
      <c r="K36" s="665" t="s">
        <v>58</v>
      </c>
      <c r="L36" s="666"/>
      <c r="M36" s="16"/>
      <c r="N36" s="29"/>
      <c r="O36" s="19"/>
      <c r="P36" s="15"/>
      <c r="Q36" s="7"/>
      <c r="R36" s="3"/>
      <c r="S36" s="3"/>
      <c r="T36" s="3"/>
      <c r="U36" s="3"/>
    </row>
    <row r="37" spans="2:21" ht="27" thickBot="1" x14ac:dyDescent="0.7">
      <c r="B37" s="3"/>
      <c r="C37" s="13"/>
      <c r="D37" s="24"/>
      <c r="E37" s="27"/>
      <c r="F37" s="26"/>
      <c r="G37" s="87">
        <v>110</v>
      </c>
      <c r="H37" s="22">
        <v>30</v>
      </c>
      <c r="I37" s="22"/>
      <c r="J37" s="23" t="s">
        <v>79</v>
      </c>
      <c r="K37" s="665" t="s">
        <v>59</v>
      </c>
      <c r="L37" s="666"/>
      <c r="M37" s="16">
        <v>4270000000000</v>
      </c>
      <c r="N37" s="29"/>
      <c r="O37" s="19"/>
      <c r="P37" s="15"/>
      <c r="Q37" s="7"/>
      <c r="R37" s="3"/>
      <c r="S37" s="3"/>
      <c r="T37" s="3"/>
      <c r="U37" s="3"/>
    </row>
    <row r="38" spans="2:21" ht="27" thickBot="1" x14ac:dyDescent="0.7">
      <c r="B38" s="3"/>
      <c r="C38" s="13"/>
      <c r="D38" s="24"/>
      <c r="E38" s="27"/>
      <c r="F38" s="26"/>
      <c r="G38" s="87">
        <v>120</v>
      </c>
      <c r="H38" s="22">
        <v>30</v>
      </c>
      <c r="I38" s="22"/>
      <c r="J38" s="23" t="s">
        <v>80</v>
      </c>
      <c r="K38" s="665" t="s">
        <v>60</v>
      </c>
      <c r="L38" s="666"/>
      <c r="M38" s="16">
        <f>'[1]10'!$F$28</f>
        <v>361746687381</v>
      </c>
      <c r="N38" s="29"/>
      <c r="O38" s="19"/>
      <c r="P38" s="15"/>
      <c r="Q38" s="7"/>
      <c r="R38" s="3"/>
      <c r="S38" s="3"/>
      <c r="T38" s="3"/>
      <c r="U38" s="3"/>
    </row>
    <row r="39" spans="2:21" ht="27" thickBot="1" x14ac:dyDescent="0.7">
      <c r="B39" s="3"/>
      <c r="C39" s="13"/>
      <c r="D39" s="24"/>
      <c r="E39" s="27"/>
      <c r="F39" s="26"/>
      <c r="G39" s="87">
        <v>130</v>
      </c>
      <c r="H39" s="22">
        <v>30</v>
      </c>
      <c r="I39" s="22"/>
      <c r="J39" s="23" t="s">
        <v>84</v>
      </c>
      <c r="K39" s="665" t="s">
        <v>61</v>
      </c>
      <c r="L39" s="666"/>
      <c r="M39" s="16"/>
      <c r="N39" s="29"/>
      <c r="O39" s="19"/>
      <c r="P39" s="15"/>
      <c r="Q39" s="7"/>
      <c r="R39" s="3"/>
      <c r="S39" s="3"/>
      <c r="T39" s="3"/>
      <c r="U39" s="3"/>
    </row>
    <row r="40" spans="2:21" ht="27" thickBot="1" x14ac:dyDescent="0.7">
      <c r="B40" s="3"/>
      <c r="C40" s="13"/>
      <c r="D40" s="24"/>
      <c r="E40" s="27"/>
      <c r="F40" s="26"/>
      <c r="G40" s="87">
        <v>140</v>
      </c>
      <c r="H40" s="22">
        <v>30</v>
      </c>
      <c r="I40" s="22"/>
      <c r="J40" s="23" t="s">
        <v>78</v>
      </c>
      <c r="K40" s="665" t="s">
        <v>62</v>
      </c>
      <c r="L40" s="666"/>
      <c r="M40" s="16"/>
      <c r="N40" s="29"/>
      <c r="O40" s="19"/>
      <c r="P40" s="15"/>
      <c r="Q40" s="7"/>
      <c r="R40" s="3"/>
      <c r="S40" s="3"/>
      <c r="T40" s="3"/>
      <c r="U40" s="3"/>
    </row>
    <row r="41" spans="2:21" ht="27" thickBot="1" x14ac:dyDescent="0.7">
      <c r="B41" s="3"/>
      <c r="C41" s="13"/>
      <c r="D41" s="24"/>
      <c r="E41" s="27"/>
      <c r="F41" s="26"/>
      <c r="G41" s="87">
        <v>150</v>
      </c>
      <c r="H41" s="22">
        <v>30</v>
      </c>
      <c r="I41" s="22"/>
      <c r="J41" s="23" t="s">
        <v>81</v>
      </c>
      <c r="K41" s="665" t="s">
        <v>62</v>
      </c>
      <c r="L41" s="666"/>
      <c r="M41" s="16"/>
      <c r="N41" s="29"/>
      <c r="O41" s="19"/>
      <c r="P41" s="15"/>
      <c r="Q41" s="7"/>
      <c r="R41" s="3"/>
      <c r="S41" s="3"/>
      <c r="T41" s="3"/>
      <c r="U41" s="3"/>
    </row>
    <row r="42" spans="2:21" ht="27" thickBot="1" x14ac:dyDescent="0.7">
      <c r="B42" s="3"/>
      <c r="C42" s="13"/>
      <c r="D42" s="24"/>
      <c r="E42" s="27"/>
      <c r="F42" s="26"/>
      <c r="G42" s="87">
        <v>160</v>
      </c>
      <c r="H42" s="22">
        <v>30</v>
      </c>
      <c r="I42" s="22"/>
      <c r="J42" s="23" t="s">
        <v>83</v>
      </c>
      <c r="K42" s="665" t="s">
        <v>63</v>
      </c>
      <c r="L42" s="666"/>
      <c r="M42" s="16">
        <v>66976531670</v>
      </c>
      <c r="N42" s="29"/>
      <c r="O42" s="19"/>
      <c r="P42" s="15"/>
      <c r="Q42" s="7"/>
      <c r="R42" s="3"/>
      <c r="S42" s="3"/>
      <c r="T42" s="3"/>
      <c r="U42" s="3"/>
    </row>
    <row r="43" spans="2:21" ht="27" thickBot="1" x14ac:dyDescent="0.7">
      <c r="B43" s="3"/>
      <c r="C43" s="13"/>
      <c r="D43" s="24"/>
      <c r="E43" s="27"/>
      <c r="F43" s="26"/>
      <c r="G43" s="87">
        <v>170</v>
      </c>
      <c r="H43" s="22">
        <v>30</v>
      </c>
      <c r="I43" s="22"/>
      <c r="J43" s="23" t="s">
        <v>82</v>
      </c>
      <c r="K43" s="665" t="s">
        <v>64</v>
      </c>
      <c r="L43" s="666"/>
      <c r="M43" s="16">
        <v>0</v>
      </c>
      <c r="N43" s="29"/>
      <c r="O43" s="19"/>
      <c r="P43" s="15"/>
      <c r="Q43" s="7"/>
      <c r="R43" s="3"/>
      <c r="S43" s="3"/>
      <c r="T43" s="3"/>
      <c r="U43" s="3"/>
    </row>
    <row r="44" spans="2:21" ht="27" thickBot="1" x14ac:dyDescent="0.7">
      <c r="B44" s="3"/>
      <c r="C44" s="13"/>
      <c r="D44" s="24"/>
      <c r="E44" s="27"/>
      <c r="F44" s="26"/>
      <c r="G44" s="87">
        <v>180</v>
      </c>
      <c r="H44" s="22">
        <v>30</v>
      </c>
      <c r="I44" s="22"/>
      <c r="J44" s="23" t="s">
        <v>82</v>
      </c>
      <c r="K44" s="665" t="s">
        <v>65</v>
      </c>
      <c r="L44" s="666"/>
      <c r="M44" s="16"/>
      <c r="N44" s="29"/>
      <c r="O44" s="19"/>
      <c r="P44" s="15"/>
      <c r="Q44" s="7"/>
      <c r="R44" s="3"/>
      <c r="S44" s="3"/>
      <c r="T44" s="3"/>
      <c r="U44" s="3"/>
    </row>
    <row r="45" spans="2:21" ht="27" thickBot="1" x14ac:dyDescent="0.7">
      <c r="B45" s="3"/>
      <c r="C45" s="13"/>
      <c r="D45" s="24"/>
      <c r="E45" s="27"/>
      <c r="F45" s="26"/>
      <c r="G45" s="87">
        <v>190</v>
      </c>
      <c r="H45" s="22">
        <v>30</v>
      </c>
      <c r="I45" s="22"/>
      <c r="J45" s="23" t="s">
        <v>82</v>
      </c>
      <c r="K45" s="665" t="s">
        <v>66</v>
      </c>
      <c r="L45" s="666"/>
      <c r="M45" s="16">
        <v>1035854885</v>
      </c>
      <c r="N45" s="29"/>
      <c r="O45" s="19"/>
      <c r="P45" s="15"/>
      <c r="Q45" s="7"/>
      <c r="R45" s="3"/>
      <c r="S45" s="3"/>
      <c r="T45" s="3"/>
      <c r="U45" s="3"/>
    </row>
    <row r="46" spans="2:21" ht="27" thickBot="1" x14ac:dyDescent="0.7">
      <c r="B46" s="3"/>
      <c r="C46" s="13"/>
      <c r="D46" s="24"/>
      <c r="E46" s="27"/>
      <c r="F46" s="26"/>
      <c r="G46" s="87">
        <v>200</v>
      </c>
      <c r="H46" s="22">
        <v>30</v>
      </c>
      <c r="I46" s="22"/>
      <c r="J46" s="23" t="s">
        <v>82</v>
      </c>
      <c r="K46" s="665" t="s">
        <v>67</v>
      </c>
      <c r="L46" s="666"/>
      <c r="M46" s="16">
        <v>2249502305206</v>
      </c>
      <c r="N46" s="29"/>
      <c r="O46" s="19"/>
      <c r="P46" s="15"/>
      <c r="Q46" s="7"/>
      <c r="R46" s="3"/>
      <c r="S46" s="3"/>
      <c r="T46" s="3"/>
      <c r="U46" s="3"/>
    </row>
    <row r="47" spans="2:21" ht="27" thickBot="1" x14ac:dyDescent="0.7">
      <c r="B47" s="3"/>
      <c r="C47" s="13"/>
      <c r="D47" s="24"/>
      <c r="E47" s="27"/>
      <c r="F47" s="26"/>
      <c r="G47" s="87">
        <v>210</v>
      </c>
      <c r="H47" s="22">
        <v>30</v>
      </c>
      <c r="I47" s="22"/>
      <c r="J47" s="23" t="s">
        <v>82</v>
      </c>
      <c r="K47" s="665" t="s">
        <v>68</v>
      </c>
      <c r="L47" s="666"/>
      <c r="M47" s="16">
        <v>16432951983466</v>
      </c>
      <c r="N47" s="29"/>
      <c r="O47" s="19"/>
      <c r="P47" s="15"/>
      <c r="Q47" s="7"/>
      <c r="R47" s="3"/>
      <c r="S47" s="3"/>
      <c r="T47" s="3"/>
      <c r="U47" s="3"/>
    </row>
    <row r="48" spans="2:21" ht="27" thickBot="1" x14ac:dyDescent="0.7">
      <c r="B48" s="3"/>
      <c r="C48" s="13"/>
      <c r="D48" s="24"/>
      <c r="E48" s="27"/>
      <c r="F48" s="26"/>
      <c r="G48" s="87">
        <v>220</v>
      </c>
      <c r="H48" s="22">
        <v>30</v>
      </c>
      <c r="I48" s="22"/>
      <c r="J48" s="23" t="s">
        <v>71</v>
      </c>
      <c r="K48" s="665" t="s">
        <v>70</v>
      </c>
      <c r="L48" s="666"/>
      <c r="M48" s="16">
        <f>979806960509+150000000</f>
        <v>979956960509</v>
      </c>
      <c r="N48" s="29"/>
      <c r="O48" s="19"/>
      <c r="P48" s="15"/>
      <c r="Q48" s="7"/>
      <c r="R48" s="3"/>
      <c r="S48" s="3"/>
      <c r="T48" s="3"/>
      <c r="U48" s="3"/>
    </row>
    <row r="49" spans="2:21" ht="27" thickBot="1" x14ac:dyDescent="0.7">
      <c r="B49" s="8"/>
      <c r="C49" s="21"/>
      <c r="D49" s="25"/>
      <c r="E49" s="31"/>
      <c r="F49" s="84"/>
      <c r="G49" s="85"/>
      <c r="H49" s="91">
        <v>40</v>
      </c>
      <c r="I49" s="92"/>
      <c r="J49" s="93"/>
      <c r="K49" s="102" t="s">
        <v>85</v>
      </c>
      <c r="L49" s="94"/>
      <c r="M49" s="17"/>
      <c r="N49" s="28"/>
      <c r="O49" s="18"/>
      <c r="P49" s="15"/>
      <c r="Q49" s="9"/>
      <c r="R49" s="8"/>
      <c r="S49" s="8"/>
      <c r="T49" s="8"/>
      <c r="U49" s="8"/>
    </row>
    <row r="50" spans="2:21" ht="27" thickBot="1" x14ac:dyDescent="0.7">
      <c r="B50" s="8"/>
      <c r="C50" s="21"/>
      <c r="D50" s="25"/>
      <c r="E50" s="31"/>
      <c r="F50" s="84"/>
      <c r="G50" s="85"/>
      <c r="H50" s="91">
        <v>50</v>
      </c>
      <c r="I50" s="92"/>
      <c r="J50" s="93"/>
      <c r="K50" s="102" t="s">
        <v>86</v>
      </c>
      <c r="L50" s="94">
        <f>M51+M52+M53+M59+M60+M64+M65+M66+M73+M74+M76+M77+M78+M79+M80+M81+M82+M83+M84+M85+M86</f>
        <v>0</v>
      </c>
      <c r="M50" s="17"/>
      <c r="N50" s="28"/>
      <c r="O50" s="18"/>
      <c r="P50" s="15"/>
      <c r="Q50" s="9"/>
      <c r="R50" s="8"/>
      <c r="S50" s="8"/>
      <c r="T50" s="8"/>
      <c r="U50" s="8"/>
    </row>
    <row r="51" spans="2:21" ht="27" thickBot="1" x14ac:dyDescent="0.7">
      <c r="B51" s="3"/>
      <c r="C51" s="13"/>
      <c r="D51" s="24"/>
      <c r="E51" s="27"/>
      <c r="F51" s="26"/>
      <c r="G51" s="87">
        <v>10</v>
      </c>
      <c r="H51" s="22">
        <v>50</v>
      </c>
      <c r="I51" s="22"/>
      <c r="J51" s="23" t="s">
        <v>37</v>
      </c>
      <c r="K51" s="665" t="s">
        <v>87</v>
      </c>
      <c r="L51" s="666"/>
      <c r="M51" s="16"/>
      <c r="N51" s="29"/>
      <c r="O51" s="19"/>
      <c r="P51" s="15"/>
      <c r="Q51" s="7"/>
      <c r="R51" s="3"/>
      <c r="S51" s="3"/>
      <c r="T51" s="3"/>
      <c r="U51" s="3"/>
    </row>
    <row r="52" spans="2:21" ht="27" thickBot="1" x14ac:dyDescent="0.7">
      <c r="B52" s="3"/>
      <c r="C52" s="13"/>
      <c r="D52" s="24"/>
      <c r="E52" s="27"/>
      <c r="F52" s="26"/>
      <c r="G52" s="87">
        <v>20</v>
      </c>
      <c r="H52" s="22">
        <v>50</v>
      </c>
      <c r="I52" s="22"/>
      <c r="J52" s="23" t="s">
        <v>38</v>
      </c>
      <c r="K52" s="665" t="s">
        <v>88</v>
      </c>
      <c r="L52" s="666"/>
      <c r="M52" s="16"/>
      <c r="N52" s="29"/>
      <c r="O52" s="19"/>
      <c r="P52" s="15"/>
      <c r="Q52" s="7"/>
      <c r="R52" s="3"/>
      <c r="S52" s="3"/>
      <c r="T52" s="3"/>
      <c r="U52" s="3"/>
    </row>
    <row r="53" spans="2:21" ht="26.25" x14ac:dyDescent="0.65">
      <c r="B53" s="3"/>
      <c r="C53" s="13"/>
      <c r="D53" s="24"/>
      <c r="E53" s="27"/>
      <c r="F53" s="26"/>
      <c r="G53" s="87">
        <v>30</v>
      </c>
      <c r="H53" s="22">
        <v>50</v>
      </c>
      <c r="I53" s="22"/>
      <c r="J53" s="23" t="s">
        <v>105</v>
      </c>
      <c r="K53" s="665" t="s">
        <v>98</v>
      </c>
      <c r="L53" s="666"/>
      <c r="M53" s="16">
        <f>SUM(N54:N58)</f>
        <v>0</v>
      </c>
      <c r="N53" s="29"/>
      <c r="O53" s="19"/>
      <c r="P53" s="15"/>
      <c r="Q53" s="7"/>
      <c r="R53" s="3"/>
      <c r="S53" s="3"/>
      <c r="T53" s="3"/>
      <c r="U53" s="3"/>
    </row>
    <row r="54" spans="2:21" ht="26.25" x14ac:dyDescent="0.65">
      <c r="B54" s="3"/>
      <c r="C54" s="13"/>
      <c r="D54" s="24"/>
      <c r="E54" s="27"/>
      <c r="F54" s="95">
        <v>10</v>
      </c>
      <c r="G54" s="96">
        <v>30</v>
      </c>
      <c r="H54" s="97">
        <v>50</v>
      </c>
      <c r="I54" s="97"/>
      <c r="J54" s="98" t="s">
        <v>105</v>
      </c>
      <c r="K54" s="664" t="s">
        <v>124</v>
      </c>
      <c r="L54" s="664"/>
      <c r="M54" s="664"/>
      <c r="N54" s="99"/>
      <c r="O54" s="12"/>
      <c r="P54" s="20"/>
      <c r="Q54" s="6"/>
      <c r="R54" s="3"/>
      <c r="S54" s="3"/>
      <c r="T54" s="3"/>
      <c r="U54" s="3"/>
    </row>
    <row r="55" spans="2:21" ht="26.25" x14ac:dyDescent="0.65">
      <c r="B55" s="3"/>
      <c r="C55" s="13"/>
      <c r="D55" s="24"/>
      <c r="E55" s="27"/>
      <c r="F55" s="95">
        <v>20</v>
      </c>
      <c r="G55" s="96">
        <v>30</v>
      </c>
      <c r="H55" s="97">
        <v>50</v>
      </c>
      <c r="I55" s="97"/>
      <c r="J55" s="98" t="s">
        <v>105</v>
      </c>
      <c r="K55" s="664" t="s">
        <v>125</v>
      </c>
      <c r="L55" s="664"/>
      <c r="M55" s="664"/>
      <c r="N55" s="99"/>
      <c r="O55" s="12"/>
      <c r="P55" s="20"/>
      <c r="Q55" s="6"/>
      <c r="R55" s="3"/>
      <c r="S55" s="3"/>
      <c r="T55" s="3"/>
      <c r="U55" s="3"/>
    </row>
    <row r="56" spans="2:21" ht="26.25" x14ac:dyDescent="0.65">
      <c r="B56" s="3"/>
      <c r="C56" s="13"/>
      <c r="D56" s="24"/>
      <c r="E56" s="27"/>
      <c r="F56" s="95">
        <v>30</v>
      </c>
      <c r="G56" s="96">
        <v>30</v>
      </c>
      <c r="H56" s="97">
        <v>50</v>
      </c>
      <c r="I56" s="97"/>
      <c r="J56" s="98" t="s">
        <v>105</v>
      </c>
      <c r="K56" s="664" t="s">
        <v>126</v>
      </c>
      <c r="L56" s="664"/>
      <c r="M56" s="664"/>
      <c r="N56" s="99"/>
      <c r="O56" s="12"/>
      <c r="P56" s="20"/>
      <c r="Q56" s="6"/>
      <c r="R56" s="3"/>
      <c r="S56" s="3"/>
      <c r="T56" s="3"/>
      <c r="U56" s="3"/>
    </row>
    <row r="57" spans="2:21" ht="26.25" x14ac:dyDescent="0.65">
      <c r="B57" s="3"/>
      <c r="C57" s="13"/>
      <c r="D57" s="24"/>
      <c r="E57" s="27"/>
      <c r="F57" s="95"/>
      <c r="G57" s="96"/>
      <c r="H57" s="97"/>
      <c r="I57" s="97"/>
      <c r="J57" s="98"/>
      <c r="K57" s="664" t="s">
        <v>1186</v>
      </c>
      <c r="L57" s="664"/>
      <c r="M57" s="664"/>
      <c r="N57" s="99"/>
      <c r="O57" s="12"/>
      <c r="P57" s="20"/>
      <c r="Q57" s="6"/>
      <c r="R57" s="3"/>
      <c r="S57" s="3"/>
      <c r="T57" s="3"/>
      <c r="U57" s="3"/>
    </row>
    <row r="58" spans="2:21" ht="27" thickBot="1" x14ac:dyDescent="0.7">
      <c r="B58" s="3"/>
      <c r="C58" s="13"/>
      <c r="D58" s="24"/>
      <c r="E58" s="27"/>
      <c r="F58" s="95">
        <v>40</v>
      </c>
      <c r="G58" s="96">
        <v>30</v>
      </c>
      <c r="H58" s="97">
        <v>50</v>
      </c>
      <c r="I58" s="97"/>
      <c r="J58" s="98" t="s">
        <v>105</v>
      </c>
      <c r="K58" s="664" t="s">
        <v>127</v>
      </c>
      <c r="L58" s="664"/>
      <c r="M58" s="664"/>
      <c r="N58" s="99"/>
      <c r="O58" s="12"/>
      <c r="P58" s="20"/>
      <c r="Q58" s="6"/>
      <c r="R58" s="3"/>
      <c r="S58" s="3"/>
      <c r="T58" s="3"/>
      <c r="U58" s="3"/>
    </row>
    <row r="59" spans="2:21" ht="27" thickBot="1" x14ac:dyDescent="0.7">
      <c r="B59" s="3"/>
      <c r="C59" s="13"/>
      <c r="D59" s="24"/>
      <c r="E59" s="27"/>
      <c r="F59" s="26"/>
      <c r="G59" s="87">
        <v>40</v>
      </c>
      <c r="H59" s="22">
        <v>50</v>
      </c>
      <c r="I59" s="22"/>
      <c r="J59" s="23" t="s">
        <v>106</v>
      </c>
      <c r="K59" s="665" t="s">
        <v>89</v>
      </c>
      <c r="L59" s="666"/>
      <c r="M59" s="16"/>
      <c r="N59" s="29"/>
      <c r="O59" s="19"/>
      <c r="P59" s="15"/>
      <c r="Q59" s="7"/>
      <c r="R59" s="3"/>
      <c r="S59" s="3"/>
      <c r="T59" s="3"/>
      <c r="U59" s="3"/>
    </row>
    <row r="60" spans="2:21" ht="26.25" x14ac:dyDescent="0.65">
      <c r="B60" s="3"/>
      <c r="C60" s="13"/>
      <c r="D60" s="24"/>
      <c r="E60" s="27"/>
      <c r="F60" s="26"/>
      <c r="G60" s="87">
        <v>50</v>
      </c>
      <c r="H60" s="22">
        <v>50</v>
      </c>
      <c r="I60" s="22"/>
      <c r="J60" s="23" t="s">
        <v>107</v>
      </c>
      <c r="K60" s="665" t="s">
        <v>92</v>
      </c>
      <c r="L60" s="666"/>
      <c r="M60" s="16">
        <f>SUM(N61:N63)</f>
        <v>0</v>
      </c>
      <c r="N60" s="29"/>
      <c r="O60" s="19"/>
      <c r="P60" s="15"/>
      <c r="Q60" s="7"/>
      <c r="R60" s="3"/>
      <c r="S60" s="3"/>
      <c r="T60" s="3"/>
      <c r="U60" s="3"/>
    </row>
    <row r="61" spans="2:21" ht="26.25" x14ac:dyDescent="0.65">
      <c r="B61" s="3"/>
      <c r="C61" s="13"/>
      <c r="D61" s="24"/>
      <c r="E61" s="27"/>
      <c r="F61" s="95">
        <v>10</v>
      </c>
      <c r="G61" s="96">
        <v>50</v>
      </c>
      <c r="H61" s="97">
        <v>50</v>
      </c>
      <c r="I61" s="97"/>
      <c r="J61" s="98" t="s">
        <v>107</v>
      </c>
      <c r="K61" s="664" t="s">
        <v>128</v>
      </c>
      <c r="L61" s="664"/>
      <c r="M61" s="664"/>
      <c r="N61" s="99"/>
      <c r="O61" s="12"/>
      <c r="P61" s="20"/>
      <c r="Q61" s="6"/>
      <c r="R61" s="3"/>
      <c r="S61" s="3"/>
      <c r="T61" s="3"/>
      <c r="U61" s="3"/>
    </row>
    <row r="62" spans="2:21" ht="26.25" x14ac:dyDescent="0.65">
      <c r="B62" s="3"/>
      <c r="C62" s="13"/>
      <c r="D62" s="24"/>
      <c r="E62" s="27"/>
      <c r="F62" s="95">
        <v>20</v>
      </c>
      <c r="G62" s="96">
        <v>50</v>
      </c>
      <c r="H62" s="97">
        <v>50</v>
      </c>
      <c r="I62" s="97"/>
      <c r="J62" s="98" t="s">
        <v>107</v>
      </c>
      <c r="K62" s="664" t="s">
        <v>129</v>
      </c>
      <c r="L62" s="664"/>
      <c r="M62" s="664"/>
      <c r="N62" s="99"/>
      <c r="O62" s="12"/>
      <c r="P62" s="20"/>
      <c r="Q62" s="6"/>
      <c r="R62" s="3"/>
      <c r="S62" s="3"/>
      <c r="T62" s="3"/>
      <c r="U62" s="3"/>
    </row>
    <row r="63" spans="2:21" ht="27" thickBot="1" x14ac:dyDescent="0.7">
      <c r="B63" s="3"/>
      <c r="C63" s="13"/>
      <c r="D63" s="24"/>
      <c r="E63" s="27"/>
      <c r="F63" s="95">
        <v>30</v>
      </c>
      <c r="G63" s="96">
        <v>50</v>
      </c>
      <c r="H63" s="97">
        <v>50</v>
      </c>
      <c r="I63" s="97"/>
      <c r="J63" s="98" t="s">
        <v>107</v>
      </c>
      <c r="K63" s="664" t="s">
        <v>130</v>
      </c>
      <c r="L63" s="664"/>
      <c r="M63" s="664"/>
      <c r="N63" s="99"/>
      <c r="O63" s="12"/>
      <c r="P63" s="20"/>
      <c r="Q63" s="6"/>
      <c r="R63" s="3"/>
      <c r="S63" s="3"/>
      <c r="T63" s="3"/>
      <c r="U63" s="3"/>
    </row>
    <row r="64" spans="2:21" ht="27" thickBot="1" x14ac:dyDescent="0.7">
      <c r="B64" s="3"/>
      <c r="C64" s="13"/>
      <c r="D64" s="24"/>
      <c r="E64" s="27"/>
      <c r="F64" s="26"/>
      <c r="G64" s="87">
        <v>60</v>
      </c>
      <c r="H64" s="22">
        <v>50</v>
      </c>
      <c r="I64" s="22"/>
      <c r="J64" s="23" t="s">
        <v>39</v>
      </c>
      <c r="K64" s="665" t="s">
        <v>90</v>
      </c>
      <c r="L64" s="666"/>
      <c r="M64" s="16"/>
      <c r="N64" s="29"/>
      <c r="O64" s="19"/>
      <c r="P64" s="15"/>
      <c r="Q64" s="7"/>
      <c r="R64" s="3"/>
      <c r="S64" s="3"/>
      <c r="T64" s="3"/>
      <c r="U64" s="3"/>
    </row>
    <row r="65" spans="2:21" ht="27" thickBot="1" x14ac:dyDescent="0.7">
      <c r="B65" s="3"/>
      <c r="C65" s="13"/>
      <c r="D65" s="24"/>
      <c r="E65" s="27"/>
      <c r="F65" s="26"/>
      <c r="G65" s="87">
        <v>70</v>
      </c>
      <c r="H65" s="22">
        <v>50</v>
      </c>
      <c r="I65" s="22"/>
      <c r="J65" s="23" t="s">
        <v>108</v>
      </c>
      <c r="K65" s="665" t="s">
        <v>99</v>
      </c>
      <c r="L65" s="666"/>
      <c r="M65" s="16"/>
      <c r="N65" s="29"/>
      <c r="O65" s="19"/>
      <c r="P65" s="15"/>
      <c r="Q65" s="7"/>
      <c r="R65" s="3"/>
      <c r="S65" s="3"/>
      <c r="T65" s="3"/>
      <c r="U65" s="3"/>
    </row>
    <row r="66" spans="2:21" ht="26.25" x14ac:dyDescent="0.65">
      <c r="B66" s="3"/>
      <c r="C66" s="13"/>
      <c r="D66" s="24"/>
      <c r="E66" s="27"/>
      <c r="F66" s="26"/>
      <c r="G66" s="87">
        <v>80</v>
      </c>
      <c r="H66" s="22">
        <v>50</v>
      </c>
      <c r="I66" s="22"/>
      <c r="J66" s="23" t="s">
        <v>109</v>
      </c>
      <c r="K66" s="665" t="s">
        <v>1187</v>
      </c>
      <c r="L66" s="666"/>
      <c r="M66" s="16">
        <f>SUM(N67:N72)</f>
        <v>0</v>
      </c>
      <c r="N66" s="29"/>
      <c r="O66" s="19"/>
      <c r="P66" s="15"/>
      <c r="Q66" s="7"/>
      <c r="R66" s="3"/>
      <c r="S66" s="3"/>
      <c r="T66" s="3"/>
      <c r="U66" s="3"/>
    </row>
    <row r="67" spans="2:21" ht="26.25" x14ac:dyDescent="0.65">
      <c r="B67" s="3"/>
      <c r="C67" s="13"/>
      <c r="D67" s="24"/>
      <c r="E67" s="27"/>
      <c r="F67" s="95">
        <v>10</v>
      </c>
      <c r="G67" s="96">
        <v>80</v>
      </c>
      <c r="H67" s="97">
        <v>50</v>
      </c>
      <c r="I67" s="97"/>
      <c r="J67" s="98" t="s">
        <v>109</v>
      </c>
      <c r="K67" s="664" t="s">
        <v>124</v>
      </c>
      <c r="L67" s="664"/>
      <c r="M67" s="664"/>
      <c r="N67" s="99"/>
      <c r="O67" s="12"/>
      <c r="P67" s="20"/>
      <c r="Q67" s="6"/>
      <c r="R67" s="3"/>
      <c r="S67" s="3"/>
      <c r="T67" s="3"/>
      <c r="U67" s="3"/>
    </row>
    <row r="68" spans="2:21" ht="26.25" x14ac:dyDescent="0.65">
      <c r="B68" s="3"/>
      <c r="C68" s="13"/>
      <c r="D68" s="24"/>
      <c r="E68" s="27"/>
      <c r="F68" s="95">
        <v>20</v>
      </c>
      <c r="G68" s="96">
        <v>80</v>
      </c>
      <c r="H68" s="97">
        <v>50</v>
      </c>
      <c r="I68" s="97"/>
      <c r="J68" s="98" t="s">
        <v>109</v>
      </c>
      <c r="K68" s="664" t="s">
        <v>131</v>
      </c>
      <c r="L68" s="664"/>
      <c r="M68" s="664"/>
      <c r="N68" s="99"/>
      <c r="O68" s="12"/>
      <c r="P68" s="20"/>
      <c r="Q68" s="6"/>
      <c r="R68" s="3"/>
      <c r="S68" s="3"/>
      <c r="T68" s="3"/>
      <c r="U68" s="3"/>
    </row>
    <row r="69" spans="2:21" ht="26.25" x14ac:dyDescent="0.65">
      <c r="B69" s="3"/>
      <c r="C69" s="13"/>
      <c r="D69" s="24"/>
      <c r="E69" s="27"/>
      <c r="F69" s="95"/>
      <c r="G69" s="96"/>
      <c r="H69" s="97"/>
      <c r="I69" s="97"/>
      <c r="J69" s="98"/>
      <c r="K69" s="664" t="s">
        <v>132</v>
      </c>
      <c r="L69" s="664"/>
      <c r="M69" s="664"/>
      <c r="N69" s="99"/>
      <c r="O69" s="12"/>
      <c r="P69" s="20"/>
      <c r="Q69" s="6"/>
      <c r="R69" s="3"/>
      <c r="S69" s="3"/>
      <c r="T69" s="3"/>
      <c r="U69" s="3"/>
    </row>
    <row r="70" spans="2:21" ht="26.25" x14ac:dyDescent="0.65">
      <c r="B70" s="3"/>
      <c r="C70" s="13"/>
      <c r="D70" s="24"/>
      <c r="E70" s="27"/>
      <c r="F70" s="95"/>
      <c r="G70" s="96"/>
      <c r="H70" s="97"/>
      <c r="I70" s="97"/>
      <c r="J70" s="98"/>
      <c r="K70" s="664" t="s">
        <v>1188</v>
      </c>
      <c r="L70" s="664"/>
      <c r="M70" s="664"/>
      <c r="N70" s="99"/>
      <c r="O70" s="12"/>
      <c r="P70" s="20"/>
      <c r="Q70" s="6"/>
      <c r="R70" s="3"/>
      <c r="S70" s="3"/>
      <c r="T70" s="3"/>
      <c r="U70" s="3"/>
    </row>
    <row r="71" spans="2:21" ht="26.25" x14ac:dyDescent="0.65">
      <c r="B71" s="3"/>
      <c r="C71" s="13"/>
      <c r="D71" s="24"/>
      <c r="E71" s="27"/>
      <c r="F71" s="95"/>
      <c r="G71" s="96"/>
      <c r="H71" s="97"/>
      <c r="I71" s="97"/>
      <c r="J71" s="98"/>
      <c r="K71" s="664" t="s">
        <v>1189</v>
      </c>
      <c r="L71" s="664"/>
      <c r="M71" s="664"/>
      <c r="N71" s="99"/>
      <c r="O71" s="12"/>
      <c r="P71" s="20"/>
      <c r="Q71" s="6"/>
      <c r="R71" s="3"/>
      <c r="S71" s="3"/>
      <c r="T71" s="3"/>
      <c r="U71" s="3"/>
    </row>
    <row r="72" spans="2:21" ht="27" thickBot="1" x14ac:dyDescent="0.7">
      <c r="B72" s="3"/>
      <c r="C72" s="13"/>
      <c r="D72" s="24"/>
      <c r="E72" s="27"/>
      <c r="F72" s="95">
        <v>30</v>
      </c>
      <c r="G72" s="96">
        <v>80</v>
      </c>
      <c r="H72" s="97">
        <v>50</v>
      </c>
      <c r="I72" s="97"/>
      <c r="J72" s="98" t="s">
        <v>109</v>
      </c>
      <c r="K72" s="664" t="s">
        <v>1190</v>
      </c>
      <c r="L72" s="664"/>
      <c r="M72" s="664"/>
      <c r="N72" s="99"/>
      <c r="O72" s="12"/>
      <c r="P72" s="20"/>
      <c r="Q72" s="6"/>
      <c r="R72" s="3"/>
      <c r="S72" s="3"/>
      <c r="T72" s="3"/>
      <c r="U72" s="3"/>
    </row>
    <row r="73" spans="2:21" ht="27" thickBot="1" x14ac:dyDescent="0.7">
      <c r="B73" s="3"/>
      <c r="C73" s="13"/>
      <c r="D73" s="24"/>
      <c r="E73" s="27"/>
      <c r="F73" s="26"/>
      <c r="G73" s="87">
        <v>90</v>
      </c>
      <c r="H73" s="22">
        <v>50</v>
      </c>
      <c r="I73" s="22"/>
      <c r="J73" s="23" t="s">
        <v>110</v>
      </c>
      <c r="K73" s="665" t="s">
        <v>94</v>
      </c>
      <c r="L73" s="666"/>
      <c r="M73" s="16"/>
      <c r="N73" s="29"/>
      <c r="O73" s="19"/>
      <c r="P73" s="15"/>
      <c r="Q73" s="7"/>
      <c r="R73" s="3"/>
      <c r="S73" s="3"/>
      <c r="T73" s="3"/>
      <c r="U73" s="3"/>
    </row>
    <row r="74" spans="2:21" ht="26.25" x14ac:dyDescent="0.65">
      <c r="B74" s="3"/>
      <c r="C74" s="13"/>
      <c r="D74" s="24"/>
      <c r="E74" s="27"/>
      <c r="F74" s="26"/>
      <c r="G74" s="87">
        <v>100</v>
      </c>
      <c r="H74" s="22">
        <v>50</v>
      </c>
      <c r="I74" s="22"/>
      <c r="J74" s="23" t="s">
        <v>111</v>
      </c>
      <c r="K74" s="665" t="s">
        <v>100</v>
      </c>
      <c r="L74" s="666"/>
      <c r="M74" s="16">
        <f>SUM(N75)</f>
        <v>0</v>
      </c>
      <c r="N74" s="29"/>
      <c r="O74" s="19"/>
      <c r="P74" s="15"/>
      <c r="Q74" s="7"/>
      <c r="R74" s="3"/>
      <c r="S74" s="3"/>
      <c r="T74" s="3"/>
      <c r="U74" s="3"/>
    </row>
    <row r="75" spans="2:21" ht="27" thickBot="1" x14ac:dyDescent="0.7">
      <c r="B75" s="3"/>
      <c r="C75" s="13"/>
      <c r="D75" s="24"/>
      <c r="E75" s="27"/>
      <c r="F75" s="95">
        <v>10</v>
      </c>
      <c r="G75" s="96">
        <v>100</v>
      </c>
      <c r="H75" s="97">
        <v>50</v>
      </c>
      <c r="I75" s="97"/>
      <c r="J75" s="98" t="s">
        <v>111</v>
      </c>
      <c r="K75" s="664" t="s">
        <v>133</v>
      </c>
      <c r="L75" s="664"/>
      <c r="M75" s="664"/>
      <c r="N75" s="99"/>
      <c r="O75" s="12"/>
      <c r="P75" s="20"/>
      <c r="Q75" s="6"/>
      <c r="R75" s="3"/>
      <c r="S75" s="3"/>
      <c r="T75" s="3"/>
      <c r="U75" s="3"/>
    </row>
    <row r="76" spans="2:21" ht="27" thickBot="1" x14ac:dyDescent="0.7">
      <c r="B76" s="3"/>
      <c r="C76" s="13"/>
      <c r="D76" s="24"/>
      <c r="E76" s="27"/>
      <c r="F76" s="26"/>
      <c r="G76" s="87">
        <v>110</v>
      </c>
      <c r="H76" s="22">
        <v>50</v>
      </c>
      <c r="I76" s="22"/>
      <c r="J76" s="23" t="s">
        <v>112</v>
      </c>
      <c r="K76" s="665" t="s">
        <v>101</v>
      </c>
      <c r="L76" s="666"/>
      <c r="M76" s="16"/>
      <c r="N76" s="29"/>
      <c r="O76" s="19"/>
      <c r="P76" s="15"/>
      <c r="Q76" s="7"/>
      <c r="R76" s="3"/>
      <c r="S76" s="3"/>
      <c r="T76" s="3"/>
      <c r="U76" s="3"/>
    </row>
    <row r="77" spans="2:21" ht="27" thickBot="1" x14ac:dyDescent="0.7">
      <c r="B77" s="3"/>
      <c r="C77" s="13"/>
      <c r="D77" s="24"/>
      <c r="E77" s="27"/>
      <c r="F77" s="26"/>
      <c r="G77" s="87">
        <v>120</v>
      </c>
      <c r="H77" s="22">
        <v>50</v>
      </c>
      <c r="I77" s="22"/>
      <c r="J77" s="23" t="s">
        <v>113</v>
      </c>
      <c r="K77" s="665" t="s">
        <v>102</v>
      </c>
      <c r="L77" s="666"/>
      <c r="M77" s="16"/>
      <c r="N77" s="29"/>
      <c r="O77" s="19"/>
      <c r="P77" s="15"/>
      <c r="Q77" s="7"/>
      <c r="R77" s="3"/>
      <c r="S77" s="3"/>
      <c r="T77" s="3"/>
      <c r="U77" s="3"/>
    </row>
    <row r="78" spans="2:21" ht="27" thickBot="1" x14ac:dyDescent="0.7">
      <c r="B78" s="3"/>
      <c r="C78" s="13"/>
      <c r="D78" s="24"/>
      <c r="E78" s="27"/>
      <c r="F78" s="26"/>
      <c r="G78" s="87">
        <v>130</v>
      </c>
      <c r="H78" s="22">
        <v>50</v>
      </c>
      <c r="I78" s="22"/>
      <c r="J78" s="23" t="s">
        <v>114</v>
      </c>
      <c r="K78" s="665" t="s">
        <v>97</v>
      </c>
      <c r="L78" s="666"/>
      <c r="M78" s="16"/>
      <c r="N78" s="29"/>
      <c r="O78" s="19"/>
      <c r="P78" s="15"/>
      <c r="Q78" s="7"/>
      <c r="R78" s="3"/>
      <c r="S78" s="3"/>
      <c r="T78" s="3"/>
      <c r="U78" s="3"/>
    </row>
    <row r="79" spans="2:21" ht="27" thickBot="1" x14ac:dyDescent="0.7">
      <c r="B79" s="3"/>
      <c r="C79" s="13"/>
      <c r="D79" s="24"/>
      <c r="E79" s="27"/>
      <c r="F79" s="26"/>
      <c r="G79" s="87">
        <v>140</v>
      </c>
      <c r="H79" s="22">
        <v>50</v>
      </c>
      <c r="I79" s="22"/>
      <c r="J79" s="23" t="s">
        <v>115</v>
      </c>
      <c r="K79" s="665" t="s">
        <v>95</v>
      </c>
      <c r="L79" s="666"/>
      <c r="M79" s="16"/>
      <c r="N79" s="29"/>
      <c r="O79" s="19"/>
      <c r="P79" s="15"/>
      <c r="Q79" s="7"/>
      <c r="R79" s="3"/>
      <c r="S79" s="3"/>
      <c r="T79" s="3"/>
      <c r="U79" s="3"/>
    </row>
    <row r="80" spans="2:21" ht="27" thickBot="1" x14ac:dyDescent="0.7">
      <c r="B80" s="3"/>
      <c r="C80" s="13"/>
      <c r="D80" s="24"/>
      <c r="E80" s="27"/>
      <c r="F80" s="26"/>
      <c r="G80" s="87">
        <v>150</v>
      </c>
      <c r="H80" s="22">
        <v>50</v>
      </c>
      <c r="I80" s="22"/>
      <c r="J80" s="23" t="s">
        <v>116</v>
      </c>
      <c r="K80" s="665" t="s">
        <v>30</v>
      </c>
      <c r="L80" s="666"/>
      <c r="M80" s="16"/>
      <c r="N80" s="29"/>
      <c r="O80" s="19"/>
      <c r="P80" s="15"/>
      <c r="Q80" s="7"/>
      <c r="R80" s="3"/>
      <c r="S80" s="3"/>
      <c r="T80" s="3"/>
      <c r="U80" s="3"/>
    </row>
    <row r="81" spans="2:21" ht="27" thickBot="1" x14ac:dyDescent="0.7">
      <c r="B81" s="3"/>
      <c r="C81" s="13"/>
      <c r="D81" s="24"/>
      <c r="E81" s="27"/>
      <c r="F81" s="26"/>
      <c r="G81" s="87">
        <v>160</v>
      </c>
      <c r="H81" s="22">
        <v>50</v>
      </c>
      <c r="I81" s="22"/>
      <c r="J81" s="23" t="s">
        <v>117</v>
      </c>
      <c r="K81" s="665" t="s">
        <v>96</v>
      </c>
      <c r="L81" s="666"/>
      <c r="M81" s="16"/>
      <c r="N81" s="29"/>
      <c r="O81" s="19"/>
      <c r="P81" s="15"/>
      <c r="Q81" s="7"/>
      <c r="R81" s="3"/>
      <c r="S81" s="3"/>
      <c r="T81" s="3"/>
      <c r="U81" s="3"/>
    </row>
    <row r="82" spans="2:21" ht="27" thickBot="1" x14ac:dyDescent="0.7">
      <c r="B82" s="3"/>
      <c r="C82" s="13"/>
      <c r="D82" s="24"/>
      <c r="E82" s="27"/>
      <c r="F82" s="26"/>
      <c r="G82" s="87">
        <v>170</v>
      </c>
      <c r="H82" s="22">
        <v>50</v>
      </c>
      <c r="I82" s="22"/>
      <c r="J82" s="23" t="s">
        <v>118</v>
      </c>
      <c r="K82" s="665" t="s">
        <v>93</v>
      </c>
      <c r="L82" s="666"/>
      <c r="M82" s="16"/>
      <c r="N82" s="29"/>
      <c r="O82" s="19"/>
      <c r="P82" s="15"/>
      <c r="Q82" s="7"/>
      <c r="R82" s="3"/>
      <c r="S82" s="3"/>
      <c r="T82" s="3"/>
      <c r="U82" s="3"/>
    </row>
    <row r="83" spans="2:21" ht="27" thickBot="1" x14ac:dyDescent="0.7">
      <c r="B83" s="3"/>
      <c r="C83" s="13"/>
      <c r="D83" s="24"/>
      <c r="E83" s="27"/>
      <c r="F83" s="26"/>
      <c r="G83" s="87">
        <v>180</v>
      </c>
      <c r="H83" s="22">
        <v>50</v>
      </c>
      <c r="I83" s="22"/>
      <c r="J83" s="23" t="s">
        <v>119</v>
      </c>
      <c r="K83" s="665" t="s">
        <v>103</v>
      </c>
      <c r="L83" s="666"/>
      <c r="M83" s="16"/>
      <c r="N83" s="29"/>
      <c r="O83" s="19"/>
      <c r="P83" s="15"/>
      <c r="Q83" s="7"/>
      <c r="R83" s="3"/>
      <c r="S83" s="3"/>
      <c r="T83" s="3"/>
      <c r="U83" s="3"/>
    </row>
    <row r="84" spans="2:21" ht="27" thickBot="1" x14ac:dyDescent="0.7">
      <c r="B84" s="3"/>
      <c r="C84" s="13"/>
      <c r="D84" s="24"/>
      <c r="E84" s="27"/>
      <c r="F84" s="26"/>
      <c r="G84" s="87">
        <v>190</v>
      </c>
      <c r="H84" s="22">
        <v>50</v>
      </c>
      <c r="I84" s="22"/>
      <c r="J84" s="23" t="s">
        <v>120</v>
      </c>
      <c r="K84" s="665" t="s">
        <v>91</v>
      </c>
      <c r="L84" s="666"/>
      <c r="M84" s="16"/>
      <c r="N84" s="29"/>
      <c r="O84" s="19"/>
      <c r="P84" s="15"/>
      <c r="Q84" s="7"/>
      <c r="R84" s="3"/>
      <c r="S84" s="3"/>
      <c r="T84" s="3"/>
      <c r="U84" s="3"/>
    </row>
    <row r="85" spans="2:21" ht="27" thickBot="1" x14ac:dyDescent="0.7">
      <c r="B85" s="3"/>
      <c r="C85" s="13"/>
      <c r="D85" s="24"/>
      <c r="E85" s="27"/>
      <c r="F85" s="26"/>
      <c r="G85" s="87">
        <v>200</v>
      </c>
      <c r="H85" s="22">
        <v>50</v>
      </c>
      <c r="I85" s="22"/>
      <c r="J85" s="23" t="s">
        <v>121</v>
      </c>
      <c r="K85" s="665" t="s">
        <v>104</v>
      </c>
      <c r="L85" s="666"/>
      <c r="M85" s="16"/>
      <c r="N85" s="29"/>
      <c r="O85" s="19"/>
      <c r="P85" s="15"/>
      <c r="Q85" s="7"/>
      <c r="R85" s="3"/>
      <c r="S85" s="3"/>
      <c r="T85" s="3"/>
      <c r="U85" s="3"/>
    </row>
    <row r="86" spans="2:21" ht="27" thickBot="1" x14ac:dyDescent="0.7">
      <c r="B86" s="3"/>
      <c r="C86" s="13"/>
      <c r="D86" s="24"/>
      <c r="E86" s="27"/>
      <c r="F86" s="26"/>
      <c r="G86" s="87">
        <v>210</v>
      </c>
      <c r="H86" s="22">
        <v>50</v>
      </c>
      <c r="I86" s="22"/>
      <c r="J86" s="23" t="s">
        <v>122</v>
      </c>
      <c r="K86" s="665" t="s">
        <v>141</v>
      </c>
      <c r="L86" s="666"/>
      <c r="M86" s="16"/>
      <c r="N86" s="29"/>
      <c r="O86" s="19"/>
      <c r="P86" s="15"/>
      <c r="Q86" s="7"/>
      <c r="R86" s="3"/>
      <c r="S86" s="3"/>
      <c r="T86" s="3"/>
      <c r="U86" s="3"/>
    </row>
    <row r="87" spans="2:21" ht="27" thickBot="1" x14ac:dyDescent="0.7">
      <c r="B87" s="8"/>
      <c r="C87" s="21"/>
      <c r="D87" s="25"/>
      <c r="E87" s="31"/>
      <c r="F87" s="84"/>
      <c r="G87" s="85"/>
      <c r="H87" s="91">
        <v>60</v>
      </c>
      <c r="I87" s="92"/>
      <c r="J87" s="93"/>
      <c r="K87" s="102" t="s">
        <v>135</v>
      </c>
      <c r="L87" s="94">
        <f>M88+M89+M90+M95+M96+M100+M101+M102+M109+M110+M112+M113+M114+M115+M116+M117+M118+M119+M120+M121+M122</f>
        <v>0</v>
      </c>
      <c r="M87" s="17"/>
      <c r="N87" s="28"/>
      <c r="O87" s="18"/>
      <c r="P87" s="15"/>
      <c r="Q87" s="9"/>
      <c r="R87" s="8"/>
      <c r="S87" s="8"/>
      <c r="T87" s="8"/>
      <c r="U87" s="8"/>
    </row>
    <row r="88" spans="2:21" ht="27" thickBot="1" x14ac:dyDescent="0.7">
      <c r="B88" s="3"/>
      <c r="C88" s="13"/>
      <c r="D88" s="24"/>
      <c r="E88" s="27"/>
      <c r="F88" s="26"/>
      <c r="G88" s="87">
        <v>10</v>
      </c>
      <c r="H88" s="22">
        <v>60</v>
      </c>
      <c r="I88" s="22"/>
      <c r="J88" s="23" t="s">
        <v>37</v>
      </c>
      <c r="K88" s="665" t="s">
        <v>87</v>
      </c>
      <c r="L88" s="666"/>
      <c r="M88" s="16"/>
      <c r="N88" s="29"/>
      <c r="O88" s="19"/>
      <c r="P88" s="15"/>
      <c r="Q88" s="7"/>
      <c r="R88" s="3"/>
      <c r="S88" s="3"/>
      <c r="T88" s="3"/>
      <c r="U88" s="3"/>
    </row>
    <row r="89" spans="2:21" ht="27" thickBot="1" x14ac:dyDescent="0.7">
      <c r="B89" s="3"/>
      <c r="C89" s="13"/>
      <c r="D89" s="24"/>
      <c r="E89" s="27"/>
      <c r="F89" s="26"/>
      <c r="G89" s="87">
        <v>20</v>
      </c>
      <c r="H89" s="22">
        <v>60</v>
      </c>
      <c r="I89" s="22"/>
      <c r="J89" s="23" t="s">
        <v>38</v>
      </c>
      <c r="K89" s="665" t="s">
        <v>88</v>
      </c>
      <c r="L89" s="666"/>
      <c r="M89" s="16"/>
      <c r="N89" s="29"/>
      <c r="O89" s="19"/>
      <c r="P89" s="15"/>
      <c r="Q89" s="7"/>
      <c r="R89" s="3"/>
      <c r="S89" s="3"/>
      <c r="T89" s="3"/>
      <c r="U89" s="3"/>
    </row>
    <row r="90" spans="2:21" ht="26.25" x14ac:dyDescent="0.65">
      <c r="B90" s="3"/>
      <c r="C90" s="13"/>
      <c r="D90" s="24"/>
      <c r="E90" s="27"/>
      <c r="F90" s="26"/>
      <c r="G90" s="87">
        <v>30</v>
      </c>
      <c r="H90" s="22">
        <v>60</v>
      </c>
      <c r="I90" s="22"/>
      <c r="J90" s="23" t="s">
        <v>105</v>
      </c>
      <c r="K90" s="665" t="s">
        <v>98</v>
      </c>
      <c r="L90" s="666"/>
      <c r="M90" s="16">
        <f>SUM(N91:N94)</f>
        <v>0</v>
      </c>
      <c r="N90" s="29"/>
      <c r="O90" s="19"/>
      <c r="P90" s="15"/>
      <c r="Q90" s="7"/>
      <c r="R90" s="3"/>
      <c r="S90" s="3"/>
      <c r="T90" s="3"/>
      <c r="U90" s="3"/>
    </row>
    <row r="91" spans="2:21" ht="26.25" x14ac:dyDescent="0.65">
      <c r="B91" s="3"/>
      <c r="C91" s="13"/>
      <c r="D91" s="24"/>
      <c r="E91" s="27"/>
      <c r="F91" s="95">
        <v>10</v>
      </c>
      <c r="G91" s="96">
        <v>30</v>
      </c>
      <c r="H91" s="97">
        <v>60</v>
      </c>
      <c r="I91" s="97"/>
      <c r="J91" s="98" t="s">
        <v>105</v>
      </c>
      <c r="K91" s="664" t="s">
        <v>124</v>
      </c>
      <c r="L91" s="664"/>
      <c r="M91" s="664"/>
      <c r="N91" s="99"/>
      <c r="O91" s="12"/>
      <c r="P91" s="20"/>
      <c r="Q91" s="6"/>
      <c r="R91" s="3"/>
      <c r="S91" s="3"/>
      <c r="T91" s="3"/>
      <c r="U91" s="3"/>
    </row>
    <row r="92" spans="2:21" ht="26.25" x14ac:dyDescent="0.65">
      <c r="B92" s="3"/>
      <c r="C92" s="13"/>
      <c r="D92" s="24"/>
      <c r="E92" s="27"/>
      <c r="F92" s="95">
        <v>20</v>
      </c>
      <c r="G92" s="96">
        <v>30</v>
      </c>
      <c r="H92" s="97">
        <v>60</v>
      </c>
      <c r="I92" s="97"/>
      <c r="J92" s="98" t="s">
        <v>105</v>
      </c>
      <c r="K92" s="664" t="s">
        <v>125</v>
      </c>
      <c r="L92" s="664"/>
      <c r="M92" s="664"/>
      <c r="N92" s="99"/>
      <c r="O92" s="12"/>
      <c r="P92" s="20"/>
      <c r="Q92" s="6"/>
      <c r="R92" s="3"/>
      <c r="S92" s="3"/>
      <c r="T92" s="3"/>
      <c r="U92" s="3"/>
    </row>
    <row r="93" spans="2:21" ht="26.25" x14ac:dyDescent="0.65">
      <c r="B93" s="3"/>
      <c r="C93" s="13"/>
      <c r="D93" s="24"/>
      <c r="E93" s="27"/>
      <c r="F93" s="95">
        <v>30</v>
      </c>
      <c r="G93" s="96">
        <v>30</v>
      </c>
      <c r="H93" s="97">
        <v>60</v>
      </c>
      <c r="I93" s="97"/>
      <c r="J93" s="98" t="s">
        <v>105</v>
      </c>
      <c r="K93" s="664" t="s">
        <v>126</v>
      </c>
      <c r="L93" s="664"/>
      <c r="M93" s="664"/>
      <c r="N93" s="99"/>
      <c r="O93" s="12"/>
      <c r="P93" s="20"/>
      <c r="Q93" s="6"/>
      <c r="R93" s="3"/>
      <c r="S93" s="3"/>
      <c r="T93" s="3"/>
      <c r="U93" s="3"/>
    </row>
    <row r="94" spans="2:21" ht="27" thickBot="1" x14ac:dyDescent="0.7">
      <c r="B94" s="3"/>
      <c r="C94" s="13"/>
      <c r="D94" s="24"/>
      <c r="E94" s="27"/>
      <c r="F94" s="95">
        <v>40</v>
      </c>
      <c r="G94" s="96">
        <v>30</v>
      </c>
      <c r="H94" s="97">
        <v>60</v>
      </c>
      <c r="I94" s="97"/>
      <c r="J94" s="98" t="s">
        <v>105</v>
      </c>
      <c r="K94" s="664" t="s">
        <v>127</v>
      </c>
      <c r="L94" s="664"/>
      <c r="M94" s="664"/>
      <c r="N94" s="99"/>
      <c r="O94" s="12"/>
      <c r="P94" s="20"/>
      <c r="Q94" s="6"/>
      <c r="R94" s="3"/>
      <c r="S94" s="3"/>
      <c r="T94" s="3"/>
      <c r="U94" s="3"/>
    </row>
    <row r="95" spans="2:21" ht="27" thickBot="1" x14ac:dyDescent="0.7">
      <c r="B95" s="3"/>
      <c r="C95" s="13"/>
      <c r="D95" s="24"/>
      <c r="E95" s="27"/>
      <c r="F95" s="26"/>
      <c r="G95" s="87">
        <v>40</v>
      </c>
      <c r="H95" s="22">
        <v>60</v>
      </c>
      <c r="I95" s="22"/>
      <c r="J95" s="23" t="s">
        <v>106</v>
      </c>
      <c r="K95" s="665" t="s">
        <v>89</v>
      </c>
      <c r="L95" s="666"/>
      <c r="M95" s="16"/>
      <c r="N95" s="29"/>
      <c r="O95" s="19"/>
      <c r="P95" s="15"/>
      <c r="Q95" s="7"/>
      <c r="R95" s="3"/>
      <c r="S95" s="3"/>
      <c r="T95" s="3"/>
      <c r="U95" s="3"/>
    </row>
    <row r="96" spans="2:21" ht="26.25" x14ac:dyDescent="0.65">
      <c r="B96" s="3"/>
      <c r="C96" s="13"/>
      <c r="D96" s="24"/>
      <c r="E96" s="27"/>
      <c r="F96" s="26"/>
      <c r="G96" s="87">
        <v>50</v>
      </c>
      <c r="H96" s="22">
        <v>60</v>
      </c>
      <c r="I96" s="22"/>
      <c r="J96" s="23" t="s">
        <v>107</v>
      </c>
      <c r="K96" s="665" t="s">
        <v>92</v>
      </c>
      <c r="L96" s="666"/>
      <c r="M96" s="16">
        <f>SUM(N97:N99)</f>
        <v>0</v>
      </c>
      <c r="N96" s="29"/>
      <c r="O96" s="19"/>
      <c r="P96" s="15"/>
      <c r="Q96" s="7"/>
      <c r="R96" s="3"/>
      <c r="S96" s="3"/>
      <c r="T96" s="3"/>
      <c r="U96" s="3"/>
    </row>
    <row r="97" spans="2:21" ht="26.25" x14ac:dyDescent="0.65">
      <c r="B97" s="3"/>
      <c r="C97" s="13"/>
      <c r="D97" s="24"/>
      <c r="E97" s="27"/>
      <c r="F97" s="95">
        <v>10</v>
      </c>
      <c r="G97" s="96">
        <v>50</v>
      </c>
      <c r="H97" s="97">
        <v>60</v>
      </c>
      <c r="I97" s="97"/>
      <c r="J97" s="98" t="s">
        <v>107</v>
      </c>
      <c r="K97" s="664" t="s">
        <v>128</v>
      </c>
      <c r="L97" s="664"/>
      <c r="M97" s="664"/>
      <c r="N97" s="99"/>
      <c r="O97" s="12"/>
      <c r="P97" s="20"/>
      <c r="Q97" s="6"/>
      <c r="R97" s="3"/>
      <c r="S97" s="3"/>
      <c r="T97" s="3"/>
      <c r="U97" s="3"/>
    </row>
    <row r="98" spans="2:21" ht="26.25" x14ac:dyDescent="0.65">
      <c r="B98" s="3"/>
      <c r="C98" s="13"/>
      <c r="D98" s="24"/>
      <c r="E98" s="27"/>
      <c r="F98" s="95">
        <v>20</v>
      </c>
      <c r="G98" s="96">
        <v>50</v>
      </c>
      <c r="H98" s="97">
        <v>60</v>
      </c>
      <c r="I98" s="97"/>
      <c r="J98" s="98" t="s">
        <v>107</v>
      </c>
      <c r="K98" s="664" t="s">
        <v>129</v>
      </c>
      <c r="L98" s="664"/>
      <c r="M98" s="664"/>
      <c r="N98" s="99"/>
      <c r="O98" s="12"/>
      <c r="P98" s="20"/>
      <c r="Q98" s="6"/>
      <c r="R98" s="3"/>
      <c r="S98" s="3"/>
      <c r="T98" s="3"/>
      <c r="U98" s="3"/>
    </row>
    <row r="99" spans="2:21" ht="27" thickBot="1" x14ac:dyDescent="0.7">
      <c r="B99" s="3"/>
      <c r="C99" s="13"/>
      <c r="D99" s="24"/>
      <c r="E99" s="27"/>
      <c r="F99" s="95">
        <v>30</v>
      </c>
      <c r="G99" s="96">
        <v>50</v>
      </c>
      <c r="H99" s="97">
        <v>60</v>
      </c>
      <c r="I99" s="97"/>
      <c r="J99" s="98" t="s">
        <v>107</v>
      </c>
      <c r="K99" s="664" t="s">
        <v>130</v>
      </c>
      <c r="L99" s="664"/>
      <c r="M99" s="664"/>
      <c r="N99" s="99"/>
      <c r="O99" s="12"/>
      <c r="P99" s="20"/>
      <c r="Q99" s="6"/>
      <c r="R99" s="3"/>
      <c r="S99" s="3"/>
      <c r="T99" s="3"/>
      <c r="U99" s="3"/>
    </row>
    <row r="100" spans="2:21" ht="27" thickBot="1" x14ac:dyDescent="0.7">
      <c r="B100" s="3"/>
      <c r="C100" s="13"/>
      <c r="D100" s="24"/>
      <c r="E100" s="27"/>
      <c r="F100" s="26"/>
      <c r="G100" s="87">
        <v>60</v>
      </c>
      <c r="H100" s="22">
        <v>60</v>
      </c>
      <c r="I100" s="22"/>
      <c r="J100" s="23" t="s">
        <v>39</v>
      </c>
      <c r="K100" s="665" t="s">
        <v>90</v>
      </c>
      <c r="L100" s="666"/>
      <c r="M100" s="16"/>
      <c r="N100" s="29"/>
      <c r="O100" s="19"/>
      <c r="P100" s="15"/>
      <c r="Q100" s="7"/>
      <c r="R100" s="3"/>
      <c r="S100" s="3"/>
      <c r="T100" s="3"/>
      <c r="U100" s="3"/>
    </row>
    <row r="101" spans="2:21" ht="27" thickBot="1" x14ac:dyDescent="0.7">
      <c r="B101" s="3"/>
      <c r="C101" s="13"/>
      <c r="D101" s="24"/>
      <c r="E101" s="27"/>
      <c r="F101" s="26"/>
      <c r="G101" s="87">
        <v>70</v>
      </c>
      <c r="H101" s="22">
        <v>60</v>
      </c>
      <c r="I101" s="22"/>
      <c r="J101" s="23" t="s">
        <v>108</v>
      </c>
      <c r="K101" s="665" t="s">
        <v>99</v>
      </c>
      <c r="L101" s="666"/>
      <c r="M101" s="16"/>
      <c r="N101" s="29"/>
      <c r="O101" s="19"/>
      <c r="P101" s="15"/>
      <c r="Q101" s="7"/>
      <c r="R101" s="3"/>
      <c r="S101" s="3"/>
      <c r="T101" s="3"/>
      <c r="U101" s="3"/>
    </row>
    <row r="102" spans="2:21" ht="26.25" x14ac:dyDescent="0.65">
      <c r="B102" s="3"/>
      <c r="C102" s="13"/>
      <c r="D102" s="24"/>
      <c r="E102" s="27"/>
      <c r="F102" s="26"/>
      <c r="G102" s="87">
        <v>80</v>
      </c>
      <c r="H102" s="22">
        <v>60</v>
      </c>
      <c r="I102" s="22"/>
      <c r="J102" s="23" t="s">
        <v>109</v>
      </c>
      <c r="K102" s="665" t="s">
        <v>1187</v>
      </c>
      <c r="L102" s="666"/>
      <c r="M102" s="16">
        <f>SUM(N103:N108)</f>
        <v>0</v>
      </c>
      <c r="N102" s="29"/>
      <c r="O102" s="19"/>
      <c r="P102" s="15"/>
      <c r="Q102" s="7"/>
      <c r="R102" s="3"/>
      <c r="S102" s="3"/>
      <c r="T102" s="3"/>
      <c r="U102" s="3"/>
    </row>
    <row r="103" spans="2:21" ht="26.25" x14ac:dyDescent="0.65">
      <c r="B103" s="3"/>
      <c r="C103" s="13"/>
      <c r="D103" s="24"/>
      <c r="E103" s="27"/>
      <c r="F103" s="95">
        <v>10</v>
      </c>
      <c r="G103" s="96">
        <v>80</v>
      </c>
      <c r="H103" s="97">
        <v>60</v>
      </c>
      <c r="I103" s="97"/>
      <c r="J103" s="98" t="s">
        <v>109</v>
      </c>
      <c r="K103" s="664" t="s">
        <v>124</v>
      </c>
      <c r="L103" s="664"/>
      <c r="M103" s="664"/>
      <c r="N103" s="99"/>
      <c r="O103" s="12"/>
      <c r="P103" s="20"/>
      <c r="Q103" s="6"/>
      <c r="R103" s="3"/>
      <c r="S103" s="3"/>
      <c r="T103" s="3"/>
      <c r="U103" s="3"/>
    </row>
    <row r="104" spans="2:21" ht="26.25" x14ac:dyDescent="0.65">
      <c r="B104" s="3"/>
      <c r="C104" s="13"/>
      <c r="D104" s="24"/>
      <c r="E104" s="27"/>
      <c r="F104" s="95">
        <v>20</v>
      </c>
      <c r="G104" s="96">
        <v>80</v>
      </c>
      <c r="H104" s="97">
        <v>60</v>
      </c>
      <c r="I104" s="97"/>
      <c r="J104" s="98" t="s">
        <v>109</v>
      </c>
      <c r="K104" s="664" t="s">
        <v>131</v>
      </c>
      <c r="L104" s="664"/>
      <c r="M104" s="664"/>
      <c r="N104" s="99"/>
      <c r="O104" s="12"/>
      <c r="P104" s="20"/>
      <c r="Q104" s="6"/>
      <c r="R104" s="3"/>
      <c r="S104" s="3"/>
      <c r="T104" s="3"/>
      <c r="U104" s="3"/>
    </row>
    <row r="105" spans="2:21" ht="26.25" x14ac:dyDescent="0.65">
      <c r="B105" s="3"/>
      <c r="C105" s="13"/>
      <c r="D105" s="24"/>
      <c r="E105" s="27"/>
      <c r="F105" s="95"/>
      <c r="G105" s="96"/>
      <c r="H105" s="97"/>
      <c r="I105" s="97"/>
      <c r="J105" s="98"/>
      <c r="K105" s="664" t="s">
        <v>132</v>
      </c>
      <c r="L105" s="664"/>
      <c r="M105" s="664"/>
      <c r="N105" s="99"/>
      <c r="O105" s="12"/>
      <c r="P105" s="20"/>
      <c r="Q105" s="6"/>
      <c r="R105" s="3"/>
      <c r="S105" s="3"/>
      <c r="T105" s="3"/>
      <c r="U105" s="3"/>
    </row>
    <row r="106" spans="2:21" ht="26.25" x14ac:dyDescent="0.65">
      <c r="B106" s="3"/>
      <c r="C106" s="13"/>
      <c r="D106" s="24"/>
      <c r="E106" s="27"/>
      <c r="F106" s="95"/>
      <c r="G106" s="96"/>
      <c r="H106" s="97"/>
      <c r="I106" s="97"/>
      <c r="J106" s="98"/>
      <c r="K106" s="664" t="s">
        <v>1188</v>
      </c>
      <c r="L106" s="664"/>
      <c r="M106" s="664"/>
      <c r="N106" s="99"/>
      <c r="O106" s="12"/>
      <c r="P106" s="20"/>
      <c r="Q106" s="6"/>
      <c r="R106" s="3"/>
      <c r="S106" s="3"/>
      <c r="T106" s="3"/>
      <c r="U106" s="3"/>
    </row>
    <row r="107" spans="2:21" ht="26.25" x14ac:dyDescent="0.65">
      <c r="B107" s="3"/>
      <c r="C107" s="13"/>
      <c r="D107" s="24"/>
      <c r="E107" s="27"/>
      <c r="F107" s="95"/>
      <c r="G107" s="96"/>
      <c r="H107" s="97"/>
      <c r="I107" s="97"/>
      <c r="J107" s="98"/>
      <c r="K107" s="664" t="s">
        <v>1189</v>
      </c>
      <c r="L107" s="664"/>
      <c r="M107" s="664"/>
      <c r="N107" s="99"/>
      <c r="O107" s="12"/>
      <c r="P107" s="20"/>
      <c r="Q107" s="6"/>
      <c r="R107" s="3"/>
      <c r="S107" s="3"/>
      <c r="T107" s="3"/>
      <c r="U107" s="3"/>
    </row>
    <row r="108" spans="2:21" ht="27" thickBot="1" x14ac:dyDescent="0.7">
      <c r="B108" s="3"/>
      <c r="C108" s="13"/>
      <c r="D108" s="24"/>
      <c r="E108" s="27"/>
      <c r="F108" s="95"/>
      <c r="G108" s="96"/>
      <c r="H108" s="97"/>
      <c r="I108" s="97"/>
      <c r="J108" s="98"/>
      <c r="K108" s="664" t="s">
        <v>1190</v>
      </c>
      <c r="L108" s="664"/>
      <c r="M108" s="664"/>
      <c r="N108" s="99"/>
      <c r="O108" s="12"/>
      <c r="P108" s="20"/>
      <c r="Q108" s="6"/>
      <c r="R108" s="3"/>
      <c r="S108" s="3"/>
      <c r="T108" s="3"/>
      <c r="U108" s="3"/>
    </row>
    <row r="109" spans="2:21" ht="27" thickBot="1" x14ac:dyDescent="0.7">
      <c r="B109" s="3"/>
      <c r="C109" s="13"/>
      <c r="D109" s="24"/>
      <c r="E109" s="27"/>
      <c r="F109" s="26"/>
      <c r="G109" s="87">
        <v>90</v>
      </c>
      <c r="H109" s="22">
        <v>60</v>
      </c>
      <c r="I109" s="22"/>
      <c r="J109" s="23" t="s">
        <v>110</v>
      </c>
      <c r="K109" s="665" t="s">
        <v>94</v>
      </c>
      <c r="L109" s="666"/>
      <c r="M109" s="16"/>
      <c r="N109" s="29"/>
      <c r="O109" s="19"/>
      <c r="P109" s="15"/>
      <c r="Q109" s="7"/>
      <c r="R109" s="3"/>
      <c r="S109" s="3"/>
      <c r="T109" s="3"/>
      <c r="U109" s="3"/>
    </row>
    <row r="110" spans="2:21" ht="26.25" x14ac:dyDescent="0.65">
      <c r="B110" s="3"/>
      <c r="C110" s="13"/>
      <c r="D110" s="24"/>
      <c r="E110" s="27"/>
      <c r="F110" s="26"/>
      <c r="G110" s="87">
        <v>100</v>
      </c>
      <c r="H110" s="22">
        <v>60</v>
      </c>
      <c r="I110" s="22"/>
      <c r="J110" s="23" t="s">
        <v>111</v>
      </c>
      <c r="K110" s="665" t="s">
        <v>100</v>
      </c>
      <c r="L110" s="666"/>
      <c r="M110" s="16">
        <f>SUM(N111)</f>
        <v>0</v>
      </c>
      <c r="N110" s="29"/>
      <c r="O110" s="19"/>
      <c r="P110" s="15"/>
      <c r="Q110" s="7"/>
      <c r="R110" s="3"/>
      <c r="S110" s="3"/>
      <c r="T110" s="3"/>
      <c r="U110" s="3"/>
    </row>
    <row r="111" spans="2:21" ht="27" thickBot="1" x14ac:dyDescent="0.7">
      <c r="B111" s="3"/>
      <c r="C111" s="13"/>
      <c r="D111" s="24"/>
      <c r="E111" s="27"/>
      <c r="F111" s="95">
        <v>10</v>
      </c>
      <c r="G111" s="96">
        <v>100</v>
      </c>
      <c r="H111" s="97">
        <v>60</v>
      </c>
      <c r="I111" s="97"/>
      <c r="J111" s="98" t="s">
        <v>111</v>
      </c>
      <c r="K111" s="664" t="s">
        <v>133</v>
      </c>
      <c r="L111" s="664"/>
      <c r="M111" s="664"/>
      <c r="N111" s="99"/>
      <c r="O111" s="12"/>
      <c r="P111" s="20"/>
      <c r="Q111" s="6"/>
      <c r="R111" s="3"/>
      <c r="S111" s="3"/>
      <c r="T111" s="3"/>
      <c r="U111" s="3"/>
    </row>
    <row r="112" spans="2:21" ht="27" thickBot="1" x14ac:dyDescent="0.7">
      <c r="B112" s="3"/>
      <c r="C112" s="13"/>
      <c r="D112" s="24"/>
      <c r="E112" s="27"/>
      <c r="F112" s="26"/>
      <c r="G112" s="87">
        <v>110</v>
      </c>
      <c r="H112" s="22">
        <v>60</v>
      </c>
      <c r="I112" s="22"/>
      <c r="J112" s="23" t="s">
        <v>112</v>
      </c>
      <c r="K112" s="665" t="s">
        <v>101</v>
      </c>
      <c r="L112" s="666"/>
      <c r="M112" s="16"/>
      <c r="N112" s="29"/>
      <c r="O112" s="19"/>
      <c r="P112" s="15"/>
      <c r="Q112" s="7"/>
      <c r="R112" s="3"/>
      <c r="S112" s="3"/>
      <c r="T112" s="3"/>
      <c r="U112" s="3"/>
    </row>
    <row r="113" spans="2:21" ht="27" thickBot="1" x14ac:dyDescent="0.7">
      <c r="B113" s="3"/>
      <c r="C113" s="13"/>
      <c r="D113" s="24"/>
      <c r="E113" s="27"/>
      <c r="F113" s="26"/>
      <c r="G113" s="87">
        <v>120</v>
      </c>
      <c r="H113" s="22">
        <v>60</v>
      </c>
      <c r="I113" s="22"/>
      <c r="J113" s="23" t="s">
        <v>113</v>
      </c>
      <c r="K113" s="665" t="s">
        <v>102</v>
      </c>
      <c r="L113" s="666"/>
      <c r="M113" s="16"/>
      <c r="N113" s="29"/>
      <c r="O113" s="19"/>
      <c r="P113" s="15"/>
      <c r="Q113" s="7"/>
      <c r="R113" s="3"/>
      <c r="S113" s="3"/>
      <c r="T113" s="3"/>
      <c r="U113" s="3"/>
    </row>
    <row r="114" spans="2:21" ht="27" thickBot="1" x14ac:dyDescent="0.7">
      <c r="B114" s="3"/>
      <c r="C114" s="13"/>
      <c r="D114" s="24"/>
      <c r="E114" s="27"/>
      <c r="F114" s="26"/>
      <c r="G114" s="87">
        <v>130</v>
      </c>
      <c r="H114" s="22">
        <v>60</v>
      </c>
      <c r="I114" s="22"/>
      <c r="J114" s="23" t="s">
        <v>114</v>
      </c>
      <c r="K114" s="665" t="s">
        <v>97</v>
      </c>
      <c r="L114" s="666"/>
      <c r="M114" s="16"/>
      <c r="N114" s="29"/>
      <c r="O114" s="19"/>
      <c r="P114" s="15"/>
      <c r="Q114" s="7"/>
      <c r="R114" s="3"/>
      <c r="S114" s="3"/>
      <c r="T114" s="3"/>
      <c r="U114" s="3"/>
    </row>
    <row r="115" spans="2:21" ht="27" thickBot="1" x14ac:dyDescent="0.7">
      <c r="B115" s="3"/>
      <c r="C115" s="13"/>
      <c r="D115" s="24"/>
      <c r="E115" s="27"/>
      <c r="F115" s="26"/>
      <c r="G115" s="87">
        <v>140</v>
      </c>
      <c r="H115" s="22">
        <v>60</v>
      </c>
      <c r="I115" s="22"/>
      <c r="J115" s="23" t="s">
        <v>115</v>
      </c>
      <c r="K115" s="665" t="s">
        <v>95</v>
      </c>
      <c r="L115" s="666"/>
      <c r="M115" s="16"/>
      <c r="N115" s="29"/>
      <c r="O115" s="19"/>
      <c r="P115" s="15"/>
      <c r="Q115" s="7"/>
      <c r="R115" s="3"/>
      <c r="S115" s="3"/>
      <c r="T115" s="3"/>
      <c r="U115" s="3"/>
    </row>
    <row r="116" spans="2:21" ht="27" thickBot="1" x14ac:dyDescent="0.7">
      <c r="B116" s="3"/>
      <c r="C116" s="13"/>
      <c r="D116" s="24"/>
      <c r="E116" s="27"/>
      <c r="F116" s="26"/>
      <c r="G116" s="87">
        <v>150</v>
      </c>
      <c r="H116" s="22">
        <v>60</v>
      </c>
      <c r="I116" s="22"/>
      <c r="J116" s="23" t="s">
        <v>116</v>
      </c>
      <c r="K116" s="665" t="s">
        <v>30</v>
      </c>
      <c r="L116" s="666"/>
      <c r="M116" s="16"/>
      <c r="N116" s="29"/>
      <c r="O116" s="19"/>
      <c r="P116" s="15"/>
      <c r="Q116" s="7"/>
      <c r="R116" s="3"/>
      <c r="S116" s="3"/>
      <c r="T116" s="3"/>
      <c r="U116" s="3"/>
    </row>
    <row r="117" spans="2:21" ht="27" thickBot="1" x14ac:dyDescent="0.7">
      <c r="B117" s="3"/>
      <c r="C117" s="13"/>
      <c r="D117" s="24"/>
      <c r="E117" s="27"/>
      <c r="F117" s="26"/>
      <c r="G117" s="87">
        <v>160</v>
      </c>
      <c r="H117" s="22">
        <v>60</v>
      </c>
      <c r="I117" s="22"/>
      <c r="J117" s="23" t="s">
        <v>117</v>
      </c>
      <c r="K117" s="665" t="s">
        <v>96</v>
      </c>
      <c r="L117" s="666"/>
      <c r="M117" s="16"/>
      <c r="N117" s="29"/>
      <c r="O117" s="19"/>
      <c r="P117" s="15"/>
      <c r="Q117" s="7"/>
      <c r="R117" s="3"/>
      <c r="S117" s="3"/>
      <c r="T117" s="3"/>
      <c r="U117" s="3"/>
    </row>
    <row r="118" spans="2:21" ht="27" thickBot="1" x14ac:dyDescent="0.7">
      <c r="B118" s="3"/>
      <c r="C118" s="13"/>
      <c r="D118" s="24"/>
      <c r="E118" s="27"/>
      <c r="F118" s="26"/>
      <c r="G118" s="87">
        <v>170</v>
      </c>
      <c r="H118" s="22">
        <v>60</v>
      </c>
      <c r="I118" s="22"/>
      <c r="J118" s="23" t="s">
        <v>118</v>
      </c>
      <c r="K118" s="665" t="s">
        <v>93</v>
      </c>
      <c r="L118" s="666"/>
      <c r="M118" s="16"/>
      <c r="N118" s="29"/>
      <c r="O118" s="19"/>
      <c r="P118" s="15"/>
      <c r="Q118" s="7"/>
      <c r="R118" s="3"/>
      <c r="S118" s="3"/>
      <c r="T118" s="3"/>
      <c r="U118" s="3"/>
    </row>
    <row r="119" spans="2:21" ht="27" thickBot="1" x14ac:dyDescent="0.7">
      <c r="B119" s="3"/>
      <c r="C119" s="13"/>
      <c r="D119" s="24"/>
      <c r="E119" s="27"/>
      <c r="F119" s="26"/>
      <c r="G119" s="87">
        <v>180</v>
      </c>
      <c r="H119" s="22">
        <v>60</v>
      </c>
      <c r="I119" s="22"/>
      <c r="J119" s="23" t="s">
        <v>119</v>
      </c>
      <c r="K119" s="665" t="s">
        <v>103</v>
      </c>
      <c r="L119" s="666"/>
      <c r="M119" s="16"/>
      <c r="N119" s="29"/>
      <c r="O119" s="19"/>
      <c r="P119" s="15"/>
      <c r="Q119" s="7"/>
      <c r="R119" s="3"/>
      <c r="S119" s="3"/>
      <c r="T119" s="3"/>
      <c r="U119" s="3"/>
    </row>
    <row r="120" spans="2:21" ht="27" thickBot="1" x14ac:dyDescent="0.7">
      <c r="B120" s="3"/>
      <c r="C120" s="13"/>
      <c r="D120" s="24"/>
      <c r="E120" s="27"/>
      <c r="F120" s="26"/>
      <c r="G120" s="87">
        <v>190</v>
      </c>
      <c r="H120" s="22">
        <v>60</v>
      </c>
      <c r="I120" s="22"/>
      <c r="J120" s="23" t="s">
        <v>120</v>
      </c>
      <c r="K120" s="665" t="s">
        <v>91</v>
      </c>
      <c r="L120" s="666"/>
      <c r="M120" s="16"/>
      <c r="N120" s="29"/>
      <c r="O120" s="19"/>
      <c r="P120" s="15"/>
      <c r="Q120" s="7"/>
      <c r="R120" s="3"/>
      <c r="S120" s="3"/>
      <c r="T120" s="3"/>
      <c r="U120" s="3"/>
    </row>
    <row r="121" spans="2:21" ht="27" thickBot="1" x14ac:dyDescent="0.7">
      <c r="B121" s="3"/>
      <c r="C121" s="13"/>
      <c r="D121" s="24"/>
      <c r="E121" s="27"/>
      <c r="F121" s="26"/>
      <c r="G121" s="87">
        <v>200</v>
      </c>
      <c r="H121" s="22">
        <v>60</v>
      </c>
      <c r="I121" s="22"/>
      <c r="J121" s="23" t="s">
        <v>121</v>
      </c>
      <c r="K121" s="665" t="s">
        <v>104</v>
      </c>
      <c r="L121" s="666"/>
      <c r="M121" s="16"/>
      <c r="N121" s="29"/>
      <c r="O121" s="19"/>
      <c r="P121" s="15"/>
      <c r="Q121" s="7"/>
      <c r="R121" s="3"/>
      <c r="S121" s="3"/>
      <c r="T121" s="3"/>
      <c r="U121" s="3"/>
    </row>
    <row r="122" spans="2:21" ht="27" thickBot="1" x14ac:dyDescent="0.7">
      <c r="B122" s="3"/>
      <c r="C122" s="13"/>
      <c r="D122" s="24"/>
      <c r="E122" s="27"/>
      <c r="F122" s="26"/>
      <c r="G122" s="87">
        <v>210</v>
      </c>
      <c r="H122" s="22">
        <v>60</v>
      </c>
      <c r="I122" s="22"/>
      <c r="J122" s="23" t="s">
        <v>122</v>
      </c>
      <c r="K122" s="665" t="s">
        <v>141</v>
      </c>
      <c r="L122" s="666"/>
      <c r="M122" s="16"/>
      <c r="N122" s="29"/>
      <c r="O122" s="19"/>
      <c r="P122" s="15"/>
      <c r="Q122" s="7"/>
      <c r="R122" s="3"/>
      <c r="S122" s="3"/>
      <c r="T122" s="3"/>
      <c r="U122" s="3"/>
    </row>
    <row r="123" spans="2:21" ht="27" thickBot="1" x14ac:dyDescent="0.7">
      <c r="B123" s="8"/>
      <c r="C123" s="21"/>
      <c r="D123" s="25"/>
      <c r="E123" s="31"/>
      <c r="F123" s="84"/>
      <c r="G123" s="85"/>
      <c r="H123" s="91">
        <v>70</v>
      </c>
      <c r="I123" s="92"/>
      <c r="J123" s="93"/>
      <c r="K123" s="102" t="s">
        <v>136</v>
      </c>
      <c r="L123" s="94">
        <f>M124+M125+M126+M131+M132+M136+M137+M138+M145+M146+M148+M149+M150+M151+M152+M153+M154+M155+M156+M157+M158</f>
        <v>0</v>
      </c>
      <c r="M123" s="17"/>
      <c r="N123" s="28"/>
      <c r="O123" s="18"/>
      <c r="P123" s="15"/>
      <c r="Q123" s="9"/>
      <c r="R123" s="8"/>
      <c r="S123" s="8"/>
      <c r="T123" s="8"/>
      <c r="U123" s="8"/>
    </row>
    <row r="124" spans="2:21" ht="27" thickBot="1" x14ac:dyDescent="0.7">
      <c r="B124" s="3"/>
      <c r="C124" s="13"/>
      <c r="D124" s="24"/>
      <c r="E124" s="27"/>
      <c r="F124" s="26"/>
      <c r="G124" s="87">
        <v>10</v>
      </c>
      <c r="H124" s="22">
        <v>70</v>
      </c>
      <c r="I124" s="22"/>
      <c r="J124" s="23" t="s">
        <v>37</v>
      </c>
      <c r="K124" s="665" t="s">
        <v>87</v>
      </c>
      <c r="L124" s="666"/>
      <c r="M124" s="16"/>
      <c r="N124" s="29"/>
      <c r="O124" s="19"/>
      <c r="P124" s="15"/>
      <c r="Q124" s="7"/>
      <c r="R124" s="3"/>
      <c r="S124" s="3"/>
      <c r="T124" s="3"/>
      <c r="U124" s="3"/>
    </row>
    <row r="125" spans="2:21" ht="27" thickBot="1" x14ac:dyDescent="0.7">
      <c r="B125" s="3"/>
      <c r="C125" s="13"/>
      <c r="D125" s="24"/>
      <c r="E125" s="27"/>
      <c r="F125" s="26"/>
      <c r="G125" s="87">
        <v>20</v>
      </c>
      <c r="H125" s="22">
        <v>70</v>
      </c>
      <c r="I125" s="22"/>
      <c r="J125" s="23" t="s">
        <v>38</v>
      </c>
      <c r="K125" s="665" t="s">
        <v>88</v>
      </c>
      <c r="L125" s="666"/>
      <c r="M125" s="16"/>
      <c r="N125" s="29"/>
      <c r="O125" s="19"/>
      <c r="P125" s="15"/>
      <c r="Q125" s="7"/>
      <c r="R125" s="3"/>
      <c r="S125" s="3"/>
      <c r="T125" s="3"/>
      <c r="U125" s="3"/>
    </row>
    <row r="126" spans="2:21" ht="26.25" x14ac:dyDescent="0.65">
      <c r="B126" s="3"/>
      <c r="C126" s="13"/>
      <c r="D126" s="24"/>
      <c r="E126" s="27"/>
      <c r="F126" s="26"/>
      <c r="G126" s="87">
        <v>30</v>
      </c>
      <c r="H126" s="22">
        <v>70</v>
      </c>
      <c r="I126" s="22"/>
      <c r="J126" s="23" t="s">
        <v>105</v>
      </c>
      <c r="K126" s="665" t="s">
        <v>98</v>
      </c>
      <c r="L126" s="666"/>
      <c r="M126" s="16">
        <f>SUM(N127:N130)</f>
        <v>0</v>
      </c>
      <c r="N126" s="29"/>
      <c r="O126" s="19"/>
      <c r="P126" s="15"/>
      <c r="Q126" s="7"/>
      <c r="R126" s="3"/>
      <c r="S126" s="3"/>
      <c r="T126" s="3"/>
      <c r="U126" s="3"/>
    </row>
    <row r="127" spans="2:21" ht="26.25" x14ac:dyDescent="0.65">
      <c r="B127" s="3"/>
      <c r="C127" s="13"/>
      <c r="D127" s="24"/>
      <c r="E127" s="27"/>
      <c r="F127" s="95">
        <v>10</v>
      </c>
      <c r="G127" s="96">
        <v>30</v>
      </c>
      <c r="H127" s="97">
        <v>70</v>
      </c>
      <c r="I127" s="97"/>
      <c r="J127" s="98" t="s">
        <v>105</v>
      </c>
      <c r="K127" s="664" t="s">
        <v>124</v>
      </c>
      <c r="L127" s="664"/>
      <c r="M127" s="664"/>
      <c r="N127" s="99"/>
      <c r="O127" s="12"/>
      <c r="P127" s="20"/>
      <c r="Q127" s="6"/>
      <c r="R127" s="3"/>
      <c r="S127" s="3"/>
      <c r="T127" s="3"/>
      <c r="U127" s="3"/>
    </row>
    <row r="128" spans="2:21" ht="26.25" x14ac:dyDescent="0.65">
      <c r="B128" s="3"/>
      <c r="C128" s="13"/>
      <c r="D128" s="24"/>
      <c r="E128" s="27"/>
      <c r="F128" s="95">
        <v>20</v>
      </c>
      <c r="G128" s="96">
        <v>30</v>
      </c>
      <c r="H128" s="97">
        <v>70</v>
      </c>
      <c r="I128" s="97"/>
      <c r="J128" s="98" t="s">
        <v>105</v>
      </c>
      <c r="K128" s="664" t="s">
        <v>125</v>
      </c>
      <c r="L128" s="664"/>
      <c r="M128" s="664"/>
      <c r="N128" s="99"/>
      <c r="O128" s="12"/>
      <c r="P128" s="20"/>
      <c r="Q128" s="6"/>
      <c r="R128" s="3"/>
      <c r="S128" s="3"/>
      <c r="T128" s="3"/>
      <c r="U128" s="3"/>
    </row>
    <row r="129" spans="2:21" ht="26.25" x14ac:dyDescent="0.65">
      <c r="B129" s="3"/>
      <c r="C129" s="13"/>
      <c r="D129" s="24"/>
      <c r="E129" s="27"/>
      <c r="F129" s="95">
        <v>30</v>
      </c>
      <c r="G129" s="96">
        <v>30</v>
      </c>
      <c r="H129" s="97">
        <v>70</v>
      </c>
      <c r="I129" s="97"/>
      <c r="J129" s="98" t="s">
        <v>105</v>
      </c>
      <c r="K129" s="664" t="s">
        <v>126</v>
      </c>
      <c r="L129" s="664"/>
      <c r="M129" s="664"/>
      <c r="N129" s="99"/>
      <c r="O129" s="12"/>
      <c r="P129" s="20"/>
      <c r="Q129" s="6"/>
      <c r="R129" s="3"/>
      <c r="S129" s="3"/>
      <c r="T129" s="3"/>
      <c r="U129" s="3"/>
    </row>
    <row r="130" spans="2:21" ht="27" thickBot="1" x14ac:dyDescent="0.7">
      <c r="B130" s="3"/>
      <c r="C130" s="13"/>
      <c r="D130" s="24"/>
      <c r="E130" s="27"/>
      <c r="F130" s="95">
        <v>40</v>
      </c>
      <c r="G130" s="96">
        <v>30</v>
      </c>
      <c r="H130" s="97">
        <v>70</v>
      </c>
      <c r="I130" s="97"/>
      <c r="J130" s="98" t="s">
        <v>105</v>
      </c>
      <c r="K130" s="664" t="s">
        <v>127</v>
      </c>
      <c r="L130" s="664"/>
      <c r="M130" s="664"/>
      <c r="N130" s="99"/>
      <c r="O130" s="12"/>
      <c r="P130" s="20"/>
      <c r="Q130" s="6"/>
      <c r="R130" s="3"/>
      <c r="S130" s="3"/>
      <c r="T130" s="3"/>
      <c r="U130" s="3"/>
    </row>
    <row r="131" spans="2:21" ht="27" thickBot="1" x14ac:dyDescent="0.7">
      <c r="B131" s="3"/>
      <c r="C131" s="13"/>
      <c r="D131" s="24"/>
      <c r="E131" s="27"/>
      <c r="F131" s="26"/>
      <c r="G131" s="87">
        <v>40</v>
      </c>
      <c r="H131" s="22">
        <v>70</v>
      </c>
      <c r="I131" s="22"/>
      <c r="J131" s="23" t="s">
        <v>106</v>
      </c>
      <c r="K131" s="665" t="s">
        <v>89</v>
      </c>
      <c r="L131" s="666"/>
      <c r="M131" s="16"/>
      <c r="N131" s="29"/>
      <c r="O131" s="19"/>
      <c r="P131" s="15"/>
      <c r="Q131" s="7"/>
      <c r="R131" s="3"/>
      <c r="S131" s="3"/>
      <c r="T131" s="3"/>
      <c r="U131" s="3"/>
    </row>
    <row r="132" spans="2:21" ht="26.25" x14ac:dyDescent="0.65">
      <c r="B132" s="3"/>
      <c r="C132" s="13"/>
      <c r="D132" s="24"/>
      <c r="E132" s="27"/>
      <c r="F132" s="26"/>
      <c r="G132" s="87">
        <v>50</v>
      </c>
      <c r="H132" s="22">
        <v>70</v>
      </c>
      <c r="I132" s="22"/>
      <c r="J132" s="23" t="s">
        <v>107</v>
      </c>
      <c r="K132" s="665" t="s">
        <v>92</v>
      </c>
      <c r="L132" s="666"/>
      <c r="M132" s="16">
        <f>SUM(N133:N135)</f>
        <v>0</v>
      </c>
      <c r="N132" s="29"/>
      <c r="O132" s="19"/>
      <c r="P132" s="15"/>
      <c r="Q132" s="7"/>
      <c r="R132" s="3"/>
      <c r="S132" s="3"/>
      <c r="T132" s="3"/>
      <c r="U132" s="3"/>
    </row>
    <row r="133" spans="2:21" ht="26.25" x14ac:dyDescent="0.65">
      <c r="B133" s="3"/>
      <c r="C133" s="13"/>
      <c r="D133" s="24"/>
      <c r="E133" s="27"/>
      <c r="F133" s="95">
        <v>10</v>
      </c>
      <c r="G133" s="96">
        <v>50</v>
      </c>
      <c r="H133" s="97">
        <v>70</v>
      </c>
      <c r="I133" s="97"/>
      <c r="J133" s="98" t="s">
        <v>107</v>
      </c>
      <c r="K133" s="664" t="s">
        <v>128</v>
      </c>
      <c r="L133" s="664"/>
      <c r="M133" s="664"/>
      <c r="N133" s="99"/>
      <c r="O133" s="12"/>
      <c r="P133" s="20"/>
      <c r="Q133" s="6"/>
      <c r="R133" s="3"/>
      <c r="S133" s="3"/>
      <c r="T133" s="3"/>
      <c r="U133" s="3"/>
    </row>
    <row r="134" spans="2:21" ht="26.25" x14ac:dyDescent="0.65">
      <c r="B134" s="3"/>
      <c r="C134" s="13"/>
      <c r="D134" s="24"/>
      <c r="E134" s="27"/>
      <c r="F134" s="95">
        <v>20</v>
      </c>
      <c r="G134" s="96">
        <v>50</v>
      </c>
      <c r="H134" s="97">
        <v>70</v>
      </c>
      <c r="I134" s="97"/>
      <c r="J134" s="98" t="s">
        <v>107</v>
      </c>
      <c r="K134" s="664" t="s">
        <v>129</v>
      </c>
      <c r="L134" s="664"/>
      <c r="M134" s="664"/>
      <c r="N134" s="99"/>
      <c r="O134" s="12"/>
      <c r="P134" s="20"/>
      <c r="Q134" s="6"/>
      <c r="R134" s="3"/>
      <c r="S134" s="3"/>
      <c r="T134" s="3"/>
      <c r="U134" s="3"/>
    </row>
    <row r="135" spans="2:21" ht="27" thickBot="1" x14ac:dyDescent="0.7">
      <c r="B135" s="3"/>
      <c r="C135" s="13"/>
      <c r="D135" s="24"/>
      <c r="E135" s="27"/>
      <c r="F135" s="95">
        <v>30</v>
      </c>
      <c r="G135" s="96">
        <v>50</v>
      </c>
      <c r="H135" s="97">
        <v>70</v>
      </c>
      <c r="I135" s="97"/>
      <c r="J135" s="98" t="s">
        <v>107</v>
      </c>
      <c r="K135" s="664" t="s">
        <v>130</v>
      </c>
      <c r="L135" s="664"/>
      <c r="M135" s="664"/>
      <c r="N135" s="99"/>
      <c r="O135" s="12"/>
      <c r="P135" s="20"/>
      <c r="Q135" s="6"/>
      <c r="R135" s="3"/>
      <c r="S135" s="3"/>
      <c r="T135" s="3"/>
      <c r="U135" s="3"/>
    </row>
    <row r="136" spans="2:21" ht="27" thickBot="1" x14ac:dyDescent="0.7">
      <c r="B136" s="3"/>
      <c r="C136" s="13"/>
      <c r="D136" s="24"/>
      <c r="E136" s="27"/>
      <c r="F136" s="26"/>
      <c r="G136" s="87">
        <v>60</v>
      </c>
      <c r="H136" s="22">
        <v>70</v>
      </c>
      <c r="I136" s="22"/>
      <c r="J136" s="23" t="s">
        <v>39</v>
      </c>
      <c r="K136" s="665" t="s">
        <v>90</v>
      </c>
      <c r="L136" s="666"/>
      <c r="M136" s="16"/>
      <c r="N136" s="29"/>
      <c r="O136" s="19"/>
      <c r="P136" s="15"/>
      <c r="Q136" s="7"/>
      <c r="R136" s="3"/>
      <c r="S136" s="3"/>
      <c r="T136" s="3"/>
      <c r="U136" s="3"/>
    </row>
    <row r="137" spans="2:21" ht="27" thickBot="1" x14ac:dyDescent="0.7">
      <c r="B137" s="3"/>
      <c r="C137" s="13"/>
      <c r="D137" s="24"/>
      <c r="E137" s="27"/>
      <c r="F137" s="26"/>
      <c r="G137" s="87">
        <v>70</v>
      </c>
      <c r="H137" s="22">
        <v>70</v>
      </c>
      <c r="I137" s="22"/>
      <c r="J137" s="23" t="s">
        <v>108</v>
      </c>
      <c r="K137" s="665" t="s">
        <v>99</v>
      </c>
      <c r="L137" s="666"/>
      <c r="M137" s="16"/>
      <c r="N137" s="29"/>
      <c r="O137" s="19"/>
      <c r="P137" s="15"/>
      <c r="Q137" s="7"/>
      <c r="R137" s="3"/>
      <c r="S137" s="3"/>
      <c r="T137" s="3"/>
      <c r="U137" s="3"/>
    </row>
    <row r="138" spans="2:21" ht="26.25" x14ac:dyDescent="0.65">
      <c r="B138" s="3"/>
      <c r="C138" s="13"/>
      <c r="D138" s="24"/>
      <c r="E138" s="27"/>
      <c r="F138" s="26"/>
      <c r="G138" s="87">
        <v>80</v>
      </c>
      <c r="H138" s="22">
        <v>70</v>
      </c>
      <c r="I138" s="22"/>
      <c r="J138" s="23" t="s">
        <v>109</v>
      </c>
      <c r="K138" s="665" t="s">
        <v>1187</v>
      </c>
      <c r="L138" s="666"/>
      <c r="M138" s="16">
        <f>SUM(N139:N144)</f>
        <v>0</v>
      </c>
      <c r="N138" s="29"/>
      <c r="O138" s="19"/>
      <c r="P138" s="15"/>
      <c r="Q138" s="7"/>
      <c r="R138" s="3"/>
      <c r="S138" s="3"/>
      <c r="T138" s="3"/>
      <c r="U138" s="3"/>
    </row>
    <row r="139" spans="2:21" ht="26.25" x14ac:dyDescent="0.65">
      <c r="B139" s="3"/>
      <c r="C139" s="13"/>
      <c r="D139" s="24"/>
      <c r="E139" s="27"/>
      <c r="F139" s="95">
        <v>10</v>
      </c>
      <c r="G139" s="96">
        <v>80</v>
      </c>
      <c r="H139" s="97">
        <v>70</v>
      </c>
      <c r="I139" s="97"/>
      <c r="J139" s="98" t="s">
        <v>109</v>
      </c>
      <c r="K139" s="664" t="s">
        <v>124</v>
      </c>
      <c r="L139" s="664"/>
      <c r="M139" s="664"/>
      <c r="N139" s="99"/>
      <c r="O139" s="12"/>
      <c r="P139" s="20"/>
      <c r="Q139" s="6"/>
      <c r="R139" s="3"/>
      <c r="S139" s="3"/>
      <c r="T139" s="3"/>
      <c r="U139" s="3"/>
    </row>
    <row r="140" spans="2:21" ht="26.25" x14ac:dyDescent="0.65">
      <c r="B140" s="3"/>
      <c r="C140" s="13"/>
      <c r="D140" s="24"/>
      <c r="E140" s="27"/>
      <c r="F140" s="95">
        <v>20</v>
      </c>
      <c r="G140" s="96">
        <v>80</v>
      </c>
      <c r="H140" s="97">
        <v>70</v>
      </c>
      <c r="I140" s="97"/>
      <c r="J140" s="98" t="s">
        <v>109</v>
      </c>
      <c r="K140" s="664" t="s">
        <v>131</v>
      </c>
      <c r="L140" s="664"/>
      <c r="M140" s="664"/>
      <c r="N140" s="99"/>
      <c r="O140" s="12"/>
      <c r="P140" s="20"/>
      <c r="Q140" s="6"/>
      <c r="R140" s="3"/>
      <c r="S140" s="3"/>
      <c r="T140" s="3"/>
      <c r="U140" s="3"/>
    </row>
    <row r="141" spans="2:21" ht="26.25" x14ac:dyDescent="0.65">
      <c r="B141" s="3"/>
      <c r="C141" s="13"/>
      <c r="D141" s="24"/>
      <c r="E141" s="27"/>
      <c r="F141" s="95"/>
      <c r="G141" s="96"/>
      <c r="H141" s="97"/>
      <c r="I141" s="97"/>
      <c r="J141" s="98"/>
      <c r="K141" s="664" t="s">
        <v>132</v>
      </c>
      <c r="L141" s="664"/>
      <c r="M141" s="664"/>
      <c r="N141" s="99"/>
      <c r="O141" s="12"/>
      <c r="P141" s="20"/>
      <c r="Q141" s="6"/>
      <c r="R141" s="3"/>
      <c r="S141" s="3"/>
      <c r="T141" s="3"/>
      <c r="U141" s="3"/>
    </row>
    <row r="142" spans="2:21" ht="26.25" x14ac:dyDescent="0.65">
      <c r="B142" s="3"/>
      <c r="C142" s="13"/>
      <c r="D142" s="24"/>
      <c r="E142" s="27"/>
      <c r="F142" s="95"/>
      <c r="G142" s="96"/>
      <c r="H142" s="97"/>
      <c r="I142" s="97"/>
      <c r="J142" s="98"/>
      <c r="K142" s="664" t="s">
        <v>1188</v>
      </c>
      <c r="L142" s="664"/>
      <c r="M142" s="664"/>
      <c r="N142" s="99"/>
      <c r="O142" s="12"/>
      <c r="P142" s="20"/>
      <c r="Q142" s="6"/>
      <c r="R142" s="3"/>
      <c r="S142" s="3"/>
      <c r="T142" s="3"/>
      <c r="U142" s="3"/>
    </row>
    <row r="143" spans="2:21" ht="26.25" x14ac:dyDescent="0.65">
      <c r="B143" s="3"/>
      <c r="C143" s="13"/>
      <c r="D143" s="24"/>
      <c r="E143" s="27"/>
      <c r="F143" s="95"/>
      <c r="G143" s="96"/>
      <c r="H143" s="97"/>
      <c r="I143" s="97"/>
      <c r="J143" s="98"/>
      <c r="K143" s="664" t="s">
        <v>1189</v>
      </c>
      <c r="L143" s="664"/>
      <c r="M143" s="664"/>
      <c r="N143" s="99"/>
      <c r="O143" s="12"/>
      <c r="P143" s="20"/>
      <c r="Q143" s="6"/>
      <c r="R143" s="3"/>
      <c r="S143" s="3"/>
      <c r="T143" s="3"/>
      <c r="U143" s="3"/>
    </row>
    <row r="144" spans="2:21" ht="27" thickBot="1" x14ac:dyDescent="0.7">
      <c r="B144" s="3"/>
      <c r="C144" s="13"/>
      <c r="D144" s="24"/>
      <c r="E144" s="27"/>
      <c r="F144" s="95"/>
      <c r="G144" s="96"/>
      <c r="H144" s="97"/>
      <c r="I144" s="97"/>
      <c r="J144" s="98"/>
      <c r="K144" s="664" t="s">
        <v>1190</v>
      </c>
      <c r="L144" s="664"/>
      <c r="M144" s="664"/>
      <c r="N144" s="99"/>
      <c r="O144" s="12"/>
      <c r="P144" s="20"/>
      <c r="Q144" s="6"/>
      <c r="R144" s="3"/>
      <c r="S144" s="3"/>
      <c r="T144" s="3"/>
      <c r="U144" s="3"/>
    </row>
    <row r="145" spans="2:21" ht="27" thickBot="1" x14ac:dyDescent="0.7">
      <c r="B145" s="3"/>
      <c r="C145" s="13"/>
      <c r="D145" s="24"/>
      <c r="E145" s="27"/>
      <c r="F145" s="26"/>
      <c r="G145" s="87">
        <v>90</v>
      </c>
      <c r="H145" s="22">
        <v>70</v>
      </c>
      <c r="I145" s="22"/>
      <c r="J145" s="23" t="s">
        <v>110</v>
      </c>
      <c r="K145" s="665" t="s">
        <v>94</v>
      </c>
      <c r="L145" s="666"/>
      <c r="M145" s="16"/>
      <c r="N145" s="29"/>
      <c r="O145" s="19"/>
      <c r="P145" s="15"/>
      <c r="Q145" s="7"/>
      <c r="R145" s="3"/>
      <c r="S145" s="3"/>
      <c r="T145" s="3"/>
      <c r="U145" s="3"/>
    </row>
    <row r="146" spans="2:21" ht="26.25" x14ac:dyDescent="0.65">
      <c r="B146" s="3"/>
      <c r="C146" s="13"/>
      <c r="D146" s="24"/>
      <c r="E146" s="27"/>
      <c r="F146" s="26"/>
      <c r="G146" s="87">
        <v>100</v>
      </c>
      <c r="H146" s="22">
        <v>70</v>
      </c>
      <c r="I146" s="22"/>
      <c r="J146" s="23" t="s">
        <v>111</v>
      </c>
      <c r="K146" s="665" t="s">
        <v>100</v>
      </c>
      <c r="L146" s="666"/>
      <c r="M146" s="16">
        <f>SUM(N147)</f>
        <v>0</v>
      </c>
      <c r="N146" s="29"/>
      <c r="O146" s="19"/>
      <c r="P146" s="15"/>
      <c r="Q146" s="7"/>
      <c r="R146" s="3"/>
      <c r="S146" s="3"/>
      <c r="T146" s="3"/>
      <c r="U146" s="3"/>
    </row>
    <row r="147" spans="2:21" ht="27" thickBot="1" x14ac:dyDescent="0.7">
      <c r="B147" s="3"/>
      <c r="C147" s="13"/>
      <c r="D147" s="24"/>
      <c r="E147" s="27"/>
      <c r="F147" s="95">
        <v>10</v>
      </c>
      <c r="G147" s="96">
        <v>100</v>
      </c>
      <c r="H147" s="97">
        <v>70</v>
      </c>
      <c r="I147" s="97"/>
      <c r="J147" s="98" t="s">
        <v>111</v>
      </c>
      <c r="K147" s="664" t="s">
        <v>133</v>
      </c>
      <c r="L147" s="664"/>
      <c r="M147" s="664"/>
      <c r="N147" s="99"/>
      <c r="O147" s="12"/>
      <c r="P147" s="20"/>
      <c r="Q147" s="6"/>
      <c r="R147" s="3"/>
      <c r="S147" s="3"/>
      <c r="T147" s="3"/>
      <c r="U147" s="3"/>
    </row>
    <row r="148" spans="2:21" ht="27" thickBot="1" x14ac:dyDescent="0.7">
      <c r="B148" s="3"/>
      <c r="C148" s="13"/>
      <c r="D148" s="24"/>
      <c r="E148" s="27"/>
      <c r="F148" s="26"/>
      <c r="G148" s="87">
        <v>110</v>
      </c>
      <c r="H148" s="22">
        <v>70</v>
      </c>
      <c r="I148" s="22"/>
      <c r="J148" s="23" t="s">
        <v>112</v>
      </c>
      <c r="K148" s="665" t="s">
        <v>101</v>
      </c>
      <c r="L148" s="666"/>
      <c r="M148" s="16"/>
      <c r="N148" s="29"/>
      <c r="O148" s="19"/>
      <c r="P148" s="15"/>
      <c r="Q148" s="7"/>
      <c r="R148" s="3"/>
      <c r="S148" s="3"/>
      <c r="T148" s="3"/>
      <c r="U148" s="3"/>
    </row>
    <row r="149" spans="2:21" ht="27" thickBot="1" x14ac:dyDescent="0.7">
      <c r="B149" s="3"/>
      <c r="C149" s="13"/>
      <c r="D149" s="24"/>
      <c r="E149" s="27"/>
      <c r="F149" s="26"/>
      <c r="G149" s="87">
        <v>120</v>
      </c>
      <c r="H149" s="22">
        <v>70</v>
      </c>
      <c r="I149" s="22"/>
      <c r="J149" s="23" t="s">
        <v>113</v>
      </c>
      <c r="K149" s="665" t="s">
        <v>102</v>
      </c>
      <c r="L149" s="666"/>
      <c r="M149" s="16"/>
      <c r="N149" s="29"/>
      <c r="O149" s="19"/>
      <c r="P149" s="15"/>
      <c r="Q149" s="7"/>
      <c r="R149" s="3"/>
      <c r="S149" s="3"/>
      <c r="T149" s="3"/>
      <c r="U149" s="3"/>
    </row>
    <row r="150" spans="2:21" ht="27" thickBot="1" x14ac:dyDescent="0.7">
      <c r="B150" s="3"/>
      <c r="C150" s="13"/>
      <c r="D150" s="24"/>
      <c r="E150" s="27"/>
      <c r="F150" s="26"/>
      <c r="G150" s="87">
        <v>130</v>
      </c>
      <c r="H150" s="22">
        <v>70</v>
      </c>
      <c r="I150" s="22"/>
      <c r="J150" s="23" t="s">
        <v>114</v>
      </c>
      <c r="K150" s="665" t="s">
        <v>97</v>
      </c>
      <c r="L150" s="666"/>
      <c r="M150" s="16"/>
      <c r="N150" s="29"/>
      <c r="O150" s="19"/>
      <c r="P150" s="15"/>
      <c r="Q150" s="7"/>
      <c r="R150" s="3"/>
      <c r="S150" s="3"/>
      <c r="T150" s="3"/>
      <c r="U150" s="3"/>
    </row>
    <row r="151" spans="2:21" ht="27" thickBot="1" x14ac:dyDescent="0.7">
      <c r="B151" s="3"/>
      <c r="C151" s="13"/>
      <c r="D151" s="24"/>
      <c r="E151" s="27"/>
      <c r="F151" s="26"/>
      <c r="G151" s="87">
        <v>140</v>
      </c>
      <c r="H151" s="22">
        <v>70</v>
      </c>
      <c r="I151" s="22"/>
      <c r="J151" s="23" t="s">
        <v>115</v>
      </c>
      <c r="K151" s="665" t="s">
        <v>95</v>
      </c>
      <c r="L151" s="666"/>
      <c r="M151" s="16"/>
      <c r="N151" s="29"/>
      <c r="O151" s="19"/>
      <c r="P151" s="15"/>
      <c r="Q151" s="7"/>
      <c r="R151" s="3"/>
      <c r="S151" s="3"/>
      <c r="T151" s="3"/>
      <c r="U151" s="3"/>
    </row>
    <row r="152" spans="2:21" ht="27" thickBot="1" x14ac:dyDescent="0.7">
      <c r="B152" s="3"/>
      <c r="C152" s="13"/>
      <c r="D152" s="24"/>
      <c r="E152" s="27"/>
      <c r="F152" s="26"/>
      <c r="G152" s="87">
        <v>150</v>
      </c>
      <c r="H152" s="22">
        <v>70</v>
      </c>
      <c r="I152" s="22"/>
      <c r="J152" s="23" t="s">
        <v>116</v>
      </c>
      <c r="K152" s="665" t="s">
        <v>30</v>
      </c>
      <c r="L152" s="666"/>
      <c r="M152" s="16"/>
      <c r="N152" s="29"/>
      <c r="O152" s="19"/>
      <c r="P152" s="15"/>
      <c r="Q152" s="7"/>
      <c r="R152" s="3"/>
      <c r="S152" s="3"/>
      <c r="T152" s="3"/>
      <c r="U152" s="3"/>
    </row>
    <row r="153" spans="2:21" ht="27" thickBot="1" x14ac:dyDescent="0.7">
      <c r="B153" s="3"/>
      <c r="C153" s="13"/>
      <c r="D153" s="24"/>
      <c r="E153" s="27"/>
      <c r="F153" s="26"/>
      <c r="G153" s="87">
        <v>160</v>
      </c>
      <c r="H153" s="22">
        <v>70</v>
      </c>
      <c r="I153" s="22"/>
      <c r="J153" s="23" t="s">
        <v>117</v>
      </c>
      <c r="K153" s="665" t="s">
        <v>96</v>
      </c>
      <c r="L153" s="666"/>
      <c r="M153" s="16"/>
      <c r="N153" s="29"/>
      <c r="O153" s="19"/>
      <c r="P153" s="15"/>
      <c r="Q153" s="7"/>
      <c r="R153" s="3"/>
      <c r="S153" s="3"/>
      <c r="T153" s="3"/>
      <c r="U153" s="3"/>
    </row>
    <row r="154" spans="2:21" ht="27" thickBot="1" x14ac:dyDescent="0.7">
      <c r="B154" s="3"/>
      <c r="C154" s="13"/>
      <c r="D154" s="24"/>
      <c r="E154" s="27"/>
      <c r="F154" s="26"/>
      <c r="G154" s="87">
        <v>170</v>
      </c>
      <c r="H154" s="22">
        <v>70</v>
      </c>
      <c r="I154" s="22"/>
      <c r="J154" s="23" t="s">
        <v>118</v>
      </c>
      <c r="K154" s="665" t="s">
        <v>93</v>
      </c>
      <c r="L154" s="666"/>
      <c r="M154" s="16"/>
      <c r="N154" s="29"/>
      <c r="O154" s="19"/>
      <c r="P154" s="15"/>
      <c r="Q154" s="7"/>
      <c r="R154" s="3"/>
      <c r="S154" s="3"/>
      <c r="T154" s="3"/>
      <c r="U154" s="3"/>
    </row>
    <row r="155" spans="2:21" ht="27" thickBot="1" x14ac:dyDescent="0.7">
      <c r="B155" s="3"/>
      <c r="C155" s="13"/>
      <c r="D155" s="24"/>
      <c r="E155" s="27"/>
      <c r="F155" s="26"/>
      <c r="G155" s="87">
        <v>180</v>
      </c>
      <c r="H155" s="22">
        <v>70</v>
      </c>
      <c r="I155" s="22"/>
      <c r="J155" s="23" t="s">
        <v>119</v>
      </c>
      <c r="K155" s="665" t="s">
        <v>103</v>
      </c>
      <c r="L155" s="666"/>
      <c r="M155" s="16"/>
      <c r="N155" s="29"/>
      <c r="O155" s="19"/>
      <c r="P155" s="15"/>
      <c r="Q155" s="7"/>
      <c r="R155" s="3"/>
      <c r="S155" s="3"/>
      <c r="T155" s="3"/>
      <c r="U155" s="3"/>
    </row>
    <row r="156" spans="2:21" ht="27" thickBot="1" x14ac:dyDescent="0.7">
      <c r="B156" s="3"/>
      <c r="C156" s="13"/>
      <c r="D156" s="24"/>
      <c r="E156" s="27"/>
      <c r="F156" s="26"/>
      <c r="G156" s="87">
        <v>190</v>
      </c>
      <c r="H156" s="22">
        <v>70</v>
      </c>
      <c r="I156" s="22"/>
      <c r="J156" s="23" t="s">
        <v>120</v>
      </c>
      <c r="K156" s="665" t="s">
        <v>91</v>
      </c>
      <c r="L156" s="666"/>
      <c r="M156" s="16"/>
      <c r="N156" s="29"/>
      <c r="O156" s="19"/>
      <c r="P156" s="15"/>
      <c r="Q156" s="7"/>
      <c r="R156" s="3"/>
      <c r="S156" s="3"/>
      <c r="T156" s="3"/>
      <c r="U156" s="3"/>
    </row>
    <row r="157" spans="2:21" ht="27" thickBot="1" x14ac:dyDescent="0.7">
      <c r="B157" s="3"/>
      <c r="C157" s="13"/>
      <c r="D157" s="24"/>
      <c r="E157" s="27"/>
      <c r="F157" s="26"/>
      <c r="G157" s="87">
        <v>200</v>
      </c>
      <c r="H157" s="22">
        <v>70</v>
      </c>
      <c r="I157" s="22"/>
      <c r="J157" s="23" t="s">
        <v>121</v>
      </c>
      <c r="K157" s="665" t="s">
        <v>104</v>
      </c>
      <c r="L157" s="666"/>
      <c r="M157" s="16"/>
      <c r="N157" s="29"/>
      <c r="O157" s="19"/>
      <c r="P157" s="15"/>
      <c r="Q157" s="7"/>
      <c r="R157" s="3"/>
      <c r="S157" s="3"/>
      <c r="T157" s="3"/>
      <c r="U157" s="3"/>
    </row>
    <row r="158" spans="2:21" ht="27" thickBot="1" x14ac:dyDescent="0.7">
      <c r="B158" s="3"/>
      <c r="C158" s="13"/>
      <c r="D158" s="24"/>
      <c r="E158" s="27"/>
      <c r="F158" s="26"/>
      <c r="G158" s="87">
        <v>210</v>
      </c>
      <c r="H158" s="22">
        <v>70</v>
      </c>
      <c r="I158" s="22"/>
      <c r="J158" s="23" t="s">
        <v>122</v>
      </c>
      <c r="K158" s="665" t="s">
        <v>141</v>
      </c>
      <c r="L158" s="666"/>
      <c r="M158" s="16"/>
      <c r="N158" s="29"/>
      <c r="O158" s="19"/>
      <c r="P158" s="15"/>
      <c r="Q158" s="7"/>
      <c r="R158" s="3"/>
      <c r="S158" s="3"/>
      <c r="T158" s="3"/>
      <c r="U158" s="3"/>
    </row>
    <row r="159" spans="2:21" ht="27" thickBot="1" x14ac:dyDescent="0.7">
      <c r="B159" s="8"/>
      <c r="C159" s="21"/>
      <c r="D159" s="25"/>
      <c r="E159" s="31"/>
      <c r="F159" s="84"/>
      <c r="G159" s="85"/>
      <c r="H159" s="91">
        <v>80</v>
      </c>
      <c r="I159" s="92"/>
      <c r="J159" s="93"/>
      <c r="K159" s="102" t="s">
        <v>137</v>
      </c>
      <c r="L159" s="94">
        <f>M160+M161+M162+M168+M169+M173+M174+M175+M184+M185+M187+M188+M189+M190+M191+M192+M193+M194+M195+M196+M197</f>
        <v>8058199351462</v>
      </c>
      <c r="M159" s="17"/>
      <c r="N159" s="28"/>
      <c r="O159" s="18"/>
      <c r="P159" s="15"/>
      <c r="Q159" s="9"/>
      <c r="R159" s="8"/>
      <c r="S159" s="8"/>
      <c r="T159" s="8"/>
      <c r="U159" s="8"/>
    </row>
    <row r="160" spans="2:21" ht="27" thickBot="1" x14ac:dyDescent="0.7">
      <c r="B160" s="3"/>
      <c r="C160" s="13"/>
      <c r="D160" s="24"/>
      <c r="E160" s="27"/>
      <c r="F160" s="26"/>
      <c r="G160" s="87">
        <v>10</v>
      </c>
      <c r="H160" s="22">
        <v>80</v>
      </c>
      <c r="I160" s="22"/>
      <c r="J160" s="23" t="s">
        <v>37</v>
      </c>
      <c r="K160" s="665" t="s">
        <v>87</v>
      </c>
      <c r="L160" s="666"/>
      <c r="M160" s="16"/>
      <c r="N160" s="29"/>
      <c r="O160" s="19"/>
      <c r="P160" s="15"/>
      <c r="Q160" s="7"/>
      <c r="R160" s="3"/>
      <c r="S160" s="3"/>
      <c r="T160" s="3"/>
      <c r="U160" s="3"/>
    </row>
    <row r="161" spans="2:21" ht="27" thickBot="1" x14ac:dyDescent="0.7">
      <c r="B161" s="3"/>
      <c r="C161" s="13"/>
      <c r="D161" s="24"/>
      <c r="E161" s="27"/>
      <c r="F161" s="26"/>
      <c r="G161" s="87">
        <v>20</v>
      </c>
      <c r="H161" s="22">
        <v>80</v>
      </c>
      <c r="I161" s="22"/>
      <c r="J161" s="23" t="s">
        <v>38</v>
      </c>
      <c r="K161" s="665" t="s">
        <v>88</v>
      </c>
      <c r="L161" s="666"/>
      <c r="M161" s="16"/>
      <c r="N161" s="29"/>
      <c r="O161" s="19"/>
      <c r="P161" s="15"/>
      <c r="Q161" s="7"/>
      <c r="R161" s="3"/>
      <c r="S161" s="3"/>
      <c r="T161" s="3"/>
      <c r="U161" s="3"/>
    </row>
    <row r="162" spans="2:21" ht="26.25" x14ac:dyDescent="0.65">
      <c r="B162" s="3"/>
      <c r="C162" s="13"/>
      <c r="D162" s="24"/>
      <c r="E162" s="27"/>
      <c r="F162" s="26"/>
      <c r="G162" s="87">
        <v>30</v>
      </c>
      <c r="H162" s="22">
        <v>80</v>
      </c>
      <c r="I162" s="22"/>
      <c r="J162" s="23" t="s">
        <v>105</v>
      </c>
      <c r="K162" s="665" t="s">
        <v>98</v>
      </c>
      <c r="L162" s="666"/>
      <c r="M162" s="16">
        <f>SUM(N163:N167)</f>
        <v>5488803903533</v>
      </c>
      <c r="N162" s="29"/>
      <c r="O162" s="19"/>
      <c r="P162" s="15"/>
      <c r="Q162" s="7"/>
      <c r="R162" s="3"/>
      <c r="S162" s="3"/>
      <c r="T162" s="3"/>
      <c r="U162" s="3"/>
    </row>
    <row r="163" spans="2:21" ht="26.25" x14ac:dyDescent="0.65">
      <c r="B163" s="3"/>
      <c r="C163" s="13"/>
      <c r="D163" s="24"/>
      <c r="E163" s="27"/>
      <c r="F163" s="95">
        <v>10</v>
      </c>
      <c r="G163" s="96">
        <v>30</v>
      </c>
      <c r="H163" s="97">
        <v>80</v>
      </c>
      <c r="I163" s="97"/>
      <c r="J163" s="98" t="s">
        <v>105</v>
      </c>
      <c r="K163" s="664" t="s">
        <v>124</v>
      </c>
      <c r="L163" s="664"/>
      <c r="M163" s="664"/>
      <c r="N163" s="99">
        <f>'[1]10'!$F$65</f>
        <v>350000000000</v>
      </c>
      <c r="O163" s="12"/>
      <c r="P163" s="20"/>
      <c r="Q163" s="6"/>
      <c r="R163" s="3"/>
      <c r="S163" s="3"/>
      <c r="T163" s="3"/>
      <c r="U163" s="3"/>
    </row>
    <row r="164" spans="2:21" ht="26.25" x14ac:dyDescent="0.65">
      <c r="B164" s="3"/>
      <c r="C164" s="13"/>
      <c r="D164" s="24"/>
      <c r="E164" s="27"/>
      <c r="F164" s="95">
        <v>20</v>
      </c>
      <c r="G164" s="96">
        <v>30</v>
      </c>
      <c r="H164" s="97">
        <v>80</v>
      </c>
      <c r="I164" s="97"/>
      <c r="J164" s="98" t="s">
        <v>105</v>
      </c>
      <c r="K164" s="664" t="s">
        <v>125</v>
      </c>
      <c r="L164" s="664"/>
      <c r="M164" s="664"/>
      <c r="N164" s="99">
        <f>'[1]10'!$F$66</f>
        <v>2997632863174</v>
      </c>
      <c r="O164" s="12"/>
      <c r="P164" s="20"/>
      <c r="Q164" s="6"/>
      <c r="R164" s="3"/>
      <c r="S164" s="3"/>
      <c r="T164" s="3"/>
      <c r="U164" s="3"/>
    </row>
    <row r="165" spans="2:21" ht="26.25" x14ac:dyDescent="0.65">
      <c r="B165" s="3"/>
      <c r="C165" s="13"/>
      <c r="D165" s="24"/>
      <c r="E165" s="27"/>
      <c r="F165" s="95">
        <v>30</v>
      </c>
      <c r="G165" s="96">
        <v>30</v>
      </c>
      <c r="H165" s="97">
        <v>80</v>
      </c>
      <c r="I165" s="97"/>
      <c r="J165" s="98" t="s">
        <v>105</v>
      </c>
      <c r="K165" s="664" t="s">
        <v>126</v>
      </c>
      <c r="L165" s="664"/>
      <c r="M165" s="664"/>
      <c r="N165" s="99">
        <f>'[1]10'!$F$67</f>
        <v>40908414671</v>
      </c>
      <c r="O165" s="12"/>
      <c r="P165" s="20"/>
      <c r="Q165" s="6"/>
      <c r="R165" s="3"/>
      <c r="S165" s="3"/>
      <c r="T165" s="3"/>
      <c r="U165" s="3"/>
    </row>
    <row r="166" spans="2:21" ht="26.25" x14ac:dyDescent="0.65">
      <c r="B166" s="3"/>
      <c r="C166" s="13"/>
      <c r="D166" s="24"/>
      <c r="E166" s="27"/>
      <c r="F166" s="95"/>
      <c r="G166" s="96"/>
      <c r="H166" s="97"/>
      <c r="I166" s="97"/>
      <c r="J166" s="98"/>
      <c r="K166" s="664" t="s">
        <v>1186</v>
      </c>
      <c r="L166" s="664"/>
      <c r="M166" s="664"/>
      <c r="N166" s="99">
        <f>'[1]10'!$F$76</f>
        <v>2000000000000</v>
      </c>
      <c r="O166" s="12"/>
      <c r="P166" s="20"/>
      <c r="Q166" s="6"/>
      <c r="R166" s="3"/>
      <c r="S166" s="3"/>
      <c r="T166" s="3"/>
      <c r="U166" s="3"/>
    </row>
    <row r="167" spans="2:21" ht="27" thickBot="1" x14ac:dyDescent="0.7">
      <c r="B167" s="3"/>
      <c r="C167" s="13"/>
      <c r="D167" s="24"/>
      <c r="E167" s="27"/>
      <c r="F167" s="95">
        <v>40</v>
      </c>
      <c r="G167" s="96">
        <v>30</v>
      </c>
      <c r="H167" s="97">
        <v>80</v>
      </c>
      <c r="I167" s="97"/>
      <c r="J167" s="98" t="s">
        <v>105</v>
      </c>
      <c r="K167" s="664" t="s">
        <v>127</v>
      </c>
      <c r="L167" s="664"/>
      <c r="M167" s="664"/>
      <c r="N167" s="99">
        <f>'[1]10'!$F$77</f>
        <v>100262625688</v>
      </c>
      <c r="O167" s="12"/>
      <c r="P167" s="20"/>
      <c r="Q167" s="6"/>
      <c r="R167" s="3"/>
      <c r="S167" s="3"/>
      <c r="T167" s="3"/>
      <c r="U167" s="3"/>
    </row>
    <row r="168" spans="2:21" ht="27" thickBot="1" x14ac:dyDescent="0.7">
      <c r="B168" s="3"/>
      <c r="C168" s="13"/>
      <c r="D168" s="24"/>
      <c r="E168" s="27"/>
      <c r="F168" s="26"/>
      <c r="G168" s="87">
        <v>40</v>
      </c>
      <c r="H168" s="22">
        <v>80</v>
      </c>
      <c r="I168" s="22"/>
      <c r="J168" s="23" t="s">
        <v>106</v>
      </c>
      <c r="K168" s="665" t="s">
        <v>89</v>
      </c>
      <c r="L168" s="666"/>
      <c r="M168" s="16">
        <v>850079877050</v>
      </c>
      <c r="N168" s="29"/>
      <c r="O168" s="19"/>
      <c r="P168" s="15"/>
      <c r="Q168" s="7"/>
      <c r="R168" s="3"/>
      <c r="S168" s="3"/>
      <c r="T168" s="3"/>
      <c r="U168" s="3"/>
    </row>
    <row r="169" spans="2:21" ht="26.25" x14ac:dyDescent="0.65">
      <c r="B169" s="3"/>
      <c r="C169" s="13"/>
      <c r="D169" s="24"/>
      <c r="E169" s="27"/>
      <c r="F169" s="26"/>
      <c r="G169" s="87">
        <v>50</v>
      </c>
      <c r="H169" s="22">
        <v>80</v>
      </c>
      <c r="I169" s="22"/>
      <c r="J169" s="23" t="s">
        <v>107</v>
      </c>
      <c r="K169" s="665" t="s">
        <v>92</v>
      </c>
      <c r="L169" s="666"/>
      <c r="M169" s="16">
        <f>N170+N171+N172</f>
        <v>0</v>
      </c>
      <c r="N169" s="29"/>
      <c r="O169" s="19"/>
      <c r="P169" s="15"/>
      <c r="Q169" s="7"/>
      <c r="R169" s="3"/>
      <c r="S169" s="3"/>
      <c r="T169" s="3"/>
      <c r="U169" s="3"/>
    </row>
    <row r="170" spans="2:21" ht="26.25" x14ac:dyDescent="0.65">
      <c r="B170" s="3"/>
      <c r="C170" s="13"/>
      <c r="D170" s="24"/>
      <c r="E170" s="27"/>
      <c r="F170" s="95">
        <v>10</v>
      </c>
      <c r="G170" s="96">
        <v>50</v>
      </c>
      <c r="H170" s="97">
        <v>80</v>
      </c>
      <c r="I170" s="97"/>
      <c r="J170" s="98" t="s">
        <v>107</v>
      </c>
      <c r="K170" s="664" t="s">
        <v>128</v>
      </c>
      <c r="L170" s="664"/>
      <c r="M170" s="664"/>
      <c r="N170" s="99"/>
      <c r="O170" s="12"/>
      <c r="P170" s="20"/>
      <c r="Q170" s="6"/>
      <c r="R170" s="3"/>
      <c r="S170" s="3"/>
      <c r="T170" s="3"/>
      <c r="U170" s="3"/>
    </row>
    <row r="171" spans="2:21" ht="26.25" x14ac:dyDescent="0.65">
      <c r="B171" s="3"/>
      <c r="C171" s="13"/>
      <c r="D171" s="24"/>
      <c r="E171" s="27"/>
      <c r="F171" s="95">
        <v>20</v>
      </c>
      <c r="G171" s="96">
        <v>50</v>
      </c>
      <c r="H171" s="97">
        <v>80</v>
      </c>
      <c r="I171" s="97"/>
      <c r="J171" s="98" t="s">
        <v>107</v>
      </c>
      <c r="K171" s="664" t="s">
        <v>129</v>
      </c>
      <c r="L171" s="664"/>
      <c r="M171" s="664"/>
      <c r="N171" s="99"/>
      <c r="O171" s="12"/>
      <c r="P171" s="20"/>
      <c r="Q171" s="6"/>
      <c r="R171" s="3"/>
      <c r="S171" s="3"/>
      <c r="T171" s="3"/>
      <c r="U171" s="3"/>
    </row>
    <row r="172" spans="2:21" ht="27" thickBot="1" x14ac:dyDescent="0.7">
      <c r="B172" s="3"/>
      <c r="C172" s="13"/>
      <c r="D172" s="24"/>
      <c r="E172" s="27"/>
      <c r="F172" s="95">
        <v>30</v>
      </c>
      <c r="G172" s="96">
        <v>50</v>
      </c>
      <c r="H172" s="97">
        <v>80</v>
      </c>
      <c r="I172" s="97"/>
      <c r="J172" s="98" t="s">
        <v>107</v>
      </c>
      <c r="K172" s="664" t="s">
        <v>130</v>
      </c>
      <c r="L172" s="664"/>
      <c r="M172" s="664"/>
      <c r="N172" s="99"/>
      <c r="O172" s="12"/>
      <c r="P172" s="20"/>
      <c r="Q172" s="6"/>
      <c r="R172" s="3"/>
      <c r="S172" s="3"/>
      <c r="T172" s="3"/>
      <c r="U172" s="3"/>
    </row>
    <row r="173" spans="2:21" ht="27" thickBot="1" x14ac:dyDescent="0.7">
      <c r="B173" s="3"/>
      <c r="C173" s="13"/>
      <c r="D173" s="24"/>
      <c r="E173" s="27"/>
      <c r="F173" s="26"/>
      <c r="G173" s="87">
        <v>60</v>
      </c>
      <c r="H173" s="22">
        <v>80</v>
      </c>
      <c r="I173" s="22"/>
      <c r="J173" s="23" t="s">
        <v>39</v>
      </c>
      <c r="K173" s="665" t="s">
        <v>90</v>
      </c>
      <c r="L173" s="666"/>
      <c r="M173" s="16"/>
      <c r="N173" s="29"/>
      <c r="O173" s="19"/>
      <c r="P173" s="15"/>
      <c r="Q173" s="7"/>
      <c r="R173" s="3"/>
      <c r="S173" s="3"/>
      <c r="T173" s="3"/>
      <c r="U173" s="3"/>
    </row>
    <row r="174" spans="2:21" ht="27" thickBot="1" x14ac:dyDescent="0.7">
      <c r="B174" s="3"/>
      <c r="C174" s="13"/>
      <c r="D174" s="24"/>
      <c r="E174" s="27"/>
      <c r="F174" s="26"/>
      <c r="G174" s="87">
        <v>70</v>
      </c>
      <c r="H174" s="22">
        <v>80</v>
      </c>
      <c r="I174" s="22"/>
      <c r="J174" s="23" t="s">
        <v>108</v>
      </c>
      <c r="K174" s="665" t="s">
        <v>99</v>
      </c>
      <c r="L174" s="666"/>
      <c r="M174" s="16"/>
      <c r="N174" s="29"/>
      <c r="O174" s="19"/>
      <c r="P174" s="15"/>
      <c r="Q174" s="7"/>
      <c r="R174" s="3"/>
      <c r="S174" s="3"/>
      <c r="T174" s="3"/>
      <c r="U174" s="3"/>
    </row>
    <row r="175" spans="2:21" ht="26.25" x14ac:dyDescent="0.65">
      <c r="B175" s="3"/>
      <c r="C175" s="13"/>
      <c r="D175" s="24"/>
      <c r="E175" s="27"/>
      <c r="F175" s="26"/>
      <c r="G175" s="87">
        <v>80</v>
      </c>
      <c r="H175" s="22">
        <v>80</v>
      </c>
      <c r="I175" s="22"/>
      <c r="J175" s="23" t="s">
        <v>109</v>
      </c>
      <c r="K175" s="665" t="s">
        <v>1187</v>
      </c>
      <c r="L175" s="666"/>
      <c r="M175" s="16">
        <f>SUM(N177:N183)</f>
        <v>1701472005450</v>
      </c>
      <c r="N175" s="29"/>
      <c r="O175" s="19"/>
      <c r="P175" s="15"/>
      <c r="Q175" s="7"/>
      <c r="R175" s="3"/>
      <c r="S175" s="3"/>
      <c r="T175" s="3"/>
      <c r="U175" s="3"/>
    </row>
    <row r="176" spans="2:21" ht="26.25" x14ac:dyDescent="0.65">
      <c r="B176" s="3"/>
      <c r="C176" s="13"/>
      <c r="D176" s="24"/>
      <c r="E176" s="27"/>
      <c r="F176" s="95">
        <v>10</v>
      </c>
      <c r="G176" s="96">
        <v>80</v>
      </c>
      <c r="H176" s="97">
        <v>80</v>
      </c>
      <c r="I176" s="97"/>
      <c r="J176" s="98" t="s">
        <v>109</v>
      </c>
      <c r="K176" s="664" t="s">
        <v>124</v>
      </c>
      <c r="L176" s="664"/>
      <c r="M176" s="664"/>
      <c r="N176" s="99">
        <v>0</v>
      </c>
      <c r="O176" s="12"/>
      <c r="P176" s="20"/>
      <c r="Q176" s="6"/>
      <c r="R176" s="3"/>
      <c r="S176" s="3"/>
      <c r="T176" s="3"/>
      <c r="U176" s="3"/>
    </row>
    <row r="177" spans="2:21" ht="26.25" x14ac:dyDescent="0.65">
      <c r="B177" s="3"/>
      <c r="C177" s="13"/>
      <c r="D177" s="24"/>
      <c r="E177" s="27"/>
      <c r="F177" s="95">
        <v>20</v>
      </c>
      <c r="G177" s="96">
        <v>80</v>
      </c>
      <c r="H177" s="97">
        <v>80</v>
      </c>
      <c r="I177" s="97"/>
      <c r="J177" s="98" t="s">
        <v>109</v>
      </c>
      <c r="K177" s="664" t="s">
        <v>131</v>
      </c>
      <c r="L177" s="664"/>
      <c r="M177" s="664"/>
      <c r="N177" s="99">
        <f>'[1]10.3.3.3'!$E$11</f>
        <v>165374454257</v>
      </c>
      <c r="O177" s="12"/>
      <c r="P177" s="20"/>
      <c r="Q177" s="6"/>
      <c r="R177" s="3"/>
      <c r="S177" s="3"/>
      <c r="T177" s="3"/>
      <c r="U177" s="3"/>
    </row>
    <row r="178" spans="2:21" ht="26.25" x14ac:dyDescent="0.65">
      <c r="B178" s="3"/>
      <c r="C178" s="13"/>
      <c r="D178" s="24"/>
      <c r="E178" s="27"/>
      <c r="F178" s="95"/>
      <c r="G178" s="96"/>
      <c r="H178" s="97"/>
      <c r="I178" s="97"/>
      <c r="J178" s="98"/>
      <c r="K178" s="664" t="s">
        <v>132</v>
      </c>
      <c r="L178" s="664"/>
      <c r="M178" s="664"/>
      <c r="N178" s="99">
        <f>'[1]10.3.3.3'!$E$12</f>
        <v>20623347063</v>
      </c>
      <c r="O178" s="12"/>
      <c r="P178" s="20"/>
      <c r="Q178" s="6"/>
      <c r="R178" s="3"/>
      <c r="S178" s="3"/>
      <c r="T178" s="3"/>
      <c r="U178" s="3"/>
    </row>
    <row r="179" spans="2:21" ht="26.25" x14ac:dyDescent="0.65">
      <c r="B179" s="3"/>
      <c r="C179" s="13"/>
      <c r="D179" s="24"/>
      <c r="E179" s="27"/>
      <c r="F179" s="95"/>
      <c r="G179" s="96"/>
      <c r="H179" s="97"/>
      <c r="I179" s="97"/>
      <c r="J179" s="98"/>
      <c r="K179" s="664" t="s">
        <v>1188</v>
      </c>
      <c r="L179" s="664"/>
      <c r="M179" s="664"/>
      <c r="N179" s="99">
        <f>'[1]10.3.3.3'!$E$13</f>
        <v>164349600000</v>
      </c>
      <c r="O179" s="12"/>
      <c r="P179" s="20"/>
      <c r="Q179" s="6"/>
      <c r="R179" s="3"/>
      <c r="S179" s="3"/>
      <c r="T179" s="3"/>
      <c r="U179" s="3"/>
    </row>
    <row r="180" spans="2:21" ht="26.25" x14ac:dyDescent="0.65">
      <c r="B180" s="3"/>
      <c r="C180" s="13"/>
      <c r="D180" s="24"/>
      <c r="E180" s="27"/>
      <c r="F180" s="95"/>
      <c r="G180" s="96"/>
      <c r="H180" s="97"/>
      <c r="I180" s="97"/>
      <c r="J180" s="98"/>
      <c r="K180" s="664" t="s">
        <v>1884</v>
      </c>
      <c r="L180" s="664"/>
      <c r="M180" s="664"/>
      <c r="N180" s="99">
        <v>132690439150</v>
      </c>
      <c r="O180" s="12"/>
      <c r="P180" s="20"/>
      <c r="Q180" s="6"/>
      <c r="R180" s="3"/>
      <c r="S180" s="3"/>
      <c r="T180" s="3"/>
      <c r="U180" s="3"/>
    </row>
    <row r="181" spans="2:21" ht="26.25" x14ac:dyDescent="0.65">
      <c r="B181" s="3"/>
      <c r="C181" s="13"/>
      <c r="D181" s="24"/>
      <c r="E181" s="27"/>
      <c r="F181" s="95"/>
      <c r="G181" s="96"/>
      <c r="H181" s="97"/>
      <c r="I181" s="97"/>
      <c r="J181" s="98"/>
      <c r="K181" s="664" t="s">
        <v>1885</v>
      </c>
      <c r="L181" s="664"/>
      <c r="M181" s="664"/>
      <c r="N181" s="99">
        <v>18910035000</v>
      </c>
      <c r="O181" s="12"/>
      <c r="P181" s="20"/>
      <c r="Q181" s="6"/>
      <c r="R181" s="3"/>
      <c r="S181" s="3"/>
      <c r="T181" s="3"/>
      <c r="U181" s="3"/>
    </row>
    <row r="182" spans="2:21" ht="26.25" x14ac:dyDescent="0.65">
      <c r="B182" s="3"/>
      <c r="C182" s="13"/>
      <c r="D182" s="24"/>
      <c r="E182" s="27"/>
      <c r="F182" s="95"/>
      <c r="G182" s="96"/>
      <c r="H182" s="97"/>
      <c r="I182" s="97"/>
      <c r="J182" s="98"/>
      <c r="K182" s="664" t="s">
        <v>1886</v>
      </c>
      <c r="L182" s="664"/>
      <c r="M182" s="664"/>
      <c r="N182" s="99">
        <v>1204779341000</v>
      </c>
      <c r="O182" s="12"/>
      <c r="P182" s="20"/>
      <c r="Q182" s="6"/>
      <c r="R182" s="3"/>
      <c r="S182" s="3"/>
      <c r="T182" s="3"/>
      <c r="U182" s="3"/>
    </row>
    <row r="183" spans="2:21" ht="27" thickBot="1" x14ac:dyDescent="0.7">
      <c r="B183" s="3"/>
      <c r="C183" s="13"/>
      <c r="D183" s="24"/>
      <c r="E183" s="27"/>
      <c r="F183" s="95"/>
      <c r="G183" s="96"/>
      <c r="H183" s="97"/>
      <c r="I183" s="97"/>
      <c r="J183" s="98"/>
      <c r="K183" s="664" t="s">
        <v>1190</v>
      </c>
      <c r="L183" s="664"/>
      <c r="M183" s="664"/>
      <c r="N183" s="99">
        <v>-5255211020</v>
      </c>
      <c r="O183" s="12"/>
      <c r="P183" s="20"/>
      <c r="Q183" s="6"/>
      <c r="R183" s="3"/>
      <c r="S183" s="3"/>
      <c r="T183" s="3"/>
      <c r="U183" s="3"/>
    </row>
    <row r="184" spans="2:21" ht="27" thickBot="1" x14ac:dyDescent="0.7">
      <c r="B184" s="3"/>
      <c r="C184" s="13"/>
      <c r="D184" s="24"/>
      <c r="E184" s="27"/>
      <c r="F184" s="26"/>
      <c r="G184" s="87">
        <v>90</v>
      </c>
      <c r="H184" s="22">
        <v>80</v>
      </c>
      <c r="I184" s="22"/>
      <c r="J184" s="23" t="s">
        <v>110</v>
      </c>
      <c r="K184" s="665" t="s">
        <v>94</v>
      </c>
      <c r="L184" s="666"/>
      <c r="M184" s="16"/>
      <c r="N184" s="29"/>
      <c r="O184" s="19"/>
      <c r="P184" s="15"/>
      <c r="Q184" s="7"/>
      <c r="R184" s="3"/>
      <c r="S184" s="3"/>
      <c r="T184" s="3"/>
      <c r="U184" s="3"/>
    </row>
    <row r="185" spans="2:21" ht="26.25" x14ac:dyDescent="0.65">
      <c r="B185" s="3"/>
      <c r="C185" s="13"/>
      <c r="D185" s="24"/>
      <c r="E185" s="27"/>
      <c r="F185" s="26"/>
      <c r="G185" s="87">
        <v>100</v>
      </c>
      <c r="H185" s="22">
        <v>80</v>
      </c>
      <c r="I185" s="22"/>
      <c r="J185" s="23" t="s">
        <v>111</v>
      </c>
      <c r="K185" s="665" t="s">
        <v>100</v>
      </c>
      <c r="L185" s="666"/>
      <c r="M185" s="16">
        <f>N186</f>
        <v>0</v>
      </c>
      <c r="N185" s="29"/>
      <c r="O185" s="19"/>
      <c r="P185" s="15"/>
      <c r="Q185" s="7"/>
      <c r="R185" s="3"/>
      <c r="S185" s="3"/>
      <c r="T185" s="3"/>
      <c r="U185" s="3"/>
    </row>
    <row r="186" spans="2:21" ht="27" thickBot="1" x14ac:dyDescent="0.7">
      <c r="B186" s="3"/>
      <c r="C186" s="13"/>
      <c r="D186" s="24"/>
      <c r="E186" s="27"/>
      <c r="F186" s="95">
        <v>10</v>
      </c>
      <c r="G186" s="96">
        <v>100</v>
      </c>
      <c r="H186" s="97">
        <v>80</v>
      </c>
      <c r="I186" s="97"/>
      <c r="J186" s="98" t="s">
        <v>111</v>
      </c>
      <c r="K186" s="664" t="s">
        <v>133</v>
      </c>
      <c r="L186" s="664"/>
      <c r="M186" s="664"/>
      <c r="N186" s="99"/>
      <c r="O186" s="12"/>
      <c r="P186" s="20"/>
      <c r="Q186" s="6"/>
      <c r="R186" s="3"/>
      <c r="S186" s="3"/>
      <c r="T186" s="3"/>
      <c r="U186" s="3"/>
    </row>
    <row r="187" spans="2:21" ht="27" thickBot="1" x14ac:dyDescent="0.7">
      <c r="B187" s="3"/>
      <c r="C187" s="13"/>
      <c r="D187" s="24"/>
      <c r="E187" s="27"/>
      <c r="F187" s="26"/>
      <c r="G187" s="87">
        <v>110</v>
      </c>
      <c r="H187" s="22">
        <v>80</v>
      </c>
      <c r="I187" s="22"/>
      <c r="J187" s="23" t="s">
        <v>112</v>
      </c>
      <c r="K187" s="665" t="s">
        <v>101</v>
      </c>
      <c r="L187" s="666"/>
      <c r="M187" s="16"/>
      <c r="N187" s="29"/>
      <c r="O187" s="19"/>
      <c r="P187" s="15"/>
      <c r="Q187" s="7"/>
      <c r="R187" s="3"/>
      <c r="S187" s="3"/>
      <c r="T187" s="3"/>
      <c r="U187" s="3"/>
    </row>
    <row r="188" spans="2:21" ht="27" thickBot="1" x14ac:dyDescent="0.7">
      <c r="B188" s="3"/>
      <c r="C188" s="13"/>
      <c r="D188" s="24"/>
      <c r="E188" s="27"/>
      <c r="F188" s="26"/>
      <c r="G188" s="87">
        <v>120</v>
      </c>
      <c r="H188" s="22">
        <v>80</v>
      </c>
      <c r="I188" s="22"/>
      <c r="J188" s="23" t="s">
        <v>113</v>
      </c>
      <c r="K188" s="665" t="s">
        <v>102</v>
      </c>
      <c r="L188" s="666"/>
      <c r="M188" s="16"/>
      <c r="N188" s="29"/>
      <c r="O188" s="19"/>
      <c r="P188" s="15"/>
      <c r="Q188" s="7"/>
      <c r="R188" s="3"/>
      <c r="S188" s="3"/>
      <c r="T188" s="3"/>
      <c r="U188" s="3"/>
    </row>
    <row r="189" spans="2:21" ht="27" thickBot="1" x14ac:dyDescent="0.7">
      <c r="B189" s="3"/>
      <c r="C189" s="13"/>
      <c r="D189" s="24"/>
      <c r="E189" s="27"/>
      <c r="F189" s="26"/>
      <c r="G189" s="87">
        <v>130</v>
      </c>
      <c r="H189" s="22">
        <v>80</v>
      </c>
      <c r="I189" s="22"/>
      <c r="J189" s="23" t="s">
        <v>114</v>
      </c>
      <c r="K189" s="665" t="s">
        <v>97</v>
      </c>
      <c r="L189" s="666"/>
      <c r="M189" s="16">
        <v>17843565429</v>
      </c>
      <c r="N189" s="29"/>
      <c r="O189" s="19"/>
      <c r="P189" s="15"/>
      <c r="Q189" s="7"/>
      <c r="R189" s="3"/>
      <c r="S189" s="3"/>
      <c r="T189" s="3"/>
      <c r="U189" s="3"/>
    </row>
    <row r="190" spans="2:21" ht="27" thickBot="1" x14ac:dyDescent="0.7">
      <c r="B190" s="3"/>
      <c r="C190" s="13"/>
      <c r="D190" s="24"/>
      <c r="E190" s="27"/>
      <c r="F190" s="26"/>
      <c r="G190" s="87">
        <v>140</v>
      </c>
      <c r="H190" s="22">
        <v>80</v>
      </c>
      <c r="I190" s="22"/>
      <c r="J190" s="23" t="s">
        <v>115</v>
      </c>
      <c r="K190" s="665" t="s">
        <v>95</v>
      </c>
      <c r="L190" s="666"/>
      <c r="M190" s="16"/>
      <c r="N190" s="29"/>
      <c r="O190" s="19"/>
      <c r="P190" s="15"/>
      <c r="Q190" s="7"/>
      <c r="R190" s="3"/>
      <c r="S190" s="3"/>
      <c r="T190" s="3"/>
      <c r="U190" s="3"/>
    </row>
    <row r="191" spans="2:21" ht="27" thickBot="1" x14ac:dyDescent="0.7">
      <c r="B191" s="3"/>
      <c r="C191" s="13"/>
      <c r="D191" s="24"/>
      <c r="E191" s="27"/>
      <c r="F191" s="26"/>
      <c r="G191" s="87">
        <v>150</v>
      </c>
      <c r="H191" s="22">
        <v>80</v>
      </c>
      <c r="I191" s="22"/>
      <c r="J191" s="23" t="s">
        <v>116</v>
      </c>
      <c r="K191" s="665" t="s">
        <v>30</v>
      </c>
      <c r="L191" s="666"/>
      <c r="M191" s="16"/>
      <c r="N191" s="29"/>
      <c r="O191" s="19"/>
      <c r="P191" s="15"/>
      <c r="Q191" s="7"/>
      <c r="R191" s="3"/>
      <c r="S191" s="3"/>
      <c r="T191" s="3"/>
      <c r="U191" s="3"/>
    </row>
    <row r="192" spans="2:21" ht="27" thickBot="1" x14ac:dyDescent="0.7">
      <c r="B192" s="3"/>
      <c r="C192" s="13"/>
      <c r="D192" s="24"/>
      <c r="E192" s="27"/>
      <c r="F192" s="26"/>
      <c r="G192" s="87">
        <v>160</v>
      </c>
      <c r="H192" s="22">
        <v>80</v>
      </c>
      <c r="I192" s="22"/>
      <c r="J192" s="23" t="s">
        <v>117</v>
      </c>
      <c r="K192" s="665" t="s">
        <v>96</v>
      </c>
      <c r="L192" s="666"/>
      <c r="M192" s="16"/>
      <c r="N192" s="29"/>
      <c r="O192" s="19"/>
      <c r="P192" s="15"/>
      <c r="Q192" s="7"/>
      <c r="R192" s="3"/>
      <c r="S192" s="3"/>
      <c r="T192" s="3"/>
      <c r="U192" s="3"/>
    </row>
    <row r="193" spans="2:21" ht="27" thickBot="1" x14ac:dyDescent="0.7">
      <c r="B193" s="3"/>
      <c r="C193" s="13"/>
      <c r="D193" s="24"/>
      <c r="E193" s="27"/>
      <c r="F193" s="26"/>
      <c r="G193" s="87">
        <v>170</v>
      </c>
      <c r="H193" s="22">
        <v>80</v>
      </c>
      <c r="I193" s="22"/>
      <c r="J193" s="23" t="s">
        <v>118</v>
      </c>
      <c r="K193" s="665" t="s">
        <v>93</v>
      </c>
      <c r="L193" s="666"/>
      <c r="M193" s="16"/>
      <c r="N193" s="29"/>
      <c r="O193" s="19"/>
      <c r="P193" s="15"/>
      <c r="Q193" s="7"/>
      <c r="R193" s="3"/>
      <c r="S193" s="3"/>
      <c r="T193" s="3"/>
      <c r="U193" s="3"/>
    </row>
    <row r="194" spans="2:21" ht="27" thickBot="1" x14ac:dyDescent="0.7">
      <c r="B194" s="3"/>
      <c r="C194" s="13"/>
      <c r="D194" s="24"/>
      <c r="E194" s="27"/>
      <c r="F194" s="26"/>
      <c r="G194" s="87">
        <v>180</v>
      </c>
      <c r="H194" s="22">
        <v>80</v>
      </c>
      <c r="I194" s="22"/>
      <c r="J194" s="23" t="s">
        <v>119</v>
      </c>
      <c r="K194" s="665" t="s">
        <v>103</v>
      </c>
      <c r="L194" s="666"/>
      <c r="M194" s="16"/>
      <c r="N194" s="29"/>
      <c r="O194" s="19"/>
      <c r="P194" s="15"/>
      <c r="Q194" s="7"/>
      <c r="R194" s="3"/>
      <c r="S194" s="3"/>
      <c r="T194" s="3"/>
      <c r="U194" s="3"/>
    </row>
    <row r="195" spans="2:21" ht="27" thickBot="1" x14ac:dyDescent="0.7">
      <c r="B195" s="3"/>
      <c r="C195" s="13"/>
      <c r="D195" s="24"/>
      <c r="E195" s="27"/>
      <c r="F195" s="26"/>
      <c r="G195" s="87">
        <v>190</v>
      </c>
      <c r="H195" s="22">
        <v>80</v>
      </c>
      <c r="I195" s="22"/>
      <c r="J195" s="23" t="s">
        <v>120</v>
      </c>
      <c r="K195" s="665" t="s">
        <v>91</v>
      </c>
      <c r="L195" s="666"/>
      <c r="M195" s="16"/>
      <c r="N195" s="29"/>
      <c r="O195" s="19"/>
      <c r="P195" s="15"/>
      <c r="Q195" s="7"/>
      <c r="R195" s="3"/>
      <c r="S195" s="3"/>
      <c r="T195" s="3"/>
      <c r="U195" s="3"/>
    </row>
    <row r="196" spans="2:21" ht="27" thickBot="1" x14ac:dyDescent="0.7">
      <c r="B196" s="3"/>
      <c r="C196" s="13"/>
      <c r="D196" s="24"/>
      <c r="E196" s="27"/>
      <c r="F196" s="26"/>
      <c r="G196" s="87">
        <v>200</v>
      </c>
      <c r="H196" s="22">
        <v>80</v>
      </c>
      <c r="I196" s="22"/>
      <c r="J196" s="23" t="s">
        <v>121</v>
      </c>
      <c r="K196" s="665" t="s">
        <v>104</v>
      </c>
      <c r="L196" s="666"/>
      <c r="M196" s="16"/>
      <c r="N196" s="29"/>
      <c r="O196" s="19"/>
      <c r="P196" s="15"/>
      <c r="Q196" s="7"/>
      <c r="R196" s="3"/>
      <c r="S196" s="3"/>
      <c r="T196" s="3"/>
      <c r="U196" s="3"/>
    </row>
    <row r="197" spans="2:21" ht="27" thickBot="1" x14ac:dyDescent="0.7">
      <c r="B197" s="3"/>
      <c r="C197" s="13"/>
      <c r="D197" s="24"/>
      <c r="E197" s="27"/>
      <c r="F197" s="26"/>
      <c r="G197" s="87">
        <v>210</v>
      </c>
      <c r="H197" s="22">
        <v>80</v>
      </c>
      <c r="I197" s="22"/>
      <c r="J197" s="23" t="s">
        <v>122</v>
      </c>
      <c r="K197" s="665" t="s">
        <v>141</v>
      </c>
      <c r="L197" s="666"/>
      <c r="M197" s="16"/>
      <c r="N197" s="29"/>
      <c r="O197" s="19"/>
      <c r="P197" s="15"/>
      <c r="Q197" s="7"/>
      <c r="R197" s="3"/>
      <c r="S197" s="3"/>
      <c r="T197" s="3"/>
      <c r="U197" s="3"/>
    </row>
    <row r="198" spans="2:21" ht="27" thickBot="1" x14ac:dyDescent="0.7">
      <c r="B198" s="8"/>
      <c r="C198" s="21"/>
      <c r="D198" s="25"/>
      <c r="E198" s="31"/>
      <c r="F198" s="84"/>
      <c r="G198" s="85"/>
      <c r="H198" s="91">
        <v>90</v>
      </c>
      <c r="I198" s="92"/>
      <c r="J198" s="93"/>
      <c r="K198" s="101" t="s">
        <v>138</v>
      </c>
      <c r="L198" s="94">
        <f>M199+M200+M201+M206+M207+M211+M212+M213+M220+M221+M223+M224+M225+M226+M227+M228+M229+M230+M231+M232+M233</f>
        <v>0</v>
      </c>
      <c r="M198" s="17"/>
      <c r="N198" s="28"/>
      <c r="O198" s="18"/>
      <c r="P198" s="15"/>
      <c r="Q198" s="9"/>
      <c r="R198" s="8"/>
      <c r="S198" s="8"/>
      <c r="T198" s="8"/>
      <c r="U198" s="8"/>
    </row>
    <row r="199" spans="2:21" ht="27" thickBot="1" x14ac:dyDescent="0.7">
      <c r="B199" s="3"/>
      <c r="C199" s="13"/>
      <c r="D199" s="24"/>
      <c r="E199" s="27"/>
      <c r="F199" s="26"/>
      <c r="G199" s="87">
        <v>10</v>
      </c>
      <c r="H199" s="22">
        <v>90</v>
      </c>
      <c r="I199" s="22"/>
      <c r="J199" s="23" t="s">
        <v>37</v>
      </c>
      <c r="K199" s="665" t="s">
        <v>87</v>
      </c>
      <c r="L199" s="666"/>
      <c r="M199" s="16"/>
      <c r="N199" s="29"/>
      <c r="O199" s="19"/>
      <c r="P199" s="15"/>
      <c r="Q199" s="7"/>
      <c r="R199" s="3"/>
      <c r="S199" s="3"/>
      <c r="T199" s="3"/>
      <c r="U199" s="3"/>
    </row>
    <row r="200" spans="2:21" ht="27" thickBot="1" x14ac:dyDescent="0.7">
      <c r="B200" s="3"/>
      <c r="C200" s="13"/>
      <c r="D200" s="24"/>
      <c r="E200" s="27"/>
      <c r="F200" s="26"/>
      <c r="G200" s="87">
        <v>20</v>
      </c>
      <c r="H200" s="22">
        <v>90</v>
      </c>
      <c r="I200" s="22"/>
      <c r="J200" s="23" t="s">
        <v>38</v>
      </c>
      <c r="K200" s="665" t="s">
        <v>88</v>
      </c>
      <c r="L200" s="666"/>
      <c r="M200" s="16"/>
      <c r="N200" s="29"/>
      <c r="O200" s="19"/>
      <c r="P200" s="15"/>
      <c r="Q200" s="7"/>
      <c r="R200" s="3"/>
      <c r="S200" s="3"/>
      <c r="T200" s="3"/>
      <c r="U200" s="3"/>
    </row>
    <row r="201" spans="2:21" ht="26.25" x14ac:dyDescent="0.65">
      <c r="B201" s="3"/>
      <c r="C201" s="13"/>
      <c r="D201" s="24"/>
      <c r="E201" s="27"/>
      <c r="F201" s="26"/>
      <c r="G201" s="87">
        <v>30</v>
      </c>
      <c r="H201" s="22">
        <v>90</v>
      </c>
      <c r="I201" s="22"/>
      <c r="J201" s="23" t="s">
        <v>105</v>
      </c>
      <c r="K201" s="665" t="s">
        <v>98</v>
      </c>
      <c r="L201" s="666"/>
      <c r="M201" s="16">
        <f>SUM(N202:N205)</f>
        <v>0</v>
      </c>
      <c r="N201" s="29"/>
      <c r="O201" s="19"/>
      <c r="P201" s="15"/>
      <c r="Q201" s="7"/>
      <c r="R201" s="3"/>
      <c r="S201" s="3"/>
      <c r="T201" s="3"/>
      <c r="U201" s="3"/>
    </row>
    <row r="202" spans="2:21" ht="26.25" x14ac:dyDescent="0.65">
      <c r="B202" s="3"/>
      <c r="C202" s="13"/>
      <c r="D202" s="24"/>
      <c r="E202" s="27"/>
      <c r="F202" s="95">
        <v>10</v>
      </c>
      <c r="G202" s="96">
        <v>30</v>
      </c>
      <c r="H202" s="97">
        <v>90</v>
      </c>
      <c r="I202" s="97"/>
      <c r="J202" s="98" t="s">
        <v>105</v>
      </c>
      <c r="K202" s="664" t="s">
        <v>124</v>
      </c>
      <c r="L202" s="664"/>
      <c r="M202" s="664"/>
      <c r="N202" s="99"/>
      <c r="O202" s="12"/>
      <c r="P202" s="20"/>
      <c r="Q202" s="6"/>
      <c r="R202" s="3"/>
      <c r="S202" s="3"/>
      <c r="T202" s="3"/>
      <c r="U202" s="3"/>
    </row>
    <row r="203" spans="2:21" ht="26.25" x14ac:dyDescent="0.65">
      <c r="B203" s="3"/>
      <c r="C203" s="13"/>
      <c r="D203" s="24"/>
      <c r="E203" s="27"/>
      <c r="F203" s="95">
        <v>20</v>
      </c>
      <c r="G203" s="96">
        <v>30</v>
      </c>
      <c r="H203" s="97">
        <v>90</v>
      </c>
      <c r="I203" s="97"/>
      <c r="J203" s="98" t="s">
        <v>105</v>
      </c>
      <c r="K203" s="664" t="s">
        <v>125</v>
      </c>
      <c r="L203" s="664"/>
      <c r="M203" s="664"/>
      <c r="N203" s="99"/>
      <c r="O203" s="12"/>
      <c r="P203" s="20"/>
      <c r="Q203" s="6"/>
      <c r="R203" s="3"/>
      <c r="S203" s="3"/>
      <c r="T203" s="3"/>
      <c r="U203" s="3"/>
    </row>
    <row r="204" spans="2:21" ht="26.25" x14ac:dyDescent="0.65">
      <c r="B204" s="3"/>
      <c r="C204" s="13"/>
      <c r="D204" s="24"/>
      <c r="E204" s="27"/>
      <c r="F204" s="95">
        <v>30</v>
      </c>
      <c r="G204" s="96">
        <v>30</v>
      </c>
      <c r="H204" s="97">
        <v>90</v>
      </c>
      <c r="I204" s="97"/>
      <c r="J204" s="98" t="s">
        <v>105</v>
      </c>
      <c r="K204" s="664" t="s">
        <v>126</v>
      </c>
      <c r="L204" s="664"/>
      <c r="M204" s="664"/>
      <c r="N204" s="99"/>
      <c r="O204" s="12"/>
      <c r="P204" s="20"/>
      <c r="Q204" s="6"/>
      <c r="R204" s="3"/>
      <c r="S204" s="3"/>
      <c r="T204" s="3"/>
      <c r="U204" s="3"/>
    </row>
    <row r="205" spans="2:21" ht="27" thickBot="1" x14ac:dyDescent="0.7">
      <c r="B205" s="3"/>
      <c r="C205" s="13"/>
      <c r="D205" s="24"/>
      <c r="E205" s="27"/>
      <c r="F205" s="95">
        <v>40</v>
      </c>
      <c r="G205" s="96">
        <v>30</v>
      </c>
      <c r="H205" s="97">
        <v>90</v>
      </c>
      <c r="I205" s="97"/>
      <c r="J205" s="98" t="s">
        <v>105</v>
      </c>
      <c r="K205" s="664" t="s">
        <v>127</v>
      </c>
      <c r="L205" s="664"/>
      <c r="M205" s="664"/>
      <c r="N205" s="99"/>
      <c r="O205" s="12"/>
      <c r="P205" s="20"/>
      <c r="Q205" s="6"/>
      <c r="R205" s="3"/>
      <c r="S205" s="3"/>
      <c r="T205" s="3"/>
      <c r="U205" s="3"/>
    </row>
    <row r="206" spans="2:21" ht="27" thickBot="1" x14ac:dyDescent="0.7">
      <c r="B206" s="3"/>
      <c r="C206" s="13"/>
      <c r="D206" s="24"/>
      <c r="E206" s="27"/>
      <c r="F206" s="26"/>
      <c r="G206" s="87">
        <v>40</v>
      </c>
      <c r="H206" s="22">
        <v>90</v>
      </c>
      <c r="I206" s="22"/>
      <c r="J206" s="23" t="s">
        <v>106</v>
      </c>
      <c r="K206" s="665" t="s">
        <v>89</v>
      </c>
      <c r="L206" s="666"/>
      <c r="M206" s="16"/>
      <c r="N206" s="29"/>
      <c r="O206" s="19"/>
      <c r="P206" s="15"/>
      <c r="Q206" s="7"/>
      <c r="R206" s="3"/>
      <c r="S206" s="3"/>
      <c r="T206" s="3"/>
      <c r="U206" s="3"/>
    </row>
    <row r="207" spans="2:21" ht="26.25" x14ac:dyDescent="0.65">
      <c r="B207" s="3"/>
      <c r="C207" s="13"/>
      <c r="D207" s="24"/>
      <c r="E207" s="27"/>
      <c r="F207" s="26"/>
      <c r="G207" s="87">
        <v>50</v>
      </c>
      <c r="H207" s="22">
        <v>90</v>
      </c>
      <c r="I207" s="22"/>
      <c r="J207" s="23" t="s">
        <v>107</v>
      </c>
      <c r="K207" s="665" t="s">
        <v>92</v>
      </c>
      <c r="L207" s="666"/>
      <c r="M207" s="16">
        <f>SUM(N208:N210)</f>
        <v>0</v>
      </c>
      <c r="N207" s="29"/>
      <c r="O207" s="19"/>
      <c r="P207" s="15"/>
      <c r="Q207" s="7"/>
      <c r="R207" s="3"/>
      <c r="S207" s="3"/>
      <c r="T207" s="3"/>
      <c r="U207" s="3"/>
    </row>
    <row r="208" spans="2:21" ht="26.25" x14ac:dyDescent="0.65">
      <c r="B208" s="3"/>
      <c r="C208" s="13"/>
      <c r="D208" s="24"/>
      <c r="E208" s="27"/>
      <c r="F208" s="95">
        <v>10</v>
      </c>
      <c r="G208" s="96">
        <v>50</v>
      </c>
      <c r="H208" s="97">
        <v>90</v>
      </c>
      <c r="I208" s="97"/>
      <c r="J208" s="98" t="s">
        <v>107</v>
      </c>
      <c r="K208" s="664" t="s">
        <v>128</v>
      </c>
      <c r="L208" s="664"/>
      <c r="M208" s="664"/>
      <c r="N208" s="99"/>
      <c r="O208" s="12"/>
      <c r="P208" s="20"/>
      <c r="Q208" s="6"/>
      <c r="R208" s="3"/>
      <c r="S208" s="3"/>
      <c r="T208" s="3"/>
      <c r="U208" s="3"/>
    </row>
    <row r="209" spans="2:21" ht="26.25" x14ac:dyDescent="0.65">
      <c r="B209" s="3"/>
      <c r="C209" s="13"/>
      <c r="D209" s="24"/>
      <c r="E209" s="27"/>
      <c r="F209" s="95">
        <v>20</v>
      </c>
      <c r="G209" s="96">
        <v>50</v>
      </c>
      <c r="H209" s="97">
        <v>90</v>
      </c>
      <c r="I209" s="97"/>
      <c r="J209" s="98" t="s">
        <v>107</v>
      </c>
      <c r="K209" s="664" t="s">
        <v>129</v>
      </c>
      <c r="L209" s="664"/>
      <c r="M209" s="664"/>
      <c r="N209" s="99"/>
      <c r="O209" s="12"/>
      <c r="P209" s="20"/>
      <c r="Q209" s="6"/>
      <c r="R209" s="3"/>
      <c r="S209" s="3"/>
      <c r="T209" s="3"/>
      <c r="U209" s="3"/>
    </row>
    <row r="210" spans="2:21" ht="27" thickBot="1" x14ac:dyDescent="0.7">
      <c r="B210" s="3"/>
      <c r="C210" s="13"/>
      <c r="D210" s="24"/>
      <c r="E210" s="27"/>
      <c r="F210" s="95">
        <v>30</v>
      </c>
      <c r="G210" s="96">
        <v>50</v>
      </c>
      <c r="H210" s="97">
        <v>90</v>
      </c>
      <c r="I210" s="97"/>
      <c r="J210" s="98" t="s">
        <v>107</v>
      </c>
      <c r="K210" s="664" t="s">
        <v>130</v>
      </c>
      <c r="L210" s="664"/>
      <c r="M210" s="664"/>
      <c r="N210" s="99"/>
      <c r="O210" s="12"/>
      <c r="P210" s="20"/>
      <c r="Q210" s="6"/>
      <c r="R210" s="3"/>
      <c r="S210" s="3"/>
      <c r="T210" s="3"/>
      <c r="U210" s="3"/>
    </row>
    <row r="211" spans="2:21" ht="27" thickBot="1" x14ac:dyDescent="0.7">
      <c r="B211" s="3"/>
      <c r="C211" s="13"/>
      <c r="D211" s="24"/>
      <c r="E211" s="27"/>
      <c r="F211" s="26"/>
      <c r="G211" s="87">
        <v>60</v>
      </c>
      <c r="H211" s="22">
        <v>90</v>
      </c>
      <c r="I211" s="22"/>
      <c r="J211" s="23" t="s">
        <v>39</v>
      </c>
      <c r="K211" s="665" t="s">
        <v>90</v>
      </c>
      <c r="L211" s="666"/>
      <c r="M211" s="16"/>
      <c r="N211" s="29"/>
      <c r="O211" s="19"/>
      <c r="P211" s="15"/>
      <c r="Q211" s="7"/>
      <c r="R211" s="3"/>
      <c r="S211" s="3"/>
      <c r="T211" s="3"/>
      <c r="U211" s="3"/>
    </row>
    <row r="212" spans="2:21" ht="27" thickBot="1" x14ac:dyDescent="0.7">
      <c r="B212" s="3"/>
      <c r="C212" s="13"/>
      <c r="D212" s="24"/>
      <c r="E212" s="27"/>
      <c r="F212" s="26"/>
      <c r="G212" s="87">
        <v>70</v>
      </c>
      <c r="H212" s="22">
        <v>90</v>
      </c>
      <c r="I212" s="22"/>
      <c r="J212" s="23" t="s">
        <v>108</v>
      </c>
      <c r="K212" s="665" t="s">
        <v>99</v>
      </c>
      <c r="L212" s="666"/>
      <c r="M212" s="16"/>
      <c r="N212" s="29"/>
      <c r="O212" s="19"/>
      <c r="P212" s="15"/>
      <c r="Q212" s="7"/>
      <c r="R212" s="3"/>
      <c r="S212" s="3"/>
      <c r="T212" s="3"/>
      <c r="U212" s="3"/>
    </row>
    <row r="213" spans="2:21" ht="26.25" x14ac:dyDescent="0.65">
      <c r="B213" s="3"/>
      <c r="C213" s="13"/>
      <c r="D213" s="24"/>
      <c r="E213" s="27"/>
      <c r="F213" s="26"/>
      <c r="G213" s="87">
        <v>80</v>
      </c>
      <c r="H213" s="22">
        <v>90</v>
      </c>
      <c r="I213" s="22"/>
      <c r="J213" s="23" t="s">
        <v>109</v>
      </c>
      <c r="K213" s="665" t="s">
        <v>1187</v>
      </c>
      <c r="L213" s="666"/>
      <c r="M213" s="16">
        <f>SUM(N214:N219)</f>
        <v>0</v>
      </c>
      <c r="N213" s="29"/>
      <c r="O213" s="19"/>
      <c r="P213" s="15"/>
      <c r="Q213" s="7"/>
      <c r="R213" s="3"/>
      <c r="S213" s="3"/>
      <c r="T213" s="3"/>
      <c r="U213" s="3"/>
    </row>
    <row r="214" spans="2:21" ht="26.25" x14ac:dyDescent="0.65">
      <c r="B214" s="3"/>
      <c r="C214" s="13"/>
      <c r="D214" s="24"/>
      <c r="E214" s="27"/>
      <c r="F214" s="95">
        <v>10</v>
      </c>
      <c r="G214" s="96">
        <v>80</v>
      </c>
      <c r="H214" s="97">
        <v>90</v>
      </c>
      <c r="I214" s="97"/>
      <c r="J214" s="98" t="s">
        <v>109</v>
      </c>
      <c r="K214" s="664" t="s">
        <v>124</v>
      </c>
      <c r="L214" s="664"/>
      <c r="M214" s="664"/>
      <c r="N214" s="99"/>
      <c r="O214" s="12"/>
      <c r="P214" s="20"/>
      <c r="Q214" s="6"/>
      <c r="R214" s="3"/>
      <c r="S214" s="3"/>
      <c r="T214" s="3"/>
      <c r="U214" s="3"/>
    </row>
    <row r="215" spans="2:21" ht="26.25" x14ac:dyDescent="0.65">
      <c r="B215" s="3"/>
      <c r="C215" s="13"/>
      <c r="D215" s="24"/>
      <c r="E215" s="27"/>
      <c r="F215" s="95">
        <v>20</v>
      </c>
      <c r="G215" s="96">
        <v>80</v>
      </c>
      <c r="H215" s="97">
        <v>90</v>
      </c>
      <c r="I215" s="97"/>
      <c r="J215" s="98" t="s">
        <v>109</v>
      </c>
      <c r="K215" s="664" t="s">
        <v>131</v>
      </c>
      <c r="L215" s="664"/>
      <c r="M215" s="664"/>
      <c r="N215" s="99"/>
      <c r="O215" s="12"/>
      <c r="P215" s="20"/>
      <c r="Q215" s="6"/>
      <c r="R215" s="3"/>
      <c r="S215" s="3"/>
      <c r="T215" s="3"/>
      <c r="U215" s="3"/>
    </row>
    <row r="216" spans="2:21" ht="26.25" x14ac:dyDescent="0.65">
      <c r="B216" s="3"/>
      <c r="C216" s="13"/>
      <c r="D216" s="24"/>
      <c r="E216" s="27"/>
      <c r="F216" s="95"/>
      <c r="G216" s="96"/>
      <c r="H216" s="97"/>
      <c r="I216" s="97"/>
      <c r="J216" s="98"/>
      <c r="K216" s="664" t="s">
        <v>132</v>
      </c>
      <c r="L216" s="664"/>
      <c r="M216" s="664"/>
      <c r="N216" s="99"/>
      <c r="O216" s="12"/>
      <c r="P216" s="20"/>
      <c r="Q216" s="6"/>
      <c r="R216" s="3"/>
      <c r="S216" s="3"/>
      <c r="T216" s="3"/>
      <c r="U216" s="3"/>
    </row>
    <row r="217" spans="2:21" ht="26.25" x14ac:dyDescent="0.65">
      <c r="B217" s="3"/>
      <c r="C217" s="13"/>
      <c r="D217" s="24"/>
      <c r="E217" s="27"/>
      <c r="F217" s="95"/>
      <c r="G217" s="96"/>
      <c r="H217" s="97"/>
      <c r="I217" s="97"/>
      <c r="J217" s="98"/>
      <c r="K217" s="664" t="s">
        <v>1188</v>
      </c>
      <c r="L217" s="664"/>
      <c r="M217" s="664"/>
      <c r="N217" s="99"/>
      <c r="O217" s="12"/>
      <c r="P217" s="20"/>
      <c r="Q217" s="6"/>
      <c r="R217" s="3"/>
      <c r="S217" s="3"/>
      <c r="T217" s="3"/>
      <c r="U217" s="3"/>
    </row>
    <row r="218" spans="2:21" ht="26.25" x14ac:dyDescent="0.65">
      <c r="B218" s="3"/>
      <c r="C218" s="13"/>
      <c r="D218" s="24"/>
      <c r="E218" s="27"/>
      <c r="F218" s="95"/>
      <c r="G218" s="96"/>
      <c r="H218" s="97"/>
      <c r="I218" s="97"/>
      <c r="J218" s="98"/>
      <c r="K218" s="664" t="s">
        <v>1189</v>
      </c>
      <c r="L218" s="664"/>
      <c r="M218" s="664"/>
      <c r="N218" s="99"/>
      <c r="O218" s="12"/>
      <c r="P218" s="20"/>
      <c r="Q218" s="6"/>
      <c r="R218" s="3"/>
      <c r="S218" s="3"/>
      <c r="T218" s="3"/>
      <c r="U218" s="3"/>
    </row>
    <row r="219" spans="2:21" ht="27" thickBot="1" x14ac:dyDescent="0.7">
      <c r="B219" s="3"/>
      <c r="C219" s="13"/>
      <c r="D219" s="24"/>
      <c r="E219" s="27"/>
      <c r="F219" s="95">
        <v>30</v>
      </c>
      <c r="G219" s="96">
        <v>80</v>
      </c>
      <c r="H219" s="97">
        <v>90</v>
      </c>
      <c r="I219" s="97"/>
      <c r="J219" s="98" t="s">
        <v>109</v>
      </c>
      <c r="K219" s="664" t="s">
        <v>1190</v>
      </c>
      <c r="L219" s="664"/>
      <c r="M219" s="664"/>
      <c r="N219" s="99"/>
      <c r="O219" s="12"/>
      <c r="P219" s="20"/>
      <c r="Q219" s="6"/>
      <c r="R219" s="3"/>
      <c r="S219" s="3"/>
      <c r="T219" s="3"/>
      <c r="U219" s="3"/>
    </row>
    <row r="220" spans="2:21" ht="27" thickBot="1" x14ac:dyDescent="0.7">
      <c r="B220" s="3"/>
      <c r="C220" s="13"/>
      <c r="D220" s="24"/>
      <c r="E220" s="27"/>
      <c r="F220" s="26"/>
      <c r="G220" s="87">
        <v>90</v>
      </c>
      <c r="H220" s="22">
        <v>90</v>
      </c>
      <c r="I220" s="22"/>
      <c r="J220" s="23" t="s">
        <v>110</v>
      </c>
      <c r="K220" s="665" t="s">
        <v>94</v>
      </c>
      <c r="L220" s="666"/>
      <c r="M220" s="16"/>
      <c r="N220" s="29"/>
      <c r="O220" s="19"/>
      <c r="P220" s="15"/>
      <c r="Q220" s="7"/>
      <c r="R220" s="3"/>
      <c r="S220" s="3"/>
      <c r="T220" s="3"/>
      <c r="U220" s="3"/>
    </row>
    <row r="221" spans="2:21" ht="26.25" x14ac:dyDescent="0.65">
      <c r="B221" s="3"/>
      <c r="C221" s="13"/>
      <c r="D221" s="24"/>
      <c r="E221" s="27"/>
      <c r="F221" s="26"/>
      <c r="G221" s="87">
        <v>100</v>
      </c>
      <c r="H221" s="22">
        <v>90</v>
      </c>
      <c r="I221" s="22"/>
      <c r="J221" s="23" t="s">
        <v>111</v>
      </c>
      <c r="K221" s="665" t="s">
        <v>100</v>
      </c>
      <c r="L221" s="666"/>
      <c r="M221" s="16">
        <f>SUM(N222)</f>
        <v>0</v>
      </c>
      <c r="N221" s="29"/>
      <c r="O221" s="19"/>
      <c r="P221" s="15"/>
      <c r="Q221" s="7"/>
      <c r="R221" s="3"/>
      <c r="S221" s="3"/>
      <c r="T221" s="3"/>
      <c r="U221" s="3"/>
    </row>
    <row r="222" spans="2:21" ht="27" thickBot="1" x14ac:dyDescent="0.7">
      <c r="B222" s="3"/>
      <c r="C222" s="13"/>
      <c r="D222" s="24"/>
      <c r="E222" s="27"/>
      <c r="F222" s="95">
        <v>10</v>
      </c>
      <c r="G222" s="96">
        <v>100</v>
      </c>
      <c r="H222" s="97">
        <v>90</v>
      </c>
      <c r="I222" s="97"/>
      <c r="J222" s="98" t="s">
        <v>111</v>
      </c>
      <c r="K222" s="664" t="s">
        <v>133</v>
      </c>
      <c r="L222" s="664"/>
      <c r="M222" s="664"/>
      <c r="N222" s="99"/>
      <c r="O222" s="12"/>
      <c r="P222" s="20"/>
      <c r="Q222" s="6"/>
      <c r="R222" s="3"/>
      <c r="S222" s="3"/>
      <c r="T222" s="3"/>
      <c r="U222" s="3"/>
    </row>
    <row r="223" spans="2:21" ht="27" thickBot="1" x14ac:dyDescent="0.7">
      <c r="B223" s="3"/>
      <c r="C223" s="13"/>
      <c r="D223" s="24"/>
      <c r="E223" s="27"/>
      <c r="F223" s="26"/>
      <c r="G223" s="87">
        <v>110</v>
      </c>
      <c r="H223" s="22">
        <v>90</v>
      </c>
      <c r="I223" s="22"/>
      <c r="J223" s="23" t="s">
        <v>112</v>
      </c>
      <c r="K223" s="665" t="s">
        <v>101</v>
      </c>
      <c r="L223" s="666"/>
      <c r="M223" s="16"/>
      <c r="N223" s="29"/>
      <c r="O223" s="19"/>
      <c r="P223" s="15"/>
      <c r="Q223" s="7"/>
      <c r="R223" s="3"/>
      <c r="S223" s="3"/>
      <c r="T223" s="3"/>
      <c r="U223" s="3"/>
    </row>
    <row r="224" spans="2:21" ht="27" thickBot="1" x14ac:dyDescent="0.7">
      <c r="B224" s="3"/>
      <c r="C224" s="13"/>
      <c r="D224" s="24"/>
      <c r="E224" s="27"/>
      <c r="F224" s="26"/>
      <c r="G224" s="87">
        <v>120</v>
      </c>
      <c r="H224" s="22">
        <v>90</v>
      </c>
      <c r="I224" s="22"/>
      <c r="J224" s="23" t="s">
        <v>113</v>
      </c>
      <c r="K224" s="665" t="s">
        <v>102</v>
      </c>
      <c r="L224" s="666"/>
      <c r="M224" s="16"/>
      <c r="N224" s="29"/>
      <c r="O224" s="19"/>
      <c r="P224" s="15"/>
      <c r="Q224" s="7"/>
      <c r="R224" s="3"/>
      <c r="S224" s="3"/>
      <c r="T224" s="3"/>
      <c r="U224" s="3"/>
    </row>
    <row r="225" spans="2:21" ht="27" thickBot="1" x14ac:dyDescent="0.7">
      <c r="B225" s="3"/>
      <c r="C225" s="13"/>
      <c r="D225" s="24"/>
      <c r="E225" s="27"/>
      <c r="F225" s="26"/>
      <c r="G225" s="87">
        <v>130</v>
      </c>
      <c r="H225" s="22">
        <v>90</v>
      </c>
      <c r="I225" s="22"/>
      <c r="J225" s="23" t="s">
        <v>114</v>
      </c>
      <c r="K225" s="665" t="s">
        <v>97</v>
      </c>
      <c r="L225" s="666"/>
      <c r="M225" s="16"/>
      <c r="N225" s="29"/>
      <c r="O225" s="19"/>
      <c r="P225" s="15"/>
      <c r="Q225" s="7"/>
      <c r="R225" s="3"/>
      <c r="S225" s="3"/>
      <c r="T225" s="3"/>
      <c r="U225" s="3"/>
    </row>
    <row r="226" spans="2:21" ht="27" thickBot="1" x14ac:dyDescent="0.7">
      <c r="B226" s="3"/>
      <c r="C226" s="13"/>
      <c r="D226" s="24"/>
      <c r="E226" s="27"/>
      <c r="F226" s="26"/>
      <c r="G226" s="87">
        <v>140</v>
      </c>
      <c r="H226" s="22">
        <v>90</v>
      </c>
      <c r="I226" s="22"/>
      <c r="J226" s="23" t="s">
        <v>115</v>
      </c>
      <c r="K226" s="665" t="s">
        <v>95</v>
      </c>
      <c r="L226" s="666"/>
      <c r="M226" s="16"/>
      <c r="N226" s="29"/>
      <c r="O226" s="19"/>
      <c r="P226" s="15"/>
      <c r="Q226" s="7"/>
      <c r="R226" s="3"/>
      <c r="S226" s="3"/>
      <c r="T226" s="3"/>
      <c r="U226" s="3"/>
    </row>
    <row r="227" spans="2:21" ht="27" thickBot="1" x14ac:dyDescent="0.7">
      <c r="B227" s="3"/>
      <c r="C227" s="13"/>
      <c r="D227" s="24"/>
      <c r="E227" s="27"/>
      <c r="F227" s="26"/>
      <c r="G227" s="87">
        <v>150</v>
      </c>
      <c r="H227" s="22">
        <v>90</v>
      </c>
      <c r="I227" s="22"/>
      <c r="J227" s="23" t="s">
        <v>116</v>
      </c>
      <c r="K227" s="665" t="s">
        <v>30</v>
      </c>
      <c r="L227" s="666"/>
      <c r="M227" s="16"/>
      <c r="N227" s="29"/>
      <c r="O227" s="19"/>
      <c r="P227" s="15"/>
      <c r="Q227" s="7"/>
      <c r="R227" s="3"/>
      <c r="S227" s="3"/>
      <c r="T227" s="3"/>
      <c r="U227" s="3"/>
    </row>
    <row r="228" spans="2:21" ht="27" thickBot="1" x14ac:dyDescent="0.7">
      <c r="B228" s="3"/>
      <c r="C228" s="13"/>
      <c r="D228" s="24"/>
      <c r="E228" s="27"/>
      <c r="F228" s="26"/>
      <c r="G228" s="87">
        <v>160</v>
      </c>
      <c r="H228" s="22">
        <v>90</v>
      </c>
      <c r="I228" s="22"/>
      <c r="J228" s="23" t="s">
        <v>117</v>
      </c>
      <c r="K228" s="665" t="s">
        <v>96</v>
      </c>
      <c r="L228" s="666"/>
      <c r="M228" s="16"/>
      <c r="N228" s="29"/>
      <c r="O228" s="19"/>
      <c r="P228" s="15"/>
      <c r="Q228" s="7"/>
      <c r="R228" s="3"/>
      <c r="S228" s="3"/>
      <c r="T228" s="3"/>
      <c r="U228" s="3"/>
    </row>
    <row r="229" spans="2:21" ht="27" thickBot="1" x14ac:dyDescent="0.7">
      <c r="B229" s="3"/>
      <c r="C229" s="13"/>
      <c r="D229" s="24"/>
      <c r="E229" s="27"/>
      <c r="F229" s="26"/>
      <c r="G229" s="87">
        <v>170</v>
      </c>
      <c r="H229" s="22">
        <v>90</v>
      </c>
      <c r="I229" s="22"/>
      <c r="J229" s="23" t="s">
        <v>118</v>
      </c>
      <c r="K229" s="665" t="s">
        <v>93</v>
      </c>
      <c r="L229" s="666"/>
      <c r="M229" s="16"/>
      <c r="N229" s="29"/>
      <c r="O229" s="19"/>
      <c r="P229" s="15"/>
      <c r="Q229" s="7"/>
      <c r="R229" s="3"/>
      <c r="S229" s="3"/>
      <c r="T229" s="3"/>
      <c r="U229" s="3"/>
    </row>
    <row r="230" spans="2:21" ht="27" thickBot="1" x14ac:dyDescent="0.7">
      <c r="B230" s="3"/>
      <c r="C230" s="13"/>
      <c r="D230" s="24"/>
      <c r="E230" s="27"/>
      <c r="F230" s="26"/>
      <c r="G230" s="87">
        <v>180</v>
      </c>
      <c r="H230" s="22">
        <v>90</v>
      </c>
      <c r="I230" s="22"/>
      <c r="J230" s="23" t="s">
        <v>119</v>
      </c>
      <c r="K230" s="665" t="s">
        <v>103</v>
      </c>
      <c r="L230" s="666"/>
      <c r="M230" s="16"/>
      <c r="N230" s="29"/>
      <c r="O230" s="19"/>
      <c r="P230" s="15"/>
      <c r="Q230" s="7"/>
      <c r="R230" s="3"/>
      <c r="S230" s="3"/>
      <c r="T230" s="3"/>
      <c r="U230" s="3"/>
    </row>
    <row r="231" spans="2:21" ht="27" thickBot="1" x14ac:dyDescent="0.7">
      <c r="B231" s="3"/>
      <c r="C231" s="13"/>
      <c r="D231" s="24"/>
      <c r="E231" s="27"/>
      <c r="F231" s="26"/>
      <c r="G231" s="87">
        <v>190</v>
      </c>
      <c r="H231" s="22">
        <v>90</v>
      </c>
      <c r="I231" s="22"/>
      <c r="J231" s="23" t="s">
        <v>120</v>
      </c>
      <c r="K231" s="665" t="s">
        <v>91</v>
      </c>
      <c r="L231" s="666"/>
      <c r="M231" s="16"/>
      <c r="N231" s="29"/>
      <c r="O231" s="19"/>
      <c r="P231" s="15"/>
      <c r="Q231" s="7"/>
      <c r="R231" s="3"/>
      <c r="S231" s="3"/>
      <c r="T231" s="3"/>
      <c r="U231" s="3"/>
    </row>
    <row r="232" spans="2:21" ht="27" thickBot="1" x14ac:dyDescent="0.7">
      <c r="B232" s="3"/>
      <c r="C232" s="13"/>
      <c r="D232" s="24"/>
      <c r="E232" s="27"/>
      <c r="F232" s="26"/>
      <c r="G232" s="87">
        <v>200</v>
      </c>
      <c r="H232" s="22">
        <v>90</v>
      </c>
      <c r="I232" s="22"/>
      <c r="J232" s="23" t="s">
        <v>121</v>
      </c>
      <c r="K232" s="665" t="s">
        <v>104</v>
      </c>
      <c r="L232" s="666"/>
      <c r="M232" s="16"/>
      <c r="N232" s="29"/>
      <c r="O232" s="19"/>
      <c r="P232" s="15"/>
      <c r="Q232" s="7"/>
      <c r="R232" s="3"/>
      <c r="S232" s="3"/>
      <c r="T232" s="3"/>
      <c r="U232" s="3"/>
    </row>
    <row r="233" spans="2:21" ht="27" thickBot="1" x14ac:dyDescent="0.7">
      <c r="B233" s="3"/>
      <c r="C233" s="13"/>
      <c r="D233" s="24"/>
      <c r="E233" s="27"/>
      <c r="F233" s="26"/>
      <c r="G233" s="87">
        <v>210</v>
      </c>
      <c r="H233" s="22">
        <v>90</v>
      </c>
      <c r="I233" s="22"/>
      <c r="J233" s="23" t="s">
        <v>122</v>
      </c>
      <c r="K233" s="665" t="s">
        <v>141</v>
      </c>
      <c r="L233" s="666"/>
      <c r="M233" s="16"/>
      <c r="N233" s="29"/>
      <c r="O233" s="19"/>
      <c r="P233" s="15"/>
      <c r="Q233" s="7"/>
      <c r="R233" s="3"/>
      <c r="S233" s="3"/>
      <c r="T233" s="3"/>
      <c r="U233" s="3"/>
    </row>
    <row r="234" spans="2:21" ht="27" thickBot="1" x14ac:dyDescent="0.7">
      <c r="B234" s="8"/>
      <c r="C234" s="21"/>
      <c r="D234" s="25"/>
      <c r="E234" s="31"/>
      <c r="F234" s="84"/>
      <c r="G234" s="85"/>
      <c r="H234" s="91">
        <v>100</v>
      </c>
      <c r="I234" s="92"/>
      <c r="J234" s="93"/>
      <c r="K234" s="102" t="s">
        <v>139</v>
      </c>
      <c r="L234" s="94">
        <f>M235+M236+M237+M238+M239</f>
        <v>402923136296626</v>
      </c>
      <c r="M234" s="17"/>
      <c r="N234" s="28"/>
      <c r="O234" s="18"/>
      <c r="P234" s="15"/>
      <c r="Q234" s="9"/>
      <c r="R234" s="8"/>
      <c r="S234" s="8"/>
      <c r="T234" s="8"/>
      <c r="U234" s="8"/>
    </row>
    <row r="235" spans="2:21" ht="27" thickBot="1" x14ac:dyDescent="0.7">
      <c r="B235" s="3"/>
      <c r="C235" s="13"/>
      <c r="D235" s="24"/>
      <c r="E235" s="27"/>
      <c r="F235" s="26"/>
      <c r="G235" s="87">
        <v>10</v>
      </c>
      <c r="H235" s="22">
        <v>100</v>
      </c>
      <c r="I235" s="22"/>
      <c r="J235" s="23" t="s">
        <v>146</v>
      </c>
      <c r="K235" s="665" t="s">
        <v>140</v>
      </c>
      <c r="L235" s="666"/>
      <c r="M235" s="16">
        <v>443511952511301</v>
      </c>
      <c r="N235" s="29"/>
      <c r="O235" s="19"/>
      <c r="P235" s="15"/>
      <c r="Q235" s="7"/>
      <c r="R235" s="3"/>
      <c r="S235" s="3"/>
      <c r="T235" s="3"/>
      <c r="U235" s="3"/>
    </row>
    <row r="236" spans="2:21" ht="27" thickBot="1" x14ac:dyDescent="0.7">
      <c r="B236" s="3"/>
      <c r="C236" s="13"/>
      <c r="D236" s="24"/>
      <c r="E236" s="27"/>
      <c r="F236" s="26"/>
      <c r="G236" s="87">
        <v>20</v>
      </c>
      <c r="H236" s="22">
        <v>100</v>
      </c>
      <c r="I236" s="22"/>
      <c r="J236" s="23" t="s">
        <v>147</v>
      </c>
      <c r="K236" s="665" t="s">
        <v>142</v>
      </c>
      <c r="L236" s="666"/>
      <c r="M236" s="16">
        <v>0</v>
      </c>
      <c r="N236" s="29"/>
      <c r="O236" s="19"/>
      <c r="P236" s="15"/>
      <c r="Q236" s="7"/>
      <c r="R236" s="3"/>
      <c r="S236" s="3"/>
      <c r="T236" s="3"/>
      <c r="U236" s="3"/>
    </row>
    <row r="237" spans="2:21" ht="27" thickBot="1" x14ac:dyDescent="0.7">
      <c r="B237" s="3"/>
      <c r="C237" s="13"/>
      <c r="D237" s="24"/>
      <c r="E237" s="27"/>
      <c r="F237" s="26"/>
      <c r="G237" s="87">
        <v>30</v>
      </c>
      <c r="H237" s="22">
        <v>100</v>
      </c>
      <c r="I237" s="22"/>
      <c r="J237" s="23" t="s">
        <v>148</v>
      </c>
      <c r="K237" s="665" t="s">
        <v>143</v>
      </c>
      <c r="L237" s="666"/>
      <c r="M237" s="16">
        <f>'[1]11'!$D$35</f>
        <v>-34452930890361</v>
      </c>
      <c r="N237" s="29"/>
      <c r="O237" s="19"/>
      <c r="P237" s="15"/>
      <c r="Q237" s="7"/>
      <c r="R237" s="3"/>
      <c r="S237" s="3"/>
      <c r="T237" s="3"/>
      <c r="U237" s="3"/>
    </row>
    <row r="238" spans="2:21" ht="27" thickBot="1" x14ac:dyDescent="0.7">
      <c r="B238" s="3"/>
      <c r="C238" s="13"/>
      <c r="D238" s="24"/>
      <c r="E238" s="27"/>
      <c r="F238" s="26"/>
      <c r="G238" s="87">
        <v>40</v>
      </c>
      <c r="H238" s="22">
        <v>100</v>
      </c>
      <c r="I238" s="22"/>
      <c r="J238" s="23" t="s">
        <v>122</v>
      </c>
      <c r="K238" s="665" t="s">
        <v>144</v>
      </c>
      <c r="L238" s="666"/>
      <c r="M238" s="16">
        <v>-6135885324314</v>
      </c>
      <c r="N238" s="29"/>
      <c r="O238" s="19"/>
      <c r="P238" s="15"/>
      <c r="Q238" s="7"/>
      <c r="R238" s="3"/>
      <c r="S238" s="3"/>
      <c r="T238" s="3"/>
      <c r="U238" s="3"/>
    </row>
    <row r="239" spans="2:21" ht="27" thickBot="1" x14ac:dyDescent="0.7">
      <c r="B239" s="3"/>
      <c r="C239" s="13"/>
      <c r="D239" s="24"/>
      <c r="E239" s="27"/>
      <c r="F239" s="26"/>
      <c r="G239" s="87">
        <v>50</v>
      </c>
      <c r="H239" s="22">
        <v>100</v>
      </c>
      <c r="I239" s="22"/>
      <c r="J239" s="23" t="s">
        <v>149</v>
      </c>
      <c r="K239" s="665" t="s">
        <v>145</v>
      </c>
      <c r="L239" s="666"/>
      <c r="M239" s="16"/>
      <c r="N239" s="29"/>
      <c r="O239" s="19"/>
      <c r="P239" s="15"/>
      <c r="Q239" s="7"/>
      <c r="R239" s="3"/>
      <c r="S239" s="3"/>
      <c r="T239" s="3"/>
      <c r="U239" s="3"/>
    </row>
    <row r="240" spans="2:21" ht="27" thickBot="1" x14ac:dyDescent="0.7">
      <c r="B240" s="8"/>
      <c r="C240" s="21"/>
      <c r="D240" s="25"/>
      <c r="E240" s="31"/>
      <c r="F240" s="84"/>
      <c r="G240" s="85"/>
      <c r="H240" s="91">
        <v>110</v>
      </c>
      <c r="I240" s="92"/>
      <c r="J240" s="93"/>
      <c r="K240" s="112" t="s">
        <v>150</v>
      </c>
      <c r="L240" s="94">
        <f>M241+M256+M257+M258+M259+M260</f>
        <v>267955033806</v>
      </c>
      <c r="M240" s="17"/>
      <c r="N240" s="28"/>
      <c r="O240" s="18"/>
      <c r="P240" s="15"/>
      <c r="Q240" s="9"/>
      <c r="R240" s="8"/>
      <c r="S240" s="8"/>
      <c r="T240" s="8"/>
      <c r="U240" s="8"/>
    </row>
    <row r="241" spans="2:21" ht="26.25" x14ac:dyDescent="0.65">
      <c r="B241" s="3"/>
      <c r="C241" s="13"/>
      <c r="D241" s="24"/>
      <c r="E241" s="27"/>
      <c r="F241" s="26"/>
      <c r="G241" s="87">
        <v>10</v>
      </c>
      <c r="H241" s="22">
        <v>110</v>
      </c>
      <c r="I241" s="22"/>
      <c r="J241" s="23"/>
      <c r="K241" s="665" t="s">
        <v>167</v>
      </c>
      <c r="L241" s="666"/>
      <c r="M241" s="16">
        <f>SUM(N242:N255)</f>
        <v>267058119919</v>
      </c>
      <c r="N241" s="29"/>
      <c r="O241" s="19"/>
      <c r="P241" s="15"/>
      <c r="Q241" s="7"/>
      <c r="R241" s="3"/>
      <c r="S241" s="3"/>
      <c r="T241" s="3"/>
      <c r="U241" s="3"/>
    </row>
    <row r="242" spans="2:21" ht="26.25" x14ac:dyDescent="0.65">
      <c r="B242" s="3"/>
      <c r="C242" s="13"/>
      <c r="D242" s="24"/>
      <c r="E242" s="27"/>
      <c r="F242" s="95">
        <v>10</v>
      </c>
      <c r="G242" s="96">
        <v>10</v>
      </c>
      <c r="H242" s="97">
        <v>110</v>
      </c>
      <c r="I242" s="97"/>
      <c r="J242" s="98"/>
      <c r="K242" s="664" t="s">
        <v>151</v>
      </c>
      <c r="L242" s="664"/>
      <c r="M242" s="664"/>
      <c r="N242" s="99"/>
      <c r="O242" s="12"/>
      <c r="P242" s="20"/>
      <c r="Q242" s="6"/>
      <c r="R242" s="3"/>
      <c r="S242" s="3"/>
      <c r="T242" s="3"/>
      <c r="U242" s="3"/>
    </row>
    <row r="243" spans="2:21" ht="26.25" x14ac:dyDescent="0.65">
      <c r="B243" s="3"/>
      <c r="C243" s="13"/>
      <c r="D243" s="24"/>
      <c r="E243" s="27"/>
      <c r="F243" s="95">
        <v>20</v>
      </c>
      <c r="G243" s="96">
        <v>10</v>
      </c>
      <c r="H243" s="97">
        <v>110</v>
      </c>
      <c r="I243" s="97"/>
      <c r="J243" s="98"/>
      <c r="K243" s="664" t="s">
        <v>152</v>
      </c>
      <c r="L243" s="664"/>
      <c r="M243" s="664"/>
      <c r="N243" s="99"/>
      <c r="O243" s="12"/>
      <c r="P243" s="20"/>
      <c r="Q243" s="6"/>
      <c r="R243" s="3"/>
      <c r="S243" s="3"/>
      <c r="T243" s="3"/>
      <c r="U243" s="3"/>
    </row>
    <row r="244" spans="2:21" ht="26.25" x14ac:dyDescent="0.65">
      <c r="B244" s="3"/>
      <c r="C244" s="13"/>
      <c r="D244" s="24"/>
      <c r="E244" s="27"/>
      <c r="F244" s="95">
        <v>30</v>
      </c>
      <c r="G244" s="96">
        <v>10</v>
      </c>
      <c r="H244" s="97">
        <v>110</v>
      </c>
      <c r="I244" s="97"/>
      <c r="J244" s="98"/>
      <c r="K244" s="664" t="s">
        <v>153</v>
      </c>
      <c r="L244" s="664"/>
      <c r="M244" s="664"/>
      <c r="N244" s="99"/>
      <c r="O244" s="12"/>
      <c r="P244" s="20"/>
      <c r="Q244" s="6"/>
      <c r="R244" s="3"/>
      <c r="S244" s="3"/>
      <c r="T244" s="3"/>
      <c r="U244" s="3"/>
    </row>
    <row r="245" spans="2:21" ht="26.25" x14ac:dyDescent="0.65">
      <c r="B245" s="3"/>
      <c r="C245" s="13"/>
      <c r="D245" s="24"/>
      <c r="E245" s="27"/>
      <c r="F245" s="95">
        <v>40</v>
      </c>
      <c r="G245" s="96">
        <v>10</v>
      </c>
      <c r="H245" s="97">
        <v>110</v>
      </c>
      <c r="I245" s="97"/>
      <c r="J245" s="98"/>
      <c r="K245" s="664" t="s">
        <v>154</v>
      </c>
      <c r="L245" s="664"/>
      <c r="M245" s="664"/>
      <c r="N245" s="99"/>
      <c r="O245" s="12"/>
      <c r="P245" s="20"/>
      <c r="Q245" s="6"/>
      <c r="R245" s="3"/>
      <c r="S245" s="3"/>
      <c r="T245" s="3"/>
      <c r="U245" s="3"/>
    </row>
    <row r="246" spans="2:21" ht="26.25" x14ac:dyDescent="0.65">
      <c r="B246" s="3"/>
      <c r="C246" s="13"/>
      <c r="D246" s="24"/>
      <c r="E246" s="27"/>
      <c r="F246" s="95">
        <v>50</v>
      </c>
      <c r="G246" s="96">
        <v>10</v>
      </c>
      <c r="H246" s="97">
        <v>110</v>
      </c>
      <c r="I246" s="97"/>
      <c r="J246" s="98"/>
      <c r="K246" s="664" t="s">
        <v>155</v>
      </c>
      <c r="L246" s="664"/>
      <c r="M246" s="664"/>
      <c r="N246" s="99"/>
      <c r="O246" s="12"/>
      <c r="P246" s="20"/>
      <c r="Q246" s="6"/>
      <c r="R246" s="3"/>
      <c r="S246" s="3"/>
      <c r="T246" s="3"/>
      <c r="U246" s="3"/>
    </row>
    <row r="247" spans="2:21" ht="26.25" x14ac:dyDescent="0.65">
      <c r="B247" s="3"/>
      <c r="C247" s="13"/>
      <c r="D247" s="24"/>
      <c r="E247" s="27"/>
      <c r="F247" s="95">
        <v>60</v>
      </c>
      <c r="G247" s="96">
        <v>10</v>
      </c>
      <c r="H247" s="97">
        <v>110</v>
      </c>
      <c r="I247" s="97"/>
      <c r="J247" s="98"/>
      <c r="K247" s="664" t="s">
        <v>156</v>
      </c>
      <c r="L247" s="664"/>
      <c r="M247" s="664"/>
      <c r="N247" s="99"/>
      <c r="O247" s="12"/>
      <c r="P247" s="20"/>
      <c r="Q247" s="6"/>
      <c r="R247" s="3"/>
      <c r="S247" s="3"/>
      <c r="T247" s="3"/>
      <c r="U247" s="3"/>
    </row>
    <row r="248" spans="2:21" ht="26.25" x14ac:dyDescent="0.65">
      <c r="B248" s="3"/>
      <c r="C248" s="13"/>
      <c r="D248" s="24"/>
      <c r="E248" s="27"/>
      <c r="F248" s="95">
        <v>70</v>
      </c>
      <c r="G248" s="96">
        <v>10</v>
      </c>
      <c r="H248" s="97">
        <v>110</v>
      </c>
      <c r="I248" s="97"/>
      <c r="J248" s="98"/>
      <c r="K248" s="664" t="s">
        <v>157</v>
      </c>
      <c r="L248" s="664"/>
      <c r="M248" s="664"/>
      <c r="N248" s="99"/>
      <c r="O248" s="12"/>
      <c r="P248" s="20"/>
      <c r="Q248" s="6"/>
      <c r="R248" s="3"/>
      <c r="S248" s="3"/>
      <c r="T248" s="3"/>
      <c r="U248" s="3"/>
    </row>
    <row r="249" spans="2:21" ht="26.25" x14ac:dyDescent="0.65">
      <c r="B249" s="3"/>
      <c r="C249" s="13"/>
      <c r="D249" s="24"/>
      <c r="E249" s="27"/>
      <c r="F249" s="95">
        <v>80</v>
      </c>
      <c r="G249" s="96">
        <v>10</v>
      </c>
      <c r="H249" s="97">
        <v>110</v>
      </c>
      <c r="I249" s="97"/>
      <c r="J249" s="98"/>
      <c r="K249" s="664" t="s">
        <v>158</v>
      </c>
      <c r="L249" s="664"/>
      <c r="M249" s="664"/>
      <c r="N249" s="99"/>
      <c r="O249" s="12"/>
      <c r="P249" s="20"/>
      <c r="Q249" s="6"/>
      <c r="R249" s="3"/>
      <c r="S249" s="3"/>
      <c r="T249" s="3"/>
      <c r="U249" s="3"/>
    </row>
    <row r="250" spans="2:21" ht="26.25" x14ac:dyDescent="0.65">
      <c r="B250" s="3"/>
      <c r="C250" s="13"/>
      <c r="D250" s="24"/>
      <c r="E250" s="27"/>
      <c r="F250" s="95">
        <v>90</v>
      </c>
      <c r="G250" s="96">
        <v>10</v>
      </c>
      <c r="H250" s="97">
        <v>110</v>
      </c>
      <c r="I250" s="97"/>
      <c r="J250" s="98"/>
      <c r="K250" s="664" t="s">
        <v>159</v>
      </c>
      <c r="L250" s="664"/>
      <c r="M250" s="664"/>
      <c r="N250" s="99"/>
      <c r="O250" s="12"/>
      <c r="P250" s="20"/>
      <c r="Q250" s="6"/>
      <c r="R250" s="3"/>
      <c r="S250" s="3"/>
      <c r="T250" s="3"/>
      <c r="U250" s="3"/>
    </row>
    <row r="251" spans="2:21" ht="26.25" x14ac:dyDescent="0.65">
      <c r="B251" s="3"/>
      <c r="C251" s="13"/>
      <c r="D251" s="24"/>
      <c r="E251" s="27"/>
      <c r="F251" s="95">
        <v>100</v>
      </c>
      <c r="G251" s="96">
        <v>10</v>
      </c>
      <c r="H251" s="97">
        <v>110</v>
      </c>
      <c r="I251" s="97"/>
      <c r="J251" s="98"/>
      <c r="K251" s="664" t="s">
        <v>160</v>
      </c>
      <c r="L251" s="664"/>
      <c r="M251" s="664"/>
      <c r="N251" s="99">
        <f>'[1]12.1'!$D$20</f>
        <v>2277022657</v>
      </c>
      <c r="O251" s="12"/>
      <c r="P251" s="20"/>
      <c r="Q251" s="6"/>
      <c r="R251" s="3"/>
      <c r="S251" s="3"/>
      <c r="T251" s="3"/>
      <c r="U251" s="3"/>
    </row>
    <row r="252" spans="2:21" ht="26.25" x14ac:dyDescent="0.65">
      <c r="B252" s="3"/>
      <c r="C252" s="13"/>
      <c r="D252" s="24"/>
      <c r="E252" s="27"/>
      <c r="F252" s="95">
        <v>110</v>
      </c>
      <c r="G252" s="96">
        <v>10</v>
      </c>
      <c r="H252" s="97">
        <v>110</v>
      </c>
      <c r="I252" s="97"/>
      <c r="J252" s="98"/>
      <c r="K252" s="664" t="s">
        <v>161</v>
      </c>
      <c r="L252" s="664"/>
      <c r="M252" s="664"/>
      <c r="N252" s="99"/>
      <c r="O252" s="12"/>
      <c r="P252" s="20"/>
      <c r="Q252" s="6"/>
      <c r="R252" s="3"/>
      <c r="S252" s="3"/>
      <c r="T252" s="3"/>
      <c r="U252" s="3"/>
    </row>
    <row r="253" spans="2:21" ht="26.25" x14ac:dyDescent="0.65">
      <c r="B253" s="3"/>
      <c r="C253" s="13"/>
      <c r="D253" s="24"/>
      <c r="E253" s="27"/>
      <c r="F253" s="95">
        <v>120</v>
      </c>
      <c r="G253" s="96">
        <v>10</v>
      </c>
      <c r="H253" s="97">
        <v>110</v>
      </c>
      <c r="I253" s="97"/>
      <c r="J253" s="98"/>
      <c r="K253" s="664" t="s">
        <v>162</v>
      </c>
      <c r="L253" s="664"/>
      <c r="M253" s="664"/>
      <c r="N253" s="99">
        <f>'[1]12.1'!$D$22</f>
        <v>264781097262</v>
      </c>
      <c r="O253" s="12"/>
      <c r="P253" s="20"/>
      <c r="Q253" s="6"/>
      <c r="R253" s="3"/>
      <c r="S253" s="3"/>
      <c r="T253" s="3"/>
      <c r="U253" s="3"/>
    </row>
    <row r="254" spans="2:21" ht="26.25" x14ac:dyDescent="0.65">
      <c r="B254" s="3"/>
      <c r="C254" s="13"/>
      <c r="D254" s="24"/>
      <c r="E254" s="27"/>
      <c r="F254" s="95">
        <v>130</v>
      </c>
      <c r="G254" s="96">
        <v>10</v>
      </c>
      <c r="H254" s="97">
        <v>110</v>
      </c>
      <c r="I254" s="97"/>
      <c r="J254" s="98"/>
      <c r="K254" s="664" t="s">
        <v>163</v>
      </c>
      <c r="L254" s="664"/>
      <c r="M254" s="664"/>
      <c r="N254" s="99"/>
      <c r="O254" s="12"/>
      <c r="P254" s="20"/>
      <c r="Q254" s="6"/>
      <c r="R254" s="3"/>
      <c r="S254" s="3"/>
      <c r="T254" s="3"/>
      <c r="U254" s="3"/>
    </row>
    <row r="255" spans="2:21" ht="27" thickBot="1" x14ac:dyDescent="0.7">
      <c r="B255" s="3"/>
      <c r="C255" s="13"/>
      <c r="D255" s="24"/>
      <c r="E255" s="27"/>
      <c r="F255" s="95">
        <v>140</v>
      </c>
      <c r="G255" s="96">
        <v>10</v>
      </c>
      <c r="H255" s="97">
        <v>110</v>
      </c>
      <c r="I255" s="97"/>
      <c r="J255" s="98"/>
      <c r="K255" s="664" t="s">
        <v>164</v>
      </c>
      <c r="L255" s="664"/>
      <c r="M255" s="664"/>
      <c r="N255" s="99"/>
      <c r="O255" s="12"/>
      <c r="P255" s="20"/>
      <c r="Q255" s="6"/>
      <c r="R255" s="3"/>
      <c r="S255" s="3"/>
      <c r="T255" s="3"/>
      <c r="U255" s="3"/>
    </row>
    <row r="256" spans="2:21" ht="27" thickBot="1" x14ac:dyDescent="0.7">
      <c r="B256" s="3"/>
      <c r="C256" s="13"/>
      <c r="D256" s="24"/>
      <c r="E256" s="27"/>
      <c r="F256" s="26"/>
      <c r="G256" s="87">
        <v>20</v>
      </c>
      <c r="H256" s="22">
        <v>110</v>
      </c>
      <c r="I256" s="22"/>
      <c r="J256" s="23"/>
      <c r="K256" s="665" t="s">
        <v>166</v>
      </c>
      <c r="L256" s="666"/>
      <c r="M256" s="16"/>
      <c r="N256" s="29"/>
      <c r="O256" s="19"/>
      <c r="P256" s="15"/>
      <c r="Q256" s="7"/>
      <c r="R256" s="3"/>
      <c r="S256" s="3"/>
      <c r="T256" s="3"/>
      <c r="U256" s="3"/>
    </row>
    <row r="257" spans="2:21" ht="27" thickBot="1" x14ac:dyDescent="0.7">
      <c r="B257" s="3"/>
      <c r="C257" s="13"/>
      <c r="D257" s="24"/>
      <c r="E257" s="27"/>
      <c r="F257" s="26"/>
      <c r="G257" s="87">
        <v>30</v>
      </c>
      <c r="H257" s="22">
        <v>110</v>
      </c>
      <c r="I257" s="22"/>
      <c r="J257" s="23"/>
      <c r="K257" s="665" t="s">
        <v>168</v>
      </c>
      <c r="L257" s="666"/>
      <c r="M257" s="16"/>
      <c r="N257" s="29"/>
      <c r="O257" s="19"/>
      <c r="P257" s="15"/>
      <c r="Q257" s="7"/>
      <c r="R257" s="3"/>
      <c r="S257" s="3"/>
      <c r="T257" s="3"/>
      <c r="U257" s="3"/>
    </row>
    <row r="258" spans="2:21" ht="27" thickBot="1" x14ac:dyDescent="0.7">
      <c r="B258" s="3"/>
      <c r="C258" s="13"/>
      <c r="D258" s="24"/>
      <c r="E258" s="27"/>
      <c r="F258" s="26"/>
      <c r="G258" s="87">
        <v>40</v>
      </c>
      <c r="H258" s="22">
        <v>110</v>
      </c>
      <c r="I258" s="22"/>
      <c r="J258" s="23"/>
      <c r="K258" s="665" t="s">
        <v>169</v>
      </c>
      <c r="L258" s="666"/>
      <c r="M258" s="16">
        <f>'[1]12.1'!$J$10</f>
        <v>4977447397</v>
      </c>
      <c r="N258" s="29"/>
      <c r="O258" s="19"/>
      <c r="P258" s="15"/>
      <c r="Q258" s="7"/>
      <c r="R258" s="3"/>
      <c r="S258" s="3"/>
      <c r="T258" s="3"/>
      <c r="U258" s="3"/>
    </row>
    <row r="259" spans="2:21" ht="27" thickBot="1" x14ac:dyDescent="0.7">
      <c r="B259" s="8"/>
      <c r="C259" s="21"/>
      <c r="D259" s="24"/>
      <c r="E259" s="27"/>
      <c r="F259" s="26"/>
      <c r="G259" s="304"/>
      <c r="H259" s="269"/>
      <c r="I259" s="305"/>
      <c r="J259" s="306"/>
      <c r="K259" s="665" t="s">
        <v>1191</v>
      </c>
      <c r="L259" s="666"/>
      <c r="M259" s="270">
        <f>'[1]12.1'!$D$31+'[1]12.1'!$J$31</f>
        <v>-4080533510</v>
      </c>
      <c r="N259" s="29"/>
      <c r="O259" s="19"/>
      <c r="P259" s="15"/>
      <c r="Q259" s="9"/>
      <c r="R259" s="8"/>
      <c r="S259" s="8"/>
      <c r="T259" s="8"/>
      <c r="U259" s="8"/>
    </row>
    <row r="260" spans="2:21" ht="27" thickBot="1" x14ac:dyDescent="0.7">
      <c r="B260" s="8"/>
      <c r="C260" s="21"/>
      <c r="D260" s="24"/>
      <c r="E260" s="27"/>
      <c r="F260" s="26"/>
      <c r="G260" s="304"/>
      <c r="H260" s="269"/>
      <c r="I260" s="305"/>
      <c r="J260" s="306"/>
      <c r="K260" s="665" t="s">
        <v>1192</v>
      </c>
      <c r="L260" s="666"/>
      <c r="M260" s="270"/>
      <c r="N260" s="29"/>
      <c r="O260" s="19"/>
      <c r="P260" s="15"/>
      <c r="Q260" s="9"/>
      <c r="R260" s="8"/>
      <c r="S260" s="8"/>
      <c r="T260" s="8"/>
      <c r="U260" s="8"/>
    </row>
    <row r="261" spans="2:21" ht="27" thickBot="1" x14ac:dyDescent="0.7">
      <c r="B261" s="8"/>
      <c r="C261" s="21"/>
      <c r="D261" s="25"/>
      <c r="E261" s="31"/>
      <c r="F261" s="84"/>
      <c r="G261" s="85"/>
      <c r="H261" s="91">
        <v>120</v>
      </c>
      <c r="I261" s="92"/>
      <c r="J261" s="93"/>
      <c r="K261" s="127" t="s">
        <v>170</v>
      </c>
      <c r="L261" s="94">
        <f>SUM(M262:M263)</f>
        <v>0</v>
      </c>
      <c r="M261" s="17"/>
      <c r="N261" s="28"/>
      <c r="O261" s="18"/>
      <c r="P261" s="15"/>
      <c r="Q261" s="9"/>
      <c r="R261" s="8"/>
      <c r="S261" s="8"/>
      <c r="T261" s="8"/>
      <c r="U261" s="8"/>
    </row>
    <row r="262" spans="2:21" ht="27" thickBot="1" x14ac:dyDescent="0.7">
      <c r="B262" s="3"/>
      <c r="C262" s="13"/>
      <c r="D262" s="24"/>
      <c r="E262" s="27"/>
      <c r="F262" s="26"/>
      <c r="G262" s="87">
        <v>10</v>
      </c>
      <c r="H262" s="22">
        <v>120</v>
      </c>
      <c r="I262" s="22"/>
      <c r="J262" s="23"/>
      <c r="K262" s="665" t="s">
        <v>155</v>
      </c>
      <c r="L262" s="666"/>
      <c r="M262" s="16">
        <v>0</v>
      </c>
      <c r="N262" s="29"/>
      <c r="O262" s="19"/>
      <c r="P262" s="15"/>
      <c r="Q262" s="7"/>
      <c r="R262" s="3"/>
      <c r="S262" s="3"/>
      <c r="T262" s="3"/>
      <c r="U262" s="3"/>
    </row>
    <row r="263" spans="2:21" ht="27" thickBot="1" x14ac:dyDescent="0.7">
      <c r="B263" s="3"/>
      <c r="C263" s="13"/>
      <c r="D263" s="24"/>
      <c r="E263" s="27"/>
      <c r="F263" s="26"/>
      <c r="G263" s="87">
        <v>20</v>
      </c>
      <c r="H263" s="22">
        <v>120</v>
      </c>
      <c r="I263" s="22"/>
      <c r="J263" s="23"/>
      <c r="K263" s="665" t="s">
        <v>156</v>
      </c>
      <c r="L263" s="666"/>
      <c r="M263" s="16">
        <v>0</v>
      </c>
      <c r="N263" s="29"/>
      <c r="O263" s="19"/>
      <c r="P263" s="15"/>
      <c r="Q263" s="7"/>
      <c r="R263" s="3"/>
      <c r="S263" s="3"/>
      <c r="T263" s="3"/>
      <c r="U263" s="3"/>
    </row>
    <row r="264" spans="2:21" ht="27" thickBot="1" x14ac:dyDescent="0.7">
      <c r="B264" s="8"/>
      <c r="C264" s="21"/>
      <c r="D264" s="25"/>
      <c r="E264" s="31"/>
      <c r="F264" s="84"/>
      <c r="G264" s="85"/>
      <c r="H264" s="91">
        <v>130</v>
      </c>
      <c r="I264" s="92"/>
      <c r="J264" s="93"/>
      <c r="K264" s="127" t="s">
        <v>171</v>
      </c>
      <c r="L264" s="94">
        <f>SUM(M265:M266)</f>
        <v>137598910527005.09</v>
      </c>
      <c r="M264" s="17"/>
      <c r="N264" s="28"/>
      <c r="O264" s="18"/>
      <c r="P264" s="15"/>
      <c r="Q264" s="9"/>
      <c r="R264" s="8"/>
      <c r="S264" s="8"/>
      <c r="T264" s="8"/>
      <c r="U264" s="8"/>
    </row>
    <row r="265" spans="2:21" ht="27" thickBot="1" x14ac:dyDescent="0.7">
      <c r="B265" s="3"/>
      <c r="C265" s="13"/>
      <c r="D265" s="24"/>
      <c r="E265" s="27"/>
      <c r="F265" s="26"/>
      <c r="G265" s="87">
        <v>10</v>
      </c>
      <c r="H265" s="22">
        <v>130</v>
      </c>
      <c r="I265" s="22"/>
      <c r="J265" s="23"/>
      <c r="K265" s="665" t="s">
        <v>155</v>
      </c>
      <c r="L265" s="666"/>
      <c r="M265" s="16">
        <f>'  مشارکتی حقیقیق  حقو قی '!D17</f>
        <v>127183007.925</v>
      </c>
      <c r="N265" s="29"/>
      <c r="O265" s="19"/>
      <c r="P265" s="15"/>
      <c r="Q265" s="7"/>
      <c r="R265" s="3"/>
      <c r="S265" s="3"/>
      <c r="T265" s="3"/>
      <c r="U265" s="3"/>
    </row>
    <row r="266" spans="2:21" ht="27" thickBot="1" x14ac:dyDescent="0.7">
      <c r="B266" s="3"/>
      <c r="C266" s="13"/>
      <c r="D266" s="24"/>
      <c r="E266" s="27"/>
      <c r="F266" s="26"/>
      <c r="G266" s="87">
        <v>20</v>
      </c>
      <c r="H266" s="22">
        <v>130</v>
      </c>
      <c r="I266" s="22"/>
      <c r="J266" s="23"/>
      <c r="K266" s="665" t="s">
        <v>156</v>
      </c>
      <c r="L266" s="666"/>
      <c r="M266" s="16">
        <f>'  مشارکتی حقیقیق  حقو قی '!D32</f>
        <v>137598783343997.17</v>
      </c>
      <c r="N266" s="29"/>
      <c r="O266" s="19"/>
      <c r="P266" s="15"/>
      <c r="Q266" s="7"/>
      <c r="R266" s="3"/>
      <c r="S266" s="3"/>
      <c r="T266" s="3"/>
      <c r="U266" s="3"/>
    </row>
    <row r="267" spans="2:21" ht="27" thickBot="1" x14ac:dyDescent="0.7">
      <c r="B267" s="8"/>
      <c r="C267" s="21"/>
      <c r="D267" s="25"/>
      <c r="E267" s="31"/>
      <c r="F267" s="84"/>
      <c r="G267" s="85"/>
      <c r="H267" s="91">
        <v>140</v>
      </c>
      <c r="I267" s="92"/>
      <c r="J267" s="93"/>
      <c r="K267" s="127" t="s">
        <v>182</v>
      </c>
      <c r="L267" s="94">
        <f>M268</f>
        <v>5437893637936</v>
      </c>
      <c r="M267" s="17"/>
      <c r="N267" s="28"/>
      <c r="O267" s="18"/>
      <c r="P267" s="15"/>
      <c r="Q267" s="9"/>
      <c r="R267" s="8"/>
      <c r="S267" s="8"/>
      <c r="T267" s="8"/>
      <c r="U267" s="8"/>
    </row>
    <row r="268" spans="2:21" ht="26.25" x14ac:dyDescent="0.65">
      <c r="B268" s="3"/>
      <c r="C268" s="13"/>
      <c r="D268" s="24"/>
      <c r="E268" s="27"/>
      <c r="F268" s="26"/>
      <c r="G268" s="87">
        <v>10</v>
      </c>
      <c r="H268" s="22">
        <v>140</v>
      </c>
      <c r="I268" s="22"/>
      <c r="J268" s="23" t="s">
        <v>184</v>
      </c>
      <c r="K268" s="665" t="s">
        <v>183</v>
      </c>
      <c r="L268" s="666"/>
      <c r="M268" s="16">
        <f>SUM(N269:N275)</f>
        <v>5437893637936</v>
      </c>
      <c r="N268" s="29"/>
      <c r="O268" s="19"/>
      <c r="P268" s="15"/>
      <c r="Q268" s="7"/>
      <c r="R268" s="3"/>
      <c r="S268" s="3"/>
      <c r="T268" s="3"/>
      <c r="U268" s="3"/>
    </row>
    <row r="269" spans="2:21" ht="26.25" x14ac:dyDescent="0.65">
      <c r="B269" s="3"/>
      <c r="C269" s="13"/>
      <c r="D269" s="24"/>
      <c r="E269" s="27"/>
      <c r="F269" s="95">
        <v>10</v>
      </c>
      <c r="G269" s="96">
        <v>10</v>
      </c>
      <c r="H269" s="97">
        <v>140</v>
      </c>
      <c r="I269" s="97"/>
      <c r="J269" s="98" t="s">
        <v>184</v>
      </c>
      <c r="K269" s="664" t="s">
        <v>185</v>
      </c>
      <c r="L269" s="664"/>
      <c r="M269" s="664"/>
      <c r="N269" s="99">
        <f>'سرمایه گذاری'!J7</f>
        <v>0</v>
      </c>
      <c r="O269" s="12"/>
      <c r="P269" s="20"/>
      <c r="Q269" s="6"/>
      <c r="R269" s="3"/>
      <c r="S269" s="3"/>
      <c r="T269" s="3"/>
      <c r="U269" s="3"/>
    </row>
    <row r="270" spans="2:21" ht="26.25" x14ac:dyDescent="0.65">
      <c r="B270" s="3"/>
      <c r="C270" s="13"/>
      <c r="D270" s="24"/>
      <c r="E270" s="27"/>
      <c r="F270" s="95">
        <v>20</v>
      </c>
      <c r="G270" s="96">
        <v>10</v>
      </c>
      <c r="H270" s="97">
        <v>140</v>
      </c>
      <c r="I270" s="97"/>
      <c r="J270" s="98" t="s">
        <v>184</v>
      </c>
      <c r="K270" s="664" t="s">
        <v>186</v>
      </c>
      <c r="L270" s="664"/>
      <c r="M270" s="664"/>
      <c r="N270" s="99">
        <f>'سرمایه گذاری'!J8</f>
        <v>361841966262</v>
      </c>
      <c r="O270" s="12"/>
      <c r="P270" s="20"/>
      <c r="Q270" s="6"/>
      <c r="R270" s="3"/>
      <c r="S270" s="3"/>
      <c r="T270" s="3"/>
      <c r="U270" s="3"/>
    </row>
    <row r="271" spans="2:21" ht="26.25" x14ac:dyDescent="0.65">
      <c r="B271" s="3"/>
      <c r="C271" s="13"/>
      <c r="D271" s="24"/>
      <c r="E271" s="27"/>
      <c r="F271" s="95">
        <v>30</v>
      </c>
      <c r="G271" s="96">
        <v>10</v>
      </c>
      <c r="H271" s="97">
        <v>140</v>
      </c>
      <c r="I271" s="97"/>
      <c r="J271" s="98" t="s">
        <v>184</v>
      </c>
      <c r="K271" s="664" t="s">
        <v>187</v>
      </c>
      <c r="L271" s="664"/>
      <c r="M271" s="664"/>
      <c r="N271" s="99">
        <f>'سرمایه گذاری'!J9</f>
        <v>2133638039434</v>
      </c>
      <c r="O271" s="12"/>
      <c r="P271" s="20"/>
      <c r="Q271" s="6"/>
      <c r="R271" s="3"/>
      <c r="S271" s="3"/>
      <c r="T271" s="3"/>
      <c r="U271" s="3"/>
    </row>
    <row r="272" spans="2:21" ht="26.25" x14ac:dyDescent="0.65">
      <c r="B272" s="3"/>
      <c r="C272" s="13"/>
      <c r="D272" s="24"/>
      <c r="E272" s="27"/>
      <c r="F272" s="95">
        <v>40</v>
      </c>
      <c r="G272" s="96">
        <v>10</v>
      </c>
      <c r="H272" s="97">
        <v>140</v>
      </c>
      <c r="I272" s="97"/>
      <c r="J272" s="98" t="s">
        <v>184</v>
      </c>
      <c r="K272" s="664" t="s">
        <v>188</v>
      </c>
      <c r="L272" s="664"/>
      <c r="M272" s="664"/>
      <c r="N272" s="99">
        <f>'سرمایه گذاری'!J10</f>
        <v>2935891632240</v>
      </c>
      <c r="O272" s="12"/>
      <c r="P272" s="20"/>
      <c r="Q272" s="6"/>
      <c r="R272" s="3"/>
      <c r="S272" s="3"/>
      <c r="T272" s="3"/>
      <c r="U272" s="3"/>
    </row>
    <row r="273" spans="2:21" ht="26.25" x14ac:dyDescent="0.65">
      <c r="B273" s="3"/>
      <c r="C273" s="13"/>
      <c r="D273" s="24"/>
      <c r="E273" s="27"/>
      <c r="F273" s="95">
        <v>50</v>
      </c>
      <c r="G273" s="96">
        <v>10</v>
      </c>
      <c r="H273" s="97">
        <v>140</v>
      </c>
      <c r="I273" s="97"/>
      <c r="J273" s="98" t="s">
        <v>184</v>
      </c>
      <c r="K273" s="664" t="s">
        <v>189</v>
      </c>
      <c r="L273" s="664"/>
      <c r="M273" s="664"/>
      <c r="N273" s="99">
        <f>'سرمایه گذاری'!J11</f>
        <v>6522000000</v>
      </c>
      <c r="O273" s="12"/>
      <c r="P273" s="20"/>
      <c r="Q273" s="6"/>
      <c r="R273" s="3"/>
      <c r="S273" s="3"/>
      <c r="T273" s="3"/>
      <c r="U273" s="3"/>
    </row>
    <row r="274" spans="2:21" ht="26.25" x14ac:dyDescent="0.65">
      <c r="B274" s="3"/>
      <c r="C274" s="13"/>
      <c r="D274" s="24"/>
      <c r="E274" s="27"/>
      <c r="F274" s="95">
        <v>60</v>
      </c>
      <c r="G274" s="96">
        <v>10</v>
      </c>
      <c r="H274" s="97">
        <v>140</v>
      </c>
      <c r="I274" s="97"/>
      <c r="J274" s="98" t="s">
        <v>184</v>
      </c>
      <c r="K274" s="664" t="s">
        <v>190</v>
      </c>
      <c r="L274" s="664"/>
      <c r="M274" s="664"/>
      <c r="N274" s="99">
        <f>'سرمایه گذاری'!J12</f>
        <v>0</v>
      </c>
      <c r="O274" s="12"/>
      <c r="P274" s="20"/>
      <c r="Q274" s="6"/>
      <c r="R274" s="3"/>
      <c r="S274" s="3"/>
      <c r="T274" s="3"/>
      <c r="U274" s="3"/>
    </row>
    <row r="275" spans="2:21" ht="27" thickBot="1" x14ac:dyDescent="0.7">
      <c r="B275" s="3"/>
      <c r="C275" s="13"/>
      <c r="D275" s="24"/>
      <c r="E275" s="27"/>
      <c r="F275" s="95">
        <v>70</v>
      </c>
      <c r="G275" s="96">
        <v>10</v>
      </c>
      <c r="H275" s="97">
        <v>140</v>
      </c>
      <c r="I275" s="97"/>
      <c r="J275" s="98" t="s">
        <v>192</v>
      </c>
      <c r="K275" s="664" t="s">
        <v>191</v>
      </c>
      <c r="L275" s="664"/>
      <c r="M275" s="664"/>
      <c r="N275" s="99">
        <f>'سرمایه گذاری'!J13</f>
        <v>0</v>
      </c>
      <c r="O275" s="12"/>
      <c r="P275" s="20"/>
      <c r="Q275" s="6"/>
      <c r="R275" s="3"/>
      <c r="S275" s="3"/>
      <c r="T275" s="3"/>
      <c r="U275" s="3"/>
    </row>
    <row r="276" spans="2:21" ht="27" thickBot="1" x14ac:dyDescent="0.7">
      <c r="B276" s="8"/>
      <c r="C276" s="21"/>
      <c r="D276" s="25"/>
      <c r="E276" s="31"/>
      <c r="F276" s="84"/>
      <c r="G276" s="85"/>
      <c r="H276" s="91">
        <v>150</v>
      </c>
      <c r="I276" s="92"/>
      <c r="J276" s="93"/>
      <c r="K276" s="128" t="s">
        <v>193</v>
      </c>
      <c r="L276" s="94">
        <f>M277</f>
        <v>11475603616476</v>
      </c>
      <c r="M276" s="17"/>
      <c r="N276" s="28"/>
      <c r="O276" s="18"/>
      <c r="P276" s="15"/>
      <c r="Q276" s="9"/>
      <c r="R276" s="8"/>
      <c r="S276" s="8"/>
      <c r="T276" s="8"/>
      <c r="U276" s="8"/>
    </row>
    <row r="277" spans="2:21" ht="26.25" x14ac:dyDescent="0.65">
      <c r="B277" s="3"/>
      <c r="C277" s="13"/>
      <c r="D277" s="24"/>
      <c r="E277" s="27"/>
      <c r="F277" s="26"/>
      <c r="G277" s="87">
        <v>10</v>
      </c>
      <c r="H277" s="22">
        <v>150</v>
      </c>
      <c r="I277" s="22"/>
      <c r="J277" s="23" t="s">
        <v>184</v>
      </c>
      <c r="K277" s="665" t="s">
        <v>194</v>
      </c>
      <c r="L277" s="666"/>
      <c r="M277" s="16">
        <f>SUM(N278:N291)</f>
        <v>11475603616476</v>
      </c>
      <c r="N277" s="29"/>
      <c r="O277" s="19"/>
      <c r="P277" s="15"/>
      <c r="Q277" s="7"/>
      <c r="R277" s="3"/>
      <c r="S277" s="3"/>
      <c r="T277" s="3"/>
      <c r="U277" s="3"/>
    </row>
    <row r="278" spans="2:21" ht="26.25" x14ac:dyDescent="0.65">
      <c r="B278" s="3"/>
      <c r="C278" s="13"/>
      <c r="D278" s="24"/>
      <c r="E278" s="27"/>
      <c r="F278" s="95">
        <v>10</v>
      </c>
      <c r="G278" s="96">
        <v>10</v>
      </c>
      <c r="H278" s="97">
        <v>150</v>
      </c>
      <c r="I278" s="97"/>
      <c r="J278" s="98" t="s">
        <v>184</v>
      </c>
      <c r="K278" s="664" t="s">
        <v>203</v>
      </c>
      <c r="L278" s="664"/>
      <c r="M278" s="664"/>
      <c r="N278" s="99">
        <f>'سرمایه گذاری'!J18</f>
        <v>290672000</v>
      </c>
      <c r="O278" s="12"/>
      <c r="P278" s="20"/>
      <c r="Q278" s="6"/>
      <c r="R278" s="3"/>
      <c r="S278" s="3"/>
      <c r="T278" s="3"/>
      <c r="U278" s="3"/>
    </row>
    <row r="279" spans="2:21" ht="26.25" x14ac:dyDescent="0.65">
      <c r="B279" s="3"/>
      <c r="C279" s="13"/>
      <c r="D279" s="24"/>
      <c r="E279" s="27"/>
      <c r="F279" s="95">
        <v>20</v>
      </c>
      <c r="G279" s="96">
        <v>10</v>
      </c>
      <c r="H279" s="97">
        <v>150</v>
      </c>
      <c r="I279" s="97"/>
      <c r="J279" s="98" t="s">
        <v>184</v>
      </c>
      <c r="K279" s="664" t="s">
        <v>210</v>
      </c>
      <c r="L279" s="664"/>
      <c r="M279" s="664"/>
      <c r="N279" s="99">
        <f>'سرمایه گذاری'!J19</f>
        <v>15000000</v>
      </c>
      <c r="O279" s="12"/>
      <c r="P279" s="20"/>
      <c r="Q279" s="6"/>
      <c r="R279" s="3"/>
      <c r="S279" s="3"/>
      <c r="T279" s="3"/>
      <c r="U279" s="3"/>
    </row>
    <row r="280" spans="2:21" ht="26.25" x14ac:dyDescent="0.65">
      <c r="B280" s="3"/>
      <c r="C280" s="13"/>
      <c r="D280" s="24"/>
      <c r="E280" s="27"/>
      <c r="F280" s="95">
        <v>30</v>
      </c>
      <c r="G280" s="96">
        <v>10</v>
      </c>
      <c r="H280" s="97">
        <v>150</v>
      </c>
      <c r="I280" s="97"/>
      <c r="J280" s="98" t="s">
        <v>184</v>
      </c>
      <c r="K280" s="664" t="s">
        <v>195</v>
      </c>
      <c r="L280" s="664"/>
      <c r="M280" s="664"/>
      <c r="N280" s="99">
        <f>'سرمایه گذاری'!J20</f>
        <v>459192789792</v>
      </c>
      <c r="O280" s="12"/>
      <c r="P280" s="20"/>
      <c r="Q280" s="6"/>
      <c r="R280" s="3"/>
      <c r="S280" s="3"/>
      <c r="T280" s="3"/>
      <c r="U280" s="3"/>
    </row>
    <row r="281" spans="2:21" ht="26.25" x14ac:dyDescent="0.65">
      <c r="B281" s="3"/>
      <c r="C281" s="13"/>
      <c r="D281" s="24"/>
      <c r="E281" s="27"/>
      <c r="F281" s="95">
        <v>40</v>
      </c>
      <c r="G281" s="96">
        <v>10</v>
      </c>
      <c r="H281" s="97">
        <v>150</v>
      </c>
      <c r="I281" s="97"/>
      <c r="J281" s="98" t="s">
        <v>184</v>
      </c>
      <c r="K281" s="664" t="s">
        <v>204</v>
      </c>
      <c r="L281" s="664"/>
      <c r="M281" s="664"/>
      <c r="N281" s="99">
        <f>'سرمایه گذاری'!J21</f>
        <v>265742089449</v>
      </c>
      <c r="O281" s="12"/>
      <c r="P281" s="20"/>
      <c r="Q281" s="6"/>
      <c r="R281" s="3"/>
      <c r="S281" s="3"/>
      <c r="T281" s="3"/>
      <c r="U281" s="3"/>
    </row>
    <row r="282" spans="2:21" ht="26.25" x14ac:dyDescent="0.65">
      <c r="B282" s="3"/>
      <c r="C282" s="13"/>
      <c r="D282" s="24"/>
      <c r="E282" s="27"/>
      <c r="F282" s="95">
        <v>50</v>
      </c>
      <c r="G282" s="96">
        <v>10</v>
      </c>
      <c r="H282" s="97">
        <v>150</v>
      </c>
      <c r="I282" s="97"/>
      <c r="J282" s="98" t="s">
        <v>184</v>
      </c>
      <c r="K282" s="664" t="s">
        <v>205</v>
      </c>
      <c r="L282" s="664"/>
      <c r="M282" s="664"/>
      <c r="N282" s="99">
        <f>'سرمایه گذاری'!J22</f>
        <v>238800000</v>
      </c>
      <c r="O282" s="12"/>
      <c r="P282" s="20"/>
      <c r="Q282" s="6"/>
      <c r="R282" s="3"/>
      <c r="S282" s="3"/>
      <c r="T282" s="3"/>
      <c r="U282" s="3"/>
    </row>
    <row r="283" spans="2:21" ht="26.25" x14ac:dyDescent="0.65">
      <c r="B283" s="3"/>
      <c r="C283" s="13"/>
      <c r="D283" s="24"/>
      <c r="E283" s="27"/>
      <c r="F283" s="95">
        <v>60</v>
      </c>
      <c r="G283" s="96">
        <v>10</v>
      </c>
      <c r="H283" s="97">
        <v>150</v>
      </c>
      <c r="I283" s="97"/>
      <c r="J283" s="98" t="s">
        <v>184</v>
      </c>
      <c r="K283" s="664" t="s">
        <v>209</v>
      </c>
      <c r="L283" s="664"/>
      <c r="M283" s="664"/>
      <c r="N283" s="99">
        <f>'سرمایه گذاری'!J23</f>
        <v>77120000000</v>
      </c>
      <c r="O283" s="12"/>
      <c r="P283" s="20"/>
      <c r="Q283" s="6"/>
      <c r="R283" s="3"/>
      <c r="S283" s="3"/>
      <c r="T283" s="3"/>
      <c r="U283" s="3"/>
    </row>
    <row r="284" spans="2:21" ht="26.25" x14ac:dyDescent="0.65">
      <c r="B284" s="3"/>
      <c r="C284" s="13"/>
      <c r="D284" s="24"/>
      <c r="E284" s="27"/>
      <c r="F284" s="95">
        <v>70</v>
      </c>
      <c r="G284" s="96">
        <v>10</v>
      </c>
      <c r="H284" s="97">
        <v>150</v>
      </c>
      <c r="I284" s="97"/>
      <c r="J284" s="98" t="s">
        <v>184</v>
      </c>
      <c r="K284" s="664" t="s">
        <v>196</v>
      </c>
      <c r="L284" s="664"/>
      <c r="M284" s="664"/>
      <c r="N284" s="99">
        <f>'سرمایه گذاری'!J24</f>
        <v>82087200000</v>
      </c>
      <c r="O284" s="12"/>
      <c r="P284" s="20"/>
      <c r="Q284" s="6"/>
      <c r="R284" s="3"/>
      <c r="S284" s="3"/>
      <c r="T284" s="3"/>
      <c r="U284" s="3"/>
    </row>
    <row r="285" spans="2:21" ht="26.25" x14ac:dyDescent="0.65">
      <c r="B285" s="3"/>
      <c r="C285" s="13"/>
      <c r="D285" s="24"/>
      <c r="E285" s="27"/>
      <c r="F285" s="95">
        <v>80</v>
      </c>
      <c r="G285" s="96">
        <v>10</v>
      </c>
      <c r="H285" s="97">
        <v>150</v>
      </c>
      <c r="I285" s="97"/>
      <c r="J285" s="98" t="s">
        <v>184</v>
      </c>
      <c r="K285" s="664" t="s">
        <v>197</v>
      </c>
      <c r="L285" s="664"/>
      <c r="M285" s="664"/>
      <c r="N285" s="99">
        <f>'سرمایه گذاری'!J25</f>
        <v>8228000000</v>
      </c>
      <c r="O285" s="12"/>
      <c r="P285" s="20"/>
      <c r="Q285" s="6"/>
      <c r="R285" s="3"/>
      <c r="S285" s="3"/>
      <c r="T285" s="3"/>
      <c r="U285" s="3"/>
    </row>
    <row r="286" spans="2:21" ht="26.25" x14ac:dyDescent="0.65">
      <c r="B286" s="3"/>
      <c r="C286" s="13"/>
      <c r="D286" s="24"/>
      <c r="E286" s="27"/>
      <c r="F286" s="95">
        <v>90</v>
      </c>
      <c r="G286" s="96">
        <v>10</v>
      </c>
      <c r="H286" s="97">
        <v>150</v>
      </c>
      <c r="I286" s="97"/>
      <c r="J286" s="98" t="s">
        <v>184</v>
      </c>
      <c r="K286" s="664" t="s">
        <v>198</v>
      </c>
      <c r="L286" s="664"/>
      <c r="M286" s="664"/>
      <c r="N286" s="99">
        <f>'سرمایه گذاری'!J26</f>
        <v>4700700000</v>
      </c>
      <c r="O286" s="12"/>
      <c r="P286" s="20"/>
      <c r="Q286" s="6"/>
      <c r="R286" s="3"/>
      <c r="S286" s="3"/>
      <c r="T286" s="3"/>
      <c r="U286" s="3"/>
    </row>
    <row r="287" spans="2:21" ht="26.25" x14ac:dyDescent="0.65">
      <c r="B287" s="3"/>
      <c r="C287" s="13"/>
      <c r="D287" s="24"/>
      <c r="E287" s="27"/>
      <c r="F287" s="95">
        <v>100</v>
      </c>
      <c r="G287" s="96">
        <v>10</v>
      </c>
      <c r="H287" s="97">
        <v>150</v>
      </c>
      <c r="I287" s="97"/>
      <c r="J287" s="98" t="s">
        <v>184</v>
      </c>
      <c r="K287" s="664" t="s">
        <v>199</v>
      </c>
      <c r="L287" s="664"/>
      <c r="M287" s="664"/>
      <c r="N287" s="99">
        <f>'سرمایه گذاری'!J27</f>
        <v>25660603710</v>
      </c>
      <c r="O287" s="12"/>
      <c r="P287" s="20"/>
      <c r="Q287" s="6"/>
      <c r="R287" s="3"/>
      <c r="S287" s="3"/>
      <c r="T287" s="3"/>
      <c r="U287" s="3"/>
    </row>
    <row r="288" spans="2:21" ht="26.25" x14ac:dyDescent="0.65">
      <c r="B288" s="3"/>
      <c r="C288" s="13"/>
      <c r="D288" s="24"/>
      <c r="E288" s="27"/>
      <c r="F288" s="95">
        <v>110</v>
      </c>
      <c r="G288" s="96">
        <v>10</v>
      </c>
      <c r="H288" s="97">
        <v>150</v>
      </c>
      <c r="I288" s="97"/>
      <c r="J288" s="98" t="s">
        <v>184</v>
      </c>
      <c r="K288" s="664" t="s">
        <v>200</v>
      </c>
      <c r="L288" s="664"/>
      <c r="M288" s="664"/>
      <c r="N288" s="99">
        <f>'سرمایه گذاری'!J28</f>
        <v>202316413500</v>
      </c>
      <c r="O288" s="12"/>
      <c r="P288" s="20"/>
      <c r="Q288" s="6"/>
      <c r="R288" s="3"/>
      <c r="S288" s="3"/>
      <c r="T288" s="3"/>
      <c r="U288" s="3"/>
    </row>
    <row r="289" spans="2:21" ht="26.25" x14ac:dyDescent="0.65">
      <c r="B289" s="3"/>
      <c r="C289" s="13"/>
      <c r="D289" s="24"/>
      <c r="E289" s="27"/>
      <c r="F289" s="95">
        <v>120</v>
      </c>
      <c r="G289" s="96">
        <v>10</v>
      </c>
      <c r="H289" s="97">
        <v>150</v>
      </c>
      <c r="I289" s="97"/>
      <c r="J289" s="98" t="s">
        <v>184</v>
      </c>
      <c r="K289" s="664" t="s">
        <v>201</v>
      </c>
      <c r="L289" s="664"/>
      <c r="M289" s="664"/>
      <c r="N289" s="99">
        <f>'سرمایه گذاری'!J29</f>
        <v>9251709905724</v>
      </c>
      <c r="O289" s="12"/>
      <c r="P289" s="20"/>
      <c r="Q289" s="6"/>
      <c r="R289" s="3"/>
      <c r="S289" s="3"/>
      <c r="T289" s="3"/>
      <c r="U289" s="3"/>
    </row>
    <row r="290" spans="2:21" ht="26.25" x14ac:dyDescent="0.65">
      <c r="B290" s="3"/>
      <c r="C290" s="13"/>
      <c r="D290" s="24"/>
      <c r="E290" s="27"/>
      <c r="F290" s="95">
        <v>130</v>
      </c>
      <c r="G290" s="96">
        <v>10</v>
      </c>
      <c r="H290" s="97">
        <v>150</v>
      </c>
      <c r="I290" s="97"/>
      <c r="J290" s="98"/>
      <c r="K290" s="664" t="s">
        <v>202</v>
      </c>
      <c r="L290" s="664"/>
      <c r="M290" s="664"/>
      <c r="N290" s="99">
        <f>'سرمایه گذاری'!J30</f>
        <v>1223688215422</v>
      </c>
      <c r="O290" s="12"/>
      <c r="P290" s="20"/>
      <c r="Q290" s="6"/>
      <c r="R290" s="3"/>
      <c r="S290" s="3"/>
      <c r="T290" s="3"/>
      <c r="U290" s="3"/>
    </row>
    <row r="291" spans="2:21" ht="27" thickBot="1" x14ac:dyDescent="0.7">
      <c r="B291" s="3"/>
      <c r="C291" s="13"/>
      <c r="D291" s="24"/>
      <c r="E291" s="27"/>
      <c r="F291" s="95">
        <v>140</v>
      </c>
      <c r="G291" s="96">
        <v>10</v>
      </c>
      <c r="H291" s="97">
        <v>150</v>
      </c>
      <c r="I291" s="97"/>
      <c r="J291" s="98" t="s">
        <v>192</v>
      </c>
      <c r="K291" s="664" t="s">
        <v>191</v>
      </c>
      <c r="L291" s="664"/>
      <c r="M291" s="664"/>
      <c r="N291" s="99">
        <f>'[1]14.2'!$K$50</f>
        <v>-125386773121</v>
      </c>
      <c r="O291" s="12"/>
      <c r="P291" s="20"/>
      <c r="Q291" s="6"/>
      <c r="R291" s="3"/>
      <c r="S291" s="3"/>
      <c r="T291" s="3"/>
      <c r="U291" s="3"/>
    </row>
    <row r="292" spans="2:21" ht="27" thickBot="1" x14ac:dyDescent="0.7">
      <c r="B292" s="8"/>
      <c r="C292" s="21"/>
      <c r="D292" s="25"/>
      <c r="E292" s="31"/>
      <c r="F292" s="84"/>
      <c r="G292" s="85"/>
      <c r="H292" s="91">
        <v>160</v>
      </c>
      <c r="I292" s="92"/>
      <c r="J292" s="93"/>
      <c r="K292" s="128" t="s">
        <v>206</v>
      </c>
      <c r="L292" s="94">
        <v>0</v>
      </c>
      <c r="M292" s="17" t="s">
        <v>207</v>
      </c>
      <c r="N292" s="28"/>
      <c r="O292" s="18"/>
      <c r="P292" s="15"/>
      <c r="Q292" s="9"/>
      <c r="R292" s="8"/>
      <c r="S292" s="8"/>
      <c r="T292" s="8"/>
      <c r="U292" s="8"/>
    </row>
    <row r="293" spans="2:21" ht="27" thickBot="1" x14ac:dyDescent="0.7">
      <c r="B293" s="8"/>
      <c r="C293" s="21"/>
      <c r="D293" s="25"/>
      <c r="E293" s="31"/>
      <c r="F293" s="84"/>
      <c r="G293" s="85"/>
      <c r="H293" s="91">
        <v>170</v>
      </c>
      <c r="I293" s="92"/>
      <c r="J293" s="93"/>
      <c r="K293" s="100" t="s">
        <v>211</v>
      </c>
      <c r="L293" s="94">
        <f>M294</f>
        <v>0</v>
      </c>
      <c r="M293" s="17"/>
      <c r="N293" s="28"/>
      <c r="O293" s="18"/>
      <c r="P293" s="15"/>
      <c r="Q293" s="9"/>
      <c r="R293" s="8"/>
      <c r="S293" s="8"/>
      <c r="T293" s="8"/>
      <c r="U293" s="8"/>
    </row>
    <row r="294" spans="2:21" ht="26.25" x14ac:dyDescent="0.65">
      <c r="B294" s="3"/>
      <c r="C294" s="13"/>
      <c r="D294" s="24"/>
      <c r="E294" s="27"/>
      <c r="F294" s="26"/>
      <c r="G294" s="87">
        <v>10</v>
      </c>
      <c r="H294" s="22">
        <v>170</v>
      </c>
      <c r="I294" s="22"/>
      <c r="J294" s="23" t="s">
        <v>184</v>
      </c>
      <c r="K294" s="665" t="s">
        <v>194</v>
      </c>
      <c r="L294" s="666"/>
      <c r="M294" s="16">
        <f>SUM(N295:N302)</f>
        <v>0</v>
      </c>
      <c r="N294" s="29"/>
      <c r="O294" s="19"/>
      <c r="P294" s="15"/>
      <c r="Q294" s="7"/>
      <c r="R294" s="3"/>
      <c r="S294" s="3"/>
      <c r="T294" s="3"/>
      <c r="U294" s="3"/>
    </row>
    <row r="295" spans="2:21" ht="26.25" x14ac:dyDescent="0.65">
      <c r="B295" s="3"/>
      <c r="C295" s="13"/>
      <c r="D295" s="24"/>
      <c r="E295" s="27"/>
      <c r="F295" s="95">
        <v>10</v>
      </c>
      <c r="G295" s="96">
        <v>10</v>
      </c>
      <c r="H295" s="97">
        <v>170</v>
      </c>
      <c r="I295" s="97"/>
      <c r="J295" s="98" t="s">
        <v>184</v>
      </c>
      <c r="K295" s="664" t="s">
        <v>213</v>
      </c>
      <c r="L295" s="664"/>
      <c r="M295" s="664"/>
      <c r="N295" s="99"/>
      <c r="O295" s="12"/>
      <c r="P295" s="20"/>
      <c r="Q295" s="6"/>
      <c r="R295" s="3"/>
      <c r="S295" s="3"/>
      <c r="T295" s="3"/>
      <c r="U295" s="3"/>
    </row>
    <row r="296" spans="2:21" ht="26.25" x14ac:dyDescent="0.65">
      <c r="B296" s="3"/>
      <c r="C296" s="13"/>
      <c r="D296" s="24"/>
      <c r="E296" s="27"/>
      <c r="F296" s="95">
        <v>20</v>
      </c>
      <c r="G296" s="96">
        <v>10</v>
      </c>
      <c r="H296" s="97">
        <v>170</v>
      </c>
      <c r="I296" s="97"/>
      <c r="J296" s="98"/>
      <c r="K296" s="664" t="s">
        <v>212</v>
      </c>
      <c r="L296" s="664"/>
      <c r="M296" s="664"/>
      <c r="N296" s="99"/>
      <c r="O296" s="12"/>
      <c r="P296" s="20"/>
      <c r="Q296" s="6"/>
      <c r="R296" s="3"/>
      <c r="S296" s="3"/>
      <c r="T296" s="3"/>
      <c r="U296" s="3"/>
    </row>
    <row r="297" spans="2:21" ht="26.25" x14ac:dyDescent="0.65">
      <c r="B297" s="3"/>
      <c r="C297" s="13"/>
      <c r="D297" s="24"/>
      <c r="E297" s="27"/>
      <c r="F297" s="95">
        <v>30</v>
      </c>
      <c r="G297" s="96">
        <v>10</v>
      </c>
      <c r="H297" s="97">
        <v>170</v>
      </c>
      <c r="I297" s="97"/>
      <c r="J297" s="98"/>
      <c r="K297" s="664" t="s">
        <v>214</v>
      </c>
      <c r="L297" s="664"/>
      <c r="M297" s="664"/>
      <c r="N297" s="99"/>
      <c r="O297" s="12"/>
      <c r="P297" s="20"/>
      <c r="Q297" s="6"/>
      <c r="R297" s="3"/>
      <c r="S297" s="3"/>
      <c r="T297" s="3"/>
      <c r="U297" s="3"/>
    </row>
    <row r="298" spans="2:21" ht="26.25" x14ac:dyDescent="0.65">
      <c r="B298" s="3"/>
      <c r="C298" s="13"/>
      <c r="D298" s="24"/>
      <c r="E298" s="27"/>
      <c r="F298" s="95">
        <v>40</v>
      </c>
      <c r="G298" s="96">
        <v>10</v>
      </c>
      <c r="H298" s="97">
        <v>170</v>
      </c>
      <c r="I298" s="97"/>
      <c r="J298" s="98"/>
      <c r="K298" s="664" t="s">
        <v>215</v>
      </c>
      <c r="L298" s="664"/>
      <c r="M298" s="664"/>
      <c r="N298" s="99"/>
      <c r="O298" s="12"/>
      <c r="P298" s="20"/>
      <c r="Q298" s="6"/>
      <c r="R298" s="3"/>
      <c r="S298" s="3"/>
      <c r="T298" s="3"/>
      <c r="U298" s="3"/>
    </row>
    <row r="299" spans="2:21" ht="26.25" x14ac:dyDescent="0.65">
      <c r="B299" s="3"/>
      <c r="C299" s="13"/>
      <c r="D299" s="24"/>
      <c r="E299" s="27"/>
      <c r="F299" s="95"/>
      <c r="G299" s="96"/>
      <c r="H299" s="97"/>
      <c r="I299" s="97"/>
      <c r="J299" s="98"/>
      <c r="K299" s="664" t="s">
        <v>1196</v>
      </c>
      <c r="L299" s="664"/>
      <c r="M299" s="664"/>
      <c r="N299" s="99"/>
      <c r="O299" s="12"/>
      <c r="P299" s="20"/>
      <c r="Q299" s="6"/>
      <c r="R299" s="3"/>
      <c r="S299" s="3"/>
      <c r="T299" s="3"/>
      <c r="U299" s="3"/>
    </row>
    <row r="300" spans="2:21" ht="26.25" x14ac:dyDescent="0.65">
      <c r="B300" s="3"/>
      <c r="C300" s="13"/>
      <c r="D300" s="24"/>
      <c r="E300" s="27"/>
      <c r="F300" s="95">
        <v>50</v>
      </c>
      <c r="G300" s="96">
        <v>10</v>
      </c>
      <c r="H300" s="97">
        <v>170</v>
      </c>
      <c r="I300" s="97"/>
      <c r="J300" s="98"/>
      <c r="K300" s="664" t="s">
        <v>216</v>
      </c>
      <c r="L300" s="664"/>
      <c r="M300" s="664"/>
      <c r="N300" s="99"/>
      <c r="O300" s="12"/>
      <c r="P300" s="20"/>
      <c r="Q300" s="6"/>
      <c r="R300" s="3"/>
      <c r="S300" s="3"/>
      <c r="T300" s="3"/>
      <c r="U300" s="3"/>
    </row>
    <row r="301" spans="2:21" ht="26.25" x14ac:dyDescent="0.65">
      <c r="B301" s="3"/>
      <c r="C301" s="13"/>
      <c r="D301" s="24"/>
      <c r="E301" s="27"/>
      <c r="F301" s="95"/>
      <c r="G301" s="96"/>
      <c r="H301" s="97"/>
      <c r="I301" s="97"/>
      <c r="J301" s="98"/>
      <c r="K301" s="664" t="s">
        <v>1195</v>
      </c>
      <c r="L301" s="664"/>
      <c r="M301" s="664"/>
      <c r="N301" s="99"/>
      <c r="O301" s="12"/>
      <c r="P301" s="20"/>
      <c r="Q301" s="6"/>
      <c r="R301" s="3"/>
      <c r="S301" s="3"/>
      <c r="T301" s="3"/>
      <c r="U301" s="3"/>
    </row>
    <row r="302" spans="2:21" ht="27" thickBot="1" x14ac:dyDescent="0.7">
      <c r="B302" s="3"/>
      <c r="C302" s="13"/>
      <c r="D302" s="24"/>
      <c r="E302" s="27"/>
      <c r="F302" s="95">
        <v>60</v>
      </c>
      <c r="G302" s="96">
        <v>10</v>
      </c>
      <c r="H302" s="97">
        <v>170</v>
      </c>
      <c r="I302" s="97"/>
      <c r="J302" s="98"/>
      <c r="K302" s="664" t="s">
        <v>217</v>
      </c>
      <c r="L302" s="664"/>
      <c r="M302" s="664"/>
      <c r="N302" s="99"/>
      <c r="O302" s="12"/>
      <c r="P302" s="20"/>
      <c r="Q302" s="6"/>
      <c r="R302" s="3"/>
      <c r="S302" s="3"/>
      <c r="T302" s="3"/>
      <c r="U302" s="3"/>
    </row>
    <row r="303" spans="2:21" ht="27" thickBot="1" x14ac:dyDescent="0.7">
      <c r="B303" s="8"/>
      <c r="C303" s="21"/>
      <c r="D303" s="25"/>
      <c r="E303" s="31"/>
      <c r="F303" s="84"/>
      <c r="G303" s="85"/>
      <c r="H303" s="91">
        <v>180</v>
      </c>
      <c r="I303" s="92"/>
      <c r="J303" s="93"/>
      <c r="K303" s="100" t="s">
        <v>208</v>
      </c>
      <c r="L303" s="94">
        <f>M304</f>
        <v>71579685512703</v>
      </c>
      <c r="M303" s="17"/>
      <c r="N303" s="28"/>
      <c r="O303" s="18"/>
      <c r="P303" s="15"/>
      <c r="Q303" s="9"/>
      <c r="R303" s="8"/>
      <c r="S303" s="8"/>
      <c r="T303" s="8"/>
      <c r="U303" s="8"/>
    </row>
    <row r="304" spans="2:21" ht="26.25" x14ac:dyDescent="0.65">
      <c r="B304" s="3"/>
      <c r="C304" s="13"/>
      <c r="D304" s="24"/>
      <c r="E304" s="27"/>
      <c r="F304" s="26"/>
      <c r="G304" s="87">
        <v>10</v>
      </c>
      <c r="H304" s="22">
        <v>180</v>
      </c>
      <c r="I304" s="22"/>
      <c r="J304" s="23" t="s">
        <v>184</v>
      </c>
      <c r="K304" s="665" t="s">
        <v>194</v>
      </c>
      <c r="L304" s="666"/>
      <c r="M304" s="16">
        <f>SUM(N305:N318)</f>
        <v>71579685512703</v>
      </c>
      <c r="N304" s="29"/>
      <c r="O304" s="19"/>
      <c r="P304" s="15"/>
      <c r="Q304" s="7"/>
      <c r="R304" s="3"/>
      <c r="S304" s="3"/>
      <c r="T304" s="3"/>
      <c r="U304" s="3"/>
    </row>
    <row r="305" spans="2:21" ht="26.25" x14ac:dyDescent="0.65">
      <c r="B305" s="3"/>
      <c r="C305" s="13"/>
      <c r="D305" s="24"/>
      <c r="E305" s="27"/>
      <c r="F305" s="95">
        <v>20</v>
      </c>
      <c r="G305" s="96">
        <v>10</v>
      </c>
      <c r="H305" s="97">
        <v>180</v>
      </c>
      <c r="I305" s="97"/>
      <c r="J305" s="98"/>
      <c r="K305" s="664" t="s">
        <v>218</v>
      </c>
      <c r="L305" s="664"/>
      <c r="M305" s="664"/>
      <c r="N305" s="99">
        <f>'سرمایه گذاری'!J54</f>
        <v>777824000000</v>
      </c>
      <c r="O305" s="12"/>
      <c r="P305" s="20"/>
      <c r="Q305" s="6"/>
      <c r="R305" s="3"/>
      <c r="S305" s="3"/>
      <c r="T305" s="3"/>
      <c r="U305" s="3"/>
    </row>
    <row r="306" spans="2:21" ht="26.25" x14ac:dyDescent="0.65">
      <c r="B306" s="3"/>
      <c r="C306" s="13"/>
      <c r="D306" s="24"/>
      <c r="E306" s="27"/>
      <c r="F306" s="95">
        <v>20</v>
      </c>
      <c r="G306" s="96">
        <v>10</v>
      </c>
      <c r="H306" s="97">
        <v>180</v>
      </c>
      <c r="I306" s="97"/>
      <c r="J306" s="98"/>
      <c r="K306" s="664" t="s">
        <v>219</v>
      </c>
      <c r="L306" s="664"/>
      <c r="M306" s="664"/>
      <c r="N306" s="99">
        <f>'سرمایه گذاری'!J55</f>
        <v>3690765000000</v>
      </c>
      <c r="O306" s="12"/>
      <c r="P306" s="20"/>
      <c r="Q306" s="6"/>
      <c r="R306" s="3"/>
      <c r="S306" s="3"/>
      <c r="T306" s="3"/>
      <c r="U306" s="3"/>
    </row>
    <row r="307" spans="2:21" ht="26.25" x14ac:dyDescent="0.65">
      <c r="B307" s="3"/>
      <c r="C307" s="13"/>
      <c r="D307" s="24"/>
      <c r="E307" s="27"/>
      <c r="F307" s="95">
        <v>20</v>
      </c>
      <c r="G307" s="96">
        <v>10</v>
      </c>
      <c r="H307" s="97">
        <v>180</v>
      </c>
      <c r="I307" s="97"/>
      <c r="J307" s="98"/>
      <c r="K307" s="664" t="s">
        <v>220</v>
      </c>
      <c r="L307" s="664"/>
      <c r="M307" s="664"/>
      <c r="N307" s="99">
        <f>'سرمایه گذاری'!J56</f>
        <v>1443700000000</v>
      </c>
      <c r="O307" s="12"/>
      <c r="P307" s="20"/>
      <c r="Q307" s="6"/>
      <c r="R307" s="3"/>
      <c r="S307" s="3"/>
      <c r="T307" s="3"/>
      <c r="U307" s="3"/>
    </row>
    <row r="308" spans="2:21" ht="26.25" x14ac:dyDescent="0.65">
      <c r="B308" s="3"/>
      <c r="C308" s="13"/>
      <c r="D308" s="24"/>
      <c r="E308" s="27"/>
      <c r="F308" s="95">
        <v>20</v>
      </c>
      <c r="G308" s="96">
        <v>10</v>
      </c>
      <c r="H308" s="97">
        <v>180</v>
      </c>
      <c r="I308" s="97"/>
      <c r="J308" s="98"/>
      <c r="K308" s="664" t="s">
        <v>221</v>
      </c>
      <c r="L308" s="664"/>
      <c r="M308" s="664"/>
      <c r="N308" s="99">
        <f>'سرمایه گذاری'!J57</f>
        <v>29913945000000</v>
      </c>
      <c r="O308" s="12"/>
      <c r="P308" s="20"/>
      <c r="Q308" s="6"/>
      <c r="R308" s="3"/>
      <c r="S308" s="3"/>
      <c r="T308" s="3"/>
      <c r="U308" s="3"/>
    </row>
    <row r="309" spans="2:21" ht="26.25" x14ac:dyDescent="0.65">
      <c r="B309" s="3"/>
      <c r="C309" s="13"/>
      <c r="D309" s="24"/>
      <c r="E309" s="27"/>
      <c r="F309" s="95">
        <v>20</v>
      </c>
      <c r="G309" s="96">
        <v>10</v>
      </c>
      <c r="H309" s="97">
        <v>180</v>
      </c>
      <c r="I309" s="97"/>
      <c r="J309" s="98"/>
      <c r="K309" s="664" t="s">
        <v>222</v>
      </c>
      <c r="L309" s="664"/>
      <c r="M309" s="664"/>
      <c r="N309" s="99">
        <f>'سرمایه گذاری'!J58</f>
        <v>1811692569400</v>
      </c>
      <c r="O309" s="12"/>
      <c r="P309" s="20"/>
      <c r="Q309" s="6"/>
      <c r="R309" s="3"/>
      <c r="S309" s="3"/>
      <c r="T309" s="3"/>
      <c r="U309" s="3"/>
    </row>
    <row r="310" spans="2:21" ht="26.25" x14ac:dyDescent="0.65">
      <c r="B310" s="3"/>
      <c r="C310" s="13"/>
      <c r="D310" s="24"/>
      <c r="E310" s="27"/>
      <c r="F310" s="95">
        <v>20</v>
      </c>
      <c r="G310" s="96">
        <v>10</v>
      </c>
      <c r="H310" s="97">
        <v>180</v>
      </c>
      <c r="I310" s="97"/>
      <c r="J310" s="98"/>
      <c r="K310" s="664" t="s">
        <v>223</v>
      </c>
      <c r="L310" s="664"/>
      <c r="M310" s="664"/>
      <c r="N310" s="99">
        <f>'سرمایه گذاری'!J59</f>
        <v>20000000000</v>
      </c>
      <c r="O310" s="12"/>
      <c r="P310" s="20"/>
      <c r="Q310" s="6"/>
      <c r="R310" s="3"/>
      <c r="S310" s="3"/>
      <c r="T310" s="3"/>
      <c r="U310" s="3"/>
    </row>
    <row r="311" spans="2:21" ht="26.25" x14ac:dyDescent="0.65">
      <c r="B311" s="3"/>
      <c r="C311" s="13"/>
      <c r="D311" s="24"/>
      <c r="E311" s="27"/>
      <c r="F311" s="95">
        <v>20</v>
      </c>
      <c r="G311" s="96">
        <v>10</v>
      </c>
      <c r="H311" s="97">
        <v>180</v>
      </c>
      <c r="I311" s="97"/>
      <c r="J311" s="98"/>
      <c r="K311" s="664" t="s">
        <v>224</v>
      </c>
      <c r="L311" s="664"/>
      <c r="M311" s="664"/>
      <c r="N311" s="99">
        <f>'سرمایه گذاری'!J60</f>
        <v>1967605210977</v>
      </c>
      <c r="O311" s="12"/>
      <c r="P311" s="20"/>
      <c r="Q311" s="6"/>
      <c r="R311" s="3"/>
      <c r="S311" s="3"/>
      <c r="T311" s="3"/>
      <c r="U311" s="3"/>
    </row>
    <row r="312" spans="2:21" ht="26.25" x14ac:dyDescent="0.65">
      <c r="B312" s="3"/>
      <c r="C312" s="13"/>
      <c r="D312" s="24"/>
      <c r="E312" s="27"/>
      <c r="F312" s="95">
        <v>20</v>
      </c>
      <c r="G312" s="96">
        <v>10</v>
      </c>
      <c r="H312" s="97">
        <v>180</v>
      </c>
      <c r="I312" s="97"/>
      <c r="J312" s="98"/>
      <c r="K312" s="664" t="s">
        <v>225</v>
      </c>
      <c r="L312" s="664"/>
      <c r="M312" s="664"/>
      <c r="N312" s="99">
        <f>'سرمایه گذاری'!J61</f>
        <v>4610200258592</v>
      </c>
      <c r="O312" s="12"/>
      <c r="P312" s="20"/>
      <c r="Q312" s="6"/>
      <c r="R312" s="3"/>
      <c r="S312" s="3"/>
      <c r="T312" s="3"/>
      <c r="U312" s="3"/>
    </row>
    <row r="313" spans="2:21" ht="26.25" x14ac:dyDescent="0.65">
      <c r="B313" s="3"/>
      <c r="C313" s="13"/>
      <c r="D313" s="24"/>
      <c r="E313" s="27"/>
      <c r="F313" s="95">
        <v>20</v>
      </c>
      <c r="G313" s="96">
        <v>10</v>
      </c>
      <c r="H313" s="97">
        <v>180</v>
      </c>
      <c r="I313" s="97"/>
      <c r="J313" s="98"/>
      <c r="K313" s="664" t="s">
        <v>226</v>
      </c>
      <c r="L313" s="664"/>
      <c r="M313" s="664"/>
      <c r="N313" s="99">
        <f>'سرمایه گذاری'!J62</f>
        <v>47000000000</v>
      </c>
      <c r="O313" s="12"/>
      <c r="P313" s="20"/>
      <c r="Q313" s="6"/>
      <c r="R313" s="3"/>
      <c r="S313" s="3"/>
      <c r="T313" s="3"/>
      <c r="U313" s="3"/>
    </row>
    <row r="314" spans="2:21" ht="26.25" x14ac:dyDescent="0.65">
      <c r="B314" s="3"/>
      <c r="C314" s="13"/>
      <c r="D314" s="24"/>
      <c r="E314" s="27"/>
      <c r="F314" s="95">
        <v>20</v>
      </c>
      <c r="G314" s="96">
        <v>10</v>
      </c>
      <c r="H314" s="97">
        <v>180</v>
      </c>
      <c r="I314" s="97"/>
      <c r="J314" s="98"/>
      <c r="K314" s="664" t="s">
        <v>227</v>
      </c>
      <c r="L314" s="664"/>
      <c r="M314" s="664"/>
      <c r="N314" s="99">
        <f>'سرمایه گذاری'!J63</f>
        <v>0</v>
      </c>
      <c r="O314" s="12"/>
      <c r="P314" s="20"/>
      <c r="Q314" s="6"/>
      <c r="R314" s="3"/>
      <c r="S314" s="3"/>
      <c r="T314" s="3"/>
      <c r="U314" s="3"/>
    </row>
    <row r="315" spans="2:21" ht="26.25" x14ac:dyDescent="0.65">
      <c r="B315" s="3"/>
      <c r="C315" s="13"/>
      <c r="D315" s="24"/>
      <c r="E315" s="27"/>
      <c r="F315" s="95">
        <v>20</v>
      </c>
      <c r="G315" s="96">
        <v>10</v>
      </c>
      <c r="H315" s="97">
        <v>180</v>
      </c>
      <c r="I315" s="97"/>
      <c r="J315" s="98"/>
      <c r="K315" s="664" t="s">
        <v>228</v>
      </c>
      <c r="L315" s="664"/>
      <c r="M315" s="664"/>
      <c r="N315" s="99">
        <f>'سرمایه گذاری'!J64</f>
        <v>5000000000</v>
      </c>
      <c r="O315" s="12"/>
      <c r="P315" s="20"/>
      <c r="Q315" s="6"/>
      <c r="R315" s="3"/>
      <c r="S315" s="3"/>
      <c r="T315" s="3"/>
      <c r="U315" s="3"/>
    </row>
    <row r="316" spans="2:21" ht="26.25" x14ac:dyDescent="0.65">
      <c r="B316" s="3"/>
      <c r="C316" s="13"/>
      <c r="D316" s="24"/>
      <c r="E316" s="27"/>
      <c r="F316" s="95">
        <v>20</v>
      </c>
      <c r="G316" s="96">
        <v>10</v>
      </c>
      <c r="H316" s="97">
        <v>180</v>
      </c>
      <c r="I316" s="97"/>
      <c r="J316" s="98"/>
      <c r="K316" s="664" t="s">
        <v>229</v>
      </c>
      <c r="L316" s="664"/>
      <c r="M316" s="664"/>
      <c r="N316" s="99">
        <f>'سرمایه گذاری'!J65</f>
        <v>13251793762838</v>
      </c>
      <c r="O316" s="12"/>
      <c r="P316" s="20"/>
      <c r="Q316" s="6"/>
      <c r="R316" s="3"/>
      <c r="S316" s="3"/>
      <c r="T316" s="3"/>
      <c r="U316" s="3"/>
    </row>
    <row r="317" spans="2:21" ht="26.25" x14ac:dyDescent="0.65">
      <c r="B317" s="3"/>
      <c r="C317" s="13"/>
      <c r="D317" s="24"/>
      <c r="E317" s="27"/>
      <c r="F317" s="95">
        <v>20</v>
      </c>
      <c r="G317" s="96">
        <v>10</v>
      </c>
      <c r="H317" s="97">
        <v>180</v>
      </c>
      <c r="I317" s="97"/>
      <c r="J317" s="98"/>
      <c r="K317" s="664" t="s">
        <v>230</v>
      </c>
      <c r="L317" s="664"/>
      <c r="M317" s="664"/>
      <c r="N317" s="99">
        <f>'سرمایه گذاری'!J66</f>
        <v>5191288000000</v>
      </c>
      <c r="O317" s="12"/>
      <c r="P317" s="20"/>
      <c r="Q317" s="6"/>
      <c r="R317" s="3"/>
      <c r="S317" s="3"/>
      <c r="T317" s="3"/>
      <c r="U317" s="3"/>
    </row>
    <row r="318" spans="2:21" ht="27" thickBot="1" x14ac:dyDescent="0.7">
      <c r="B318" s="3"/>
      <c r="C318" s="13"/>
      <c r="D318" s="24"/>
      <c r="E318" s="27"/>
      <c r="F318" s="95">
        <v>20</v>
      </c>
      <c r="G318" s="96">
        <v>10</v>
      </c>
      <c r="H318" s="97">
        <v>180</v>
      </c>
      <c r="I318" s="97"/>
      <c r="J318" s="98"/>
      <c r="K318" s="664" t="s">
        <v>231</v>
      </c>
      <c r="L318" s="664"/>
      <c r="M318" s="664"/>
      <c r="N318" s="99">
        <f>'سرمایه گذاری'!J67</f>
        <v>8848871710896</v>
      </c>
      <c r="O318" s="12"/>
      <c r="P318" s="20"/>
      <c r="Q318" s="6"/>
      <c r="R318" s="3"/>
      <c r="S318" s="3"/>
      <c r="T318" s="3"/>
      <c r="U318" s="3"/>
    </row>
    <row r="319" spans="2:21" ht="27" thickBot="1" x14ac:dyDescent="0.7">
      <c r="B319" s="8"/>
      <c r="C319" s="21"/>
      <c r="D319" s="25"/>
      <c r="E319" s="31"/>
      <c r="F319" s="84"/>
      <c r="G319" s="85"/>
      <c r="H319" s="91">
        <v>190</v>
      </c>
      <c r="I319" s="92"/>
      <c r="J319" s="93"/>
      <c r="K319" s="102" t="s">
        <v>232</v>
      </c>
      <c r="L319" s="94">
        <f>SUM(M320:M322)</f>
        <v>81192222162969.484</v>
      </c>
      <c r="M319" s="17"/>
      <c r="N319" s="28"/>
      <c r="O319" s="18"/>
      <c r="P319" s="15"/>
      <c r="Q319" s="9"/>
      <c r="R319" s="8"/>
      <c r="S319" s="8"/>
      <c r="T319" s="8"/>
      <c r="U319" s="8"/>
    </row>
    <row r="320" spans="2:21" ht="27" thickBot="1" x14ac:dyDescent="0.7">
      <c r="B320" s="3"/>
      <c r="C320" s="13"/>
      <c r="D320" s="24"/>
      <c r="E320" s="27"/>
      <c r="F320" s="26"/>
      <c r="G320" s="87">
        <v>10</v>
      </c>
      <c r="H320" s="22">
        <v>190</v>
      </c>
      <c r="I320" s="22"/>
      <c r="J320" s="23"/>
      <c r="K320" s="665" t="s">
        <v>234</v>
      </c>
      <c r="L320" s="666"/>
      <c r="M320" s="16">
        <f>' غیر  مشارکتی املاک مسکونی'!D17</f>
        <v>65234931504075.063</v>
      </c>
      <c r="N320" s="29"/>
      <c r="O320" s="19"/>
      <c r="P320" s="15"/>
      <c r="Q320" s="7"/>
      <c r="R320" s="3"/>
      <c r="S320" s="3"/>
      <c r="T320" s="3"/>
      <c r="U320" s="3"/>
    </row>
    <row r="321" spans="2:21" ht="27" thickBot="1" x14ac:dyDescent="0.7">
      <c r="B321" s="3"/>
      <c r="C321" s="13"/>
      <c r="D321" s="24"/>
      <c r="E321" s="27"/>
      <c r="F321" s="26">
        <v>10</v>
      </c>
      <c r="G321" s="87">
        <v>20</v>
      </c>
      <c r="H321" s="22">
        <v>190</v>
      </c>
      <c r="I321" s="22"/>
      <c r="J321" s="23"/>
      <c r="K321" s="665" t="s">
        <v>253</v>
      </c>
      <c r="L321" s="666"/>
      <c r="M321" s="16">
        <f>' غیر  مشارکتی املاک مسکونی'!D30</f>
        <v>15834758944395.83</v>
      </c>
      <c r="N321" s="29"/>
      <c r="O321" s="19"/>
      <c r="P321" s="15"/>
      <c r="Q321" s="7"/>
      <c r="R321" s="3"/>
      <c r="S321" s="3"/>
      <c r="T321" s="3"/>
      <c r="U321" s="3"/>
    </row>
    <row r="322" spans="2:21" ht="27" thickBot="1" x14ac:dyDescent="0.7">
      <c r="B322" s="3"/>
      <c r="C322" s="13"/>
      <c r="D322" s="24"/>
      <c r="E322" s="27"/>
      <c r="F322" s="26"/>
      <c r="G322" s="87">
        <v>30</v>
      </c>
      <c r="H322" s="22">
        <v>190</v>
      </c>
      <c r="I322" s="22"/>
      <c r="J322" s="23"/>
      <c r="K322" s="665" t="s">
        <v>257</v>
      </c>
      <c r="L322" s="666"/>
      <c r="M322" s="16">
        <f>' غیر  مشارکتی املاک مسکونی'!D40</f>
        <v>122531714498.59</v>
      </c>
      <c r="N322" s="29"/>
      <c r="O322" s="19"/>
      <c r="P322" s="15"/>
      <c r="Q322" s="7"/>
      <c r="R322" s="3"/>
      <c r="S322" s="3"/>
      <c r="T322" s="3"/>
      <c r="U322" s="3"/>
    </row>
    <row r="323" spans="2:21" ht="27" thickBot="1" x14ac:dyDescent="0.7">
      <c r="B323" s="8"/>
      <c r="C323" s="21"/>
      <c r="D323" s="25"/>
      <c r="E323" s="31"/>
      <c r="F323" s="84"/>
      <c r="G323" s="85"/>
      <c r="H323" s="91">
        <v>200</v>
      </c>
      <c r="I323" s="92"/>
      <c r="J323" s="93"/>
      <c r="K323" s="102" t="s">
        <v>233</v>
      </c>
      <c r="L323" s="94">
        <f>SUM(M324:M337)</f>
        <v>82522232377651.578</v>
      </c>
      <c r="M323" s="17"/>
      <c r="N323" s="28"/>
      <c r="O323" s="18"/>
      <c r="P323" s="15"/>
      <c r="Q323" s="9"/>
      <c r="R323" s="8"/>
      <c r="S323" s="8"/>
      <c r="T323" s="8"/>
      <c r="U323" s="8"/>
    </row>
    <row r="324" spans="2:21" ht="27" thickBot="1" x14ac:dyDescent="0.7">
      <c r="B324" s="3"/>
      <c r="C324" s="13"/>
      <c r="D324" s="24"/>
      <c r="E324" s="27"/>
      <c r="F324" s="26"/>
      <c r="G324" s="87">
        <v>10</v>
      </c>
      <c r="H324" s="22">
        <v>200</v>
      </c>
      <c r="I324" s="22"/>
      <c r="J324" s="23"/>
      <c r="K324" s="665" t="s">
        <v>234</v>
      </c>
      <c r="L324" s="666"/>
      <c r="M324" s="16">
        <f>'غیر مشارکتی سایر تسهیلات-'!D22</f>
        <v>11065874853876.074</v>
      </c>
      <c r="N324" s="29"/>
      <c r="O324" s="19"/>
      <c r="P324" s="15"/>
      <c r="Q324" s="7"/>
      <c r="R324" s="3"/>
      <c r="S324" s="3"/>
      <c r="T324" s="3"/>
      <c r="U324" s="3"/>
    </row>
    <row r="325" spans="2:21" ht="27" thickBot="1" x14ac:dyDescent="0.7">
      <c r="B325" s="3"/>
      <c r="C325" s="13"/>
      <c r="D325" s="24"/>
      <c r="E325" s="27"/>
      <c r="F325" s="26"/>
      <c r="G325" s="87">
        <v>20</v>
      </c>
      <c r="H325" s="22">
        <v>200</v>
      </c>
      <c r="I325" s="22"/>
      <c r="J325" s="23"/>
      <c r="K325" s="665" t="s">
        <v>252</v>
      </c>
      <c r="L325" s="666"/>
      <c r="M325" s="16">
        <f>'غیر مشارکتی سایر تسهیلات-'!D39</f>
        <v>1107359566573.595</v>
      </c>
      <c r="N325" s="29"/>
      <c r="O325" s="19"/>
      <c r="P325" s="15"/>
      <c r="Q325" s="7"/>
      <c r="R325" s="3"/>
      <c r="S325" s="3"/>
      <c r="T325" s="3"/>
      <c r="U325" s="3"/>
    </row>
    <row r="326" spans="2:21" ht="27" thickBot="1" x14ac:dyDescent="0.7">
      <c r="B326" s="3"/>
      <c r="C326" s="13"/>
      <c r="D326" s="24"/>
      <c r="E326" s="27"/>
      <c r="F326" s="26"/>
      <c r="G326" s="87">
        <v>30</v>
      </c>
      <c r="H326" s="22">
        <v>200</v>
      </c>
      <c r="I326" s="22"/>
      <c r="J326" s="23"/>
      <c r="K326" s="665" t="s">
        <v>254</v>
      </c>
      <c r="L326" s="666"/>
      <c r="M326" s="16">
        <f>'غیر مشارکتی سایر تسهیلات-'!D54</f>
        <v>3975532089.1950002</v>
      </c>
      <c r="N326" s="29"/>
      <c r="O326" s="19"/>
      <c r="P326" s="15"/>
      <c r="Q326" s="7"/>
      <c r="R326" s="3"/>
      <c r="S326" s="3"/>
      <c r="T326" s="3"/>
      <c r="U326" s="3"/>
    </row>
    <row r="327" spans="2:21" ht="27" thickBot="1" x14ac:dyDescent="0.7">
      <c r="B327" s="3"/>
      <c r="C327" s="13"/>
      <c r="D327" s="24"/>
      <c r="E327" s="27"/>
      <c r="F327" s="26"/>
      <c r="G327" s="87">
        <v>40</v>
      </c>
      <c r="H327" s="22">
        <v>200</v>
      </c>
      <c r="I327" s="22"/>
      <c r="J327" s="23"/>
      <c r="K327" s="665" t="s">
        <v>255</v>
      </c>
      <c r="L327" s="666"/>
      <c r="M327" s="16">
        <f>'غیر مشارکتی سایر تسهیلات-'!D70</f>
        <v>9809346896.7900009</v>
      </c>
      <c r="N327" s="29"/>
      <c r="O327" s="19"/>
      <c r="P327" s="15"/>
      <c r="Q327" s="7"/>
      <c r="R327" s="3"/>
      <c r="S327" s="3"/>
      <c r="T327" s="3"/>
      <c r="U327" s="3"/>
    </row>
    <row r="328" spans="2:21" ht="27" thickBot="1" x14ac:dyDescent="0.7">
      <c r="B328" s="3"/>
      <c r="C328" s="13"/>
      <c r="D328" s="24"/>
      <c r="E328" s="27"/>
      <c r="F328" s="26"/>
      <c r="G328" s="87">
        <v>50</v>
      </c>
      <c r="H328" s="22">
        <v>200</v>
      </c>
      <c r="I328" s="22"/>
      <c r="J328" s="23"/>
      <c r="K328" s="665" t="s">
        <v>256</v>
      </c>
      <c r="L328" s="666"/>
      <c r="M328" s="16">
        <f>'غیر مشارکتی سایر تسهیلات-'!D84</f>
        <v>225331467460.095</v>
      </c>
      <c r="N328" s="29"/>
      <c r="O328" s="19"/>
      <c r="P328" s="15"/>
      <c r="Q328" s="7"/>
      <c r="R328" s="3"/>
      <c r="S328" s="3"/>
      <c r="T328" s="3"/>
      <c r="U328" s="3"/>
    </row>
    <row r="329" spans="2:21" ht="27" thickBot="1" x14ac:dyDescent="0.7">
      <c r="B329" s="3"/>
      <c r="C329" s="13"/>
      <c r="D329" s="24"/>
      <c r="E329" s="27"/>
      <c r="F329" s="26"/>
      <c r="G329" s="87"/>
      <c r="H329" s="22"/>
      <c r="I329" s="22"/>
      <c r="J329" s="23"/>
      <c r="K329" s="665" t="s">
        <v>251</v>
      </c>
      <c r="L329" s="666"/>
      <c r="M329" s="16">
        <f>'غیر مشارکتی سایر تسهیلات-'!D112</f>
        <v>35912273976176.992</v>
      </c>
      <c r="N329" s="29"/>
      <c r="O329" s="19"/>
      <c r="P329" s="15"/>
      <c r="Q329" s="7"/>
      <c r="R329" s="3"/>
      <c r="S329" s="3"/>
      <c r="T329" s="3"/>
      <c r="U329" s="3"/>
    </row>
    <row r="330" spans="2:21" ht="27" thickBot="1" x14ac:dyDescent="0.7">
      <c r="B330" s="3"/>
      <c r="C330" s="13"/>
      <c r="D330" s="24"/>
      <c r="E330" s="27"/>
      <c r="F330" s="26"/>
      <c r="G330" s="87">
        <v>60</v>
      </c>
      <c r="H330" s="22">
        <v>200</v>
      </c>
      <c r="I330" s="22"/>
      <c r="J330" s="23"/>
      <c r="K330" s="665" t="s">
        <v>264</v>
      </c>
      <c r="L330" s="666"/>
      <c r="M330" s="16">
        <f>'غیر مشارکتی سایر تسهیلات-'!D98</f>
        <v>0</v>
      </c>
      <c r="N330" s="29"/>
      <c r="O330" s="19"/>
      <c r="P330" s="15"/>
      <c r="Q330" s="7"/>
      <c r="R330" s="3"/>
      <c r="S330" s="3"/>
      <c r="T330" s="3"/>
      <c r="U330" s="3"/>
    </row>
    <row r="331" spans="2:21" ht="27" thickBot="1" x14ac:dyDescent="0.7">
      <c r="B331" s="3"/>
      <c r="C331" s="13"/>
      <c r="D331" s="24"/>
      <c r="E331" s="27"/>
      <c r="F331" s="26"/>
      <c r="G331" s="87">
        <v>70</v>
      </c>
      <c r="H331" s="22">
        <v>200</v>
      </c>
      <c r="I331" s="22"/>
      <c r="J331" s="23"/>
      <c r="K331" s="665" t="s">
        <v>258</v>
      </c>
      <c r="L331" s="666"/>
      <c r="M331" s="16">
        <f>'غیر مشارکتی سایر تسهیلات-'!D129</f>
        <v>34123930195410.035</v>
      </c>
      <c r="N331" s="29"/>
      <c r="O331" s="19"/>
      <c r="P331" s="15"/>
      <c r="Q331" s="7"/>
      <c r="R331" s="3"/>
      <c r="S331" s="3"/>
      <c r="T331" s="3"/>
      <c r="U331" s="3"/>
    </row>
    <row r="332" spans="2:21" ht="27" thickBot="1" x14ac:dyDescent="0.7">
      <c r="B332" s="3"/>
      <c r="C332" s="13"/>
      <c r="D332" s="24"/>
      <c r="E332" s="27"/>
      <c r="F332" s="26"/>
      <c r="G332" s="87">
        <v>80</v>
      </c>
      <c r="H332" s="22">
        <v>200</v>
      </c>
      <c r="I332" s="22"/>
      <c r="J332" s="23"/>
      <c r="K332" s="665" t="s">
        <v>259</v>
      </c>
      <c r="L332" s="666"/>
      <c r="M332" s="16">
        <f>'غیر مشارکتی سایر تسهیلات-'!D147</f>
        <v>4639742028.0299997</v>
      </c>
      <c r="N332" s="29"/>
      <c r="O332" s="19"/>
      <c r="P332" s="15"/>
      <c r="Q332" s="7"/>
      <c r="R332" s="3"/>
      <c r="S332" s="3"/>
      <c r="T332" s="3"/>
      <c r="U332" s="3"/>
    </row>
    <row r="333" spans="2:21" ht="27" thickBot="1" x14ac:dyDescent="0.7">
      <c r="B333" s="3"/>
      <c r="C333" s="13"/>
      <c r="D333" s="24"/>
      <c r="E333" s="27"/>
      <c r="F333" s="26"/>
      <c r="G333" s="87">
        <v>90</v>
      </c>
      <c r="H333" s="22">
        <v>200</v>
      </c>
      <c r="I333" s="22"/>
      <c r="J333" s="23"/>
      <c r="K333" s="665" t="s">
        <v>260</v>
      </c>
      <c r="L333" s="666"/>
      <c r="M333" s="16">
        <f>'غیر مشارکتی سایر تسهیلات-'!D160</f>
        <v>0</v>
      </c>
      <c r="N333" s="29"/>
      <c r="O333" s="19"/>
      <c r="P333" s="15"/>
      <c r="Q333" s="7"/>
      <c r="R333" s="3"/>
      <c r="S333" s="3"/>
      <c r="T333" s="3"/>
      <c r="U333" s="3"/>
    </row>
    <row r="334" spans="2:21" ht="27" thickBot="1" x14ac:dyDescent="0.7">
      <c r="B334" s="3"/>
      <c r="C334" s="13"/>
      <c r="D334" s="24"/>
      <c r="E334" s="27"/>
      <c r="F334" s="26"/>
      <c r="G334" s="87">
        <v>100</v>
      </c>
      <c r="H334" s="22">
        <v>200</v>
      </c>
      <c r="I334" s="22"/>
      <c r="J334" s="23"/>
      <c r="K334" s="665" t="s">
        <v>261</v>
      </c>
      <c r="L334" s="666"/>
      <c r="M334" s="16">
        <f>'غیر مشارکتی سایر تسهیلات-'!D173</f>
        <v>1286071874.125</v>
      </c>
      <c r="N334" s="29"/>
      <c r="O334" s="19"/>
      <c r="P334" s="15"/>
      <c r="Q334" s="7"/>
      <c r="R334" s="3"/>
      <c r="S334" s="3"/>
      <c r="T334" s="3"/>
      <c r="U334" s="3"/>
    </row>
    <row r="335" spans="2:21" ht="27" thickBot="1" x14ac:dyDescent="0.7">
      <c r="B335" s="3"/>
      <c r="C335" s="13"/>
      <c r="D335" s="24"/>
      <c r="E335" s="27"/>
      <c r="F335" s="26"/>
      <c r="G335" s="87">
        <v>110</v>
      </c>
      <c r="H335" s="22">
        <v>200</v>
      </c>
      <c r="I335" s="22"/>
      <c r="J335" s="23"/>
      <c r="K335" s="665" t="s">
        <v>262</v>
      </c>
      <c r="L335" s="666"/>
      <c r="M335" s="16">
        <f>'غیر مشارکتی سایر تسهیلات-'!D184</f>
        <v>7327607121.2950001</v>
      </c>
      <c r="N335" s="29"/>
      <c r="O335" s="19"/>
      <c r="P335" s="15"/>
      <c r="Q335" s="7"/>
      <c r="R335" s="3"/>
      <c r="S335" s="3"/>
      <c r="T335" s="3"/>
      <c r="U335" s="3"/>
    </row>
    <row r="336" spans="2:21" ht="27" thickBot="1" x14ac:dyDescent="0.7">
      <c r="B336" s="3"/>
      <c r="C336" s="13"/>
      <c r="D336" s="24"/>
      <c r="E336" s="27"/>
      <c r="F336" s="26"/>
      <c r="G336" s="87">
        <v>120</v>
      </c>
      <c r="H336" s="22">
        <v>200</v>
      </c>
      <c r="I336" s="22"/>
      <c r="J336" s="23"/>
      <c r="K336" s="665" t="s">
        <v>263</v>
      </c>
      <c r="L336" s="666"/>
      <c r="M336" s="16">
        <f>'غیر مشارکتی سایر تسهیلات-'!D196</f>
        <v>60222228995.345001</v>
      </c>
      <c r="N336" s="29"/>
      <c r="O336" s="19"/>
      <c r="P336" s="15"/>
      <c r="Q336" s="7"/>
      <c r="R336" s="3"/>
      <c r="S336" s="3"/>
      <c r="T336" s="3"/>
      <c r="U336" s="3"/>
    </row>
    <row r="337" spans="2:21" ht="27" thickBot="1" x14ac:dyDescent="0.7">
      <c r="B337" s="3"/>
      <c r="C337" s="13"/>
      <c r="D337" s="24"/>
      <c r="E337" s="27"/>
      <c r="F337" s="26"/>
      <c r="G337" s="87">
        <v>120</v>
      </c>
      <c r="H337" s="22">
        <v>200</v>
      </c>
      <c r="I337" s="22"/>
      <c r="J337" s="23"/>
      <c r="K337" s="665" t="s">
        <v>265</v>
      </c>
      <c r="L337" s="666"/>
      <c r="M337" s="16">
        <f>'غیر مشارکتی سایر تسهیلات-'!D207</f>
        <v>201789150</v>
      </c>
      <c r="N337" s="29"/>
      <c r="O337" s="19"/>
      <c r="P337" s="15"/>
      <c r="Q337" s="7"/>
      <c r="R337" s="3"/>
      <c r="S337" s="3"/>
      <c r="T337" s="3"/>
      <c r="U337" s="3"/>
    </row>
    <row r="338" spans="2:21" ht="27" thickBot="1" x14ac:dyDescent="0.7">
      <c r="B338" s="8"/>
      <c r="C338" s="21"/>
      <c r="D338" s="25"/>
      <c r="E338" s="31"/>
      <c r="F338" s="84"/>
      <c r="G338" s="85"/>
      <c r="H338" s="91">
        <v>210</v>
      </c>
      <c r="I338" s="92"/>
      <c r="J338" s="93"/>
      <c r="K338" s="102" t="s">
        <v>268</v>
      </c>
      <c r="L338" s="94">
        <f>SUM(M339:M352)</f>
        <v>11046553561283.777</v>
      </c>
      <c r="M338" s="17"/>
      <c r="N338" s="28"/>
      <c r="O338" s="18"/>
      <c r="P338" s="15"/>
      <c r="Q338" s="9"/>
      <c r="R338" s="8"/>
      <c r="S338" s="8"/>
      <c r="T338" s="8"/>
      <c r="U338" s="8"/>
    </row>
    <row r="339" spans="2:21" ht="27" thickBot="1" x14ac:dyDescent="0.7">
      <c r="B339" s="3"/>
      <c r="C339" s="13"/>
      <c r="D339" s="24"/>
      <c r="E339" s="27"/>
      <c r="F339" s="26"/>
      <c r="G339" s="87">
        <v>10</v>
      </c>
      <c r="H339" s="22">
        <v>210</v>
      </c>
      <c r="I339" s="22"/>
      <c r="J339" s="23"/>
      <c r="K339" s="665" t="s">
        <v>234</v>
      </c>
      <c r="L339" s="666"/>
      <c r="M339" s="16">
        <f>'غیر مشارکتی سایر تسهیلات-'!D232</f>
        <v>5501145787218.0195</v>
      </c>
      <c r="N339" s="29"/>
      <c r="O339" s="19"/>
      <c r="P339" s="15"/>
      <c r="Q339" s="7"/>
      <c r="R339" s="3"/>
      <c r="S339" s="3"/>
      <c r="T339" s="3"/>
      <c r="U339" s="3"/>
    </row>
    <row r="340" spans="2:21" ht="27" thickBot="1" x14ac:dyDescent="0.7">
      <c r="B340" s="3"/>
      <c r="C340" s="13"/>
      <c r="D340" s="24"/>
      <c r="E340" s="27"/>
      <c r="F340" s="26"/>
      <c r="G340" s="87">
        <v>20</v>
      </c>
      <c r="H340" s="22">
        <v>210</v>
      </c>
      <c r="I340" s="22"/>
      <c r="J340" s="23"/>
      <c r="K340" s="665" t="s">
        <v>252</v>
      </c>
      <c r="L340" s="666"/>
      <c r="M340" s="16">
        <f>'غیر مشارکتی سایر تسهیلات-'!D249</f>
        <v>23021844015.904999</v>
      </c>
      <c r="N340" s="29"/>
      <c r="O340" s="19"/>
      <c r="P340" s="15"/>
      <c r="Q340" s="7"/>
      <c r="R340" s="3"/>
      <c r="S340" s="3"/>
      <c r="T340" s="3"/>
      <c r="U340" s="3"/>
    </row>
    <row r="341" spans="2:21" ht="27" thickBot="1" x14ac:dyDescent="0.7">
      <c r="B341" s="3"/>
      <c r="C341" s="13"/>
      <c r="D341" s="24"/>
      <c r="E341" s="27"/>
      <c r="F341" s="26"/>
      <c r="G341" s="87">
        <v>30</v>
      </c>
      <c r="H341" s="22">
        <v>210</v>
      </c>
      <c r="I341" s="22"/>
      <c r="J341" s="23"/>
      <c r="K341" s="665" t="s">
        <v>254</v>
      </c>
      <c r="L341" s="666"/>
      <c r="M341" s="16">
        <f>'غیر مشارکتی سایر تسهیلات-'!D264</f>
        <v>67263812239.205002</v>
      </c>
      <c r="N341" s="29"/>
      <c r="O341" s="19"/>
      <c r="P341" s="15"/>
      <c r="Q341" s="7"/>
      <c r="R341" s="3"/>
      <c r="S341" s="3"/>
      <c r="T341" s="3"/>
      <c r="U341" s="3"/>
    </row>
    <row r="342" spans="2:21" ht="27" thickBot="1" x14ac:dyDescent="0.7">
      <c r="B342" s="3"/>
      <c r="C342" s="13"/>
      <c r="D342" s="24"/>
      <c r="E342" s="27"/>
      <c r="F342" s="26"/>
      <c r="G342" s="87">
        <v>40</v>
      </c>
      <c r="H342" s="22">
        <v>210</v>
      </c>
      <c r="I342" s="22"/>
      <c r="J342" s="23"/>
      <c r="K342" s="665" t="s">
        <v>255</v>
      </c>
      <c r="L342" s="666"/>
      <c r="M342" s="16">
        <f>'غیر مشارکتی سایر تسهیلات-'!D280</f>
        <v>12274000251.584999</v>
      </c>
      <c r="N342" s="29"/>
      <c r="O342" s="19"/>
      <c r="P342" s="15"/>
      <c r="Q342" s="7"/>
      <c r="R342" s="3"/>
      <c r="S342" s="3"/>
      <c r="T342" s="3"/>
      <c r="U342" s="3"/>
    </row>
    <row r="343" spans="2:21" ht="27" thickBot="1" x14ac:dyDescent="0.7">
      <c r="B343" s="3"/>
      <c r="C343" s="13"/>
      <c r="D343" s="24"/>
      <c r="E343" s="27"/>
      <c r="F343" s="26"/>
      <c r="G343" s="87">
        <v>50</v>
      </c>
      <c r="H343" s="22">
        <v>210</v>
      </c>
      <c r="I343" s="22"/>
      <c r="J343" s="23"/>
      <c r="K343" s="665" t="s">
        <v>256</v>
      </c>
      <c r="L343" s="666"/>
      <c r="M343" s="16">
        <f>'غیر مشارکتی سایر تسهیلات-'!D294</f>
        <v>1161773837000.51</v>
      </c>
      <c r="N343" s="29"/>
      <c r="O343" s="19"/>
      <c r="P343" s="15"/>
      <c r="Q343" s="7"/>
      <c r="R343" s="3"/>
      <c r="S343" s="3"/>
      <c r="T343" s="3"/>
      <c r="U343" s="3"/>
    </row>
    <row r="344" spans="2:21" ht="27" thickBot="1" x14ac:dyDescent="0.7">
      <c r="B344" s="3"/>
      <c r="C344" s="13"/>
      <c r="D344" s="24"/>
      <c r="E344" s="27"/>
      <c r="F344" s="26"/>
      <c r="G344" s="87"/>
      <c r="H344" s="22"/>
      <c r="I344" s="22"/>
      <c r="J344" s="23"/>
      <c r="K344" s="665" t="s">
        <v>251</v>
      </c>
      <c r="L344" s="666"/>
      <c r="M344" s="16">
        <f>'غیر مشارکتی سایر تسهیلات-'!D322</f>
        <v>3831775173132.1699</v>
      </c>
      <c r="N344" s="29"/>
      <c r="O344" s="19"/>
      <c r="P344" s="15"/>
      <c r="Q344" s="7"/>
      <c r="R344" s="3"/>
      <c r="S344" s="3"/>
      <c r="T344" s="3"/>
      <c r="U344" s="3"/>
    </row>
    <row r="345" spans="2:21" ht="27" thickBot="1" x14ac:dyDescent="0.7">
      <c r="B345" s="3"/>
      <c r="C345" s="13"/>
      <c r="D345" s="24"/>
      <c r="E345" s="27"/>
      <c r="F345" s="26"/>
      <c r="G345" s="87">
        <v>60</v>
      </c>
      <c r="H345" s="22">
        <v>210</v>
      </c>
      <c r="I345" s="22"/>
      <c r="J345" s="23"/>
      <c r="K345" s="665" t="s">
        <v>264</v>
      </c>
      <c r="L345" s="666"/>
      <c r="M345" s="16">
        <f>'غیر مشارکتی سایر تسهیلات-'!D308</f>
        <v>0</v>
      </c>
      <c r="N345" s="29"/>
      <c r="O345" s="19"/>
      <c r="P345" s="15"/>
      <c r="Q345" s="7"/>
      <c r="R345" s="3"/>
      <c r="S345" s="3"/>
      <c r="T345" s="3"/>
      <c r="U345" s="3"/>
    </row>
    <row r="346" spans="2:21" ht="27" thickBot="1" x14ac:dyDescent="0.7">
      <c r="B346" s="3"/>
      <c r="C346" s="13"/>
      <c r="D346" s="24"/>
      <c r="E346" s="27"/>
      <c r="F346" s="26"/>
      <c r="G346" s="87">
        <v>70</v>
      </c>
      <c r="H346" s="22">
        <v>210</v>
      </c>
      <c r="I346" s="22"/>
      <c r="J346" s="23"/>
      <c r="K346" s="665" t="s">
        <v>258</v>
      </c>
      <c r="L346" s="666"/>
      <c r="M346" s="16">
        <f>'غیر مشارکتی سایر تسهیلات-'!D339</f>
        <v>399275074295.35999</v>
      </c>
      <c r="N346" s="29"/>
      <c r="O346" s="19"/>
      <c r="P346" s="15"/>
      <c r="Q346" s="7"/>
      <c r="R346" s="3"/>
      <c r="S346" s="3"/>
      <c r="T346" s="3"/>
      <c r="U346" s="3"/>
    </row>
    <row r="347" spans="2:21" ht="27" thickBot="1" x14ac:dyDescent="0.7">
      <c r="B347" s="3"/>
      <c r="C347" s="13"/>
      <c r="D347" s="24"/>
      <c r="E347" s="27"/>
      <c r="F347" s="26"/>
      <c r="G347" s="87">
        <v>80</v>
      </c>
      <c r="H347" s="22">
        <v>210</v>
      </c>
      <c r="I347" s="22"/>
      <c r="J347" s="23"/>
      <c r="K347" s="665" t="s">
        <v>259</v>
      </c>
      <c r="L347" s="666"/>
      <c r="M347" s="16">
        <f>'غیر مشارکتی سایر تسهیلات-'!D357</f>
        <v>10827967042.870001</v>
      </c>
      <c r="N347" s="29"/>
      <c r="O347" s="19"/>
      <c r="P347" s="15"/>
      <c r="Q347" s="7"/>
      <c r="R347" s="3"/>
      <c r="S347" s="3"/>
      <c r="T347" s="3"/>
      <c r="U347" s="3"/>
    </row>
    <row r="348" spans="2:21" ht="27" thickBot="1" x14ac:dyDescent="0.7">
      <c r="B348" s="3"/>
      <c r="C348" s="13"/>
      <c r="D348" s="24"/>
      <c r="E348" s="27"/>
      <c r="F348" s="26"/>
      <c r="G348" s="87">
        <v>90</v>
      </c>
      <c r="H348" s="22">
        <v>210</v>
      </c>
      <c r="I348" s="22"/>
      <c r="J348" s="23"/>
      <c r="K348" s="665" t="s">
        <v>260</v>
      </c>
      <c r="L348" s="666"/>
      <c r="M348" s="16">
        <f>'غیر مشارکتی سایر تسهیلات-'!D370</f>
        <v>0</v>
      </c>
      <c r="N348" s="29"/>
      <c r="O348" s="19"/>
      <c r="P348" s="15"/>
      <c r="Q348" s="7"/>
      <c r="R348" s="3"/>
      <c r="S348" s="3"/>
      <c r="T348" s="3"/>
      <c r="U348" s="3"/>
    </row>
    <row r="349" spans="2:21" ht="27" thickBot="1" x14ac:dyDescent="0.7">
      <c r="B349" s="3"/>
      <c r="C349" s="13"/>
      <c r="D349" s="24"/>
      <c r="E349" s="27"/>
      <c r="F349" s="26"/>
      <c r="G349" s="87">
        <v>100</v>
      </c>
      <c r="H349" s="22">
        <v>210</v>
      </c>
      <c r="I349" s="22"/>
      <c r="J349" s="23"/>
      <c r="K349" s="665" t="s">
        <v>261</v>
      </c>
      <c r="L349" s="666"/>
      <c r="M349" s="16">
        <f>'غیر مشارکتی سایر تسهیلات-'!D383</f>
        <v>11313673324.51</v>
      </c>
      <c r="N349" s="29"/>
      <c r="O349" s="19"/>
      <c r="P349" s="15"/>
      <c r="Q349" s="7"/>
      <c r="R349" s="3"/>
      <c r="S349" s="3"/>
      <c r="T349" s="3"/>
      <c r="U349" s="3"/>
    </row>
    <row r="350" spans="2:21" ht="27" thickBot="1" x14ac:dyDescent="0.7">
      <c r="B350" s="3"/>
      <c r="C350" s="13"/>
      <c r="D350" s="24"/>
      <c r="E350" s="27"/>
      <c r="F350" s="26"/>
      <c r="G350" s="87">
        <v>110</v>
      </c>
      <c r="H350" s="22">
        <v>210</v>
      </c>
      <c r="I350" s="22"/>
      <c r="J350" s="23"/>
      <c r="K350" s="665" t="s">
        <v>262</v>
      </c>
      <c r="L350" s="666"/>
      <c r="M350" s="16">
        <f>'غیر مشارکتی سایر تسهیلات-'!D394</f>
        <v>21638952363.645</v>
      </c>
      <c r="N350" s="29"/>
      <c r="O350" s="19"/>
      <c r="P350" s="15"/>
      <c r="Q350" s="7"/>
      <c r="R350" s="3"/>
      <c r="S350" s="3"/>
      <c r="T350" s="3"/>
      <c r="U350" s="3"/>
    </row>
    <row r="351" spans="2:21" ht="27" thickBot="1" x14ac:dyDescent="0.7">
      <c r="B351" s="3"/>
      <c r="C351" s="13"/>
      <c r="D351" s="24"/>
      <c r="E351" s="27"/>
      <c r="F351" s="26"/>
      <c r="G351" s="87">
        <v>120</v>
      </c>
      <c r="H351" s="22">
        <v>210</v>
      </c>
      <c r="I351" s="22"/>
      <c r="J351" s="23"/>
      <c r="K351" s="665" t="s">
        <v>263</v>
      </c>
      <c r="L351" s="666"/>
      <c r="M351" s="16">
        <f>'غیر مشارکتی سایر تسهیلات-'!D406</f>
        <v>0</v>
      </c>
      <c r="N351" s="29"/>
      <c r="O351" s="19"/>
      <c r="P351" s="15"/>
      <c r="Q351" s="7"/>
      <c r="R351" s="3"/>
      <c r="S351" s="3"/>
      <c r="T351" s="3"/>
      <c r="U351" s="3"/>
    </row>
    <row r="352" spans="2:21" ht="27" thickBot="1" x14ac:dyDescent="0.7">
      <c r="B352" s="3"/>
      <c r="C352" s="13"/>
      <c r="D352" s="24"/>
      <c r="E352" s="27"/>
      <c r="F352" s="26"/>
      <c r="G352" s="87">
        <v>120</v>
      </c>
      <c r="H352" s="22">
        <v>210</v>
      </c>
      <c r="I352" s="22"/>
      <c r="J352" s="23"/>
      <c r="K352" s="665" t="s">
        <v>265</v>
      </c>
      <c r="L352" s="666"/>
      <c r="M352" s="16">
        <f>'غیر مشارکتی سایر تسهیلات-'!D415</f>
        <v>6243440400</v>
      </c>
      <c r="N352" s="29"/>
      <c r="O352" s="19"/>
      <c r="P352" s="15"/>
      <c r="Q352" s="7"/>
      <c r="R352" s="3"/>
      <c r="S352" s="3"/>
      <c r="T352" s="3"/>
      <c r="U352" s="3"/>
    </row>
    <row r="353" spans="2:21" ht="27" thickBot="1" x14ac:dyDescent="0.7">
      <c r="B353" s="8"/>
      <c r="C353" s="21"/>
      <c r="D353" s="25"/>
      <c r="E353" s="31"/>
      <c r="F353" s="84"/>
      <c r="G353" s="85"/>
      <c r="H353" s="91">
        <v>220</v>
      </c>
      <c r="I353" s="92"/>
      <c r="J353" s="93"/>
      <c r="K353" s="102" t="s">
        <v>298</v>
      </c>
      <c r="L353" s="94">
        <f>SUM(M354:M367)</f>
        <v>6468491368645.8086</v>
      </c>
      <c r="M353" s="17"/>
      <c r="N353" s="28"/>
      <c r="O353" s="18"/>
      <c r="P353" s="15"/>
      <c r="Q353" s="9"/>
      <c r="R353" s="8"/>
      <c r="S353" s="8"/>
      <c r="T353" s="8"/>
      <c r="U353" s="8"/>
    </row>
    <row r="354" spans="2:21" ht="27" thickBot="1" x14ac:dyDescent="0.7">
      <c r="B354" s="3"/>
      <c r="C354" s="13"/>
      <c r="D354" s="24"/>
      <c r="E354" s="27"/>
      <c r="F354" s="26"/>
      <c r="G354" s="87">
        <v>10</v>
      </c>
      <c r="H354" s="22">
        <v>220</v>
      </c>
      <c r="I354" s="22"/>
      <c r="J354" s="23"/>
      <c r="K354" s="665" t="s">
        <v>234</v>
      </c>
      <c r="L354" s="666"/>
      <c r="M354" s="16">
        <f>'غیر مشارکتی سایر تسهیلات-'!D441</f>
        <v>4724325898853.875</v>
      </c>
      <c r="N354" s="29"/>
      <c r="O354" s="19"/>
      <c r="P354" s="15"/>
      <c r="Q354" s="7"/>
      <c r="R354" s="3"/>
      <c r="S354" s="3"/>
      <c r="T354" s="3"/>
      <c r="U354" s="3"/>
    </row>
    <row r="355" spans="2:21" ht="27" thickBot="1" x14ac:dyDescent="0.7">
      <c r="B355" s="3"/>
      <c r="C355" s="13"/>
      <c r="D355" s="24"/>
      <c r="E355" s="27"/>
      <c r="F355" s="26"/>
      <c r="G355" s="87">
        <v>20</v>
      </c>
      <c r="H355" s="22">
        <v>220</v>
      </c>
      <c r="I355" s="22"/>
      <c r="J355" s="23"/>
      <c r="K355" s="665" t="s">
        <v>252</v>
      </c>
      <c r="L355" s="666"/>
      <c r="M355" s="16">
        <f>'غیر مشارکتی سایر تسهیلات-'!D458</f>
        <v>175129242153.095</v>
      </c>
      <c r="N355" s="29"/>
      <c r="O355" s="19"/>
      <c r="P355" s="15"/>
      <c r="Q355" s="7"/>
      <c r="R355" s="3"/>
      <c r="S355" s="3"/>
      <c r="T355" s="3"/>
      <c r="U355" s="3"/>
    </row>
    <row r="356" spans="2:21" ht="27" thickBot="1" x14ac:dyDescent="0.7">
      <c r="B356" s="3"/>
      <c r="C356" s="13"/>
      <c r="D356" s="24"/>
      <c r="E356" s="27"/>
      <c r="F356" s="26"/>
      <c r="G356" s="87">
        <v>30</v>
      </c>
      <c r="H356" s="22">
        <v>220</v>
      </c>
      <c r="I356" s="22"/>
      <c r="J356" s="23"/>
      <c r="K356" s="665" t="s">
        <v>254</v>
      </c>
      <c r="L356" s="666"/>
      <c r="M356" s="16">
        <f>'غیر مشارکتی سایر تسهیلات-'!D473</f>
        <v>34545470683.385002</v>
      </c>
      <c r="N356" s="29"/>
      <c r="O356" s="19"/>
      <c r="P356" s="15"/>
      <c r="Q356" s="7"/>
      <c r="R356" s="3"/>
      <c r="S356" s="3"/>
      <c r="T356" s="3"/>
      <c r="U356" s="3"/>
    </row>
    <row r="357" spans="2:21" ht="27" thickBot="1" x14ac:dyDescent="0.7">
      <c r="B357" s="3"/>
      <c r="C357" s="13"/>
      <c r="D357" s="24"/>
      <c r="E357" s="27"/>
      <c r="F357" s="26"/>
      <c r="G357" s="87">
        <v>40</v>
      </c>
      <c r="H357" s="22">
        <v>220</v>
      </c>
      <c r="I357" s="22"/>
      <c r="J357" s="23"/>
      <c r="K357" s="665" t="s">
        <v>255</v>
      </c>
      <c r="L357" s="666"/>
      <c r="M357" s="16">
        <f>'غیر مشارکتی سایر تسهیلات-'!D489</f>
        <v>8619814587.0149994</v>
      </c>
      <c r="N357" s="29"/>
      <c r="O357" s="19"/>
      <c r="P357" s="15"/>
      <c r="Q357" s="7"/>
      <c r="R357" s="3"/>
      <c r="S357" s="3"/>
      <c r="T357" s="3"/>
      <c r="U357" s="3"/>
    </row>
    <row r="358" spans="2:21" ht="27" thickBot="1" x14ac:dyDescent="0.7">
      <c r="B358" s="3"/>
      <c r="C358" s="13"/>
      <c r="D358" s="24"/>
      <c r="E358" s="27"/>
      <c r="F358" s="26"/>
      <c r="G358" s="87">
        <v>50</v>
      </c>
      <c r="H358" s="22">
        <v>220</v>
      </c>
      <c r="I358" s="22"/>
      <c r="J358" s="23"/>
      <c r="K358" s="665" t="s">
        <v>256</v>
      </c>
      <c r="L358" s="666"/>
      <c r="M358" s="16">
        <f>'غیر مشارکتی سایر تسهیلات-'!D503</f>
        <v>1067307150652.4301</v>
      </c>
      <c r="N358" s="29"/>
      <c r="O358" s="19"/>
      <c r="P358" s="15"/>
      <c r="Q358" s="7"/>
      <c r="R358" s="3"/>
      <c r="S358" s="3"/>
      <c r="T358" s="3"/>
      <c r="U358" s="3"/>
    </row>
    <row r="359" spans="2:21" ht="27" thickBot="1" x14ac:dyDescent="0.7">
      <c r="B359" s="3"/>
      <c r="C359" s="13"/>
      <c r="D359" s="24"/>
      <c r="E359" s="27"/>
      <c r="F359" s="26"/>
      <c r="G359" s="87"/>
      <c r="H359" s="22">
        <v>220</v>
      </c>
      <c r="I359" s="22"/>
      <c r="J359" s="23"/>
      <c r="K359" s="665" t="s">
        <v>251</v>
      </c>
      <c r="L359" s="666"/>
      <c r="M359" s="16">
        <f>'غیر مشارکتی سایر تسهیلات-'!D531</f>
        <v>338757408705.45001</v>
      </c>
      <c r="N359" s="29"/>
      <c r="O359" s="19"/>
      <c r="P359" s="15"/>
      <c r="Q359" s="7"/>
      <c r="R359" s="3"/>
      <c r="S359" s="3"/>
      <c r="T359" s="3"/>
      <c r="U359" s="3"/>
    </row>
    <row r="360" spans="2:21" ht="27" thickBot="1" x14ac:dyDescent="0.7">
      <c r="B360" s="3"/>
      <c r="C360" s="13"/>
      <c r="D360" s="24"/>
      <c r="E360" s="27"/>
      <c r="F360" s="26"/>
      <c r="G360" s="87">
        <v>60</v>
      </c>
      <c r="H360" s="22">
        <v>220</v>
      </c>
      <c r="I360" s="22"/>
      <c r="J360" s="23"/>
      <c r="K360" s="665" t="s">
        <v>264</v>
      </c>
      <c r="L360" s="666"/>
      <c r="M360" s="16">
        <v>0</v>
      </c>
      <c r="N360" s="29"/>
      <c r="O360" s="19"/>
      <c r="P360" s="15"/>
      <c r="Q360" s="7"/>
      <c r="R360" s="3"/>
      <c r="S360" s="3"/>
      <c r="T360" s="3"/>
      <c r="U360" s="3"/>
    </row>
    <row r="361" spans="2:21" ht="27" thickBot="1" x14ac:dyDescent="0.7">
      <c r="B361" s="3"/>
      <c r="C361" s="13"/>
      <c r="D361" s="24"/>
      <c r="E361" s="27"/>
      <c r="F361" s="26"/>
      <c r="G361" s="87">
        <v>70</v>
      </c>
      <c r="H361" s="22">
        <v>220</v>
      </c>
      <c r="I361" s="22"/>
      <c r="J361" s="23"/>
      <c r="K361" s="665" t="s">
        <v>258</v>
      </c>
      <c r="L361" s="666"/>
      <c r="M361" s="16">
        <f>'غیر مشارکتی سایر تسهیلات-'!D548</f>
        <v>72161627723.600006</v>
      </c>
      <c r="N361" s="29"/>
      <c r="O361" s="19"/>
      <c r="P361" s="15"/>
      <c r="Q361" s="7"/>
      <c r="R361" s="3"/>
      <c r="S361" s="3"/>
      <c r="T361" s="3"/>
      <c r="U361" s="3"/>
    </row>
    <row r="362" spans="2:21" ht="27" thickBot="1" x14ac:dyDescent="0.7">
      <c r="B362" s="3"/>
      <c r="C362" s="13"/>
      <c r="D362" s="24"/>
      <c r="E362" s="27"/>
      <c r="F362" s="26"/>
      <c r="G362" s="87">
        <v>80</v>
      </c>
      <c r="H362" s="22">
        <v>220</v>
      </c>
      <c r="I362" s="22"/>
      <c r="J362" s="23"/>
      <c r="K362" s="665" t="s">
        <v>259</v>
      </c>
      <c r="L362" s="666"/>
      <c r="M362" s="16">
        <f>'غیر مشارکتی سایر تسهیلات-'!D566</f>
        <v>9686545906.6299992</v>
      </c>
      <c r="N362" s="29"/>
      <c r="O362" s="19"/>
      <c r="P362" s="15"/>
      <c r="Q362" s="7"/>
      <c r="R362" s="3"/>
      <c r="S362" s="3"/>
      <c r="T362" s="3"/>
      <c r="U362" s="3"/>
    </row>
    <row r="363" spans="2:21" ht="27" thickBot="1" x14ac:dyDescent="0.7">
      <c r="B363" s="3"/>
      <c r="C363" s="13"/>
      <c r="D363" s="24"/>
      <c r="E363" s="27"/>
      <c r="F363" s="26"/>
      <c r="G363" s="87">
        <v>90</v>
      </c>
      <c r="H363" s="22">
        <v>220</v>
      </c>
      <c r="I363" s="22"/>
      <c r="J363" s="23"/>
      <c r="K363" s="665" t="s">
        <v>260</v>
      </c>
      <c r="L363" s="666"/>
      <c r="M363" s="16">
        <f>'غیر مشارکتی سایر تسهیلات-'!D579</f>
        <v>5430065684.3999996</v>
      </c>
      <c r="N363" s="29"/>
      <c r="O363" s="19"/>
      <c r="P363" s="15"/>
      <c r="Q363" s="7"/>
      <c r="R363" s="3"/>
      <c r="S363" s="3"/>
      <c r="T363" s="3"/>
      <c r="U363" s="3"/>
    </row>
    <row r="364" spans="2:21" ht="27" thickBot="1" x14ac:dyDescent="0.7">
      <c r="B364" s="3"/>
      <c r="C364" s="13"/>
      <c r="D364" s="24"/>
      <c r="E364" s="27"/>
      <c r="F364" s="26"/>
      <c r="G364" s="87">
        <v>100</v>
      </c>
      <c r="H364" s="22">
        <v>220</v>
      </c>
      <c r="I364" s="22"/>
      <c r="J364" s="23"/>
      <c r="K364" s="665" t="s">
        <v>261</v>
      </c>
      <c r="L364" s="666"/>
      <c r="M364" s="16">
        <f>'غیر مشارکتی سایر تسهیلات-'!D592</f>
        <v>19088522170.125</v>
      </c>
      <c r="N364" s="29"/>
      <c r="O364" s="19"/>
      <c r="P364" s="15"/>
      <c r="Q364" s="7"/>
      <c r="R364" s="3"/>
      <c r="S364" s="3"/>
      <c r="T364" s="3"/>
      <c r="U364" s="3"/>
    </row>
    <row r="365" spans="2:21" ht="27" thickBot="1" x14ac:dyDescent="0.7">
      <c r="B365" s="3"/>
      <c r="C365" s="13"/>
      <c r="D365" s="24"/>
      <c r="E365" s="27"/>
      <c r="F365" s="26"/>
      <c r="G365" s="87">
        <v>110</v>
      </c>
      <c r="H365" s="22">
        <v>220</v>
      </c>
      <c r="I365" s="22"/>
      <c r="J365" s="23"/>
      <c r="K365" s="665" t="s">
        <v>262</v>
      </c>
      <c r="L365" s="666"/>
      <c r="M365" s="16">
        <f>'غیر مشارکتی سایر تسهیلات-'!D603</f>
        <v>13439621525.805</v>
      </c>
      <c r="N365" s="29"/>
      <c r="O365" s="19"/>
      <c r="P365" s="15"/>
      <c r="Q365" s="7"/>
      <c r="R365" s="3"/>
      <c r="S365" s="3"/>
      <c r="T365" s="3"/>
      <c r="U365" s="3"/>
    </row>
    <row r="366" spans="2:21" ht="27" thickBot="1" x14ac:dyDescent="0.7">
      <c r="B366" s="3"/>
      <c r="C366" s="13"/>
      <c r="D366" s="24"/>
      <c r="E366" s="27"/>
      <c r="F366" s="26"/>
      <c r="G366" s="87">
        <v>120</v>
      </c>
      <c r="H366" s="22">
        <v>220</v>
      </c>
      <c r="I366" s="22"/>
      <c r="J366" s="23"/>
      <c r="K366" s="665" t="s">
        <v>263</v>
      </c>
      <c r="L366" s="666"/>
      <c r="M366" s="16">
        <f>'غیر مشارکتی سایر تسهیلات-'!D615</f>
        <v>0</v>
      </c>
      <c r="N366" s="29"/>
      <c r="O366" s="19"/>
      <c r="P366" s="15"/>
      <c r="Q366" s="7"/>
      <c r="R366" s="3"/>
      <c r="S366" s="3"/>
      <c r="T366" s="3"/>
      <c r="U366" s="3"/>
    </row>
    <row r="367" spans="2:21" ht="27" thickBot="1" x14ac:dyDescent="0.7">
      <c r="B367" s="3"/>
      <c r="C367" s="13"/>
      <c r="D367" s="24"/>
      <c r="E367" s="27"/>
      <c r="F367" s="26"/>
      <c r="G367" s="87">
        <v>120</v>
      </c>
      <c r="H367" s="22">
        <v>220</v>
      </c>
      <c r="I367" s="22"/>
      <c r="J367" s="23"/>
      <c r="K367" s="665" t="s">
        <v>265</v>
      </c>
      <c r="L367" s="666"/>
      <c r="M367" s="16">
        <f>'غیر مشارکتی سایر تسهیلات-'!D626</f>
        <v>0</v>
      </c>
      <c r="N367" s="29"/>
      <c r="O367" s="19"/>
      <c r="P367" s="15"/>
      <c r="Q367" s="7"/>
      <c r="R367" s="3"/>
      <c r="S367" s="3"/>
      <c r="T367" s="3"/>
      <c r="U367" s="3"/>
    </row>
    <row r="368" spans="2:21" ht="27" thickBot="1" x14ac:dyDescent="0.7">
      <c r="B368" s="8"/>
      <c r="C368" s="21"/>
      <c r="D368" s="25"/>
      <c r="E368" s="31"/>
      <c r="F368" s="84"/>
      <c r="G368" s="85"/>
      <c r="H368" s="91">
        <v>230</v>
      </c>
      <c r="I368" s="92"/>
      <c r="J368" s="93"/>
      <c r="K368" s="102" t="s">
        <v>299</v>
      </c>
      <c r="L368" s="94">
        <f>SUM(M369:M382)</f>
        <v>294323795631937.5</v>
      </c>
      <c r="M368" s="17"/>
      <c r="N368" s="28"/>
      <c r="O368" s="18"/>
      <c r="P368" s="15"/>
      <c r="Q368" s="9"/>
      <c r="R368" s="8"/>
      <c r="S368" s="8"/>
      <c r="T368" s="8"/>
      <c r="U368" s="8"/>
    </row>
    <row r="369" spans="2:21" ht="27" thickBot="1" x14ac:dyDescent="0.7">
      <c r="B369" s="3"/>
      <c r="C369" s="13"/>
      <c r="D369" s="24"/>
      <c r="E369" s="27"/>
      <c r="F369" s="26"/>
      <c r="G369" s="87">
        <v>10</v>
      </c>
      <c r="H369" s="22">
        <v>230</v>
      </c>
      <c r="I369" s="22"/>
      <c r="J369" s="23"/>
      <c r="K369" s="665" t="s">
        <v>234</v>
      </c>
      <c r="L369" s="666"/>
      <c r="M369" s="16">
        <f>'غیر مشارکتی سایر تسهیلات-'!D650</f>
        <v>69402004123462.195</v>
      </c>
      <c r="N369" s="29"/>
      <c r="O369" s="19"/>
      <c r="P369" s="15"/>
      <c r="Q369" s="7"/>
      <c r="R369" s="3"/>
      <c r="S369" s="3"/>
      <c r="T369" s="3"/>
      <c r="U369" s="3"/>
    </row>
    <row r="370" spans="2:21" ht="27" thickBot="1" x14ac:dyDescent="0.7">
      <c r="B370" s="3"/>
      <c r="C370" s="13"/>
      <c r="D370" s="24"/>
      <c r="E370" s="27"/>
      <c r="F370" s="26"/>
      <c r="G370" s="87">
        <v>20</v>
      </c>
      <c r="H370" s="22">
        <v>230</v>
      </c>
      <c r="I370" s="22"/>
      <c r="J370" s="23"/>
      <c r="K370" s="665" t="s">
        <v>252</v>
      </c>
      <c r="L370" s="666"/>
      <c r="M370" s="16">
        <f>'غیر مشارکتی سایر تسهیلات-'!D667</f>
        <v>1486647616731.8999</v>
      </c>
      <c r="N370" s="29"/>
      <c r="O370" s="19"/>
      <c r="P370" s="15"/>
      <c r="Q370" s="7"/>
      <c r="R370" s="3"/>
      <c r="S370" s="3"/>
      <c r="T370" s="3"/>
      <c r="U370" s="3"/>
    </row>
    <row r="371" spans="2:21" ht="27" thickBot="1" x14ac:dyDescent="0.7">
      <c r="B371" s="3"/>
      <c r="C371" s="13"/>
      <c r="D371" s="24"/>
      <c r="E371" s="27"/>
      <c r="F371" s="26"/>
      <c r="G371" s="87">
        <v>30</v>
      </c>
      <c r="H371" s="22">
        <v>230</v>
      </c>
      <c r="I371" s="22"/>
      <c r="J371" s="23"/>
      <c r="K371" s="665" t="s">
        <v>254</v>
      </c>
      <c r="L371" s="666"/>
      <c r="M371" s="16">
        <f>'غیر مشارکتی سایر تسهیلات-'!D682</f>
        <v>350304879338.84998</v>
      </c>
      <c r="N371" s="29"/>
      <c r="O371" s="19"/>
      <c r="P371" s="15"/>
      <c r="Q371" s="7"/>
      <c r="R371" s="3"/>
      <c r="S371" s="3"/>
      <c r="T371" s="3"/>
      <c r="U371" s="3"/>
    </row>
    <row r="372" spans="2:21" ht="27" thickBot="1" x14ac:dyDescent="0.7">
      <c r="B372" s="3"/>
      <c r="C372" s="13"/>
      <c r="D372" s="24"/>
      <c r="E372" s="27"/>
      <c r="F372" s="26"/>
      <c r="G372" s="87">
        <v>40</v>
      </c>
      <c r="H372" s="22">
        <v>230</v>
      </c>
      <c r="I372" s="22"/>
      <c r="J372" s="23"/>
      <c r="K372" s="665" t="s">
        <v>255</v>
      </c>
      <c r="L372" s="666"/>
      <c r="M372" s="16">
        <f>'غیر مشارکتی سایر تسهیلات-'!D698</f>
        <v>1155898211029.145</v>
      </c>
      <c r="N372" s="29"/>
      <c r="O372" s="19"/>
      <c r="P372" s="15"/>
      <c r="Q372" s="7"/>
      <c r="R372" s="3"/>
      <c r="S372" s="3"/>
      <c r="T372" s="3"/>
      <c r="U372" s="3"/>
    </row>
    <row r="373" spans="2:21" ht="27" thickBot="1" x14ac:dyDescent="0.7">
      <c r="B373" s="3"/>
      <c r="C373" s="13"/>
      <c r="D373" s="24"/>
      <c r="E373" s="27"/>
      <c r="F373" s="26"/>
      <c r="G373" s="87">
        <v>50</v>
      </c>
      <c r="H373" s="22">
        <v>230</v>
      </c>
      <c r="I373" s="22"/>
      <c r="J373" s="23"/>
      <c r="K373" s="665" t="s">
        <v>256</v>
      </c>
      <c r="L373" s="666"/>
      <c r="M373" s="16">
        <f>'غیر مشارکتی سایر تسهیلات-'!D712</f>
        <v>24139028910883.172</v>
      </c>
      <c r="N373" s="29"/>
      <c r="O373" s="19"/>
      <c r="P373" s="15"/>
      <c r="Q373" s="7"/>
      <c r="R373" s="3"/>
      <c r="S373" s="3"/>
      <c r="T373" s="3"/>
      <c r="U373" s="3"/>
    </row>
    <row r="374" spans="2:21" ht="27" thickBot="1" x14ac:dyDescent="0.7">
      <c r="B374" s="3"/>
      <c r="C374" s="13"/>
      <c r="D374" s="24"/>
      <c r="E374" s="27"/>
      <c r="F374" s="26"/>
      <c r="G374" s="87">
        <v>60</v>
      </c>
      <c r="H374" s="22">
        <v>230</v>
      </c>
      <c r="I374" s="22"/>
      <c r="J374" s="23"/>
      <c r="K374" s="665" t="s">
        <v>251</v>
      </c>
      <c r="L374" s="666"/>
      <c r="M374" s="16">
        <f>'غیر مشارکتی سایر تسهیلات-'!D740</f>
        <v>29748172919474.121</v>
      </c>
      <c r="N374" s="29"/>
      <c r="O374" s="19"/>
      <c r="P374" s="15"/>
      <c r="Q374" s="7"/>
      <c r="R374" s="3"/>
      <c r="S374" s="3"/>
      <c r="T374" s="3"/>
      <c r="U374" s="3"/>
    </row>
    <row r="375" spans="2:21" ht="27" thickBot="1" x14ac:dyDescent="0.7">
      <c r="B375" s="3"/>
      <c r="C375" s="13"/>
      <c r="D375" s="24"/>
      <c r="E375" s="27"/>
      <c r="F375" s="26"/>
      <c r="G375" s="87">
        <v>70</v>
      </c>
      <c r="H375" s="22">
        <v>230</v>
      </c>
      <c r="I375" s="22"/>
      <c r="J375" s="23"/>
      <c r="K375" s="665" t="s">
        <v>264</v>
      </c>
      <c r="L375" s="666"/>
      <c r="M375" s="16">
        <f>'غیر مشارکتی سایر تسهیلات-'!D726</f>
        <v>0</v>
      </c>
      <c r="N375" s="29"/>
      <c r="O375" s="19"/>
      <c r="P375" s="15"/>
      <c r="Q375" s="7"/>
      <c r="R375" s="3"/>
      <c r="S375" s="3"/>
      <c r="T375" s="3"/>
      <c r="U375" s="3"/>
    </row>
    <row r="376" spans="2:21" ht="27" thickBot="1" x14ac:dyDescent="0.7">
      <c r="B376" s="3"/>
      <c r="C376" s="13"/>
      <c r="D376" s="24"/>
      <c r="E376" s="27"/>
      <c r="F376" s="26"/>
      <c r="G376" s="87">
        <v>80</v>
      </c>
      <c r="H376" s="22">
        <v>230</v>
      </c>
      <c r="I376" s="22"/>
      <c r="J376" s="23"/>
      <c r="K376" s="665" t="s">
        <v>258</v>
      </c>
      <c r="L376" s="666"/>
      <c r="M376" s="16">
        <f>'غیر مشارکتی سایر تسهیلات-'!D757</f>
        <v>12491573582704.33</v>
      </c>
      <c r="N376" s="29"/>
      <c r="O376" s="19"/>
      <c r="P376" s="15"/>
      <c r="Q376" s="7"/>
      <c r="R376" s="3"/>
      <c r="S376" s="3"/>
      <c r="T376" s="3"/>
      <c r="U376" s="3"/>
    </row>
    <row r="377" spans="2:21" ht="27" thickBot="1" x14ac:dyDescent="0.7">
      <c r="B377" s="3"/>
      <c r="C377" s="13"/>
      <c r="D377" s="24"/>
      <c r="E377" s="27"/>
      <c r="F377" s="26"/>
      <c r="G377" s="87">
        <v>90</v>
      </c>
      <c r="H377" s="22">
        <v>230</v>
      </c>
      <c r="I377" s="22"/>
      <c r="J377" s="23"/>
      <c r="K377" s="665" t="s">
        <v>259</v>
      </c>
      <c r="L377" s="666"/>
      <c r="M377" s="16">
        <f>'غیر مشارکتی سایر تسهیلات-'!D775</f>
        <v>27464954531.450001</v>
      </c>
      <c r="N377" s="29"/>
      <c r="O377" s="19"/>
      <c r="P377" s="15"/>
      <c r="Q377" s="7"/>
      <c r="R377" s="3"/>
      <c r="S377" s="3"/>
      <c r="T377" s="3"/>
      <c r="U377" s="3"/>
    </row>
    <row r="378" spans="2:21" ht="27" thickBot="1" x14ac:dyDescent="0.7">
      <c r="B378" s="3"/>
      <c r="C378" s="13"/>
      <c r="D378" s="24"/>
      <c r="E378" s="27"/>
      <c r="F378" s="26"/>
      <c r="G378" s="87">
        <v>100</v>
      </c>
      <c r="H378" s="22">
        <v>230</v>
      </c>
      <c r="I378" s="22"/>
      <c r="J378" s="23"/>
      <c r="K378" s="665" t="s">
        <v>260</v>
      </c>
      <c r="L378" s="666"/>
      <c r="M378" s="16">
        <f>'غیر مشارکتی سایر تسهیلات-'!D788</f>
        <v>148521918691498.88</v>
      </c>
      <c r="N378" s="29"/>
      <c r="O378" s="19"/>
      <c r="P378" s="15"/>
      <c r="Q378" s="7"/>
      <c r="R378" s="3"/>
      <c r="S378" s="3"/>
      <c r="T378" s="3"/>
      <c r="U378" s="3"/>
    </row>
    <row r="379" spans="2:21" ht="27" thickBot="1" x14ac:dyDescent="0.7">
      <c r="B379" s="3"/>
      <c r="C379" s="13"/>
      <c r="D379" s="24"/>
      <c r="E379" s="27"/>
      <c r="F379" s="26"/>
      <c r="G379" s="87">
        <v>110</v>
      </c>
      <c r="H379" s="22">
        <v>230</v>
      </c>
      <c r="I379" s="22"/>
      <c r="J379" s="23"/>
      <c r="K379" s="665" t="s">
        <v>261</v>
      </c>
      <c r="L379" s="666"/>
      <c r="M379" s="16">
        <f>'غیر مشارکتی سایر تسهیلات-'!D801</f>
        <v>6431477293026.9854</v>
      </c>
      <c r="N379" s="29"/>
      <c r="O379" s="19"/>
      <c r="P379" s="15"/>
      <c r="Q379" s="7"/>
      <c r="R379" s="3"/>
      <c r="S379" s="3"/>
      <c r="T379" s="3"/>
      <c r="U379" s="3"/>
    </row>
    <row r="380" spans="2:21" ht="27" thickBot="1" x14ac:dyDescent="0.7">
      <c r="B380" s="3"/>
      <c r="C380" s="13"/>
      <c r="D380" s="24"/>
      <c r="E380" s="27"/>
      <c r="F380" s="26"/>
      <c r="G380" s="87">
        <v>120</v>
      </c>
      <c r="H380" s="22">
        <v>230</v>
      </c>
      <c r="I380" s="22"/>
      <c r="J380" s="23"/>
      <c r="K380" s="665" t="s">
        <v>262</v>
      </c>
      <c r="L380" s="666"/>
      <c r="M380" s="16">
        <f>'غیر مشارکتی سایر تسهیلات-'!D812</f>
        <v>425770886951.52502</v>
      </c>
      <c r="N380" s="29"/>
      <c r="O380" s="19"/>
      <c r="P380" s="15"/>
      <c r="Q380" s="7"/>
      <c r="R380" s="3"/>
      <c r="S380" s="3"/>
      <c r="T380" s="3"/>
      <c r="U380" s="3"/>
    </row>
    <row r="381" spans="2:21" ht="27" thickBot="1" x14ac:dyDescent="0.7">
      <c r="B381" s="3"/>
      <c r="C381" s="13"/>
      <c r="D381" s="24"/>
      <c r="E381" s="27"/>
      <c r="F381" s="26"/>
      <c r="G381" s="87">
        <v>130</v>
      </c>
      <c r="H381" s="22">
        <v>230</v>
      </c>
      <c r="I381" s="22"/>
      <c r="J381" s="23"/>
      <c r="K381" s="665" t="s">
        <v>263</v>
      </c>
      <c r="L381" s="666"/>
      <c r="M381" s="16">
        <f>'غیر مشارکتی سایر تسهیلات-'!D824</f>
        <v>0</v>
      </c>
      <c r="N381" s="29"/>
      <c r="O381" s="19"/>
      <c r="P381" s="15"/>
      <c r="Q381" s="7"/>
      <c r="R381" s="3"/>
      <c r="S381" s="3"/>
      <c r="T381" s="3"/>
      <c r="U381" s="3"/>
    </row>
    <row r="382" spans="2:21" ht="27" thickBot="1" x14ac:dyDescent="0.7">
      <c r="B382" s="3"/>
      <c r="C382" s="13"/>
      <c r="D382" s="24"/>
      <c r="E382" s="27"/>
      <c r="F382" s="26"/>
      <c r="G382" s="87">
        <v>140</v>
      </c>
      <c r="H382" s="22">
        <v>230</v>
      </c>
      <c r="I382" s="22"/>
      <c r="J382" s="23"/>
      <c r="K382" s="665" t="s">
        <v>265</v>
      </c>
      <c r="L382" s="666"/>
      <c r="M382" s="16">
        <f>'غیر مشارکتی سایر تسهیلات-'!D835</f>
        <v>143533562305</v>
      </c>
      <c r="N382" s="29"/>
      <c r="O382" s="19"/>
      <c r="P382" s="15"/>
      <c r="Q382" s="7"/>
      <c r="R382" s="3"/>
      <c r="S382" s="3"/>
      <c r="T382" s="3"/>
      <c r="U382" s="3"/>
    </row>
    <row r="383" spans="2:21" ht="27" thickBot="1" x14ac:dyDescent="0.7">
      <c r="B383" s="8"/>
      <c r="C383" s="21"/>
      <c r="D383" s="25"/>
      <c r="E383" s="31"/>
      <c r="F383" s="84"/>
      <c r="G383" s="85"/>
      <c r="H383" s="91">
        <v>240</v>
      </c>
      <c r="I383" s="92"/>
      <c r="J383" s="93"/>
      <c r="K383" s="100" t="s">
        <v>300</v>
      </c>
      <c r="L383" s="94">
        <f>SUM(M384:M401)</f>
        <v>4723557967656.9199</v>
      </c>
      <c r="M383" s="17"/>
      <c r="N383" s="28"/>
      <c r="O383" s="18"/>
      <c r="P383" s="15"/>
      <c r="Q383" s="9"/>
      <c r="R383" s="8"/>
      <c r="S383" s="8"/>
      <c r="T383" s="8"/>
      <c r="U383" s="8"/>
    </row>
    <row r="384" spans="2:21" ht="27" thickBot="1" x14ac:dyDescent="0.7">
      <c r="B384" s="3"/>
      <c r="C384" s="13"/>
      <c r="D384" s="24"/>
      <c r="E384" s="27"/>
      <c r="F384" s="26"/>
      <c r="G384" s="87">
        <v>10</v>
      </c>
      <c r="H384" s="22">
        <v>240</v>
      </c>
      <c r="I384" s="22"/>
      <c r="J384" s="23"/>
      <c r="K384" s="665" t="s">
        <v>302</v>
      </c>
      <c r="L384" s="666"/>
      <c r="M384" s="16">
        <f>'خالص مطالبات غیرجاری کمتر%20'!E22</f>
        <v>1043507267145</v>
      </c>
      <c r="N384" s="29"/>
      <c r="O384" s="19"/>
      <c r="P384" s="15"/>
      <c r="Q384" s="7"/>
      <c r="R384" s="3"/>
      <c r="S384" s="3"/>
      <c r="T384" s="3"/>
      <c r="U384" s="3"/>
    </row>
    <row r="385" spans="2:21" ht="27" thickBot="1" x14ac:dyDescent="0.7">
      <c r="B385" s="3"/>
      <c r="C385" s="13"/>
      <c r="D385" s="24"/>
      <c r="E385" s="27"/>
      <c r="F385" s="26"/>
      <c r="G385" s="87">
        <v>20</v>
      </c>
      <c r="H385" s="22">
        <v>240</v>
      </c>
      <c r="I385" s="22"/>
      <c r="J385" s="23"/>
      <c r="K385" s="665" t="s">
        <v>303</v>
      </c>
      <c r="L385" s="666"/>
      <c r="M385" s="16">
        <f>'خالص مطالبات غیرجاری کمتر%20'!E33</f>
        <v>8410772855</v>
      </c>
      <c r="N385" s="29"/>
      <c r="O385" s="19"/>
      <c r="P385" s="15"/>
      <c r="Q385" s="7"/>
      <c r="R385" s="3"/>
      <c r="S385" s="3"/>
      <c r="T385" s="3"/>
      <c r="U385" s="3"/>
    </row>
    <row r="386" spans="2:21" ht="27" thickBot="1" x14ac:dyDescent="0.7">
      <c r="B386" s="3"/>
      <c r="C386" s="13"/>
      <c r="D386" s="24"/>
      <c r="E386" s="27"/>
      <c r="F386" s="26"/>
      <c r="G386" s="87">
        <v>30</v>
      </c>
      <c r="H386" s="22">
        <v>240</v>
      </c>
      <c r="I386" s="22"/>
      <c r="J386" s="23"/>
      <c r="K386" s="665" t="s">
        <v>304</v>
      </c>
      <c r="L386" s="666"/>
      <c r="M386" s="16">
        <f>'خالص مطالبات غیرجاری کمتر%20'!E42</f>
        <v>537004684</v>
      </c>
      <c r="N386" s="29"/>
      <c r="O386" s="19"/>
      <c r="P386" s="15"/>
      <c r="Q386" s="7"/>
      <c r="R386" s="3"/>
      <c r="S386" s="3"/>
      <c r="T386" s="3"/>
      <c r="U386" s="3"/>
    </row>
    <row r="387" spans="2:21" ht="27" thickBot="1" x14ac:dyDescent="0.7">
      <c r="B387" s="3"/>
      <c r="C387" s="13"/>
      <c r="D387" s="24"/>
      <c r="E387" s="27"/>
      <c r="F387" s="26"/>
      <c r="G387" s="87">
        <v>40</v>
      </c>
      <c r="H387" s="22">
        <v>240</v>
      </c>
      <c r="I387" s="22"/>
      <c r="J387" s="23"/>
      <c r="K387" s="665" t="s">
        <v>305</v>
      </c>
      <c r="L387" s="666"/>
      <c r="M387" s="16">
        <f>'خالص مطالبات غیرجاری کمتر%20'!E51</f>
        <v>57380135</v>
      </c>
      <c r="N387" s="29"/>
      <c r="O387" s="19"/>
      <c r="P387" s="15"/>
      <c r="Q387" s="7"/>
      <c r="R387" s="3"/>
      <c r="S387" s="3"/>
      <c r="T387" s="3"/>
      <c r="U387" s="3"/>
    </row>
    <row r="388" spans="2:21" ht="27" thickBot="1" x14ac:dyDescent="0.7">
      <c r="B388" s="3"/>
      <c r="C388" s="13"/>
      <c r="D388" s="24"/>
      <c r="E388" s="27"/>
      <c r="F388" s="26"/>
      <c r="G388" s="87">
        <v>50</v>
      </c>
      <c r="H388" s="22">
        <v>240</v>
      </c>
      <c r="I388" s="22"/>
      <c r="J388" s="23"/>
      <c r="K388" s="665" t="s">
        <v>306</v>
      </c>
      <c r="L388" s="666"/>
      <c r="M388" s="16">
        <f>'خالص مطالبات غیرجاری کمتر%20'!E60</f>
        <v>0</v>
      </c>
      <c r="N388" s="29"/>
      <c r="O388" s="19"/>
      <c r="P388" s="15"/>
      <c r="Q388" s="7"/>
      <c r="R388" s="3"/>
      <c r="S388" s="3"/>
      <c r="T388" s="3"/>
      <c r="U388" s="3"/>
    </row>
    <row r="389" spans="2:21" ht="27" thickBot="1" x14ac:dyDescent="0.7">
      <c r="B389" s="3"/>
      <c r="C389" s="13"/>
      <c r="D389" s="24"/>
      <c r="E389" s="27"/>
      <c r="F389" s="26"/>
      <c r="G389" s="87">
        <v>60</v>
      </c>
      <c r="H389" s="22">
        <v>240</v>
      </c>
      <c r="I389" s="22"/>
      <c r="J389" s="23"/>
      <c r="K389" s="665" t="s">
        <v>307</v>
      </c>
      <c r="L389" s="666"/>
      <c r="M389" s="16">
        <f>'خالص مطالبات غیرجاری کمتر%20'!E71</f>
        <v>2227158949522</v>
      </c>
      <c r="N389" s="29"/>
      <c r="O389" s="19"/>
      <c r="P389" s="15"/>
      <c r="Q389" s="7"/>
      <c r="R389" s="3"/>
      <c r="S389" s="3"/>
      <c r="T389" s="3"/>
      <c r="U389" s="3"/>
    </row>
    <row r="390" spans="2:21" ht="27" thickBot="1" x14ac:dyDescent="0.7">
      <c r="B390" s="3"/>
      <c r="C390" s="13"/>
      <c r="D390" s="24"/>
      <c r="E390" s="27"/>
      <c r="F390" s="26"/>
      <c r="G390" s="87">
        <v>70</v>
      </c>
      <c r="H390" s="22">
        <v>240</v>
      </c>
      <c r="I390" s="22"/>
      <c r="J390" s="23"/>
      <c r="K390" s="665" t="s">
        <v>308</v>
      </c>
      <c r="L390" s="666"/>
      <c r="M390" s="16">
        <f>'خالص مطالبات غیرجاری کمتر%20'!E80</f>
        <v>53090013506</v>
      </c>
      <c r="N390" s="29"/>
      <c r="O390" s="19"/>
      <c r="P390" s="15"/>
      <c r="Q390" s="7"/>
      <c r="R390" s="3"/>
      <c r="S390" s="3"/>
      <c r="T390" s="3"/>
      <c r="U390" s="3"/>
    </row>
    <row r="391" spans="2:21" ht="27" thickBot="1" x14ac:dyDescent="0.7">
      <c r="B391" s="3"/>
      <c r="C391" s="13"/>
      <c r="D391" s="24"/>
      <c r="E391" s="27"/>
      <c r="F391" s="26"/>
      <c r="G391" s="87">
        <v>80</v>
      </c>
      <c r="H391" s="22">
        <v>240</v>
      </c>
      <c r="I391" s="22"/>
      <c r="J391" s="23"/>
      <c r="K391" s="665" t="s">
        <v>309</v>
      </c>
      <c r="L391" s="666"/>
      <c r="M391" s="16">
        <f>'خالص مطالبات غیرجاری کمتر%20'!E89</f>
        <v>485582188023</v>
      </c>
      <c r="N391" s="29"/>
      <c r="O391" s="19"/>
      <c r="P391" s="15"/>
      <c r="Q391" s="7"/>
      <c r="R391" s="3"/>
      <c r="S391" s="3"/>
      <c r="T391" s="3"/>
      <c r="U391" s="3"/>
    </row>
    <row r="392" spans="2:21" ht="27" thickBot="1" x14ac:dyDescent="0.7">
      <c r="B392" s="3"/>
      <c r="C392" s="13"/>
      <c r="D392" s="24"/>
      <c r="E392" s="27"/>
      <c r="F392" s="26"/>
      <c r="G392" s="87">
        <v>90</v>
      </c>
      <c r="H392" s="22">
        <v>240</v>
      </c>
      <c r="I392" s="22"/>
      <c r="J392" s="23"/>
      <c r="K392" s="665" t="s">
        <v>310</v>
      </c>
      <c r="L392" s="666"/>
      <c r="M392" s="16">
        <f>'خالص مطالبات غیرجاری کمتر%20'!E98</f>
        <v>0</v>
      </c>
      <c r="N392" s="29"/>
      <c r="O392" s="19"/>
      <c r="P392" s="15"/>
      <c r="Q392" s="7"/>
      <c r="R392" s="3"/>
      <c r="S392" s="3"/>
      <c r="T392" s="3"/>
      <c r="U392" s="3"/>
    </row>
    <row r="393" spans="2:21" ht="27" thickBot="1" x14ac:dyDescent="0.7">
      <c r="B393" s="3"/>
      <c r="C393" s="13"/>
      <c r="D393" s="24"/>
      <c r="E393" s="27"/>
      <c r="F393" s="26"/>
      <c r="G393" s="87">
        <v>100</v>
      </c>
      <c r="H393" s="22">
        <v>240</v>
      </c>
      <c r="I393" s="22"/>
      <c r="J393" s="23"/>
      <c r="K393" s="665" t="s">
        <v>311</v>
      </c>
      <c r="L393" s="666"/>
      <c r="M393" s="16">
        <f>'خالص مطالبات غیرجاری کمتر%20'!E109</f>
        <v>0</v>
      </c>
      <c r="N393" s="29"/>
      <c r="O393" s="19"/>
      <c r="P393" s="15"/>
      <c r="Q393" s="7"/>
      <c r="R393" s="3"/>
      <c r="S393" s="3"/>
      <c r="T393" s="3"/>
      <c r="U393" s="3"/>
    </row>
    <row r="394" spans="2:21" ht="27" thickBot="1" x14ac:dyDescent="0.7">
      <c r="B394" s="3"/>
      <c r="C394" s="13"/>
      <c r="D394" s="24"/>
      <c r="E394" s="27"/>
      <c r="F394" s="26"/>
      <c r="G394" s="87">
        <v>110</v>
      </c>
      <c r="H394" s="22">
        <v>240</v>
      </c>
      <c r="I394" s="22"/>
      <c r="J394" s="23"/>
      <c r="K394" s="665" t="s">
        <v>312</v>
      </c>
      <c r="L394" s="666"/>
      <c r="M394" s="16">
        <f>'خالص مطالبات غیرجاری کمتر%20'!E121</f>
        <v>37711340</v>
      </c>
      <c r="N394" s="29"/>
      <c r="O394" s="19"/>
      <c r="P394" s="15"/>
      <c r="Q394" s="7"/>
      <c r="R394" s="3"/>
      <c r="S394" s="3"/>
      <c r="T394" s="3"/>
      <c r="U394" s="3"/>
    </row>
    <row r="395" spans="2:21" ht="27" thickBot="1" x14ac:dyDescent="0.7">
      <c r="B395" s="3"/>
      <c r="C395" s="13"/>
      <c r="D395" s="24"/>
      <c r="E395" s="27"/>
      <c r="F395" s="26"/>
      <c r="G395" s="87">
        <v>120</v>
      </c>
      <c r="H395" s="22">
        <v>240</v>
      </c>
      <c r="I395" s="22"/>
      <c r="J395" s="23"/>
      <c r="K395" s="665" t="s">
        <v>313</v>
      </c>
      <c r="L395" s="666"/>
      <c r="M395" s="16">
        <f>'خالص مطالبات غیرجاری کمتر%20'!E130</f>
        <v>1329266828090</v>
      </c>
      <c r="N395" s="29"/>
      <c r="O395" s="19"/>
      <c r="P395" s="15"/>
      <c r="Q395" s="7"/>
      <c r="R395" s="3"/>
      <c r="S395" s="3"/>
      <c r="T395" s="3"/>
      <c r="U395" s="3"/>
    </row>
    <row r="396" spans="2:21" ht="27" thickBot="1" x14ac:dyDescent="0.7">
      <c r="B396" s="3"/>
      <c r="C396" s="13"/>
      <c r="D396" s="24"/>
      <c r="E396" s="27"/>
      <c r="F396" s="26"/>
      <c r="G396" s="87">
        <v>130</v>
      </c>
      <c r="H396" s="22">
        <v>240</v>
      </c>
      <c r="I396" s="22"/>
      <c r="J396" s="23"/>
      <c r="K396" s="665" t="s">
        <v>314</v>
      </c>
      <c r="L396" s="666"/>
      <c r="M396" s="16">
        <v>0</v>
      </c>
      <c r="N396" s="29"/>
      <c r="O396" s="19"/>
      <c r="P396" s="15"/>
      <c r="Q396" s="7"/>
      <c r="R396" s="3"/>
      <c r="S396" s="3"/>
      <c r="T396" s="3"/>
      <c r="U396" s="3"/>
    </row>
    <row r="397" spans="2:21" ht="27" thickBot="1" x14ac:dyDescent="0.7">
      <c r="B397" s="3"/>
      <c r="C397" s="13"/>
      <c r="D397" s="24"/>
      <c r="E397" s="27"/>
      <c r="F397" s="26"/>
      <c r="G397" s="87">
        <v>140</v>
      </c>
      <c r="H397" s="22">
        <v>240</v>
      </c>
      <c r="I397" s="22"/>
      <c r="J397" s="23"/>
      <c r="K397" s="665" t="s">
        <v>315</v>
      </c>
      <c r="L397" s="666"/>
      <c r="M397" s="16">
        <v>0</v>
      </c>
      <c r="N397" s="29"/>
      <c r="O397" s="19"/>
      <c r="P397" s="15"/>
      <c r="Q397" s="7"/>
      <c r="R397" s="3"/>
      <c r="S397" s="3"/>
      <c r="T397" s="3"/>
      <c r="U397" s="3"/>
    </row>
    <row r="398" spans="2:21" ht="27" thickBot="1" x14ac:dyDescent="0.7">
      <c r="B398" s="3"/>
      <c r="C398" s="13"/>
      <c r="D398" s="24"/>
      <c r="E398" s="27"/>
      <c r="F398" s="26"/>
      <c r="G398" s="87">
        <v>150</v>
      </c>
      <c r="H398" s="22">
        <v>240</v>
      </c>
      <c r="I398" s="22"/>
      <c r="J398" s="23"/>
      <c r="K398" s="665" t="s">
        <v>316</v>
      </c>
      <c r="L398" s="666"/>
      <c r="M398" s="16">
        <f>'خالص مطالبات غیرجاری کمتر%20'!E139</f>
        <v>19874706</v>
      </c>
      <c r="N398" s="29"/>
      <c r="O398" s="19"/>
      <c r="P398" s="15"/>
      <c r="Q398" s="7"/>
      <c r="R398" s="3"/>
      <c r="S398" s="3"/>
      <c r="T398" s="3"/>
      <c r="U398" s="3"/>
    </row>
    <row r="399" spans="2:21" ht="27" thickBot="1" x14ac:dyDescent="0.7">
      <c r="B399" s="3"/>
      <c r="C399" s="13"/>
      <c r="D399" s="24"/>
      <c r="E399" s="27"/>
      <c r="F399" s="26"/>
      <c r="G399" s="87">
        <v>160</v>
      </c>
      <c r="H399" s="22">
        <v>240</v>
      </c>
      <c r="I399" s="22"/>
      <c r="J399" s="23"/>
      <c r="K399" s="665" t="s">
        <v>317</v>
      </c>
      <c r="L399" s="666"/>
      <c r="M399" s="16">
        <f>'خالص مطالبات غیرجاری کمتر%20'!E143</f>
        <v>4442547484</v>
      </c>
      <c r="N399" s="29"/>
      <c r="O399" s="19"/>
      <c r="P399" s="15"/>
      <c r="Q399" s="7"/>
      <c r="R399" s="3"/>
      <c r="S399" s="3"/>
      <c r="T399" s="3"/>
      <c r="U399" s="3"/>
    </row>
    <row r="400" spans="2:21" ht="27" thickBot="1" x14ac:dyDescent="0.7">
      <c r="B400" s="8"/>
      <c r="C400" s="21"/>
      <c r="D400" s="24"/>
      <c r="E400" s="27"/>
      <c r="F400" s="26"/>
      <c r="G400" s="304"/>
      <c r="H400" s="269"/>
      <c r="I400" s="305"/>
      <c r="J400" s="306"/>
      <c r="K400" s="665" t="s">
        <v>2243</v>
      </c>
      <c r="L400" s="666"/>
      <c r="M400" s="270">
        <f>'خالص مطالبات غیرجاری کمتر%20'!AF150</f>
        <v>-15214006231.84</v>
      </c>
      <c r="N400" s="29"/>
      <c r="O400" s="19"/>
      <c r="P400" s="15"/>
      <c r="Q400" s="9"/>
      <c r="R400" s="8"/>
      <c r="S400" s="8"/>
      <c r="T400" s="8"/>
      <c r="U400" s="8"/>
    </row>
    <row r="401" spans="2:21" ht="27" thickBot="1" x14ac:dyDescent="0.7">
      <c r="B401" s="8"/>
      <c r="C401" s="21"/>
      <c r="D401" s="24"/>
      <c r="E401" s="27"/>
      <c r="F401" s="26"/>
      <c r="G401" s="304">
        <v>160</v>
      </c>
      <c r="H401" s="269">
        <v>240</v>
      </c>
      <c r="I401" s="305"/>
      <c r="J401" s="306"/>
      <c r="K401" s="665" t="s">
        <v>2028</v>
      </c>
      <c r="L401" s="666"/>
      <c r="M401" s="270">
        <f>'خالص مطالبات غیرجاری کمتر%20'!AF151</f>
        <v>-413338563601.23999</v>
      </c>
      <c r="N401" s="29"/>
      <c r="O401" s="19"/>
      <c r="P401" s="15"/>
      <c r="Q401" s="9"/>
      <c r="R401" s="8"/>
      <c r="S401" s="8"/>
      <c r="T401" s="8"/>
      <c r="U401" s="8"/>
    </row>
    <row r="402" spans="2:21" ht="27" thickBot="1" x14ac:dyDescent="0.7">
      <c r="B402" s="8"/>
      <c r="C402" s="21"/>
      <c r="D402" s="25"/>
      <c r="E402" s="31"/>
      <c r="F402" s="84"/>
      <c r="G402" s="85"/>
      <c r="H402" s="91">
        <v>250</v>
      </c>
      <c r="I402" s="92"/>
      <c r="J402" s="93"/>
      <c r="K402" s="100" t="s">
        <v>301</v>
      </c>
      <c r="L402" s="94">
        <f>SUM(M403:M420)</f>
        <v>27276767400893.051</v>
      </c>
      <c r="M402" s="17"/>
      <c r="N402" s="28"/>
      <c r="O402" s="18"/>
      <c r="P402" s="15"/>
      <c r="Q402" s="9"/>
      <c r="R402" s="8"/>
      <c r="S402" s="8"/>
      <c r="T402" s="8"/>
      <c r="U402" s="8"/>
    </row>
    <row r="403" spans="2:21" ht="27" thickBot="1" x14ac:dyDescent="0.7">
      <c r="B403" s="3"/>
      <c r="C403" s="13"/>
      <c r="D403" s="24"/>
      <c r="E403" s="27"/>
      <c r="F403" s="26"/>
      <c r="G403" s="87">
        <v>10</v>
      </c>
      <c r="H403" s="22">
        <v>250</v>
      </c>
      <c r="I403" s="22"/>
      <c r="J403" s="23"/>
      <c r="K403" s="665" t="s">
        <v>319</v>
      </c>
      <c r="L403" s="666"/>
      <c r="M403" s="16">
        <f>'خالص  غیرجاری 20تا50 '!E25</f>
        <v>3525127094430.9229</v>
      </c>
      <c r="N403" s="29"/>
      <c r="O403" s="19"/>
      <c r="P403" s="15"/>
      <c r="Q403" s="7"/>
      <c r="R403" s="3"/>
      <c r="S403" s="3"/>
      <c r="T403" s="3"/>
      <c r="U403" s="3"/>
    </row>
    <row r="404" spans="2:21" ht="27" thickBot="1" x14ac:dyDescent="0.7">
      <c r="B404" s="3"/>
      <c r="C404" s="13"/>
      <c r="D404" s="24"/>
      <c r="E404" s="27"/>
      <c r="F404" s="26"/>
      <c r="G404" s="87">
        <v>20</v>
      </c>
      <c r="H404" s="22">
        <v>250</v>
      </c>
      <c r="I404" s="22"/>
      <c r="J404" s="23"/>
      <c r="K404" s="665" t="s">
        <v>320</v>
      </c>
      <c r="L404" s="666"/>
      <c r="M404" s="16">
        <f>'خالص  غیرجاری 20تا50 '!E40</f>
        <v>83813380718.997177</v>
      </c>
      <c r="N404" s="29"/>
      <c r="O404" s="19"/>
      <c r="P404" s="15"/>
      <c r="Q404" s="7"/>
      <c r="R404" s="3"/>
      <c r="S404" s="3"/>
      <c r="T404" s="3"/>
      <c r="U404" s="3"/>
    </row>
    <row r="405" spans="2:21" ht="27" thickBot="1" x14ac:dyDescent="0.7">
      <c r="B405" s="3"/>
      <c r="C405" s="13"/>
      <c r="D405" s="24"/>
      <c r="E405" s="27"/>
      <c r="F405" s="26"/>
      <c r="G405" s="87">
        <v>30</v>
      </c>
      <c r="H405" s="22">
        <v>250</v>
      </c>
      <c r="I405" s="22"/>
      <c r="J405" s="23"/>
      <c r="K405" s="665" t="s">
        <v>321</v>
      </c>
      <c r="L405" s="666"/>
      <c r="M405" s="16">
        <f>'خالص  غیرجاری 20تا50 '!E53</f>
        <v>3840912963.8219013</v>
      </c>
      <c r="N405" s="29"/>
      <c r="O405" s="19"/>
      <c r="P405" s="15"/>
      <c r="Q405" s="7"/>
      <c r="R405" s="3"/>
      <c r="S405" s="3"/>
      <c r="T405" s="3"/>
      <c r="U405" s="3"/>
    </row>
    <row r="406" spans="2:21" ht="27" thickBot="1" x14ac:dyDescent="0.7">
      <c r="B406" s="3"/>
      <c r="C406" s="13"/>
      <c r="D406" s="24"/>
      <c r="E406" s="27"/>
      <c r="F406" s="26"/>
      <c r="G406" s="87">
        <v>40</v>
      </c>
      <c r="H406" s="22">
        <v>250</v>
      </c>
      <c r="I406" s="22"/>
      <c r="J406" s="23"/>
      <c r="K406" s="665" t="s">
        <v>322</v>
      </c>
      <c r="L406" s="666"/>
      <c r="M406" s="16">
        <f>'خالص  غیرجاری 20تا50 '!E66</f>
        <v>33608609065.736176</v>
      </c>
      <c r="N406" s="29"/>
      <c r="O406" s="19"/>
      <c r="P406" s="15"/>
      <c r="Q406" s="7"/>
      <c r="R406" s="3"/>
      <c r="S406" s="3"/>
      <c r="T406" s="3"/>
      <c r="U406" s="3"/>
    </row>
    <row r="407" spans="2:21" ht="27" thickBot="1" x14ac:dyDescent="0.7">
      <c r="B407" s="3"/>
      <c r="C407" s="13"/>
      <c r="D407" s="24"/>
      <c r="E407" s="27"/>
      <c r="F407" s="26"/>
      <c r="G407" s="87">
        <v>50</v>
      </c>
      <c r="H407" s="22">
        <v>250</v>
      </c>
      <c r="I407" s="22"/>
      <c r="J407" s="23"/>
      <c r="K407" s="665" t="s">
        <v>323</v>
      </c>
      <c r="L407" s="666"/>
      <c r="M407" s="16">
        <f>'خالص  غیرجاری 20تا50 '!E79</f>
        <v>191563224</v>
      </c>
      <c r="N407" s="29"/>
      <c r="O407" s="19"/>
      <c r="P407" s="15"/>
      <c r="Q407" s="7"/>
      <c r="R407" s="3"/>
      <c r="S407" s="3"/>
      <c r="T407" s="3"/>
      <c r="U407" s="3"/>
    </row>
    <row r="408" spans="2:21" ht="27" thickBot="1" x14ac:dyDescent="0.7">
      <c r="B408" s="3"/>
      <c r="C408" s="13"/>
      <c r="D408" s="24"/>
      <c r="E408" s="27"/>
      <c r="F408" s="26"/>
      <c r="G408" s="87">
        <v>60</v>
      </c>
      <c r="H408" s="22">
        <v>250</v>
      </c>
      <c r="I408" s="22"/>
      <c r="J408" s="23"/>
      <c r="K408" s="665" t="s">
        <v>324</v>
      </c>
      <c r="L408" s="666"/>
      <c r="M408" s="16">
        <f>'خالص  غیرجاری 20تا50 '!E94</f>
        <v>25312954243041.965</v>
      </c>
      <c r="N408" s="29"/>
      <c r="O408" s="19"/>
      <c r="P408" s="15"/>
      <c r="Q408" s="7"/>
      <c r="R408" s="3"/>
      <c r="S408" s="3"/>
      <c r="T408" s="3"/>
      <c r="U408" s="3"/>
    </row>
    <row r="409" spans="2:21" ht="27" thickBot="1" x14ac:dyDescent="0.7">
      <c r="B409" s="3"/>
      <c r="C409" s="13"/>
      <c r="D409" s="24"/>
      <c r="E409" s="27"/>
      <c r="F409" s="26"/>
      <c r="G409" s="87">
        <v>70</v>
      </c>
      <c r="H409" s="22">
        <v>250</v>
      </c>
      <c r="I409" s="22"/>
      <c r="J409" s="23"/>
      <c r="K409" s="665" t="s">
        <v>325</v>
      </c>
      <c r="L409" s="666"/>
      <c r="M409" s="16">
        <f>'خالص  غیرجاری 20تا50 '!E107</f>
        <v>313554670467</v>
      </c>
      <c r="N409" s="29"/>
      <c r="O409" s="19"/>
      <c r="P409" s="15"/>
      <c r="Q409" s="7"/>
      <c r="R409" s="3"/>
      <c r="S409" s="3"/>
      <c r="T409" s="3"/>
      <c r="U409" s="3"/>
    </row>
    <row r="410" spans="2:21" ht="27" thickBot="1" x14ac:dyDescent="0.7">
      <c r="B410" s="3"/>
      <c r="C410" s="13"/>
      <c r="D410" s="24"/>
      <c r="E410" s="27"/>
      <c r="F410" s="26"/>
      <c r="G410" s="87">
        <v>80</v>
      </c>
      <c r="H410" s="22">
        <v>250</v>
      </c>
      <c r="I410" s="22"/>
      <c r="J410" s="23"/>
      <c r="K410" s="665" t="s">
        <v>326</v>
      </c>
      <c r="L410" s="666"/>
      <c r="M410" s="16">
        <f>'خالص  غیرجاری 20تا50 '!E120</f>
        <v>824418194912.14392</v>
      </c>
      <c r="N410" s="29"/>
      <c r="O410" s="19"/>
      <c r="P410" s="15"/>
      <c r="Q410" s="7"/>
      <c r="R410" s="3"/>
      <c r="S410" s="3"/>
      <c r="T410" s="3"/>
      <c r="U410" s="3"/>
    </row>
    <row r="411" spans="2:21" ht="27" thickBot="1" x14ac:dyDescent="0.7">
      <c r="B411" s="3"/>
      <c r="C411" s="13"/>
      <c r="D411" s="24"/>
      <c r="E411" s="27"/>
      <c r="F411" s="26"/>
      <c r="G411" s="87">
        <v>90</v>
      </c>
      <c r="H411" s="22">
        <v>250</v>
      </c>
      <c r="I411" s="22"/>
      <c r="J411" s="23"/>
      <c r="K411" s="665" t="s">
        <v>327</v>
      </c>
      <c r="L411" s="666"/>
      <c r="M411" s="16">
        <f>'خالص  غیرجاری 20تا50 '!E133</f>
        <v>0</v>
      </c>
      <c r="N411" s="29"/>
      <c r="O411" s="19"/>
      <c r="P411" s="15"/>
      <c r="Q411" s="7"/>
      <c r="R411" s="3"/>
      <c r="S411" s="3"/>
      <c r="T411" s="3"/>
      <c r="U411" s="3"/>
    </row>
    <row r="412" spans="2:21" ht="27" thickBot="1" x14ac:dyDescent="0.7">
      <c r="B412" s="3"/>
      <c r="C412" s="13"/>
      <c r="D412" s="24"/>
      <c r="E412" s="27"/>
      <c r="F412" s="26"/>
      <c r="G412" s="87">
        <v>100</v>
      </c>
      <c r="H412" s="22">
        <v>250</v>
      </c>
      <c r="I412" s="22"/>
      <c r="J412" s="23"/>
      <c r="K412" s="665" t="s">
        <v>328</v>
      </c>
      <c r="L412" s="666"/>
      <c r="M412" s="16">
        <f>'خالص  غیرجاری 20تا50 '!E148</f>
        <v>0</v>
      </c>
      <c r="N412" s="29"/>
      <c r="O412" s="19"/>
      <c r="P412" s="15"/>
      <c r="Q412" s="7"/>
      <c r="R412" s="3"/>
      <c r="S412" s="3"/>
      <c r="T412" s="3"/>
      <c r="U412" s="3"/>
    </row>
    <row r="413" spans="2:21" ht="27" thickBot="1" x14ac:dyDescent="0.7">
      <c r="B413" s="3"/>
      <c r="C413" s="13"/>
      <c r="D413" s="24"/>
      <c r="E413" s="27"/>
      <c r="F413" s="26"/>
      <c r="G413" s="87">
        <v>110</v>
      </c>
      <c r="H413" s="22">
        <v>250</v>
      </c>
      <c r="I413" s="22"/>
      <c r="J413" s="23"/>
      <c r="K413" s="665" t="s">
        <v>329</v>
      </c>
      <c r="L413" s="666"/>
      <c r="M413" s="16">
        <f>'خالص  غیرجاری 20تا50 '!E164</f>
        <v>485648849304</v>
      </c>
      <c r="N413" s="29"/>
      <c r="O413" s="19"/>
      <c r="P413" s="15"/>
      <c r="Q413" s="7"/>
      <c r="R413" s="3"/>
      <c r="S413" s="3"/>
      <c r="T413" s="3"/>
      <c r="U413" s="3"/>
    </row>
    <row r="414" spans="2:21" ht="27" thickBot="1" x14ac:dyDescent="0.7">
      <c r="B414" s="3"/>
      <c r="C414" s="13"/>
      <c r="D414" s="24"/>
      <c r="E414" s="27"/>
      <c r="F414" s="26"/>
      <c r="G414" s="87">
        <v>120</v>
      </c>
      <c r="H414" s="22">
        <v>250</v>
      </c>
      <c r="I414" s="22"/>
      <c r="J414" s="23"/>
      <c r="K414" s="665" t="s">
        <v>330</v>
      </c>
      <c r="L414" s="666"/>
      <c r="M414" s="16">
        <f>'خالص  غیرجاری 20تا50 '!E176</f>
        <v>2640008020360.1636</v>
      </c>
      <c r="N414" s="29"/>
      <c r="O414" s="19"/>
      <c r="P414" s="15"/>
      <c r="Q414" s="7"/>
      <c r="R414" s="3"/>
      <c r="S414" s="3"/>
      <c r="T414" s="3"/>
      <c r="U414" s="3"/>
    </row>
    <row r="415" spans="2:21" ht="27" thickBot="1" x14ac:dyDescent="0.7">
      <c r="B415" s="3"/>
      <c r="C415" s="13"/>
      <c r="D415" s="24"/>
      <c r="E415" s="27"/>
      <c r="F415" s="26"/>
      <c r="G415" s="87">
        <v>130</v>
      </c>
      <c r="H415" s="22">
        <v>250</v>
      </c>
      <c r="I415" s="22"/>
      <c r="J415" s="23"/>
      <c r="K415" s="665" t="s">
        <v>331</v>
      </c>
      <c r="L415" s="666"/>
      <c r="M415" s="16">
        <v>0</v>
      </c>
      <c r="N415" s="29"/>
      <c r="O415" s="19"/>
      <c r="P415" s="15"/>
      <c r="Q415" s="7"/>
      <c r="R415" s="3"/>
      <c r="S415" s="3"/>
      <c r="T415" s="3"/>
      <c r="U415" s="3"/>
    </row>
    <row r="416" spans="2:21" ht="27" thickBot="1" x14ac:dyDescent="0.7">
      <c r="B416" s="3"/>
      <c r="C416" s="13"/>
      <c r="D416" s="24"/>
      <c r="E416" s="27"/>
      <c r="F416" s="26"/>
      <c r="G416" s="87">
        <v>140</v>
      </c>
      <c r="H416" s="22">
        <v>250</v>
      </c>
      <c r="I416" s="22"/>
      <c r="J416" s="23"/>
      <c r="K416" s="665" t="s">
        <v>332</v>
      </c>
      <c r="L416" s="666"/>
      <c r="M416" s="16">
        <v>0</v>
      </c>
      <c r="N416" s="29"/>
      <c r="O416" s="19"/>
      <c r="P416" s="15"/>
      <c r="Q416" s="7"/>
      <c r="R416" s="3"/>
      <c r="S416" s="3"/>
      <c r="T416" s="3"/>
      <c r="U416" s="3"/>
    </row>
    <row r="417" spans="2:21" ht="27" thickBot="1" x14ac:dyDescent="0.7">
      <c r="B417" s="3"/>
      <c r="C417" s="13"/>
      <c r="D417" s="24"/>
      <c r="E417" s="27"/>
      <c r="F417" s="26"/>
      <c r="G417" s="87">
        <v>150</v>
      </c>
      <c r="H417" s="22">
        <v>250</v>
      </c>
      <c r="I417" s="22"/>
      <c r="J417" s="23"/>
      <c r="K417" s="665" t="s">
        <v>333</v>
      </c>
      <c r="L417" s="666"/>
      <c r="M417" s="16">
        <f>'خالص  غیرجاری 20تا50 '!E189</f>
        <v>29693186</v>
      </c>
      <c r="N417" s="29"/>
      <c r="O417" s="19"/>
      <c r="P417" s="15"/>
      <c r="Q417" s="7"/>
      <c r="R417" s="3"/>
      <c r="S417" s="3"/>
      <c r="T417" s="3"/>
      <c r="U417" s="3"/>
    </row>
    <row r="418" spans="2:21" ht="27" thickBot="1" x14ac:dyDescent="0.7">
      <c r="B418" s="3"/>
      <c r="C418" s="13"/>
      <c r="D418" s="24"/>
      <c r="E418" s="27"/>
      <c r="F418" s="26"/>
      <c r="G418" s="87">
        <v>160</v>
      </c>
      <c r="H418" s="22">
        <v>250</v>
      </c>
      <c r="I418" s="22"/>
      <c r="J418" s="23"/>
      <c r="K418" s="665" t="s">
        <v>334</v>
      </c>
      <c r="L418" s="666"/>
      <c r="M418" s="16">
        <f>'خالص  غیرجاری 20تا50 '!E193</f>
        <v>0</v>
      </c>
      <c r="N418" s="29"/>
      <c r="O418" s="19"/>
      <c r="P418" s="15"/>
      <c r="Q418" s="7"/>
      <c r="R418" s="3"/>
      <c r="S418" s="3"/>
      <c r="T418" s="3"/>
      <c r="U418" s="3"/>
    </row>
    <row r="419" spans="2:21" ht="27" thickBot="1" x14ac:dyDescent="0.7">
      <c r="B419" s="8"/>
      <c r="C419" s="21"/>
      <c r="D419" s="24"/>
      <c r="E419" s="27"/>
      <c r="F419" s="26"/>
      <c r="G419" s="304"/>
      <c r="H419" s="269"/>
      <c r="I419" s="305"/>
      <c r="J419" s="306"/>
      <c r="K419" s="665" t="s">
        <v>2238</v>
      </c>
      <c r="L419" s="666"/>
      <c r="M419" s="270">
        <f>'خالص  غیرجاری 20تا50 '!AF200</f>
        <v>-56611459968.57</v>
      </c>
      <c r="N419" s="29"/>
      <c r="O419" s="19"/>
      <c r="P419" s="15"/>
      <c r="Q419" s="9"/>
      <c r="R419" s="8"/>
      <c r="S419" s="8"/>
      <c r="T419" s="8"/>
      <c r="U419" s="8"/>
    </row>
    <row r="420" spans="2:21" ht="27" thickBot="1" x14ac:dyDescent="0.7">
      <c r="B420" s="8"/>
      <c r="C420" s="21"/>
      <c r="D420" s="24"/>
      <c r="E420" s="27"/>
      <c r="F420" s="26"/>
      <c r="G420" s="304"/>
      <c r="H420" s="269"/>
      <c r="I420" s="305"/>
      <c r="J420" s="306"/>
      <c r="K420" s="665" t="s">
        <v>2129</v>
      </c>
      <c r="L420" s="666"/>
      <c r="M420" s="270">
        <f>'خالص  غیرجاری 20تا50 '!AF201</f>
        <v>-5889816370813.1299</v>
      </c>
      <c r="N420" s="29"/>
      <c r="O420" s="19"/>
      <c r="P420" s="15"/>
      <c r="Q420" s="9"/>
      <c r="R420" s="8"/>
      <c r="S420" s="8"/>
      <c r="T420" s="8"/>
      <c r="U420" s="8"/>
    </row>
    <row r="421" spans="2:21" ht="27" thickBot="1" x14ac:dyDescent="0.7">
      <c r="B421" s="8"/>
      <c r="C421" s="21"/>
      <c r="D421" s="25"/>
      <c r="E421" s="31"/>
      <c r="F421" s="84"/>
      <c r="G421" s="85"/>
      <c r="H421" s="91">
        <v>260</v>
      </c>
      <c r="I421" s="92"/>
      <c r="J421" s="93"/>
      <c r="K421" s="100" t="s">
        <v>318</v>
      </c>
      <c r="L421" s="94">
        <f>SUM(M422:M439)</f>
        <v>42860827113736.023</v>
      </c>
      <c r="M421" s="17"/>
      <c r="N421" s="28"/>
      <c r="O421" s="18"/>
      <c r="P421" s="15"/>
      <c r="Q421" s="9"/>
      <c r="R421" s="8"/>
      <c r="S421" s="8"/>
      <c r="T421" s="8"/>
      <c r="U421" s="8"/>
    </row>
    <row r="422" spans="2:21" ht="27" thickBot="1" x14ac:dyDescent="0.7">
      <c r="B422" s="3"/>
      <c r="C422" s="13"/>
      <c r="D422" s="24"/>
      <c r="E422" s="27"/>
      <c r="F422" s="26"/>
      <c r="G422" s="87">
        <v>10</v>
      </c>
      <c r="H422" s="22">
        <v>260</v>
      </c>
      <c r="I422" s="22"/>
      <c r="J422" s="23"/>
      <c r="K422" s="665" t="s">
        <v>335</v>
      </c>
      <c r="L422" s="666"/>
      <c r="M422" s="16">
        <f>'خالص مطالبات غیرجاری بیش %50'!E26</f>
        <v>885895740870.07715</v>
      </c>
      <c r="N422" s="29"/>
      <c r="O422" s="19"/>
      <c r="P422" s="15"/>
      <c r="Q422" s="7"/>
      <c r="R422" s="3"/>
      <c r="S422" s="3"/>
      <c r="T422" s="3"/>
      <c r="U422" s="3"/>
    </row>
    <row r="423" spans="2:21" ht="27" thickBot="1" x14ac:dyDescent="0.7">
      <c r="B423" s="3"/>
      <c r="C423" s="13"/>
      <c r="D423" s="24"/>
      <c r="E423" s="27"/>
      <c r="F423" s="26"/>
      <c r="G423" s="87">
        <v>20</v>
      </c>
      <c r="H423" s="22">
        <v>260</v>
      </c>
      <c r="I423" s="22"/>
      <c r="J423" s="23"/>
      <c r="K423" s="665" t="s">
        <v>336</v>
      </c>
      <c r="L423" s="666"/>
      <c r="M423" s="16">
        <f>'خالص مطالبات غیرجاری بیش %50'!E41</f>
        <v>10044252784.002819</v>
      </c>
      <c r="N423" s="29"/>
      <c r="O423" s="19"/>
      <c r="P423" s="15"/>
      <c r="Q423" s="7"/>
      <c r="R423" s="3"/>
      <c r="S423" s="3"/>
      <c r="T423" s="3"/>
      <c r="U423" s="3"/>
    </row>
    <row r="424" spans="2:21" ht="27" thickBot="1" x14ac:dyDescent="0.7">
      <c r="B424" s="3"/>
      <c r="C424" s="13"/>
      <c r="D424" s="24"/>
      <c r="E424" s="27"/>
      <c r="F424" s="26"/>
      <c r="G424" s="87">
        <v>30</v>
      </c>
      <c r="H424" s="22">
        <v>260</v>
      </c>
      <c r="I424" s="22"/>
      <c r="J424" s="23"/>
      <c r="K424" s="665" t="s">
        <v>337</v>
      </c>
      <c r="L424" s="666"/>
      <c r="M424" s="16">
        <f>'خالص مطالبات غیرجاری بیش %50'!E54</f>
        <v>-2973185104.8219013</v>
      </c>
      <c r="N424" s="29"/>
      <c r="O424" s="19"/>
      <c r="P424" s="15"/>
      <c r="Q424" s="7"/>
      <c r="R424" s="3"/>
      <c r="S424" s="3"/>
      <c r="T424" s="3"/>
      <c r="U424" s="3"/>
    </row>
    <row r="425" spans="2:21" ht="27" thickBot="1" x14ac:dyDescent="0.7">
      <c r="B425" s="3"/>
      <c r="C425" s="13"/>
      <c r="D425" s="24"/>
      <c r="E425" s="27"/>
      <c r="F425" s="26"/>
      <c r="G425" s="87">
        <v>40</v>
      </c>
      <c r="H425" s="22">
        <v>260</v>
      </c>
      <c r="I425" s="22"/>
      <c r="J425" s="23"/>
      <c r="K425" s="665" t="s">
        <v>338</v>
      </c>
      <c r="L425" s="666"/>
      <c r="M425" s="16">
        <f>'خالص مطالبات غیرجاری بیش %50'!E67</f>
        <v>14113085.263823032</v>
      </c>
      <c r="N425" s="29"/>
      <c r="O425" s="19"/>
      <c r="P425" s="15"/>
      <c r="Q425" s="7"/>
      <c r="R425" s="3"/>
      <c r="S425" s="3"/>
      <c r="T425" s="3"/>
      <c r="U425" s="3"/>
    </row>
    <row r="426" spans="2:21" ht="27" thickBot="1" x14ac:dyDescent="0.7">
      <c r="B426" s="3"/>
      <c r="C426" s="13"/>
      <c r="D426" s="24"/>
      <c r="E426" s="27"/>
      <c r="F426" s="26"/>
      <c r="G426" s="87">
        <v>50</v>
      </c>
      <c r="H426" s="22">
        <v>260</v>
      </c>
      <c r="I426" s="22"/>
      <c r="J426" s="23"/>
      <c r="K426" s="665" t="s">
        <v>339</v>
      </c>
      <c r="L426" s="666"/>
      <c r="M426" s="16">
        <f>'خالص مطالبات غیرجاری بیش %50'!E80</f>
        <v>346869992</v>
      </c>
      <c r="N426" s="29"/>
      <c r="O426" s="19"/>
      <c r="P426" s="15"/>
      <c r="Q426" s="7"/>
      <c r="R426" s="3"/>
      <c r="S426" s="3"/>
      <c r="T426" s="3"/>
      <c r="U426" s="3"/>
    </row>
    <row r="427" spans="2:21" ht="27" thickBot="1" x14ac:dyDescent="0.7">
      <c r="B427" s="3"/>
      <c r="C427" s="13"/>
      <c r="D427" s="24"/>
      <c r="E427" s="27"/>
      <c r="F427" s="26"/>
      <c r="G427" s="87">
        <v>60</v>
      </c>
      <c r="H427" s="22">
        <v>260</v>
      </c>
      <c r="I427" s="22"/>
      <c r="J427" s="23"/>
      <c r="K427" s="665" t="s">
        <v>340</v>
      </c>
      <c r="L427" s="666"/>
      <c r="M427" s="16">
        <f>'خالص مطالبات غیرجاری بیش %50'!E95</f>
        <v>60531376604287.039</v>
      </c>
      <c r="N427" s="29"/>
      <c r="O427" s="19"/>
      <c r="P427" s="15"/>
      <c r="Q427" s="7"/>
      <c r="R427" s="3"/>
      <c r="S427" s="3"/>
      <c r="T427" s="3"/>
      <c r="U427" s="3"/>
    </row>
    <row r="428" spans="2:21" ht="27" thickBot="1" x14ac:dyDescent="0.7">
      <c r="B428" s="3"/>
      <c r="C428" s="13"/>
      <c r="D428" s="24"/>
      <c r="E428" s="27"/>
      <c r="F428" s="26"/>
      <c r="G428" s="87">
        <v>70</v>
      </c>
      <c r="H428" s="22">
        <v>260</v>
      </c>
      <c r="I428" s="22"/>
      <c r="J428" s="23"/>
      <c r="K428" s="665" t="s">
        <v>341</v>
      </c>
      <c r="L428" s="666"/>
      <c r="M428" s="16">
        <f>'خالص مطالبات غیرجاری بیش %50'!E108</f>
        <v>142518574501</v>
      </c>
      <c r="N428" s="29"/>
      <c r="O428" s="19"/>
      <c r="P428" s="15"/>
      <c r="Q428" s="7"/>
      <c r="R428" s="3"/>
      <c r="S428" s="3"/>
      <c r="T428" s="3"/>
      <c r="U428" s="3"/>
    </row>
    <row r="429" spans="2:21" ht="27" thickBot="1" x14ac:dyDescent="0.7">
      <c r="B429" s="3"/>
      <c r="C429" s="13"/>
      <c r="D429" s="24"/>
      <c r="E429" s="27"/>
      <c r="F429" s="26"/>
      <c r="G429" s="87">
        <v>80</v>
      </c>
      <c r="H429" s="22">
        <v>260</v>
      </c>
      <c r="I429" s="22"/>
      <c r="J429" s="23"/>
      <c r="K429" s="665" t="s">
        <v>342</v>
      </c>
      <c r="L429" s="666"/>
      <c r="M429" s="16">
        <f>'خالص مطالبات غیرجاری بیش %50'!E121</f>
        <v>4138627858.8560562</v>
      </c>
      <c r="N429" s="29"/>
      <c r="O429" s="19"/>
      <c r="P429" s="15"/>
      <c r="Q429" s="7"/>
      <c r="R429" s="3"/>
      <c r="S429" s="3"/>
      <c r="T429" s="3"/>
      <c r="U429" s="3"/>
    </row>
    <row r="430" spans="2:21" ht="27" thickBot="1" x14ac:dyDescent="0.7">
      <c r="B430" s="3"/>
      <c r="C430" s="13"/>
      <c r="D430" s="24"/>
      <c r="E430" s="27"/>
      <c r="F430" s="26"/>
      <c r="G430" s="87">
        <v>90</v>
      </c>
      <c r="H430" s="22">
        <v>260</v>
      </c>
      <c r="I430" s="22"/>
      <c r="J430" s="23"/>
      <c r="K430" s="665" t="s">
        <v>343</v>
      </c>
      <c r="L430" s="666"/>
      <c r="M430" s="16">
        <f>'خالص مطالبات غیرجاری بیش %50'!E134</f>
        <v>0</v>
      </c>
      <c r="N430" s="29"/>
      <c r="O430" s="19"/>
      <c r="P430" s="15"/>
      <c r="Q430" s="7"/>
      <c r="R430" s="3"/>
      <c r="S430" s="3"/>
      <c r="T430" s="3"/>
      <c r="U430" s="3"/>
    </row>
    <row r="431" spans="2:21" ht="27" thickBot="1" x14ac:dyDescent="0.7">
      <c r="B431" s="3"/>
      <c r="C431" s="13"/>
      <c r="D431" s="24"/>
      <c r="E431" s="27"/>
      <c r="F431" s="26"/>
      <c r="G431" s="87">
        <v>100</v>
      </c>
      <c r="H431" s="22">
        <v>260</v>
      </c>
      <c r="I431" s="22"/>
      <c r="J431" s="23"/>
      <c r="K431" s="665" t="s">
        <v>344</v>
      </c>
      <c r="L431" s="666"/>
      <c r="M431" s="16">
        <f>'خالص مطالبات غیرجاری بیش %50'!E149</f>
        <v>0</v>
      </c>
      <c r="N431" s="29"/>
      <c r="O431" s="19"/>
      <c r="P431" s="15"/>
      <c r="Q431" s="7"/>
      <c r="R431" s="3"/>
      <c r="S431" s="3"/>
      <c r="T431" s="3"/>
      <c r="U431" s="3"/>
    </row>
    <row r="432" spans="2:21" ht="27" thickBot="1" x14ac:dyDescent="0.7">
      <c r="B432" s="3"/>
      <c r="C432" s="13"/>
      <c r="D432" s="24"/>
      <c r="E432" s="27"/>
      <c r="F432" s="26"/>
      <c r="G432" s="87">
        <v>110</v>
      </c>
      <c r="H432" s="22">
        <v>260</v>
      </c>
      <c r="I432" s="22"/>
      <c r="J432" s="23"/>
      <c r="K432" s="665" t="s">
        <v>345</v>
      </c>
      <c r="L432" s="666"/>
      <c r="M432" s="16">
        <f>'خالص مطالبات غیرجاری بیش %50'!E165</f>
        <v>0</v>
      </c>
      <c r="N432" s="29"/>
      <c r="O432" s="19"/>
      <c r="P432" s="15"/>
      <c r="Q432" s="7"/>
      <c r="R432" s="3"/>
      <c r="S432" s="3"/>
      <c r="T432" s="3"/>
      <c r="U432" s="3"/>
    </row>
    <row r="433" spans="2:21" ht="27" thickBot="1" x14ac:dyDescent="0.7">
      <c r="B433" s="3"/>
      <c r="C433" s="13"/>
      <c r="D433" s="24"/>
      <c r="E433" s="27"/>
      <c r="F433" s="26"/>
      <c r="G433" s="87">
        <v>120</v>
      </c>
      <c r="H433" s="22">
        <v>260</v>
      </c>
      <c r="I433" s="22"/>
      <c r="J433" s="23"/>
      <c r="K433" s="665" t="s">
        <v>346</v>
      </c>
      <c r="L433" s="666"/>
      <c r="M433" s="16">
        <f>'خالص مطالبات غیرجاری بیش %50'!E176</f>
        <v>31300028111954.836</v>
      </c>
      <c r="N433" s="29"/>
      <c r="O433" s="19"/>
      <c r="P433" s="15"/>
      <c r="Q433" s="7"/>
      <c r="R433" s="3"/>
      <c r="S433" s="3"/>
      <c r="T433" s="3"/>
      <c r="U433" s="3"/>
    </row>
    <row r="434" spans="2:21" ht="27" thickBot="1" x14ac:dyDescent="0.7">
      <c r="B434" s="3"/>
      <c r="C434" s="13"/>
      <c r="D434" s="24"/>
      <c r="E434" s="27"/>
      <c r="F434" s="26"/>
      <c r="G434" s="87">
        <v>130</v>
      </c>
      <c r="H434" s="22">
        <v>260</v>
      </c>
      <c r="I434" s="22"/>
      <c r="J434" s="23"/>
      <c r="K434" s="665" t="s">
        <v>347</v>
      </c>
      <c r="L434" s="666"/>
      <c r="M434" s="16">
        <f>'خالص مطالبات غیرجاری بیش %50'!E190</f>
        <v>8771894353648</v>
      </c>
      <c r="N434" s="29"/>
      <c r="O434" s="19"/>
      <c r="P434" s="15"/>
      <c r="Q434" s="7"/>
      <c r="R434" s="3"/>
      <c r="S434" s="3"/>
      <c r="T434" s="3"/>
      <c r="U434" s="3"/>
    </row>
    <row r="435" spans="2:21" ht="27" thickBot="1" x14ac:dyDescent="0.7">
      <c r="B435" s="3"/>
      <c r="C435" s="13"/>
      <c r="D435" s="24"/>
      <c r="E435" s="27"/>
      <c r="F435" s="26"/>
      <c r="G435" s="87">
        <v>140</v>
      </c>
      <c r="H435" s="22">
        <v>260</v>
      </c>
      <c r="I435" s="22"/>
      <c r="J435" s="23"/>
      <c r="K435" s="665" t="s">
        <v>348</v>
      </c>
      <c r="L435" s="666"/>
      <c r="M435" s="16">
        <f>'خالص مطالبات غیرجاری بیش %50'!E203</f>
        <v>7296185764047</v>
      </c>
      <c r="N435" s="29"/>
      <c r="O435" s="19"/>
      <c r="P435" s="15"/>
      <c r="Q435" s="7"/>
      <c r="R435" s="3"/>
      <c r="S435" s="3"/>
      <c r="T435" s="3"/>
      <c r="U435" s="3"/>
    </row>
    <row r="436" spans="2:21" ht="27" thickBot="1" x14ac:dyDescent="0.7">
      <c r="B436" s="3"/>
      <c r="C436" s="13"/>
      <c r="D436" s="24"/>
      <c r="E436" s="27"/>
      <c r="F436" s="26"/>
      <c r="G436" s="87">
        <v>150</v>
      </c>
      <c r="H436" s="22">
        <v>260</v>
      </c>
      <c r="I436" s="22"/>
      <c r="J436" s="23"/>
      <c r="K436" s="665" t="s">
        <v>349</v>
      </c>
      <c r="L436" s="666"/>
      <c r="M436" s="16">
        <f>'خالص مطالبات غیرجاری بیش %50'!E216</f>
        <v>0</v>
      </c>
      <c r="N436" s="29"/>
      <c r="O436" s="19"/>
      <c r="P436" s="15"/>
      <c r="Q436" s="7"/>
      <c r="R436" s="3"/>
      <c r="S436" s="3"/>
      <c r="T436" s="3"/>
      <c r="U436" s="3"/>
    </row>
    <row r="437" spans="2:21" ht="27" thickBot="1" x14ac:dyDescent="0.7">
      <c r="B437" s="3"/>
      <c r="C437" s="13"/>
      <c r="D437" s="24"/>
      <c r="E437" s="27"/>
      <c r="F437" s="26"/>
      <c r="G437" s="87">
        <v>160</v>
      </c>
      <c r="H437" s="22">
        <v>260</v>
      </c>
      <c r="I437" s="22"/>
      <c r="J437" s="23"/>
      <c r="K437" s="665" t="s">
        <v>350</v>
      </c>
      <c r="L437" s="666"/>
      <c r="M437" s="16">
        <f>'خالص مطالبات غیرجاری بیش %50'!E220</f>
        <v>0</v>
      </c>
      <c r="N437" s="29"/>
      <c r="O437" s="19"/>
      <c r="P437" s="15"/>
      <c r="Q437" s="7"/>
      <c r="R437" s="3"/>
      <c r="S437" s="3"/>
      <c r="T437" s="3"/>
      <c r="U437" s="3"/>
    </row>
    <row r="438" spans="2:21" ht="27" thickBot="1" x14ac:dyDescent="0.7">
      <c r="B438" s="8"/>
      <c r="C438" s="21"/>
      <c r="D438" s="24"/>
      <c r="E438" s="27"/>
      <c r="F438" s="26"/>
      <c r="G438" s="304"/>
      <c r="H438" s="269"/>
      <c r="I438" s="305"/>
      <c r="J438" s="306"/>
      <c r="K438" s="665" t="s">
        <v>2239</v>
      </c>
      <c r="L438" s="666"/>
      <c r="M438" s="270">
        <f>'خالص مطالبات غیرجاری بیش %50'!AF235</f>
        <v>-294778969476.77698</v>
      </c>
      <c r="N438" s="29"/>
      <c r="O438" s="19"/>
      <c r="P438" s="15"/>
      <c r="Q438" s="9"/>
      <c r="R438" s="8"/>
      <c r="S438" s="8"/>
      <c r="T438" s="8"/>
      <c r="U438" s="8"/>
    </row>
    <row r="439" spans="2:21" ht="27" thickBot="1" x14ac:dyDescent="0.7">
      <c r="B439" s="8"/>
      <c r="C439" s="21"/>
      <c r="D439" s="24"/>
      <c r="E439" s="27"/>
      <c r="F439" s="26"/>
      <c r="G439" s="304"/>
      <c r="H439" s="269"/>
      <c r="I439" s="305"/>
      <c r="J439" s="306"/>
      <c r="K439" s="665" t="s">
        <v>2240</v>
      </c>
      <c r="L439" s="666"/>
      <c r="M439" s="270">
        <f>'خالص مطالبات غیرجاری بیش %50'!AF236</f>
        <v>-65783863744710.445</v>
      </c>
      <c r="N439" s="29"/>
      <c r="O439" s="19"/>
      <c r="P439" s="15"/>
      <c r="Q439" s="9"/>
      <c r="R439" s="8"/>
      <c r="S439" s="8"/>
      <c r="T439" s="8"/>
      <c r="U439" s="8"/>
    </row>
    <row r="440" spans="2:21" ht="27" thickBot="1" x14ac:dyDescent="0.7">
      <c r="B440" s="8"/>
      <c r="C440" s="21"/>
      <c r="D440" s="25"/>
      <c r="E440" s="31"/>
      <c r="F440" s="84"/>
      <c r="G440" s="85"/>
      <c r="H440" s="91">
        <v>270</v>
      </c>
      <c r="I440" s="92"/>
      <c r="J440" s="93"/>
      <c r="K440" s="102" t="s">
        <v>351</v>
      </c>
      <c r="L440" s="94">
        <f>M442</f>
        <v>0</v>
      </c>
      <c r="M440" s="17"/>
      <c r="N440" s="28"/>
      <c r="O440" s="18"/>
      <c r="P440" s="15"/>
      <c r="Q440" s="9"/>
      <c r="R440" s="8"/>
      <c r="S440" s="8"/>
      <c r="T440" s="8"/>
      <c r="U440" s="8"/>
    </row>
    <row r="441" spans="2:21" ht="27" thickBot="1" x14ac:dyDescent="0.7">
      <c r="B441" s="3"/>
      <c r="C441" s="13"/>
      <c r="D441" s="24"/>
      <c r="E441" s="27"/>
      <c r="F441" s="26"/>
      <c r="G441" s="87">
        <v>10</v>
      </c>
      <c r="H441" s="22">
        <v>270</v>
      </c>
      <c r="I441" s="22"/>
      <c r="J441" s="23" t="s">
        <v>366</v>
      </c>
      <c r="K441" s="665" t="s">
        <v>351</v>
      </c>
      <c r="L441" s="666"/>
      <c r="M441" s="16"/>
      <c r="N441" s="29"/>
      <c r="O441" s="19"/>
      <c r="P441" s="15"/>
      <c r="Q441" s="7"/>
      <c r="R441" s="3"/>
      <c r="S441" s="3"/>
      <c r="T441" s="3"/>
      <c r="U441" s="3"/>
    </row>
    <row r="442" spans="2:21" ht="27" thickBot="1" x14ac:dyDescent="0.7">
      <c r="B442" s="8"/>
      <c r="C442" s="21"/>
      <c r="D442" s="25"/>
      <c r="E442" s="31"/>
      <c r="F442" s="84"/>
      <c r="G442" s="85"/>
      <c r="H442" s="91">
        <v>280</v>
      </c>
      <c r="I442" s="92"/>
      <c r="J442" s="93"/>
      <c r="K442" s="102" t="s">
        <v>352</v>
      </c>
      <c r="L442" s="94">
        <f>M443+M467</f>
        <v>19652056630031</v>
      </c>
      <c r="M442" s="17"/>
      <c r="N442" s="28"/>
      <c r="O442" s="18"/>
      <c r="P442" s="15"/>
      <c r="Q442" s="9"/>
      <c r="R442" s="8"/>
      <c r="S442" s="8"/>
      <c r="T442" s="8"/>
      <c r="U442" s="8"/>
    </row>
    <row r="443" spans="2:21" ht="26.25" x14ac:dyDescent="0.65">
      <c r="B443" s="3"/>
      <c r="C443" s="13"/>
      <c r="D443" s="24"/>
      <c r="E443" s="27"/>
      <c r="F443" s="26"/>
      <c r="G443" s="87">
        <v>10</v>
      </c>
      <c r="H443" s="22">
        <v>280</v>
      </c>
      <c r="I443" s="22"/>
      <c r="J443" s="23"/>
      <c r="K443" s="667" t="s">
        <v>387</v>
      </c>
      <c r="L443" s="666"/>
      <c r="M443" s="16">
        <f>SUM(N444:N466)</f>
        <v>15274342220818</v>
      </c>
      <c r="N443" s="29"/>
      <c r="O443" s="19"/>
      <c r="P443" s="15"/>
      <c r="Q443" s="7"/>
      <c r="R443" s="3"/>
      <c r="S443" s="3"/>
      <c r="T443" s="3"/>
      <c r="U443" s="3"/>
    </row>
    <row r="444" spans="2:21" ht="26.25" x14ac:dyDescent="0.65">
      <c r="B444" s="3"/>
      <c r="C444" s="13"/>
      <c r="D444" s="24"/>
      <c r="E444" s="27"/>
      <c r="F444" s="95">
        <v>10</v>
      </c>
      <c r="G444" s="96">
        <v>10</v>
      </c>
      <c r="H444" s="97">
        <v>280</v>
      </c>
      <c r="I444" s="97"/>
      <c r="J444" s="98"/>
      <c r="K444" s="664" t="s">
        <v>367</v>
      </c>
      <c r="L444" s="664"/>
      <c r="M444" s="664"/>
      <c r="N444" s="99">
        <f>'[1]15'!$T$34</f>
        <v>213471476597</v>
      </c>
      <c r="O444" s="12"/>
      <c r="P444" s="20"/>
      <c r="Q444" s="6"/>
      <c r="R444" s="3"/>
      <c r="S444" s="3"/>
      <c r="T444" s="3"/>
      <c r="U444" s="3"/>
    </row>
    <row r="445" spans="2:21" ht="26.25" x14ac:dyDescent="0.65">
      <c r="B445" s="3"/>
      <c r="C445" s="13"/>
      <c r="D445" s="24"/>
      <c r="E445" s="27"/>
      <c r="F445" s="95">
        <v>20</v>
      </c>
      <c r="G445" s="96">
        <v>10</v>
      </c>
      <c r="H445" s="97">
        <v>280</v>
      </c>
      <c r="I445" s="97">
        <v>280</v>
      </c>
      <c r="J445" s="98"/>
      <c r="K445" s="664" t="s">
        <v>368</v>
      </c>
      <c r="L445" s="664"/>
      <c r="M445" s="664"/>
      <c r="N445" s="99">
        <v>6998075443101</v>
      </c>
      <c r="O445" s="12"/>
      <c r="P445" s="20"/>
      <c r="Q445" s="6"/>
      <c r="R445" s="3"/>
      <c r="S445" s="3"/>
      <c r="T445" s="3"/>
      <c r="U445" s="3"/>
    </row>
    <row r="446" spans="2:21" ht="26.25" x14ac:dyDescent="0.65">
      <c r="B446" s="3"/>
      <c r="C446" s="13"/>
      <c r="D446" s="24"/>
      <c r="E446" s="27"/>
      <c r="F446" s="95">
        <v>30</v>
      </c>
      <c r="G446" s="96">
        <v>10</v>
      </c>
      <c r="H446" s="97">
        <v>280</v>
      </c>
      <c r="I446" s="97">
        <v>280</v>
      </c>
      <c r="J446" s="98"/>
      <c r="K446" s="664" t="s">
        <v>369</v>
      </c>
      <c r="L446" s="664"/>
      <c r="M446" s="664"/>
      <c r="N446" s="99">
        <v>130625509792</v>
      </c>
      <c r="O446" s="12"/>
      <c r="P446" s="20"/>
      <c r="Q446" s="6"/>
      <c r="R446" s="3"/>
      <c r="S446" s="3"/>
      <c r="T446" s="3"/>
      <c r="U446" s="3"/>
    </row>
    <row r="447" spans="2:21" ht="26.25" x14ac:dyDescent="0.65">
      <c r="B447" s="3"/>
      <c r="C447" s="13"/>
      <c r="D447" s="24"/>
      <c r="E447" s="27"/>
      <c r="F447" s="95"/>
      <c r="G447" s="96"/>
      <c r="H447" s="97"/>
      <c r="I447" s="97"/>
      <c r="J447" s="98"/>
      <c r="K447" s="664" t="s">
        <v>396</v>
      </c>
      <c r="L447" s="664"/>
      <c r="M447" s="664"/>
      <c r="N447" s="99">
        <v>37818216002</v>
      </c>
      <c r="O447" s="12"/>
      <c r="P447" s="20"/>
      <c r="Q447" s="6"/>
      <c r="R447" s="3"/>
      <c r="S447" s="3"/>
      <c r="T447" s="3"/>
      <c r="U447" s="3"/>
    </row>
    <row r="448" spans="2:21" ht="26.25" x14ac:dyDescent="0.65">
      <c r="B448" s="3"/>
      <c r="C448" s="13"/>
      <c r="D448" s="24"/>
      <c r="E448" s="27"/>
      <c r="F448" s="95">
        <v>40</v>
      </c>
      <c r="G448" s="96">
        <v>10</v>
      </c>
      <c r="H448" s="97">
        <v>280</v>
      </c>
      <c r="I448" s="97">
        <v>280</v>
      </c>
      <c r="J448" s="98"/>
      <c r="K448" s="664" t="s">
        <v>370</v>
      </c>
      <c r="L448" s="664"/>
      <c r="M448" s="664"/>
      <c r="N448" s="99">
        <v>286387287032</v>
      </c>
      <c r="O448" s="12"/>
      <c r="P448" s="20"/>
      <c r="Q448" s="6"/>
      <c r="R448" s="3"/>
      <c r="S448" s="3"/>
      <c r="T448" s="3"/>
      <c r="U448" s="3"/>
    </row>
    <row r="449" spans="2:21" ht="26.25" x14ac:dyDescent="0.65">
      <c r="B449" s="3"/>
      <c r="C449" s="13"/>
      <c r="D449" s="24"/>
      <c r="E449" s="27"/>
      <c r="F449" s="95">
        <v>50</v>
      </c>
      <c r="G449" s="96">
        <v>10</v>
      </c>
      <c r="H449" s="97">
        <v>280</v>
      </c>
      <c r="I449" s="97">
        <v>280</v>
      </c>
      <c r="J449" s="98"/>
      <c r="K449" s="664" t="s">
        <v>371</v>
      </c>
      <c r="L449" s="664"/>
      <c r="M449" s="664"/>
      <c r="N449" s="99">
        <f>'[1]15'!$T$38</f>
        <v>34902100018</v>
      </c>
      <c r="O449" s="12"/>
      <c r="P449" s="20"/>
      <c r="Q449" s="6"/>
      <c r="R449" s="3"/>
      <c r="S449" s="3"/>
      <c r="T449" s="3"/>
      <c r="U449" s="3"/>
    </row>
    <row r="450" spans="2:21" ht="26.25" x14ac:dyDescent="0.65">
      <c r="B450" s="3"/>
      <c r="C450" s="13"/>
      <c r="D450" s="24"/>
      <c r="E450" s="27"/>
      <c r="F450" s="95">
        <v>60</v>
      </c>
      <c r="G450" s="96">
        <v>10</v>
      </c>
      <c r="H450" s="97">
        <v>280</v>
      </c>
      <c r="I450" s="97">
        <v>280</v>
      </c>
      <c r="J450" s="98"/>
      <c r="K450" s="664" t="s">
        <v>372</v>
      </c>
      <c r="L450" s="664"/>
      <c r="M450" s="664"/>
      <c r="N450" s="99">
        <f>'[1]15'!$T$39</f>
        <v>1844739360287</v>
      </c>
      <c r="O450" s="12"/>
      <c r="P450" s="20"/>
      <c r="Q450" s="6"/>
      <c r="R450" s="3"/>
      <c r="S450" s="3"/>
      <c r="T450" s="3"/>
      <c r="U450" s="3"/>
    </row>
    <row r="451" spans="2:21" ht="26.25" x14ac:dyDescent="0.65">
      <c r="B451" s="3"/>
      <c r="C451" s="13"/>
      <c r="D451" s="24"/>
      <c r="E451" s="27"/>
      <c r="F451" s="95">
        <v>70</v>
      </c>
      <c r="G451" s="96">
        <v>10</v>
      </c>
      <c r="H451" s="97">
        <v>280</v>
      </c>
      <c r="I451" s="97">
        <v>280</v>
      </c>
      <c r="J451" s="98"/>
      <c r="K451" s="664" t="s">
        <v>373</v>
      </c>
      <c r="L451" s="664"/>
      <c r="M451" s="664"/>
      <c r="N451" s="99">
        <f>'[1]15'!$T$40</f>
        <v>490000000000</v>
      </c>
      <c r="O451" s="12"/>
      <c r="P451" s="20"/>
      <c r="Q451" s="6"/>
      <c r="R451" s="3"/>
      <c r="S451" s="3"/>
      <c r="T451" s="3"/>
      <c r="U451" s="3"/>
    </row>
    <row r="452" spans="2:21" ht="26.25" x14ac:dyDescent="0.65">
      <c r="B452" s="3"/>
      <c r="C452" s="13"/>
      <c r="D452" s="24"/>
      <c r="E452" s="27"/>
      <c r="F452" s="95">
        <v>80</v>
      </c>
      <c r="G452" s="96">
        <v>10</v>
      </c>
      <c r="H452" s="97">
        <v>280</v>
      </c>
      <c r="I452" s="97">
        <v>280</v>
      </c>
      <c r="J452" s="98"/>
      <c r="K452" s="664" t="s">
        <v>374</v>
      </c>
      <c r="L452" s="664"/>
      <c r="M452" s="664"/>
      <c r="N452" s="99">
        <v>358416594915</v>
      </c>
      <c r="O452" s="12"/>
      <c r="P452" s="20"/>
      <c r="Q452" s="6"/>
      <c r="R452" s="3"/>
      <c r="S452" s="3"/>
      <c r="T452" s="3"/>
      <c r="U452" s="3"/>
    </row>
    <row r="453" spans="2:21" ht="26.25" x14ac:dyDescent="0.65">
      <c r="B453" s="3"/>
      <c r="C453" s="13"/>
      <c r="D453" s="24"/>
      <c r="E453" s="27"/>
      <c r="F453" s="95">
        <v>90</v>
      </c>
      <c r="G453" s="96">
        <v>10</v>
      </c>
      <c r="H453" s="97">
        <v>280</v>
      </c>
      <c r="I453" s="97">
        <v>280</v>
      </c>
      <c r="J453" s="98"/>
      <c r="K453" s="664" t="s">
        <v>375</v>
      </c>
      <c r="L453" s="664"/>
      <c r="M453" s="664"/>
      <c r="N453" s="99">
        <f>'[1]15'!$T$42</f>
        <v>50000000000</v>
      </c>
      <c r="O453" s="12"/>
      <c r="P453" s="20"/>
      <c r="Q453" s="6"/>
      <c r="R453" s="3"/>
      <c r="S453" s="3"/>
      <c r="T453" s="3"/>
      <c r="U453" s="3"/>
    </row>
    <row r="454" spans="2:21" ht="26.25" x14ac:dyDescent="0.65">
      <c r="B454" s="3"/>
      <c r="C454" s="13"/>
      <c r="D454" s="24"/>
      <c r="E454" s="27"/>
      <c r="F454" s="95">
        <v>100</v>
      </c>
      <c r="G454" s="96">
        <v>10</v>
      </c>
      <c r="H454" s="97">
        <v>280</v>
      </c>
      <c r="I454" s="97">
        <v>280</v>
      </c>
      <c r="J454" s="98"/>
      <c r="K454" s="664" t="s">
        <v>393</v>
      </c>
      <c r="L454" s="664"/>
      <c r="M454" s="664"/>
      <c r="N454" s="99">
        <v>522277247334</v>
      </c>
      <c r="O454" s="12"/>
      <c r="P454" s="20"/>
      <c r="Q454" s="6"/>
      <c r="R454" s="3"/>
      <c r="S454" s="3"/>
      <c r="T454" s="3"/>
      <c r="U454" s="3"/>
    </row>
    <row r="455" spans="2:21" ht="26.25" x14ac:dyDescent="0.65">
      <c r="B455" s="3"/>
      <c r="C455" s="13"/>
      <c r="D455" s="24"/>
      <c r="E455" s="27"/>
      <c r="F455" s="95">
        <v>110</v>
      </c>
      <c r="G455" s="96">
        <v>10</v>
      </c>
      <c r="H455" s="97">
        <v>280</v>
      </c>
      <c r="I455" s="97">
        <v>280</v>
      </c>
      <c r="J455" s="98"/>
      <c r="K455" s="664" t="s">
        <v>376</v>
      </c>
      <c r="L455" s="664"/>
      <c r="M455" s="664"/>
      <c r="N455" s="99">
        <f>'[1]15'!$T$44</f>
        <v>481248000000</v>
      </c>
      <c r="O455" s="12"/>
      <c r="P455" s="20"/>
      <c r="Q455" s="6"/>
      <c r="R455" s="3"/>
      <c r="S455" s="3"/>
      <c r="T455" s="3"/>
      <c r="U455" s="3"/>
    </row>
    <row r="456" spans="2:21" ht="26.25" x14ac:dyDescent="0.65">
      <c r="B456" s="3"/>
      <c r="C456" s="13"/>
      <c r="D456" s="24"/>
      <c r="E456" s="27"/>
      <c r="F456" s="95">
        <v>120</v>
      </c>
      <c r="G456" s="96">
        <v>10</v>
      </c>
      <c r="H456" s="97">
        <v>280</v>
      </c>
      <c r="I456" s="97">
        <v>280</v>
      </c>
      <c r="J456" s="98"/>
      <c r="K456" s="664" t="s">
        <v>377</v>
      </c>
      <c r="L456" s="664"/>
      <c r="M456" s="664"/>
      <c r="N456" s="99">
        <f>'[1]15'!$T$45</f>
        <v>468375611549</v>
      </c>
      <c r="O456" s="12"/>
      <c r="P456" s="20"/>
      <c r="Q456" s="6"/>
      <c r="R456" s="3"/>
      <c r="S456" s="3"/>
      <c r="T456" s="3"/>
      <c r="U456" s="3"/>
    </row>
    <row r="457" spans="2:21" ht="26.25" x14ac:dyDescent="0.65">
      <c r="B457" s="3"/>
      <c r="C457" s="13"/>
      <c r="D457" s="24"/>
      <c r="E457" s="27"/>
      <c r="F457" s="95">
        <v>130</v>
      </c>
      <c r="G457" s="96">
        <v>10</v>
      </c>
      <c r="H457" s="97">
        <v>280</v>
      </c>
      <c r="I457" s="97">
        <v>280</v>
      </c>
      <c r="J457" s="98"/>
      <c r="K457" s="664" t="s">
        <v>378</v>
      </c>
      <c r="L457" s="664"/>
      <c r="M457" s="664"/>
      <c r="N457" s="99"/>
      <c r="O457" s="12"/>
      <c r="P457" s="20"/>
      <c r="Q457" s="6"/>
      <c r="R457" s="3"/>
      <c r="S457" s="3"/>
      <c r="T457" s="3"/>
      <c r="U457" s="3"/>
    </row>
    <row r="458" spans="2:21" ht="26.25" x14ac:dyDescent="0.65">
      <c r="B458" s="3"/>
      <c r="C458" s="13"/>
      <c r="D458" s="24"/>
      <c r="E458" s="27"/>
      <c r="F458" s="95">
        <v>140</v>
      </c>
      <c r="G458" s="96">
        <v>10</v>
      </c>
      <c r="H458" s="97">
        <v>280</v>
      </c>
      <c r="I458" s="97">
        <v>280</v>
      </c>
      <c r="J458" s="98"/>
      <c r="K458" s="664" t="s">
        <v>379</v>
      </c>
      <c r="L458" s="664"/>
      <c r="M458" s="664"/>
      <c r="N458" s="99"/>
      <c r="O458" s="12"/>
      <c r="P458" s="20"/>
      <c r="Q458" s="6"/>
      <c r="R458" s="3"/>
      <c r="S458" s="3"/>
      <c r="T458" s="3"/>
      <c r="U458" s="3"/>
    </row>
    <row r="459" spans="2:21" ht="26.25" x14ac:dyDescent="0.65">
      <c r="B459" s="3"/>
      <c r="C459" s="13"/>
      <c r="D459" s="24"/>
      <c r="E459" s="27"/>
      <c r="F459" s="95">
        <v>150</v>
      </c>
      <c r="G459" s="96">
        <v>10</v>
      </c>
      <c r="H459" s="97">
        <v>280</v>
      </c>
      <c r="I459" s="97">
        <v>280</v>
      </c>
      <c r="J459" s="98"/>
      <c r="K459" s="664" t="s">
        <v>380</v>
      </c>
      <c r="L459" s="664"/>
      <c r="M459" s="664"/>
      <c r="N459" s="99"/>
      <c r="O459" s="12"/>
      <c r="P459" s="20"/>
      <c r="Q459" s="6"/>
      <c r="R459" s="3"/>
      <c r="S459" s="3"/>
      <c r="T459" s="3"/>
      <c r="U459" s="3"/>
    </row>
    <row r="460" spans="2:21" ht="26.25" x14ac:dyDescent="0.65">
      <c r="B460" s="3"/>
      <c r="C460" s="13"/>
      <c r="D460" s="24"/>
      <c r="E460" s="27"/>
      <c r="F460" s="95">
        <v>160</v>
      </c>
      <c r="G460" s="96">
        <v>10</v>
      </c>
      <c r="H460" s="97">
        <v>280</v>
      </c>
      <c r="I460" s="97">
        <v>280</v>
      </c>
      <c r="J460" s="98"/>
      <c r="K460" s="664" t="s">
        <v>381</v>
      </c>
      <c r="L460" s="664"/>
      <c r="M460" s="664"/>
      <c r="N460" s="99">
        <v>10188768446</v>
      </c>
      <c r="O460" s="12"/>
      <c r="P460" s="20"/>
      <c r="Q460" s="6"/>
      <c r="R460" s="3"/>
      <c r="S460" s="3"/>
      <c r="T460" s="3"/>
      <c r="U460" s="3"/>
    </row>
    <row r="461" spans="2:21" ht="26.25" x14ac:dyDescent="0.65">
      <c r="B461" s="3"/>
      <c r="C461" s="13"/>
      <c r="D461" s="24"/>
      <c r="E461" s="27"/>
      <c r="F461" s="95">
        <v>170</v>
      </c>
      <c r="G461" s="96">
        <v>10</v>
      </c>
      <c r="H461" s="97">
        <v>280</v>
      </c>
      <c r="I461" s="97">
        <v>280</v>
      </c>
      <c r="J461" s="98"/>
      <c r="K461" s="664" t="s">
        <v>382</v>
      </c>
      <c r="L461" s="664"/>
      <c r="M461" s="664"/>
      <c r="N461" s="99">
        <v>-11531178586</v>
      </c>
      <c r="O461" s="12"/>
      <c r="P461" s="20"/>
      <c r="Q461" s="6"/>
      <c r="R461" s="3"/>
      <c r="S461" s="3"/>
      <c r="T461" s="3"/>
      <c r="U461" s="3"/>
    </row>
    <row r="462" spans="2:21" ht="26.25" x14ac:dyDescent="0.65">
      <c r="B462" s="3"/>
      <c r="C462" s="13"/>
      <c r="D462" s="24"/>
      <c r="E462" s="27"/>
      <c r="F462" s="95">
        <v>180</v>
      </c>
      <c r="G462" s="96">
        <v>10</v>
      </c>
      <c r="H462" s="97">
        <v>280</v>
      </c>
      <c r="I462" s="97">
        <v>280</v>
      </c>
      <c r="J462" s="98"/>
      <c r="K462" s="664" t="s">
        <v>383</v>
      </c>
      <c r="L462" s="664"/>
      <c r="M462" s="664"/>
      <c r="N462" s="99"/>
      <c r="O462" s="12"/>
      <c r="P462" s="20"/>
      <c r="Q462" s="6"/>
      <c r="R462" s="3"/>
      <c r="S462" s="3"/>
      <c r="T462" s="3"/>
      <c r="U462" s="3"/>
    </row>
    <row r="463" spans="2:21" ht="26.25" x14ac:dyDescent="0.65">
      <c r="B463" s="3"/>
      <c r="C463" s="13"/>
      <c r="D463" s="24"/>
      <c r="E463" s="27"/>
      <c r="F463" s="95">
        <v>190</v>
      </c>
      <c r="G463" s="96">
        <v>10</v>
      </c>
      <c r="H463" s="97">
        <v>280</v>
      </c>
      <c r="I463" s="97">
        <v>280</v>
      </c>
      <c r="J463" s="98"/>
      <c r="K463" s="664" t="s">
        <v>384</v>
      </c>
      <c r="L463" s="664"/>
      <c r="M463" s="664"/>
      <c r="N463" s="99">
        <v>6159467709</v>
      </c>
      <c r="O463" s="12"/>
      <c r="P463" s="20"/>
      <c r="Q463" s="6"/>
      <c r="R463" s="3"/>
      <c r="S463" s="3"/>
      <c r="T463" s="3"/>
      <c r="U463" s="3"/>
    </row>
    <row r="464" spans="2:21" ht="26.25" x14ac:dyDescent="0.65">
      <c r="B464" s="3"/>
      <c r="C464" s="13"/>
      <c r="D464" s="24"/>
      <c r="E464" s="27"/>
      <c r="F464" s="95">
        <v>200</v>
      </c>
      <c r="G464" s="96">
        <v>10</v>
      </c>
      <c r="H464" s="97">
        <v>280</v>
      </c>
      <c r="I464" s="97">
        <v>280</v>
      </c>
      <c r="J464" s="98"/>
      <c r="K464" s="664" t="s">
        <v>385</v>
      </c>
      <c r="L464" s="664"/>
      <c r="M464" s="664"/>
      <c r="N464" s="99">
        <v>18231219284</v>
      </c>
      <c r="O464" s="12"/>
      <c r="P464" s="20"/>
      <c r="Q464" s="6"/>
      <c r="R464" s="3"/>
      <c r="S464" s="3"/>
      <c r="T464" s="3"/>
      <c r="U464" s="3"/>
    </row>
    <row r="465" spans="2:21" ht="26.25" x14ac:dyDescent="0.65">
      <c r="B465" s="3"/>
      <c r="C465" s="13"/>
      <c r="D465" s="24"/>
      <c r="E465" s="27"/>
      <c r="F465" s="95">
        <v>210</v>
      </c>
      <c r="G465" s="96">
        <v>10</v>
      </c>
      <c r="H465" s="97">
        <v>280</v>
      </c>
      <c r="I465" s="97">
        <v>280</v>
      </c>
      <c r="J465" s="98"/>
      <c r="K465" s="664" t="s">
        <v>386</v>
      </c>
      <c r="L465" s="664"/>
      <c r="M465" s="664"/>
      <c r="N465" s="99">
        <v>3477390528212</v>
      </c>
      <c r="O465" s="12"/>
      <c r="P465" s="20"/>
      <c r="Q465" s="6"/>
      <c r="R465" s="3"/>
      <c r="S465" s="3"/>
      <c r="T465" s="3"/>
      <c r="U465" s="3"/>
    </row>
    <row r="466" spans="2:21" ht="27" thickBot="1" x14ac:dyDescent="0.7">
      <c r="B466" s="3"/>
      <c r="C466" s="13"/>
      <c r="D466" s="24"/>
      <c r="E466" s="27"/>
      <c r="F466" s="105"/>
      <c r="G466" s="303"/>
      <c r="H466" s="97"/>
      <c r="I466" s="97"/>
      <c r="J466" s="98"/>
      <c r="K466" s="664" t="s">
        <v>1193</v>
      </c>
      <c r="L466" s="664"/>
      <c r="M466" s="664"/>
      <c r="N466" s="106">
        <v>-142433430874</v>
      </c>
      <c r="O466" s="12"/>
      <c r="P466" s="20"/>
      <c r="Q466" s="6"/>
      <c r="R466" s="3"/>
      <c r="S466" s="3"/>
      <c r="T466" s="3"/>
      <c r="U466" s="3"/>
    </row>
    <row r="467" spans="2:21" ht="26.25" x14ac:dyDescent="0.65">
      <c r="B467" s="3"/>
      <c r="C467" s="13"/>
      <c r="D467" s="24"/>
      <c r="E467" s="27"/>
      <c r="F467" s="26"/>
      <c r="G467" s="87">
        <v>20</v>
      </c>
      <c r="H467" s="22">
        <v>280</v>
      </c>
      <c r="I467" s="22"/>
      <c r="J467" s="23"/>
      <c r="K467" s="667" t="s">
        <v>388</v>
      </c>
      <c r="L467" s="666"/>
      <c r="M467" s="16">
        <f>SUM(N468:N478)</f>
        <v>4377714409213</v>
      </c>
      <c r="N467" s="29"/>
      <c r="O467" s="19"/>
      <c r="P467" s="15"/>
      <c r="Q467" s="7"/>
      <c r="R467" s="3"/>
      <c r="S467" s="3"/>
      <c r="T467" s="3"/>
      <c r="U467" s="3"/>
    </row>
    <row r="468" spans="2:21" ht="26.25" x14ac:dyDescent="0.65">
      <c r="B468" s="3"/>
      <c r="C468" s="13"/>
      <c r="D468" s="24"/>
      <c r="E468" s="27"/>
      <c r="F468" s="95">
        <v>10</v>
      </c>
      <c r="G468" s="96">
        <v>20</v>
      </c>
      <c r="H468" s="97">
        <v>280</v>
      </c>
      <c r="I468" s="97"/>
      <c r="J468" s="98"/>
      <c r="K468" s="664" t="s">
        <v>389</v>
      </c>
      <c r="L468" s="664"/>
      <c r="M468" s="664"/>
      <c r="N468" s="99">
        <f>'[1]15'!$T$56</f>
        <v>495199063553</v>
      </c>
      <c r="O468" s="12"/>
      <c r="P468" s="20"/>
      <c r="Q468" s="6"/>
      <c r="R468" s="3"/>
      <c r="S468" s="3"/>
      <c r="T468" s="3"/>
      <c r="U468" s="3"/>
    </row>
    <row r="469" spans="2:21" ht="26.25" x14ac:dyDescent="0.65">
      <c r="B469" s="3"/>
      <c r="C469" s="13"/>
      <c r="D469" s="24"/>
      <c r="E469" s="27"/>
      <c r="F469" s="95">
        <v>20</v>
      </c>
      <c r="G469" s="96">
        <v>20</v>
      </c>
      <c r="H469" s="97">
        <v>280</v>
      </c>
      <c r="I469" s="97"/>
      <c r="J469" s="98"/>
      <c r="K469" s="664" t="s">
        <v>390</v>
      </c>
      <c r="L469" s="664"/>
      <c r="M469" s="664"/>
      <c r="N469" s="99">
        <f>'[1]15'!$T$57</f>
        <v>266333220000</v>
      </c>
      <c r="O469" s="12"/>
      <c r="P469" s="20"/>
      <c r="Q469" s="6"/>
      <c r="R469" s="3"/>
      <c r="S469" s="3"/>
      <c r="T469" s="3"/>
      <c r="U469" s="3"/>
    </row>
    <row r="470" spans="2:21" ht="26.25" x14ac:dyDescent="0.65">
      <c r="B470" s="3"/>
      <c r="C470" s="13"/>
      <c r="D470" s="24"/>
      <c r="E470" s="27"/>
      <c r="F470" s="95">
        <v>30</v>
      </c>
      <c r="G470" s="96">
        <v>20</v>
      </c>
      <c r="H470" s="97">
        <v>280</v>
      </c>
      <c r="I470" s="97"/>
      <c r="J470" s="98"/>
      <c r="K470" s="664" t="s">
        <v>391</v>
      </c>
      <c r="L470" s="664"/>
      <c r="M470" s="664"/>
      <c r="N470" s="99"/>
      <c r="O470" s="12"/>
      <c r="P470" s="20"/>
      <c r="Q470" s="6"/>
      <c r="R470" s="3"/>
      <c r="S470" s="3"/>
      <c r="T470" s="3"/>
      <c r="U470" s="3"/>
    </row>
    <row r="471" spans="2:21" ht="26.25" x14ac:dyDescent="0.65">
      <c r="B471" s="3"/>
      <c r="C471" s="13"/>
      <c r="D471" s="24"/>
      <c r="E471" s="27"/>
      <c r="F471" s="95">
        <v>40</v>
      </c>
      <c r="G471" s="96">
        <v>20</v>
      </c>
      <c r="H471" s="97">
        <v>280</v>
      </c>
      <c r="I471" s="97"/>
      <c r="J471" s="98"/>
      <c r="K471" s="664" t="s">
        <v>392</v>
      </c>
      <c r="L471" s="664"/>
      <c r="M471" s="664"/>
      <c r="N471" s="99">
        <f>'[1]15'!$T$59</f>
        <v>3768514234466</v>
      </c>
      <c r="O471" s="12"/>
      <c r="P471" s="20"/>
      <c r="Q471" s="6"/>
      <c r="R471" s="3"/>
      <c r="S471" s="3"/>
      <c r="T471" s="3"/>
      <c r="U471" s="3"/>
    </row>
    <row r="472" spans="2:21" ht="26.25" x14ac:dyDescent="0.65">
      <c r="B472" s="3"/>
      <c r="C472" s="13"/>
      <c r="D472" s="24"/>
      <c r="E472" s="27"/>
      <c r="F472" s="95">
        <v>50</v>
      </c>
      <c r="G472" s="96">
        <v>20</v>
      </c>
      <c r="H472" s="97">
        <v>280</v>
      </c>
      <c r="I472" s="97"/>
      <c r="J472" s="98"/>
      <c r="K472" s="664" t="s">
        <v>378</v>
      </c>
      <c r="L472" s="664"/>
      <c r="M472" s="664"/>
      <c r="N472" s="99">
        <v>1720370489</v>
      </c>
      <c r="O472" s="12"/>
      <c r="P472" s="20"/>
      <c r="Q472" s="6"/>
      <c r="R472" s="3"/>
      <c r="S472" s="3"/>
      <c r="T472" s="3"/>
      <c r="U472" s="3"/>
    </row>
    <row r="473" spans="2:21" ht="26.25" x14ac:dyDescent="0.65">
      <c r="B473" s="3"/>
      <c r="C473" s="13"/>
      <c r="D473" s="24"/>
      <c r="E473" s="27"/>
      <c r="F473" s="95">
        <v>60</v>
      </c>
      <c r="G473" s="96">
        <v>20</v>
      </c>
      <c r="H473" s="97">
        <v>280</v>
      </c>
      <c r="I473" s="97"/>
      <c r="J473" s="98"/>
      <c r="K473" s="664" t="s">
        <v>394</v>
      </c>
      <c r="L473" s="664"/>
      <c r="M473" s="664"/>
      <c r="N473" s="99"/>
      <c r="O473" s="12"/>
      <c r="P473" s="20"/>
      <c r="Q473" s="6"/>
      <c r="R473" s="3"/>
      <c r="S473" s="3"/>
      <c r="T473" s="3"/>
      <c r="U473" s="3"/>
    </row>
    <row r="474" spans="2:21" ht="26.25" x14ac:dyDescent="0.65">
      <c r="B474" s="3"/>
      <c r="C474" s="13"/>
      <c r="D474" s="24"/>
      <c r="E474" s="27"/>
      <c r="F474" s="95">
        <v>70</v>
      </c>
      <c r="G474" s="96">
        <v>20</v>
      </c>
      <c r="H474" s="97">
        <v>280</v>
      </c>
      <c r="I474" s="97"/>
      <c r="J474" s="98"/>
      <c r="K474" s="664" t="s">
        <v>395</v>
      </c>
      <c r="L474" s="664"/>
      <c r="M474" s="664"/>
      <c r="N474" s="99">
        <v>-960422250</v>
      </c>
      <c r="O474" s="12"/>
      <c r="P474" s="20"/>
      <c r="Q474" s="6"/>
      <c r="R474" s="3"/>
      <c r="S474" s="3"/>
      <c r="T474" s="3"/>
      <c r="U474" s="3"/>
    </row>
    <row r="475" spans="2:21" ht="26.25" x14ac:dyDescent="0.65">
      <c r="B475" s="3"/>
      <c r="C475" s="13"/>
      <c r="D475" s="24"/>
      <c r="E475" s="27"/>
      <c r="F475" s="95">
        <v>80</v>
      </c>
      <c r="G475" s="96">
        <v>20</v>
      </c>
      <c r="H475" s="97">
        <v>280</v>
      </c>
      <c r="I475" s="97"/>
      <c r="J475" s="98"/>
      <c r="K475" s="664" t="s">
        <v>1887</v>
      </c>
      <c r="L475" s="664"/>
      <c r="M475" s="664"/>
      <c r="N475" s="99">
        <v>-100095493409</v>
      </c>
      <c r="O475" s="12"/>
      <c r="P475" s="20"/>
      <c r="Q475" s="6"/>
      <c r="R475" s="3"/>
      <c r="S475" s="3"/>
      <c r="T475" s="3"/>
      <c r="U475" s="3"/>
    </row>
    <row r="476" spans="2:21" ht="26.25" x14ac:dyDescent="0.65">
      <c r="B476" s="3"/>
      <c r="C476" s="13"/>
      <c r="D476" s="24"/>
      <c r="E476" s="27"/>
      <c r="F476" s="95">
        <v>90</v>
      </c>
      <c r="G476" s="96">
        <v>20</v>
      </c>
      <c r="H476" s="97">
        <v>280</v>
      </c>
      <c r="I476" s="97"/>
      <c r="J476" s="98"/>
      <c r="K476" s="664" t="s">
        <v>397</v>
      </c>
      <c r="L476" s="664"/>
      <c r="M476" s="664"/>
      <c r="N476" s="99"/>
      <c r="O476" s="12"/>
      <c r="P476" s="20"/>
      <c r="Q476" s="6"/>
      <c r="R476" s="3"/>
      <c r="S476" s="3"/>
      <c r="T476" s="3"/>
      <c r="U476" s="3"/>
    </row>
    <row r="477" spans="2:21" ht="26.25" x14ac:dyDescent="0.65">
      <c r="B477" s="3"/>
      <c r="C477" s="13"/>
      <c r="D477" s="24"/>
      <c r="E477" s="27"/>
      <c r="F477" s="95">
        <v>100</v>
      </c>
      <c r="G477" s="96">
        <v>20</v>
      </c>
      <c r="H477" s="97">
        <v>280</v>
      </c>
      <c r="I477" s="97"/>
      <c r="J477" s="98"/>
      <c r="K477" s="664" t="s">
        <v>398</v>
      </c>
      <c r="L477" s="664"/>
      <c r="M477" s="664"/>
      <c r="N477" s="99">
        <v>10984941392</v>
      </c>
      <c r="O477" s="12"/>
      <c r="P477" s="20"/>
      <c r="Q477" s="6"/>
      <c r="R477" s="3"/>
      <c r="S477" s="3"/>
      <c r="T477" s="3"/>
      <c r="U477" s="3"/>
    </row>
    <row r="478" spans="2:21" ht="27" thickBot="1" x14ac:dyDescent="0.7">
      <c r="B478" s="8"/>
      <c r="C478" s="21"/>
      <c r="D478" s="24"/>
      <c r="E478" s="27"/>
      <c r="F478" s="105"/>
      <c r="G478" s="307"/>
      <c r="H478" s="308"/>
      <c r="I478" s="107"/>
      <c r="J478" s="108"/>
      <c r="K478" s="664" t="s">
        <v>1193</v>
      </c>
      <c r="L478" s="664"/>
      <c r="M478" s="664"/>
      <c r="N478" s="106">
        <v>-63981505028</v>
      </c>
      <c r="O478" s="12"/>
      <c r="P478" s="20"/>
      <c r="Q478" s="110"/>
      <c r="R478" s="8"/>
      <c r="S478" s="8"/>
      <c r="T478" s="8"/>
      <c r="U478" s="8"/>
    </row>
    <row r="479" spans="2:21" ht="27" thickBot="1" x14ac:dyDescent="0.7">
      <c r="B479" s="8"/>
      <c r="C479" s="21"/>
      <c r="D479" s="25"/>
      <c r="E479" s="31"/>
      <c r="F479" s="84"/>
      <c r="G479" s="85"/>
      <c r="H479" s="91">
        <v>290</v>
      </c>
      <c r="I479" s="92"/>
      <c r="J479" s="93"/>
      <c r="K479" s="102" t="s">
        <v>353</v>
      </c>
      <c r="L479" s="94">
        <f>M480+M483+M484+M489+M490+M491+M492+M493+M494+M495+M496+M500+M503+M506</f>
        <v>82654487720475.5</v>
      </c>
      <c r="M479" s="17"/>
      <c r="N479" s="28"/>
      <c r="O479" s="18"/>
      <c r="P479" s="15"/>
      <c r="Q479" s="9"/>
      <c r="R479" s="8"/>
      <c r="S479" s="8"/>
      <c r="T479" s="8"/>
      <c r="U479" s="8"/>
    </row>
    <row r="480" spans="2:21" ht="26.25" x14ac:dyDescent="0.65">
      <c r="B480" s="3"/>
      <c r="C480" s="13"/>
      <c r="D480" s="24"/>
      <c r="E480" s="27"/>
      <c r="F480" s="26"/>
      <c r="G480" s="87">
        <v>10</v>
      </c>
      <c r="H480" s="22">
        <v>290</v>
      </c>
      <c r="I480" s="22"/>
      <c r="J480" s="23" t="s">
        <v>82</v>
      </c>
      <c r="K480" s="667" t="s">
        <v>399</v>
      </c>
      <c r="L480" s="666"/>
      <c r="M480" s="16">
        <f>SUM(N481:N482)</f>
        <v>910231590903</v>
      </c>
      <c r="N480" s="29"/>
      <c r="O480" s="19"/>
      <c r="P480" s="15"/>
      <c r="Q480" s="7"/>
      <c r="R480" s="3"/>
      <c r="S480" s="3"/>
      <c r="T480" s="3"/>
      <c r="U480" s="3"/>
    </row>
    <row r="481" spans="2:21" ht="26.25" x14ac:dyDescent="0.65">
      <c r="B481" s="3"/>
      <c r="C481" s="13"/>
      <c r="D481" s="24"/>
      <c r="E481" s="27"/>
      <c r="F481" s="95">
        <v>10</v>
      </c>
      <c r="G481" s="96">
        <v>10</v>
      </c>
      <c r="H481" s="97">
        <v>290</v>
      </c>
      <c r="I481" s="97"/>
      <c r="J481" s="98"/>
      <c r="K481" s="664" t="s">
        <v>412</v>
      </c>
      <c r="L481" s="664"/>
      <c r="M481" s="664"/>
      <c r="N481" s="99">
        <f>'[1]16'!$D$52</f>
        <v>839265644082</v>
      </c>
      <c r="O481" s="12"/>
      <c r="P481" s="20"/>
      <c r="Q481" s="6"/>
      <c r="R481" s="3"/>
      <c r="S481" s="3"/>
      <c r="T481" s="3"/>
      <c r="U481" s="3"/>
    </row>
    <row r="482" spans="2:21" ht="27" thickBot="1" x14ac:dyDescent="0.7">
      <c r="B482" s="3"/>
      <c r="C482" s="13"/>
      <c r="D482" s="24"/>
      <c r="E482" s="27"/>
      <c r="F482" s="95">
        <v>20</v>
      </c>
      <c r="G482" s="96">
        <v>10</v>
      </c>
      <c r="H482" s="97">
        <v>290</v>
      </c>
      <c r="I482" s="97"/>
      <c r="J482" s="98"/>
      <c r="K482" s="664" t="s">
        <v>413</v>
      </c>
      <c r="L482" s="664"/>
      <c r="M482" s="664"/>
      <c r="N482" s="99">
        <f>'[1]16'!$D$62</f>
        <v>70965946821</v>
      </c>
      <c r="O482" s="12"/>
      <c r="P482" s="20"/>
      <c r="Q482" s="6"/>
      <c r="R482" s="3"/>
      <c r="S482" s="3"/>
      <c r="T482" s="3"/>
      <c r="U482" s="3"/>
    </row>
    <row r="483" spans="2:21" ht="27" thickBot="1" x14ac:dyDescent="0.7">
      <c r="B483" s="3"/>
      <c r="C483" s="13"/>
      <c r="D483" s="24"/>
      <c r="E483" s="27"/>
      <c r="F483" s="26"/>
      <c r="G483" s="87">
        <v>20</v>
      </c>
      <c r="H483" s="22">
        <v>290</v>
      </c>
      <c r="I483" s="22"/>
      <c r="J483" s="23" t="s">
        <v>82</v>
      </c>
      <c r="K483" s="667" t="s">
        <v>400</v>
      </c>
      <c r="L483" s="666"/>
      <c r="M483" s="16">
        <v>0</v>
      </c>
      <c r="N483" s="29"/>
      <c r="O483" s="19"/>
      <c r="P483" s="15"/>
      <c r="Q483" s="7"/>
      <c r="R483" s="3"/>
      <c r="S483" s="3"/>
      <c r="T483" s="3"/>
      <c r="U483" s="3"/>
    </row>
    <row r="484" spans="2:21" ht="26.25" x14ac:dyDescent="0.65">
      <c r="B484" s="3"/>
      <c r="C484" s="13"/>
      <c r="D484" s="24"/>
      <c r="E484" s="27"/>
      <c r="F484" s="26"/>
      <c r="G484" s="87">
        <v>20</v>
      </c>
      <c r="H484" s="22">
        <v>290</v>
      </c>
      <c r="I484" s="22"/>
      <c r="J484" s="23" t="s">
        <v>414</v>
      </c>
      <c r="K484" s="667" t="s">
        <v>401</v>
      </c>
      <c r="L484" s="666"/>
      <c r="M484" s="16">
        <f>SUM(N485:N488)</f>
        <v>1816859089953</v>
      </c>
      <c r="N484" s="29"/>
      <c r="O484" s="19"/>
      <c r="P484" s="15"/>
      <c r="Q484" s="7"/>
      <c r="R484" s="3"/>
      <c r="S484" s="3"/>
      <c r="T484" s="3"/>
      <c r="U484" s="3"/>
    </row>
    <row r="485" spans="2:21" ht="26.25" x14ac:dyDescent="0.65">
      <c r="B485" s="3"/>
      <c r="C485" s="13"/>
      <c r="D485" s="24"/>
      <c r="E485" s="27"/>
      <c r="F485" s="95">
        <v>10</v>
      </c>
      <c r="G485" s="96">
        <v>20</v>
      </c>
      <c r="H485" s="97">
        <v>290</v>
      </c>
      <c r="I485" s="97"/>
      <c r="J485" s="98" t="s">
        <v>414</v>
      </c>
      <c r="K485" s="664" t="s">
        <v>415</v>
      </c>
      <c r="L485" s="664"/>
      <c r="M485" s="664"/>
      <c r="N485" s="99">
        <f>'[1]16'!$H$11</f>
        <v>1816859089953</v>
      </c>
      <c r="O485" s="12"/>
      <c r="P485" s="20"/>
      <c r="Q485" s="6"/>
      <c r="R485" s="3"/>
      <c r="S485" s="3"/>
      <c r="T485" s="3"/>
      <c r="U485" s="3"/>
    </row>
    <row r="486" spans="2:21" ht="26.25" x14ac:dyDescent="0.65">
      <c r="B486" s="3"/>
      <c r="C486" s="13"/>
      <c r="D486" s="24"/>
      <c r="E486" s="27"/>
      <c r="F486" s="95">
        <v>20</v>
      </c>
      <c r="G486" s="96">
        <v>20</v>
      </c>
      <c r="H486" s="97">
        <v>290</v>
      </c>
      <c r="I486" s="97"/>
      <c r="J486" s="98" t="s">
        <v>82</v>
      </c>
      <c r="K486" s="664" t="s">
        <v>416</v>
      </c>
      <c r="L486" s="664"/>
      <c r="M486" s="664"/>
      <c r="N486" s="99"/>
      <c r="O486" s="12"/>
      <c r="P486" s="20"/>
      <c r="Q486" s="6"/>
      <c r="R486" s="3"/>
      <c r="S486" s="3"/>
      <c r="T486" s="3"/>
      <c r="U486" s="3"/>
    </row>
    <row r="487" spans="2:21" ht="26.25" x14ac:dyDescent="0.65">
      <c r="B487" s="3"/>
      <c r="C487" s="13"/>
      <c r="D487" s="24"/>
      <c r="E487" s="27"/>
      <c r="F487" s="95">
        <v>30</v>
      </c>
      <c r="G487" s="96">
        <v>20</v>
      </c>
      <c r="H487" s="97">
        <v>290</v>
      </c>
      <c r="I487" s="97"/>
      <c r="J487" s="98" t="s">
        <v>82</v>
      </c>
      <c r="K487" s="664" t="s">
        <v>417</v>
      </c>
      <c r="L487" s="664"/>
      <c r="M487" s="664"/>
      <c r="N487" s="99"/>
      <c r="O487" s="12"/>
      <c r="P487" s="20"/>
      <c r="Q487" s="6"/>
      <c r="R487" s="3"/>
      <c r="S487" s="3"/>
      <c r="T487" s="3"/>
      <c r="U487" s="3"/>
    </row>
    <row r="488" spans="2:21" ht="27" thickBot="1" x14ac:dyDescent="0.7">
      <c r="B488" s="3"/>
      <c r="C488" s="13"/>
      <c r="D488" s="24"/>
      <c r="E488" s="27"/>
      <c r="F488" s="105">
        <v>40</v>
      </c>
      <c r="G488" s="96">
        <v>20</v>
      </c>
      <c r="H488" s="97">
        <v>290</v>
      </c>
      <c r="I488" s="97"/>
      <c r="J488" s="98" t="s">
        <v>419</v>
      </c>
      <c r="K488" s="664" t="s">
        <v>418</v>
      </c>
      <c r="L488" s="664"/>
      <c r="M488" s="664"/>
      <c r="N488" s="106"/>
      <c r="O488" s="12"/>
      <c r="P488" s="20"/>
      <c r="Q488" s="6"/>
      <c r="R488" s="3"/>
      <c r="S488" s="3"/>
      <c r="T488" s="3"/>
      <c r="U488" s="3"/>
    </row>
    <row r="489" spans="2:21" ht="27" thickBot="1" x14ac:dyDescent="0.7">
      <c r="B489" s="3"/>
      <c r="C489" s="13"/>
      <c r="D489" s="24"/>
      <c r="E489" s="27"/>
      <c r="F489" s="26"/>
      <c r="G489" s="87">
        <v>30</v>
      </c>
      <c r="H489" s="22">
        <v>290</v>
      </c>
      <c r="I489" s="22"/>
      <c r="J489" s="23"/>
      <c r="K489" s="667" t="s">
        <v>402</v>
      </c>
      <c r="L489" s="666"/>
      <c r="M489" s="16">
        <f>'[1]16'!$H$12</f>
        <v>1083902887708</v>
      </c>
      <c r="N489" s="29"/>
      <c r="O489" s="19"/>
      <c r="P489" s="15"/>
      <c r="Q489" s="7"/>
      <c r="R489" s="3"/>
      <c r="S489" s="3"/>
      <c r="T489" s="3"/>
      <c r="U489" s="3"/>
    </row>
    <row r="490" spans="2:21" ht="27" thickBot="1" x14ac:dyDescent="0.7">
      <c r="B490" s="3"/>
      <c r="C490" s="13"/>
      <c r="D490" s="24"/>
      <c r="E490" s="27"/>
      <c r="F490" s="26"/>
      <c r="G490" s="87">
        <v>40</v>
      </c>
      <c r="H490" s="22">
        <v>290</v>
      </c>
      <c r="I490" s="22"/>
      <c r="J490" s="23" t="s">
        <v>414</v>
      </c>
      <c r="K490" s="667" t="s">
        <v>1194</v>
      </c>
      <c r="L490" s="666"/>
      <c r="M490" s="16">
        <v>2474738234825</v>
      </c>
      <c r="N490" s="29"/>
      <c r="O490" s="19"/>
      <c r="P490" s="15"/>
      <c r="Q490" s="7"/>
      <c r="R490" s="3"/>
      <c r="S490" s="3"/>
      <c r="T490" s="3"/>
      <c r="U490" s="3"/>
    </row>
    <row r="491" spans="2:21" ht="27" thickBot="1" x14ac:dyDescent="0.7">
      <c r="B491" s="3"/>
      <c r="C491" s="13"/>
      <c r="D491" s="24"/>
      <c r="E491" s="27"/>
      <c r="F491" s="26"/>
      <c r="G491" s="87">
        <v>50</v>
      </c>
      <c r="H491" s="22">
        <v>290</v>
      </c>
      <c r="I491" s="22"/>
      <c r="J491" s="23" t="s">
        <v>420</v>
      </c>
      <c r="K491" s="667" t="s">
        <v>403</v>
      </c>
      <c r="L491" s="666"/>
      <c r="M491" s="16">
        <v>16022699523569</v>
      </c>
      <c r="N491" s="29"/>
      <c r="O491" s="19"/>
      <c r="P491" s="15"/>
      <c r="Q491" s="7"/>
      <c r="R491" s="3"/>
      <c r="S491" s="3"/>
      <c r="T491" s="3"/>
      <c r="U491" s="3"/>
    </row>
    <row r="492" spans="2:21" ht="27" thickBot="1" x14ac:dyDescent="0.7">
      <c r="B492" s="3"/>
      <c r="C492" s="13"/>
      <c r="D492" s="24"/>
      <c r="E492" s="27"/>
      <c r="F492" s="26"/>
      <c r="G492" s="87">
        <v>60</v>
      </c>
      <c r="H492" s="22">
        <v>290</v>
      </c>
      <c r="I492" s="22"/>
      <c r="J492" s="23" t="s">
        <v>421</v>
      </c>
      <c r="K492" s="667" t="s">
        <v>404</v>
      </c>
      <c r="L492" s="666"/>
      <c r="M492" s="16">
        <v>62633332969</v>
      </c>
      <c r="N492" s="29"/>
      <c r="O492" s="19"/>
      <c r="P492" s="15"/>
      <c r="Q492" s="7"/>
      <c r="R492" s="3"/>
      <c r="S492" s="3"/>
      <c r="T492" s="3"/>
      <c r="U492" s="3"/>
    </row>
    <row r="493" spans="2:21" ht="27" thickBot="1" x14ac:dyDescent="0.7">
      <c r="B493" s="3"/>
      <c r="C493" s="13"/>
      <c r="D493" s="24"/>
      <c r="E493" s="27"/>
      <c r="F493" s="26"/>
      <c r="G493" s="87">
        <v>70</v>
      </c>
      <c r="H493" s="22">
        <v>290</v>
      </c>
      <c r="I493" s="22"/>
      <c r="J493" s="23" t="s">
        <v>422</v>
      </c>
      <c r="K493" s="667" t="s">
        <v>405</v>
      </c>
      <c r="L493" s="666"/>
      <c r="M493" s="16">
        <v>677787163867</v>
      </c>
      <c r="N493" s="29"/>
      <c r="O493" s="19"/>
      <c r="P493" s="15"/>
      <c r="Q493" s="7"/>
      <c r="R493" s="3"/>
      <c r="S493" s="3"/>
      <c r="T493" s="3"/>
      <c r="U493" s="3"/>
    </row>
    <row r="494" spans="2:21" ht="27" thickBot="1" x14ac:dyDescent="0.7">
      <c r="B494" s="3"/>
      <c r="C494" s="13"/>
      <c r="D494" s="24"/>
      <c r="E494" s="27"/>
      <c r="F494" s="26"/>
      <c r="G494" s="87">
        <v>80</v>
      </c>
      <c r="H494" s="22">
        <v>290</v>
      </c>
      <c r="I494" s="22"/>
      <c r="J494" s="23" t="s">
        <v>82</v>
      </c>
      <c r="K494" s="667" t="s">
        <v>406</v>
      </c>
      <c r="L494" s="666"/>
      <c r="M494" s="16"/>
      <c r="N494" s="29"/>
      <c r="O494" s="19"/>
      <c r="P494" s="15"/>
      <c r="Q494" s="7"/>
      <c r="R494" s="3"/>
      <c r="S494" s="3"/>
      <c r="T494" s="3"/>
      <c r="U494" s="3"/>
    </row>
    <row r="495" spans="2:21" ht="27" thickBot="1" x14ac:dyDescent="0.7">
      <c r="B495" s="3"/>
      <c r="C495" s="13"/>
      <c r="D495" s="24"/>
      <c r="E495" s="27"/>
      <c r="F495" s="26"/>
      <c r="G495" s="87">
        <v>90</v>
      </c>
      <c r="H495" s="22">
        <v>290</v>
      </c>
      <c r="I495" s="22"/>
      <c r="J495" s="23" t="s">
        <v>423</v>
      </c>
      <c r="K495" s="667" t="s">
        <v>407</v>
      </c>
      <c r="L495" s="666"/>
      <c r="M495" s="16">
        <v>-533777792347</v>
      </c>
      <c r="N495" s="29"/>
      <c r="O495" s="19"/>
      <c r="P495" s="15"/>
      <c r="Q495" s="7"/>
      <c r="R495" s="3"/>
      <c r="S495" s="3"/>
      <c r="T495" s="3"/>
      <c r="U495" s="3"/>
    </row>
    <row r="496" spans="2:21" ht="26.25" x14ac:dyDescent="0.65">
      <c r="B496" s="3"/>
      <c r="C496" s="13"/>
      <c r="D496" s="24"/>
      <c r="E496" s="27"/>
      <c r="F496" s="26"/>
      <c r="G496" s="87">
        <v>100</v>
      </c>
      <c r="H496" s="22">
        <v>290</v>
      </c>
      <c r="I496" s="22"/>
      <c r="J496" s="23"/>
      <c r="K496" s="667" t="s">
        <v>408</v>
      </c>
      <c r="L496" s="666"/>
      <c r="M496" s="16">
        <f>SUM(N497:N499)</f>
        <v>9055620560130.5</v>
      </c>
      <c r="N496" s="29"/>
      <c r="O496" s="19"/>
      <c r="P496" s="15"/>
      <c r="Q496" s="7"/>
      <c r="R496" s="3"/>
      <c r="S496" s="3"/>
      <c r="T496" s="3"/>
      <c r="U496" s="3"/>
    </row>
    <row r="497" spans="2:21" ht="26.25" x14ac:dyDescent="0.65">
      <c r="B497" s="3"/>
      <c r="C497" s="13"/>
      <c r="D497" s="24"/>
      <c r="E497" s="27"/>
      <c r="F497" s="95">
        <v>10</v>
      </c>
      <c r="G497" s="96">
        <v>100</v>
      </c>
      <c r="H497" s="97">
        <v>290</v>
      </c>
      <c r="I497" s="97"/>
      <c r="J497" s="98" t="s">
        <v>82</v>
      </c>
      <c r="K497" s="664" t="s">
        <v>424</v>
      </c>
      <c r="L497" s="664"/>
      <c r="M497" s="664"/>
      <c r="N497" s="99">
        <v>13738608921161</v>
      </c>
      <c r="O497" s="12"/>
      <c r="P497" s="20"/>
      <c r="Q497" s="6"/>
      <c r="R497" s="3"/>
      <c r="S497" s="3"/>
      <c r="T497" s="3"/>
      <c r="U497" s="3"/>
    </row>
    <row r="498" spans="2:21" ht="26.25" x14ac:dyDescent="0.65">
      <c r="B498" s="3"/>
      <c r="C498" s="13"/>
      <c r="D498" s="24"/>
      <c r="E498" s="27"/>
      <c r="F498" s="95">
        <v>20</v>
      </c>
      <c r="G498" s="96">
        <v>100</v>
      </c>
      <c r="H498" s="97">
        <v>290</v>
      </c>
      <c r="I498" s="97"/>
      <c r="J498" s="98" t="s">
        <v>235</v>
      </c>
      <c r="K498" s="664" t="s">
        <v>425</v>
      </c>
      <c r="L498" s="664"/>
      <c r="M498" s="664"/>
      <c r="N498" s="99">
        <v>-4545085509861</v>
      </c>
      <c r="O498" s="12"/>
      <c r="P498" s="20"/>
      <c r="Q498" s="6"/>
      <c r="R498" s="3"/>
      <c r="S498" s="3"/>
      <c r="T498" s="3"/>
      <c r="U498" s="3"/>
    </row>
    <row r="499" spans="2:21" ht="27" thickBot="1" x14ac:dyDescent="0.7">
      <c r="B499" s="3"/>
      <c r="C499" s="13"/>
      <c r="D499" s="24"/>
      <c r="E499" s="27"/>
      <c r="F499" s="95">
        <v>30</v>
      </c>
      <c r="G499" s="96">
        <v>100</v>
      </c>
      <c r="H499" s="97">
        <v>290</v>
      </c>
      <c r="I499" s="97"/>
      <c r="J499" s="98" t="s">
        <v>122</v>
      </c>
      <c r="K499" s="664" t="s">
        <v>427</v>
      </c>
      <c r="L499" s="664"/>
      <c r="M499" s="664"/>
      <c r="N499" s="99">
        <v>-137902851169.5</v>
      </c>
      <c r="O499" s="12"/>
      <c r="P499" s="20"/>
      <c r="Q499" s="6"/>
      <c r="R499" s="3"/>
      <c r="S499" s="3"/>
      <c r="T499" s="3"/>
      <c r="U499" s="3"/>
    </row>
    <row r="500" spans="2:21" ht="26.25" x14ac:dyDescent="0.65">
      <c r="B500" s="3"/>
      <c r="C500" s="13"/>
      <c r="D500" s="24"/>
      <c r="E500" s="27"/>
      <c r="F500" s="26"/>
      <c r="G500" s="87">
        <v>110</v>
      </c>
      <c r="H500" s="22">
        <v>290</v>
      </c>
      <c r="I500" s="22"/>
      <c r="J500" s="23" t="s">
        <v>82</v>
      </c>
      <c r="K500" s="667" t="s">
        <v>409</v>
      </c>
      <c r="L500" s="666"/>
      <c r="M500" s="16">
        <f>SUM(N501:N502)</f>
        <v>40968045944851</v>
      </c>
      <c r="N500" s="29"/>
      <c r="O500" s="19"/>
      <c r="P500" s="15"/>
      <c r="Q500" s="7"/>
      <c r="R500" s="3"/>
      <c r="S500" s="3"/>
      <c r="T500" s="3"/>
      <c r="U500" s="3"/>
    </row>
    <row r="501" spans="2:21" ht="26.25" x14ac:dyDescent="0.65">
      <c r="B501" s="3"/>
      <c r="C501" s="13"/>
      <c r="D501" s="24"/>
      <c r="E501" s="27"/>
      <c r="F501" s="95">
        <v>10</v>
      </c>
      <c r="G501" s="96">
        <v>110</v>
      </c>
      <c r="H501" s="97">
        <v>290</v>
      </c>
      <c r="I501" s="97"/>
      <c r="J501" s="98"/>
      <c r="K501" s="664" t="s">
        <v>409</v>
      </c>
      <c r="L501" s="664"/>
      <c r="M501" s="664"/>
      <c r="N501" s="99">
        <v>41591924817108</v>
      </c>
      <c r="O501" s="12"/>
      <c r="P501" s="20"/>
      <c r="Q501" s="6"/>
      <c r="R501" s="3"/>
      <c r="S501" s="3"/>
      <c r="T501" s="3"/>
      <c r="U501" s="3"/>
    </row>
    <row r="502" spans="2:21" ht="27" thickBot="1" x14ac:dyDescent="0.7">
      <c r="B502" s="3"/>
      <c r="C502" s="13"/>
      <c r="D502" s="24"/>
      <c r="E502" s="27"/>
      <c r="F502" s="95">
        <v>20</v>
      </c>
      <c r="G502" s="96">
        <v>110</v>
      </c>
      <c r="H502" s="97">
        <v>290</v>
      </c>
      <c r="I502" s="97"/>
      <c r="J502" s="98"/>
      <c r="K502" s="664" t="s">
        <v>428</v>
      </c>
      <c r="L502" s="664"/>
      <c r="M502" s="664"/>
      <c r="N502" s="99">
        <v>-623878872257</v>
      </c>
      <c r="O502" s="12"/>
      <c r="P502" s="20"/>
      <c r="Q502" s="6"/>
      <c r="R502" s="3"/>
      <c r="S502" s="3"/>
      <c r="T502" s="3"/>
      <c r="U502" s="3"/>
    </row>
    <row r="503" spans="2:21" ht="26.25" x14ac:dyDescent="0.65">
      <c r="B503" s="3"/>
      <c r="C503" s="13"/>
      <c r="D503" s="24"/>
      <c r="E503" s="27"/>
      <c r="F503" s="26"/>
      <c r="G503" s="87">
        <v>120</v>
      </c>
      <c r="H503" s="22">
        <v>290</v>
      </c>
      <c r="I503" s="22"/>
      <c r="J503" s="23" t="s">
        <v>422</v>
      </c>
      <c r="K503" s="667" t="s">
        <v>410</v>
      </c>
      <c r="L503" s="666"/>
      <c r="M503" s="16">
        <f>SUM(N504:N505)</f>
        <v>10087260907337</v>
      </c>
      <c r="N503" s="29"/>
      <c r="O503" s="19"/>
      <c r="P503" s="15"/>
      <c r="Q503" s="7"/>
      <c r="R503" s="3"/>
      <c r="S503" s="3"/>
      <c r="T503" s="3"/>
      <c r="U503" s="3"/>
    </row>
    <row r="504" spans="2:21" ht="26.25" x14ac:dyDescent="0.65">
      <c r="B504" s="3"/>
      <c r="C504" s="13"/>
      <c r="D504" s="24"/>
      <c r="E504" s="27"/>
      <c r="F504" s="95">
        <v>10</v>
      </c>
      <c r="G504" s="96">
        <v>120</v>
      </c>
      <c r="H504" s="97">
        <v>290</v>
      </c>
      <c r="I504" s="97"/>
      <c r="J504" s="98"/>
      <c r="K504" s="664" t="s">
        <v>410</v>
      </c>
      <c r="L504" s="664"/>
      <c r="M504" s="664"/>
      <c r="N504" s="99">
        <v>10240874017601</v>
      </c>
      <c r="O504" s="12"/>
      <c r="P504" s="20"/>
      <c r="Q504" s="6"/>
      <c r="R504" s="3"/>
      <c r="S504" s="3"/>
      <c r="T504" s="3"/>
      <c r="U504" s="3"/>
    </row>
    <row r="505" spans="2:21" ht="27" thickBot="1" x14ac:dyDescent="0.7">
      <c r="B505" s="3"/>
      <c r="C505" s="13"/>
      <c r="D505" s="24"/>
      <c r="E505" s="27"/>
      <c r="F505" s="95">
        <v>20</v>
      </c>
      <c r="G505" s="96">
        <v>120</v>
      </c>
      <c r="H505" s="97">
        <v>290</v>
      </c>
      <c r="I505" s="97"/>
      <c r="J505" s="98"/>
      <c r="K505" s="664" t="s">
        <v>429</v>
      </c>
      <c r="L505" s="664"/>
      <c r="M505" s="664"/>
      <c r="N505" s="99">
        <v>-153613110264</v>
      </c>
      <c r="O505" s="12"/>
      <c r="P505" s="20"/>
      <c r="Q505" s="6"/>
      <c r="R505" s="3"/>
      <c r="S505" s="3"/>
      <c r="T505" s="3"/>
      <c r="U505" s="3"/>
    </row>
    <row r="506" spans="2:21" ht="27" thickBot="1" x14ac:dyDescent="0.7">
      <c r="B506" s="3"/>
      <c r="C506" s="13"/>
      <c r="D506" s="24"/>
      <c r="E506" s="27"/>
      <c r="F506" s="26"/>
      <c r="G506" s="87">
        <v>130</v>
      </c>
      <c r="H506" s="22">
        <v>290</v>
      </c>
      <c r="I506" s="22"/>
      <c r="J506" s="23" t="s">
        <v>426</v>
      </c>
      <c r="K506" s="667" t="s">
        <v>411</v>
      </c>
      <c r="L506" s="666"/>
      <c r="M506" s="16">
        <v>28486276710</v>
      </c>
      <c r="N506" s="29"/>
      <c r="O506" s="19"/>
      <c r="P506" s="15"/>
      <c r="Q506" s="7"/>
      <c r="R506" s="3"/>
      <c r="S506" s="3"/>
      <c r="T506" s="3"/>
      <c r="U506" s="3"/>
    </row>
    <row r="507" spans="2:21" ht="27" thickBot="1" x14ac:dyDescent="0.7">
      <c r="B507" s="8"/>
      <c r="C507" s="21"/>
      <c r="D507" s="25"/>
      <c r="E507" s="31"/>
      <c r="F507" s="84"/>
      <c r="G507" s="85"/>
      <c r="H507" s="91">
        <v>300</v>
      </c>
      <c r="I507" s="92"/>
      <c r="J507" s="93"/>
      <c r="K507" s="102" t="s">
        <v>354</v>
      </c>
      <c r="L507" s="94">
        <f>SUM(M508:M520)</f>
        <v>156543853206648</v>
      </c>
      <c r="M507" s="17"/>
      <c r="N507" s="28"/>
      <c r="O507" s="18"/>
      <c r="P507" s="15"/>
      <c r="Q507" s="9"/>
      <c r="R507" s="8"/>
      <c r="S507" s="8"/>
      <c r="T507" s="8"/>
      <c r="U507" s="8"/>
    </row>
    <row r="508" spans="2:21" ht="27" thickBot="1" x14ac:dyDescent="0.7">
      <c r="B508" s="3"/>
      <c r="C508" s="13"/>
      <c r="D508" s="24"/>
      <c r="E508" s="27"/>
      <c r="F508" s="26"/>
      <c r="G508" s="87">
        <v>10</v>
      </c>
      <c r="H508" s="22">
        <v>300</v>
      </c>
      <c r="I508" s="22"/>
      <c r="J508" s="23" t="s">
        <v>442</v>
      </c>
      <c r="K508" s="667" t="s">
        <v>430</v>
      </c>
      <c r="L508" s="666"/>
      <c r="M508" s="16">
        <f>'[1]تجمیع دارائيها'!$E$153</f>
        <v>4748240440057</v>
      </c>
      <c r="N508" s="29"/>
      <c r="O508" s="19"/>
      <c r="P508" s="15"/>
      <c r="Q508" s="7"/>
      <c r="R508" s="3"/>
      <c r="S508" s="3"/>
      <c r="T508" s="3"/>
      <c r="U508" s="3"/>
    </row>
    <row r="509" spans="2:21" ht="27" thickBot="1" x14ac:dyDescent="0.7">
      <c r="B509" s="3"/>
      <c r="C509" s="13"/>
      <c r="D509" s="24"/>
      <c r="E509" s="27"/>
      <c r="F509" s="26"/>
      <c r="G509" s="87">
        <v>20</v>
      </c>
      <c r="H509" s="22">
        <v>300</v>
      </c>
      <c r="I509" s="22"/>
      <c r="J509" s="23" t="s">
        <v>443</v>
      </c>
      <c r="K509" s="667" t="s">
        <v>431</v>
      </c>
      <c r="L509" s="666"/>
      <c r="M509" s="16">
        <v>213582410931</v>
      </c>
      <c r="N509" s="29"/>
      <c r="O509" s="19"/>
      <c r="P509" s="15"/>
      <c r="Q509" s="7"/>
      <c r="R509" s="3"/>
      <c r="S509" s="3"/>
      <c r="T509" s="3"/>
      <c r="U509" s="3"/>
    </row>
    <row r="510" spans="2:21" ht="27" thickBot="1" x14ac:dyDescent="0.7">
      <c r="B510" s="3"/>
      <c r="C510" s="13"/>
      <c r="D510" s="24"/>
      <c r="E510" s="27"/>
      <c r="F510" s="26"/>
      <c r="G510" s="87">
        <v>30</v>
      </c>
      <c r="H510" s="22">
        <v>300</v>
      </c>
      <c r="I510" s="22"/>
      <c r="J510" s="23" t="s">
        <v>444</v>
      </c>
      <c r="K510" s="667" t="s">
        <v>432</v>
      </c>
      <c r="L510" s="666"/>
      <c r="M510" s="16">
        <f>'[1]تجمیع دارائيها'!$E$155</f>
        <v>152476811062512</v>
      </c>
      <c r="N510" s="29"/>
      <c r="O510" s="19"/>
      <c r="P510" s="15"/>
      <c r="Q510" s="7"/>
      <c r="R510" s="3"/>
      <c r="S510" s="3"/>
      <c r="T510" s="3"/>
      <c r="U510" s="3"/>
    </row>
    <row r="511" spans="2:21" ht="27" thickBot="1" x14ac:dyDescent="0.7">
      <c r="B511" s="3"/>
      <c r="C511" s="13"/>
      <c r="D511" s="24"/>
      <c r="E511" s="27"/>
      <c r="F511" s="26"/>
      <c r="G511" s="87">
        <v>40</v>
      </c>
      <c r="H511" s="22">
        <v>300</v>
      </c>
      <c r="I511" s="22"/>
      <c r="J511" s="23" t="s">
        <v>445</v>
      </c>
      <c r="K511" s="667" t="s">
        <v>433</v>
      </c>
      <c r="L511" s="666"/>
      <c r="M511" s="16">
        <v>690013826461</v>
      </c>
      <c r="N511" s="29"/>
      <c r="O511" s="19"/>
      <c r="P511" s="15"/>
      <c r="Q511" s="7"/>
      <c r="R511" s="3"/>
      <c r="S511" s="3"/>
      <c r="T511" s="3"/>
      <c r="U511" s="3"/>
    </row>
    <row r="512" spans="2:21" ht="27" thickBot="1" x14ac:dyDescent="0.7">
      <c r="B512" s="3"/>
      <c r="C512" s="13"/>
      <c r="D512" s="24"/>
      <c r="E512" s="27"/>
      <c r="F512" s="26"/>
      <c r="G512" s="87">
        <v>50</v>
      </c>
      <c r="H512" s="22">
        <v>300</v>
      </c>
      <c r="I512" s="22"/>
      <c r="J512" s="23" t="s">
        <v>446</v>
      </c>
      <c r="K512" s="667" t="s">
        <v>434</v>
      </c>
      <c r="L512" s="666"/>
      <c r="M512" s="16"/>
      <c r="N512" s="29"/>
      <c r="O512" s="19"/>
      <c r="P512" s="15"/>
      <c r="Q512" s="7"/>
      <c r="R512" s="3"/>
      <c r="S512" s="3"/>
      <c r="T512" s="3"/>
      <c r="U512" s="3"/>
    </row>
    <row r="513" spans="2:21" ht="27" thickBot="1" x14ac:dyDescent="0.7">
      <c r="B513" s="3"/>
      <c r="C513" s="13"/>
      <c r="D513" s="24"/>
      <c r="E513" s="27"/>
      <c r="F513" s="26"/>
      <c r="G513" s="87">
        <v>60</v>
      </c>
      <c r="H513" s="22">
        <v>300</v>
      </c>
      <c r="I513" s="22"/>
      <c r="J513" s="23" t="s">
        <v>447</v>
      </c>
      <c r="K513" s="667" t="s">
        <v>435</v>
      </c>
      <c r="L513" s="666"/>
      <c r="M513" s="16"/>
      <c r="N513" s="29"/>
      <c r="O513" s="19"/>
      <c r="P513" s="15"/>
      <c r="Q513" s="7"/>
      <c r="R513" s="3"/>
      <c r="S513" s="3"/>
      <c r="T513" s="3"/>
      <c r="U513" s="3"/>
    </row>
    <row r="514" spans="2:21" ht="27" thickBot="1" x14ac:dyDescent="0.7">
      <c r="B514" s="3"/>
      <c r="C514" s="13"/>
      <c r="D514" s="24"/>
      <c r="E514" s="27"/>
      <c r="F514" s="26"/>
      <c r="G514" s="87">
        <v>70</v>
      </c>
      <c r="H514" s="22">
        <v>300</v>
      </c>
      <c r="I514" s="22"/>
      <c r="J514" s="23" t="s">
        <v>448</v>
      </c>
      <c r="K514" s="667" t="s">
        <v>435</v>
      </c>
      <c r="L514" s="666"/>
      <c r="M514" s="16">
        <f>'[1]تجمیع دارائيها'!$E$159</f>
        <v>3270998497300</v>
      </c>
      <c r="N514" s="29"/>
      <c r="O514" s="19"/>
      <c r="P514" s="15"/>
      <c r="Q514" s="7"/>
      <c r="R514" s="3"/>
      <c r="S514" s="3"/>
      <c r="T514" s="3"/>
      <c r="U514" s="3"/>
    </row>
    <row r="515" spans="2:21" ht="27" thickBot="1" x14ac:dyDescent="0.7">
      <c r="B515" s="3"/>
      <c r="C515" s="13"/>
      <c r="D515" s="24"/>
      <c r="E515" s="27"/>
      <c r="F515" s="26"/>
      <c r="G515" s="87">
        <v>80</v>
      </c>
      <c r="H515" s="22">
        <v>300</v>
      </c>
      <c r="I515" s="22"/>
      <c r="J515" s="23" t="s">
        <v>82</v>
      </c>
      <c r="K515" s="667" t="s">
        <v>436</v>
      </c>
      <c r="L515" s="666"/>
      <c r="M515" s="16">
        <f>'[1]تجمیع دارائيها'!$E$160</f>
        <v>46873069930</v>
      </c>
      <c r="N515" s="29"/>
      <c r="O515" s="19"/>
      <c r="P515" s="15"/>
      <c r="Q515" s="7"/>
      <c r="R515" s="3"/>
      <c r="S515" s="3"/>
      <c r="T515" s="3"/>
      <c r="U515" s="3"/>
    </row>
    <row r="516" spans="2:21" ht="27" thickBot="1" x14ac:dyDescent="0.7">
      <c r="B516" s="3"/>
      <c r="C516" s="13"/>
      <c r="D516" s="24"/>
      <c r="E516" s="27"/>
      <c r="F516" s="26"/>
      <c r="G516" s="87">
        <v>90</v>
      </c>
      <c r="H516" s="22">
        <v>300</v>
      </c>
      <c r="I516" s="22"/>
      <c r="J516" s="23" t="s">
        <v>449</v>
      </c>
      <c r="K516" s="667" t="s">
        <v>437</v>
      </c>
      <c r="L516" s="666"/>
      <c r="M516" s="16">
        <f>'[1]تجمیع دارائيها'!$E$161</f>
        <v>113482818146</v>
      </c>
      <c r="N516" s="29"/>
      <c r="O516" s="19"/>
      <c r="P516" s="15"/>
      <c r="Q516" s="7"/>
      <c r="R516" s="3"/>
      <c r="S516" s="3"/>
      <c r="T516" s="3"/>
      <c r="U516" s="3"/>
    </row>
    <row r="517" spans="2:21" ht="27" thickBot="1" x14ac:dyDescent="0.7">
      <c r="B517" s="3"/>
      <c r="C517" s="13"/>
      <c r="D517" s="24"/>
      <c r="E517" s="27"/>
      <c r="F517" s="26"/>
      <c r="G517" s="87">
        <v>100</v>
      </c>
      <c r="H517" s="22">
        <v>300</v>
      </c>
      <c r="I517" s="22"/>
      <c r="J517" s="23" t="s">
        <v>450</v>
      </c>
      <c r="K517" s="667" t="s">
        <v>438</v>
      </c>
      <c r="L517" s="666"/>
      <c r="M517" s="16">
        <f>'[1]تجمیع دارائيها'!$E$163</f>
        <v>-3907516226293</v>
      </c>
      <c r="N517" s="29"/>
      <c r="O517" s="19"/>
      <c r="P517" s="15"/>
      <c r="Q517" s="7"/>
      <c r="R517" s="3"/>
      <c r="S517" s="3"/>
      <c r="T517" s="3"/>
      <c r="U517" s="3"/>
    </row>
    <row r="518" spans="2:21" ht="27" thickBot="1" x14ac:dyDescent="0.7">
      <c r="B518" s="3"/>
      <c r="C518" s="13"/>
      <c r="D518" s="24"/>
      <c r="E518" s="27"/>
      <c r="F518" s="26"/>
      <c r="G518" s="87">
        <v>110</v>
      </c>
      <c r="H518" s="22">
        <v>300</v>
      </c>
      <c r="I518" s="22"/>
      <c r="J518" s="23" t="s">
        <v>451</v>
      </c>
      <c r="K518" s="667" t="s">
        <v>439</v>
      </c>
      <c r="L518" s="666"/>
      <c r="M518" s="16">
        <v>-184481109418</v>
      </c>
      <c r="N518" s="29"/>
      <c r="O518" s="19"/>
      <c r="P518" s="15"/>
      <c r="Q518" s="7"/>
      <c r="R518" s="3"/>
      <c r="S518" s="3"/>
      <c r="T518" s="3"/>
      <c r="U518" s="3"/>
    </row>
    <row r="519" spans="2:21" ht="27" thickBot="1" x14ac:dyDescent="0.7">
      <c r="B519" s="3"/>
      <c r="C519" s="13"/>
      <c r="D519" s="24"/>
      <c r="E519" s="27"/>
      <c r="F519" s="26"/>
      <c r="G519" s="87">
        <v>120</v>
      </c>
      <c r="H519" s="22">
        <v>300</v>
      </c>
      <c r="I519" s="22"/>
      <c r="J519" s="23" t="s">
        <v>452</v>
      </c>
      <c r="K519" s="667" t="s">
        <v>440</v>
      </c>
      <c r="L519" s="666"/>
      <c r="M519" s="16">
        <f>'[1]تجمیع دارائيها'!$E$165</f>
        <v>-373014678682</v>
      </c>
      <c r="N519" s="29"/>
      <c r="O519" s="19"/>
      <c r="P519" s="15"/>
      <c r="Q519" s="7"/>
      <c r="R519" s="3"/>
      <c r="S519" s="3"/>
      <c r="T519" s="3"/>
      <c r="U519" s="3"/>
    </row>
    <row r="520" spans="2:21" ht="27" thickBot="1" x14ac:dyDescent="0.7">
      <c r="B520" s="3"/>
      <c r="C520" s="13"/>
      <c r="D520" s="24"/>
      <c r="E520" s="27"/>
      <c r="F520" s="26"/>
      <c r="G520" s="87">
        <v>130</v>
      </c>
      <c r="H520" s="22">
        <v>300</v>
      </c>
      <c r="I520" s="22"/>
      <c r="J520" s="23" t="s">
        <v>453</v>
      </c>
      <c r="K520" s="667" t="s">
        <v>441</v>
      </c>
      <c r="L520" s="666"/>
      <c r="M520" s="16">
        <v>-551136904296</v>
      </c>
      <c r="N520" s="29"/>
      <c r="O520" s="19"/>
      <c r="P520" s="15"/>
      <c r="Q520" s="7"/>
      <c r="R520" s="3"/>
      <c r="S520" s="3"/>
      <c r="T520" s="3"/>
      <c r="U520" s="3"/>
    </row>
    <row r="521" spans="2:21" ht="27" thickBot="1" x14ac:dyDescent="0.7">
      <c r="B521" s="8"/>
      <c r="C521" s="21"/>
      <c r="D521" s="25"/>
      <c r="E521" s="31"/>
      <c r="F521" s="84"/>
      <c r="G521" s="85"/>
      <c r="H521" s="91">
        <v>310</v>
      </c>
      <c r="I521" s="92"/>
      <c r="J521" s="93"/>
      <c r="K521" s="102" t="s">
        <v>355</v>
      </c>
      <c r="L521" s="94">
        <f>M522+M528+M547</f>
        <v>120916906458748.97</v>
      </c>
      <c r="M521" s="17"/>
      <c r="N521" s="28"/>
      <c r="O521" s="18"/>
      <c r="P521" s="15"/>
      <c r="Q521" s="9"/>
      <c r="R521" s="8"/>
      <c r="S521" s="8"/>
      <c r="T521" s="8"/>
      <c r="U521" s="8"/>
    </row>
    <row r="522" spans="2:21" ht="26.25" x14ac:dyDescent="0.65">
      <c r="B522" s="3"/>
      <c r="C522" s="13"/>
      <c r="D522" s="24"/>
      <c r="E522" s="27"/>
      <c r="F522" s="26"/>
      <c r="G522" s="87">
        <v>10</v>
      </c>
      <c r="H522" s="22">
        <v>310</v>
      </c>
      <c r="I522" s="22"/>
      <c r="J522" s="23"/>
      <c r="K522" s="665" t="s">
        <v>454</v>
      </c>
      <c r="L522" s="666"/>
      <c r="M522" s="16">
        <f>SUM(N523:N527)</f>
        <v>9641631005415</v>
      </c>
      <c r="N522" s="29"/>
      <c r="O522" s="19"/>
      <c r="P522" s="15"/>
      <c r="Q522" s="7"/>
      <c r="R522" s="3"/>
      <c r="S522" s="3"/>
      <c r="T522" s="3"/>
      <c r="U522" s="3"/>
    </row>
    <row r="523" spans="2:21" ht="26.25" x14ac:dyDescent="0.65">
      <c r="B523" s="3"/>
      <c r="C523" s="13"/>
      <c r="D523" s="24"/>
      <c r="E523" s="27"/>
      <c r="F523" s="95">
        <v>10</v>
      </c>
      <c r="G523" s="96">
        <v>10</v>
      </c>
      <c r="H523" s="97">
        <v>310</v>
      </c>
      <c r="I523" s="97"/>
      <c r="J523" s="98" t="s">
        <v>460</v>
      </c>
      <c r="K523" s="664" t="s">
        <v>455</v>
      </c>
      <c r="L523" s="664"/>
      <c r="M523" s="664"/>
      <c r="N523" s="99">
        <v>2321869185</v>
      </c>
      <c r="O523" s="12"/>
      <c r="P523" s="20"/>
      <c r="Q523" s="6"/>
      <c r="R523" s="3"/>
      <c r="S523" s="3"/>
      <c r="T523" s="3"/>
      <c r="U523" s="3"/>
    </row>
    <row r="524" spans="2:21" ht="26.25" x14ac:dyDescent="0.65">
      <c r="B524" s="3"/>
      <c r="C524" s="13"/>
      <c r="D524" s="24"/>
      <c r="E524" s="27"/>
      <c r="F524" s="95">
        <v>20</v>
      </c>
      <c r="G524" s="96">
        <v>10</v>
      </c>
      <c r="H524" s="97">
        <v>310</v>
      </c>
      <c r="I524" s="97"/>
      <c r="J524" s="98" t="s">
        <v>461</v>
      </c>
      <c r="K524" s="664" t="s">
        <v>456</v>
      </c>
      <c r="L524" s="664"/>
      <c r="M524" s="664"/>
      <c r="N524" s="99">
        <f>'[1]تجمیع دارائيها'!$E$171</f>
        <v>9258464511237</v>
      </c>
      <c r="O524" s="12"/>
      <c r="P524" s="20"/>
      <c r="Q524" s="6"/>
      <c r="R524" s="3"/>
      <c r="S524" s="3"/>
      <c r="T524" s="3"/>
      <c r="U524" s="3"/>
    </row>
    <row r="525" spans="2:21" ht="26.25" x14ac:dyDescent="0.65">
      <c r="B525" s="3"/>
      <c r="C525" s="13"/>
      <c r="D525" s="24"/>
      <c r="E525" s="27"/>
      <c r="F525" s="95">
        <v>30</v>
      </c>
      <c r="G525" s="96">
        <v>10</v>
      </c>
      <c r="H525" s="97">
        <v>310</v>
      </c>
      <c r="I525" s="97"/>
      <c r="J525" s="98" t="s">
        <v>442</v>
      </c>
      <c r="K525" s="664" t="s">
        <v>457</v>
      </c>
      <c r="L525" s="664"/>
      <c r="M525" s="664"/>
      <c r="N525" s="99">
        <f>'[1]تجمیع دارائيها'!$E$172</f>
        <v>719421657465</v>
      </c>
      <c r="O525" s="12"/>
      <c r="P525" s="20"/>
      <c r="Q525" s="6"/>
      <c r="R525" s="3"/>
      <c r="S525" s="3"/>
      <c r="T525" s="3"/>
      <c r="U525" s="3"/>
    </row>
    <row r="526" spans="2:21" ht="26.25" x14ac:dyDescent="0.65">
      <c r="B526" s="3"/>
      <c r="C526" s="13"/>
      <c r="D526" s="24"/>
      <c r="E526" s="27"/>
      <c r="F526" s="95">
        <v>40</v>
      </c>
      <c r="G526" s="96">
        <v>10</v>
      </c>
      <c r="H526" s="97">
        <v>310</v>
      </c>
      <c r="I526" s="97"/>
      <c r="J526" s="98" t="s">
        <v>462</v>
      </c>
      <c r="K526" s="664" t="s">
        <v>458</v>
      </c>
      <c r="L526" s="664"/>
      <c r="M526" s="664"/>
      <c r="N526" s="99">
        <v>-846727494</v>
      </c>
      <c r="O526" s="12"/>
      <c r="P526" s="20"/>
      <c r="Q526" s="6"/>
      <c r="R526" s="3"/>
      <c r="S526" s="3"/>
      <c r="T526" s="3"/>
      <c r="U526" s="3"/>
    </row>
    <row r="527" spans="2:21" ht="27" thickBot="1" x14ac:dyDescent="0.7">
      <c r="B527" s="3"/>
      <c r="C527" s="13"/>
      <c r="D527" s="24"/>
      <c r="E527" s="27"/>
      <c r="F527" s="95">
        <v>50</v>
      </c>
      <c r="G527" s="96">
        <v>10</v>
      </c>
      <c r="H527" s="97">
        <v>310</v>
      </c>
      <c r="I527" s="97"/>
      <c r="J527" s="98" t="s">
        <v>450</v>
      </c>
      <c r="K527" s="664" t="s">
        <v>459</v>
      </c>
      <c r="L527" s="664"/>
      <c r="M527" s="664"/>
      <c r="N527" s="99">
        <f>'[1]تجمیع دارائيها'!$E$175</f>
        <v>-337730304978</v>
      </c>
      <c r="O527" s="12"/>
      <c r="P527" s="20"/>
      <c r="Q527" s="6"/>
      <c r="R527" s="3"/>
      <c r="S527" s="3"/>
      <c r="T527" s="3"/>
      <c r="U527" s="3"/>
    </row>
    <row r="528" spans="2:21" ht="26.25" x14ac:dyDescent="0.65">
      <c r="B528" s="3"/>
      <c r="C528" s="13"/>
      <c r="D528" s="24"/>
      <c r="E528" s="27"/>
      <c r="F528" s="26"/>
      <c r="G528" s="87">
        <v>20</v>
      </c>
      <c r="H528" s="22">
        <v>310</v>
      </c>
      <c r="I528" s="22"/>
      <c r="J528" s="23"/>
      <c r="K528" s="665" t="s">
        <v>463</v>
      </c>
      <c r="L528" s="666"/>
      <c r="M528" s="16">
        <f>SUM(N529:N546)</f>
        <v>111275275453333.97</v>
      </c>
      <c r="N528" s="29"/>
      <c r="O528" s="19"/>
      <c r="P528" s="15"/>
      <c r="Q528" s="7"/>
      <c r="R528" s="3"/>
      <c r="S528" s="3"/>
      <c r="T528" s="3"/>
      <c r="U528" s="3"/>
    </row>
    <row r="529" spans="2:21" ht="26.25" x14ac:dyDescent="0.65">
      <c r="B529" s="3"/>
      <c r="C529" s="13"/>
      <c r="D529" s="24"/>
      <c r="E529" s="27"/>
      <c r="F529" s="95">
        <v>10</v>
      </c>
      <c r="G529" s="96">
        <v>20</v>
      </c>
      <c r="H529" s="97">
        <v>310</v>
      </c>
      <c r="I529" s="97"/>
      <c r="J529" s="98" t="s">
        <v>482</v>
      </c>
      <c r="K529" s="664" t="s">
        <v>464</v>
      </c>
      <c r="L529" s="664"/>
      <c r="M529" s="664"/>
      <c r="N529" s="99"/>
      <c r="O529" s="12"/>
      <c r="P529" s="20"/>
      <c r="Q529" s="6"/>
      <c r="R529" s="3"/>
      <c r="S529" s="3"/>
      <c r="T529" s="3"/>
      <c r="U529" s="3"/>
    </row>
    <row r="530" spans="2:21" ht="26.25" x14ac:dyDescent="0.65">
      <c r="B530" s="3"/>
      <c r="C530" s="13"/>
      <c r="D530" s="24"/>
      <c r="E530" s="27"/>
      <c r="F530" s="95">
        <v>20</v>
      </c>
      <c r="G530" s="96">
        <v>20</v>
      </c>
      <c r="H530" s="97">
        <v>310</v>
      </c>
      <c r="I530" s="97"/>
      <c r="J530" s="98" t="s">
        <v>483</v>
      </c>
      <c r="K530" s="664" t="s">
        <v>465</v>
      </c>
      <c r="L530" s="664"/>
      <c r="M530" s="664"/>
      <c r="N530" s="99">
        <v>15958035509771</v>
      </c>
      <c r="O530" s="12"/>
      <c r="P530" s="20"/>
      <c r="Q530" s="6"/>
      <c r="R530" s="3"/>
      <c r="S530" s="3"/>
      <c r="T530" s="3"/>
      <c r="U530" s="3"/>
    </row>
    <row r="531" spans="2:21" ht="26.25" x14ac:dyDescent="0.65">
      <c r="B531" s="3"/>
      <c r="C531" s="13"/>
      <c r="D531" s="24"/>
      <c r="E531" s="27"/>
      <c r="F531" s="95">
        <v>30</v>
      </c>
      <c r="G531" s="96">
        <v>20</v>
      </c>
      <c r="H531" s="97">
        <v>310</v>
      </c>
      <c r="I531" s="97"/>
      <c r="J531" s="98" t="s">
        <v>484</v>
      </c>
      <c r="K531" s="664" t="s">
        <v>466</v>
      </c>
      <c r="L531" s="664"/>
      <c r="M531" s="664"/>
      <c r="N531" s="99">
        <f>'[1]تجمیع دارائيها'!$E$187:$E$187</f>
        <v>0</v>
      </c>
      <c r="O531" s="12"/>
      <c r="P531" s="20"/>
      <c r="Q531" s="6"/>
      <c r="R531" s="3"/>
      <c r="S531" s="3"/>
      <c r="T531" s="3"/>
      <c r="U531" s="3"/>
    </row>
    <row r="532" spans="2:21" ht="26.25" x14ac:dyDescent="0.65">
      <c r="B532" s="3"/>
      <c r="C532" s="13"/>
      <c r="D532" s="24"/>
      <c r="E532" s="27"/>
      <c r="F532" s="95">
        <v>40</v>
      </c>
      <c r="G532" s="96">
        <v>20</v>
      </c>
      <c r="H532" s="97">
        <v>310</v>
      </c>
      <c r="I532" s="97"/>
      <c r="J532" s="98" t="s">
        <v>485</v>
      </c>
      <c r="K532" s="664" t="s">
        <v>467</v>
      </c>
      <c r="L532" s="664"/>
      <c r="M532" s="664"/>
      <c r="N532" s="99">
        <v>87075423337546</v>
      </c>
      <c r="O532" s="12"/>
      <c r="P532" s="20"/>
      <c r="Q532" s="6"/>
      <c r="R532" s="3"/>
      <c r="S532" s="3"/>
      <c r="T532" s="3"/>
      <c r="U532" s="3"/>
    </row>
    <row r="533" spans="2:21" ht="26.25" x14ac:dyDescent="0.65">
      <c r="B533" s="3"/>
      <c r="C533" s="13"/>
      <c r="D533" s="24"/>
      <c r="E533" s="27"/>
      <c r="F533" s="95">
        <v>50</v>
      </c>
      <c r="G533" s="96">
        <v>20</v>
      </c>
      <c r="H533" s="97">
        <v>310</v>
      </c>
      <c r="I533" s="97"/>
      <c r="J533" s="98" t="s">
        <v>82</v>
      </c>
      <c r="K533" s="664" t="s">
        <v>468</v>
      </c>
      <c r="L533" s="664"/>
      <c r="M533" s="664"/>
      <c r="N533" s="99"/>
      <c r="O533" s="12"/>
      <c r="P533" s="20"/>
      <c r="Q533" s="6"/>
      <c r="R533" s="3"/>
      <c r="S533" s="3"/>
      <c r="T533" s="3"/>
      <c r="U533" s="3"/>
    </row>
    <row r="534" spans="2:21" ht="26.25" x14ac:dyDescent="0.65">
      <c r="B534" s="3"/>
      <c r="C534" s="13"/>
      <c r="D534" s="24"/>
      <c r="E534" s="27"/>
      <c r="F534" s="95">
        <v>60</v>
      </c>
      <c r="G534" s="96">
        <v>20</v>
      </c>
      <c r="H534" s="97">
        <v>310</v>
      </c>
      <c r="I534" s="97"/>
      <c r="J534" s="98" t="s">
        <v>486</v>
      </c>
      <c r="K534" s="664" t="s">
        <v>469</v>
      </c>
      <c r="L534" s="664"/>
      <c r="M534" s="664"/>
      <c r="N534" s="99">
        <f>'[1]تجمیع دارائيها'!$E$190</f>
        <v>9502290415382</v>
      </c>
      <c r="O534" s="12"/>
      <c r="P534" s="20"/>
      <c r="Q534" s="6"/>
      <c r="R534" s="3"/>
      <c r="S534" s="3"/>
      <c r="T534" s="3"/>
      <c r="U534" s="3"/>
    </row>
    <row r="535" spans="2:21" ht="26.25" x14ac:dyDescent="0.65">
      <c r="B535" s="3"/>
      <c r="C535" s="13"/>
      <c r="D535" s="24"/>
      <c r="E535" s="27"/>
      <c r="F535" s="95">
        <v>70</v>
      </c>
      <c r="G535" s="96">
        <v>20</v>
      </c>
      <c r="H535" s="97">
        <v>310</v>
      </c>
      <c r="I535" s="97"/>
      <c r="J535" s="98"/>
      <c r="K535" s="664" t="s">
        <v>470</v>
      </c>
      <c r="L535" s="664"/>
      <c r="M535" s="664"/>
      <c r="N535" s="99">
        <f>'[1]تجمیع دارائيها'!$E$191</f>
        <v>42477824535</v>
      </c>
      <c r="O535" s="12"/>
      <c r="P535" s="20"/>
      <c r="Q535" s="6"/>
      <c r="R535" s="3"/>
      <c r="S535" s="3"/>
      <c r="T535" s="3"/>
      <c r="U535" s="3"/>
    </row>
    <row r="536" spans="2:21" ht="26.25" x14ac:dyDescent="0.65">
      <c r="B536" s="3"/>
      <c r="C536" s="13"/>
      <c r="D536" s="24"/>
      <c r="E536" s="27"/>
      <c r="F536" s="95">
        <v>80</v>
      </c>
      <c r="G536" s="96">
        <v>20</v>
      </c>
      <c r="H536" s="97">
        <v>310</v>
      </c>
      <c r="I536" s="97"/>
      <c r="J536" s="98"/>
      <c r="K536" s="664" t="s">
        <v>471</v>
      </c>
      <c r="L536" s="664"/>
      <c r="M536" s="664"/>
      <c r="N536" s="99"/>
      <c r="O536" s="12"/>
      <c r="P536" s="20"/>
      <c r="Q536" s="6"/>
      <c r="R536" s="3"/>
      <c r="S536" s="3"/>
      <c r="T536" s="3"/>
      <c r="U536" s="3"/>
    </row>
    <row r="537" spans="2:21" ht="26.25" x14ac:dyDescent="0.65">
      <c r="B537" s="3"/>
      <c r="C537" s="13"/>
      <c r="D537" s="24"/>
      <c r="E537" s="27"/>
      <c r="F537" s="95">
        <v>90</v>
      </c>
      <c r="G537" s="96">
        <v>20</v>
      </c>
      <c r="H537" s="97">
        <v>310</v>
      </c>
      <c r="I537" s="97"/>
      <c r="J537" s="98"/>
      <c r="K537" s="664" t="s">
        <v>472</v>
      </c>
      <c r="L537" s="664"/>
      <c r="M537" s="664"/>
      <c r="N537" s="99"/>
      <c r="O537" s="12"/>
      <c r="P537" s="20"/>
      <c r="Q537" s="6"/>
      <c r="R537" s="3"/>
      <c r="S537" s="3"/>
      <c r="T537" s="3"/>
      <c r="U537" s="3"/>
    </row>
    <row r="538" spans="2:21" ht="26.25" x14ac:dyDescent="0.65">
      <c r="B538" s="3"/>
      <c r="C538" s="13"/>
      <c r="D538" s="24"/>
      <c r="E538" s="27"/>
      <c r="F538" s="95">
        <v>100</v>
      </c>
      <c r="G538" s="96">
        <v>20</v>
      </c>
      <c r="H538" s="97">
        <v>310</v>
      </c>
      <c r="I538" s="97"/>
      <c r="J538" s="98"/>
      <c r="K538" s="664" t="s">
        <v>473</v>
      </c>
      <c r="L538" s="664"/>
      <c r="M538" s="664"/>
      <c r="N538" s="99"/>
      <c r="O538" s="12"/>
      <c r="P538" s="20"/>
      <c r="Q538" s="6"/>
      <c r="R538" s="3"/>
      <c r="S538" s="3"/>
      <c r="T538" s="3"/>
      <c r="U538" s="3"/>
    </row>
    <row r="539" spans="2:21" ht="26.25" x14ac:dyDescent="0.65">
      <c r="B539" s="3"/>
      <c r="C539" s="13"/>
      <c r="D539" s="24"/>
      <c r="E539" s="27"/>
      <c r="F539" s="95">
        <v>110</v>
      </c>
      <c r="G539" s="96">
        <v>20</v>
      </c>
      <c r="H539" s="97">
        <v>310</v>
      </c>
      <c r="I539" s="97"/>
      <c r="J539" s="98" t="s">
        <v>487</v>
      </c>
      <c r="K539" s="664" t="s">
        <v>474</v>
      </c>
      <c r="L539" s="664"/>
      <c r="M539" s="664"/>
      <c r="N539" s="99">
        <f>'[1]تجمیع دارائيها'!$E$195</f>
        <v>16544417350</v>
      </c>
      <c r="O539" s="12"/>
      <c r="P539" s="20"/>
      <c r="Q539" s="6"/>
      <c r="R539" s="3"/>
      <c r="S539" s="3"/>
      <c r="T539" s="3"/>
      <c r="U539" s="3"/>
    </row>
    <row r="540" spans="2:21" ht="26.25" x14ac:dyDescent="0.65">
      <c r="B540" s="3"/>
      <c r="C540" s="13"/>
      <c r="D540" s="24"/>
      <c r="E540" s="27"/>
      <c r="F540" s="95">
        <v>120</v>
      </c>
      <c r="G540" s="96">
        <v>20</v>
      </c>
      <c r="H540" s="97">
        <v>310</v>
      </c>
      <c r="I540" s="97"/>
      <c r="J540" s="98" t="s">
        <v>488</v>
      </c>
      <c r="K540" s="664" t="s">
        <v>475</v>
      </c>
      <c r="L540" s="664"/>
      <c r="M540" s="664"/>
      <c r="N540" s="99">
        <f>'[1]تجمیع دارائيها'!$E$196</f>
        <v>5819868397</v>
      </c>
      <c r="O540" s="12"/>
      <c r="P540" s="20"/>
      <c r="Q540" s="6"/>
      <c r="R540" s="3"/>
      <c r="S540" s="3"/>
      <c r="T540" s="3"/>
      <c r="U540" s="3"/>
    </row>
    <row r="541" spans="2:21" ht="26.25" x14ac:dyDescent="0.65">
      <c r="B541" s="3"/>
      <c r="C541" s="13"/>
      <c r="D541" s="24"/>
      <c r="E541" s="27"/>
      <c r="F541" s="95">
        <v>130</v>
      </c>
      <c r="G541" s="96">
        <v>20</v>
      </c>
      <c r="H541" s="97">
        <v>310</v>
      </c>
      <c r="I541" s="97"/>
      <c r="J541" s="98" t="s">
        <v>449</v>
      </c>
      <c r="K541" s="664" t="s">
        <v>476</v>
      </c>
      <c r="L541" s="664"/>
      <c r="M541" s="664"/>
      <c r="N541" s="99">
        <f>'[1]تجمیع دارائيها'!$E$197</f>
        <v>214042890308</v>
      </c>
      <c r="O541" s="12"/>
      <c r="P541" s="20"/>
      <c r="Q541" s="6"/>
      <c r="R541" s="3"/>
      <c r="S541" s="3"/>
      <c r="T541" s="3"/>
      <c r="U541" s="3"/>
    </row>
    <row r="542" spans="2:21" ht="26.25" x14ac:dyDescent="0.65">
      <c r="B542" s="3"/>
      <c r="C542" s="13"/>
      <c r="D542" s="24"/>
      <c r="E542" s="27"/>
      <c r="F542" s="95">
        <v>140</v>
      </c>
      <c r="G542" s="96">
        <v>20</v>
      </c>
      <c r="H542" s="97">
        <v>310</v>
      </c>
      <c r="I542" s="97"/>
      <c r="J542" s="98" t="s">
        <v>82</v>
      </c>
      <c r="K542" s="664" t="s">
        <v>477</v>
      </c>
      <c r="L542" s="664"/>
      <c r="M542" s="664"/>
      <c r="N542" s="99">
        <f>'[1]تجمیع دارائيها'!$E$198</f>
        <v>6780240123</v>
      </c>
      <c r="O542" s="12"/>
      <c r="P542" s="20"/>
      <c r="Q542" s="6"/>
      <c r="R542" s="3"/>
      <c r="S542" s="3"/>
      <c r="T542" s="3"/>
      <c r="U542" s="3"/>
    </row>
    <row r="543" spans="2:21" ht="26.25" x14ac:dyDescent="0.65">
      <c r="B543" s="3"/>
      <c r="C543" s="13"/>
      <c r="D543" s="24"/>
      <c r="E543" s="27"/>
      <c r="F543" s="95">
        <v>150</v>
      </c>
      <c r="G543" s="96">
        <v>20</v>
      </c>
      <c r="H543" s="97">
        <v>310</v>
      </c>
      <c r="I543" s="97"/>
      <c r="J543" s="98"/>
      <c r="K543" s="664" t="s">
        <v>481</v>
      </c>
      <c r="L543" s="664"/>
      <c r="M543" s="664"/>
      <c r="N543" s="99">
        <v>-637167368.02499998</v>
      </c>
      <c r="O543" s="12"/>
      <c r="P543" s="20"/>
      <c r="Q543" s="6"/>
      <c r="R543" s="3"/>
      <c r="S543" s="3"/>
      <c r="T543" s="3"/>
      <c r="U543" s="3"/>
    </row>
    <row r="544" spans="2:21" ht="26.25" x14ac:dyDescent="0.65">
      <c r="B544" s="3"/>
      <c r="C544" s="13"/>
      <c r="D544" s="24"/>
      <c r="E544" s="27"/>
      <c r="F544" s="95">
        <v>160</v>
      </c>
      <c r="G544" s="96">
        <v>20</v>
      </c>
      <c r="H544" s="97">
        <v>310</v>
      </c>
      <c r="I544" s="97"/>
      <c r="J544" s="98" t="s">
        <v>122</v>
      </c>
      <c r="K544" s="664" t="s">
        <v>479</v>
      </c>
      <c r="L544" s="664"/>
      <c r="M544" s="664"/>
      <c r="N544" s="99"/>
      <c r="O544" s="12"/>
      <c r="P544" s="20"/>
      <c r="Q544" s="6"/>
      <c r="R544" s="3"/>
      <c r="S544" s="3"/>
      <c r="T544" s="3"/>
      <c r="U544" s="3"/>
    </row>
    <row r="545" spans="2:21" ht="26.25" x14ac:dyDescent="0.65">
      <c r="B545" s="3"/>
      <c r="C545" s="13"/>
      <c r="D545" s="24"/>
      <c r="E545" s="27"/>
      <c r="F545" s="95">
        <v>170</v>
      </c>
      <c r="G545" s="96">
        <v>20</v>
      </c>
      <c r="H545" s="97">
        <v>310</v>
      </c>
      <c r="I545" s="97"/>
      <c r="J545" s="98" t="s">
        <v>122</v>
      </c>
      <c r="K545" s="664" t="s">
        <v>480</v>
      </c>
      <c r="L545" s="664"/>
      <c r="M545" s="664"/>
      <c r="N545" s="99">
        <v>-1545501882710</v>
      </c>
      <c r="O545" s="12"/>
      <c r="P545" s="20"/>
      <c r="Q545" s="6"/>
      <c r="R545" s="3"/>
      <c r="S545" s="3"/>
      <c r="T545" s="3"/>
      <c r="U545" s="3"/>
    </row>
    <row r="546" spans="2:21" ht="27" thickBot="1" x14ac:dyDescent="0.7">
      <c r="B546" s="8"/>
      <c r="C546" s="21"/>
      <c r="D546" s="24"/>
      <c r="E546" s="27"/>
      <c r="F546" s="95">
        <v>180</v>
      </c>
      <c r="G546" s="96">
        <v>20</v>
      </c>
      <c r="H546" s="97">
        <v>310</v>
      </c>
      <c r="I546" s="107"/>
      <c r="J546" s="108"/>
      <c r="K546" s="109"/>
      <c r="L546" s="109"/>
      <c r="M546" s="109"/>
      <c r="N546" s="106"/>
      <c r="O546" s="12"/>
      <c r="P546" s="20"/>
      <c r="Q546" s="110"/>
      <c r="R546" s="8"/>
      <c r="S546" s="8"/>
      <c r="T546" s="8"/>
      <c r="U546" s="8"/>
    </row>
    <row r="547" spans="2:21" ht="27" thickBot="1" x14ac:dyDescent="0.7">
      <c r="B547" s="3"/>
      <c r="C547" s="13"/>
      <c r="D547" s="24"/>
      <c r="E547" s="27"/>
      <c r="F547" s="26"/>
      <c r="G547" s="87">
        <v>30</v>
      </c>
      <c r="H547" s="22">
        <v>310</v>
      </c>
      <c r="I547" s="22"/>
      <c r="J547" s="23"/>
      <c r="K547" s="665" t="s">
        <v>489</v>
      </c>
      <c r="L547" s="666"/>
      <c r="M547" s="16">
        <f>IF(M548&gt;M569,M548-M569,0)</f>
        <v>0</v>
      </c>
      <c r="N547" s="29"/>
      <c r="O547" s="19"/>
      <c r="P547" s="15"/>
      <c r="Q547" s="7"/>
      <c r="R547" s="3"/>
      <c r="S547" s="3"/>
      <c r="T547" s="3"/>
      <c r="U547" s="3"/>
    </row>
    <row r="548" spans="2:21" ht="26.25" x14ac:dyDescent="0.65">
      <c r="B548" s="3"/>
      <c r="C548" s="13"/>
      <c r="D548" s="24"/>
      <c r="E548" s="27"/>
      <c r="F548" s="26"/>
      <c r="G548" s="87">
        <v>40</v>
      </c>
      <c r="H548" s="22">
        <v>310</v>
      </c>
      <c r="I548" s="22"/>
      <c r="J548" s="23"/>
      <c r="K548" s="104"/>
      <c r="L548" s="103" t="s">
        <v>478</v>
      </c>
      <c r="M548" s="16">
        <f>SUM(N549:N568)</f>
        <v>1491919562840074</v>
      </c>
      <c r="N548" s="29"/>
      <c r="O548" s="19"/>
      <c r="P548" s="15"/>
      <c r="Q548" s="7"/>
      <c r="R548" s="3"/>
      <c r="S548" s="3"/>
      <c r="T548" s="3"/>
      <c r="U548" s="3"/>
    </row>
    <row r="549" spans="2:21" ht="26.25" x14ac:dyDescent="0.65">
      <c r="B549" s="3"/>
      <c r="C549" s="13"/>
      <c r="D549" s="24"/>
      <c r="E549" s="27"/>
      <c r="F549" s="95">
        <v>10</v>
      </c>
      <c r="G549" s="96">
        <v>40</v>
      </c>
      <c r="H549" s="97">
        <v>310</v>
      </c>
      <c r="I549" s="97"/>
      <c r="J549" s="98" t="s">
        <v>509</v>
      </c>
      <c r="K549" s="664" t="s">
        <v>490</v>
      </c>
      <c r="L549" s="664"/>
      <c r="M549" s="664"/>
      <c r="N549" s="99">
        <f>'[1]تجمیع دارائيها'!$E$207</f>
        <v>2825999960045</v>
      </c>
      <c r="O549" s="12"/>
      <c r="P549" s="20"/>
      <c r="Q549" s="6"/>
      <c r="R549" s="3"/>
      <c r="S549" s="3"/>
      <c r="T549" s="3"/>
      <c r="U549" s="3"/>
    </row>
    <row r="550" spans="2:21" ht="26.25" x14ac:dyDescent="0.65">
      <c r="B550" s="3"/>
      <c r="C550" s="13"/>
      <c r="D550" s="24"/>
      <c r="E550" s="27"/>
      <c r="F550" s="95">
        <v>20</v>
      </c>
      <c r="G550" s="96">
        <v>40</v>
      </c>
      <c r="H550" s="97">
        <v>310</v>
      </c>
      <c r="I550" s="97"/>
      <c r="J550" s="98" t="s">
        <v>510</v>
      </c>
      <c r="K550" s="664" t="s">
        <v>491</v>
      </c>
      <c r="L550" s="664"/>
      <c r="M550" s="664"/>
      <c r="N550" s="99">
        <f>'[1]تجمیع دارائيها'!$E$208</f>
        <v>16376846973796</v>
      </c>
      <c r="O550" s="12"/>
      <c r="P550" s="20"/>
      <c r="Q550" s="6"/>
      <c r="R550" s="3"/>
      <c r="S550" s="3"/>
      <c r="T550" s="3"/>
      <c r="U550" s="3"/>
    </row>
    <row r="551" spans="2:21" ht="26.25" x14ac:dyDescent="0.65">
      <c r="B551" s="3"/>
      <c r="C551" s="13"/>
      <c r="D551" s="24"/>
      <c r="E551" s="27"/>
      <c r="F551" s="95">
        <v>30</v>
      </c>
      <c r="G551" s="96">
        <v>40</v>
      </c>
      <c r="H551" s="97">
        <v>310</v>
      </c>
      <c r="I551" s="97"/>
      <c r="J551" s="98" t="s">
        <v>511</v>
      </c>
      <c r="K551" s="664" t="s">
        <v>492</v>
      </c>
      <c r="L551" s="664"/>
      <c r="M551" s="664"/>
      <c r="N551" s="99"/>
      <c r="O551" s="12"/>
      <c r="P551" s="20"/>
      <c r="Q551" s="6"/>
      <c r="R551" s="3"/>
      <c r="S551" s="3"/>
      <c r="T551" s="3"/>
      <c r="U551" s="3"/>
    </row>
    <row r="552" spans="2:21" ht="26.25" x14ac:dyDescent="0.65">
      <c r="B552" s="3"/>
      <c r="C552" s="13"/>
      <c r="D552" s="24"/>
      <c r="E552" s="27"/>
      <c r="F552" s="95">
        <v>40</v>
      </c>
      <c r="G552" s="96">
        <v>40</v>
      </c>
      <c r="H552" s="97">
        <v>310</v>
      </c>
      <c r="I552" s="97"/>
      <c r="J552" s="98" t="s">
        <v>512</v>
      </c>
      <c r="K552" s="664" t="s">
        <v>493</v>
      </c>
      <c r="L552" s="664"/>
      <c r="M552" s="664"/>
      <c r="N552" s="99"/>
      <c r="O552" s="12"/>
      <c r="P552" s="20"/>
      <c r="Q552" s="6"/>
      <c r="R552" s="3"/>
      <c r="S552" s="3"/>
      <c r="T552" s="3"/>
      <c r="U552" s="3"/>
    </row>
    <row r="553" spans="2:21" ht="26.25" x14ac:dyDescent="0.65">
      <c r="B553" s="3"/>
      <c r="C553" s="13"/>
      <c r="D553" s="24"/>
      <c r="E553" s="27"/>
      <c r="F553" s="95">
        <v>50</v>
      </c>
      <c r="G553" s="96">
        <v>40</v>
      </c>
      <c r="H553" s="97">
        <v>310</v>
      </c>
      <c r="I553" s="97"/>
      <c r="J553" s="98" t="s">
        <v>513</v>
      </c>
      <c r="K553" s="664" t="s">
        <v>494</v>
      </c>
      <c r="L553" s="664"/>
      <c r="M553" s="664"/>
      <c r="N553" s="99">
        <f>'[1]تجمیع دارائيها'!$E$211</f>
        <v>1268513729313</v>
      </c>
      <c r="O553" s="12"/>
      <c r="P553" s="20"/>
      <c r="Q553" s="6"/>
      <c r="R553" s="3"/>
      <c r="S553" s="3"/>
      <c r="T553" s="3"/>
      <c r="U553" s="3"/>
    </row>
    <row r="554" spans="2:21" ht="26.25" x14ac:dyDescent="0.65">
      <c r="B554" s="3"/>
      <c r="C554" s="13"/>
      <c r="D554" s="24"/>
      <c r="E554" s="27"/>
      <c r="F554" s="95">
        <v>60</v>
      </c>
      <c r="G554" s="96">
        <v>40</v>
      </c>
      <c r="H554" s="97">
        <v>310</v>
      </c>
      <c r="I554" s="97"/>
      <c r="J554" s="98" t="s">
        <v>514</v>
      </c>
      <c r="K554" s="664" t="s">
        <v>495</v>
      </c>
      <c r="L554" s="664"/>
      <c r="M554" s="664"/>
      <c r="N554" s="99">
        <f>'[1]تجمیع دارائيها'!$E$212</f>
        <v>53100000000</v>
      </c>
      <c r="O554" s="12"/>
      <c r="P554" s="20"/>
      <c r="Q554" s="6"/>
      <c r="R554" s="3"/>
      <c r="S554" s="3"/>
      <c r="T554" s="3"/>
      <c r="U554" s="3"/>
    </row>
    <row r="555" spans="2:21" ht="26.25" x14ac:dyDescent="0.65">
      <c r="B555" s="3"/>
      <c r="C555" s="13"/>
      <c r="D555" s="24"/>
      <c r="E555" s="27"/>
      <c r="F555" s="95">
        <v>70</v>
      </c>
      <c r="G555" s="96">
        <v>40</v>
      </c>
      <c r="H555" s="97">
        <v>310</v>
      </c>
      <c r="I555" s="97"/>
      <c r="J555" s="98" t="s">
        <v>414</v>
      </c>
      <c r="K555" s="664" t="s">
        <v>496</v>
      </c>
      <c r="L555" s="664"/>
      <c r="M555" s="664"/>
      <c r="N555" s="99">
        <f>'[1]تجمیع دارائيها'!$E$213</f>
        <v>571348964172</v>
      </c>
      <c r="O555" s="12"/>
      <c r="P555" s="20"/>
      <c r="Q555" s="6"/>
      <c r="R555" s="3"/>
      <c r="S555" s="3"/>
      <c r="T555" s="3"/>
      <c r="U555" s="3"/>
    </row>
    <row r="556" spans="2:21" ht="26.25" x14ac:dyDescent="0.65">
      <c r="B556" s="3"/>
      <c r="C556" s="13"/>
      <c r="D556" s="24"/>
      <c r="E556" s="27"/>
      <c r="F556" s="95">
        <v>80</v>
      </c>
      <c r="G556" s="96">
        <v>40</v>
      </c>
      <c r="H556" s="97">
        <v>310</v>
      </c>
      <c r="I556" s="97"/>
      <c r="J556" s="98" t="s">
        <v>420</v>
      </c>
      <c r="K556" s="664" t="s">
        <v>497</v>
      </c>
      <c r="L556" s="664"/>
      <c r="M556" s="664"/>
      <c r="N556" s="99">
        <f>'[1]تجمیع دارائيها'!$E$214</f>
        <v>766855288418</v>
      </c>
      <c r="O556" s="12"/>
      <c r="P556" s="20"/>
      <c r="Q556" s="6"/>
      <c r="R556" s="3"/>
      <c r="S556" s="3"/>
      <c r="T556" s="3"/>
      <c r="U556" s="3"/>
    </row>
    <row r="557" spans="2:21" ht="26.25" x14ac:dyDescent="0.65">
      <c r="B557" s="3"/>
      <c r="C557" s="13"/>
      <c r="D557" s="24"/>
      <c r="E557" s="27"/>
      <c r="F557" s="95">
        <v>90</v>
      </c>
      <c r="G557" s="96">
        <v>40</v>
      </c>
      <c r="H557" s="97">
        <v>310</v>
      </c>
      <c r="I557" s="97"/>
      <c r="J557" s="98" t="s">
        <v>515</v>
      </c>
      <c r="K557" s="664" t="s">
        <v>498</v>
      </c>
      <c r="L557" s="664"/>
      <c r="M557" s="664"/>
      <c r="N557" s="99">
        <f>'[1]تجمیع دارائيها'!$E$215</f>
        <v>767208325848922</v>
      </c>
      <c r="O557" s="12"/>
      <c r="P557" s="20"/>
      <c r="Q557" s="6"/>
      <c r="R557" s="3"/>
      <c r="S557" s="3"/>
      <c r="T557" s="3"/>
      <c r="U557" s="3"/>
    </row>
    <row r="558" spans="2:21" ht="26.25" x14ac:dyDescent="0.65">
      <c r="B558" s="3"/>
      <c r="C558" s="13"/>
      <c r="D558" s="24"/>
      <c r="E558" s="27"/>
      <c r="F558" s="95">
        <v>100</v>
      </c>
      <c r="G558" s="96">
        <v>40</v>
      </c>
      <c r="H558" s="97">
        <v>310</v>
      </c>
      <c r="I558" s="97"/>
      <c r="J558" s="98" t="s">
        <v>516</v>
      </c>
      <c r="K558" s="664" t="s">
        <v>499</v>
      </c>
      <c r="L558" s="664"/>
      <c r="M558" s="664"/>
      <c r="N558" s="99">
        <f>'[1]تجمیع دارائيها'!$E$216</f>
        <v>90055338396912</v>
      </c>
      <c r="O558" s="12"/>
      <c r="P558" s="20"/>
      <c r="Q558" s="6"/>
      <c r="R558" s="3"/>
      <c r="S558" s="3"/>
      <c r="T558" s="3"/>
      <c r="U558" s="3"/>
    </row>
    <row r="559" spans="2:21" ht="26.25" x14ac:dyDescent="0.65">
      <c r="B559" s="3"/>
      <c r="C559" s="13"/>
      <c r="D559" s="24"/>
      <c r="E559" s="27"/>
      <c r="F559" s="95">
        <v>110</v>
      </c>
      <c r="G559" s="96">
        <v>40</v>
      </c>
      <c r="H559" s="97">
        <v>310</v>
      </c>
      <c r="I559" s="97"/>
      <c r="J559" s="98" t="s">
        <v>120</v>
      </c>
      <c r="K559" s="664" t="s">
        <v>91</v>
      </c>
      <c r="L559" s="664"/>
      <c r="M559" s="664"/>
      <c r="N559" s="99">
        <f>'[1]تجمیع دارائيها'!$E$217</f>
        <v>1657457011221</v>
      </c>
      <c r="O559" s="12"/>
      <c r="P559" s="20"/>
      <c r="Q559" s="6"/>
      <c r="R559" s="3"/>
      <c r="S559" s="3"/>
      <c r="T559" s="3"/>
      <c r="U559" s="3"/>
    </row>
    <row r="560" spans="2:21" ht="26.25" x14ac:dyDescent="0.65">
      <c r="B560" s="3"/>
      <c r="C560" s="13"/>
      <c r="D560" s="24"/>
      <c r="E560" s="27"/>
      <c r="F560" s="95">
        <v>120</v>
      </c>
      <c r="G560" s="96">
        <v>40</v>
      </c>
      <c r="H560" s="97">
        <v>310</v>
      </c>
      <c r="I560" s="97"/>
      <c r="J560" s="98" t="s">
        <v>517</v>
      </c>
      <c r="K560" s="664" t="s">
        <v>500</v>
      </c>
      <c r="L560" s="664"/>
      <c r="M560" s="664"/>
      <c r="N560" s="99">
        <f>'[1]تجمیع دارائيها'!$E$218</f>
        <v>569843579837213</v>
      </c>
      <c r="O560" s="12"/>
      <c r="P560" s="20"/>
      <c r="Q560" s="6"/>
      <c r="R560" s="3"/>
      <c r="S560" s="3"/>
      <c r="T560" s="3"/>
      <c r="U560" s="3"/>
    </row>
    <row r="561" spans="2:21" ht="26.25" x14ac:dyDescent="0.65">
      <c r="B561" s="3"/>
      <c r="C561" s="13"/>
      <c r="D561" s="24"/>
      <c r="E561" s="27"/>
      <c r="F561" s="95">
        <v>130</v>
      </c>
      <c r="G561" s="96">
        <v>40</v>
      </c>
      <c r="H561" s="97">
        <v>310</v>
      </c>
      <c r="I561" s="97"/>
      <c r="J561" s="98" t="s">
        <v>518</v>
      </c>
      <c r="K561" s="664" t="s">
        <v>501</v>
      </c>
      <c r="L561" s="664"/>
      <c r="M561" s="664"/>
      <c r="N561" s="99">
        <f>'[1]تجمیع دارائيها'!$E$219</f>
        <v>40098240890840</v>
      </c>
      <c r="O561" s="12"/>
      <c r="P561" s="20"/>
      <c r="Q561" s="6"/>
      <c r="R561" s="3"/>
      <c r="S561" s="3"/>
      <c r="T561" s="3"/>
      <c r="U561" s="3"/>
    </row>
    <row r="562" spans="2:21" ht="26.25" x14ac:dyDescent="0.65">
      <c r="B562" s="3"/>
      <c r="C562" s="13"/>
      <c r="D562" s="24"/>
      <c r="E562" s="27"/>
      <c r="F562" s="95">
        <v>140</v>
      </c>
      <c r="G562" s="96">
        <v>40</v>
      </c>
      <c r="H562" s="97">
        <v>310</v>
      </c>
      <c r="I562" s="97"/>
      <c r="J562" s="98" t="s">
        <v>519</v>
      </c>
      <c r="K562" s="664" t="s">
        <v>502</v>
      </c>
      <c r="L562" s="664"/>
      <c r="M562" s="664"/>
      <c r="N562" s="99"/>
      <c r="O562" s="12"/>
      <c r="P562" s="20"/>
      <c r="Q562" s="6"/>
      <c r="R562" s="3"/>
      <c r="S562" s="3"/>
      <c r="T562" s="3"/>
      <c r="U562" s="3"/>
    </row>
    <row r="563" spans="2:21" ht="26.25" x14ac:dyDescent="0.65">
      <c r="B563" s="3"/>
      <c r="C563" s="13"/>
      <c r="D563" s="24"/>
      <c r="E563" s="27"/>
      <c r="F563" s="95">
        <v>150</v>
      </c>
      <c r="G563" s="96">
        <v>40</v>
      </c>
      <c r="H563" s="97">
        <v>310</v>
      </c>
      <c r="I563" s="97"/>
      <c r="J563" s="98" t="s">
        <v>520</v>
      </c>
      <c r="K563" s="664" t="s">
        <v>503</v>
      </c>
      <c r="L563" s="664"/>
      <c r="M563" s="664"/>
      <c r="N563" s="99"/>
      <c r="O563" s="12"/>
      <c r="P563" s="20"/>
      <c r="Q563" s="6"/>
      <c r="R563" s="3"/>
      <c r="S563" s="3"/>
      <c r="T563" s="3"/>
      <c r="U563" s="3"/>
    </row>
    <row r="564" spans="2:21" ht="26.25" x14ac:dyDescent="0.65">
      <c r="B564" s="3"/>
      <c r="C564" s="13"/>
      <c r="D564" s="24"/>
      <c r="E564" s="27"/>
      <c r="F564" s="95">
        <v>160</v>
      </c>
      <c r="G564" s="96">
        <v>40</v>
      </c>
      <c r="H564" s="97">
        <v>310</v>
      </c>
      <c r="I564" s="97"/>
      <c r="J564" s="98" t="s">
        <v>521</v>
      </c>
      <c r="K564" s="664" t="s">
        <v>504</v>
      </c>
      <c r="L564" s="664"/>
      <c r="M564" s="664"/>
      <c r="N564" s="99"/>
      <c r="O564" s="12"/>
      <c r="P564" s="20"/>
      <c r="Q564" s="6"/>
      <c r="R564" s="3"/>
      <c r="S564" s="3"/>
      <c r="T564" s="3"/>
      <c r="U564" s="3"/>
    </row>
    <row r="565" spans="2:21" ht="26.25" x14ac:dyDescent="0.65">
      <c r="B565" s="3"/>
      <c r="C565" s="13"/>
      <c r="D565" s="24"/>
      <c r="E565" s="27"/>
      <c r="F565" s="95">
        <v>170</v>
      </c>
      <c r="G565" s="96">
        <v>40</v>
      </c>
      <c r="H565" s="97">
        <v>310</v>
      </c>
      <c r="I565" s="97"/>
      <c r="J565" s="98" t="s">
        <v>522</v>
      </c>
      <c r="K565" s="664" t="s">
        <v>505</v>
      </c>
      <c r="L565" s="664"/>
      <c r="M565" s="664"/>
      <c r="N565" s="99"/>
      <c r="O565" s="12"/>
      <c r="P565" s="20"/>
      <c r="Q565" s="6"/>
      <c r="R565" s="3"/>
      <c r="S565" s="3"/>
      <c r="T565" s="3"/>
      <c r="U565" s="3"/>
    </row>
    <row r="566" spans="2:21" ht="26.25" x14ac:dyDescent="0.65">
      <c r="B566" s="3"/>
      <c r="C566" s="13"/>
      <c r="D566" s="24"/>
      <c r="E566" s="27"/>
      <c r="F566" s="95">
        <v>180</v>
      </c>
      <c r="G566" s="96">
        <v>40</v>
      </c>
      <c r="H566" s="97">
        <v>310</v>
      </c>
      <c r="I566" s="97"/>
      <c r="J566" s="98" t="s">
        <v>523</v>
      </c>
      <c r="K566" s="664" t="s">
        <v>506</v>
      </c>
      <c r="L566" s="664"/>
      <c r="M566" s="664"/>
      <c r="N566" s="99">
        <f>'[1]تجمیع دارائيها'!$E$224</f>
        <v>1193955939222</v>
      </c>
      <c r="O566" s="12"/>
      <c r="P566" s="20"/>
      <c r="Q566" s="6"/>
      <c r="R566" s="3"/>
      <c r="S566" s="3"/>
      <c r="T566" s="3"/>
      <c r="U566" s="3"/>
    </row>
    <row r="567" spans="2:21" ht="26.25" x14ac:dyDescent="0.65">
      <c r="B567" s="3"/>
      <c r="C567" s="13"/>
      <c r="D567" s="24"/>
      <c r="E567" s="27"/>
      <c r="F567" s="95">
        <v>190</v>
      </c>
      <c r="G567" s="96">
        <v>40</v>
      </c>
      <c r="H567" s="97">
        <v>310</v>
      </c>
      <c r="I567" s="97"/>
      <c r="J567" s="98" t="s">
        <v>524</v>
      </c>
      <c r="K567" s="664" t="s">
        <v>507</v>
      </c>
      <c r="L567" s="664"/>
      <c r="M567" s="664"/>
      <c r="N567" s="99"/>
      <c r="O567" s="12"/>
      <c r="P567" s="20"/>
      <c r="Q567" s="6"/>
      <c r="R567" s="3"/>
      <c r="S567" s="3"/>
      <c r="T567" s="3"/>
      <c r="U567" s="3"/>
    </row>
    <row r="568" spans="2:21" ht="27" thickBot="1" x14ac:dyDescent="0.7">
      <c r="B568" s="3"/>
      <c r="C568" s="13"/>
      <c r="D568" s="24"/>
      <c r="E568" s="27"/>
      <c r="F568" s="95">
        <v>200</v>
      </c>
      <c r="G568" s="96">
        <v>40</v>
      </c>
      <c r="H568" s="97">
        <v>310</v>
      </c>
      <c r="I568" s="97"/>
      <c r="J568" s="98" t="s">
        <v>525</v>
      </c>
      <c r="K568" s="664" t="s">
        <v>508</v>
      </c>
      <c r="L568" s="664"/>
      <c r="M568" s="664"/>
      <c r="N568" s="99"/>
      <c r="O568" s="12"/>
      <c r="P568" s="20"/>
      <c r="Q568" s="6"/>
      <c r="R568" s="3"/>
      <c r="S568" s="3"/>
      <c r="T568" s="3"/>
      <c r="U568" s="3"/>
    </row>
    <row r="569" spans="2:21" ht="26.25" x14ac:dyDescent="0.65">
      <c r="B569" s="3"/>
      <c r="C569" s="13"/>
      <c r="D569" s="24"/>
      <c r="E569" s="27"/>
      <c r="F569" s="26"/>
      <c r="G569" s="87">
        <v>50</v>
      </c>
      <c r="H569" s="22">
        <v>310</v>
      </c>
      <c r="I569" s="22"/>
      <c r="J569" s="23"/>
      <c r="K569" s="665" t="s">
        <v>526</v>
      </c>
      <c r="L569" s="666"/>
      <c r="M569" s="16">
        <f>SUM(N570:N590)</f>
        <v>1499607591278870</v>
      </c>
      <c r="N569" s="29"/>
      <c r="O569" s="19"/>
      <c r="P569" s="15"/>
      <c r="Q569" s="7"/>
      <c r="R569" s="3"/>
      <c r="S569" s="3"/>
      <c r="T569" s="3"/>
      <c r="U569" s="3"/>
    </row>
    <row r="570" spans="2:21" ht="26.25" x14ac:dyDescent="0.65">
      <c r="B570" s="3"/>
      <c r="C570" s="13"/>
      <c r="D570" s="24"/>
      <c r="E570" s="27"/>
      <c r="F570" s="95">
        <v>10</v>
      </c>
      <c r="G570" s="96">
        <v>50</v>
      </c>
      <c r="H570" s="97">
        <v>310</v>
      </c>
      <c r="I570" s="97"/>
      <c r="J570" s="98" t="s">
        <v>544</v>
      </c>
      <c r="K570" s="664" t="s">
        <v>527</v>
      </c>
      <c r="L570" s="664"/>
      <c r="M570" s="664"/>
      <c r="N570" s="99">
        <f>'[1]تجمیع بدهی‌ها'!$E$158</f>
        <v>2825999960045</v>
      </c>
      <c r="O570" s="12"/>
      <c r="P570" s="20"/>
      <c r="Q570" s="6"/>
      <c r="R570" s="3"/>
      <c r="S570" s="3"/>
      <c r="T570" s="3"/>
      <c r="U570" s="3"/>
    </row>
    <row r="571" spans="2:21" ht="26.25" x14ac:dyDescent="0.65">
      <c r="B571" s="3"/>
      <c r="C571" s="13"/>
      <c r="D571" s="24"/>
      <c r="E571" s="27"/>
      <c r="F571" s="95">
        <v>20</v>
      </c>
      <c r="G571" s="96">
        <v>50</v>
      </c>
      <c r="H571" s="97">
        <v>310</v>
      </c>
      <c r="I571" s="97"/>
      <c r="J571" s="98" t="s">
        <v>545</v>
      </c>
      <c r="K571" s="664" t="s">
        <v>528</v>
      </c>
      <c r="L571" s="664"/>
      <c r="M571" s="664"/>
      <c r="N571" s="99">
        <f>'[1]تجمیع بدهی‌ها'!$E$159</f>
        <v>1191450000000</v>
      </c>
      <c r="O571" s="12"/>
      <c r="P571" s="20"/>
      <c r="Q571" s="6"/>
      <c r="R571" s="3"/>
      <c r="S571" s="3"/>
      <c r="T571" s="3"/>
      <c r="U571" s="3"/>
    </row>
    <row r="572" spans="2:21" ht="26.25" x14ac:dyDescent="0.65">
      <c r="B572" s="3"/>
      <c r="C572" s="13"/>
      <c r="D572" s="24"/>
      <c r="E572" s="27"/>
      <c r="F572" s="95">
        <v>30</v>
      </c>
      <c r="G572" s="96">
        <v>50</v>
      </c>
      <c r="H572" s="97">
        <v>310</v>
      </c>
      <c r="I572" s="97"/>
      <c r="J572" s="98" t="s">
        <v>546</v>
      </c>
      <c r="K572" s="664" t="s">
        <v>529</v>
      </c>
      <c r="L572" s="664"/>
      <c r="M572" s="664"/>
      <c r="N572" s="99"/>
      <c r="O572" s="12"/>
      <c r="P572" s="20"/>
      <c r="Q572" s="6"/>
      <c r="R572" s="3"/>
      <c r="S572" s="3"/>
      <c r="T572" s="3"/>
      <c r="U572" s="3"/>
    </row>
    <row r="573" spans="2:21" ht="26.25" x14ac:dyDescent="0.65">
      <c r="B573" s="3"/>
      <c r="C573" s="13"/>
      <c r="D573" s="24"/>
      <c r="E573" s="27"/>
      <c r="F573" s="95">
        <v>40</v>
      </c>
      <c r="G573" s="96">
        <v>50</v>
      </c>
      <c r="H573" s="97">
        <v>310</v>
      </c>
      <c r="I573" s="97"/>
      <c r="J573" s="98" t="s">
        <v>547</v>
      </c>
      <c r="K573" s="664" t="s">
        <v>530</v>
      </c>
      <c r="L573" s="664"/>
      <c r="M573" s="664"/>
      <c r="N573" s="99">
        <f>'[1]تجمیع بدهی‌ها'!$E$161</f>
        <v>1694318973471</v>
      </c>
      <c r="O573" s="12"/>
      <c r="P573" s="20"/>
      <c r="Q573" s="6"/>
      <c r="R573" s="3"/>
      <c r="S573" s="3"/>
      <c r="T573" s="3"/>
      <c r="U573" s="3"/>
    </row>
    <row r="574" spans="2:21" ht="26.25" x14ac:dyDescent="0.65">
      <c r="B574" s="3"/>
      <c r="C574" s="13"/>
      <c r="D574" s="24"/>
      <c r="E574" s="27"/>
      <c r="F574" s="95">
        <v>50</v>
      </c>
      <c r="G574" s="96">
        <v>50</v>
      </c>
      <c r="H574" s="97">
        <v>310</v>
      </c>
      <c r="I574" s="97"/>
      <c r="J574" s="98" t="s">
        <v>548</v>
      </c>
      <c r="K574" s="664" t="s">
        <v>531</v>
      </c>
      <c r="L574" s="664"/>
      <c r="M574" s="664"/>
      <c r="N574" s="99">
        <f>'[1]تجمیع بدهی‌ها'!$E$162</f>
        <v>3204116938909</v>
      </c>
      <c r="O574" s="12"/>
      <c r="P574" s="20"/>
      <c r="Q574" s="6"/>
      <c r="R574" s="3"/>
      <c r="S574" s="3"/>
      <c r="T574" s="3"/>
      <c r="U574" s="3"/>
    </row>
    <row r="575" spans="2:21" ht="26.25" x14ac:dyDescent="0.65">
      <c r="B575" s="3"/>
      <c r="C575" s="13"/>
      <c r="D575" s="24"/>
      <c r="E575" s="27"/>
      <c r="F575" s="95">
        <v>60</v>
      </c>
      <c r="G575" s="96">
        <v>50</v>
      </c>
      <c r="H575" s="97">
        <v>310</v>
      </c>
      <c r="I575" s="97"/>
      <c r="J575" s="98" t="s">
        <v>549</v>
      </c>
      <c r="K575" s="664" t="s">
        <v>532</v>
      </c>
      <c r="L575" s="664"/>
      <c r="M575" s="664"/>
      <c r="N575" s="99">
        <f>'[1]تجمیع بدهی‌ها'!$E$163</f>
        <v>5784357354016</v>
      </c>
      <c r="O575" s="12"/>
      <c r="P575" s="20"/>
      <c r="Q575" s="6"/>
      <c r="R575" s="3"/>
      <c r="S575" s="3"/>
      <c r="T575" s="3"/>
      <c r="U575" s="3"/>
    </row>
    <row r="576" spans="2:21" ht="26.25" x14ac:dyDescent="0.65">
      <c r="B576" s="3"/>
      <c r="C576" s="13"/>
      <c r="D576" s="24"/>
      <c r="E576" s="27"/>
      <c r="F576" s="95">
        <v>70</v>
      </c>
      <c r="G576" s="96">
        <v>50</v>
      </c>
      <c r="H576" s="97">
        <v>310</v>
      </c>
      <c r="I576" s="97"/>
      <c r="J576" s="98" t="s">
        <v>550</v>
      </c>
      <c r="K576" s="664" t="s">
        <v>502</v>
      </c>
      <c r="L576" s="664"/>
      <c r="M576" s="664"/>
      <c r="N576" s="99"/>
      <c r="O576" s="12"/>
      <c r="P576" s="20"/>
      <c r="Q576" s="6"/>
      <c r="R576" s="3"/>
      <c r="S576" s="3"/>
      <c r="T576" s="3"/>
      <c r="U576" s="3"/>
    </row>
    <row r="577" spans="2:21" ht="26.25" x14ac:dyDescent="0.65">
      <c r="B577" s="3"/>
      <c r="C577" s="13"/>
      <c r="D577" s="24"/>
      <c r="E577" s="27"/>
      <c r="F577" s="95">
        <v>80</v>
      </c>
      <c r="G577" s="96">
        <v>50</v>
      </c>
      <c r="H577" s="97">
        <v>310</v>
      </c>
      <c r="I577" s="97"/>
      <c r="J577" s="98" t="s">
        <v>551</v>
      </c>
      <c r="K577" s="664" t="s">
        <v>503</v>
      </c>
      <c r="L577" s="664"/>
      <c r="M577" s="664"/>
      <c r="N577" s="99"/>
      <c r="O577" s="12"/>
      <c r="P577" s="20"/>
      <c r="Q577" s="6"/>
      <c r="R577" s="3"/>
      <c r="S577" s="3"/>
      <c r="T577" s="3"/>
      <c r="U577" s="3"/>
    </row>
    <row r="578" spans="2:21" ht="26.25" x14ac:dyDescent="0.65">
      <c r="B578" s="3"/>
      <c r="C578" s="13"/>
      <c r="D578" s="24"/>
      <c r="E578" s="27"/>
      <c r="F578" s="95">
        <v>90</v>
      </c>
      <c r="G578" s="96">
        <v>50</v>
      </c>
      <c r="H578" s="97">
        <v>310</v>
      </c>
      <c r="I578" s="97"/>
      <c r="J578" s="98" t="s">
        <v>552</v>
      </c>
      <c r="K578" s="664" t="s">
        <v>498</v>
      </c>
      <c r="L578" s="664"/>
      <c r="M578" s="664"/>
      <c r="N578" s="99">
        <f>'[1]تجمیع بدهی‌ها'!$E$166</f>
        <v>569843579837213</v>
      </c>
      <c r="O578" s="12"/>
      <c r="P578" s="20"/>
      <c r="Q578" s="6"/>
      <c r="R578" s="3"/>
      <c r="S578" s="3"/>
      <c r="T578" s="3"/>
      <c r="U578" s="3"/>
    </row>
    <row r="579" spans="2:21" ht="26.25" x14ac:dyDescent="0.65">
      <c r="B579" s="3"/>
      <c r="C579" s="13"/>
      <c r="D579" s="24"/>
      <c r="E579" s="27"/>
      <c r="F579" s="95">
        <v>100</v>
      </c>
      <c r="G579" s="96">
        <v>50</v>
      </c>
      <c r="H579" s="97">
        <v>310</v>
      </c>
      <c r="I579" s="97"/>
      <c r="J579" s="98" t="s">
        <v>553</v>
      </c>
      <c r="K579" s="664" t="s">
        <v>533</v>
      </c>
      <c r="L579" s="664"/>
      <c r="M579" s="664"/>
      <c r="N579" s="99">
        <f>'[1]تجمیع بدهی‌ها'!$E$167</f>
        <v>40098240890840</v>
      </c>
      <c r="O579" s="12"/>
      <c r="P579" s="20"/>
      <c r="Q579" s="6"/>
      <c r="R579" s="3"/>
      <c r="S579" s="3"/>
      <c r="T579" s="3"/>
      <c r="U579" s="3"/>
    </row>
    <row r="580" spans="2:21" ht="26.25" x14ac:dyDescent="0.65">
      <c r="B580" s="3"/>
      <c r="C580" s="13"/>
      <c r="D580" s="24"/>
      <c r="E580" s="27"/>
      <c r="F580" s="95">
        <v>110</v>
      </c>
      <c r="G580" s="96">
        <v>50</v>
      </c>
      <c r="H580" s="97">
        <v>310</v>
      </c>
      <c r="I580" s="97"/>
      <c r="J580" s="98" t="s">
        <v>554</v>
      </c>
      <c r="K580" s="664" t="s">
        <v>534</v>
      </c>
      <c r="L580" s="664"/>
      <c r="M580" s="664"/>
      <c r="N580" s="99">
        <f>'[1]تجمیع بدهی‌ها'!$E$168</f>
        <v>767208325848922</v>
      </c>
      <c r="O580" s="12"/>
      <c r="P580" s="20"/>
      <c r="Q580" s="6"/>
      <c r="R580" s="3"/>
      <c r="S580" s="3"/>
      <c r="T580" s="3"/>
      <c r="U580" s="3"/>
    </row>
    <row r="581" spans="2:21" ht="26.25" x14ac:dyDescent="0.65">
      <c r="B581" s="3"/>
      <c r="C581" s="13"/>
      <c r="D581" s="24"/>
      <c r="E581" s="27"/>
      <c r="F581" s="95">
        <v>120</v>
      </c>
      <c r="G581" s="96">
        <v>50</v>
      </c>
      <c r="H581" s="97">
        <v>310</v>
      </c>
      <c r="I581" s="97"/>
      <c r="J581" s="98" t="s">
        <v>555</v>
      </c>
      <c r="K581" s="664" t="s">
        <v>501</v>
      </c>
      <c r="L581" s="664"/>
      <c r="M581" s="664"/>
      <c r="N581" s="99">
        <f>'[1]تجمیع بدهی‌ها'!$E$169</f>
        <v>90055338396912</v>
      </c>
      <c r="O581" s="12"/>
      <c r="P581" s="20"/>
      <c r="Q581" s="6"/>
      <c r="R581" s="3"/>
      <c r="S581" s="3"/>
      <c r="T581" s="3"/>
      <c r="U581" s="3"/>
    </row>
    <row r="582" spans="2:21" ht="26.25" x14ac:dyDescent="0.65">
      <c r="B582" s="3"/>
      <c r="C582" s="13"/>
      <c r="D582" s="24"/>
      <c r="E582" s="27"/>
      <c r="F582" s="95">
        <v>130</v>
      </c>
      <c r="G582" s="96">
        <v>50</v>
      </c>
      <c r="H582" s="97">
        <v>310</v>
      </c>
      <c r="I582" s="97"/>
      <c r="J582" s="98" t="s">
        <v>556</v>
      </c>
      <c r="K582" s="664" t="s">
        <v>535</v>
      </c>
      <c r="L582" s="664"/>
      <c r="M582" s="664"/>
      <c r="N582" s="99">
        <f>'[1]تجمیع بدهی‌ها'!$E$170</f>
        <v>16380249349229</v>
      </c>
      <c r="O582" s="12"/>
      <c r="P582" s="20"/>
      <c r="Q582" s="6"/>
      <c r="R582" s="3"/>
      <c r="S582" s="3"/>
      <c r="T582" s="3"/>
      <c r="U582" s="3"/>
    </row>
    <row r="583" spans="2:21" ht="26.25" x14ac:dyDescent="0.65">
      <c r="B583" s="3"/>
      <c r="C583" s="13"/>
      <c r="D583" s="24"/>
      <c r="E583" s="27"/>
      <c r="F583" s="95">
        <v>140</v>
      </c>
      <c r="G583" s="96">
        <v>50</v>
      </c>
      <c r="H583" s="97">
        <v>310</v>
      </c>
      <c r="I583" s="97"/>
      <c r="J583" s="98" t="s">
        <v>557</v>
      </c>
      <c r="K583" s="664" t="s">
        <v>536</v>
      </c>
      <c r="L583" s="664"/>
      <c r="M583" s="664"/>
      <c r="N583" s="99"/>
      <c r="O583" s="12"/>
      <c r="P583" s="20"/>
      <c r="Q583" s="6"/>
      <c r="R583" s="3"/>
      <c r="S583" s="3"/>
      <c r="T583" s="3"/>
      <c r="U583" s="3"/>
    </row>
    <row r="584" spans="2:21" ht="26.25" x14ac:dyDescent="0.65">
      <c r="B584" s="3"/>
      <c r="C584" s="13"/>
      <c r="D584" s="24"/>
      <c r="E584" s="27"/>
      <c r="F584" s="95">
        <v>150</v>
      </c>
      <c r="G584" s="96">
        <v>50</v>
      </c>
      <c r="H584" s="97">
        <v>310</v>
      </c>
      <c r="I584" s="97"/>
      <c r="J584" s="98" t="s">
        <v>558</v>
      </c>
      <c r="K584" s="664" t="s">
        <v>537</v>
      </c>
      <c r="L584" s="664"/>
      <c r="M584" s="664"/>
      <c r="N584" s="99"/>
      <c r="O584" s="12"/>
      <c r="P584" s="20"/>
      <c r="Q584" s="6"/>
      <c r="R584" s="3"/>
      <c r="S584" s="3"/>
      <c r="T584" s="3"/>
      <c r="U584" s="3"/>
    </row>
    <row r="585" spans="2:21" ht="26.25" x14ac:dyDescent="0.65">
      <c r="B585" s="3"/>
      <c r="C585" s="13"/>
      <c r="D585" s="24"/>
      <c r="E585" s="27"/>
      <c r="F585" s="95">
        <v>160</v>
      </c>
      <c r="G585" s="96">
        <v>50</v>
      </c>
      <c r="H585" s="97">
        <v>310</v>
      </c>
      <c r="I585" s="97"/>
      <c r="J585" s="98" t="s">
        <v>559</v>
      </c>
      <c r="K585" s="664" t="s">
        <v>538</v>
      </c>
      <c r="L585" s="664"/>
      <c r="M585" s="664"/>
      <c r="N585" s="99"/>
      <c r="O585" s="12"/>
      <c r="P585" s="20"/>
      <c r="Q585" s="6"/>
      <c r="R585" s="3"/>
      <c r="S585" s="3"/>
      <c r="T585" s="3"/>
      <c r="U585" s="3"/>
    </row>
    <row r="586" spans="2:21" ht="26.25" x14ac:dyDescent="0.65">
      <c r="B586" s="3"/>
      <c r="C586" s="13"/>
      <c r="D586" s="24"/>
      <c r="E586" s="27"/>
      <c r="F586" s="95">
        <v>170</v>
      </c>
      <c r="G586" s="96">
        <v>50</v>
      </c>
      <c r="H586" s="97">
        <v>310</v>
      </c>
      <c r="I586" s="97"/>
      <c r="J586" s="98" t="s">
        <v>560</v>
      </c>
      <c r="K586" s="664" t="s">
        <v>539</v>
      </c>
      <c r="L586" s="664"/>
      <c r="M586" s="664"/>
      <c r="N586" s="99"/>
      <c r="O586" s="12"/>
      <c r="P586" s="20"/>
      <c r="Q586" s="6"/>
      <c r="R586" s="3"/>
      <c r="S586" s="3"/>
      <c r="T586" s="3"/>
      <c r="U586" s="3"/>
    </row>
    <row r="587" spans="2:21" ht="26.25" x14ac:dyDescent="0.65">
      <c r="B587" s="3"/>
      <c r="C587" s="13"/>
      <c r="D587" s="24"/>
      <c r="E587" s="27"/>
      <c r="F587" s="95">
        <v>180</v>
      </c>
      <c r="G587" s="96">
        <v>50</v>
      </c>
      <c r="H587" s="97">
        <v>310</v>
      </c>
      <c r="I587" s="97"/>
      <c r="J587" s="98" t="s">
        <v>561</v>
      </c>
      <c r="K587" s="664" t="s">
        <v>540</v>
      </c>
      <c r="L587" s="664"/>
      <c r="M587" s="664"/>
      <c r="N587" s="99">
        <f>'[1]تجمیع بدهی‌ها'!$E$175</f>
        <v>1281268176442</v>
      </c>
      <c r="O587" s="12"/>
      <c r="P587" s="20"/>
      <c r="Q587" s="6"/>
      <c r="R587" s="3"/>
      <c r="S587" s="3"/>
      <c r="T587" s="3"/>
      <c r="U587" s="3"/>
    </row>
    <row r="588" spans="2:21" ht="26.25" x14ac:dyDescent="0.65">
      <c r="B588" s="3"/>
      <c r="C588" s="13"/>
      <c r="D588" s="24"/>
      <c r="E588" s="27"/>
      <c r="F588" s="95">
        <v>190</v>
      </c>
      <c r="G588" s="96">
        <v>50</v>
      </c>
      <c r="H588" s="97">
        <v>310</v>
      </c>
      <c r="I588" s="97"/>
      <c r="J588" s="98" t="s">
        <v>562</v>
      </c>
      <c r="K588" s="664" t="s">
        <v>541</v>
      </c>
      <c r="L588" s="664"/>
      <c r="M588" s="664"/>
      <c r="N588" s="99"/>
      <c r="O588" s="12"/>
      <c r="P588" s="20"/>
      <c r="Q588" s="6"/>
      <c r="R588" s="3"/>
      <c r="S588" s="3"/>
      <c r="T588" s="3"/>
      <c r="U588" s="3"/>
    </row>
    <row r="589" spans="2:21" ht="26.25" x14ac:dyDescent="0.65">
      <c r="B589" s="3"/>
      <c r="C589" s="13"/>
      <c r="D589" s="24"/>
      <c r="E589" s="27"/>
      <c r="F589" s="95">
        <v>200</v>
      </c>
      <c r="G589" s="96">
        <v>50</v>
      </c>
      <c r="H589" s="97">
        <v>310</v>
      </c>
      <c r="I589" s="97"/>
      <c r="J589" s="98" t="s">
        <v>563</v>
      </c>
      <c r="K589" s="664" t="s">
        <v>542</v>
      </c>
      <c r="L589" s="664"/>
      <c r="M589" s="664"/>
      <c r="N589" s="99">
        <f>'[1]تجمیع بدهی‌ها'!$E$177</f>
        <v>-12754447129</v>
      </c>
      <c r="O589" s="12"/>
      <c r="P589" s="20"/>
      <c r="Q589" s="6"/>
      <c r="R589" s="3"/>
      <c r="S589" s="3"/>
      <c r="T589" s="3"/>
      <c r="U589" s="3"/>
    </row>
    <row r="590" spans="2:21" ht="27" thickBot="1" x14ac:dyDescent="0.7">
      <c r="B590" s="3"/>
      <c r="C590" s="13"/>
      <c r="D590" s="24"/>
      <c r="E590" s="27"/>
      <c r="F590" s="95">
        <v>210</v>
      </c>
      <c r="G590" s="96">
        <v>50</v>
      </c>
      <c r="H590" s="97">
        <v>310</v>
      </c>
      <c r="I590" s="97"/>
      <c r="J590" s="98" t="s">
        <v>514</v>
      </c>
      <c r="K590" s="664" t="s">
        <v>543</v>
      </c>
      <c r="L590" s="664"/>
      <c r="M590" s="664"/>
      <c r="N590" s="99">
        <f>'[1]تجمیع بدهی‌ها'!$E$178</f>
        <v>53100000000</v>
      </c>
      <c r="O590" s="12"/>
      <c r="P590" s="20"/>
      <c r="Q590" s="6"/>
      <c r="R590" s="3"/>
      <c r="S590" s="3"/>
      <c r="T590" s="3"/>
      <c r="U590" s="3"/>
    </row>
    <row r="591" spans="2:21" ht="27" thickBot="1" x14ac:dyDescent="0.7">
      <c r="B591" s="8"/>
      <c r="C591" s="21"/>
      <c r="D591" s="25"/>
      <c r="E591" s="31"/>
      <c r="F591" s="84"/>
      <c r="G591" s="85"/>
      <c r="H591" s="91">
        <v>330</v>
      </c>
      <c r="I591" s="92"/>
      <c r="J591" s="93"/>
      <c r="K591" s="101" t="s">
        <v>356</v>
      </c>
      <c r="L591" s="94"/>
      <c r="M591" s="17"/>
      <c r="N591" s="28"/>
      <c r="O591" s="18"/>
      <c r="P591" s="15"/>
      <c r="Q591" s="9"/>
      <c r="R591" s="8"/>
      <c r="S591" s="8"/>
      <c r="T591" s="8"/>
      <c r="U591" s="8"/>
    </row>
    <row r="592" spans="2:21" ht="27" thickBot="1" x14ac:dyDescent="0.7">
      <c r="B592" s="3"/>
      <c r="C592" s="13"/>
      <c r="D592" s="24"/>
      <c r="E592" s="27"/>
      <c r="F592" s="26"/>
      <c r="G592" s="87"/>
      <c r="H592" s="22"/>
      <c r="I592" s="22"/>
      <c r="J592" s="23"/>
      <c r="K592" s="665"/>
      <c r="L592" s="666"/>
      <c r="M592" s="16"/>
      <c r="N592" s="29"/>
      <c r="O592" s="19"/>
      <c r="P592" s="15"/>
      <c r="Q592" s="7"/>
      <c r="R592" s="3"/>
      <c r="S592" s="3"/>
      <c r="T592" s="3"/>
      <c r="U592" s="3"/>
    </row>
    <row r="593" spans="2:21" ht="27" thickBot="1" x14ac:dyDescent="0.7">
      <c r="B593" s="8"/>
      <c r="C593" s="21"/>
      <c r="D593" s="25"/>
      <c r="E593" s="31"/>
      <c r="F593" s="84"/>
      <c r="G593" s="85"/>
      <c r="H593" s="91">
        <v>340</v>
      </c>
      <c r="I593" s="92"/>
      <c r="J593" s="93"/>
      <c r="K593" s="101" t="s">
        <v>357</v>
      </c>
      <c r="L593" s="94"/>
      <c r="M593" s="17"/>
      <c r="N593" s="28"/>
      <c r="O593" s="18"/>
      <c r="P593" s="15"/>
      <c r="Q593" s="9"/>
      <c r="R593" s="8"/>
      <c r="S593" s="8"/>
      <c r="T593" s="8"/>
      <c r="U593" s="8"/>
    </row>
    <row r="594" spans="2:21" ht="27" thickBot="1" x14ac:dyDescent="0.7">
      <c r="B594" s="3"/>
      <c r="C594" s="13"/>
      <c r="D594" s="24"/>
      <c r="E594" s="27"/>
      <c r="F594" s="26"/>
      <c r="G594" s="87"/>
      <c r="H594" s="22"/>
      <c r="I594" s="22"/>
      <c r="J594" s="23"/>
      <c r="K594" s="665"/>
      <c r="L594" s="666"/>
      <c r="M594" s="16"/>
      <c r="N594" s="29"/>
      <c r="O594" s="19"/>
      <c r="P594" s="15"/>
      <c r="Q594" s="7"/>
      <c r="R594" s="3"/>
      <c r="S594" s="3"/>
      <c r="T594" s="3"/>
      <c r="U594" s="3"/>
    </row>
    <row r="595" spans="2:21" ht="27" thickBot="1" x14ac:dyDescent="0.7">
      <c r="B595" s="8"/>
      <c r="C595" s="21"/>
      <c r="D595" s="25"/>
      <c r="E595" s="31"/>
      <c r="F595" s="84"/>
      <c r="G595" s="85"/>
      <c r="H595" s="91">
        <v>350</v>
      </c>
      <c r="I595" s="92"/>
      <c r="J595" s="93"/>
      <c r="K595" s="100" t="s">
        <v>358</v>
      </c>
      <c r="L595" s="94"/>
      <c r="M595" s="17"/>
      <c r="N595" s="28"/>
      <c r="O595" s="18"/>
      <c r="P595" s="15"/>
      <c r="Q595" s="9"/>
      <c r="R595" s="8"/>
      <c r="S595" s="8"/>
      <c r="T595" s="8"/>
      <c r="U595" s="8"/>
    </row>
    <row r="597" spans="2:21" ht="45" customHeight="1" x14ac:dyDescent="0.2"/>
    <row r="598" spans="2:21" ht="13.5" thickBot="1" x14ac:dyDescent="0.25"/>
    <row r="599" spans="2:21" ht="27" thickBot="1" x14ac:dyDescent="0.7">
      <c r="B599" s="8"/>
      <c r="C599" s="21"/>
      <c r="D599" s="25"/>
      <c r="E599" s="31"/>
      <c r="F599" s="84"/>
      <c r="G599" s="85"/>
      <c r="H599" s="91">
        <v>360</v>
      </c>
      <c r="I599" s="92"/>
      <c r="J599" s="93"/>
      <c r="K599" s="102" t="s">
        <v>568</v>
      </c>
      <c r="L599" s="94"/>
      <c r="M599" s="17"/>
      <c r="N599" s="28"/>
      <c r="O599" s="18"/>
      <c r="P599" s="15"/>
      <c r="Q599" s="9"/>
      <c r="R599" s="8"/>
      <c r="S599" s="8"/>
      <c r="T599" s="8"/>
      <c r="U599" s="8"/>
    </row>
    <row r="600" spans="2:21" ht="27" thickBot="1" x14ac:dyDescent="0.7">
      <c r="B600" s="3"/>
      <c r="C600" s="13"/>
      <c r="D600" s="24"/>
      <c r="E600" s="27"/>
      <c r="F600" s="26"/>
      <c r="G600" s="87"/>
      <c r="H600" s="22"/>
      <c r="I600" s="22"/>
      <c r="J600" s="23"/>
      <c r="K600" s="665"/>
      <c r="L600" s="666"/>
      <c r="M600" s="16"/>
      <c r="N600" s="29"/>
      <c r="O600" s="19"/>
      <c r="P600" s="15"/>
      <c r="Q600" s="7"/>
      <c r="R600" s="3"/>
      <c r="S600" s="3"/>
      <c r="T600" s="3"/>
      <c r="U600" s="3"/>
    </row>
    <row r="601" spans="2:21" ht="27" thickBot="1" x14ac:dyDescent="0.7">
      <c r="B601" s="8"/>
      <c r="C601" s="21"/>
      <c r="D601" s="25"/>
      <c r="E601" s="31"/>
      <c r="F601" s="84"/>
      <c r="G601" s="85"/>
      <c r="H601" s="91">
        <v>370</v>
      </c>
      <c r="I601" s="92"/>
      <c r="J601" s="93"/>
      <c r="K601" s="102" t="s">
        <v>359</v>
      </c>
      <c r="L601" s="94"/>
      <c r="M601" s="17"/>
      <c r="N601" s="28"/>
      <c r="O601" s="18"/>
      <c r="P601" s="15"/>
      <c r="Q601" s="9"/>
      <c r="R601" s="8"/>
      <c r="S601" s="8"/>
      <c r="T601" s="8"/>
      <c r="U601" s="8"/>
    </row>
    <row r="602" spans="2:21" ht="27" thickBot="1" x14ac:dyDescent="0.7">
      <c r="B602" s="3"/>
      <c r="C602" s="13"/>
      <c r="D602" s="24"/>
      <c r="E602" s="27"/>
      <c r="F602" s="26"/>
      <c r="G602" s="87"/>
      <c r="H602" s="22">
        <v>370</v>
      </c>
      <c r="I602" s="22"/>
      <c r="J602" s="23"/>
      <c r="K602" s="665"/>
      <c r="L602" s="666"/>
      <c r="M602" s="16"/>
      <c r="N602" s="29"/>
      <c r="O602" s="19"/>
      <c r="P602" s="15"/>
      <c r="Q602" s="7"/>
      <c r="R602" s="3"/>
      <c r="S602" s="3"/>
      <c r="T602" s="3"/>
      <c r="U602" s="3"/>
    </row>
    <row r="603" spans="2:21" ht="27" thickBot="1" x14ac:dyDescent="0.7">
      <c r="B603" s="8"/>
      <c r="C603" s="21"/>
      <c r="D603" s="25"/>
      <c r="E603" s="31"/>
      <c r="F603" s="84"/>
      <c r="G603" s="85"/>
      <c r="H603" s="91">
        <v>380</v>
      </c>
      <c r="I603" s="92"/>
      <c r="J603" s="93"/>
      <c r="K603" s="102" t="s">
        <v>360</v>
      </c>
      <c r="L603" s="94"/>
      <c r="M603" s="17"/>
      <c r="N603" s="28"/>
      <c r="O603" s="18"/>
      <c r="P603" s="15"/>
      <c r="Q603" s="9"/>
      <c r="R603" s="8"/>
      <c r="S603" s="8"/>
      <c r="T603" s="8"/>
      <c r="U603" s="8"/>
    </row>
    <row r="604" spans="2:21" ht="27" thickBot="1" x14ac:dyDescent="0.7">
      <c r="B604" s="3"/>
      <c r="C604" s="13"/>
      <c r="D604" s="24"/>
      <c r="E604" s="27"/>
      <c r="F604" s="26"/>
      <c r="G604" s="87"/>
      <c r="H604" s="22"/>
      <c r="I604" s="22"/>
      <c r="J604" s="23"/>
      <c r="K604" s="665"/>
      <c r="L604" s="666"/>
      <c r="M604" s="16"/>
      <c r="N604" s="29"/>
      <c r="O604" s="19"/>
      <c r="P604" s="15"/>
      <c r="Q604" s="7"/>
      <c r="R604" s="3"/>
      <c r="S604" s="3"/>
      <c r="T604" s="3"/>
      <c r="U604" s="3"/>
    </row>
    <row r="605" spans="2:21" ht="27" thickBot="1" x14ac:dyDescent="0.7">
      <c r="B605" s="8"/>
      <c r="C605" s="21"/>
      <c r="D605" s="25"/>
      <c r="E605" s="31"/>
      <c r="F605" s="84"/>
      <c r="G605" s="85"/>
      <c r="H605" s="91">
        <v>390</v>
      </c>
      <c r="I605" s="92"/>
      <c r="J605" s="93"/>
      <c r="K605" s="112" t="s">
        <v>361</v>
      </c>
      <c r="L605" s="94">
        <f>SUM(M606:M611)</f>
        <v>238414780479463</v>
      </c>
      <c r="M605" s="17"/>
      <c r="N605" s="28"/>
      <c r="O605" s="18"/>
      <c r="P605" s="15"/>
      <c r="Q605" s="9"/>
      <c r="R605" s="8"/>
      <c r="S605" s="8"/>
      <c r="T605" s="8"/>
      <c r="U605" s="8"/>
    </row>
    <row r="606" spans="2:21" ht="27" thickBot="1" x14ac:dyDescent="0.7">
      <c r="B606" s="3"/>
      <c r="C606" s="13"/>
      <c r="D606" s="24"/>
      <c r="E606" s="27"/>
      <c r="F606" s="26"/>
      <c r="G606" s="87"/>
      <c r="H606" s="22"/>
      <c r="I606" s="22"/>
      <c r="J606" s="23" t="s">
        <v>572</v>
      </c>
      <c r="K606" s="665" t="s">
        <v>601</v>
      </c>
      <c r="L606" s="666"/>
      <c r="M606" s="16">
        <v>2973317041650</v>
      </c>
      <c r="N606" s="29"/>
      <c r="O606" s="19"/>
      <c r="P606" s="15"/>
      <c r="Q606" s="7"/>
      <c r="R606" s="3"/>
      <c r="S606" s="3"/>
      <c r="T606" s="3"/>
      <c r="U606" s="3"/>
    </row>
    <row r="607" spans="2:21" ht="27" thickBot="1" x14ac:dyDescent="0.7">
      <c r="B607" s="3"/>
      <c r="C607" s="13"/>
      <c r="D607" s="24"/>
      <c r="E607" s="27"/>
      <c r="F607" s="26"/>
      <c r="G607" s="87"/>
      <c r="H607" s="22"/>
      <c r="I607" s="22"/>
      <c r="J607" s="23" t="s">
        <v>573</v>
      </c>
      <c r="K607" s="665" t="s">
        <v>602</v>
      </c>
      <c r="L607" s="666"/>
      <c r="M607" s="16">
        <v>164528903908751</v>
      </c>
      <c r="N607" s="29"/>
      <c r="O607" s="19"/>
      <c r="P607" s="15"/>
      <c r="Q607" s="7"/>
      <c r="R607" s="3"/>
      <c r="S607" s="3"/>
      <c r="T607" s="3"/>
      <c r="U607" s="3"/>
    </row>
    <row r="608" spans="2:21" ht="27" thickBot="1" x14ac:dyDescent="0.7">
      <c r="B608" s="3"/>
      <c r="C608" s="13"/>
      <c r="D608" s="24"/>
      <c r="E608" s="27"/>
      <c r="F608" s="26"/>
      <c r="G608" s="87"/>
      <c r="H608" s="22"/>
      <c r="I608" s="22"/>
      <c r="J608" s="23" t="s">
        <v>574</v>
      </c>
      <c r="K608" s="665" t="s">
        <v>603</v>
      </c>
      <c r="L608" s="666"/>
      <c r="M608" s="16">
        <v>7584463179446</v>
      </c>
      <c r="N608" s="29"/>
      <c r="O608" s="19"/>
      <c r="P608" s="15"/>
      <c r="Q608" s="7"/>
      <c r="R608" s="3"/>
      <c r="S608" s="3"/>
      <c r="T608" s="3"/>
      <c r="U608" s="3"/>
    </row>
    <row r="609" spans="2:21" ht="27" thickBot="1" x14ac:dyDescent="0.7">
      <c r="B609" s="3"/>
      <c r="C609" s="13"/>
      <c r="D609" s="24"/>
      <c r="E609" s="27"/>
      <c r="F609" s="26"/>
      <c r="G609" s="87"/>
      <c r="H609" s="22"/>
      <c r="I609" s="22"/>
      <c r="J609" s="23" t="s">
        <v>575</v>
      </c>
      <c r="K609" s="665" t="s">
        <v>604</v>
      </c>
      <c r="L609" s="666"/>
      <c r="M609" s="16"/>
      <c r="N609" s="29"/>
      <c r="O609" s="19"/>
      <c r="P609" s="15"/>
      <c r="Q609" s="7"/>
      <c r="R609" s="3"/>
      <c r="S609" s="3"/>
      <c r="T609" s="3"/>
      <c r="U609" s="3"/>
    </row>
    <row r="610" spans="2:21" ht="27" thickBot="1" x14ac:dyDescent="0.7">
      <c r="B610" s="3"/>
      <c r="C610" s="13"/>
      <c r="D610" s="24"/>
      <c r="E610" s="27"/>
      <c r="F610" s="26"/>
      <c r="G610" s="87"/>
      <c r="H610" s="22"/>
      <c r="I610" s="22"/>
      <c r="J610" s="23" t="s">
        <v>576</v>
      </c>
      <c r="K610" s="665" t="s">
        <v>605</v>
      </c>
      <c r="L610" s="666"/>
      <c r="M610" s="16">
        <v>63328096349616</v>
      </c>
      <c r="N610" s="29"/>
      <c r="O610" s="19"/>
      <c r="P610" s="15"/>
      <c r="Q610" s="7"/>
      <c r="R610" s="3"/>
      <c r="S610" s="3"/>
      <c r="T610" s="3"/>
      <c r="U610" s="3"/>
    </row>
    <row r="611" spans="2:21" ht="27" thickBot="1" x14ac:dyDescent="0.7">
      <c r="B611" s="3"/>
      <c r="C611" s="13"/>
      <c r="D611" s="24"/>
      <c r="E611" s="27"/>
      <c r="F611" s="26"/>
      <c r="G611" s="87"/>
      <c r="H611" s="22"/>
      <c r="I611" s="22"/>
      <c r="J611" s="23" t="s">
        <v>577</v>
      </c>
      <c r="K611" s="665" t="s">
        <v>606</v>
      </c>
      <c r="L611" s="666"/>
      <c r="M611" s="16"/>
      <c r="N611" s="29"/>
      <c r="O611" s="19"/>
      <c r="P611" s="15"/>
      <c r="Q611" s="7"/>
      <c r="R611" s="3"/>
      <c r="S611" s="3"/>
      <c r="T611" s="3"/>
      <c r="U611" s="3"/>
    </row>
    <row r="612" spans="2:21" ht="27" thickBot="1" x14ac:dyDescent="0.7">
      <c r="B612" s="8"/>
      <c r="C612" s="21"/>
      <c r="D612" s="25"/>
      <c r="E612" s="31"/>
      <c r="F612" s="84"/>
      <c r="G612" s="85"/>
      <c r="H612" s="91">
        <v>400</v>
      </c>
      <c r="I612" s="92"/>
      <c r="J612" s="93"/>
      <c r="K612" s="112" t="s">
        <v>362</v>
      </c>
      <c r="L612" s="94"/>
      <c r="M612" s="17"/>
      <c r="N612" s="28"/>
      <c r="O612" s="18"/>
      <c r="P612" s="15"/>
      <c r="Q612" s="9"/>
      <c r="R612" s="8"/>
      <c r="S612" s="8"/>
      <c r="T612" s="8"/>
      <c r="U612" s="8"/>
    </row>
    <row r="613" spans="2:21" ht="27" thickBot="1" x14ac:dyDescent="0.7">
      <c r="B613" s="3"/>
      <c r="C613" s="13"/>
      <c r="D613" s="24"/>
      <c r="E613" s="27"/>
      <c r="F613" s="26"/>
      <c r="G613" s="87"/>
      <c r="H613" s="22"/>
      <c r="I613" s="22"/>
      <c r="J613" s="23"/>
      <c r="K613" s="665"/>
      <c r="L613" s="666"/>
      <c r="M613" s="16"/>
      <c r="N613" s="29"/>
      <c r="O613" s="19"/>
      <c r="P613" s="15"/>
      <c r="Q613" s="7"/>
      <c r="R613" s="3"/>
      <c r="S613" s="3"/>
      <c r="T613" s="3"/>
      <c r="U613" s="3"/>
    </row>
    <row r="614" spans="2:21" ht="27" thickBot="1" x14ac:dyDescent="0.7">
      <c r="B614" s="8"/>
      <c r="C614" s="21"/>
      <c r="D614" s="25"/>
      <c r="E614" s="31"/>
      <c r="F614" s="84"/>
      <c r="G614" s="85"/>
      <c r="H614" s="91">
        <v>410</v>
      </c>
      <c r="I614" s="92"/>
      <c r="J614" s="93"/>
      <c r="K614" s="102" t="s">
        <v>363</v>
      </c>
      <c r="L614" s="94">
        <f>SUM(M615:M619)</f>
        <v>300510102194129</v>
      </c>
      <c r="M614" s="17"/>
      <c r="N614" s="28"/>
      <c r="O614" s="18"/>
      <c r="P614" s="15"/>
      <c r="Q614" s="9"/>
      <c r="R614" s="8"/>
      <c r="S614" s="8"/>
      <c r="T614" s="8"/>
      <c r="U614" s="8"/>
    </row>
    <row r="615" spans="2:21" ht="27" thickBot="1" x14ac:dyDescent="0.7">
      <c r="B615" s="3"/>
      <c r="C615" s="13"/>
      <c r="D615" s="24"/>
      <c r="E615" s="27"/>
      <c r="F615" s="26"/>
      <c r="G615" s="87"/>
      <c r="H615" s="22">
        <v>370</v>
      </c>
      <c r="I615" s="22"/>
      <c r="J615" s="23" t="s">
        <v>598</v>
      </c>
      <c r="K615" s="665" t="s">
        <v>607</v>
      </c>
      <c r="L615" s="666"/>
      <c r="M615" s="16">
        <v>501911536850</v>
      </c>
      <c r="N615" s="29"/>
      <c r="O615" s="19"/>
      <c r="P615" s="15"/>
      <c r="Q615" s="7"/>
      <c r="R615" s="3"/>
      <c r="S615" s="3"/>
      <c r="T615" s="3"/>
      <c r="U615" s="3"/>
    </row>
    <row r="616" spans="2:21" ht="27" thickBot="1" x14ac:dyDescent="0.7">
      <c r="B616" s="3"/>
      <c r="C616" s="13"/>
      <c r="D616" s="24"/>
      <c r="E616" s="27"/>
      <c r="F616" s="26"/>
      <c r="G616" s="87"/>
      <c r="H616" s="22"/>
      <c r="I616" s="22"/>
      <c r="J616" s="23" t="s">
        <v>578</v>
      </c>
      <c r="K616" s="665" t="s">
        <v>608</v>
      </c>
      <c r="L616" s="666"/>
      <c r="M616" s="16">
        <v>192523811389234</v>
      </c>
      <c r="N616" s="29"/>
      <c r="O616" s="19"/>
      <c r="P616" s="15"/>
      <c r="Q616" s="7"/>
      <c r="R616" s="3"/>
      <c r="S616" s="3"/>
      <c r="T616" s="3"/>
      <c r="U616" s="3"/>
    </row>
    <row r="617" spans="2:21" ht="27" thickBot="1" x14ac:dyDescent="0.7">
      <c r="B617" s="3"/>
      <c r="C617" s="13"/>
      <c r="D617" s="24"/>
      <c r="E617" s="27"/>
      <c r="F617" s="26"/>
      <c r="G617" s="87"/>
      <c r="H617" s="22"/>
      <c r="I617" s="22"/>
      <c r="J617" s="23" t="s">
        <v>579</v>
      </c>
      <c r="K617" s="665" t="s">
        <v>609</v>
      </c>
      <c r="L617" s="666"/>
      <c r="M617" s="16">
        <v>57086201882</v>
      </c>
      <c r="N617" s="29"/>
      <c r="O617" s="19"/>
      <c r="P617" s="15"/>
      <c r="Q617" s="7"/>
      <c r="R617" s="3"/>
      <c r="S617" s="3"/>
      <c r="T617" s="3"/>
      <c r="U617" s="3"/>
    </row>
    <row r="618" spans="2:21" ht="27" thickBot="1" x14ac:dyDescent="0.7">
      <c r="B618" s="3"/>
      <c r="C618" s="13"/>
      <c r="D618" s="24"/>
      <c r="E618" s="27"/>
      <c r="F618" s="26"/>
      <c r="G618" s="87"/>
      <c r="H618" s="22"/>
      <c r="I618" s="22"/>
      <c r="J618" s="23" t="s">
        <v>580</v>
      </c>
      <c r="K618" s="665" t="s">
        <v>569</v>
      </c>
      <c r="L618" s="666"/>
      <c r="M618" s="16">
        <v>89462741513038</v>
      </c>
      <c r="N618" s="29"/>
      <c r="O618" s="19"/>
      <c r="P618" s="15"/>
      <c r="Q618" s="7"/>
      <c r="R618" s="3"/>
      <c r="S618" s="3"/>
      <c r="T618" s="3"/>
      <c r="U618" s="3"/>
    </row>
    <row r="619" spans="2:21" ht="27" thickBot="1" x14ac:dyDescent="0.7">
      <c r="B619" s="3"/>
      <c r="C619" s="13"/>
      <c r="D619" s="24"/>
      <c r="E619" s="27"/>
      <c r="F619" s="26"/>
      <c r="G619" s="87"/>
      <c r="H619" s="22"/>
      <c r="I619" s="22"/>
      <c r="J619" s="23" t="s">
        <v>581</v>
      </c>
      <c r="K619" s="665" t="s">
        <v>610</v>
      </c>
      <c r="L619" s="666"/>
      <c r="M619" s="16">
        <v>17964551553125</v>
      </c>
      <c r="N619" s="29"/>
      <c r="O619" s="19"/>
      <c r="P619" s="15"/>
      <c r="Q619" s="7"/>
      <c r="R619" s="3"/>
      <c r="S619" s="3"/>
      <c r="T619" s="3"/>
      <c r="U619" s="3"/>
    </row>
    <row r="620" spans="2:21" ht="27" thickBot="1" x14ac:dyDescent="0.7">
      <c r="B620" s="8"/>
      <c r="C620" s="21"/>
      <c r="D620" s="25"/>
      <c r="E620" s="31"/>
      <c r="F620" s="84"/>
      <c r="G620" s="85"/>
      <c r="H620" s="91">
        <v>420</v>
      </c>
      <c r="I620" s="92"/>
      <c r="J620" s="93"/>
      <c r="K620" s="102" t="s">
        <v>364</v>
      </c>
      <c r="L620" s="94"/>
      <c r="M620" s="17"/>
      <c r="N620" s="28"/>
      <c r="O620" s="18"/>
      <c r="P620" s="15"/>
      <c r="Q620" s="9"/>
      <c r="R620" s="8"/>
      <c r="S620" s="8"/>
      <c r="T620" s="8"/>
      <c r="U620" s="8"/>
    </row>
    <row r="621" spans="2:21" ht="26.25" x14ac:dyDescent="0.65">
      <c r="B621" s="3"/>
      <c r="C621" s="13"/>
      <c r="D621" s="24"/>
      <c r="E621" s="27"/>
      <c r="F621" s="95"/>
      <c r="G621" s="96"/>
      <c r="H621" s="97"/>
      <c r="I621" s="97"/>
      <c r="J621" s="98" t="s">
        <v>582</v>
      </c>
      <c r="K621" s="664" t="s">
        <v>564</v>
      </c>
      <c r="L621" s="664"/>
      <c r="M621" s="664"/>
      <c r="N621" s="99"/>
      <c r="O621" s="12"/>
      <c r="P621" s="20"/>
      <c r="Q621" s="6"/>
      <c r="R621" s="3"/>
      <c r="S621" s="3"/>
      <c r="T621" s="3"/>
      <c r="U621" s="3"/>
    </row>
    <row r="622" spans="2:21" ht="27" thickBot="1" x14ac:dyDescent="0.7">
      <c r="B622" s="3"/>
      <c r="C622" s="13"/>
      <c r="D622" s="24"/>
      <c r="E622" s="27"/>
      <c r="F622" s="95"/>
      <c r="G622" s="96"/>
      <c r="H622" s="97"/>
      <c r="I622" s="97"/>
      <c r="J622" s="98" t="s">
        <v>583</v>
      </c>
      <c r="K622" s="664" t="s">
        <v>565</v>
      </c>
      <c r="L622" s="664"/>
      <c r="M622" s="664"/>
      <c r="N622" s="99"/>
      <c r="O622" s="12"/>
      <c r="P622" s="20"/>
      <c r="Q622" s="6"/>
      <c r="R622" s="3"/>
      <c r="S622" s="3"/>
      <c r="T622" s="3"/>
      <c r="U622" s="3"/>
    </row>
    <row r="623" spans="2:21" ht="27" thickBot="1" x14ac:dyDescent="0.7">
      <c r="B623" s="8"/>
      <c r="C623" s="21"/>
      <c r="D623" s="25"/>
      <c r="E623" s="31"/>
      <c r="F623" s="84"/>
      <c r="G623" s="85"/>
      <c r="H623" s="91">
        <v>430</v>
      </c>
      <c r="I623" s="92"/>
      <c r="J623" s="93"/>
      <c r="K623" s="102" t="s">
        <v>365</v>
      </c>
      <c r="L623" s="94">
        <f>SUM(M624:M643)</f>
        <v>129724118217850</v>
      </c>
      <c r="M623" s="17"/>
      <c r="N623" s="28"/>
      <c r="O623" s="18"/>
      <c r="P623" s="15"/>
      <c r="Q623" s="9"/>
      <c r="R623" s="8"/>
      <c r="S623" s="8"/>
      <c r="T623" s="8"/>
      <c r="U623" s="8"/>
    </row>
    <row r="624" spans="2:21" ht="27" thickBot="1" x14ac:dyDescent="0.7">
      <c r="B624" s="3"/>
      <c r="C624" s="13"/>
      <c r="D624" s="24"/>
      <c r="E624" s="27"/>
      <c r="F624" s="26"/>
      <c r="G624" s="87"/>
      <c r="H624" s="22"/>
      <c r="I624" s="22"/>
      <c r="J624" s="23" t="s">
        <v>599</v>
      </c>
      <c r="K624" s="665" t="s">
        <v>570</v>
      </c>
      <c r="L624" s="666"/>
      <c r="M624" s="16"/>
      <c r="N624" s="29"/>
      <c r="O624" s="19"/>
      <c r="P624" s="15"/>
      <c r="Q624" s="7"/>
      <c r="R624" s="3"/>
      <c r="S624" s="3"/>
      <c r="T624" s="3"/>
      <c r="U624" s="3"/>
    </row>
    <row r="625" spans="2:21" ht="27" thickBot="1" x14ac:dyDescent="0.7">
      <c r="B625" s="3"/>
      <c r="C625" s="13"/>
      <c r="D625" s="24"/>
      <c r="E625" s="27"/>
      <c r="F625" s="26"/>
      <c r="G625" s="87"/>
      <c r="H625" s="22"/>
      <c r="I625" s="22"/>
      <c r="J625" s="23" t="s">
        <v>600</v>
      </c>
      <c r="K625" s="665" t="s">
        <v>571</v>
      </c>
      <c r="L625" s="666"/>
      <c r="M625" s="16">
        <v>697529796226</v>
      </c>
      <c r="N625" s="29"/>
      <c r="O625" s="19"/>
      <c r="P625" s="15"/>
      <c r="Q625" s="7"/>
      <c r="R625" s="3"/>
      <c r="S625" s="3"/>
      <c r="T625" s="3"/>
      <c r="U625" s="3"/>
    </row>
    <row r="626" spans="2:21" ht="27" thickBot="1" x14ac:dyDescent="0.7">
      <c r="B626" s="3"/>
      <c r="C626" s="13"/>
      <c r="D626" s="24"/>
      <c r="E626" s="27"/>
      <c r="F626" s="26"/>
      <c r="G626" s="87"/>
      <c r="H626" s="22"/>
      <c r="I626" s="22"/>
      <c r="J626" s="23" t="s">
        <v>627</v>
      </c>
      <c r="K626" s="665" t="s">
        <v>628</v>
      </c>
      <c r="L626" s="666"/>
      <c r="M626" s="16"/>
      <c r="N626" s="29"/>
      <c r="O626" s="19"/>
      <c r="P626" s="15"/>
      <c r="Q626" s="7"/>
      <c r="R626" s="3"/>
      <c r="S626" s="3"/>
      <c r="T626" s="3"/>
      <c r="U626" s="3"/>
    </row>
    <row r="627" spans="2:21" ht="27" thickBot="1" x14ac:dyDescent="0.7">
      <c r="B627" s="3"/>
      <c r="C627" s="13"/>
      <c r="D627" s="24"/>
      <c r="E627" s="27"/>
      <c r="F627" s="26"/>
      <c r="G627" s="87"/>
      <c r="H627" s="22"/>
      <c r="I627" s="22"/>
      <c r="J627" s="23" t="s">
        <v>584</v>
      </c>
      <c r="K627" s="665" t="s">
        <v>611</v>
      </c>
      <c r="L627" s="666"/>
      <c r="M627" s="16"/>
      <c r="N627" s="29"/>
      <c r="O627" s="19"/>
      <c r="P627" s="15"/>
      <c r="Q627" s="7"/>
      <c r="R627" s="3"/>
      <c r="S627" s="3"/>
      <c r="T627" s="3"/>
      <c r="U627" s="3"/>
    </row>
    <row r="628" spans="2:21" ht="27" thickBot="1" x14ac:dyDescent="0.7">
      <c r="B628" s="3"/>
      <c r="C628" s="13"/>
      <c r="D628" s="24"/>
      <c r="E628" s="27"/>
      <c r="F628" s="26"/>
      <c r="G628" s="87"/>
      <c r="H628" s="22"/>
      <c r="I628" s="22"/>
      <c r="J628" s="23" t="s">
        <v>585</v>
      </c>
      <c r="K628" s="665" t="s">
        <v>612</v>
      </c>
      <c r="L628" s="666"/>
      <c r="M628" s="16"/>
      <c r="N628" s="29"/>
      <c r="O628" s="19"/>
      <c r="P628" s="15"/>
      <c r="Q628" s="7"/>
      <c r="R628" s="3"/>
      <c r="S628" s="3"/>
      <c r="T628" s="3"/>
      <c r="U628" s="3"/>
    </row>
    <row r="629" spans="2:21" ht="27" thickBot="1" x14ac:dyDescent="0.7">
      <c r="B629" s="3"/>
      <c r="C629" s="13"/>
      <c r="D629" s="24"/>
      <c r="E629" s="27"/>
      <c r="F629" s="26"/>
      <c r="G629" s="87"/>
      <c r="H629" s="22"/>
      <c r="I629" s="22"/>
      <c r="J629" s="23" t="s">
        <v>586</v>
      </c>
      <c r="K629" s="665" t="s">
        <v>613</v>
      </c>
      <c r="L629" s="666"/>
      <c r="M629" s="16">
        <v>14306745375003</v>
      </c>
      <c r="N629" s="29"/>
      <c r="O629" s="19"/>
      <c r="P629" s="15"/>
      <c r="Q629" s="7"/>
      <c r="R629" s="3"/>
      <c r="S629" s="3"/>
      <c r="T629" s="3"/>
      <c r="U629" s="3"/>
    </row>
    <row r="630" spans="2:21" ht="27" thickBot="1" x14ac:dyDescent="0.7">
      <c r="B630" s="3"/>
      <c r="C630" s="13"/>
      <c r="D630" s="24"/>
      <c r="E630" s="27"/>
      <c r="F630" s="26"/>
      <c r="G630" s="87"/>
      <c r="H630" s="22"/>
      <c r="I630" s="22"/>
      <c r="J630" s="23" t="s">
        <v>587</v>
      </c>
      <c r="K630" s="665" t="s">
        <v>614</v>
      </c>
      <c r="L630" s="666"/>
      <c r="M630" s="16"/>
      <c r="N630" s="29"/>
      <c r="O630" s="19"/>
      <c r="P630" s="15"/>
      <c r="Q630" s="7"/>
      <c r="R630" s="3"/>
      <c r="S630" s="3"/>
      <c r="T630" s="3"/>
      <c r="U630" s="3"/>
    </row>
    <row r="631" spans="2:21" ht="27" thickBot="1" x14ac:dyDescent="0.7">
      <c r="B631" s="3"/>
      <c r="C631" s="13"/>
      <c r="D631" s="24"/>
      <c r="E631" s="27"/>
      <c r="F631" s="26"/>
      <c r="G631" s="87"/>
      <c r="H631" s="22"/>
      <c r="I631" s="22"/>
      <c r="J631" s="23" t="s">
        <v>588</v>
      </c>
      <c r="K631" s="665" t="s">
        <v>615</v>
      </c>
      <c r="L631" s="666"/>
      <c r="M631" s="16"/>
      <c r="N631" s="29"/>
      <c r="O631" s="19"/>
      <c r="P631" s="15"/>
      <c r="Q631" s="7"/>
      <c r="R631" s="3"/>
      <c r="S631" s="3"/>
      <c r="T631" s="3"/>
      <c r="U631" s="3"/>
    </row>
    <row r="632" spans="2:21" ht="27" thickBot="1" x14ac:dyDescent="0.7">
      <c r="B632" s="3"/>
      <c r="C632" s="13"/>
      <c r="D632" s="24"/>
      <c r="E632" s="27"/>
      <c r="F632" s="26"/>
      <c r="G632" s="87"/>
      <c r="H632" s="22"/>
      <c r="I632" s="22"/>
      <c r="J632" s="23" t="s">
        <v>589</v>
      </c>
      <c r="K632" s="665" t="s">
        <v>616</v>
      </c>
      <c r="L632" s="666"/>
      <c r="M632" s="16">
        <v>5128354407</v>
      </c>
      <c r="N632" s="29"/>
      <c r="O632" s="19"/>
      <c r="P632" s="15"/>
      <c r="Q632" s="7"/>
      <c r="R632" s="3"/>
      <c r="S632" s="3"/>
      <c r="T632" s="3"/>
      <c r="U632" s="3"/>
    </row>
    <row r="633" spans="2:21" ht="27" thickBot="1" x14ac:dyDescent="0.7">
      <c r="B633" s="3"/>
      <c r="C633" s="13"/>
      <c r="D633" s="24"/>
      <c r="E633" s="27"/>
      <c r="F633" s="26"/>
      <c r="G633" s="87"/>
      <c r="H633" s="22"/>
      <c r="I633" s="22"/>
      <c r="J633" s="23" t="s">
        <v>625</v>
      </c>
      <c r="K633" s="665" t="s">
        <v>626</v>
      </c>
      <c r="L633" s="666"/>
      <c r="M633" s="16">
        <v>39523914818250</v>
      </c>
      <c r="N633" s="29"/>
      <c r="O633" s="19"/>
      <c r="P633" s="15"/>
      <c r="Q633" s="7"/>
      <c r="R633" s="3"/>
      <c r="S633" s="3"/>
      <c r="T633" s="3"/>
      <c r="U633" s="3"/>
    </row>
    <row r="634" spans="2:21" ht="27" thickBot="1" x14ac:dyDescent="0.7">
      <c r="B634" s="3"/>
      <c r="C634" s="13"/>
      <c r="D634" s="24"/>
      <c r="E634" s="27"/>
      <c r="F634" s="26"/>
      <c r="G634" s="87"/>
      <c r="H634" s="22"/>
      <c r="I634" s="22"/>
      <c r="J634" s="23" t="s">
        <v>590</v>
      </c>
      <c r="K634" s="665" t="s">
        <v>617</v>
      </c>
      <c r="L634" s="666"/>
      <c r="M634" s="16"/>
      <c r="N634" s="29"/>
      <c r="O634" s="19"/>
      <c r="P634" s="15"/>
      <c r="Q634" s="7"/>
      <c r="R634" s="3"/>
      <c r="S634" s="3"/>
      <c r="T634" s="3"/>
      <c r="U634" s="3"/>
    </row>
    <row r="635" spans="2:21" ht="27" thickBot="1" x14ac:dyDescent="0.7">
      <c r="B635" s="3"/>
      <c r="C635" s="13"/>
      <c r="D635" s="24"/>
      <c r="E635" s="27"/>
      <c r="F635" s="26"/>
      <c r="G635" s="87"/>
      <c r="H635" s="22"/>
      <c r="I635" s="22"/>
      <c r="J635" s="23" t="s">
        <v>619</v>
      </c>
      <c r="K635" s="665" t="s">
        <v>620</v>
      </c>
      <c r="L635" s="666"/>
      <c r="M635" s="16">
        <v>13450000000000</v>
      </c>
      <c r="N635" s="29"/>
      <c r="O635" s="19"/>
      <c r="P635" s="15"/>
      <c r="Q635" s="7"/>
      <c r="R635" s="3"/>
      <c r="S635" s="3"/>
      <c r="T635" s="3"/>
      <c r="U635" s="3"/>
    </row>
    <row r="636" spans="2:21" ht="27" thickBot="1" x14ac:dyDescent="0.7">
      <c r="B636" s="3"/>
      <c r="C636" s="13"/>
      <c r="D636" s="24"/>
      <c r="E636" s="27"/>
      <c r="F636" s="26"/>
      <c r="G636" s="87"/>
      <c r="H636" s="22"/>
      <c r="I636" s="22"/>
      <c r="J636" s="23" t="s">
        <v>591</v>
      </c>
      <c r="K636" s="665" t="s">
        <v>618</v>
      </c>
      <c r="L636" s="666"/>
      <c r="M636" s="16">
        <v>2715557584964</v>
      </c>
      <c r="N636" s="29"/>
      <c r="O636" s="19"/>
      <c r="P636" s="15"/>
      <c r="Q636" s="7"/>
      <c r="R636" s="3"/>
      <c r="S636" s="3"/>
      <c r="T636" s="3"/>
      <c r="U636" s="3"/>
    </row>
    <row r="637" spans="2:21" ht="27" thickBot="1" x14ac:dyDescent="0.7">
      <c r="B637" s="3"/>
      <c r="C637" s="13"/>
      <c r="D637" s="24"/>
      <c r="E637" s="27"/>
      <c r="F637" s="26"/>
      <c r="G637" s="87"/>
      <c r="H637" s="22"/>
      <c r="I637" s="22"/>
      <c r="J637" s="23" t="s">
        <v>592</v>
      </c>
      <c r="K637" s="665" t="s">
        <v>566</v>
      </c>
      <c r="L637" s="666"/>
      <c r="M637" s="16"/>
      <c r="N637" s="29"/>
      <c r="O637" s="19"/>
      <c r="P637" s="15"/>
      <c r="Q637" s="7"/>
      <c r="R637" s="3"/>
      <c r="S637" s="3"/>
      <c r="T637" s="3"/>
      <c r="U637" s="3"/>
    </row>
    <row r="638" spans="2:21" ht="27" thickBot="1" x14ac:dyDescent="0.7">
      <c r="B638" s="3"/>
      <c r="C638" s="13"/>
      <c r="D638" s="24"/>
      <c r="E638" s="27"/>
      <c r="F638" s="26"/>
      <c r="G638" s="87"/>
      <c r="H638" s="22"/>
      <c r="I638" s="22"/>
      <c r="J638" s="23" t="s">
        <v>593</v>
      </c>
      <c r="K638" s="665" t="s">
        <v>567</v>
      </c>
      <c r="L638" s="666"/>
      <c r="M638" s="16">
        <v>40538192511000</v>
      </c>
      <c r="N638" s="29"/>
      <c r="O638" s="19"/>
      <c r="P638" s="15"/>
      <c r="Q638" s="7"/>
      <c r="R638" s="3"/>
      <c r="S638" s="3"/>
      <c r="T638" s="3"/>
      <c r="U638" s="3"/>
    </row>
    <row r="639" spans="2:21" ht="27" thickBot="1" x14ac:dyDescent="0.7">
      <c r="B639" s="3"/>
      <c r="C639" s="13"/>
      <c r="D639" s="24"/>
      <c r="E639" s="27"/>
      <c r="F639" s="26"/>
      <c r="G639" s="87"/>
      <c r="H639" s="22"/>
      <c r="I639" s="22"/>
      <c r="J639" s="23" t="s">
        <v>594</v>
      </c>
      <c r="K639" s="665" t="s">
        <v>624</v>
      </c>
      <c r="L639" s="666"/>
      <c r="M639" s="16"/>
      <c r="N639" s="29"/>
      <c r="O639" s="19"/>
      <c r="P639" s="15"/>
      <c r="Q639" s="7"/>
      <c r="R639" s="3"/>
      <c r="S639" s="3"/>
      <c r="T639" s="3"/>
      <c r="U639" s="3"/>
    </row>
    <row r="640" spans="2:21" ht="27" thickBot="1" x14ac:dyDescent="0.7">
      <c r="B640" s="3"/>
      <c r="C640" s="13"/>
      <c r="D640" s="24"/>
      <c r="E640" s="27"/>
      <c r="F640" s="26"/>
      <c r="G640" s="87"/>
      <c r="H640" s="22"/>
      <c r="I640" s="22"/>
      <c r="J640" s="23" t="s">
        <v>595</v>
      </c>
      <c r="K640" s="665" t="s">
        <v>621</v>
      </c>
      <c r="L640" s="666"/>
      <c r="M640" s="16"/>
      <c r="N640" s="29"/>
      <c r="O640" s="19"/>
      <c r="P640" s="15"/>
      <c r="Q640" s="7"/>
      <c r="R640" s="3"/>
      <c r="S640" s="3"/>
      <c r="T640" s="3"/>
      <c r="U640" s="3"/>
    </row>
    <row r="641" spans="2:21" ht="27" thickBot="1" x14ac:dyDescent="0.7">
      <c r="B641" s="3"/>
      <c r="C641" s="13"/>
      <c r="D641" s="24"/>
      <c r="E641" s="27"/>
      <c r="F641" s="26"/>
      <c r="G641" s="87"/>
      <c r="H641" s="22"/>
      <c r="I641" s="22"/>
      <c r="J641" s="23" t="s">
        <v>596</v>
      </c>
      <c r="K641" s="665" t="s">
        <v>622</v>
      </c>
      <c r="L641" s="666"/>
      <c r="M641" s="16">
        <v>18487049778000</v>
      </c>
      <c r="N641" s="29"/>
      <c r="O641" s="19"/>
      <c r="P641" s="15"/>
      <c r="Q641" s="7"/>
      <c r="R641" s="3"/>
      <c r="S641" s="3"/>
      <c r="T641" s="3"/>
      <c r="U641" s="3"/>
    </row>
    <row r="642" spans="2:21" ht="27" thickBot="1" x14ac:dyDescent="0.7">
      <c r="B642" s="3"/>
      <c r="C642" s="13"/>
      <c r="D642" s="24"/>
      <c r="E642" s="27"/>
      <c r="F642" s="26"/>
      <c r="G642" s="87"/>
      <c r="H642" s="22"/>
      <c r="I642" s="22"/>
      <c r="J642" s="23" t="s">
        <v>597</v>
      </c>
      <c r="K642" s="665" t="s">
        <v>623</v>
      </c>
      <c r="L642" s="666"/>
      <c r="M642" s="16"/>
      <c r="N642" s="29"/>
      <c r="O642" s="19"/>
      <c r="P642" s="15"/>
      <c r="Q642" s="7"/>
      <c r="R642" s="3"/>
      <c r="S642" s="3"/>
      <c r="T642" s="3"/>
      <c r="U642" s="3"/>
    </row>
    <row r="643" spans="2:21" ht="26.25" x14ac:dyDescent="0.65">
      <c r="B643" s="3"/>
      <c r="C643" s="13"/>
      <c r="D643" s="24"/>
      <c r="E643" s="27"/>
      <c r="F643" s="26"/>
      <c r="G643" s="87"/>
      <c r="H643" s="22"/>
      <c r="I643" s="22"/>
      <c r="J643" s="23"/>
      <c r="K643" s="665"/>
      <c r="L643" s="666"/>
      <c r="M643" s="16"/>
      <c r="N643" s="29"/>
      <c r="O643" s="19"/>
      <c r="P643" s="15"/>
      <c r="Q643" s="7"/>
      <c r="R643" s="3"/>
      <c r="S643" s="3"/>
      <c r="T643" s="3"/>
      <c r="U643" s="3"/>
    </row>
  </sheetData>
  <mergeCells count="612">
    <mergeCell ref="K438:L438"/>
    <mergeCell ref="K439:L439"/>
    <mergeCell ref="K400:L400"/>
    <mergeCell ref="K466:M466"/>
    <mergeCell ref="K478:M478"/>
    <mergeCell ref="K589:M589"/>
    <mergeCell ref="K590:M590"/>
    <mergeCell ref="K580:M580"/>
    <mergeCell ref="K581:M581"/>
    <mergeCell ref="K582:M582"/>
    <mergeCell ref="K583:M583"/>
    <mergeCell ref="K584:M584"/>
    <mergeCell ref="K585:M585"/>
    <mergeCell ref="K586:M586"/>
    <mergeCell ref="K587:M587"/>
    <mergeCell ref="K588:M588"/>
    <mergeCell ref="K571:M571"/>
    <mergeCell ref="K572:M572"/>
    <mergeCell ref="K573:M573"/>
    <mergeCell ref="K574:M574"/>
    <mergeCell ref="K575:M575"/>
    <mergeCell ref="K576:M576"/>
    <mergeCell ref="K577:M577"/>
    <mergeCell ref="K578:M578"/>
    <mergeCell ref="K579:M579"/>
    <mergeCell ref="K561:M561"/>
    <mergeCell ref="K562:M562"/>
    <mergeCell ref="K563:M563"/>
    <mergeCell ref="K564:M564"/>
    <mergeCell ref="K565:M565"/>
    <mergeCell ref="K566:M566"/>
    <mergeCell ref="K567:M567"/>
    <mergeCell ref="K568:M568"/>
    <mergeCell ref="K570:M570"/>
    <mergeCell ref="K552:M552"/>
    <mergeCell ref="K553:M553"/>
    <mergeCell ref="K554:M554"/>
    <mergeCell ref="K555:M555"/>
    <mergeCell ref="K556:M556"/>
    <mergeCell ref="K557:M557"/>
    <mergeCell ref="K558:M558"/>
    <mergeCell ref="K559:M559"/>
    <mergeCell ref="K560:M560"/>
    <mergeCell ref="K541:M541"/>
    <mergeCell ref="K542:M542"/>
    <mergeCell ref="K543:M543"/>
    <mergeCell ref="K544:M544"/>
    <mergeCell ref="K545:M545"/>
    <mergeCell ref="K547:L547"/>
    <mergeCell ref="K549:M549"/>
    <mergeCell ref="K550:M550"/>
    <mergeCell ref="K551:M551"/>
    <mergeCell ref="K532:M532"/>
    <mergeCell ref="K533:M533"/>
    <mergeCell ref="K534:M534"/>
    <mergeCell ref="K535:M535"/>
    <mergeCell ref="K536:M536"/>
    <mergeCell ref="K537:M537"/>
    <mergeCell ref="K538:M538"/>
    <mergeCell ref="K539:M539"/>
    <mergeCell ref="K540:M540"/>
    <mergeCell ref="K523:M523"/>
    <mergeCell ref="K524:M524"/>
    <mergeCell ref="K525:M525"/>
    <mergeCell ref="K526:M526"/>
    <mergeCell ref="K527:M527"/>
    <mergeCell ref="K528:L528"/>
    <mergeCell ref="K529:M529"/>
    <mergeCell ref="K530:M530"/>
    <mergeCell ref="K531:M531"/>
    <mergeCell ref="K512:L512"/>
    <mergeCell ref="K513:L513"/>
    <mergeCell ref="K514:L514"/>
    <mergeCell ref="K515:L515"/>
    <mergeCell ref="K516:L516"/>
    <mergeCell ref="K517:L517"/>
    <mergeCell ref="K518:L518"/>
    <mergeCell ref="K519:L519"/>
    <mergeCell ref="K520:L520"/>
    <mergeCell ref="K475:M475"/>
    <mergeCell ref="K476:M476"/>
    <mergeCell ref="K477:M477"/>
    <mergeCell ref="K467:L467"/>
    <mergeCell ref="K468:M468"/>
    <mergeCell ref="K469:M469"/>
    <mergeCell ref="K470:M470"/>
    <mergeCell ref="K471:M471"/>
    <mergeCell ref="K472:M472"/>
    <mergeCell ref="K473:M473"/>
    <mergeCell ref="K474:M474"/>
    <mergeCell ref="K464:M464"/>
    <mergeCell ref="K465:M465"/>
    <mergeCell ref="K450:M450"/>
    <mergeCell ref="K444:M444"/>
    <mergeCell ref="K445:M445"/>
    <mergeCell ref="K446:M446"/>
    <mergeCell ref="K448:M448"/>
    <mergeCell ref="K449:M449"/>
    <mergeCell ref="K451:M451"/>
    <mergeCell ref="K452:M452"/>
    <mergeCell ref="K453:M453"/>
    <mergeCell ref="K454:M454"/>
    <mergeCell ref="K455:M455"/>
    <mergeCell ref="K456:M456"/>
    <mergeCell ref="K457:M457"/>
    <mergeCell ref="K458:M458"/>
    <mergeCell ref="K459:M459"/>
    <mergeCell ref="K460:M460"/>
    <mergeCell ref="K461:M461"/>
    <mergeCell ref="K462:M462"/>
    <mergeCell ref="K463:M463"/>
    <mergeCell ref="K437:L437"/>
    <mergeCell ref="K426:L426"/>
    <mergeCell ref="K427:L427"/>
    <mergeCell ref="K428:L428"/>
    <mergeCell ref="K429:L429"/>
    <mergeCell ref="K430:L430"/>
    <mergeCell ref="K431:L431"/>
    <mergeCell ref="K432:L432"/>
    <mergeCell ref="K433:L433"/>
    <mergeCell ref="K434:L434"/>
    <mergeCell ref="K416:L416"/>
    <mergeCell ref="K417:L417"/>
    <mergeCell ref="K418:L418"/>
    <mergeCell ref="K422:L422"/>
    <mergeCell ref="K423:L423"/>
    <mergeCell ref="K424:L424"/>
    <mergeCell ref="K425:L425"/>
    <mergeCell ref="K435:L435"/>
    <mergeCell ref="K436:L436"/>
    <mergeCell ref="K420:L420"/>
    <mergeCell ref="K419:L419"/>
    <mergeCell ref="K407:L407"/>
    <mergeCell ref="K408:L408"/>
    <mergeCell ref="K409:L409"/>
    <mergeCell ref="K410:L410"/>
    <mergeCell ref="K411:L411"/>
    <mergeCell ref="K412:L412"/>
    <mergeCell ref="K413:L413"/>
    <mergeCell ref="K414:L414"/>
    <mergeCell ref="K415:L415"/>
    <mergeCell ref="K397:L397"/>
    <mergeCell ref="K398:L398"/>
    <mergeCell ref="K399:L399"/>
    <mergeCell ref="K388:L388"/>
    <mergeCell ref="K389:L389"/>
    <mergeCell ref="K403:L403"/>
    <mergeCell ref="K404:L404"/>
    <mergeCell ref="K405:L405"/>
    <mergeCell ref="K406:L406"/>
    <mergeCell ref="K401:L401"/>
    <mergeCell ref="K386:L386"/>
    <mergeCell ref="K387:L387"/>
    <mergeCell ref="K390:L390"/>
    <mergeCell ref="K391:L391"/>
    <mergeCell ref="K392:L392"/>
    <mergeCell ref="K393:L393"/>
    <mergeCell ref="K394:L394"/>
    <mergeCell ref="K395:L395"/>
    <mergeCell ref="K396:L396"/>
    <mergeCell ref="K376:L376"/>
    <mergeCell ref="K377:L377"/>
    <mergeCell ref="K378:L378"/>
    <mergeCell ref="K379:L379"/>
    <mergeCell ref="K380:L380"/>
    <mergeCell ref="K381:L381"/>
    <mergeCell ref="K382:L382"/>
    <mergeCell ref="K384:L384"/>
    <mergeCell ref="K385:L385"/>
    <mergeCell ref="K366:L366"/>
    <mergeCell ref="K367:L367"/>
    <mergeCell ref="K369:L369"/>
    <mergeCell ref="K370:L370"/>
    <mergeCell ref="K371:L371"/>
    <mergeCell ref="K372:L372"/>
    <mergeCell ref="K373:L373"/>
    <mergeCell ref="K374:L374"/>
    <mergeCell ref="K375:L375"/>
    <mergeCell ref="K351:L351"/>
    <mergeCell ref="K349:L349"/>
    <mergeCell ref="K348:L348"/>
    <mergeCell ref="K354:L354"/>
    <mergeCell ref="K347:L347"/>
    <mergeCell ref="K355:L355"/>
    <mergeCell ref="K356:L356"/>
    <mergeCell ref="K364:L364"/>
    <mergeCell ref="K365:L365"/>
    <mergeCell ref="K286:M286"/>
    <mergeCell ref="K287:M287"/>
    <mergeCell ref="K288:M288"/>
    <mergeCell ref="K289:M289"/>
    <mergeCell ref="K312:M312"/>
    <mergeCell ref="K313:M313"/>
    <mergeCell ref="K314:M314"/>
    <mergeCell ref="K315:M315"/>
    <mergeCell ref="K316:M316"/>
    <mergeCell ref="K304:L304"/>
    <mergeCell ref="K302:M302"/>
    <mergeCell ref="K305:M305"/>
    <mergeCell ref="K306:M306"/>
    <mergeCell ref="K307:M307"/>
    <mergeCell ref="K308:M308"/>
    <mergeCell ref="K309:M309"/>
    <mergeCell ref="K310:M310"/>
    <mergeCell ref="K311:M311"/>
    <mergeCell ref="K301:M301"/>
    <mergeCell ref="K299:M299"/>
    <mergeCell ref="K74:L74"/>
    <mergeCell ref="K75:M75"/>
    <mergeCell ref="K76:L76"/>
    <mergeCell ref="K82:L82"/>
    <mergeCell ref="K88:L88"/>
    <mergeCell ref="K89:L89"/>
    <mergeCell ref="K59:L59"/>
    <mergeCell ref="K60:L60"/>
    <mergeCell ref="K61:M61"/>
    <mergeCell ref="K67:M67"/>
    <mergeCell ref="K68:M68"/>
    <mergeCell ref="K72:M72"/>
    <mergeCell ref="K77:L77"/>
    <mergeCell ref="K85:L85"/>
    <mergeCell ref="K78:L78"/>
    <mergeCell ref="K79:L79"/>
    <mergeCell ref="K80:L80"/>
    <mergeCell ref="K81:L81"/>
    <mergeCell ref="K86:L86"/>
    <mergeCell ref="K83:L83"/>
    <mergeCell ref="K84:L84"/>
    <mergeCell ref="K73:L73"/>
    <mergeCell ref="K58:M58"/>
    <mergeCell ref="K62:M62"/>
    <mergeCell ref="K63:M63"/>
    <mergeCell ref="K64:L64"/>
    <mergeCell ref="K65:L65"/>
    <mergeCell ref="K66:L66"/>
    <mergeCell ref="K54:M54"/>
    <mergeCell ref="K55:M55"/>
    <mergeCell ref="K56:M56"/>
    <mergeCell ref="K44:L44"/>
    <mergeCell ref="K45:L45"/>
    <mergeCell ref="K46:L46"/>
    <mergeCell ref="K47:L47"/>
    <mergeCell ref="K48:L48"/>
    <mergeCell ref="K51:L51"/>
    <mergeCell ref="K52:L52"/>
    <mergeCell ref="K53:L53"/>
    <mergeCell ref="K34:L34"/>
    <mergeCell ref="K35:L35"/>
    <mergeCell ref="K36:L36"/>
    <mergeCell ref="K37:L37"/>
    <mergeCell ref="K38:L38"/>
    <mergeCell ref="K39:L39"/>
    <mergeCell ref="K40:L40"/>
    <mergeCell ref="K41:L41"/>
    <mergeCell ref="K42:L42"/>
    <mergeCell ref="T3:T4"/>
    <mergeCell ref="U3:U4"/>
    <mergeCell ref="K6:L6"/>
    <mergeCell ref="K7:L7"/>
    <mergeCell ref="K8:L8"/>
    <mergeCell ref="K9:L9"/>
    <mergeCell ref="N3:N4"/>
    <mergeCell ref="O3:O4"/>
    <mergeCell ref="P3:P4"/>
    <mergeCell ref="Q3:Q4"/>
    <mergeCell ref="R3:R4"/>
    <mergeCell ref="S3:S4"/>
    <mergeCell ref="M3:M4"/>
    <mergeCell ref="B3:B4"/>
    <mergeCell ref="C3:C4"/>
    <mergeCell ref="D3:D4"/>
    <mergeCell ref="E3:E4"/>
    <mergeCell ref="F3:F4"/>
    <mergeCell ref="H3:H4"/>
    <mergeCell ref="I3:I4"/>
    <mergeCell ref="J3:J4"/>
    <mergeCell ref="K3:K4"/>
    <mergeCell ref="G3:G4"/>
    <mergeCell ref="K90:L90"/>
    <mergeCell ref="K91:M91"/>
    <mergeCell ref="L3:L4"/>
    <mergeCell ref="K16:M16"/>
    <mergeCell ref="K10:M10"/>
    <mergeCell ref="K11:M11"/>
    <mergeCell ref="K13:L13"/>
    <mergeCell ref="K14:M14"/>
    <mergeCell ref="K15:M15"/>
    <mergeCell ref="K31:L31"/>
    <mergeCell ref="K17:M17"/>
    <mergeCell ref="K18:M18"/>
    <mergeCell ref="K19:M19"/>
    <mergeCell ref="K21:M21"/>
    <mergeCell ref="K23:L23"/>
    <mergeCell ref="K24:L24"/>
    <mergeCell ref="K25:L25"/>
    <mergeCell ref="K27:L27"/>
    <mergeCell ref="K28:L28"/>
    <mergeCell ref="K29:L29"/>
    <mergeCell ref="K30:L30"/>
    <mergeCell ref="K43:L43"/>
    <mergeCell ref="K32:L32"/>
    <mergeCell ref="K33:L33"/>
    <mergeCell ref="K97:M97"/>
    <mergeCell ref="K98:M98"/>
    <mergeCell ref="K99:M99"/>
    <mergeCell ref="K100:L100"/>
    <mergeCell ref="K101:L101"/>
    <mergeCell ref="K92:M92"/>
    <mergeCell ref="K93:M93"/>
    <mergeCell ref="K94:M94"/>
    <mergeCell ref="K95:L95"/>
    <mergeCell ref="K96:L96"/>
    <mergeCell ref="K110:L110"/>
    <mergeCell ref="K111:M111"/>
    <mergeCell ref="K112:L112"/>
    <mergeCell ref="K113:L113"/>
    <mergeCell ref="K114:L114"/>
    <mergeCell ref="K102:L102"/>
    <mergeCell ref="K103:M103"/>
    <mergeCell ref="K104:M104"/>
    <mergeCell ref="K107:M107"/>
    <mergeCell ref="K109:L109"/>
    <mergeCell ref="K120:L120"/>
    <mergeCell ref="K121:L121"/>
    <mergeCell ref="K122:L122"/>
    <mergeCell ref="K124:L124"/>
    <mergeCell ref="K125:L125"/>
    <mergeCell ref="K115:L115"/>
    <mergeCell ref="K116:L116"/>
    <mergeCell ref="K117:L117"/>
    <mergeCell ref="K118:L118"/>
    <mergeCell ref="K119:L119"/>
    <mergeCell ref="K131:L131"/>
    <mergeCell ref="K132:L132"/>
    <mergeCell ref="K133:M133"/>
    <mergeCell ref="K134:M134"/>
    <mergeCell ref="K135:M135"/>
    <mergeCell ref="K126:L126"/>
    <mergeCell ref="K127:M127"/>
    <mergeCell ref="K128:M128"/>
    <mergeCell ref="K129:M129"/>
    <mergeCell ref="K130:M130"/>
    <mergeCell ref="K140:M140"/>
    <mergeCell ref="K145:L145"/>
    <mergeCell ref="K146:L146"/>
    <mergeCell ref="K147:M147"/>
    <mergeCell ref="K148:L148"/>
    <mergeCell ref="K136:L136"/>
    <mergeCell ref="K137:L137"/>
    <mergeCell ref="K138:L138"/>
    <mergeCell ref="K139:M139"/>
    <mergeCell ref="K154:L154"/>
    <mergeCell ref="K155:L155"/>
    <mergeCell ref="K156:L156"/>
    <mergeCell ref="K157:L157"/>
    <mergeCell ref="K158:L158"/>
    <mergeCell ref="K149:L149"/>
    <mergeCell ref="K150:L150"/>
    <mergeCell ref="K151:L151"/>
    <mergeCell ref="K152:L152"/>
    <mergeCell ref="K153:L153"/>
    <mergeCell ref="K184:L184"/>
    <mergeCell ref="K185:L185"/>
    <mergeCell ref="K171:M171"/>
    <mergeCell ref="K172:M172"/>
    <mergeCell ref="K173:L173"/>
    <mergeCell ref="K174:L174"/>
    <mergeCell ref="K175:L175"/>
    <mergeCell ref="K165:M165"/>
    <mergeCell ref="K167:M167"/>
    <mergeCell ref="K168:L168"/>
    <mergeCell ref="K169:L169"/>
    <mergeCell ref="K170:M170"/>
    <mergeCell ref="K191:L191"/>
    <mergeCell ref="K192:L192"/>
    <mergeCell ref="K193:L193"/>
    <mergeCell ref="K194:L194"/>
    <mergeCell ref="K195:L195"/>
    <mergeCell ref="K186:M186"/>
    <mergeCell ref="K187:L187"/>
    <mergeCell ref="K188:L188"/>
    <mergeCell ref="K189:L189"/>
    <mergeCell ref="K190:L190"/>
    <mergeCell ref="K202:M202"/>
    <mergeCell ref="K203:M203"/>
    <mergeCell ref="K204:M204"/>
    <mergeCell ref="K205:M205"/>
    <mergeCell ref="K206:L206"/>
    <mergeCell ref="K196:L196"/>
    <mergeCell ref="K197:L197"/>
    <mergeCell ref="K199:L199"/>
    <mergeCell ref="K200:L200"/>
    <mergeCell ref="K201:L201"/>
    <mergeCell ref="K212:L212"/>
    <mergeCell ref="K213:L213"/>
    <mergeCell ref="K214:M214"/>
    <mergeCell ref="K215:M215"/>
    <mergeCell ref="K219:M219"/>
    <mergeCell ref="K207:L207"/>
    <mergeCell ref="K208:M208"/>
    <mergeCell ref="K209:M209"/>
    <mergeCell ref="K210:M210"/>
    <mergeCell ref="K211:L211"/>
    <mergeCell ref="K218:M218"/>
    <mergeCell ref="K217:M217"/>
    <mergeCell ref="K216:M216"/>
    <mergeCell ref="K225:L225"/>
    <mergeCell ref="K226:L226"/>
    <mergeCell ref="K227:L227"/>
    <mergeCell ref="K228:L228"/>
    <mergeCell ref="K229:L229"/>
    <mergeCell ref="K220:L220"/>
    <mergeCell ref="K221:L221"/>
    <mergeCell ref="K222:M222"/>
    <mergeCell ref="K223:L223"/>
    <mergeCell ref="K224:L224"/>
    <mergeCell ref="K230:L230"/>
    <mergeCell ref="K231:L231"/>
    <mergeCell ref="K232:L232"/>
    <mergeCell ref="K233:L233"/>
    <mergeCell ref="K245:M245"/>
    <mergeCell ref="K246:M246"/>
    <mergeCell ref="K247:M247"/>
    <mergeCell ref="K248:M248"/>
    <mergeCell ref="K249:M249"/>
    <mergeCell ref="K239:L239"/>
    <mergeCell ref="K241:L241"/>
    <mergeCell ref="K243:M243"/>
    <mergeCell ref="K242:M242"/>
    <mergeCell ref="K244:M244"/>
    <mergeCell ref="K283:M283"/>
    <mergeCell ref="K284:M284"/>
    <mergeCell ref="K259:L259"/>
    <mergeCell ref="K260:L260"/>
    <mergeCell ref="K235:L235"/>
    <mergeCell ref="K236:L236"/>
    <mergeCell ref="K237:L237"/>
    <mergeCell ref="K238:L238"/>
    <mergeCell ref="K252:M252"/>
    <mergeCell ref="K254:M254"/>
    <mergeCell ref="K279:M279"/>
    <mergeCell ref="K280:M280"/>
    <mergeCell ref="K281:M281"/>
    <mergeCell ref="K282:M282"/>
    <mergeCell ref="K250:M250"/>
    <mergeCell ref="K251:M251"/>
    <mergeCell ref="K253:M253"/>
    <mergeCell ref="K256:L256"/>
    <mergeCell ref="K257:L257"/>
    <mergeCell ref="K258:L258"/>
    <mergeCell ref="K265:L265"/>
    <mergeCell ref="K266:L266"/>
    <mergeCell ref="K262:L262"/>
    <mergeCell ref="K263:L263"/>
    <mergeCell ref="K509:L509"/>
    <mergeCell ref="K510:L510"/>
    <mergeCell ref="K511:L511"/>
    <mergeCell ref="K496:L496"/>
    <mergeCell ref="K255:M255"/>
    <mergeCell ref="K291:M291"/>
    <mergeCell ref="K290:M290"/>
    <mergeCell ref="K294:L294"/>
    <mergeCell ref="K295:M295"/>
    <mergeCell ref="K296:M296"/>
    <mergeCell ref="K297:M297"/>
    <mergeCell ref="K298:M298"/>
    <mergeCell ref="K300:M300"/>
    <mergeCell ref="K271:M271"/>
    <mergeCell ref="K272:M272"/>
    <mergeCell ref="K273:M273"/>
    <mergeCell ref="K275:M275"/>
    <mergeCell ref="K274:M274"/>
    <mergeCell ref="K268:L268"/>
    <mergeCell ref="K269:M269"/>
    <mergeCell ref="K270:M270"/>
    <mergeCell ref="K277:L277"/>
    <mergeCell ref="K285:M285"/>
    <mergeCell ref="K278:M278"/>
    <mergeCell ref="K501:M501"/>
    <mergeCell ref="K320:L320"/>
    <mergeCell ref="K321:L321"/>
    <mergeCell ref="K325:L325"/>
    <mergeCell ref="K324:L324"/>
    <mergeCell ref="K329:L329"/>
    <mergeCell ref="K502:M502"/>
    <mergeCell ref="K506:L506"/>
    <mergeCell ref="K504:M504"/>
    <mergeCell ref="K505:M505"/>
    <mergeCell ref="K334:L334"/>
    <mergeCell ref="K357:L357"/>
    <mergeCell ref="K358:L358"/>
    <mergeCell ref="K359:L359"/>
    <mergeCell ref="K360:L360"/>
    <mergeCell ref="K361:L361"/>
    <mergeCell ref="K362:L362"/>
    <mergeCell ref="K363:L363"/>
    <mergeCell ref="K346:L346"/>
    <mergeCell ref="K343:L343"/>
    <mergeCell ref="K345:L345"/>
    <mergeCell ref="K344:L344"/>
    <mergeCell ref="K352:L352"/>
    <mergeCell ref="K350:L350"/>
    <mergeCell ref="K317:M317"/>
    <mergeCell ref="K318:M318"/>
    <mergeCell ref="K600:L600"/>
    <mergeCell ref="K342:L342"/>
    <mergeCell ref="K341:L341"/>
    <mergeCell ref="K340:L340"/>
    <mergeCell ref="K339:L339"/>
    <mergeCell ref="K331:L331"/>
    <mergeCell ref="K322:L322"/>
    <mergeCell ref="K328:L328"/>
    <mergeCell ref="K327:L327"/>
    <mergeCell ref="K326:L326"/>
    <mergeCell ref="K332:L332"/>
    <mergeCell ref="K335:L335"/>
    <mergeCell ref="K333:L333"/>
    <mergeCell ref="K330:L330"/>
    <mergeCell ref="K337:L337"/>
    <mergeCell ref="K336:L336"/>
    <mergeCell ref="K499:M499"/>
    <mergeCell ref="K485:M485"/>
    <mergeCell ref="K486:M486"/>
    <mergeCell ref="K487:M487"/>
    <mergeCell ref="K488:M488"/>
    <mergeCell ref="K497:M497"/>
    <mergeCell ref="K604:L604"/>
    <mergeCell ref="K441:L441"/>
    <mergeCell ref="K443:L443"/>
    <mergeCell ref="K480:L480"/>
    <mergeCell ref="K508:L508"/>
    <mergeCell ref="K522:L522"/>
    <mergeCell ref="K569:L569"/>
    <mergeCell ref="K592:L592"/>
    <mergeCell ref="K594:L594"/>
    <mergeCell ref="K483:L483"/>
    <mergeCell ref="K484:L484"/>
    <mergeCell ref="K489:L489"/>
    <mergeCell ref="K490:L490"/>
    <mergeCell ref="K491:L491"/>
    <mergeCell ref="K492:L492"/>
    <mergeCell ref="K493:L493"/>
    <mergeCell ref="K494:L494"/>
    <mergeCell ref="K495:L495"/>
    <mergeCell ref="K602:L602"/>
    <mergeCell ref="K500:L500"/>
    <mergeCell ref="K503:L503"/>
    <mergeCell ref="K481:M481"/>
    <mergeCell ref="K482:M482"/>
    <mergeCell ref="K498:M498"/>
    <mergeCell ref="K642:L642"/>
    <mergeCell ref="K625:L625"/>
    <mergeCell ref="K627:L627"/>
    <mergeCell ref="K628:L628"/>
    <mergeCell ref="K608:L608"/>
    <mergeCell ref="K606:L606"/>
    <mergeCell ref="K613:L613"/>
    <mergeCell ref="K615:L615"/>
    <mergeCell ref="K621:M621"/>
    <mergeCell ref="K607:L607"/>
    <mergeCell ref="K609:L609"/>
    <mergeCell ref="K610:L610"/>
    <mergeCell ref="K611:L611"/>
    <mergeCell ref="K626:L626"/>
    <mergeCell ref="K161:L161"/>
    <mergeCell ref="K162:L162"/>
    <mergeCell ref="K163:M163"/>
    <mergeCell ref="K164:M164"/>
    <mergeCell ref="K643:L643"/>
    <mergeCell ref="K634:L634"/>
    <mergeCell ref="K635:L635"/>
    <mergeCell ref="K636:L636"/>
    <mergeCell ref="K637:L637"/>
    <mergeCell ref="K638:L638"/>
    <mergeCell ref="K639:L639"/>
    <mergeCell ref="K640:L640"/>
    <mergeCell ref="K616:L616"/>
    <mergeCell ref="K617:L617"/>
    <mergeCell ref="K618:L618"/>
    <mergeCell ref="K619:L619"/>
    <mergeCell ref="K633:L633"/>
    <mergeCell ref="K622:M622"/>
    <mergeCell ref="K624:L624"/>
    <mergeCell ref="K629:L629"/>
    <mergeCell ref="K630:L630"/>
    <mergeCell ref="K631:L631"/>
    <mergeCell ref="K632:L632"/>
    <mergeCell ref="K641:L641"/>
    <mergeCell ref="K20:M20"/>
    <mergeCell ref="K180:M180"/>
    <mergeCell ref="K181:M181"/>
    <mergeCell ref="K182:M182"/>
    <mergeCell ref="K447:M447"/>
    <mergeCell ref="K12:M12"/>
    <mergeCell ref="K57:M57"/>
    <mergeCell ref="K166:M166"/>
    <mergeCell ref="K178:M178"/>
    <mergeCell ref="K179:M179"/>
    <mergeCell ref="K183:M183"/>
    <mergeCell ref="K141:M141"/>
    <mergeCell ref="K142:M142"/>
    <mergeCell ref="K144:M144"/>
    <mergeCell ref="K108:M108"/>
    <mergeCell ref="K106:M106"/>
    <mergeCell ref="K71:M71"/>
    <mergeCell ref="K69:M69"/>
    <mergeCell ref="K143:M143"/>
    <mergeCell ref="K105:M105"/>
    <mergeCell ref="K70:M70"/>
    <mergeCell ref="K176:M176"/>
    <mergeCell ref="K177:M177"/>
    <mergeCell ref="K160:L160"/>
  </mergeCells>
  <pageMargins left="0.15748031496062992" right="0.15748031496062992" top="0.19685039370078741" bottom="0.19685039370078741" header="0.31496062992125984" footer="0.31496062992125984"/>
  <pageSetup paperSize="9" scale="50"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12"/>
  <sheetViews>
    <sheetView rightToLeft="1" topLeftCell="A83" zoomScale="85" zoomScaleNormal="85" workbookViewId="0">
      <selection activeCell="C87" sqref="C87:J93"/>
    </sheetView>
  </sheetViews>
  <sheetFormatPr defaultRowHeight="12.75" x14ac:dyDescent="0.2"/>
  <cols>
    <col min="3" max="5" width="0" hidden="1" customWidth="1"/>
    <col min="8" max="8" width="56.7109375" customWidth="1"/>
    <col min="9" max="9" width="34.7109375" customWidth="1"/>
    <col min="10" max="10" width="31" customWidth="1"/>
    <col min="11" max="11" width="22.5703125" customWidth="1"/>
    <col min="12" max="12" width="28.140625" customWidth="1"/>
    <col min="13" max="13" width="22.28515625" customWidth="1"/>
    <col min="14" max="14" width="23.42578125" customWidth="1"/>
    <col min="15" max="15" width="23.7109375" customWidth="1"/>
    <col min="19" max="19" width="22" bestFit="1" customWidth="1"/>
  </cols>
  <sheetData>
    <row r="1" spans="1:13" ht="13.5" thickBot="1" x14ac:dyDescent="0.25"/>
    <row r="2" spans="1:13" ht="49.9" customHeight="1" x14ac:dyDescent="0.2">
      <c r="C2" s="690" t="s">
        <v>1144</v>
      </c>
      <c r="D2" s="691"/>
      <c r="E2" s="691"/>
      <c r="F2" s="691"/>
      <c r="G2" s="691"/>
      <c r="H2" s="691"/>
      <c r="I2" s="691"/>
      <c r="J2" s="691"/>
    </row>
    <row r="3" spans="1:13" ht="53.45" customHeight="1" thickBot="1" x14ac:dyDescent="0.25"/>
    <row r="4" spans="1:13" ht="46.9" customHeight="1" x14ac:dyDescent="0.2">
      <c r="C4" s="679" t="s">
        <v>182</v>
      </c>
      <c r="D4" s="680"/>
      <c r="E4" s="680"/>
      <c r="F4" s="680"/>
      <c r="G4" s="680"/>
      <c r="H4" s="680"/>
      <c r="I4" s="680"/>
      <c r="J4" s="680"/>
      <c r="K4" s="281"/>
      <c r="L4" s="281"/>
      <c r="M4" s="281"/>
    </row>
    <row r="5" spans="1:13" ht="61.9" customHeight="1" x14ac:dyDescent="0.2">
      <c r="C5" s="276" t="s">
        <v>1102</v>
      </c>
      <c r="D5" s="276" t="s">
        <v>1095</v>
      </c>
      <c r="E5" s="276" t="s">
        <v>11</v>
      </c>
      <c r="F5" s="272" t="s">
        <v>1094</v>
      </c>
      <c r="G5" s="681" t="s">
        <v>2471</v>
      </c>
      <c r="H5" s="681"/>
      <c r="I5" s="681"/>
      <c r="J5" s="280" t="s">
        <v>1093</v>
      </c>
      <c r="K5" s="282"/>
      <c r="L5" s="282"/>
      <c r="M5" s="282"/>
    </row>
    <row r="6" spans="1:13" ht="26.25" x14ac:dyDescent="0.65">
      <c r="A6" s="14"/>
      <c r="B6" s="283"/>
      <c r="C6" s="268"/>
      <c r="D6" s="269"/>
      <c r="E6" s="269"/>
      <c r="F6" s="193"/>
      <c r="G6" s="682" t="s">
        <v>183</v>
      </c>
      <c r="H6" s="683"/>
      <c r="I6" s="270">
        <f>SUM(J7:J12)</f>
        <v>5437893637936</v>
      </c>
      <c r="J6" s="273"/>
      <c r="K6" s="284"/>
      <c r="L6" s="285"/>
      <c r="M6" s="15"/>
    </row>
    <row r="7" spans="1:13" ht="34.9" customHeight="1" x14ac:dyDescent="0.65">
      <c r="A7" s="14"/>
      <c r="B7" s="283"/>
      <c r="C7" s="96"/>
      <c r="D7" s="97"/>
      <c r="E7" s="97"/>
      <c r="F7" s="98"/>
      <c r="G7" s="664" t="s">
        <v>1125</v>
      </c>
      <c r="H7" s="664"/>
      <c r="I7" s="664"/>
      <c r="J7" s="274">
        <v>0</v>
      </c>
      <c r="K7" s="20"/>
      <c r="L7" s="286"/>
      <c r="M7" s="286"/>
    </row>
    <row r="8" spans="1:13" ht="34.9" customHeight="1" x14ac:dyDescent="0.65">
      <c r="A8" s="14"/>
      <c r="B8" s="283"/>
      <c r="C8" s="96"/>
      <c r="D8" s="97"/>
      <c r="E8" s="97"/>
      <c r="F8" s="98"/>
      <c r="G8" s="664" t="s">
        <v>1126</v>
      </c>
      <c r="H8" s="664"/>
      <c r="I8" s="664"/>
      <c r="J8" s="274">
        <v>361841966262</v>
      </c>
      <c r="K8" s="20"/>
      <c r="L8" s="286"/>
      <c r="M8" s="286"/>
    </row>
    <row r="9" spans="1:13" ht="34.9" customHeight="1" x14ac:dyDescent="0.65">
      <c r="A9" s="14"/>
      <c r="B9" s="283"/>
      <c r="C9" s="96"/>
      <c r="D9" s="97"/>
      <c r="E9" s="97"/>
      <c r="F9" s="98"/>
      <c r="G9" s="664" t="s">
        <v>1127</v>
      </c>
      <c r="H9" s="664"/>
      <c r="I9" s="664"/>
      <c r="J9" s="274">
        <v>2133638039434</v>
      </c>
      <c r="K9" s="20"/>
      <c r="L9" s="286"/>
      <c r="M9" s="286"/>
    </row>
    <row r="10" spans="1:13" ht="34.9" customHeight="1" x14ac:dyDescent="0.65">
      <c r="A10" s="14"/>
      <c r="B10" s="283"/>
      <c r="C10" s="96"/>
      <c r="D10" s="97"/>
      <c r="E10" s="97"/>
      <c r="F10" s="98"/>
      <c r="G10" s="664" t="s">
        <v>1128</v>
      </c>
      <c r="H10" s="664"/>
      <c r="I10" s="664"/>
      <c r="J10" s="274">
        <v>2935891632240</v>
      </c>
      <c r="K10" s="20"/>
      <c r="L10" s="286"/>
      <c r="M10" s="286"/>
    </row>
    <row r="11" spans="1:13" ht="34.9" customHeight="1" x14ac:dyDescent="0.65">
      <c r="A11" s="14"/>
      <c r="B11" s="283"/>
      <c r="C11" s="96"/>
      <c r="D11" s="97"/>
      <c r="E11" s="97"/>
      <c r="F11" s="98"/>
      <c r="G11" s="664" t="s">
        <v>1129</v>
      </c>
      <c r="H11" s="664"/>
      <c r="I11" s="664"/>
      <c r="J11" s="274">
        <v>6522000000</v>
      </c>
      <c r="K11" s="20"/>
      <c r="L11" s="286"/>
      <c r="M11" s="286"/>
    </row>
    <row r="12" spans="1:13" ht="34.9" customHeight="1" x14ac:dyDescent="0.65">
      <c r="A12" s="14"/>
      <c r="B12" s="283"/>
      <c r="C12" s="96"/>
      <c r="D12" s="97"/>
      <c r="E12" s="97"/>
      <c r="F12" s="98"/>
      <c r="G12" s="664" t="s">
        <v>1130</v>
      </c>
      <c r="H12" s="664"/>
      <c r="I12" s="664"/>
      <c r="J12" s="274">
        <v>0</v>
      </c>
      <c r="K12" s="20"/>
      <c r="L12" s="286"/>
      <c r="M12" s="286"/>
    </row>
    <row r="14" spans="1:13" ht="13.5" thickBot="1" x14ac:dyDescent="0.25"/>
    <row r="15" spans="1:13" ht="46.9" customHeight="1" x14ac:dyDescent="0.2">
      <c r="C15" s="679" t="s">
        <v>1153</v>
      </c>
      <c r="D15" s="680"/>
      <c r="E15" s="680"/>
      <c r="F15" s="680"/>
      <c r="G15" s="680"/>
      <c r="H15" s="680"/>
      <c r="I15" s="680"/>
      <c r="J15" s="680"/>
      <c r="K15" s="281"/>
      <c r="L15" s="281"/>
      <c r="M15" s="281"/>
    </row>
    <row r="16" spans="1:13" ht="61.9" customHeight="1" x14ac:dyDescent="0.55000000000000004">
      <c r="C16" s="276" t="s">
        <v>1102</v>
      </c>
      <c r="D16" s="276" t="s">
        <v>1095</v>
      </c>
      <c r="E16" s="276" t="s">
        <v>11</v>
      </c>
      <c r="F16" s="272" t="s">
        <v>1094</v>
      </c>
      <c r="G16" s="681" t="s">
        <v>2472</v>
      </c>
      <c r="H16" s="681"/>
      <c r="I16" s="681"/>
      <c r="J16" s="280" t="s">
        <v>1093</v>
      </c>
      <c r="K16" s="282"/>
      <c r="L16" s="20"/>
      <c r="M16" s="282"/>
    </row>
    <row r="17" spans="1:13" ht="26.25" x14ac:dyDescent="0.65">
      <c r="A17" s="14"/>
      <c r="B17" s="283"/>
      <c r="C17" s="268"/>
      <c r="D17" s="269"/>
      <c r="E17" s="269"/>
      <c r="F17" s="193"/>
      <c r="G17" s="682" t="s">
        <v>194</v>
      </c>
      <c r="H17" s="683"/>
      <c r="I17" s="270">
        <f>J18+J19+J20+J21+J22+J23+J24+J25+J26+J27+J28+J29+J30+J31</f>
        <v>11600990389597</v>
      </c>
      <c r="J17" s="273"/>
      <c r="K17" s="20"/>
      <c r="L17" s="285"/>
      <c r="M17" s="15"/>
    </row>
    <row r="18" spans="1:13" ht="34.9" customHeight="1" x14ac:dyDescent="0.65">
      <c r="A18" s="14"/>
      <c r="B18" s="283"/>
      <c r="C18" s="96"/>
      <c r="D18" s="97"/>
      <c r="E18" s="97"/>
      <c r="F18" s="98"/>
      <c r="G18" s="664" t="s">
        <v>1131</v>
      </c>
      <c r="H18" s="664"/>
      <c r="I18" s="664"/>
      <c r="J18" s="274">
        <v>290672000</v>
      </c>
      <c r="K18" s="20"/>
      <c r="L18" s="286"/>
      <c r="M18" s="286"/>
    </row>
    <row r="19" spans="1:13" ht="34.9" customHeight="1" x14ac:dyDescent="0.65">
      <c r="A19" s="14"/>
      <c r="B19" s="283"/>
      <c r="C19" s="96"/>
      <c r="D19" s="97"/>
      <c r="E19" s="97"/>
      <c r="F19" s="98"/>
      <c r="G19" s="664" t="s">
        <v>1132</v>
      </c>
      <c r="H19" s="664"/>
      <c r="I19" s="664"/>
      <c r="J19" s="274">
        <v>15000000</v>
      </c>
      <c r="K19" s="20"/>
      <c r="L19" s="286"/>
      <c r="M19" s="286"/>
    </row>
    <row r="20" spans="1:13" ht="34.9" customHeight="1" x14ac:dyDescent="0.65">
      <c r="A20" s="14"/>
      <c r="B20" s="283"/>
      <c r="C20" s="96"/>
      <c r="D20" s="97"/>
      <c r="E20" s="97"/>
      <c r="F20" s="98"/>
      <c r="G20" s="664" t="s">
        <v>1133</v>
      </c>
      <c r="H20" s="664"/>
      <c r="I20" s="664"/>
      <c r="J20" s="274">
        <v>459192789792</v>
      </c>
      <c r="K20" s="20"/>
      <c r="L20" s="286"/>
      <c r="M20" s="286"/>
    </row>
    <row r="21" spans="1:13" ht="34.9" customHeight="1" x14ac:dyDescent="0.65">
      <c r="A21" s="14"/>
      <c r="B21" s="283"/>
      <c r="C21" s="96"/>
      <c r="D21" s="97"/>
      <c r="E21" s="97"/>
      <c r="F21" s="98"/>
      <c r="G21" s="664" t="s">
        <v>1134</v>
      </c>
      <c r="H21" s="664"/>
      <c r="I21" s="664"/>
      <c r="J21" s="274">
        <v>265742089449</v>
      </c>
      <c r="K21" s="20"/>
      <c r="L21" s="286"/>
      <c r="M21" s="286"/>
    </row>
    <row r="22" spans="1:13" ht="34.9" customHeight="1" x14ac:dyDescent="0.65">
      <c r="A22" s="14"/>
      <c r="B22" s="283"/>
      <c r="C22" s="96"/>
      <c r="D22" s="97"/>
      <c r="E22" s="97"/>
      <c r="F22" s="98"/>
      <c r="G22" s="664" t="s">
        <v>1135</v>
      </c>
      <c r="H22" s="664"/>
      <c r="I22" s="664"/>
      <c r="J22" s="274">
        <v>238800000</v>
      </c>
      <c r="K22" s="20"/>
      <c r="L22" s="286"/>
      <c r="M22" s="286"/>
    </row>
    <row r="23" spans="1:13" ht="34.9" customHeight="1" x14ac:dyDescent="0.65">
      <c r="A23" s="14"/>
      <c r="B23" s="283"/>
      <c r="C23" s="96"/>
      <c r="D23" s="97"/>
      <c r="E23" s="97"/>
      <c r="F23" s="98"/>
      <c r="G23" s="664" t="s">
        <v>1136</v>
      </c>
      <c r="H23" s="664"/>
      <c r="I23" s="664"/>
      <c r="J23" s="274">
        <v>77120000000</v>
      </c>
      <c r="K23" s="20"/>
      <c r="L23" s="286"/>
      <c r="M23" s="286"/>
    </row>
    <row r="24" spans="1:13" ht="34.9" customHeight="1" x14ac:dyDescent="0.65">
      <c r="A24" s="14"/>
      <c r="B24" s="283"/>
      <c r="C24" s="96"/>
      <c r="D24" s="97"/>
      <c r="E24" s="97"/>
      <c r="F24" s="98"/>
      <c r="G24" s="664" t="s">
        <v>1137</v>
      </c>
      <c r="H24" s="664"/>
      <c r="I24" s="664"/>
      <c r="J24" s="274">
        <v>82087200000</v>
      </c>
      <c r="K24" s="20"/>
      <c r="L24" s="286"/>
      <c r="M24" s="286"/>
    </row>
    <row r="25" spans="1:13" ht="34.9" customHeight="1" x14ac:dyDescent="0.65">
      <c r="A25" s="14"/>
      <c r="B25" s="283"/>
      <c r="C25" s="96"/>
      <c r="D25" s="97"/>
      <c r="E25" s="97"/>
      <c r="F25" s="98"/>
      <c r="G25" s="664" t="s">
        <v>1138</v>
      </c>
      <c r="H25" s="664"/>
      <c r="I25" s="664"/>
      <c r="J25" s="274">
        <v>8228000000</v>
      </c>
      <c r="K25" s="20"/>
      <c r="L25" s="286"/>
      <c r="M25" s="286"/>
    </row>
    <row r="26" spans="1:13" ht="34.9" customHeight="1" x14ac:dyDescent="0.65">
      <c r="A26" s="14"/>
      <c r="B26" s="283"/>
      <c r="C26" s="96"/>
      <c r="D26" s="97"/>
      <c r="E26" s="97"/>
      <c r="F26" s="98"/>
      <c r="G26" s="664" t="s">
        <v>1139</v>
      </c>
      <c r="H26" s="664"/>
      <c r="I26" s="664"/>
      <c r="J26" s="274">
        <v>4700700000</v>
      </c>
      <c r="K26" s="20"/>
      <c r="L26" s="286"/>
      <c r="M26" s="286"/>
    </row>
    <row r="27" spans="1:13" ht="34.9" customHeight="1" x14ac:dyDescent="0.65">
      <c r="A27" s="14"/>
      <c r="B27" s="283"/>
      <c r="C27" s="96"/>
      <c r="D27" s="97"/>
      <c r="E27" s="97"/>
      <c r="F27" s="98"/>
      <c r="G27" s="664" t="s">
        <v>1140</v>
      </c>
      <c r="H27" s="664"/>
      <c r="I27" s="664"/>
      <c r="J27" s="274">
        <v>25660603710</v>
      </c>
      <c r="K27" s="20"/>
      <c r="L27" s="286"/>
      <c r="M27" s="286"/>
    </row>
    <row r="28" spans="1:13" ht="34.9" customHeight="1" x14ac:dyDescent="0.65">
      <c r="A28" s="14"/>
      <c r="B28" s="283"/>
      <c r="C28" s="96"/>
      <c r="D28" s="97"/>
      <c r="E28" s="97"/>
      <c r="F28" s="98"/>
      <c r="G28" s="664" t="s">
        <v>1141</v>
      </c>
      <c r="H28" s="664"/>
      <c r="I28" s="664"/>
      <c r="J28" s="274">
        <v>202316413500</v>
      </c>
      <c r="K28" s="20"/>
      <c r="L28" s="286"/>
      <c r="M28" s="286"/>
    </row>
    <row r="29" spans="1:13" ht="34.9" customHeight="1" x14ac:dyDescent="0.65">
      <c r="A29" s="14"/>
      <c r="B29" s="283"/>
      <c r="C29" s="96"/>
      <c r="D29" s="97"/>
      <c r="E29" s="97"/>
      <c r="F29" s="98"/>
      <c r="G29" s="664" t="s">
        <v>1142</v>
      </c>
      <c r="H29" s="664"/>
      <c r="I29" s="664"/>
      <c r="J29" s="274">
        <v>9251709905724</v>
      </c>
      <c r="K29" s="20"/>
      <c r="L29" s="286"/>
      <c r="M29" s="286"/>
    </row>
    <row r="30" spans="1:13" ht="34.9" customHeight="1" x14ac:dyDescent="0.65">
      <c r="A30" s="14"/>
      <c r="B30" s="283"/>
      <c r="C30" s="96"/>
      <c r="D30" s="97"/>
      <c r="E30" s="97"/>
      <c r="F30" s="98"/>
      <c r="G30" s="664" t="s">
        <v>1143</v>
      </c>
      <c r="H30" s="664"/>
      <c r="I30" s="664"/>
      <c r="J30" s="274">
        <v>1223688215422</v>
      </c>
      <c r="K30" s="20"/>
      <c r="L30" s="286"/>
      <c r="M30" s="286"/>
    </row>
    <row r="31" spans="1:13" ht="34.9" customHeight="1" x14ac:dyDescent="0.65">
      <c r="A31" s="14"/>
      <c r="B31" s="283"/>
      <c r="C31" s="96"/>
      <c r="D31" s="97"/>
      <c r="E31" s="97"/>
      <c r="F31" s="98"/>
      <c r="G31" s="664" t="s">
        <v>191</v>
      </c>
      <c r="H31" s="664"/>
      <c r="I31" s="664"/>
      <c r="J31" s="274"/>
      <c r="K31" s="20"/>
      <c r="L31" s="286"/>
      <c r="M31" s="286"/>
    </row>
    <row r="34" spans="2:15" ht="13.5" thickBot="1" x14ac:dyDescent="0.25"/>
    <row r="35" spans="2:15" ht="46.9" customHeight="1" x14ac:dyDescent="0.2">
      <c r="C35" s="685" t="s">
        <v>2465</v>
      </c>
      <c r="D35" s="686"/>
      <c r="E35" s="686"/>
      <c r="F35" s="686"/>
      <c r="G35" s="686"/>
      <c r="H35" s="686"/>
      <c r="I35" s="686"/>
      <c r="J35" s="686"/>
      <c r="K35" s="686"/>
      <c r="L35" s="686"/>
      <c r="M35" s="687"/>
    </row>
    <row r="36" spans="2:15" ht="72.599999999999994" customHeight="1" x14ac:dyDescent="0.2">
      <c r="C36" s="271" t="s">
        <v>1102</v>
      </c>
      <c r="D36" s="271" t="s">
        <v>1095</v>
      </c>
      <c r="E36" s="271" t="s">
        <v>11</v>
      </c>
      <c r="F36" s="272" t="s">
        <v>1094</v>
      </c>
      <c r="G36" s="681" t="s">
        <v>2470</v>
      </c>
      <c r="H36" s="681"/>
      <c r="I36" s="681"/>
      <c r="J36" s="272" t="s">
        <v>1093</v>
      </c>
      <c r="K36" s="272" t="s">
        <v>1146</v>
      </c>
      <c r="L36" s="272" t="s">
        <v>1092</v>
      </c>
      <c r="M36" s="287" t="s">
        <v>1145</v>
      </c>
    </row>
    <row r="37" spans="2:15" ht="26.25" x14ac:dyDescent="0.65">
      <c r="B37" s="27"/>
      <c r="C37" s="268"/>
      <c r="D37" s="269"/>
      <c r="E37" s="269"/>
      <c r="F37" s="193"/>
      <c r="G37" s="682" t="s">
        <v>1118</v>
      </c>
      <c r="H37" s="683"/>
      <c r="I37" s="270"/>
      <c r="J37" s="273"/>
      <c r="K37" s="277"/>
      <c r="L37" s="275"/>
      <c r="M37" s="10">
        <f>SUM(M39:M46)</f>
        <v>144081360823</v>
      </c>
      <c r="O37" s="20"/>
    </row>
    <row r="38" spans="2:15" ht="27" x14ac:dyDescent="0.65">
      <c r="B38" s="27"/>
      <c r="C38" s="268"/>
      <c r="D38" s="269"/>
      <c r="E38" s="269">
        <v>170</v>
      </c>
      <c r="F38" s="193" t="s">
        <v>184</v>
      </c>
      <c r="G38" s="682" t="s">
        <v>194</v>
      </c>
      <c r="H38" s="683"/>
      <c r="I38" s="270">
        <f>SUM(J39:J46)</f>
        <v>144081360823</v>
      </c>
      <c r="J38" s="273"/>
      <c r="K38" s="277"/>
      <c r="L38" s="275" t="s">
        <v>1103</v>
      </c>
      <c r="M38" s="273"/>
      <c r="O38" s="20"/>
    </row>
    <row r="39" spans="2:15" ht="34.9" customHeight="1" x14ac:dyDescent="0.65">
      <c r="B39" s="27"/>
      <c r="C39" s="96"/>
      <c r="D39" s="97">
        <v>10</v>
      </c>
      <c r="E39" s="97">
        <v>170</v>
      </c>
      <c r="F39" s="98" t="s">
        <v>184</v>
      </c>
      <c r="G39" s="664" t="s">
        <v>1096</v>
      </c>
      <c r="H39" s="664"/>
      <c r="I39" s="664"/>
      <c r="J39" s="274">
        <v>37872719357</v>
      </c>
      <c r="K39" s="274">
        <f>IF(I37&gt;0,I37*10%,0)</f>
        <v>0</v>
      </c>
      <c r="L39" s="10">
        <f t="shared" ref="L39:L42" si="0">IF(J39&gt;=K39,K39,J39)</f>
        <v>0</v>
      </c>
      <c r="M39" s="10">
        <f t="shared" ref="M39:M41" si="1">IF(J39&gt;=K39,J39-K39,0)</f>
        <v>37872719357</v>
      </c>
      <c r="O39" s="20"/>
    </row>
    <row r="40" spans="2:15" ht="26.25" x14ac:dyDescent="0.65">
      <c r="B40" s="27"/>
      <c r="C40" s="96"/>
      <c r="D40" s="97">
        <v>20</v>
      </c>
      <c r="E40" s="97">
        <v>170</v>
      </c>
      <c r="F40" s="98" t="s">
        <v>184</v>
      </c>
      <c r="G40" s="664" t="s">
        <v>1097</v>
      </c>
      <c r="H40" s="664"/>
      <c r="I40" s="664"/>
      <c r="J40" s="274">
        <v>2286300000</v>
      </c>
      <c r="K40" s="274">
        <f>IF(I37&gt;0,I37*10%,0)</f>
        <v>0</v>
      </c>
      <c r="L40" s="10">
        <f t="shared" si="0"/>
        <v>0</v>
      </c>
      <c r="M40" s="10">
        <f t="shared" si="1"/>
        <v>2286300000</v>
      </c>
      <c r="O40" s="20"/>
    </row>
    <row r="41" spans="2:15" ht="26.25" x14ac:dyDescent="0.65">
      <c r="B41" s="27"/>
      <c r="C41" s="96"/>
      <c r="D41" s="97">
        <v>30</v>
      </c>
      <c r="E41" s="97">
        <v>170</v>
      </c>
      <c r="F41" s="98" t="s">
        <v>184</v>
      </c>
      <c r="G41" s="664" t="s">
        <v>1098</v>
      </c>
      <c r="H41" s="664"/>
      <c r="I41" s="664"/>
      <c r="J41" s="274">
        <v>7562574080</v>
      </c>
      <c r="K41" s="274">
        <f>IF(I37&gt;0,I37*10%,0)</f>
        <v>0</v>
      </c>
      <c r="L41" s="10">
        <f t="shared" si="0"/>
        <v>0</v>
      </c>
      <c r="M41" s="10">
        <f t="shared" si="1"/>
        <v>7562574080</v>
      </c>
      <c r="O41" s="20"/>
    </row>
    <row r="42" spans="2:15" ht="26.25" x14ac:dyDescent="0.65">
      <c r="B42" s="27"/>
      <c r="C42" s="96"/>
      <c r="D42" s="97">
        <v>40</v>
      </c>
      <c r="E42" s="97">
        <v>170</v>
      </c>
      <c r="F42" s="98" t="s">
        <v>184</v>
      </c>
      <c r="G42" s="664" t="s">
        <v>1099</v>
      </c>
      <c r="H42" s="664"/>
      <c r="I42" s="664"/>
      <c r="J42" s="274">
        <v>90180758646</v>
      </c>
      <c r="K42" s="274">
        <f>IF(I37&gt;0,I37*10%,0)</f>
        <v>0</v>
      </c>
      <c r="L42" s="10">
        <f t="shared" si="0"/>
        <v>0</v>
      </c>
      <c r="M42" s="10">
        <f>IF(J42&gt;=K42,J42-K42,0)</f>
        <v>90180758646</v>
      </c>
      <c r="O42" s="20"/>
    </row>
    <row r="43" spans="2:15" ht="26.25" x14ac:dyDescent="0.65">
      <c r="B43" s="27"/>
      <c r="C43" s="96"/>
      <c r="D43" s="97"/>
      <c r="E43" s="97"/>
      <c r="F43" s="98"/>
      <c r="G43" s="664" t="s">
        <v>1163</v>
      </c>
      <c r="H43" s="664"/>
      <c r="I43" s="664"/>
      <c r="J43" s="274">
        <v>94467300</v>
      </c>
      <c r="K43" s="274"/>
      <c r="L43" s="10"/>
      <c r="M43" s="10">
        <f>IF(J43&gt;=K43,J43-K43,0)</f>
        <v>94467300</v>
      </c>
      <c r="O43" s="20"/>
    </row>
    <row r="44" spans="2:15" ht="26.25" x14ac:dyDescent="0.65">
      <c r="B44" s="27"/>
      <c r="C44" s="96"/>
      <c r="D44" s="97">
        <v>50</v>
      </c>
      <c r="E44" s="97">
        <v>170</v>
      </c>
      <c r="F44" s="98" t="s">
        <v>184</v>
      </c>
      <c r="G44" s="664" t="s">
        <v>1100</v>
      </c>
      <c r="H44" s="664"/>
      <c r="I44" s="664"/>
      <c r="J44" s="274">
        <v>0</v>
      </c>
      <c r="K44" s="274">
        <f>IF(I37&gt;0,I37*10%,0)</f>
        <v>0</v>
      </c>
      <c r="L44" s="10">
        <f>IF(J44&gt;=K44,K44,J44)</f>
        <v>0</v>
      </c>
      <c r="M44" s="10">
        <f t="shared" ref="M44:M46" si="2">IF(J44&gt;=K44,J44-K44,0)</f>
        <v>0</v>
      </c>
      <c r="O44" s="20"/>
    </row>
    <row r="45" spans="2:15" ht="26.25" x14ac:dyDescent="0.65">
      <c r="B45" s="27"/>
      <c r="C45" s="96"/>
      <c r="D45" s="97"/>
      <c r="E45" s="97"/>
      <c r="F45" s="98"/>
      <c r="G45" s="664" t="s">
        <v>1162</v>
      </c>
      <c r="H45" s="664"/>
      <c r="I45" s="664"/>
      <c r="J45" s="274">
        <v>1208444925</v>
      </c>
      <c r="K45" s="274"/>
      <c r="L45" s="10"/>
      <c r="M45" s="10">
        <f>IF(J45&gt;=K45,J45-K45,0)</f>
        <v>1208444925</v>
      </c>
      <c r="O45" s="20"/>
    </row>
    <row r="46" spans="2:15" ht="26.25" x14ac:dyDescent="0.65">
      <c r="B46" s="27"/>
      <c r="C46" s="96"/>
      <c r="D46" s="97">
        <v>60</v>
      </c>
      <c r="E46" s="97">
        <v>170</v>
      </c>
      <c r="F46" s="98" t="s">
        <v>184</v>
      </c>
      <c r="G46" s="664" t="s">
        <v>1101</v>
      </c>
      <c r="H46" s="664"/>
      <c r="I46" s="664"/>
      <c r="J46" s="274">
        <v>4876096515</v>
      </c>
      <c r="K46" s="274">
        <f>IF(I37&gt;0,I37*10%,0)</f>
        <v>0</v>
      </c>
      <c r="L46" s="10">
        <f>IF(J46&gt;=K46,K46,J46)</f>
        <v>0</v>
      </c>
      <c r="M46" s="10">
        <f t="shared" si="2"/>
        <v>4876096515</v>
      </c>
      <c r="O46" s="20"/>
    </row>
    <row r="51" spans="2:19" ht="49.9" customHeight="1" x14ac:dyDescent="0.2">
      <c r="C51" s="688" t="s">
        <v>1154</v>
      </c>
      <c r="D51" s="689"/>
      <c r="E51" s="689"/>
      <c r="F51" s="689"/>
      <c r="G51" s="689"/>
      <c r="H51" s="689"/>
      <c r="I51" s="689"/>
      <c r="J51" s="689"/>
      <c r="K51" s="689"/>
      <c r="L51" s="689"/>
      <c r="M51" s="689"/>
      <c r="N51" s="689"/>
      <c r="O51" s="689"/>
    </row>
    <row r="52" spans="2:19" ht="76.900000000000006" customHeight="1" x14ac:dyDescent="0.2">
      <c r="C52" s="271" t="s">
        <v>1102</v>
      </c>
      <c r="D52" s="271" t="s">
        <v>1095</v>
      </c>
      <c r="E52" s="271" t="s">
        <v>11</v>
      </c>
      <c r="F52" s="272" t="s">
        <v>1094</v>
      </c>
      <c r="G52" s="681" t="s">
        <v>2473</v>
      </c>
      <c r="H52" s="681"/>
      <c r="I52" s="681"/>
      <c r="J52" s="278" t="s">
        <v>1122</v>
      </c>
      <c r="K52" s="278" t="s">
        <v>1123</v>
      </c>
      <c r="L52" s="278" t="s">
        <v>1124</v>
      </c>
      <c r="M52" s="272" t="s">
        <v>1120</v>
      </c>
      <c r="N52" s="278" t="s">
        <v>1119</v>
      </c>
      <c r="O52" s="272" t="s">
        <v>1121</v>
      </c>
    </row>
    <row r="53" spans="2:19" ht="26.25" x14ac:dyDescent="0.65">
      <c r="B53" s="27"/>
      <c r="C53" s="268"/>
      <c r="D53" s="269"/>
      <c r="E53" s="269">
        <v>170</v>
      </c>
      <c r="F53" s="193" t="s">
        <v>184</v>
      </c>
      <c r="G53" s="682" t="s">
        <v>194</v>
      </c>
      <c r="H53" s="683"/>
      <c r="I53" s="270">
        <f>SUM(J54:J67)</f>
        <v>71579685512703</v>
      </c>
      <c r="J53" s="274"/>
      <c r="K53" s="274">
        <f>SUM(K54:K67)</f>
        <v>0</v>
      </c>
      <c r="L53" s="274">
        <f t="shared" ref="L53:O53" si="3">SUM(L54:L67)</f>
        <v>71579685512703</v>
      </c>
      <c r="M53" s="274">
        <f t="shared" si="3"/>
        <v>7157968551270.3008</v>
      </c>
      <c r="N53" s="274">
        <f t="shared" si="3"/>
        <v>64421716961432.695</v>
      </c>
      <c r="O53" s="274">
        <f t="shared" si="3"/>
        <v>64421716961432.695</v>
      </c>
      <c r="S53" s="293"/>
    </row>
    <row r="54" spans="2:19" ht="34.9" customHeight="1" x14ac:dyDescent="0.65">
      <c r="B54" s="27"/>
      <c r="C54" s="96"/>
      <c r="D54" s="97"/>
      <c r="E54" s="97"/>
      <c r="F54" s="98"/>
      <c r="G54" s="664" t="s">
        <v>1104</v>
      </c>
      <c r="H54" s="664"/>
      <c r="I54" s="664"/>
      <c r="J54" s="274">
        <v>777824000000</v>
      </c>
      <c r="K54" s="274"/>
      <c r="L54" s="274">
        <f>J54+K54</f>
        <v>777824000000</v>
      </c>
      <c r="M54" s="279">
        <f>J54*10%</f>
        <v>77782400000</v>
      </c>
      <c r="N54" s="279">
        <f>J54-M54</f>
        <v>700041600000</v>
      </c>
      <c r="O54" s="274">
        <f>(N54*(J54/L54))</f>
        <v>700041600000</v>
      </c>
      <c r="S54" s="20"/>
    </row>
    <row r="55" spans="2:19" ht="34.9" customHeight="1" x14ac:dyDescent="0.65">
      <c r="B55" s="27"/>
      <c r="C55" s="96"/>
      <c r="D55" s="97"/>
      <c r="E55" s="97"/>
      <c r="F55" s="98"/>
      <c r="G55" s="664" t="s">
        <v>1105</v>
      </c>
      <c r="H55" s="664"/>
      <c r="I55" s="664"/>
      <c r="J55" s="274">
        <v>3690765000000</v>
      </c>
      <c r="K55" s="274">
        <v>0</v>
      </c>
      <c r="L55" s="274">
        <f t="shared" ref="L55:L67" si="4">J55+K55</f>
        <v>3690765000000</v>
      </c>
      <c r="M55" s="279">
        <f t="shared" ref="M55:M67" si="5">J55*10%</f>
        <v>369076500000</v>
      </c>
      <c r="N55" s="279">
        <f t="shared" ref="N55:N67" si="6">J55-M55</f>
        <v>3321688500000</v>
      </c>
      <c r="O55" s="274">
        <f t="shared" ref="O55:O67" si="7">(N55*(J55/L55))</f>
        <v>3321688500000</v>
      </c>
      <c r="S55" s="20"/>
    </row>
    <row r="56" spans="2:19" ht="34.9" customHeight="1" x14ac:dyDescent="0.65">
      <c r="B56" s="27"/>
      <c r="C56" s="96"/>
      <c r="D56" s="97"/>
      <c r="E56" s="97"/>
      <c r="F56" s="98"/>
      <c r="G56" s="664" t="s">
        <v>1106</v>
      </c>
      <c r="H56" s="664"/>
      <c r="I56" s="664"/>
      <c r="J56" s="274">
        <v>1443700000000</v>
      </c>
      <c r="K56" s="274">
        <v>0</v>
      </c>
      <c r="L56" s="274">
        <f t="shared" si="4"/>
        <v>1443700000000</v>
      </c>
      <c r="M56" s="279">
        <f t="shared" si="5"/>
        <v>144370000000</v>
      </c>
      <c r="N56" s="279">
        <f t="shared" si="6"/>
        <v>1299330000000</v>
      </c>
      <c r="O56" s="274">
        <f t="shared" si="7"/>
        <v>1299330000000</v>
      </c>
      <c r="S56" s="20"/>
    </row>
    <row r="57" spans="2:19" ht="34.9" customHeight="1" x14ac:dyDescent="0.65">
      <c r="B57" s="27"/>
      <c r="C57" s="96"/>
      <c r="D57" s="97"/>
      <c r="E57" s="97"/>
      <c r="F57" s="98"/>
      <c r="G57" s="664" t="s">
        <v>1107</v>
      </c>
      <c r="H57" s="664"/>
      <c r="I57" s="664"/>
      <c r="J57" s="274">
        <v>29913945000000</v>
      </c>
      <c r="K57" s="274">
        <v>0</v>
      </c>
      <c r="L57" s="274">
        <f t="shared" si="4"/>
        <v>29913945000000</v>
      </c>
      <c r="M57" s="279">
        <f t="shared" si="5"/>
        <v>2991394500000</v>
      </c>
      <c r="N57" s="279">
        <f t="shared" si="6"/>
        <v>26922550500000</v>
      </c>
      <c r="O57" s="274">
        <f t="shared" si="7"/>
        <v>26922550500000</v>
      </c>
      <c r="S57" s="20"/>
    </row>
    <row r="58" spans="2:19" ht="34.9" customHeight="1" x14ac:dyDescent="0.65">
      <c r="B58" s="27"/>
      <c r="C58" s="96"/>
      <c r="D58" s="97"/>
      <c r="E58" s="97"/>
      <c r="F58" s="98"/>
      <c r="G58" s="664" t="s">
        <v>1108</v>
      </c>
      <c r="H58" s="664"/>
      <c r="I58" s="664"/>
      <c r="J58" s="274">
        <v>1811692569400</v>
      </c>
      <c r="K58" s="274">
        <v>0</v>
      </c>
      <c r="L58" s="274">
        <f t="shared" si="4"/>
        <v>1811692569400</v>
      </c>
      <c r="M58" s="279">
        <f t="shared" si="5"/>
        <v>181169256940</v>
      </c>
      <c r="N58" s="279">
        <f t="shared" si="6"/>
        <v>1630523312460</v>
      </c>
      <c r="O58" s="274">
        <f t="shared" si="7"/>
        <v>1630523312460</v>
      </c>
      <c r="S58" s="20"/>
    </row>
    <row r="59" spans="2:19" ht="34.9" customHeight="1" x14ac:dyDescent="0.65">
      <c r="B59" s="27"/>
      <c r="C59" s="96"/>
      <c r="D59" s="97"/>
      <c r="E59" s="97"/>
      <c r="F59" s="98"/>
      <c r="G59" s="664" t="s">
        <v>1109</v>
      </c>
      <c r="H59" s="664"/>
      <c r="I59" s="664"/>
      <c r="J59" s="274">
        <v>20000000000</v>
      </c>
      <c r="K59" s="274">
        <v>0</v>
      </c>
      <c r="L59" s="274">
        <f t="shared" si="4"/>
        <v>20000000000</v>
      </c>
      <c r="M59" s="279">
        <f t="shared" si="5"/>
        <v>2000000000</v>
      </c>
      <c r="N59" s="279">
        <f t="shared" si="6"/>
        <v>18000000000</v>
      </c>
      <c r="O59" s="274">
        <f t="shared" si="7"/>
        <v>18000000000</v>
      </c>
      <c r="S59" s="20"/>
    </row>
    <row r="60" spans="2:19" ht="34.9" customHeight="1" x14ac:dyDescent="0.65">
      <c r="B60" s="27"/>
      <c r="C60" s="96"/>
      <c r="D60" s="97">
        <v>0</v>
      </c>
      <c r="E60" s="97"/>
      <c r="F60" s="98"/>
      <c r="G60" s="664" t="s">
        <v>1110</v>
      </c>
      <c r="H60" s="664"/>
      <c r="I60" s="664"/>
      <c r="J60" s="274">
        <v>1967605210977</v>
      </c>
      <c r="K60" s="274">
        <v>0</v>
      </c>
      <c r="L60" s="274">
        <f t="shared" si="4"/>
        <v>1967605210977</v>
      </c>
      <c r="M60" s="279">
        <f t="shared" si="5"/>
        <v>196760521097.70001</v>
      </c>
      <c r="N60" s="279">
        <f t="shared" si="6"/>
        <v>1770844689879.3</v>
      </c>
      <c r="O60" s="274">
        <f t="shared" si="7"/>
        <v>1770844689879.3</v>
      </c>
      <c r="S60" s="20"/>
    </row>
    <row r="61" spans="2:19" ht="34.9" customHeight="1" x14ac:dyDescent="0.65">
      <c r="B61" s="27"/>
      <c r="C61" s="96"/>
      <c r="D61" s="97"/>
      <c r="E61" s="97"/>
      <c r="F61" s="98"/>
      <c r="G61" s="664" t="s">
        <v>1111</v>
      </c>
      <c r="H61" s="664"/>
      <c r="I61" s="664"/>
      <c r="J61" s="274">
        <v>4610200258592</v>
      </c>
      <c r="K61" s="274">
        <v>0</v>
      </c>
      <c r="L61" s="274">
        <f t="shared" si="4"/>
        <v>4610200258592</v>
      </c>
      <c r="M61" s="279">
        <f t="shared" si="5"/>
        <v>461020025859.20001</v>
      </c>
      <c r="N61" s="279">
        <f t="shared" si="6"/>
        <v>4149180232732.7998</v>
      </c>
      <c r="O61" s="274">
        <f t="shared" si="7"/>
        <v>4149180232732.7998</v>
      </c>
      <c r="S61" s="20"/>
    </row>
    <row r="62" spans="2:19" ht="34.9" customHeight="1" x14ac:dyDescent="0.65">
      <c r="B62" s="27"/>
      <c r="C62" s="96"/>
      <c r="D62" s="97"/>
      <c r="E62" s="97"/>
      <c r="F62" s="98"/>
      <c r="G62" s="664" t="s">
        <v>1112</v>
      </c>
      <c r="H62" s="664"/>
      <c r="I62" s="664"/>
      <c r="J62" s="274">
        <v>47000000000</v>
      </c>
      <c r="K62" s="274">
        <v>0</v>
      </c>
      <c r="L62" s="274">
        <f t="shared" si="4"/>
        <v>47000000000</v>
      </c>
      <c r="M62" s="279">
        <f t="shared" si="5"/>
        <v>4700000000</v>
      </c>
      <c r="N62" s="279">
        <f t="shared" si="6"/>
        <v>42300000000</v>
      </c>
      <c r="O62" s="274">
        <f t="shared" si="7"/>
        <v>42300000000</v>
      </c>
      <c r="S62" s="20"/>
    </row>
    <row r="63" spans="2:19" ht="34.9" customHeight="1" x14ac:dyDescent="0.65">
      <c r="B63" s="27"/>
      <c r="C63" s="96"/>
      <c r="D63" s="97"/>
      <c r="E63" s="97"/>
      <c r="F63" s="98"/>
      <c r="G63" s="664" t="s">
        <v>1113</v>
      </c>
      <c r="H63" s="664"/>
      <c r="I63" s="664"/>
      <c r="J63" s="274"/>
      <c r="K63" s="274">
        <v>0</v>
      </c>
      <c r="L63" s="274">
        <f t="shared" si="4"/>
        <v>0</v>
      </c>
      <c r="M63" s="279">
        <f t="shared" si="5"/>
        <v>0</v>
      </c>
      <c r="N63" s="279">
        <f t="shared" si="6"/>
        <v>0</v>
      </c>
      <c r="O63" s="274"/>
      <c r="S63" s="20"/>
    </row>
    <row r="64" spans="2:19" ht="34.9" customHeight="1" x14ac:dyDescent="0.65">
      <c r="B64" s="27"/>
      <c r="C64" s="96"/>
      <c r="D64" s="97"/>
      <c r="E64" s="97"/>
      <c r="F64" s="98"/>
      <c r="G64" s="664" t="s">
        <v>1114</v>
      </c>
      <c r="H64" s="664"/>
      <c r="I64" s="664"/>
      <c r="J64" s="274">
        <v>5000000000</v>
      </c>
      <c r="K64" s="274">
        <v>0</v>
      </c>
      <c r="L64" s="274">
        <f t="shared" si="4"/>
        <v>5000000000</v>
      </c>
      <c r="M64" s="279">
        <f t="shared" si="5"/>
        <v>500000000</v>
      </c>
      <c r="N64" s="279">
        <f t="shared" si="6"/>
        <v>4500000000</v>
      </c>
      <c r="O64" s="274">
        <f t="shared" si="7"/>
        <v>4500000000</v>
      </c>
      <c r="S64" s="20"/>
    </row>
    <row r="65" spans="1:19" ht="34.9" customHeight="1" x14ac:dyDescent="0.65">
      <c r="B65" s="27"/>
      <c r="C65" s="96"/>
      <c r="D65" s="97"/>
      <c r="E65" s="97"/>
      <c r="F65" s="98"/>
      <c r="G65" s="664" t="s">
        <v>1115</v>
      </c>
      <c r="H65" s="664"/>
      <c r="I65" s="664"/>
      <c r="J65" s="274">
        <v>13251793762838</v>
      </c>
      <c r="K65" s="274">
        <v>0</v>
      </c>
      <c r="L65" s="274">
        <f t="shared" si="4"/>
        <v>13251793762838</v>
      </c>
      <c r="M65" s="279">
        <f t="shared" si="5"/>
        <v>1325179376283.8</v>
      </c>
      <c r="N65" s="279">
        <f t="shared" si="6"/>
        <v>11926614386554.199</v>
      </c>
      <c r="O65" s="274">
        <f t="shared" si="7"/>
        <v>11926614386554.199</v>
      </c>
      <c r="S65" s="20"/>
    </row>
    <row r="66" spans="1:19" ht="34.9" customHeight="1" x14ac:dyDescent="0.65">
      <c r="B66" s="27"/>
      <c r="C66" s="96"/>
      <c r="D66" s="97"/>
      <c r="E66" s="97"/>
      <c r="F66" s="98"/>
      <c r="G66" s="664" t="s">
        <v>1116</v>
      </c>
      <c r="H66" s="664"/>
      <c r="I66" s="664"/>
      <c r="J66" s="274">
        <v>5191288000000</v>
      </c>
      <c r="K66" s="274">
        <v>0</v>
      </c>
      <c r="L66" s="274">
        <f t="shared" si="4"/>
        <v>5191288000000</v>
      </c>
      <c r="M66" s="279">
        <f t="shared" si="5"/>
        <v>519128800000</v>
      </c>
      <c r="N66" s="279">
        <f t="shared" si="6"/>
        <v>4672159200000</v>
      </c>
      <c r="O66" s="274">
        <f t="shared" si="7"/>
        <v>4672159200000</v>
      </c>
      <c r="S66" s="20"/>
    </row>
    <row r="67" spans="1:19" ht="34.9" customHeight="1" x14ac:dyDescent="0.65">
      <c r="B67" s="27"/>
      <c r="C67" s="96"/>
      <c r="D67" s="97"/>
      <c r="E67" s="97"/>
      <c r="F67" s="98"/>
      <c r="G67" s="664" t="s">
        <v>1117</v>
      </c>
      <c r="H67" s="664"/>
      <c r="I67" s="664"/>
      <c r="J67" s="274">
        <v>8848871710896</v>
      </c>
      <c r="K67" s="274">
        <v>0</v>
      </c>
      <c r="L67" s="274">
        <f t="shared" si="4"/>
        <v>8848871710896</v>
      </c>
      <c r="M67" s="279">
        <f t="shared" si="5"/>
        <v>884887171089.6001</v>
      </c>
      <c r="N67" s="279">
        <f t="shared" si="6"/>
        <v>7963984539806.4004</v>
      </c>
      <c r="O67" s="274">
        <f t="shared" si="7"/>
        <v>7963984539806.4004</v>
      </c>
      <c r="S67" s="20"/>
    </row>
    <row r="69" spans="1:19" ht="13.5" thickBot="1" x14ac:dyDescent="0.25"/>
    <row r="70" spans="1:19" ht="49.9" customHeight="1" thickBot="1" x14ac:dyDescent="0.25">
      <c r="C70" s="692" t="s">
        <v>1147</v>
      </c>
      <c r="D70" s="693"/>
      <c r="E70" s="693"/>
      <c r="F70" s="693"/>
      <c r="G70" s="693"/>
      <c r="H70" s="693"/>
      <c r="I70" s="693"/>
      <c r="J70" s="694"/>
      <c r="K70" s="281"/>
      <c r="L70" s="281"/>
      <c r="M70" s="281"/>
      <c r="N70" s="281"/>
      <c r="O70" s="281"/>
    </row>
    <row r="71" spans="1:19" ht="61.15" customHeight="1" x14ac:dyDescent="0.2">
      <c r="C71" s="291"/>
      <c r="D71" s="291"/>
      <c r="E71" s="291"/>
      <c r="F71" s="292"/>
      <c r="G71" s="695" t="s">
        <v>2466</v>
      </c>
      <c r="H71" s="695"/>
      <c r="I71" s="695"/>
      <c r="J71" s="272" t="s">
        <v>1093</v>
      </c>
      <c r="K71" s="289"/>
      <c r="L71" s="289"/>
      <c r="M71" s="282"/>
      <c r="N71" s="289"/>
      <c r="O71" s="282"/>
    </row>
    <row r="72" spans="1:19" ht="26.25" x14ac:dyDescent="0.65">
      <c r="A72" s="14"/>
      <c r="B72" s="283"/>
      <c r="C72" s="268"/>
      <c r="D72" s="269"/>
      <c r="E72" s="269"/>
      <c r="F72" s="193"/>
      <c r="G72" s="682" t="s">
        <v>194</v>
      </c>
      <c r="H72" s="683"/>
      <c r="I72" s="270">
        <f>SUM(J73:J82)</f>
        <v>51966347944442</v>
      </c>
      <c r="J72" s="273"/>
      <c r="K72" s="15"/>
      <c r="L72" s="20"/>
      <c r="M72" s="284"/>
      <c r="N72" s="290"/>
      <c r="O72" s="15"/>
    </row>
    <row r="73" spans="1:19" ht="34.9" customHeight="1" x14ac:dyDescent="0.65">
      <c r="A73" s="14"/>
      <c r="B73" s="283"/>
      <c r="C73" s="96"/>
      <c r="D73" s="97"/>
      <c r="E73" s="97"/>
      <c r="F73" s="98"/>
      <c r="G73" s="664" t="s">
        <v>1148</v>
      </c>
      <c r="H73" s="664"/>
      <c r="I73" s="664"/>
      <c r="J73" s="274">
        <v>61835000000</v>
      </c>
      <c r="K73" s="20"/>
      <c r="L73" s="20"/>
      <c r="M73" s="288"/>
      <c r="N73" s="288"/>
      <c r="O73" s="20"/>
    </row>
    <row r="74" spans="1:19" ht="34.9" customHeight="1" x14ac:dyDescent="0.65">
      <c r="A74" s="14"/>
      <c r="B74" s="283"/>
      <c r="C74" s="96"/>
      <c r="D74" s="97"/>
      <c r="E74" s="97"/>
      <c r="F74" s="98"/>
      <c r="G74" s="664" t="s">
        <v>385</v>
      </c>
      <c r="H74" s="664"/>
      <c r="I74" s="664"/>
      <c r="J74" s="274">
        <v>4789052762</v>
      </c>
      <c r="K74" s="20"/>
      <c r="L74" s="20"/>
      <c r="M74" s="288"/>
      <c r="N74" s="288"/>
      <c r="O74" s="20"/>
    </row>
    <row r="75" spans="1:19" ht="34.9" customHeight="1" x14ac:dyDescent="0.65">
      <c r="A75" s="14"/>
      <c r="B75" s="283"/>
      <c r="C75" s="96"/>
      <c r="D75" s="97"/>
      <c r="E75" s="97"/>
      <c r="F75" s="98"/>
      <c r="G75" s="664" t="s">
        <v>1149</v>
      </c>
      <c r="H75" s="664"/>
      <c r="I75" s="664"/>
      <c r="J75" s="274">
        <v>65679840000</v>
      </c>
      <c r="K75" s="20"/>
      <c r="L75" s="20"/>
      <c r="M75" s="288"/>
      <c r="N75" s="288"/>
      <c r="O75" s="20"/>
    </row>
    <row r="76" spans="1:19" ht="34.9" customHeight="1" x14ac:dyDescent="0.65">
      <c r="A76" s="14"/>
      <c r="B76" s="283"/>
      <c r="C76" s="96"/>
      <c r="D76" s="97"/>
      <c r="E76" s="97"/>
      <c r="F76" s="98"/>
      <c r="G76" s="664" t="s">
        <v>1150</v>
      </c>
      <c r="H76" s="664"/>
      <c r="I76" s="664"/>
      <c r="J76" s="274">
        <v>13705347000000</v>
      </c>
      <c r="K76" s="20"/>
      <c r="L76" s="20"/>
      <c r="M76" s="288"/>
      <c r="N76" s="288"/>
      <c r="O76" s="20"/>
    </row>
    <row r="77" spans="1:19" ht="34.9" customHeight="1" x14ac:dyDescent="0.65">
      <c r="A77" s="14"/>
      <c r="B77" s="283"/>
      <c r="C77" s="96"/>
      <c r="D77" s="97"/>
      <c r="E77" s="97"/>
      <c r="F77" s="98"/>
      <c r="G77" s="664" t="s">
        <v>1155</v>
      </c>
      <c r="H77" s="664"/>
      <c r="I77" s="664"/>
      <c r="J77" s="274">
        <v>73266000000</v>
      </c>
      <c r="K77" s="20"/>
      <c r="L77" s="20"/>
      <c r="M77" s="288"/>
      <c r="N77" s="288"/>
      <c r="O77" s="20"/>
    </row>
    <row r="78" spans="1:19" ht="34.9" customHeight="1" x14ac:dyDescent="0.65">
      <c r="A78" s="14"/>
      <c r="B78" s="283"/>
      <c r="C78" s="96"/>
      <c r="D78" s="97"/>
      <c r="E78" s="97"/>
      <c r="F78" s="98"/>
      <c r="G78" s="664" t="s">
        <v>1151</v>
      </c>
      <c r="H78" s="664"/>
      <c r="I78" s="664"/>
      <c r="J78" s="274">
        <v>99900000000</v>
      </c>
      <c r="K78" s="20"/>
      <c r="L78" s="20"/>
      <c r="M78" s="288"/>
      <c r="N78" s="288"/>
      <c r="O78" s="20"/>
    </row>
    <row r="79" spans="1:19" ht="34.9" customHeight="1" x14ac:dyDescent="0.65">
      <c r="A79" s="14"/>
      <c r="B79" s="283"/>
      <c r="C79" s="96"/>
      <c r="D79" s="97"/>
      <c r="E79" s="97"/>
      <c r="F79" s="98"/>
      <c r="G79" s="664" t="s">
        <v>1152</v>
      </c>
      <c r="H79" s="664"/>
      <c r="I79" s="664"/>
      <c r="J79" s="274">
        <v>348806400000</v>
      </c>
      <c r="K79" s="20"/>
      <c r="L79" s="20"/>
      <c r="M79" s="288"/>
      <c r="N79" s="288"/>
      <c r="O79" s="20"/>
    </row>
    <row r="80" spans="1:19" ht="34.9" customHeight="1" x14ac:dyDescent="0.65">
      <c r="A80" s="14"/>
      <c r="B80" s="283"/>
      <c r="C80" s="96"/>
      <c r="D80" s="97"/>
      <c r="E80" s="97"/>
      <c r="F80" s="98"/>
      <c r="G80" s="664" t="s">
        <v>375</v>
      </c>
      <c r="H80" s="664"/>
      <c r="I80" s="664"/>
      <c r="J80" s="274">
        <v>9600000</v>
      </c>
      <c r="K80" s="20"/>
      <c r="L80" s="20"/>
      <c r="M80" s="288"/>
      <c r="N80" s="288"/>
      <c r="O80" s="20"/>
    </row>
    <row r="81" spans="1:15" ht="34.9" customHeight="1" x14ac:dyDescent="0.65">
      <c r="A81" s="14"/>
      <c r="B81" s="283"/>
      <c r="C81" s="96"/>
      <c r="D81" s="97"/>
      <c r="E81" s="97"/>
      <c r="F81" s="98"/>
      <c r="G81" s="664" t="s">
        <v>386</v>
      </c>
      <c r="H81" s="664"/>
      <c r="I81" s="664"/>
      <c r="J81" s="274">
        <v>35199844051680</v>
      </c>
      <c r="K81" s="20"/>
      <c r="L81" s="20"/>
      <c r="M81" s="288"/>
      <c r="N81" s="288"/>
      <c r="O81" s="20"/>
    </row>
    <row r="82" spans="1:15" ht="34.9" customHeight="1" x14ac:dyDescent="0.65">
      <c r="A82" s="14"/>
      <c r="B82" s="283"/>
      <c r="C82" s="96"/>
      <c r="D82" s="97"/>
      <c r="E82" s="97"/>
      <c r="F82" s="98"/>
      <c r="G82" s="664" t="s">
        <v>1156</v>
      </c>
      <c r="H82" s="664"/>
      <c r="I82" s="664"/>
      <c r="J82" s="274">
        <v>2406871000000</v>
      </c>
      <c r="K82" s="20"/>
      <c r="L82" s="20"/>
      <c r="M82" s="288"/>
      <c r="N82" s="288"/>
      <c r="O82" s="20"/>
    </row>
    <row r="83" spans="1:15" ht="34.9" customHeight="1" x14ac:dyDescent="0.65">
      <c r="A83" s="14"/>
      <c r="B83" s="283"/>
      <c r="C83" s="696"/>
      <c r="D83" s="697"/>
      <c r="E83" s="697"/>
      <c r="F83" s="698"/>
      <c r="G83" s="684" t="s">
        <v>1157</v>
      </c>
      <c r="H83" s="684"/>
      <c r="I83" s="684"/>
      <c r="J83" s="274"/>
      <c r="K83" s="20"/>
      <c r="L83" s="20"/>
      <c r="M83" s="288"/>
      <c r="N83" s="288"/>
      <c r="O83" s="20"/>
    </row>
    <row r="84" spans="1:15" ht="15.6" customHeight="1" x14ac:dyDescent="0.2"/>
    <row r="85" spans="1:15" ht="15.6" customHeight="1" x14ac:dyDescent="0.2"/>
    <row r="86" spans="1:15" ht="15.6" customHeight="1" thickBot="1" x14ac:dyDescent="0.25"/>
    <row r="87" spans="1:15" ht="42.6" customHeight="1" x14ac:dyDescent="0.2">
      <c r="C87" s="690" t="s">
        <v>2474</v>
      </c>
      <c r="D87" s="691"/>
      <c r="E87" s="691"/>
      <c r="F87" s="691"/>
      <c r="G87" s="691"/>
      <c r="H87" s="691"/>
      <c r="I87" s="691"/>
      <c r="J87" s="691"/>
    </row>
    <row r="88" spans="1:15" ht="26.25" x14ac:dyDescent="0.65">
      <c r="A88" s="14"/>
      <c r="B88" s="283"/>
      <c r="C88" s="268"/>
      <c r="D88" s="269"/>
      <c r="E88" s="269"/>
      <c r="F88" s="193"/>
      <c r="G88" s="682"/>
      <c r="H88" s="683"/>
      <c r="I88" s="270">
        <f>SUM(J89:J93)</f>
        <v>1142950470248</v>
      </c>
      <c r="J88" s="273"/>
      <c r="K88" s="15"/>
      <c r="L88" s="20"/>
      <c r="M88" s="284"/>
      <c r="N88" s="290"/>
      <c r="O88" s="15"/>
    </row>
    <row r="89" spans="1:15" ht="34.9" customHeight="1" x14ac:dyDescent="0.65">
      <c r="A89" s="14"/>
      <c r="B89" s="283"/>
      <c r="C89" s="96"/>
      <c r="D89" s="97"/>
      <c r="E89" s="97"/>
      <c r="F89" s="98"/>
      <c r="G89" s="664" t="s">
        <v>1266</v>
      </c>
      <c r="H89" s="664"/>
      <c r="I89" s="664"/>
      <c r="J89" s="274">
        <v>2526650</v>
      </c>
      <c r="K89" s="20"/>
      <c r="L89" s="20"/>
      <c r="M89" s="288"/>
      <c r="N89" s="288"/>
      <c r="O89" s="20"/>
    </row>
    <row r="90" spans="1:15" ht="34.9" customHeight="1" x14ac:dyDescent="0.65">
      <c r="A90" s="14"/>
      <c r="B90" s="283"/>
      <c r="C90" s="96"/>
      <c r="D90" s="97"/>
      <c r="E90" s="97"/>
      <c r="F90" s="98"/>
      <c r="G90" s="664" t="s">
        <v>1267</v>
      </c>
      <c r="H90" s="664"/>
      <c r="I90" s="664"/>
      <c r="J90" s="274">
        <v>1067059005219</v>
      </c>
      <c r="K90" s="20"/>
      <c r="L90" s="20"/>
      <c r="M90" s="288"/>
      <c r="N90" s="288"/>
      <c r="O90" s="20"/>
    </row>
    <row r="91" spans="1:15" ht="34.9" customHeight="1" x14ac:dyDescent="0.65">
      <c r="A91" s="14"/>
      <c r="B91" s="283"/>
      <c r="C91" s="96"/>
      <c r="D91" s="97"/>
      <c r="E91" s="97"/>
      <c r="F91" s="98"/>
      <c r="G91" s="664" t="s">
        <v>1268</v>
      </c>
      <c r="H91" s="664"/>
      <c r="I91" s="664"/>
      <c r="J91" s="274">
        <v>67074939594</v>
      </c>
      <c r="K91" s="20"/>
      <c r="L91" s="20"/>
      <c r="M91" s="288"/>
      <c r="N91" s="288"/>
      <c r="O91" s="20"/>
    </row>
    <row r="92" spans="1:15" ht="34.9" customHeight="1" x14ac:dyDescent="0.65">
      <c r="A92" s="14"/>
      <c r="B92" s="283"/>
      <c r="C92" s="96"/>
      <c r="D92" s="97"/>
      <c r="E92" s="97"/>
      <c r="F92" s="98"/>
      <c r="G92" s="664" t="s">
        <v>1269</v>
      </c>
      <c r="H92" s="664"/>
      <c r="I92" s="664"/>
      <c r="J92" s="274">
        <v>8813998785</v>
      </c>
      <c r="K92" s="20"/>
      <c r="L92" s="20"/>
      <c r="M92" s="288"/>
      <c r="N92" s="288"/>
      <c r="O92" s="20"/>
    </row>
    <row r="93" spans="1:15" ht="34.9" customHeight="1" x14ac:dyDescent="0.65">
      <c r="A93" s="14"/>
      <c r="B93" s="283"/>
      <c r="C93" s="96"/>
      <c r="D93" s="97"/>
      <c r="E93" s="97"/>
      <c r="F93" s="98"/>
      <c r="G93" s="664" t="s">
        <v>1270</v>
      </c>
      <c r="H93" s="664"/>
      <c r="I93" s="664"/>
      <c r="J93" s="274">
        <v>0</v>
      </c>
      <c r="K93" s="20"/>
      <c r="L93" s="20"/>
      <c r="M93" s="288"/>
      <c r="N93" s="288"/>
      <c r="O93" s="20"/>
    </row>
    <row r="94" spans="1:15" ht="15.6" customHeight="1" x14ac:dyDescent="0.2"/>
    <row r="95" spans="1:15" ht="15.6" customHeight="1" x14ac:dyDescent="0.2"/>
    <row r="96" spans="1:15" ht="15.6" customHeight="1" x14ac:dyDescent="0.2"/>
    <row r="97" spans="1:15" ht="15.6" customHeight="1" x14ac:dyDescent="0.2"/>
    <row r="98" spans="1:15" ht="15.6" customHeight="1" x14ac:dyDescent="0.2"/>
    <row r="99" spans="1:15" ht="15.6" customHeight="1" x14ac:dyDescent="0.2"/>
    <row r="100" spans="1:15" ht="15.6" customHeight="1" x14ac:dyDescent="0.2"/>
    <row r="101" spans="1:15" ht="15.6" customHeight="1" x14ac:dyDescent="0.2"/>
    <row r="102" spans="1:15" ht="36.6" customHeight="1" x14ac:dyDescent="0.2">
      <c r="G102" s="695" t="s">
        <v>2467</v>
      </c>
      <c r="H102" s="695"/>
      <c r="I102" s="695"/>
      <c r="J102" s="634" t="s">
        <v>2468</v>
      </c>
      <c r="K102" s="634" t="s">
        <v>2469</v>
      </c>
    </row>
    <row r="103" spans="1:15" ht="34.9" customHeight="1" x14ac:dyDescent="0.55000000000000004">
      <c r="A103" s="14"/>
      <c r="B103" s="283"/>
      <c r="C103" s="696"/>
      <c r="D103" s="697"/>
      <c r="E103" s="697"/>
      <c r="F103" s="698"/>
      <c r="G103" s="699" t="s">
        <v>1158</v>
      </c>
      <c r="H103" s="699"/>
      <c r="I103" s="699"/>
      <c r="J103" s="274">
        <v>10384309962147</v>
      </c>
      <c r="K103" s="274"/>
      <c r="L103" s="20"/>
      <c r="M103" s="288"/>
      <c r="N103" s="288"/>
      <c r="O103" s="20"/>
    </row>
    <row r="104" spans="1:15" ht="34.9" customHeight="1" x14ac:dyDescent="0.55000000000000004">
      <c r="A104" s="14"/>
      <c r="B104" s="283"/>
      <c r="C104" s="696"/>
      <c r="D104" s="697"/>
      <c r="E104" s="697"/>
      <c r="F104" s="698"/>
      <c r="G104" s="699" t="s">
        <v>1159</v>
      </c>
      <c r="H104" s="699"/>
      <c r="I104" s="699"/>
      <c r="J104" s="274">
        <v>5437893637936</v>
      </c>
      <c r="K104" s="274">
        <f>I6</f>
        <v>5437893637936</v>
      </c>
      <c r="L104" s="20"/>
      <c r="M104" s="288"/>
      <c r="N104" s="288"/>
      <c r="O104" s="20"/>
    </row>
    <row r="105" spans="1:15" ht="34.9" customHeight="1" x14ac:dyDescent="0.55000000000000004">
      <c r="A105" s="14"/>
      <c r="B105" s="283"/>
      <c r="C105" s="696"/>
      <c r="D105" s="697"/>
      <c r="E105" s="697"/>
      <c r="F105" s="698"/>
      <c r="G105" s="699" t="s">
        <v>1160</v>
      </c>
      <c r="H105" s="699"/>
      <c r="I105" s="699"/>
      <c r="J105" s="274">
        <v>135291119536587</v>
      </c>
      <c r="K105" s="274">
        <f>I17+I38+I53+I72</f>
        <v>135291105207565</v>
      </c>
      <c r="L105" s="20">
        <f>K105-J105</f>
        <v>-14329022</v>
      </c>
      <c r="M105" s="288"/>
      <c r="N105" s="288"/>
      <c r="O105" s="20"/>
    </row>
    <row r="106" spans="1:15" ht="34.9" customHeight="1" x14ac:dyDescent="0.65">
      <c r="A106" s="14"/>
      <c r="B106" s="283"/>
      <c r="C106" s="696"/>
      <c r="D106" s="697"/>
      <c r="E106" s="697"/>
      <c r="F106" s="698"/>
      <c r="G106" s="684" t="s">
        <v>1161</v>
      </c>
      <c r="H106" s="684"/>
      <c r="I106" s="684"/>
      <c r="J106" s="274">
        <v>-125386773121</v>
      </c>
      <c r="K106" s="274"/>
      <c r="L106" s="20"/>
      <c r="M106" s="288"/>
      <c r="N106" s="288"/>
      <c r="O106" s="20"/>
    </row>
    <row r="107" spans="1:15" ht="34.9" customHeight="1" x14ac:dyDescent="0.65">
      <c r="A107" s="14"/>
      <c r="B107" s="283"/>
      <c r="C107" s="696"/>
      <c r="D107" s="697"/>
      <c r="E107" s="697"/>
      <c r="F107" s="698"/>
      <c r="G107" s="684"/>
      <c r="H107" s="684"/>
      <c r="I107" s="684"/>
      <c r="J107" s="274">
        <f>SUM(J103:J106)</f>
        <v>150987936363549</v>
      </c>
      <c r="K107" s="274"/>
      <c r="L107" s="20"/>
      <c r="M107" s="288"/>
      <c r="N107" s="288"/>
      <c r="O107" s="20"/>
    </row>
    <row r="108" spans="1:15" ht="15.6" customHeight="1" x14ac:dyDescent="0.2"/>
    <row r="109" spans="1:15" ht="34.9" customHeight="1" x14ac:dyDescent="0.55000000000000004">
      <c r="A109" s="14"/>
      <c r="B109" s="283"/>
      <c r="C109" s="696"/>
      <c r="D109" s="697"/>
      <c r="E109" s="697"/>
      <c r="F109" s="698"/>
      <c r="G109" s="699" t="s">
        <v>1197</v>
      </c>
      <c r="H109" s="699"/>
      <c r="I109" s="699"/>
      <c r="J109" s="274">
        <v>10384309962147</v>
      </c>
      <c r="K109" s="274">
        <v>10384309962147</v>
      </c>
      <c r="L109" s="20"/>
      <c r="M109" s="288"/>
      <c r="N109" s="288"/>
      <c r="O109" s="20"/>
    </row>
    <row r="110" spans="1:15" ht="15.6" customHeight="1" x14ac:dyDescent="0.2"/>
    <row r="111" spans="1:15" ht="30.6" customHeight="1" thickBot="1" x14ac:dyDescent="0.25">
      <c r="A111" s="678"/>
      <c r="B111" s="678"/>
      <c r="C111" s="678"/>
      <c r="D111" s="678"/>
      <c r="E111" s="678"/>
      <c r="F111" s="678"/>
      <c r="G111" s="678"/>
      <c r="H111" s="678"/>
      <c r="I111" s="678"/>
      <c r="J111" s="678"/>
      <c r="K111" s="678"/>
      <c r="L111" s="678"/>
      <c r="M111" s="294"/>
    </row>
    <row r="112" spans="1:15" ht="13.5" thickTop="1" x14ac:dyDescent="0.2"/>
  </sheetData>
  <mergeCells count="92">
    <mergeCell ref="G92:I92"/>
    <mergeCell ref="G93:I93"/>
    <mergeCell ref="G102:I102"/>
    <mergeCell ref="G83:I83"/>
    <mergeCell ref="C83:F83"/>
    <mergeCell ref="C87:J87"/>
    <mergeCell ref="G88:H88"/>
    <mergeCell ref="G89:I89"/>
    <mergeCell ref="G90:I90"/>
    <mergeCell ref="G91:I91"/>
    <mergeCell ref="C103:F103"/>
    <mergeCell ref="G103:I103"/>
    <mergeCell ref="C104:F104"/>
    <mergeCell ref="G104:I104"/>
    <mergeCell ref="C109:F109"/>
    <mergeCell ref="G109:I109"/>
    <mergeCell ref="C106:F106"/>
    <mergeCell ref="C105:F105"/>
    <mergeCell ref="G105:I105"/>
    <mergeCell ref="C107:F107"/>
    <mergeCell ref="G107:I107"/>
    <mergeCell ref="G55:I55"/>
    <mergeCell ref="G56:I56"/>
    <mergeCell ref="G57:I57"/>
    <mergeCell ref="G58:I58"/>
    <mergeCell ref="G59:I59"/>
    <mergeCell ref="G80:I80"/>
    <mergeCell ref="C70:J70"/>
    <mergeCell ref="G81:I81"/>
    <mergeCell ref="G82:I82"/>
    <mergeCell ref="G74:I74"/>
    <mergeCell ref="G79:I79"/>
    <mergeCell ref="G76:I76"/>
    <mergeCell ref="G77:I77"/>
    <mergeCell ref="G78:I78"/>
    <mergeCell ref="G71:I71"/>
    <mergeCell ref="G72:H72"/>
    <mergeCell ref="G73:I73"/>
    <mergeCell ref="G75:I75"/>
    <mergeCell ref="G39:I39"/>
    <mergeCell ref="G40:I40"/>
    <mergeCell ref="G41:I41"/>
    <mergeCell ref="G42:I42"/>
    <mergeCell ref="G44:I44"/>
    <mergeCell ref="G53:H53"/>
    <mergeCell ref="C51:O51"/>
    <mergeCell ref="C2:J2"/>
    <mergeCell ref="G26:I26"/>
    <mergeCell ref="G27:I27"/>
    <mergeCell ref="G28:I28"/>
    <mergeCell ref="G6:H6"/>
    <mergeCell ref="G7:I7"/>
    <mergeCell ref="G21:I21"/>
    <mergeCell ref="G22:I22"/>
    <mergeCell ref="G23:I23"/>
    <mergeCell ref="G24:I24"/>
    <mergeCell ref="G25:I25"/>
    <mergeCell ref="G18:I18"/>
    <mergeCell ref="G12:I12"/>
    <mergeCell ref="G46:I46"/>
    <mergeCell ref="C4:J4"/>
    <mergeCell ref="G17:H17"/>
    <mergeCell ref="G106:I106"/>
    <mergeCell ref="G45:I45"/>
    <mergeCell ref="G43:I43"/>
    <mergeCell ref="G54:I54"/>
    <mergeCell ref="G60:I60"/>
    <mergeCell ref="C35:M35"/>
    <mergeCell ref="G36:I36"/>
    <mergeCell ref="G38:H38"/>
    <mergeCell ref="G8:I8"/>
    <mergeCell ref="G9:I9"/>
    <mergeCell ref="G10:I10"/>
    <mergeCell ref="G11:I11"/>
    <mergeCell ref="G5:I5"/>
    <mergeCell ref="G37:H37"/>
    <mergeCell ref="A111:L111"/>
    <mergeCell ref="G29:I29"/>
    <mergeCell ref="G30:I30"/>
    <mergeCell ref="G31:I31"/>
    <mergeCell ref="C15:J15"/>
    <mergeCell ref="G16:I16"/>
    <mergeCell ref="G19:I19"/>
    <mergeCell ref="G20:I20"/>
    <mergeCell ref="G67:I67"/>
    <mergeCell ref="G52:I52"/>
    <mergeCell ref="G61:I61"/>
    <mergeCell ref="G62:I62"/>
    <mergeCell ref="G63:I63"/>
    <mergeCell ref="G64:I64"/>
    <mergeCell ref="G65:I65"/>
    <mergeCell ref="G66:I66"/>
  </mergeCells>
  <pageMargins left="0.19685039370078741" right="0.35433070866141736" top="0.23622047244094491" bottom="0.74803149606299213"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9</vt:i4>
      </vt:variant>
    </vt:vector>
  </HeadingPairs>
  <TitlesOfParts>
    <vt:vector size="32" baseType="lpstr">
      <vt:lpstr>سرمایه پرداخت شده</vt:lpstr>
      <vt:lpstr>سرمایه نظارتی</vt:lpstr>
      <vt:lpstr>داراییهای موزون به ریسک اعتبار </vt:lpstr>
      <vt:lpstr> داراییهای موزون به ریسک بازار </vt:lpstr>
      <vt:lpstr> داراییهای موزون به ریسک عملیات</vt:lpstr>
      <vt:lpstr>نسبت کفایت سرمایه</vt:lpstr>
      <vt:lpstr>سقف دارایی های موزون به ریسک</vt:lpstr>
      <vt:lpstr>کدینگ</vt:lpstr>
      <vt:lpstr>سرمایه گذاری</vt:lpstr>
      <vt:lpstr>کنترل</vt:lpstr>
      <vt:lpstr>کنترل تسهیلات نا خالص</vt:lpstr>
      <vt:lpstr>غیر مشارکتی سایر تسهیلات-</vt:lpstr>
      <vt:lpstr> عقود مشارکتی بورسی</vt:lpstr>
      <vt:lpstr>  مشارکتی حقیقیق  حقو قی </vt:lpstr>
      <vt:lpstr> غیر  مشارکتی املاک مسکونی</vt:lpstr>
      <vt:lpstr>خالص مطالبات غیرجاری کمتر%20</vt:lpstr>
      <vt:lpstr>خالص  غیرجاری 20تا50 </vt:lpstr>
      <vt:lpstr>خالص مطالبات غیرجاری بیش %50</vt:lpstr>
      <vt:lpstr>تعهدات اعتباراسنا کالا وثیق1</vt:lpstr>
      <vt:lpstr>تعهدات اعتباراسنا کالا وثیق5</vt:lpstr>
      <vt:lpstr>مدل تعهدات اعتبارات اسنادی  </vt:lpstr>
      <vt:lpstr>جدول درآمدهای عملیاتی</vt:lpstr>
      <vt:lpstr>پیش ریافتها</vt:lpstr>
      <vt:lpstr>' داراییهای موزون به ریسک بازار '!Print_Area</vt:lpstr>
      <vt:lpstr>' داراییهای موزون به ریسک عملیات'!Print_Area</vt:lpstr>
      <vt:lpstr>'داراییهای موزون به ریسک اعتبار '!Print_Area</vt:lpstr>
      <vt:lpstr>'سرمایه پرداخت شده'!Print_Area</vt:lpstr>
      <vt:lpstr>'سرمایه گذاری'!Print_Area</vt:lpstr>
      <vt:lpstr>'سرمایه نظارتی'!Print_Area</vt:lpstr>
      <vt:lpstr>کدینگ!Print_Area</vt:lpstr>
      <vt:lpstr>'مدل تعهدات اعتبارات اسنادی  '!Print_Area</vt:lpstr>
      <vt:lpstr>'نسبت کفایت سرمایه'!Print_Area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308909</dc:creator>
  <cp:lastModifiedBy>زهره کریمی فر</cp:lastModifiedBy>
  <cp:lastPrinted>2019-07-06T05:27:08Z</cp:lastPrinted>
  <dcterms:created xsi:type="dcterms:W3CDTF">2019-01-15T09:24:03Z</dcterms:created>
  <dcterms:modified xsi:type="dcterms:W3CDTF">2020-09-09T12:36:51Z</dcterms:modified>
</cp:coreProperties>
</file>